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C:\Users\D E L L\Downloads\"/>
    </mc:Choice>
  </mc:AlternateContent>
  <xr:revisionPtr revIDLastSave="0" documentId="8_{588A2430-3C59-45B8-9711-A12DBF1E1C21}" xr6:coauthVersionLast="45" xr6:coauthVersionMax="45" xr10:uidLastSave="{00000000-0000-0000-0000-000000000000}"/>
  <bookViews>
    <workbookView xWindow="-110" yWindow="-110" windowWidth="19420" windowHeight="10560" activeTab="4" xr2:uid="{00000000-000D-0000-FFFF-FFFF00000000}"/>
  </bookViews>
  <sheets>
    <sheet name="Januari" sheetId="1" r:id="rId1"/>
    <sheet name="Februari" sheetId="2" r:id="rId2"/>
    <sheet name="Maret" sheetId="3" r:id="rId3"/>
    <sheet name="April" sheetId="4" r:id="rId4"/>
    <sheet name="Mei" sheetId="5" r:id="rId5"/>
    <sheet name="Juni" sheetId="6" r:id="rId6"/>
    <sheet name="Juli" sheetId="7" r:id="rId7"/>
    <sheet name="Agustus" sheetId="8" r:id="rId8"/>
    <sheet name="September" sheetId="9" r:id="rId9"/>
    <sheet name="Oktober" sheetId="10" r:id="rId10"/>
    <sheet name="November" sheetId="11" r:id="rId11"/>
    <sheet name="Desember" sheetId="12" r:id="rId12"/>
    <sheet name="Check List " sheetId="13" r:id="rId13"/>
    <sheet name="LAPORAN TAHUNAN" sheetId="14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24" i="14" l="1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EQ88" i="12"/>
  <c r="EN88" i="12"/>
  <c r="EK88" i="12"/>
  <c r="EH88" i="12"/>
  <c r="EE88" i="12"/>
  <c r="EB88" i="12"/>
  <c r="DW88" i="12"/>
  <c r="DV88" i="12"/>
  <c r="DS88" i="12"/>
  <c r="DP88" i="12"/>
  <c r="DM88" i="12"/>
  <c r="DJ88" i="12"/>
  <c r="DG88" i="12"/>
  <c r="DD88" i="12"/>
  <c r="DA88" i="12"/>
  <c r="CX88" i="12"/>
  <c r="CW88" i="12"/>
  <c r="CV88" i="12"/>
  <c r="CU88" i="12"/>
  <c r="CT88" i="12"/>
  <c r="CS88" i="12"/>
  <c r="CR88" i="12"/>
  <c r="CQ88" i="12"/>
  <c r="CP88" i="12"/>
  <c r="CN88" i="12"/>
  <c r="CM88" i="12"/>
  <c r="CO88" i="12" s="1"/>
  <c r="CL88" i="12"/>
  <c r="CI88" i="12"/>
  <c r="CF88" i="12"/>
  <c r="CC88" i="12"/>
  <c r="BZ88" i="12"/>
  <c r="BW88" i="12"/>
  <c r="BT88" i="12"/>
  <c r="BQ88" i="12"/>
  <c r="BN88" i="12"/>
  <c r="BK88" i="12"/>
  <c r="BH88" i="12"/>
  <c r="AZ88" i="12"/>
  <c r="AV88" i="12"/>
  <c r="AS88" i="12"/>
  <c r="AP88" i="12"/>
  <c r="AM88" i="12"/>
  <c r="AJ88" i="12"/>
  <c r="AG88" i="12"/>
  <c r="AD88" i="12"/>
  <c r="AA88" i="12"/>
  <c r="X88" i="12"/>
  <c r="U88" i="12"/>
  <c r="R88" i="12"/>
  <c r="O88" i="12"/>
  <c r="L88" i="12"/>
  <c r="I88" i="12"/>
  <c r="F88" i="12"/>
  <c r="EQ86" i="12"/>
  <c r="EN86" i="12"/>
  <c r="EK86" i="12"/>
  <c r="EH86" i="12"/>
  <c r="EE86" i="12"/>
  <c r="EB86" i="12"/>
  <c r="DY86" i="12"/>
  <c r="DV86" i="12"/>
  <c r="DS86" i="12"/>
  <c r="DP86" i="12"/>
  <c r="DM86" i="12"/>
  <c r="DJ86" i="12"/>
  <c r="DG86" i="12"/>
  <c r="DD86" i="12"/>
  <c r="DA86" i="12"/>
  <c r="CX86" i="12"/>
  <c r="CW86" i="12"/>
  <c r="CV86" i="12"/>
  <c r="CU86" i="12"/>
  <c r="CT86" i="12"/>
  <c r="CS86" i="12"/>
  <c r="CR86" i="12"/>
  <c r="CQ86" i="12"/>
  <c r="CP86" i="12"/>
  <c r="CO86" i="12"/>
  <c r="CL86" i="12"/>
  <c r="CI86" i="12"/>
  <c r="CF86" i="12"/>
  <c r="CC86" i="12"/>
  <c r="BZ86" i="12"/>
  <c r="BW86" i="12"/>
  <c r="BT86" i="12"/>
  <c r="BQ86" i="12"/>
  <c r="BN86" i="12"/>
  <c r="BK86" i="12"/>
  <c r="BH86" i="12"/>
  <c r="AW86" i="12"/>
  <c r="AV86" i="12"/>
  <c r="AS86" i="12"/>
  <c r="AP86" i="12"/>
  <c r="AM86" i="12"/>
  <c r="AJ86" i="12"/>
  <c r="AG86" i="12"/>
  <c r="AD86" i="12"/>
  <c r="AA86" i="12"/>
  <c r="X86" i="12"/>
  <c r="U86" i="12"/>
  <c r="R86" i="12"/>
  <c r="O86" i="12"/>
  <c r="L86" i="12"/>
  <c r="I86" i="12"/>
  <c r="F86" i="12"/>
  <c r="EQ84" i="12"/>
  <c r="EN84" i="12"/>
  <c r="EK84" i="12"/>
  <c r="EH84" i="12"/>
  <c r="EE84" i="12"/>
  <c r="EB84" i="12"/>
  <c r="DW84" i="12"/>
  <c r="DX84" i="12" s="1"/>
  <c r="DY84" i="12" s="1"/>
  <c r="DV84" i="12"/>
  <c r="DS84" i="12"/>
  <c r="DP84" i="12"/>
  <c r="DM84" i="12"/>
  <c r="DJ84" i="12"/>
  <c r="DG84" i="12"/>
  <c r="DD84" i="12"/>
  <c r="DA84" i="12"/>
  <c r="CX84" i="12"/>
  <c r="CW84" i="12"/>
  <c r="CV84" i="12"/>
  <c r="CU84" i="12"/>
  <c r="CT84" i="12"/>
  <c r="CS84" i="12"/>
  <c r="CR84" i="12"/>
  <c r="CQ84" i="12"/>
  <c r="CP84" i="12"/>
  <c r="CN84" i="12"/>
  <c r="CO84" i="12" s="1"/>
  <c r="CM84" i="12"/>
  <c r="CL84" i="12"/>
  <c r="CI84" i="12"/>
  <c r="CF84" i="12"/>
  <c r="CC84" i="12"/>
  <c r="BZ84" i="12"/>
  <c r="BW84" i="12"/>
  <c r="BT84" i="12"/>
  <c r="BQ84" i="12"/>
  <c r="BN84" i="12"/>
  <c r="BK84" i="12"/>
  <c r="BH84" i="12"/>
  <c r="AV84" i="12"/>
  <c r="AS84" i="12"/>
  <c r="AP84" i="12"/>
  <c r="AJ84" i="12"/>
  <c r="AG84" i="12"/>
  <c r="AD84" i="12"/>
  <c r="AA84" i="12"/>
  <c r="X84" i="12"/>
  <c r="U84" i="12"/>
  <c r="R84" i="12"/>
  <c r="O84" i="12"/>
  <c r="L84" i="12"/>
  <c r="I84" i="12"/>
  <c r="F84" i="12"/>
  <c r="EQ82" i="12"/>
  <c r="EN82" i="12"/>
  <c r="EK82" i="12"/>
  <c r="EH82" i="12"/>
  <c r="EE82" i="12"/>
  <c r="EB82" i="12"/>
  <c r="DY82" i="12"/>
  <c r="DV82" i="12"/>
  <c r="DS82" i="12"/>
  <c r="DP82" i="12"/>
  <c r="DM82" i="12"/>
  <c r="DJ82" i="12"/>
  <c r="DG82" i="12"/>
  <c r="DD82" i="12"/>
  <c r="DA82" i="12"/>
  <c r="CX82" i="12"/>
  <c r="CW82" i="12"/>
  <c r="CV82" i="12"/>
  <c r="CU82" i="12"/>
  <c r="CT82" i="12"/>
  <c r="CS82" i="12"/>
  <c r="CR82" i="12"/>
  <c r="CQ82" i="12"/>
  <c r="CP82" i="12"/>
  <c r="CO82" i="12"/>
  <c r="CL82" i="12"/>
  <c r="CF82" i="12"/>
  <c r="CC82" i="12"/>
  <c r="BZ82" i="12"/>
  <c r="BW82" i="12"/>
  <c r="BT82" i="12"/>
  <c r="BQ82" i="12"/>
  <c r="BN82" i="12"/>
  <c r="BK82" i="12"/>
  <c r="BH82" i="12"/>
  <c r="BC82" i="12"/>
  <c r="AV82" i="12"/>
  <c r="AS82" i="12"/>
  <c r="AP82" i="12"/>
  <c r="AM82" i="12"/>
  <c r="AJ82" i="12"/>
  <c r="AG82" i="12"/>
  <c r="AD82" i="12"/>
  <c r="AA82" i="12"/>
  <c r="X82" i="12"/>
  <c r="U82" i="12"/>
  <c r="R82" i="12"/>
  <c r="O82" i="12"/>
  <c r="L82" i="12"/>
  <c r="I82" i="12"/>
  <c r="F82" i="12"/>
  <c r="EN78" i="12"/>
  <c r="EE78" i="12"/>
  <c r="DV78" i="12"/>
  <c r="DM78" i="12"/>
  <c r="DI78" i="12"/>
  <c r="DO78" i="12" s="1"/>
  <c r="DH78" i="12"/>
  <c r="DN78" i="12" s="1"/>
  <c r="DD78" i="12"/>
  <c r="CX78" i="12"/>
  <c r="CW78" i="12"/>
  <c r="CV78" i="12"/>
  <c r="CU78" i="12"/>
  <c r="CT78" i="12"/>
  <c r="CS78" i="12"/>
  <c r="CR78" i="12"/>
  <c r="CQ78" i="12"/>
  <c r="CP78" i="12"/>
  <c r="CL78" i="12"/>
  <c r="CC78" i="12"/>
  <c r="BT78" i="12"/>
  <c r="BK78" i="12"/>
  <c r="BB78" i="12"/>
  <c r="AS78" i="12"/>
  <c r="AJ78" i="12"/>
  <c r="AA78" i="12"/>
  <c r="R78" i="12"/>
  <c r="I78" i="12"/>
  <c r="EN77" i="12"/>
  <c r="EE77" i="12"/>
  <c r="DV77" i="12"/>
  <c r="DM77" i="12"/>
  <c r="DD77" i="12"/>
  <c r="CX77" i="12"/>
  <c r="CW77" i="12"/>
  <c r="CV77" i="12"/>
  <c r="CR77" i="12"/>
  <c r="CQ77" i="12"/>
  <c r="CP77" i="12"/>
  <c r="CL77" i="12"/>
  <c r="CC77" i="12"/>
  <c r="BT77" i="12"/>
  <c r="BK77" i="12"/>
  <c r="BB77" i="12"/>
  <c r="AS77" i="12"/>
  <c r="AJ77" i="12"/>
  <c r="AA77" i="12"/>
  <c r="R77" i="12"/>
  <c r="I77" i="12"/>
  <c r="EN76" i="12"/>
  <c r="EE76" i="12"/>
  <c r="DV76" i="12"/>
  <c r="DM76" i="12"/>
  <c r="DD76" i="12"/>
  <c r="CX76" i="12"/>
  <c r="CW76" i="12"/>
  <c r="CV76" i="12"/>
  <c r="CU76" i="12"/>
  <c r="CT76" i="12"/>
  <c r="CS76" i="12"/>
  <c r="CR76" i="12"/>
  <c r="CQ76" i="12"/>
  <c r="CP76" i="12"/>
  <c r="CL76" i="12"/>
  <c r="CC76" i="12"/>
  <c r="BT76" i="12"/>
  <c r="BK76" i="12"/>
  <c r="BB76" i="12"/>
  <c r="AS76" i="12"/>
  <c r="AJ76" i="12"/>
  <c r="AA76" i="12"/>
  <c r="R76" i="12"/>
  <c r="I76" i="12"/>
  <c r="EN75" i="12"/>
  <c r="EE75" i="12"/>
  <c r="DV75" i="12"/>
  <c r="DM75" i="12"/>
  <c r="DD75" i="12"/>
  <c r="CX75" i="12"/>
  <c r="CW75" i="12"/>
  <c r="CV75" i="12"/>
  <c r="CU75" i="12"/>
  <c r="CT75" i="12"/>
  <c r="CS75" i="12"/>
  <c r="CR75" i="12"/>
  <c r="CQ75" i="12"/>
  <c r="CP75" i="12"/>
  <c r="CL75" i="12"/>
  <c r="CC75" i="12"/>
  <c r="BT75" i="12"/>
  <c r="BK75" i="12"/>
  <c r="BB75" i="12"/>
  <c r="AS75" i="12"/>
  <c r="AJ75" i="12"/>
  <c r="AA75" i="12"/>
  <c r="R75" i="12"/>
  <c r="I75" i="12"/>
  <c r="EN74" i="12"/>
  <c r="EE74" i="12"/>
  <c r="DV74" i="12"/>
  <c r="DM74" i="12"/>
  <c r="DD74" i="12"/>
  <c r="CX74" i="12"/>
  <c r="AY19" i="14" s="1"/>
  <c r="CW74" i="12"/>
  <c r="CV74" i="12"/>
  <c r="CU74" i="12"/>
  <c r="CT74" i="12"/>
  <c r="CS74" i="12"/>
  <c r="CR74" i="12"/>
  <c r="CQ74" i="12"/>
  <c r="CP74" i="12"/>
  <c r="CL74" i="12"/>
  <c r="CC74" i="12"/>
  <c r="BT74" i="12"/>
  <c r="BK74" i="12"/>
  <c r="BB74" i="12"/>
  <c r="AS74" i="12"/>
  <c r="AJ74" i="12"/>
  <c r="AA74" i="12"/>
  <c r="R74" i="12"/>
  <c r="I74" i="12"/>
  <c r="D73" i="12"/>
  <c r="EN72" i="12"/>
  <c r="EE72" i="12"/>
  <c r="DV72" i="12"/>
  <c r="DM72" i="12"/>
  <c r="DD72" i="12"/>
  <c r="CX72" i="12"/>
  <c r="AX19" i="14" s="1"/>
  <c r="CW72" i="12"/>
  <c r="CV72" i="12"/>
  <c r="CU72" i="12"/>
  <c r="CT72" i="12"/>
  <c r="CS72" i="12"/>
  <c r="CR72" i="12"/>
  <c r="CQ72" i="12"/>
  <c r="CP72" i="12"/>
  <c r="CL72" i="12"/>
  <c r="CC72" i="12"/>
  <c r="BT72" i="12"/>
  <c r="BK72" i="12"/>
  <c r="BB72" i="12"/>
  <c r="AS72" i="12"/>
  <c r="AJ72" i="12"/>
  <c r="AA72" i="12"/>
  <c r="R72" i="12"/>
  <c r="I72" i="12"/>
  <c r="D71" i="12"/>
  <c r="EN69" i="12"/>
  <c r="EE69" i="12"/>
  <c r="DV69" i="12"/>
  <c r="DM69" i="12"/>
  <c r="DD69" i="12"/>
  <c r="CX69" i="12"/>
  <c r="BD19" i="14" s="1"/>
  <c r="CW69" i="12"/>
  <c r="CV69" i="12"/>
  <c r="CU69" i="12"/>
  <c r="CT69" i="12"/>
  <c r="CS69" i="12"/>
  <c r="CR69" i="12"/>
  <c r="CQ69" i="12"/>
  <c r="CP69" i="12"/>
  <c r="CL69" i="12"/>
  <c r="CC69" i="12"/>
  <c r="BT69" i="12"/>
  <c r="BK69" i="12"/>
  <c r="BB69" i="12"/>
  <c r="AS69" i="12"/>
  <c r="AJ69" i="12"/>
  <c r="AA69" i="12"/>
  <c r="R69" i="12"/>
  <c r="I69" i="12"/>
  <c r="EN68" i="12"/>
  <c r="EE68" i="12"/>
  <c r="DV68" i="12"/>
  <c r="DM68" i="12"/>
  <c r="DD68" i="12"/>
  <c r="CX68" i="12"/>
  <c r="AK19" i="14" s="1"/>
  <c r="CW68" i="12"/>
  <c r="CV68" i="12"/>
  <c r="CU68" i="12"/>
  <c r="CT68" i="12"/>
  <c r="CS68" i="12"/>
  <c r="CR68" i="12"/>
  <c r="CQ68" i="12"/>
  <c r="CP68" i="12"/>
  <c r="CL68" i="12"/>
  <c r="CC68" i="12"/>
  <c r="BT68" i="12"/>
  <c r="BK68" i="12"/>
  <c r="BB68" i="12"/>
  <c r="AS68" i="12"/>
  <c r="AJ68" i="12"/>
  <c r="AA68" i="12"/>
  <c r="R68" i="12"/>
  <c r="I68" i="12"/>
  <c r="EN67" i="12"/>
  <c r="EE67" i="12"/>
  <c r="DV67" i="12"/>
  <c r="DM67" i="12"/>
  <c r="DD67" i="12"/>
  <c r="CX67" i="12"/>
  <c r="CW67" i="12"/>
  <c r="CU67" i="12"/>
  <c r="CT67" i="12"/>
  <c r="CR67" i="12"/>
  <c r="CQ67" i="12"/>
  <c r="CL67" i="12"/>
  <c r="CC67" i="12"/>
  <c r="BT67" i="12"/>
  <c r="BK67" i="12"/>
  <c r="BB67" i="12"/>
  <c r="AS67" i="12"/>
  <c r="AJ67" i="12"/>
  <c r="AA67" i="12"/>
  <c r="R67" i="12"/>
  <c r="I67" i="12"/>
  <c r="EN66" i="12"/>
  <c r="EE66" i="12"/>
  <c r="DV66" i="12"/>
  <c r="DM66" i="12"/>
  <c r="DD66" i="12"/>
  <c r="CX66" i="12"/>
  <c r="CW66" i="12"/>
  <c r="CU66" i="12"/>
  <c r="CT66" i="12"/>
  <c r="CR66" i="12"/>
  <c r="CQ66" i="12"/>
  <c r="CL66" i="12"/>
  <c r="CC66" i="12"/>
  <c r="BT66" i="12"/>
  <c r="BK66" i="12"/>
  <c r="BB66" i="12"/>
  <c r="AS66" i="12"/>
  <c r="AJ66" i="12"/>
  <c r="AA66" i="12"/>
  <c r="R66" i="12"/>
  <c r="I66" i="12"/>
  <c r="EN65" i="12"/>
  <c r="EE65" i="12"/>
  <c r="DV65" i="12"/>
  <c r="DM65" i="12"/>
  <c r="DD65" i="12"/>
  <c r="CX65" i="12"/>
  <c r="CW65" i="12"/>
  <c r="CU65" i="12"/>
  <c r="CT65" i="12"/>
  <c r="CR65" i="12"/>
  <c r="CQ65" i="12"/>
  <c r="CL65" i="12"/>
  <c r="CC65" i="12"/>
  <c r="BT65" i="12"/>
  <c r="BK65" i="12"/>
  <c r="BB65" i="12"/>
  <c r="AS65" i="12"/>
  <c r="AJ65" i="12"/>
  <c r="AA65" i="12"/>
  <c r="R65" i="12"/>
  <c r="I65" i="12"/>
  <c r="EN64" i="12"/>
  <c r="EE64" i="12"/>
  <c r="DV64" i="12"/>
  <c r="DM64" i="12"/>
  <c r="DD64" i="12"/>
  <c r="CX64" i="12"/>
  <c r="AJ19" i="14" s="1"/>
  <c r="CW64" i="12"/>
  <c r="CV64" i="12"/>
  <c r="CU64" i="12"/>
  <c r="CT64" i="12"/>
  <c r="CS64" i="12"/>
  <c r="CR64" i="12"/>
  <c r="CQ64" i="12"/>
  <c r="CP64" i="12"/>
  <c r="CL64" i="12"/>
  <c r="CC64" i="12"/>
  <c r="BT64" i="12"/>
  <c r="BK64" i="12"/>
  <c r="BB64" i="12"/>
  <c r="AS64" i="12"/>
  <c r="AJ64" i="12"/>
  <c r="AA64" i="12"/>
  <c r="R64" i="12"/>
  <c r="I64" i="12"/>
  <c r="EN63" i="12"/>
  <c r="EE63" i="12"/>
  <c r="DV63" i="12"/>
  <c r="DM63" i="12"/>
  <c r="DD63" i="12"/>
  <c r="CX63" i="12"/>
  <c r="CW63" i="12"/>
  <c r="CV63" i="12"/>
  <c r="CU63" i="12"/>
  <c r="CT63" i="12"/>
  <c r="CS63" i="12"/>
  <c r="CR63" i="12"/>
  <c r="CQ63" i="12"/>
  <c r="CP63" i="12"/>
  <c r="CL63" i="12"/>
  <c r="CC63" i="12"/>
  <c r="BT63" i="12"/>
  <c r="BK63" i="12"/>
  <c r="BB63" i="12"/>
  <c r="AS63" i="12"/>
  <c r="AJ63" i="12"/>
  <c r="AA63" i="12"/>
  <c r="R63" i="12"/>
  <c r="I63" i="12"/>
  <c r="EN62" i="12"/>
  <c r="EE62" i="12"/>
  <c r="DV62" i="12"/>
  <c r="DM62" i="12"/>
  <c r="DD62" i="12"/>
  <c r="CX62" i="12"/>
  <c r="AH19" i="14" s="1"/>
  <c r="CW62" i="12"/>
  <c r="CV62" i="12"/>
  <c r="CU62" i="12"/>
  <c r="CT62" i="12"/>
  <c r="CS62" i="12"/>
  <c r="CR62" i="12"/>
  <c r="CQ62" i="12"/>
  <c r="CP62" i="12"/>
  <c r="CO62" i="12"/>
  <c r="AH18" i="14" s="1"/>
  <c r="CN62" i="12"/>
  <c r="CM62" i="12"/>
  <c r="CL62" i="12"/>
  <c r="CI62" i="12"/>
  <c r="CC62" i="12"/>
  <c r="BT62" i="12"/>
  <c r="BK62" i="12"/>
  <c r="BB62" i="12"/>
  <c r="AS62" i="12"/>
  <c r="AJ62" i="12"/>
  <c r="AA62" i="12"/>
  <c r="R62" i="12"/>
  <c r="I62" i="12"/>
  <c r="EN61" i="12"/>
  <c r="EE61" i="12"/>
  <c r="DV61" i="12"/>
  <c r="DM61" i="12"/>
  <c r="DD61" i="12"/>
  <c r="CX61" i="12"/>
  <c r="AG19" i="14" s="1"/>
  <c r="CW61" i="12"/>
  <c r="CV61" i="12"/>
  <c r="CU61" i="12"/>
  <c r="CT61" i="12"/>
  <c r="CS61" i="12"/>
  <c r="CR61" i="12"/>
  <c r="CQ61" i="12"/>
  <c r="CP61" i="12"/>
  <c r="CL61" i="12"/>
  <c r="CC61" i="12"/>
  <c r="BT61" i="12"/>
  <c r="BK61" i="12"/>
  <c r="BB61" i="12"/>
  <c r="AS61" i="12"/>
  <c r="AJ61" i="12"/>
  <c r="AA61" i="12"/>
  <c r="R61" i="12"/>
  <c r="I61" i="12"/>
  <c r="D60" i="12"/>
  <c r="EN59" i="12"/>
  <c r="EE59" i="12"/>
  <c r="DV59" i="12"/>
  <c r="DM59" i="12"/>
  <c r="DD59" i="12"/>
  <c r="CX59" i="12"/>
  <c r="CW59" i="12"/>
  <c r="CV59" i="12"/>
  <c r="CU59" i="12"/>
  <c r="CT59" i="12"/>
  <c r="CS59" i="12"/>
  <c r="CR59" i="12"/>
  <c r="CQ59" i="12"/>
  <c r="CP59" i="12"/>
  <c r="CL59" i="12"/>
  <c r="CC59" i="12"/>
  <c r="BT59" i="12"/>
  <c r="BK59" i="12"/>
  <c r="BB59" i="12"/>
  <c r="AS59" i="12"/>
  <c r="AJ59" i="12"/>
  <c r="AA59" i="12"/>
  <c r="R59" i="12"/>
  <c r="I59" i="12"/>
  <c r="D58" i="12"/>
  <c r="D57" i="12"/>
  <c r="EJ56" i="12"/>
  <c r="EI56" i="12"/>
  <c r="EA56" i="12"/>
  <c r="DZ56" i="12"/>
  <c r="DR56" i="12"/>
  <c r="DQ56" i="12"/>
  <c r="DI56" i="12"/>
  <c r="DH56" i="12"/>
  <c r="CZ56" i="12"/>
  <c r="CY56" i="12"/>
  <c r="CH56" i="12"/>
  <c r="CG56" i="12"/>
  <c r="BY56" i="12"/>
  <c r="BX56" i="12"/>
  <c r="BP56" i="12"/>
  <c r="BO56" i="12"/>
  <c r="BG56" i="12"/>
  <c r="BF56" i="12"/>
  <c r="AX56" i="12"/>
  <c r="AW56" i="12"/>
  <c r="AO56" i="12"/>
  <c r="AN56" i="12"/>
  <c r="AF56" i="12"/>
  <c r="AE56" i="12"/>
  <c r="W56" i="12"/>
  <c r="V56" i="12"/>
  <c r="N56" i="12"/>
  <c r="M56" i="12"/>
  <c r="E56" i="12"/>
  <c r="D56" i="12"/>
  <c r="EN55" i="12"/>
  <c r="EE55" i="12"/>
  <c r="DV55" i="12"/>
  <c r="DM55" i="12"/>
  <c r="DD55" i="12"/>
  <c r="CX55" i="12"/>
  <c r="CW55" i="12"/>
  <c r="CV55" i="12"/>
  <c r="CU55" i="12"/>
  <c r="CT55" i="12"/>
  <c r="CS55" i="12"/>
  <c r="CR55" i="12"/>
  <c r="CQ55" i="12"/>
  <c r="CP55" i="12"/>
  <c r="CL55" i="12"/>
  <c r="CC55" i="12"/>
  <c r="BT55" i="12"/>
  <c r="BK55" i="12"/>
  <c r="BB55" i="12"/>
  <c r="AS55" i="12"/>
  <c r="AJ55" i="12"/>
  <c r="AA55" i="12"/>
  <c r="R55" i="12"/>
  <c r="I55" i="12"/>
  <c r="EJ54" i="12"/>
  <c r="EI54" i="12"/>
  <c r="EA54" i="12"/>
  <c r="DZ54" i="12"/>
  <c r="DR54" i="12"/>
  <c r="DQ54" i="12"/>
  <c r="DI54" i="12"/>
  <c r="DH54" i="12"/>
  <c r="CZ54" i="12"/>
  <c r="CY54" i="12"/>
  <c r="CH54" i="12"/>
  <c r="CG54" i="12"/>
  <c r="BY54" i="12"/>
  <c r="BX54" i="12"/>
  <c r="BP54" i="12"/>
  <c r="BO54" i="12"/>
  <c r="BG54" i="12"/>
  <c r="BF54" i="12"/>
  <c r="AX54" i="12"/>
  <c r="AW54" i="12"/>
  <c r="AO54" i="12"/>
  <c r="AN54" i="12"/>
  <c r="AF54" i="12"/>
  <c r="AE54" i="12"/>
  <c r="W54" i="12"/>
  <c r="V54" i="12"/>
  <c r="N54" i="12"/>
  <c r="M54" i="12"/>
  <c r="E54" i="12"/>
  <c r="D54" i="12"/>
  <c r="EN53" i="12"/>
  <c r="EE53" i="12"/>
  <c r="DV53" i="12"/>
  <c r="DM53" i="12"/>
  <c r="DD53" i="12"/>
  <c r="CX53" i="12"/>
  <c r="AC19" i="14" s="1"/>
  <c r="CW53" i="12"/>
  <c r="CV53" i="12"/>
  <c r="CU53" i="12"/>
  <c r="CT53" i="12"/>
  <c r="CS53" i="12"/>
  <c r="CR53" i="12"/>
  <c r="CQ53" i="12"/>
  <c r="CP53" i="12"/>
  <c r="CL53" i="12"/>
  <c r="CC53" i="12"/>
  <c r="BT53" i="12"/>
  <c r="BK53" i="12"/>
  <c r="BB53" i="12"/>
  <c r="AS53" i="12"/>
  <c r="AJ53" i="12"/>
  <c r="AA53" i="12"/>
  <c r="R53" i="12"/>
  <c r="I53" i="12"/>
  <c r="D52" i="12"/>
  <c r="D51" i="12"/>
  <c r="EJ50" i="12"/>
  <c r="EI50" i="12"/>
  <c r="EA50" i="12"/>
  <c r="DZ50" i="12"/>
  <c r="DI50" i="12"/>
  <c r="DH50" i="12"/>
  <c r="CZ50" i="12"/>
  <c r="CY50" i="12"/>
  <c r="CH50" i="12"/>
  <c r="CG50" i="12"/>
  <c r="BY50" i="12"/>
  <c r="BX50" i="12"/>
  <c r="BP50" i="12"/>
  <c r="BO50" i="12"/>
  <c r="BG50" i="12"/>
  <c r="BF50" i="12"/>
  <c r="AX50" i="12"/>
  <c r="AW50" i="12"/>
  <c r="AO50" i="12"/>
  <c r="AN50" i="12"/>
  <c r="AF50" i="12"/>
  <c r="AE50" i="12"/>
  <c r="W50" i="12"/>
  <c r="V50" i="12"/>
  <c r="N50" i="12"/>
  <c r="M50" i="12"/>
  <c r="E50" i="12"/>
  <c r="D50" i="12"/>
  <c r="EN49" i="12"/>
  <c r="EE49" i="12"/>
  <c r="DV49" i="12"/>
  <c r="DM49" i="12"/>
  <c r="DD49" i="12"/>
  <c r="CX49" i="12"/>
  <c r="AA19" i="14" s="1"/>
  <c r="CW49" i="12"/>
  <c r="CU49" i="12"/>
  <c r="CT49" i="12"/>
  <c r="CR49" i="12"/>
  <c r="CQ49" i="12"/>
  <c r="CL49" i="12"/>
  <c r="CC49" i="12"/>
  <c r="BT49" i="12"/>
  <c r="BK49" i="12"/>
  <c r="BB49" i="12"/>
  <c r="AS49" i="12"/>
  <c r="AJ49" i="12"/>
  <c r="AA49" i="12"/>
  <c r="R49" i="12"/>
  <c r="I49" i="12"/>
  <c r="EN48" i="12"/>
  <c r="EE48" i="12"/>
  <c r="DV48" i="12"/>
  <c r="DM48" i="12"/>
  <c r="DD48" i="12"/>
  <c r="CX48" i="12"/>
  <c r="T19" i="14" s="1"/>
  <c r="CW48" i="12"/>
  <c r="CU48" i="12"/>
  <c r="CT48" i="12"/>
  <c r="CR48" i="12"/>
  <c r="CQ48" i="12"/>
  <c r="CL48" i="12"/>
  <c r="CC48" i="12"/>
  <c r="BT48" i="12"/>
  <c r="BK48" i="12"/>
  <c r="BB48" i="12"/>
  <c r="AS48" i="12"/>
  <c r="AJ48" i="12"/>
  <c r="AA48" i="12"/>
  <c r="R48" i="12"/>
  <c r="I48" i="12"/>
  <c r="EN47" i="12"/>
  <c r="EE47" i="12"/>
  <c r="DV47" i="12"/>
  <c r="DM47" i="12"/>
  <c r="DD47" i="12"/>
  <c r="CX47" i="12"/>
  <c r="CW47" i="12"/>
  <c r="CV47" i="12"/>
  <c r="CU47" i="12"/>
  <c r="CT47" i="12"/>
  <c r="CS47" i="12"/>
  <c r="CR47" i="12"/>
  <c r="CQ47" i="12"/>
  <c r="CP47" i="12"/>
  <c r="CL47" i="12"/>
  <c r="CC47" i="12"/>
  <c r="BT47" i="12"/>
  <c r="BK47" i="12"/>
  <c r="BB47" i="12"/>
  <c r="AS47" i="12"/>
  <c r="AJ47" i="12"/>
  <c r="AA47" i="12"/>
  <c r="R47" i="12"/>
  <c r="I47" i="12"/>
  <c r="EJ46" i="12"/>
  <c r="EI46" i="12"/>
  <c r="EA46" i="12"/>
  <c r="DZ46" i="12"/>
  <c r="DR46" i="12"/>
  <c r="DQ46" i="12"/>
  <c r="DI46" i="12"/>
  <c r="DH46" i="12"/>
  <c r="CZ46" i="12"/>
  <c r="CY46" i="12"/>
  <c r="CH46" i="12"/>
  <c r="CG46" i="12"/>
  <c r="BY46" i="12"/>
  <c r="BX46" i="12"/>
  <c r="BP46" i="12"/>
  <c r="BO46" i="12"/>
  <c r="BG46" i="12"/>
  <c r="BF46" i="12"/>
  <c r="AX46" i="12"/>
  <c r="AW46" i="12"/>
  <c r="AO46" i="12"/>
  <c r="AN46" i="12"/>
  <c r="AF46" i="12"/>
  <c r="AE46" i="12"/>
  <c r="W46" i="12"/>
  <c r="V46" i="12"/>
  <c r="N46" i="12"/>
  <c r="M46" i="12"/>
  <c r="E46" i="12"/>
  <c r="D46" i="12"/>
  <c r="EN45" i="12"/>
  <c r="EE45" i="12"/>
  <c r="DV45" i="12"/>
  <c r="DM45" i="12"/>
  <c r="DD45" i="12"/>
  <c r="CX45" i="12"/>
  <c r="Q19" i="14" s="1"/>
  <c r="CW45" i="12"/>
  <c r="CV45" i="12"/>
  <c r="CU45" i="12"/>
  <c r="CT45" i="12"/>
  <c r="CS45" i="12"/>
  <c r="CR45" i="12"/>
  <c r="CQ45" i="12"/>
  <c r="CP45" i="12"/>
  <c r="CL45" i="12"/>
  <c r="CC45" i="12"/>
  <c r="BT45" i="12"/>
  <c r="BK45" i="12"/>
  <c r="BB45" i="12"/>
  <c r="AS45" i="12"/>
  <c r="AJ45" i="12"/>
  <c r="AA45" i="12"/>
  <c r="R45" i="12"/>
  <c r="I45" i="12"/>
  <c r="D44" i="12"/>
  <c r="D43" i="12"/>
  <c r="EN42" i="12"/>
  <c r="EA42" i="12"/>
  <c r="DZ42" i="12"/>
  <c r="DI42" i="12"/>
  <c r="DH42" i="12"/>
  <c r="CZ42" i="12"/>
  <c r="CY42" i="12"/>
  <c r="CX42" i="12"/>
  <c r="CW42" i="12"/>
  <c r="CV42" i="12"/>
  <c r="CU42" i="12"/>
  <c r="CT42" i="12"/>
  <c r="CS42" i="12"/>
  <c r="CR42" i="12"/>
  <c r="CQ42" i="12"/>
  <c r="CP42" i="12"/>
  <c r="CH42" i="12"/>
  <c r="CG42" i="12"/>
  <c r="BY42" i="12"/>
  <c r="BX42" i="12"/>
  <c r="BP42" i="12"/>
  <c r="BO42" i="12"/>
  <c r="BG42" i="12"/>
  <c r="BF42" i="12"/>
  <c r="AX42" i="12"/>
  <c r="AW42" i="12"/>
  <c r="AO42" i="12"/>
  <c r="AN42" i="12"/>
  <c r="AF42" i="12"/>
  <c r="AE42" i="12"/>
  <c r="W42" i="12"/>
  <c r="V42" i="12"/>
  <c r="N42" i="12"/>
  <c r="M42" i="12"/>
  <c r="I42" i="12"/>
  <c r="E42" i="12"/>
  <c r="D42" i="12"/>
  <c r="EN41" i="12"/>
  <c r="EE41" i="12"/>
  <c r="DV41" i="12"/>
  <c r="DM41" i="12"/>
  <c r="DD41" i="12"/>
  <c r="CX41" i="12"/>
  <c r="CW41" i="12"/>
  <c r="CV41" i="12"/>
  <c r="CU41" i="12"/>
  <c r="CT41" i="12"/>
  <c r="CS41" i="12"/>
  <c r="CR41" i="12"/>
  <c r="CQ41" i="12"/>
  <c r="CP41" i="12"/>
  <c r="CL41" i="12"/>
  <c r="CC41" i="12"/>
  <c r="BT41" i="12"/>
  <c r="BK41" i="12"/>
  <c r="BB41" i="12"/>
  <c r="AS41" i="12"/>
  <c r="AJ41" i="12"/>
  <c r="AA41" i="12"/>
  <c r="R41" i="12"/>
  <c r="I41" i="12"/>
  <c r="EN40" i="12"/>
  <c r="EE40" i="12"/>
  <c r="DV40" i="12"/>
  <c r="DM40" i="12"/>
  <c r="DD40" i="12"/>
  <c r="CX40" i="12"/>
  <c r="BB19" i="14" s="1"/>
  <c r="CW40" i="12"/>
  <c r="CV40" i="12"/>
  <c r="CU40" i="12"/>
  <c r="CT40" i="12"/>
  <c r="CS40" i="12"/>
  <c r="CR40" i="12"/>
  <c r="CQ40" i="12"/>
  <c r="CP40" i="12"/>
  <c r="CL40" i="12"/>
  <c r="CC40" i="12"/>
  <c r="BT40" i="12"/>
  <c r="BK40" i="12"/>
  <c r="BB40" i="12"/>
  <c r="AS40" i="12"/>
  <c r="AJ40" i="12"/>
  <c r="AA40" i="12"/>
  <c r="R40" i="12"/>
  <c r="I40" i="12"/>
  <c r="EN39" i="12"/>
  <c r="EE39" i="12"/>
  <c r="DV39" i="12"/>
  <c r="DM39" i="12"/>
  <c r="DD39" i="12"/>
  <c r="CX39" i="12"/>
  <c r="CW39" i="12"/>
  <c r="CV39" i="12"/>
  <c r="CU39" i="12"/>
  <c r="CT39" i="12"/>
  <c r="CS39" i="12"/>
  <c r="CR39" i="12"/>
  <c r="CQ39" i="12"/>
  <c r="CP39" i="12"/>
  <c r="CL39" i="12"/>
  <c r="CC39" i="12"/>
  <c r="BT39" i="12"/>
  <c r="BK39" i="12"/>
  <c r="BB39" i="12"/>
  <c r="AS39" i="12"/>
  <c r="AJ39" i="12"/>
  <c r="AA39" i="12"/>
  <c r="R39" i="12"/>
  <c r="I39" i="12"/>
  <c r="EN38" i="12"/>
  <c r="EE38" i="12"/>
  <c r="DV38" i="12"/>
  <c r="DM38" i="12"/>
  <c r="DD38" i="12"/>
  <c r="CX38" i="12"/>
  <c r="CW38" i="12"/>
  <c r="CV38" i="12"/>
  <c r="CU38" i="12"/>
  <c r="CT38" i="12"/>
  <c r="CS38" i="12"/>
  <c r="CR38" i="12"/>
  <c r="CQ38" i="12"/>
  <c r="CP38" i="12"/>
  <c r="CL38" i="12"/>
  <c r="CC38" i="12"/>
  <c r="BT38" i="12"/>
  <c r="BK38" i="12"/>
  <c r="BB38" i="12"/>
  <c r="AS38" i="12"/>
  <c r="AJ38" i="12"/>
  <c r="AA38" i="12"/>
  <c r="R38" i="12"/>
  <c r="I38" i="12"/>
  <c r="EN37" i="12"/>
  <c r="EE37" i="12"/>
  <c r="DV37" i="12"/>
  <c r="DM37" i="12"/>
  <c r="DD37" i="12"/>
  <c r="CX37" i="12"/>
  <c r="BC19" i="14" s="1"/>
  <c r="CW37" i="12"/>
  <c r="CV37" i="12"/>
  <c r="CU37" i="12"/>
  <c r="CT37" i="12"/>
  <c r="CS37" i="12"/>
  <c r="CR37" i="12"/>
  <c r="CQ37" i="12"/>
  <c r="CP37" i="12"/>
  <c r="CL37" i="12"/>
  <c r="CC37" i="12"/>
  <c r="BT37" i="12"/>
  <c r="BK37" i="12"/>
  <c r="BB37" i="12"/>
  <c r="AS37" i="12"/>
  <c r="AJ37" i="12"/>
  <c r="AA37" i="12"/>
  <c r="R37" i="12"/>
  <c r="I37" i="12"/>
  <c r="EN36" i="12"/>
  <c r="EE36" i="12"/>
  <c r="DV36" i="12"/>
  <c r="DM36" i="12"/>
  <c r="DD36" i="12"/>
  <c r="CX36" i="12"/>
  <c r="BA19" i="14" s="1"/>
  <c r="CW36" i="12"/>
  <c r="CV36" i="12"/>
  <c r="CU36" i="12"/>
  <c r="CT36" i="12"/>
  <c r="CS36" i="12"/>
  <c r="CR36" i="12"/>
  <c r="CQ36" i="12"/>
  <c r="CP36" i="12"/>
  <c r="CL36" i="12"/>
  <c r="CC36" i="12"/>
  <c r="BT36" i="12"/>
  <c r="BK36" i="12"/>
  <c r="BB36" i="12"/>
  <c r="AS36" i="12"/>
  <c r="AJ36" i="12"/>
  <c r="AA36" i="12"/>
  <c r="R36" i="12"/>
  <c r="I36" i="12"/>
  <c r="EN35" i="12"/>
  <c r="EE35" i="12"/>
  <c r="DV35" i="12"/>
  <c r="DM35" i="12"/>
  <c r="DD35" i="12"/>
  <c r="CX35" i="12"/>
  <c r="AI19" i="14" s="1"/>
  <c r="CW35" i="12"/>
  <c r="CV35" i="12"/>
  <c r="CU35" i="12"/>
  <c r="CT35" i="12"/>
  <c r="CS35" i="12"/>
  <c r="CR35" i="12"/>
  <c r="CQ35" i="12"/>
  <c r="CP35" i="12"/>
  <c r="CL35" i="12"/>
  <c r="CC35" i="12"/>
  <c r="BT35" i="12"/>
  <c r="BK35" i="12"/>
  <c r="BB35" i="12"/>
  <c r="AS35" i="12"/>
  <c r="AJ35" i="12"/>
  <c r="AA35" i="12"/>
  <c r="S35" i="12"/>
  <c r="R35" i="12"/>
  <c r="M35" i="12"/>
  <c r="I35" i="12"/>
  <c r="D34" i="12"/>
  <c r="D33" i="12"/>
  <c r="EN32" i="12"/>
  <c r="EE32" i="12"/>
  <c r="DV32" i="12"/>
  <c r="DM32" i="12"/>
  <c r="DD32" i="12"/>
  <c r="CL32" i="12"/>
  <c r="CC32" i="12"/>
  <c r="BT32" i="12"/>
  <c r="BK32" i="12"/>
  <c r="BB32" i="12"/>
  <c r="AS32" i="12"/>
  <c r="AJ32" i="12"/>
  <c r="AA32" i="12"/>
  <c r="R32" i="12"/>
  <c r="I32" i="12"/>
  <c r="EN31" i="12"/>
  <c r="EE31" i="12"/>
  <c r="DV31" i="12"/>
  <c r="DM31" i="12"/>
  <c r="DD31" i="12"/>
  <c r="CX31" i="12"/>
  <c r="AU19" i="14" s="1"/>
  <c r="CW31" i="12"/>
  <c r="CV31" i="12"/>
  <c r="CU31" i="12"/>
  <c r="CT31" i="12"/>
  <c r="CS31" i="12"/>
  <c r="CR31" i="12"/>
  <c r="CQ31" i="12"/>
  <c r="CP31" i="12"/>
  <c r="CL31" i="12"/>
  <c r="CC31" i="12"/>
  <c r="BT31" i="12"/>
  <c r="BK31" i="12"/>
  <c r="BB31" i="12"/>
  <c r="AS31" i="12"/>
  <c r="AJ31" i="12"/>
  <c r="AA31" i="12"/>
  <c r="R31" i="12"/>
  <c r="I31" i="12"/>
  <c r="EN30" i="12"/>
  <c r="EE30" i="12"/>
  <c r="DV30" i="12"/>
  <c r="DM30" i="12"/>
  <c r="DD30" i="12"/>
  <c r="CX30" i="12"/>
  <c r="AT19" i="14" s="1"/>
  <c r="CW30" i="12"/>
  <c r="CV30" i="12"/>
  <c r="CU30" i="12"/>
  <c r="CT30" i="12"/>
  <c r="CS30" i="12"/>
  <c r="CR30" i="12"/>
  <c r="CQ30" i="12"/>
  <c r="CP30" i="12"/>
  <c r="CL30" i="12"/>
  <c r="CC30" i="12"/>
  <c r="BT30" i="12"/>
  <c r="BK30" i="12"/>
  <c r="BB30" i="12"/>
  <c r="AS30" i="12"/>
  <c r="AJ30" i="12"/>
  <c r="AA30" i="12"/>
  <c r="R30" i="12"/>
  <c r="I30" i="12"/>
  <c r="EN29" i="12"/>
  <c r="EE29" i="12"/>
  <c r="DV29" i="12"/>
  <c r="DM29" i="12"/>
  <c r="DD29" i="12"/>
  <c r="CX29" i="12"/>
  <c r="AP19" i="14" s="1"/>
  <c r="CW29" i="12"/>
  <c r="CV29" i="12"/>
  <c r="CU29" i="12"/>
  <c r="CT29" i="12"/>
  <c r="CS29" i="12"/>
  <c r="CR29" i="12"/>
  <c r="CQ29" i="12"/>
  <c r="CP29" i="12"/>
  <c r="CL29" i="12"/>
  <c r="CC29" i="12"/>
  <c r="BT29" i="12"/>
  <c r="BK29" i="12"/>
  <c r="BB29" i="12"/>
  <c r="AS29" i="12"/>
  <c r="AJ29" i="12"/>
  <c r="AA29" i="12"/>
  <c r="R29" i="12"/>
  <c r="I29" i="12"/>
  <c r="EN28" i="12"/>
  <c r="EE28" i="12"/>
  <c r="DV28" i="12"/>
  <c r="DM28" i="12"/>
  <c r="DD28" i="12"/>
  <c r="CX28" i="12"/>
  <c r="AO19" i="14" s="1"/>
  <c r="CW28" i="12"/>
  <c r="CV28" i="12"/>
  <c r="CU28" i="12"/>
  <c r="CT28" i="12"/>
  <c r="CS28" i="12"/>
  <c r="CR28" i="12"/>
  <c r="CQ28" i="12"/>
  <c r="CP28" i="12"/>
  <c r="CL28" i="12"/>
  <c r="CC28" i="12"/>
  <c r="BT28" i="12"/>
  <c r="BK28" i="12"/>
  <c r="BB28" i="12"/>
  <c r="AS28" i="12"/>
  <c r="AJ28" i="12"/>
  <c r="AA28" i="12"/>
  <c r="R28" i="12"/>
  <c r="I28" i="12"/>
  <c r="EN27" i="12"/>
  <c r="EE27" i="12"/>
  <c r="DV27" i="12"/>
  <c r="DM27" i="12"/>
  <c r="DD27" i="12"/>
  <c r="CX27" i="12"/>
  <c r="AN19" i="14" s="1"/>
  <c r="CW27" i="12"/>
  <c r="CV27" i="12"/>
  <c r="CU27" i="12"/>
  <c r="CT27" i="12"/>
  <c r="CS27" i="12"/>
  <c r="CR27" i="12"/>
  <c r="CQ27" i="12"/>
  <c r="CP27" i="12"/>
  <c r="CL27" i="12"/>
  <c r="CC27" i="12"/>
  <c r="BT27" i="12"/>
  <c r="BK27" i="12"/>
  <c r="BB27" i="12"/>
  <c r="AS27" i="12"/>
  <c r="AJ27" i="12"/>
  <c r="AA27" i="12"/>
  <c r="R27" i="12"/>
  <c r="I27" i="12"/>
  <c r="EN26" i="12"/>
  <c r="EE26" i="12"/>
  <c r="DV26" i="12"/>
  <c r="DM26" i="12"/>
  <c r="DD26" i="12"/>
  <c r="CX26" i="12"/>
  <c r="CW26" i="12"/>
  <c r="CV26" i="12"/>
  <c r="CU26" i="12"/>
  <c r="CT26" i="12"/>
  <c r="CS26" i="12"/>
  <c r="CR26" i="12"/>
  <c r="CQ26" i="12"/>
  <c r="CP26" i="12"/>
  <c r="CL26" i="12"/>
  <c r="CC26" i="12"/>
  <c r="BT26" i="12"/>
  <c r="BK26" i="12"/>
  <c r="BB26" i="12"/>
  <c r="AS26" i="12"/>
  <c r="AJ26" i="12"/>
  <c r="AA26" i="12"/>
  <c r="R26" i="12"/>
  <c r="I26" i="12"/>
  <c r="EN25" i="12"/>
  <c r="EE25" i="12"/>
  <c r="DV25" i="12"/>
  <c r="DM25" i="12"/>
  <c r="DD25" i="12"/>
  <c r="CX25" i="12"/>
  <c r="CW25" i="12"/>
  <c r="CV25" i="12"/>
  <c r="CU25" i="12"/>
  <c r="CT25" i="12"/>
  <c r="CS25" i="12"/>
  <c r="CR25" i="12"/>
  <c r="CQ25" i="12"/>
  <c r="CP25" i="12"/>
  <c r="CL25" i="12"/>
  <c r="CC25" i="12"/>
  <c r="BT25" i="12"/>
  <c r="BK25" i="12"/>
  <c r="BB25" i="12"/>
  <c r="AS25" i="12"/>
  <c r="AJ25" i="12"/>
  <c r="AA25" i="12"/>
  <c r="R25" i="12"/>
  <c r="I25" i="12"/>
  <c r="EN24" i="12"/>
  <c r="EE24" i="12"/>
  <c r="DV24" i="12"/>
  <c r="DM24" i="12"/>
  <c r="DD24" i="12"/>
  <c r="CX24" i="12"/>
  <c r="AV19" i="14" s="1"/>
  <c r="CW24" i="12"/>
  <c r="CV24" i="12"/>
  <c r="CU24" i="12"/>
  <c r="CT24" i="12"/>
  <c r="CS24" i="12"/>
  <c r="CR24" i="12"/>
  <c r="CQ24" i="12"/>
  <c r="CP24" i="12"/>
  <c r="CL24" i="12"/>
  <c r="CC24" i="12"/>
  <c r="BT24" i="12"/>
  <c r="BK24" i="12"/>
  <c r="BB24" i="12"/>
  <c r="AS24" i="12"/>
  <c r="AJ24" i="12"/>
  <c r="AA24" i="12"/>
  <c r="R24" i="12"/>
  <c r="I24" i="12"/>
  <c r="EN23" i="12"/>
  <c r="EE23" i="12"/>
  <c r="DV23" i="12"/>
  <c r="DM23" i="12"/>
  <c r="DD23" i="12"/>
  <c r="CX23" i="12"/>
  <c r="AQ19" i="14" s="1"/>
  <c r="CW23" i="12"/>
  <c r="CV23" i="12"/>
  <c r="CU23" i="12"/>
  <c r="CT23" i="12"/>
  <c r="CS23" i="12"/>
  <c r="CR23" i="12"/>
  <c r="CQ23" i="12"/>
  <c r="CP23" i="12"/>
  <c r="CL23" i="12"/>
  <c r="CC23" i="12"/>
  <c r="BT23" i="12"/>
  <c r="BK23" i="12"/>
  <c r="BB23" i="12"/>
  <c r="AS23" i="12"/>
  <c r="AJ23" i="12"/>
  <c r="AA23" i="12"/>
  <c r="R23" i="12"/>
  <c r="I23" i="12"/>
  <c r="EN22" i="12"/>
  <c r="EE22" i="12"/>
  <c r="DV22" i="12"/>
  <c r="DM22" i="12"/>
  <c r="DD22" i="12"/>
  <c r="CX22" i="12"/>
  <c r="AM19" i="14" s="1"/>
  <c r="CW22" i="12"/>
  <c r="CV22" i="12"/>
  <c r="CU22" i="12"/>
  <c r="CT22" i="12"/>
  <c r="CS22" i="12"/>
  <c r="CR22" i="12"/>
  <c r="CQ22" i="12"/>
  <c r="CP22" i="12"/>
  <c r="CL22" i="12"/>
  <c r="CC22" i="12"/>
  <c r="BT22" i="12"/>
  <c r="BK22" i="12"/>
  <c r="BB22" i="12"/>
  <c r="AS22" i="12"/>
  <c r="AJ22" i="12"/>
  <c r="AA22" i="12"/>
  <c r="R22" i="12"/>
  <c r="I22" i="12"/>
  <c r="D20" i="12"/>
  <c r="EN19" i="12"/>
  <c r="EE19" i="12"/>
  <c r="DV19" i="12"/>
  <c r="DM19" i="12"/>
  <c r="DD19" i="12"/>
  <c r="CX19" i="12"/>
  <c r="CW19" i="12"/>
  <c r="CV19" i="12"/>
  <c r="CU19" i="12"/>
  <c r="CT19" i="12"/>
  <c r="CS19" i="12"/>
  <c r="CR19" i="12"/>
  <c r="CQ19" i="12"/>
  <c r="CP19" i="12"/>
  <c r="CL19" i="12"/>
  <c r="CC19" i="12"/>
  <c r="BT19" i="12"/>
  <c r="BK19" i="12"/>
  <c r="BB19" i="12"/>
  <c r="AS19" i="12"/>
  <c r="AJ19" i="12"/>
  <c r="AA19" i="12"/>
  <c r="R19" i="12"/>
  <c r="I19" i="12"/>
  <c r="EN18" i="12"/>
  <c r="EE18" i="12"/>
  <c r="DV18" i="12"/>
  <c r="DM18" i="12"/>
  <c r="DD18" i="12"/>
  <c r="CX18" i="12"/>
  <c r="O19" i="14" s="1"/>
  <c r="CW18" i="12"/>
  <c r="CV18" i="12"/>
  <c r="CU18" i="12"/>
  <c r="CT18" i="12"/>
  <c r="CS18" i="12"/>
  <c r="CR18" i="12"/>
  <c r="CQ18" i="12"/>
  <c r="CP18" i="12"/>
  <c r="CL18" i="12"/>
  <c r="CC18" i="12"/>
  <c r="BT18" i="12"/>
  <c r="BK18" i="12"/>
  <c r="BB18" i="12"/>
  <c r="AS18" i="12"/>
  <c r="AJ18" i="12"/>
  <c r="AA18" i="12"/>
  <c r="R18" i="12"/>
  <c r="I18" i="12"/>
  <c r="EN17" i="12"/>
  <c r="EE17" i="12"/>
  <c r="DV17" i="12"/>
  <c r="DM17" i="12"/>
  <c r="DD17" i="12"/>
  <c r="CX17" i="12"/>
  <c r="N19" i="14" s="1"/>
  <c r="CW17" i="12"/>
  <c r="CU17" i="12"/>
  <c r="CT17" i="12"/>
  <c r="CR17" i="12"/>
  <c r="CQ17" i="12"/>
  <c r="CL17" i="12"/>
  <c r="CC17" i="12"/>
  <c r="BT17" i="12"/>
  <c r="BK17" i="12"/>
  <c r="BB17" i="12"/>
  <c r="AS17" i="12"/>
  <c r="AJ17" i="12"/>
  <c r="AA17" i="12"/>
  <c r="R17" i="12"/>
  <c r="I17" i="12"/>
  <c r="EN16" i="12"/>
  <c r="EE16" i="12"/>
  <c r="DV16" i="12"/>
  <c r="DM16" i="12"/>
  <c r="DD16" i="12"/>
  <c r="CX16" i="12"/>
  <c r="CW16" i="12"/>
  <c r="CV16" i="12"/>
  <c r="CU16" i="12"/>
  <c r="CT16" i="12"/>
  <c r="CS16" i="12"/>
  <c r="CR16" i="12"/>
  <c r="CQ16" i="12"/>
  <c r="CP16" i="12"/>
  <c r="CL16" i="12"/>
  <c r="CC16" i="12"/>
  <c r="BT16" i="12"/>
  <c r="BK16" i="12"/>
  <c r="BB16" i="12"/>
  <c r="AS16" i="12"/>
  <c r="AJ16" i="12"/>
  <c r="AA16" i="12"/>
  <c r="R16" i="12"/>
  <c r="I16" i="12"/>
  <c r="D14" i="12"/>
  <c r="EN13" i="12"/>
  <c r="EE13" i="12"/>
  <c r="DV13" i="12"/>
  <c r="DM13" i="12"/>
  <c r="DD13" i="12"/>
  <c r="CX13" i="12"/>
  <c r="G19" i="14" s="1"/>
  <c r="CW13" i="12"/>
  <c r="CV13" i="12"/>
  <c r="CU13" i="12"/>
  <c r="CT13" i="12"/>
  <c r="CS13" i="12"/>
  <c r="CR13" i="12"/>
  <c r="CQ13" i="12"/>
  <c r="CP13" i="12"/>
  <c r="CL13" i="12"/>
  <c r="CC13" i="12"/>
  <c r="BT13" i="12"/>
  <c r="BK13" i="12"/>
  <c r="BB13" i="12"/>
  <c r="AS13" i="12"/>
  <c r="AJ13" i="12"/>
  <c r="AA13" i="12"/>
  <c r="R13" i="12"/>
  <c r="I13" i="12"/>
  <c r="EJ12" i="12"/>
  <c r="EI12" i="12"/>
  <c r="EA12" i="12"/>
  <c r="EG12" i="12" s="1"/>
  <c r="DZ12" i="12"/>
  <c r="DR12" i="12"/>
  <c r="DQ12" i="12"/>
  <c r="DI12" i="12"/>
  <c r="DH12" i="12"/>
  <c r="CZ12" i="12"/>
  <c r="CY12" i="12"/>
  <c r="CH12" i="12"/>
  <c r="CG12" i="12"/>
  <c r="BY12" i="12"/>
  <c r="BX12" i="12"/>
  <c r="BP12" i="12"/>
  <c r="BO12" i="12"/>
  <c r="BG12" i="12"/>
  <c r="BF12" i="12"/>
  <c r="AX12" i="12"/>
  <c r="AW12" i="12"/>
  <c r="AO12" i="12"/>
  <c r="AN12" i="12"/>
  <c r="AF12" i="12"/>
  <c r="AE12" i="12"/>
  <c r="W12" i="12"/>
  <c r="V12" i="12"/>
  <c r="N12" i="12"/>
  <c r="M12" i="12"/>
  <c r="E12" i="12"/>
  <c r="D12" i="12"/>
  <c r="EJ11" i="12"/>
  <c r="EI11" i="12"/>
  <c r="EA11" i="12"/>
  <c r="EG11" i="12" s="1"/>
  <c r="DZ11" i="12"/>
  <c r="DR11" i="12"/>
  <c r="DQ11" i="12"/>
  <c r="DI11" i="12"/>
  <c r="DH11" i="12"/>
  <c r="CZ11" i="12"/>
  <c r="CY11" i="12"/>
  <c r="CH11" i="12"/>
  <c r="CG11" i="12"/>
  <c r="BY11" i="12"/>
  <c r="BX11" i="12"/>
  <c r="BP11" i="12"/>
  <c r="BO11" i="12"/>
  <c r="BG11" i="12"/>
  <c r="BF11" i="12"/>
  <c r="AX11" i="12"/>
  <c r="AW11" i="12"/>
  <c r="AO11" i="12"/>
  <c r="AN11" i="12"/>
  <c r="AF11" i="12"/>
  <c r="AE11" i="12"/>
  <c r="W11" i="12"/>
  <c r="V11" i="12"/>
  <c r="N11" i="12"/>
  <c r="M11" i="12"/>
  <c r="E11" i="12"/>
  <c r="D11" i="12"/>
  <c r="EN10" i="12"/>
  <c r="EE10" i="12"/>
  <c r="DV10" i="12"/>
  <c r="DM10" i="12"/>
  <c r="DD10" i="12"/>
  <c r="CX10" i="12"/>
  <c r="CW10" i="12"/>
  <c r="CV10" i="12"/>
  <c r="CU10" i="12"/>
  <c r="CT10" i="12"/>
  <c r="CS10" i="12"/>
  <c r="CR10" i="12"/>
  <c r="CQ10" i="12"/>
  <c r="CP10" i="12"/>
  <c r="CL10" i="12"/>
  <c r="CC10" i="12"/>
  <c r="BT10" i="12"/>
  <c r="BK10" i="12"/>
  <c r="BB10" i="12"/>
  <c r="AS10" i="12"/>
  <c r="AJ10" i="12"/>
  <c r="AA10" i="12"/>
  <c r="R10" i="12"/>
  <c r="I10" i="12"/>
  <c r="D9" i="12"/>
  <c r="EQ88" i="11"/>
  <c r="EN88" i="11"/>
  <c r="EK88" i="11"/>
  <c r="EH88" i="11"/>
  <c r="EE88" i="11"/>
  <c r="EB88" i="11"/>
  <c r="DX88" i="11"/>
  <c r="DY88" i="11" s="1"/>
  <c r="DW88" i="11"/>
  <c r="DV88" i="11"/>
  <c r="DS88" i="11"/>
  <c r="DP88" i="11"/>
  <c r="DM88" i="11"/>
  <c r="DJ88" i="11"/>
  <c r="DG88" i="11"/>
  <c r="DD88" i="11"/>
  <c r="DA88" i="11"/>
  <c r="CX88" i="11"/>
  <c r="CW88" i="11"/>
  <c r="CV88" i="11"/>
  <c r="CU88" i="11"/>
  <c r="CT88" i="11"/>
  <c r="CS88" i="11"/>
  <c r="CR88" i="11"/>
  <c r="CQ88" i="11"/>
  <c r="CP88" i="11"/>
  <c r="CN88" i="11"/>
  <c r="CM88" i="11"/>
  <c r="CO88" i="11" s="1"/>
  <c r="CL88" i="11"/>
  <c r="CI88" i="11"/>
  <c r="CF88" i="11"/>
  <c r="CC88" i="11"/>
  <c r="BZ88" i="11"/>
  <c r="BW88" i="11"/>
  <c r="BT88" i="11"/>
  <c r="BQ88" i="11"/>
  <c r="BN88" i="11"/>
  <c r="BK88" i="11"/>
  <c r="BH88" i="11"/>
  <c r="AZ88" i="11"/>
  <c r="AV88" i="11"/>
  <c r="AS88" i="11"/>
  <c r="AP88" i="11"/>
  <c r="AM88" i="11"/>
  <c r="AJ88" i="11"/>
  <c r="AG88" i="11"/>
  <c r="AD88" i="11"/>
  <c r="AA88" i="11"/>
  <c r="X88" i="11"/>
  <c r="U88" i="11"/>
  <c r="R88" i="11"/>
  <c r="O88" i="11"/>
  <c r="L88" i="11"/>
  <c r="I88" i="11"/>
  <c r="F88" i="11"/>
  <c r="EQ86" i="11"/>
  <c r="EN86" i="11"/>
  <c r="EK86" i="11"/>
  <c r="EH86" i="11"/>
  <c r="EE86" i="11"/>
  <c r="EB86" i="11"/>
  <c r="DY86" i="11"/>
  <c r="DV86" i="11"/>
  <c r="DS86" i="11"/>
  <c r="DP86" i="11"/>
  <c r="DM86" i="11"/>
  <c r="DJ86" i="11"/>
  <c r="DG86" i="11"/>
  <c r="DD86" i="11"/>
  <c r="DA86" i="11"/>
  <c r="CX86" i="11"/>
  <c r="CW86" i="11"/>
  <c r="CV86" i="11"/>
  <c r="CU86" i="11"/>
  <c r="CT86" i="11"/>
  <c r="CS86" i="11"/>
  <c r="CR86" i="11"/>
  <c r="CQ86" i="11"/>
  <c r="CP86" i="11"/>
  <c r="CO86" i="11"/>
  <c r="CL86" i="11"/>
  <c r="CI86" i="11"/>
  <c r="CF86" i="11"/>
  <c r="CC86" i="11"/>
  <c r="BZ86" i="11"/>
  <c r="BW86" i="11"/>
  <c r="BT86" i="11"/>
  <c r="BQ86" i="11"/>
  <c r="BN86" i="11"/>
  <c r="BK86" i="11"/>
  <c r="BH86" i="11"/>
  <c r="AW86" i="11"/>
  <c r="AV86" i="11"/>
  <c r="AS86" i="11"/>
  <c r="AP86" i="11"/>
  <c r="AM86" i="11"/>
  <c r="AJ86" i="11"/>
  <c r="AG86" i="11"/>
  <c r="AD86" i="11"/>
  <c r="AA86" i="11"/>
  <c r="X86" i="11"/>
  <c r="U86" i="11"/>
  <c r="R86" i="11"/>
  <c r="O86" i="11"/>
  <c r="L86" i="11"/>
  <c r="I86" i="11"/>
  <c r="F86" i="11"/>
  <c r="EQ84" i="11"/>
  <c r="EN84" i="11"/>
  <c r="EK84" i="11"/>
  <c r="EH84" i="11"/>
  <c r="EE84" i="11"/>
  <c r="EB84" i="11"/>
  <c r="DW84" i="11"/>
  <c r="DV84" i="11"/>
  <c r="DS84" i="11"/>
  <c r="DP84" i="11"/>
  <c r="DM84" i="11"/>
  <c r="DJ84" i="11"/>
  <c r="DG84" i="11"/>
  <c r="DD84" i="11"/>
  <c r="DA84" i="11"/>
  <c r="CX84" i="11"/>
  <c r="CW84" i="11"/>
  <c r="CV84" i="11"/>
  <c r="CU84" i="11"/>
  <c r="CT84" i="11"/>
  <c r="CS84" i="11"/>
  <c r="CR84" i="11"/>
  <c r="CQ84" i="11"/>
  <c r="CP84" i="11"/>
  <c r="CN84" i="11"/>
  <c r="CO84" i="11" s="1"/>
  <c r="CM84" i="11"/>
  <c r="CL84" i="11"/>
  <c r="CI84" i="11"/>
  <c r="CF84" i="11"/>
  <c r="CC84" i="11"/>
  <c r="BZ84" i="11"/>
  <c r="BW84" i="11"/>
  <c r="BT84" i="11"/>
  <c r="BQ84" i="11"/>
  <c r="BN84" i="11"/>
  <c r="BK84" i="11"/>
  <c r="BH84" i="11"/>
  <c r="AV84" i="11"/>
  <c r="AS84" i="11"/>
  <c r="AP84" i="11"/>
  <c r="AJ84" i="11"/>
  <c r="AG84" i="11"/>
  <c r="AD84" i="11"/>
  <c r="AA84" i="11"/>
  <c r="X84" i="11"/>
  <c r="U84" i="11"/>
  <c r="R84" i="11"/>
  <c r="O84" i="11"/>
  <c r="L84" i="11"/>
  <c r="I84" i="11"/>
  <c r="F84" i="11"/>
  <c r="EQ82" i="11"/>
  <c r="EN82" i="11"/>
  <c r="EK82" i="11"/>
  <c r="EH82" i="11"/>
  <c r="EE82" i="11"/>
  <c r="EB82" i="11"/>
  <c r="DY82" i="11"/>
  <c r="DV82" i="11"/>
  <c r="DS82" i="11"/>
  <c r="DP82" i="11"/>
  <c r="DM82" i="11"/>
  <c r="DJ82" i="11"/>
  <c r="DG82" i="11"/>
  <c r="DD82" i="11"/>
  <c r="DA82" i="11"/>
  <c r="CX82" i="11"/>
  <c r="CW82" i="11"/>
  <c r="CV82" i="11"/>
  <c r="CU82" i="11"/>
  <c r="CT82" i="11"/>
  <c r="CS82" i="11"/>
  <c r="CR82" i="11"/>
  <c r="CQ82" i="11"/>
  <c r="CP82" i="11"/>
  <c r="CO82" i="11"/>
  <c r="CL82" i="11"/>
  <c r="CF82" i="11"/>
  <c r="CC82" i="11"/>
  <c r="BZ82" i="11"/>
  <c r="BW82" i="11"/>
  <c r="BT82" i="11"/>
  <c r="BQ82" i="11"/>
  <c r="BN82" i="11"/>
  <c r="BK82" i="11"/>
  <c r="BH82" i="11"/>
  <c r="BC82" i="11"/>
  <c r="AW82" i="12" s="1"/>
  <c r="AV82" i="11"/>
  <c r="AS82" i="11"/>
  <c r="AP82" i="11"/>
  <c r="AM82" i="11"/>
  <c r="AJ82" i="11"/>
  <c r="AG82" i="11"/>
  <c r="AD82" i="11"/>
  <c r="AA82" i="11"/>
  <c r="X82" i="11"/>
  <c r="U82" i="11"/>
  <c r="R82" i="11"/>
  <c r="O82" i="11"/>
  <c r="L82" i="11"/>
  <c r="I82" i="11"/>
  <c r="F82" i="11"/>
  <c r="EN78" i="11"/>
  <c r="EE78" i="11"/>
  <c r="DV78" i="11"/>
  <c r="DP78" i="11"/>
  <c r="DM78" i="11"/>
  <c r="DD78" i="11"/>
  <c r="CX78" i="11"/>
  <c r="CW78" i="11"/>
  <c r="CV78" i="11"/>
  <c r="CU78" i="11"/>
  <c r="CT78" i="11"/>
  <c r="CS78" i="11"/>
  <c r="CR78" i="11"/>
  <c r="CQ78" i="11"/>
  <c r="CP78" i="11"/>
  <c r="CL78" i="11"/>
  <c r="CC78" i="11"/>
  <c r="BT78" i="11"/>
  <c r="BK78" i="11"/>
  <c r="BB78" i="11"/>
  <c r="AS78" i="11"/>
  <c r="AJ78" i="11"/>
  <c r="AA78" i="11"/>
  <c r="R78" i="11"/>
  <c r="I78" i="11"/>
  <c r="EN77" i="11"/>
  <c r="EE77" i="11"/>
  <c r="DV77" i="11"/>
  <c r="DM77" i="11"/>
  <c r="DD77" i="11"/>
  <c r="CX77" i="11"/>
  <c r="CW77" i="11"/>
  <c r="CV77" i="11"/>
  <c r="CR77" i="11"/>
  <c r="CQ77" i="11"/>
  <c r="CP77" i="11"/>
  <c r="CL77" i="11"/>
  <c r="CC77" i="11"/>
  <c r="BT77" i="11"/>
  <c r="BK77" i="11"/>
  <c r="BB77" i="11"/>
  <c r="AS77" i="11"/>
  <c r="AJ77" i="11"/>
  <c r="AA77" i="11"/>
  <c r="R77" i="11"/>
  <c r="I77" i="11"/>
  <c r="EN76" i="11"/>
  <c r="EE76" i="11"/>
  <c r="DV76" i="11"/>
  <c r="DM76" i="11"/>
  <c r="DD76" i="11"/>
  <c r="CX76" i="11"/>
  <c r="CW76" i="11"/>
  <c r="CV76" i="11"/>
  <c r="CU76" i="11"/>
  <c r="CT76" i="11"/>
  <c r="CS76" i="11"/>
  <c r="CR76" i="11"/>
  <c r="CQ76" i="11"/>
  <c r="CP76" i="11"/>
  <c r="CL76" i="11"/>
  <c r="CC76" i="11"/>
  <c r="BT76" i="11"/>
  <c r="BK76" i="11"/>
  <c r="BB76" i="11"/>
  <c r="AS76" i="11"/>
  <c r="AJ76" i="11"/>
  <c r="AA76" i="11"/>
  <c r="R76" i="11"/>
  <c r="I76" i="11"/>
  <c r="EN75" i="11"/>
  <c r="EE75" i="11"/>
  <c r="DV75" i="11"/>
  <c r="DM75" i="11"/>
  <c r="DD75" i="11"/>
  <c r="CX75" i="11"/>
  <c r="CW75" i="11"/>
  <c r="CV75" i="11"/>
  <c r="CU75" i="11"/>
  <c r="CT75" i="11"/>
  <c r="CS75" i="11"/>
  <c r="CR75" i="11"/>
  <c r="CQ75" i="11"/>
  <c r="CP75" i="11"/>
  <c r="CL75" i="11"/>
  <c r="CC75" i="11"/>
  <c r="BT75" i="11"/>
  <c r="BK75" i="11"/>
  <c r="BB75" i="11"/>
  <c r="AS75" i="11"/>
  <c r="AJ75" i="11"/>
  <c r="AA75" i="11"/>
  <c r="R75" i="11"/>
  <c r="I75" i="11"/>
  <c r="EN74" i="11"/>
  <c r="EE74" i="11"/>
  <c r="DV74" i="11"/>
  <c r="DM74" i="11"/>
  <c r="DD74" i="11"/>
  <c r="CX74" i="11"/>
  <c r="CW74" i="11"/>
  <c r="CV74" i="11"/>
  <c r="CU74" i="11"/>
  <c r="CT74" i="11"/>
  <c r="CS74" i="11"/>
  <c r="CR74" i="11"/>
  <c r="CQ74" i="11"/>
  <c r="CP74" i="11"/>
  <c r="CL74" i="11"/>
  <c r="CC74" i="11"/>
  <c r="BT74" i="11"/>
  <c r="BK74" i="11"/>
  <c r="BB74" i="11"/>
  <c r="AS74" i="11"/>
  <c r="AJ74" i="11"/>
  <c r="AA74" i="11"/>
  <c r="R74" i="11"/>
  <c r="I74" i="11"/>
  <c r="EJ73" i="11"/>
  <c r="EI73" i="11"/>
  <c r="EA73" i="11"/>
  <c r="DZ73" i="11"/>
  <c r="DR73" i="11"/>
  <c r="DQ73" i="11"/>
  <c r="DI73" i="11"/>
  <c r="DH73" i="11"/>
  <c r="CZ73" i="11"/>
  <c r="CY73" i="11"/>
  <c r="CH73" i="11"/>
  <c r="CG73" i="11"/>
  <c r="BY73" i="11"/>
  <c r="BX73" i="11"/>
  <c r="BP73" i="11"/>
  <c r="BO73" i="11"/>
  <c r="BG73" i="11"/>
  <c r="BF73" i="11"/>
  <c r="AX73" i="11"/>
  <c r="AW73" i="11"/>
  <c r="AO73" i="11"/>
  <c r="AN73" i="11"/>
  <c r="AF73" i="11"/>
  <c r="AE73" i="11"/>
  <c r="W73" i="11"/>
  <c r="V73" i="11"/>
  <c r="N73" i="11"/>
  <c r="M73" i="11"/>
  <c r="E73" i="11"/>
  <c r="D73" i="11"/>
  <c r="EN72" i="11"/>
  <c r="EE72" i="11"/>
  <c r="DV72" i="11"/>
  <c r="DM72" i="11"/>
  <c r="DD72" i="11"/>
  <c r="CX72" i="11"/>
  <c r="CW72" i="11"/>
  <c r="CV72" i="11"/>
  <c r="CU72" i="11"/>
  <c r="CT72" i="11"/>
  <c r="CS72" i="11"/>
  <c r="CR72" i="11"/>
  <c r="CQ72" i="11"/>
  <c r="CP72" i="11"/>
  <c r="CL72" i="11"/>
  <c r="CC72" i="11"/>
  <c r="BT72" i="11"/>
  <c r="BK72" i="11"/>
  <c r="BB72" i="11"/>
  <c r="AS72" i="11"/>
  <c r="AJ72" i="11"/>
  <c r="AA72" i="11"/>
  <c r="R72" i="11"/>
  <c r="I72" i="11"/>
  <c r="EJ71" i="11"/>
  <c r="EI71" i="11"/>
  <c r="EA71" i="11"/>
  <c r="DZ71" i="11"/>
  <c r="DI71" i="11"/>
  <c r="DH71" i="11"/>
  <c r="CZ71" i="11"/>
  <c r="CY71" i="11"/>
  <c r="CH71" i="11"/>
  <c r="CG71" i="11"/>
  <c r="BY71" i="11"/>
  <c r="BX71" i="11"/>
  <c r="BP71" i="11"/>
  <c r="BO71" i="11"/>
  <c r="BG71" i="11"/>
  <c r="BF71" i="11"/>
  <c r="AX71" i="11"/>
  <c r="AW71" i="11"/>
  <c r="AO71" i="11"/>
  <c r="AN71" i="11"/>
  <c r="AF71" i="11"/>
  <c r="AE71" i="11"/>
  <c r="W71" i="11"/>
  <c r="V71" i="11"/>
  <c r="N71" i="11"/>
  <c r="M71" i="11"/>
  <c r="E71" i="11"/>
  <c r="D71" i="11"/>
  <c r="EJ70" i="11"/>
  <c r="EI70" i="11"/>
  <c r="EA70" i="11"/>
  <c r="DZ70" i="11"/>
  <c r="DI70" i="11"/>
  <c r="DH70" i="11"/>
  <c r="CZ70" i="11"/>
  <c r="CY70" i="11"/>
  <c r="CH70" i="11"/>
  <c r="CG70" i="11"/>
  <c r="BY70" i="11"/>
  <c r="BX70" i="11"/>
  <c r="BP70" i="11"/>
  <c r="BO70" i="11"/>
  <c r="BG70" i="11"/>
  <c r="BF70" i="11"/>
  <c r="AX70" i="11"/>
  <c r="AW70" i="11"/>
  <c r="AO70" i="11"/>
  <c r="AN70" i="11"/>
  <c r="AF70" i="11"/>
  <c r="AE70" i="11"/>
  <c r="W70" i="11"/>
  <c r="V70" i="11"/>
  <c r="N70" i="11"/>
  <c r="M70" i="11"/>
  <c r="E70" i="11"/>
  <c r="D70" i="11"/>
  <c r="EN69" i="11"/>
  <c r="EE69" i="11"/>
  <c r="DV69" i="11"/>
  <c r="DM69" i="11"/>
  <c r="DD69" i="11"/>
  <c r="CX69" i="11"/>
  <c r="CW69" i="11"/>
  <c r="CV69" i="11"/>
  <c r="CU69" i="11"/>
  <c r="CT69" i="11"/>
  <c r="CS69" i="11"/>
  <c r="CR69" i="11"/>
  <c r="CQ69" i="11"/>
  <c r="CP69" i="11"/>
  <c r="CL69" i="11"/>
  <c r="CC69" i="11"/>
  <c r="BT69" i="11"/>
  <c r="BK69" i="11"/>
  <c r="BB69" i="11"/>
  <c r="AS69" i="11"/>
  <c r="AJ69" i="11"/>
  <c r="AA69" i="11"/>
  <c r="R69" i="11"/>
  <c r="I69" i="11"/>
  <c r="EN68" i="11"/>
  <c r="EE68" i="11"/>
  <c r="DV68" i="11"/>
  <c r="DM68" i="11"/>
  <c r="DD68" i="11"/>
  <c r="CX68" i="11"/>
  <c r="CW68" i="11"/>
  <c r="CV68" i="11"/>
  <c r="CU68" i="11"/>
  <c r="CT68" i="11"/>
  <c r="CS68" i="11"/>
  <c r="CR68" i="11"/>
  <c r="CQ68" i="11"/>
  <c r="CP68" i="11"/>
  <c r="CL68" i="11"/>
  <c r="CC68" i="11"/>
  <c r="BT68" i="11"/>
  <c r="BK68" i="11"/>
  <c r="BB68" i="11"/>
  <c r="AS68" i="11"/>
  <c r="AJ68" i="11"/>
  <c r="AA68" i="11"/>
  <c r="R68" i="11"/>
  <c r="I68" i="11"/>
  <c r="EN67" i="11"/>
  <c r="EE67" i="11"/>
  <c r="DV67" i="11"/>
  <c r="DM67" i="11"/>
  <c r="DD67" i="11"/>
  <c r="CX67" i="11"/>
  <c r="CW67" i="11"/>
  <c r="CU67" i="11"/>
  <c r="CT67" i="11"/>
  <c r="CR67" i="11"/>
  <c r="CQ67" i="11"/>
  <c r="CL67" i="11"/>
  <c r="CC67" i="11"/>
  <c r="BT67" i="11"/>
  <c r="BK67" i="11"/>
  <c r="BB67" i="11"/>
  <c r="AS67" i="11"/>
  <c r="AJ67" i="11"/>
  <c r="AA67" i="11"/>
  <c r="R67" i="11"/>
  <c r="I67" i="11"/>
  <c r="EN66" i="11"/>
  <c r="EE66" i="11"/>
  <c r="DV66" i="11"/>
  <c r="DM66" i="11"/>
  <c r="DD66" i="11"/>
  <c r="CX66" i="11"/>
  <c r="CW66" i="11"/>
  <c r="CU66" i="11"/>
  <c r="CT66" i="11"/>
  <c r="CR66" i="11"/>
  <c r="CQ66" i="11"/>
  <c r="CL66" i="11"/>
  <c r="CC66" i="11"/>
  <c r="BT66" i="11"/>
  <c r="BK66" i="11"/>
  <c r="BB66" i="11"/>
  <c r="AS66" i="11"/>
  <c r="AJ66" i="11"/>
  <c r="AA66" i="11"/>
  <c r="R66" i="11"/>
  <c r="I66" i="11"/>
  <c r="EN65" i="11"/>
  <c r="EE65" i="11"/>
  <c r="DV65" i="11"/>
  <c r="DM65" i="11"/>
  <c r="DD65" i="11"/>
  <c r="CX65" i="11"/>
  <c r="CW65" i="11"/>
  <c r="CU65" i="11"/>
  <c r="CT65" i="11"/>
  <c r="CR65" i="11"/>
  <c r="CQ65" i="11"/>
  <c r="CL65" i="11"/>
  <c r="CC65" i="11"/>
  <c r="BT65" i="11"/>
  <c r="BK65" i="11"/>
  <c r="BB65" i="11"/>
  <c r="AS65" i="11"/>
  <c r="AJ65" i="11"/>
  <c r="AA65" i="11"/>
  <c r="R65" i="11"/>
  <c r="I65" i="11"/>
  <c r="EN64" i="11"/>
  <c r="EE64" i="11"/>
  <c r="DV64" i="11"/>
  <c r="DM64" i="11"/>
  <c r="DD64" i="11"/>
  <c r="CX64" i="11"/>
  <c r="CW64" i="11"/>
  <c r="CV64" i="11"/>
  <c r="CU64" i="11"/>
  <c r="CT64" i="11"/>
  <c r="CS64" i="11"/>
  <c r="CR64" i="11"/>
  <c r="CQ64" i="11"/>
  <c r="CP64" i="11"/>
  <c r="CL64" i="11"/>
  <c r="CC64" i="11"/>
  <c r="BT64" i="11"/>
  <c r="BK64" i="11"/>
  <c r="BB64" i="11"/>
  <c r="AS64" i="11"/>
  <c r="AJ64" i="11"/>
  <c r="AA64" i="11"/>
  <c r="R64" i="11"/>
  <c r="I64" i="11"/>
  <c r="EN63" i="11"/>
  <c r="EE63" i="11"/>
  <c r="DV63" i="11"/>
  <c r="DM63" i="11"/>
  <c r="DD63" i="11"/>
  <c r="CX63" i="11"/>
  <c r="CW63" i="11"/>
  <c r="CV63" i="11"/>
  <c r="CU63" i="11"/>
  <c r="CT63" i="11"/>
  <c r="CS63" i="11"/>
  <c r="CR63" i="11"/>
  <c r="CQ63" i="11"/>
  <c r="CP63" i="11"/>
  <c r="CL63" i="11"/>
  <c r="CC63" i="11"/>
  <c r="BT63" i="11"/>
  <c r="BK63" i="11"/>
  <c r="BB63" i="11"/>
  <c r="AS63" i="11"/>
  <c r="AJ63" i="11"/>
  <c r="AA63" i="11"/>
  <c r="R63" i="11"/>
  <c r="I63" i="11"/>
  <c r="EN62" i="11"/>
  <c r="EE62" i="11"/>
  <c r="DV62" i="11"/>
  <c r="DM62" i="11"/>
  <c r="DD62" i="11"/>
  <c r="CX62" i="11"/>
  <c r="CW62" i="11"/>
  <c r="CV62" i="11"/>
  <c r="CU62" i="11"/>
  <c r="CT62" i="11"/>
  <c r="CS62" i="11"/>
  <c r="CR62" i="11"/>
  <c r="CQ62" i="11"/>
  <c r="CP62" i="11"/>
  <c r="CL62" i="11"/>
  <c r="CC62" i="11"/>
  <c r="BT62" i="11"/>
  <c r="BK62" i="11"/>
  <c r="BB62" i="11"/>
  <c r="AS62" i="11"/>
  <c r="AJ62" i="11"/>
  <c r="AA62" i="11"/>
  <c r="R62" i="11"/>
  <c r="I62" i="11"/>
  <c r="EN61" i="11"/>
  <c r="EE61" i="11"/>
  <c r="DV61" i="11"/>
  <c r="DM61" i="11"/>
  <c r="DD61" i="11"/>
  <c r="CX61" i="11"/>
  <c r="CW61" i="11"/>
  <c r="CV61" i="11"/>
  <c r="CU61" i="11"/>
  <c r="CT61" i="11"/>
  <c r="CS61" i="11"/>
  <c r="CR61" i="11"/>
  <c r="CQ61" i="11"/>
  <c r="CP61" i="11"/>
  <c r="CL61" i="11"/>
  <c r="CC61" i="11"/>
  <c r="BT61" i="11"/>
  <c r="BK61" i="11"/>
  <c r="BB61" i="11"/>
  <c r="AS61" i="11"/>
  <c r="AJ61" i="11"/>
  <c r="AA61" i="11"/>
  <c r="R61" i="11"/>
  <c r="I61" i="11"/>
  <c r="EJ60" i="11"/>
  <c r="EI60" i="11"/>
  <c r="EA60" i="11"/>
  <c r="DZ60" i="11"/>
  <c r="DR60" i="11"/>
  <c r="DQ60" i="11"/>
  <c r="DI60" i="11"/>
  <c r="DH60" i="11"/>
  <c r="CZ60" i="11"/>
  <c r="CY60" i="11"/>
  <c r="CH60" i="11"/>
  <c r="CG60" i="11"/>
  <c r="BY60" i="11"/>
  <c r="BX60" i="11"/>
  <c r="BP60" i="11"/>
  <c r="BO60" i="11"/>
  <c r="BG60" i="11"/>
  <c r="BF60" i="11"/>
  <c r="AX60" i="11"/>
  <c r="AW60" i="11"/>
  <c r="AO60" i="11"/>
  <c r="AN60" i="11"/>
  <c r="AF60" i="11"/>
  <c r="AE60" i="11"/>
  <c r="W60" i="11"/>
  <c r="V60" i="11"/>
  <c r="N60" i="11"/>
  <c r="M60" i="11"/>
  <c r="E60" i="11"/>
  <c r="D60" i="11"/>
  <c r="EN59" i="11"/>
  <c r="EE59" i="11"/>
  <c r="DV59" i="11"/>
  <c r="DM59" i="11"/>
  <c r="DD59" i="11"/>
  <c r="CX59" i="11"/>
  <c r="CW59" i="11"/>
  <c r="CV59" i="11"/>
  <c r="CU59" i="11"/>
  <c r="CT59" i="11"/>
  <c r="CS59" i="11"/>
  <c r="CR59" i="11"/>
  <c r="CQ59" i="11"/>
  <c r="CP59" i="11"/>
  <c r="CL59" i="11"/>
  <c r="CC59" i="11"/>
  <c r="BT59" i="11"/>
  <c r="BJ59" i="11"/>
  <c r="BK59" i="11" s="1"/>
  <c r="BI59" i="11"/>
  <c r="BB59" i="11"/>
  <c r="AS59" i="11"/>
  <c r="AJ59" i="11"/>
  <c r="AA59" i="11"/>
  <c r="R59" i="11"/>
  <c r="I59" i="11"/>
  <c r="EJ58" i="11"/>
  <c r="EI58" i="11"/>
  <c r="EA58" i="11"/>
  <c r="DZ58" i="11"/>
  <c r="DI58" i="11"/>
  <c r="DH58" i="11"/>
  <c r="CZ58" i="11"/>
  <c r="CY58" i="11"/>
  <c r="CH58" i="11"/>
  <c r="CG58" i="11"/>
  <c r="BY58" i="11"/>
  <c r="BX58" i="11"/>
  <c r="BP58" i="11"/>
  <c r="BO58" i="11"/>
  <c r="BG58" i="11"/>
  <c r="BF58" i="11"/>
  <c r="AX58" i="11"/>
  <c r="AW58" i="11"/>
  <c r="AO58" i="11"/>
  <c r="AN58" i="11"/>
  <c r="AF58" i="11"/>
  <c r="AE58" i="11"/>
  <c r="W58" i="11"/>
  <c r="V58" i="11"/>
  <c r="N58" i="11"/>
  <c r="M58" i="11"/>
  <c r="E58" i="11"/>
  <c r="D58" i="11"/>
  <c r="EJ57" i="11"/>
  <c r="EI57" i="11"/>
  <c r="EA57" i="11"/>
  <c r="DZ57" i="11"/>
  <c r="DI57" i="11"/>
  <c r="DH57" i="11"/>
  <c r="CZ57" i="11"/>
  <c r="CY57" i="11"/>
  <c r="CH57" i="11"/>
  <c r="CG57" i="11"/>
  <c r="BY57" i="11"/>
  <c r="BX57" i="11"/>
  <c r="BP57" i="11"/>
  <c r="BO57" i="11"/>
  <c r="BG57" i="11"/>
  <c r="BF57" i="11"/>
  <c r="AX57" i="11"/>
  <c r="AW57" i="11"/>
  <c r="AO57" i="11"/>
  <c r="AN57" i="11"/>
  <c r="AF57" i="11"/>
  <c r="AE57" i="11"/>
  <c r="W57" i="11"/>
  <c r="V57" i="11"/>
  <c r="N57" i="11"/>
  <c r="M57" i="11"/>
  <c r="E57" i="11"/>
  <c r="D57" i="11"/>
  <c r="EJ56" i="11"/>
  <c r="EI56" i="11"/>
  <c r="EA56" i="11"/>
  <c r="DZ56" i="11"/>
  <c r="DR56" i="11"/>
  <c r="DQ56" i="11"/>
  <c r="DI56" i="11"/>
  <c r="DH56" i="11"/>
  <c r="CZ56" i="11"/>
  <c r="CY56" i="11"/>
  <c r="CH56" i="11"/>
  <c r="CG56" i="11"/>
  <c r="BY56" i="11"/>
  <c r="BX56" i="11"/>
  <c r="BP56" i="11"/>
  <c r="BO56" i="11"/>
  <c r="BG56" i="11"/>
  <c r="BF56" i="11"/>
  <c r="AX56" i="11"/>
  <c r="AW56" i="11"/>
  <c r="AO56" i="11"/>
  <c r="AN56" i="11"/>
  <c r="AF56" i="11"/>
  <c r="AE56" i="11"/>
  <c r="W56" i="11"/>
  <c r="V56" i="11"/>
  <c r="N56" i="11"/>
  <c r="M56" i="11"/>
  <c r="E56" i="11"/>
  <c r="D56" i="11"/>
  <c r="EN55" i="11"/>
  <c r="EE55" i="11"/>
  <c r="DV55" i="11"/>
  <c r="DM55" i="11"/>
  <c r="DD55" i="11"/>
  <c r="CX55" i="11"/>
  <c r="CW55" i="11"/>
  <c r="CV55" i="11"/>
  <c r="CU55" i="11"/>
  <c r="CT55" i="11"/>
  <c r="CS55" i="11"/>
  <c r="CR55" i="11"/>
  <c r="CQ55" i="11"/>
  <c r="CP55" i="11"/>
  <c r="CL55" i="11"/>
  <c r="CC55" i="11"/>
  <c r="BT55" i="11"/>
  <c r="BK55" i="11"/>
  <c r="BB55" i="11"/>
  <c r="AS55" i="11"/>
  <c r="AJ55" i="11"/>
  <c r="AA55" i="11"/>
  <c r="R55" i="11"/>
  <c r="I55" i="11"/>
  <c r="EJ54" i="11"/>
  <c r="EI54" i="11"/>
  <c r="EA54" i="11"/>
  <c r="DZ54" i="11"/>
  <c r="DR54" i="11"/>
  <c r="DQ54" i="11"/>
  <c r="DI54" i="11"/>
  <c r="DH54" i="11"/>
  <c r="CZ54" i="11"/>
  <c r="CY54" i="11"/>
  <c r="CH54" i="11"/>
  <c r="CG54" i="11"/>
  <c r="BY54" i="11"/>
  <c r="BX54" i="11"/>
  <c r="BP54" i="11"/>
  <c r="BO54" i="11"/>
  <c r="BG54" i="11"/>
  <c r="BF54" i="11"/>
  <c r="AX54" i="11"/>
  <c r="AW54" i="11"/>
  <c r="AO54" i="11"/>
  <c r="AN54" i="11"/>
  <c r="AF54" i="11"/>
  <c r="AE54" i="11"/>
  <c r="W54" i="11"/>
  <c r="V54" i="11"/>
  <c r="N54" i="11"/>
  <c r="M54" i="11"/>
  <c r="E54" i="11"/>
  <c r="D54" i="11"/>
  <c r="EN53" i="11"/>
  <c r="EE53" i="11"/>
  <c r="DV53" i="11"/>
  <c r="DM53" i="11"/>
  <c r="DD53" i="11"/>
  <c r="CX53" i="11"/>
  <c r="CW53" i="11"/>
  <c r="CV53" i="11"/>
  <c r="CU53" i="11"/>
  <c r="CT53" i="11"/>
  <c r="CS53" i="11"/>
  <c r="CR53" i="11"/>
  <c r="CQ53" i="11"/>
  <c r="CP53" i="11"/>
  <c r="CL53" i="11"/>
  <c r="CC53" i="11"/>
  <c r="BT53" i="11"/>
  <c r="BK53" i="11"/>
  <c r="BB53" i="11"/>
  <c r="AS53" i="11"/>
  <c r="AJ53" i="11"/>
  <c r="AA53" i="11"/>
  <c r="R53" i="11"/>
  <c r="I53" i="11"/>
  <c r="EJ52" i="11"/>
  <c r="EI52" i="11"/>
  <c r="EA52" i="11"/>
  <c r="DZ52" i="11"/>
  <c r="DR52" i="11"/>
  <c r="DQ52" i="11"/>
  <c r="DI52" i="11"/>
  <c r="DH52" i="11"/>
  <c r="CZ52" i="11"/>
  <c r="CY52" i="11"/>
  <c r="CH52" i="11"/>
  <c r="CG52" i="11"/>
  <c r="BY52" i="11"/>
  <c r="BX52" i="11"/>
  <c r="BP52" i="11"/>
  <c r="BO52" i="11"/>
  <c r="BG52" i="11"/>
  <c r="BF52" i="11"/>
  <c r="AX52" i="11"/>
  <c r="AW52" i="11"/>
  <c r="AO52" i="11"/>
  <c r="AN52" i="11"/>
  <c r="AF52" i="11"/>
  <c r="AE52" i="11"/>
  <c r="W52" i="11"/>
  <c r="V52" i="11"/>
  <c r="N52" i="11"/>
  <c r="M52" i="11"/>
  <c r="E52" i="11"/>
  <c r="D52" i="11"/>
  <c r="EJ51" i="11"/>
  <c r="EI51" i="11"/>
  <c r="EA51" i="11"/>
  <c r="DZ51" i="11"/>
  <c r="DI51" i="11"/>
  <c r="DH51" i="11"/>
  <c r="CZ51" i="11"/>
  <c r="CY51" i="11"/>
  <c r="CH51" i="11"/>
  <c r="CG51" i="11"/>
  <c r="BY51" i="11"/>
  <c r="BX51" i="11"/>
  <c r="BP51" i="11"/>
  <c r="BO51" i="11"/>
  <c r="BG51" i="11"/>
  <c r="BF51" i="11"/>
  <c r="AX51" i="11"/>
  <c r="AW51" i="11"/>
  <c r="AO51" i="11"/>
  <c r="AN51" i="11"/>
  <c r="AF51" i="11"/>
  <c r="AE51" i="11"/>
  <c r="W51" i="11"/>
  <c r="V51" i="11"/>
  <c r="N51" i="11"/>
  <c r="M51" i="11"/>
  <c r="E51" i="11"/>
  <c r="D51" i="11"/>
  <c r="EJ50" i="11"/>
  <c r="EI50" i="11"/>
  <c r="EA50" i="11"/>
  <c r="DZ50" i="11"/>
  <c r="DR50" i="11"/>
  <c r="DQ50" i="11"/>
  <c r="DI50" i="11"/>
  <c r="DH50" i="11"/>
  <c r="CZ50" i="11"/>
  <c r="CY50" i="11"/>
  <c r="CH50" i="11"/>
  <c r="CG50" i="11"/>
  <c r="BY50" i="11"/>
  <c r="BX50" i="11"/>
  <c r="BP50" i="11"/>
  <c r="BO50" i="11"/>
  <c r="BG50" i="11"/>
  <c r="BF50" i="11"/>
  <c r="AX50" i="11"/>
  <c r="AW50" i="11"/>
  <c r="AO50" i="11"/>
  <c r="AN50" i="11"/>
  <c r="AF50" i="11"/>
  <c r="AE50" i="11"/>
  <c r="W50" i="11"/>
  <c r="V50" i="11"/>
  <c r="N50" i="11"/>
  <c r="M50" i="11"/>
  <c r="E50" i="11"/>
  <c r="D50" i="11"/>
  <c r="EN49" i="11"/>
  <c r="EE49" i="11"/>
  <c r="DV49" i="11"/>
  <c r="DM49" i="11"/>
  <c r="DD49" i="11"/>
  <c r="CX49" i="11"/>
  <c r="CW49" i="11"/>
  <c r="CU49" i="11"/>
  <c r="CT49" i="11"/>
  <c r="CR49" i="11"/>
  <c r="CQ49" i="11"/>
  <c r="CL49" i="11"/>
  <c r="CC49" i="11"/>
  <c r="BT49" i="11"/>
  <c r="BK49" i="11"/>
  <c r="BB49" i="11"/>
  <c r="AS49" i="11"/>
  <c r="AJ49" i="11"/>
  <c r="AA49" i="11"/>
  <c r="R49" i="11"/>
  <c r="I49" i="11"/>
  <c r="EN48" i="11"/>
  <c r="EE48" i="11"/>
  <c r="DV48" i="11"/>
  <c r="DM48" i="11"/>
  <c r="DD48" i="11"/>
  <c r="CX48" i="11"/>
  <c r="CW48" i="11"/>
  <c r="CU48" i="11"/>
  <c r="CT48" i="11"/>
  <c r="CR48" i="11"/>
  <c r="CQ48" i="11"/>
  <c r="CL48" i="11"/>
  <c r="CC48" i="11"/>
  <c r="BT48" i="11"/>
  <c r="BK48" i="11"/>
  <c r="BB48" i="11"/>
  <c r="AS48" i="11"/>
  <c r="AJ48" i="11"/>
  <c r="AA48" i="11"/>
  <c r="R48" i="11"/>
  <c r="I48" i="11"/>
  <c r="EN47" i="11"/>
  <c r="EE47" i="11"/>
  <c r="DV47" i="11"/>
  <c r="DM47" i="11"/>
  <c r="DD47" i="11"/>
  <c r="CX47" i="11"/>
  <c r="CW47" i="11"/>
  <c r="CV47" i="11"/>
  <c r="CU47" i="11"/>
  <c r="CT47" i="11"/>
  <c r="CS47" i="11"/>
  <c r="CR47" i="11"/>
  <c r="CQ47" i="11"/>
  <c r="CP47" i="11"/>
  <c r="CL47" i="11"/>
  <c r="CC47" i="11"/>
  <c r="BT47" i="11"/>
  <c r="BK47" i="11"/>
  <c r="BB47" i="11"/>
  <c r="AS47" i="11"/>
  <c r="AJ47" i="11"/>
  <c r="AA47" i="11"/>
  <c r="R47" i="11"/>
  <c r="I47" i="11"/>
  <c r="EJ46" i="11"/>
  <c r="EI46" i="11"/>
  <c r="EA46" i="11"/>
  <c r="DZ46" i="11"/>
  <c r="DR46" i="11"/>
  <c r="DQ46" i="11"/>
  <c r="DI46" i="11"/>
  <c r="DH46" i="11"/>
  <c r="CZ46" i="11"/>
  <c r="CY46" i="11"/>
  <c r="CH46" i="11"/>
  <c r="CG46" i="11"/>
  <c r="BY46" i="11"/>
  <c r="BX46" i="11"/>
  <c r="BP46" i="11"/>
  <c r="BO46" i="11"/>
  <c r="BG46" i="11"/>
  <c r="BF46" i="11"/>
  <c r="AX46" i="11"/>
  <c r="AW46" i="11"/>
  <c r="AO46" i="11"/>
  <c r="AN46" i="11"/>
  <c r="AF46" i="11"/>
  <c r="AE46" i="11"/>
  <c r="W46" i="11"/>
  <c r="V46" i="11"/>
  <c r="N46" i="11"/>
  <c r="M46" i="11"/>
  <c r="E46" i="11"/>
  <c r="D46" i="11"/>
  <c r="EN45" i="11"/>
  <c r="EE45" i="11"/>
  <c r="DV45" i="11"/>
  <c r="DM45" i="11"/>
  <c r="DD45" i="11"/>
  <c r="CX45" i="11"/>
  <c r="CW45" i="11"/>
  <c r="CV45" i="11"/>
  <c r="CU45" i="11"/>
  <c r="CT45" i="11"/>
  <c r="CS45" i="11"/>
  <c r="CR45" i="11"/>
  <c r="CQ45" i="11"/>
  <c r="CP45" i="11"/>
  <c r="CL45" i="11"/>
  <c r="CC45" i="11"/>
  <c r="BT45" i="11"/>
  <c r="BJ45" i="11"/>
  <c r="BI45" i="11"/>
  <c r="BK45" i="11" s="1"/>
  <c r="BB45" i="11"/>
  <c r="AS45" i="11"/>
  <c r="AJ45" i="11"/>
  <c r="AA45" i="11"/>
  <c r="R45" i="11"/>
  <c r="I45" i="11"/>
  <c r="EJ44" i="11"/>
  <c r="EI44" i="11"/>
  <c r="EA44" i="11"/>
  <c r="DZ44" i="11"/>
  <c r="DI44" i="11"/>
  <c r="DH44" i="11"/>
  <c r="CZ44" i="11"/>
  <c r="CY44" i="11"/>
  <c r="CH44" i="11"/>
  <c r="CG44" i="11"/>
  <c r="BY44" i="11"/>
  <c r="BX44" i="11"/>
  <c r="BP44" i="11"/>
  <c r="BO44" i="11"/>
  <c r="BG44" i="11"/>
  <c r="BF44" i="11"/>
  <c r="AX44" i="11"/>
  <c r="AW44" i="11"/>
  <c r="AO44" i="11"/>
  <c r="AN44" i="11"/>
  <c r="AF44" i="11"/>
  <c r="AE44" i="11"/>
  <c r="W44" i="11"/>
  <c r="V44" i="11"/>
  <c r="N44" i="11"/>
  <c r="M44" i="11"/>
  <c r="E44" i="11"/>
  <c r="D44" i="11"/>
  <c r="EJ43" i="11"/>
  <c r="EI43" i="11"/>
  <c r="EA43" i="11"/>
  <c r="DZ43" i="11"/>
  <c r="DI43" i="11"/>
  <c r="DH43" i="11"/>
  <c r="CZ43" i="11"/>
  <c r="CY43" i="11"/>
  <c r="CH43" i="11"/>
  <c r="CG43" i="11"/>
  <c r="BY43" i="11"/>
  <c r="BX43" i="11"/>
  <c r="BP43" i="11"/>
  <c r="BO43" i="11"/>
  <c r="BG43" i="11"/>
  <c r="BF43" i="11"/>
  <c r="AX43" i="11"/>
  <c r="AW43" i="11"/>
  <c r="AO43" i="11"/>
  <c r="AN43" i="11"/>
  <c r="AF43" i="11"/>
  <c r="AE43" i="11"/>
  <c r="W43" i="11"/>
  <c r="V43" i="11"/>
  <c r="N43" i="11"/>
  <c r="M43" i="11"/>
  <c r="E43" i="11"/>
  <c r="D43" i="11"/>
  <c r="EN42" i="11"/>
  <c r="EA42" i="11"/>
  <c r="DZ42" i="11"/>
  <c r="DI42" i="11"/>
  <c r="DH42" i="11"/>
  <c r="CZ42" i="11"/>
  <c r="CY42" i="11"/>
  <c r="CX42" i="11"/>
  <c r="CW42" i="11"/>
  <c r="CV42" i="11"/>
  <c r="CU42" i="11"/>
  <c r="CT42" i="11"/>
  <c r="CS42" i="11"/>
  <c r="CR42" i="11"/>
  <c r="CQ42" i="11"/>
  <c r="CP42" i="11"/>
  <c r="CH42" i="11"/>
  <c r="CG42" i="11"/>
  <c r="BY42" i="11"/>
  <c r="BX42" i="11"/>
  <c r="BP42" i="11"/>
  <c r="BO42" i="11"/>
  <c r="BG42" i="11"/>
  <c r="BF42" i="11"/>
  <c r="AX42" i="11"/>
  <c r="AW42" i="11"/>
  <c r="AO42" i="11"/>
  <c r="AN42" i="11"/>
  <c r="AF42" i="11"/>
  <c r="AE42" i="11"/>
  <c r="N42" i="11"/>
  <c r="M42" i="11"/>
  <c r="E42" i="11"/>
  <c r="D42" i="11"/>
  <c r="EN41" i="11"/>
  <c r="EE41" i="11"/>
  <c r="DV41" i="11"/>
  <c r="DM41" i="11"/>
  <c r="DD41" i="11"/>
  <c r="CX41" i="11"/>
  <c r="CW41" i="11"/>
  <c r="CV41" i="11"/>
  <c r="CU41" i="11"/>
  <c r="CT41" i="11"/>
  <c r="CS41" i="11"/>
  <c r="CR41" i="11"/>
  <c r="CQ41" i="11"/>
  <c r="CP41" i="11"/>
  <c r="CL41" i="11"/>
  <c r="CC41" i="11"/>
  <c r="BT41" i="11"/>
  <c r="BK41" i="11"/>
  <c r="BB41" i="11"/>
  <c r="AS41" i="11"/>
  <c r="AJ41" i="11"/>
  <c r="AA41" i="11"/>
  <c r="R41" i="11"/>
  <c r="I41" i="11"/>
  <c r="EN40" i="11"/>
  <c r="EE40" i="11"/>
  <c r="DV40" i="11"/>
  <c r="DM40" i="11"/>
  <c r="DD40" i="11"/>
  <c r="CX40" i="11"/>
  <c r="CW40" i="11"/>
  <c r="CV40" i="11"/>
  <c r="CU40" i="11"/>
  <c r="CT40" i="11"/>
  <c r="CS40" i="11"/>
  <c r="CR40" i="11"/>
  <c r="CQ40" i="11"/>
  <c r="CP40" i="11"/>
  <c r="CL40" i="11"/>
  <c r="CC40" i="11"/>
  <c r="BT40" i="11"/>
  <c r="BK40" i="11"/>
  <c r="BB40" i="11"/>
  <c r="AS40" i="11"/>
  <c r="AJ40" i="11"/>
  <c r="AA40" i="11"/>
  <c r="R40" i="11"/>
  <c r="I40" i="11"/>
  <c r="EN39" i="11"/>
  <c r="EE39" i="11"/>
  <c r="DV39" i="11"/>
  <c r="DM39" i="11"/>
  <c r="DD39" i="11"/>
  <c r="CX39" i="11"/>
  <c r="CW39" i="11"/>
  <c r="CV39" i="11"/>
  <c r="CU39" i="11"/>
  <c r="CT39" i="11"/>
  <c r="CS39" i="11"/>
  <c r="CR39" i="11"/>
  <c r="CQ39" i="11"/>
  <c r="CP39" i="11"/>
  <c r="CL39" i="11"/>
  <c r="CC39" i="11"/>
  <c r="BT39" i="11"/>
  <c r="BK39" i="11"/>
  <c r="BB39" i="11"/>
  <c r="AS39" i="11"/>
  <c r="AJ39" i="11"/>
  <c r="AA39" i="11"/>
  <c r="R39" i="11"/>
  <c r="I39" i="11"/>
  <c r="EN38" i="11"/>
  <c r="EE38" i="11"/>
  <c r="DV38" i="11"/>
  <c r="DM38" i="11"/>
  <c r="DD38" i="11"/>
  <c r="CX38" i="11"/>
  <c r="CW38" i="11"/>
  <c r="CV38" i="11"/>
  <c r="CU38" i="11"/>
  <c r="CT38" i="11"/>
  <c r="CS38" i="11"/>
  <c r="CR38" i="11"/>
  <c r="CQ38" i="11"/>
  <c r="CP38" i="11"/>
  <c r="CL38" i="11"/>
  <c r="CC38" i="11"/>
  <c r="BT38" i="11"/>
  <c r="BK38" i="11"/>
  <c r="BB38" i="11"/>
  <c r="AS38" i="11"/>
  <c r="AJ38" i="11"/>
  <c r="AA38" i="11"/>
  <c r="R38" i="11"/>
  <c r="I38" i="11"/>
  <c r="EN37" i="11"/>
  <c r="EE37" i="11"/>
  <c r="DV37" i="11"/>
  <c r="DM37" i="11"/>
  <c r="DD37" i="11"/>
  <c r="CX37" i="11"/>
  <c r="CW37" i="11"/>
  <c r="CV37" i="11"/>
  <c r="CU37" i="11"/>
  <c r="CT37" i="11"/>
  <c r="CS37" i="11"/>
  <c r="CR37" i="11"/>
  <c r="CQ37" i="11"/>
  <c r="CP37" i="11"/>
  <c r="CL37" i="11"/>
  <c r="CC37" i="11"/>
  <c r="BT37" i="11"/>
  <c r="BK37" i="11"/>
  <c r="BB37" i="11"/>
  <c r="AS37" i="11"/>
  <c r="AJ37" i="11"/>
  <c r="AA37" i="11"/>
  <c r="R37" i="11"/>
  <c r="I37" i="11"/>
  <c r="EN36" i="11"/>
  <c r="EE36" i="11"/>
  <c r="DV36" i="11"/>
  <c r="DM36" i="11"/>
  <c r="DD36" i="11"/>
  <c r="CX36" i="11"/>
  <c r="CW36" i="11"/>
  <c r="CV36" i="11"/>
  <c r="CU36" i="11"/>
  <c r="CT36" i="11"/>
  <c r="CS36" i="11"/>
  <c r="CR36" i="11"/>
  <c r="CQ36" i="11"/>
  <c r="CP36" i="11"/>
  <c r="CL36" i="11"/>
  <c r="CC36" i="11"/>
  <c r="BT36" i="11"/>
  <c r="BK36" i="11"/>
  <c r="BB36" i="11"/>
  <c r="AS36" i="11"/>
  <c r="AJ36" i="11"/>
  <c r="AA36" i="11"/>
  <c r="R36" i="11"/>
  <c r="I36" i="11"/>
  <c r="EN35" i="11"/>
  <c r="EE35" i="11"/>
  <c r="DV35" i="11"/>
  <c r="DM35" i="11"/>
  <c r="DD35" i="11"/>
  <c r="CX35" i="11"/>
  <c r="CW35" i="11"/>
  <c r="CV35" i="11"/>
  <c r="CU35" i="11"/>
  <c r="CT35" i="11"/>
  <c r="CS35" i="11"/>
  <c r="CR35" i="11"/>
  <c r="CQ35" i="11"/>
  <c r="CP35" i="11"/>
  <c r="CL35" i="11"/>
  <c r="CC35" i="11"/>
  <c r="BT35" i="11"/>
  <c r="BK35" i="11"/>
  <c r="BB35" i="11"/>
  <c r="AS35" i="11"/>
  <c r="AJ35" i="11"/>
  <c r="AA35" i="11"/>
  <c r="I35" i="11"/>
  <c r="EJ34" i="11"/>
  <c r="EI34" i="11"/>
  <c r="EA34" i="11"/>
  <c r="DZ34" i="11"/>
  <c r="DI34" i="11"/>
  <c r="DH34" i="11"/>
  <c r="CZ34" i="11"/>
  <c r="CY34" i="11"/>
  <c r="CH34" i="11"/>
  <c r="CG34" i="11"/>
  <c r="BY34" i="11"/>
  <c r="BX34" i="11"/>
  <c r="BP34" i="11"/>
  <c r="BO34" i="11"/>
  <c r="BG34" i="11"/>
  <c r="BF34" i="11"/>
  <c r="AX34" i="11"/>
  <c r="AW34" i="11"/>
  <c r="AO34" i="11"/>
  <c r="AN34" i="11"/>
  <c r="AF34" i="11"/>
  <c r="AE34" i="11"/>
  <c r="W34" i="11"/>
  <c r="V34" i="11"/>
  <c r="N34" i="11"/>
  <c r="M34" i="11"/>
  <c r="E34" i="11"/>
  <c r="D34" i="11"/>
  <c r="EJ33" i="11"/>
  <c r="EI33" i="11"/>
  <c r="EA33" i="11"/>
  <c r="DZ33" i="11"/>
  <c r="DI33" i="11"/>
  <c r="DH33" i="11"/>
  <c r="CZ33" i="11"/>
  <c r="CY33" i="11"/>
  <c r="CH33" i="11"/>
  <c r="CG33" i="11"/>
  <c r="BY33" i="11"/>
  <c r="BX33" i="11"/>
  <c r="BP33" i="11"/>
  <c r="BO33" i="11"/>
  <c r="BG33" i="11"/>
  <c r="BF33" i="11"/>
  <c r="AX33" i="11"/>
  <c r="AW33" i="11"/>
  <c r="AO33" i="11"/>
  <c r="AN33" i="11"/>
  <c r="AF33" i="11"/>
  <c r="AE33" i="11"/>
  <c r="W33" i="11"/>
  <c r="V33" i="11"/>
  <c r="N33" i="11"/>
  <c r="M33" i="11"/>
  <c r="E33" i="11"/>
  <c r="D33" i="11"/>
  <c r="EN32" i="11"/>
  <c r="EE32" i="11"/>
  <c r="DV32" i="11"/>
  <c r="DM32" i="11"/>
  <c r="DD32" i="11"/>
  <c r="CL32" i="11"/>
  <c r="CC32" i="11"/>
  <c r="BT32" i="11"/>
  <c r="BK32" i="11"/>
  <c r="BB32" i="11"/>
  <c r="AS32" i="11"/>
  <c r="AJ32" i="11"/>
  <c r="AA32" i="11"/>
  <c r="R32" i="11"/>
  <c r="I32" i="11"/>
  <c r="EN31" i="11"/>
  <c r="EE31" i="11"/>
  <c r="DV31" i="11"/>
  <c r="DM31" i="11"/>
  <c r="DD31" i="11"/>
  <c r="CX31" i="11"/>
  <c r="CW31" i="11"/>
  <c r="CV31" i="11"/>
  <c r="CU31" i="11"/>
  <c r="CT31" i="11"/>
  <c r="CS31" i="11"/>
  <c r="CR31" i="11"/>
  <c r="CQ31" i="11"/>
  <c r="CP31" i="11"/>
  <c r="CL31" i="11"/>
  <c r="CC31" i="11"/>
  <c r="BT31" i="11"/>
  <c r="BK31" i="11"/>
  <c r="BB31" i="11"/>
  <c r="AS31" i="11"/>
  <c r="AJ31" i="11"/>
  <c r="AA31" i="11"/>
  <c r="I31" i="11"/>
  <c r="EN30" i="11"/>
  <c r="EE30" i="11"/>
  <c r="DV30" i="11"/>
  <c r="DM30" i="11"/>
  <c r="DD30" i="11"/>
  <c r="CX30" i="11"/>
  <c r="CW30" i="11"/>
  <c r="CV30" i="11"/>
  <c r="CU30" i="11"/>
  <c r="CT30" i="11"/>
  <c r="CS30" i="11"/>
  <c r="CR30" i="11"/>
  <c r="CQ30" i="11"/>
  <c r="CP30" i="11"/>
  <c r="CL30" i="11"/>
  <c r="CC30" i="11"/>
  <c r="BT30" i="11"/>
  <c r="BK30" i="11"/>
  <c r="BB30" i="11"/>
  <c r="AS30" i="11"/>
  <c r="AJ30" i="11"/>
  <c r="AA30" i="11"/>
  <c r="R30" i="11"/>
  <c r="I30" i="11"/>
  <c r="EN29" i="11"/>
  <c r="EE29" i="11"/>
  <c r="DV29" i="11"/>
  <c r="DM29" i="11"/>
  <c r="DD29" i="11"/>
  <c r="CX29" i="11"/>
  <c r="CW29" i="11"/>
  <c r="CV29" i="11"/>
  <c r="CU29" i="11"/>
  <c r="CT29" i="11"/>
  <c r="CS29" i="11"/>
  <c r="CR29" i="11"/>
  <c r="CQ29" i="11"/>
  <c r="CP29" i="11"/>
  <c r="CL29" i="11"/>
  <c r="CC29" i="11"/>
  <c r="BT29" i="11"/>
  <c r="BK29" i="11"/>
  <c r="BB29" i="11"/>
  <c r="AS29" i="11"/>
  <c r="AJ29" i="11"/>
  <c r="AA29" i="11"/>
  <c r="R29" i="11"/>
  <c r="I29" i="11"/>
  <c r="EE28" i="11"/>
  <c r="DV28" i="11"/>
  <c r="DM28" i="11"/>
  <c r="DD28" i="11"/>
  <c r="CX28" i="11"/>
  <c r="CW28" i="11"/>
  <c r="CV28" i="11"/>
  <c r="CU28" i="11"/>
  <c r="CT28" i="11"/>
  <c r="CS28" i="11"/>
  <c r="CR28" i="11"/>
  <c r="CQ28" i="11"/>
  <c r="CP28" i="11"/>
  <c r="CL28" i="11"/>
  <c r="CC28" i="11"/>
  <c r="BT28" i="11"/>
  <c r="BK28" i="11"/>
  <c r="BB28" i="11"/>
  <c r="AS28" i="11"/>
  <c r="AJ28" i="11"/>
  <c r="AA28" i="11"/>
  <c r="R28" i="11"/>
  <c r="I28" i="11"/>
  <c r="EN27" i="11"/>
  <c r="EE27" i="11"/>
  <c r="DV27" i="11"/>
  <c r="DM27" i="11"/>
  <c r="DD27" i="11"/>
  <c r="CX27" i="11"/>
  <c r="CW27" i="11"/>
  <c r="CV27" i="11"/>
  <c r="CU27" i="11"/>
  <c r="CT27" i="11"/>
  <c r="CS27" i="11"/>
  <c r="CR27" i="11"/>
  <c r="CQ27" i="11"/>
  <c r="CP27" i="11"/>
  <c r="CL27" i="11"/>
  <c r="CC27" i="11"/>
  <c r="BT27" i="11"/>
  <c r="BK27" i="11"/>
  <c r="BB27" i="11"/>
  <c r="AS27" i="11"/>
  <c r="AJ27" i="11"/>
  <c r="AA27" i="11"/>
  <c r="R27" i="11"/>
  <c r="I27" i="11"/>
  <c r="EN26" i="11"/>
  <c r="EE26" i="11"/>
  <c r="DV26" i="11"/>
  <c r="DM26" i="11"/>
  <c r="DD26" i="11"/>
  <c r="CX26" i="11"/>
  <c r="CW26" i="11"/>
  <c r="CV26" i="11"/>
  <c r="CU26" i="11"/>
  <c r="CT26" i="11"/>
  <c r="CS26" i="11"/>
  <c r="CR26" i="11"/>
  <c r="CQ26" i="11"/>
  <c r="CP26" i="11"/>
  <c r="CL26" i="11"/>
  <c r="CC26" i="11"/>
  <c r="BT26" i="11"/>
  <c r="BK26" i="11"/>
  <c r="BB26" i="11"/>
  <c r="AS26" i="11"/>
  <c r="AJ26" i="11"/>
  <c r="AA26" i="11"/>
  <c r="R26" i="11"/>
  <c r="I26" i="11"/>
  <c r="EN25" i="11"/>
  <c r="EE25" i="11"/>
  <c r="DV25" i="11"/>
  <c r="DM25" i="11"/>
  <c r="DD25" i="11"/>
  <c r="CX25" i="11"/>
  <c r="CW25" i="11"/>
  <c r="CV25" i="11"/>
  <c r="CU25" i="11"/>
  <c r="CT25" i="11"/>
  <c r="CS25" i="11"/>
  <c r="CR25" i="11"/>
  <c r="CQ25" i="11"/>
  <c r="CP25" i="11"/>
  <c r="CL25" i="11"/>
  <c r="CC25" i="11"/>
  <c r="BT25" i="11"/>
  <c r="BK25" i="11"/>
  <c r="BB25" i="11"/>
  <c r="AS25" i="11"/>
  <c r="AJ25" i="11"/>
  <c r="AA25" i="11"/>
  <c r="R25" i="11"/>
  <c r="I25" i="11"/>
  <c r="EN24" i="11"/>
  <c r="EE24" i="11"/>
  <c r="DV24" i="11"/>
  <c r="DM24" i="11"/>
  <c r="DD24" i="11"/>
  <c r="CX24" i="11"/>
  <c r="CW24" i="11"/>
  <c r="CV24" i="11"/>
  <c r="CU24" i="11"/>
  <c r="CT24" i="11"/>
  <c r="CS24" i="11"/>
  <c r="CR24" i="11"/>
  <c r="CQ24" i="11"/>
  <c r="CP24" i="11"/>
  <c r="CL24" i="11"/>
  <c r="CC24" i="11"/>
  <c r="BT24" i="11"/>
  <c r="BK24" i="11"/>
  <c r="BB24" i="11"/>
  <c r="AS24" i="11"/>
  <c r="AJ24" i="11"/>
  <c r="AA24" i="11"/>
  <c r="R24" i="11"/>
  <c r="I24" i="11"/>
  <c r="EN23" i="11"/>
  <c r="EE23" i="11"/>
  <c r="DV23" i="11"/>
  <c r="DM23" i="11"/>
  <c r="DD23" i="11"/>
  <c r="CX23" i="11"/>
  <c r="CW23" i="11"/>
  <c r="CV23" i="11"/>
  <c r="CU23" i="11"/>
  <c r="CT23" i="11"/>
  <c r="CS23" i="11"/>
  <c r="CR23" i="11"/>
  <c r="CQ23" i="11"/>
  <c r="CP23" i="11"/>
  <c r="CL23" i="11"/>
  <c r="CC23" i="11"/>
  <c r="BT23" i="11"/>
  <c r="BK23" i="11"/>
  <c r="BB23" i="11"/>
  <c r="AS23" i="11"/>
  <c r="AJ23" i="11"/>
  <c r="AA23" i="11"/>
  <c r="R23" i="11"/>
  <c r="I23" i="11"/>
  <c r="EN22" i="11"/>
  <c r="EE22" i="11"/>
  <c r="DV22" i="11"/>
  <c r="DM22" i="11"/>
  <c r="DD22" i="11"/>
  <c r="CX22" i="11"/>
  <c r="CW22" i="11"/>
  <c r="CV22" i="11"/>
  <c r="CU22" i="11"/>
  <c r="CT22" i="11"/>
  <c r="CS22" i="11"/>
  <c r="CR22" i="11"/>
  <c r="CQ22" i="11"/>
  <c r="CP22" i="11"/>
  <c r="CL22" i="11"/>
  <c r="CC22" i="11"/>
  <c r="BT22" i="11"/>
  <c r="BK22" i="11"/>
  <c r="BB22" i="11"/>
  <c r="AS22" i="11"/>
  <c r="AJ22" i="11"/>
  <c r="AA22" i="11"/>
  <c r="R22" i="11"/>
  <c r="I22" i="11"/>
  <c r="EJ21" i="11"/>
  <c r="EI21" i="11"/>
  <c r="EA21" i="11"/>
  <c r="DZ21" i="11"/>
  <c r="DI21" i="11"/>
  <c r="DH21" i="11"/>
  <c r="CZ21" i="11"/>
  <c r="CY21" i="11"/>
  <c r="CH21" i="11"/>
  <c r="CG21" i="11"/>
  <c r="BY21" i="11"/>
  <c r="BX21" i="11"/>
  <c r="BP21" i="11"/>
  <c r="BO21" i="11"/>
  <c r="BG21" i="11"/>
  <c r="BF21" i="11"/>
  <c r="AX21" i="11"/>
  <c r="AW21" i="11"/>
  <c r="AO21" i="11"/>
  <c r="AN21" i="11"/>
  <c r="AF21" i="11"/>
  <c r="AE21" i="11"/>
  <c r="W21" i="11"/>
  <c r="V21" i="11"/>
  <c r="N21" i="11"/>
  <c r="M21" i="11"/>
  <c r="E21" i="11"/>
  <c r="D21" i="11"/>
  <c r="D20" i="11"/>
  <c r="EN19" i="11"/>
  <c r="EE19" i="11"/>
  <c r="DV19" i="11"/>
  <c r="DM19" i="11"/>
  <c r="DD19" i="11"/>
  <c r="CX19" i="11"/>
  <c r="CW19" i="11"/>
  <c r="CV19" i="11"/>
  <c r="CU19" i="11"/>
  <c r="CT19" i="11"/>
  <c r="CS19" i="11"/>
  <c r="CR19" i="11"/>
  <c r="CQ19" i="11"/>
  <c r="CP19" i="11"/>
  <c r="CL19" i="11"/>
  <c r="CC19" i="11"/>
  <c r="BT19" i="11"/>
  <c r="BK19" i="11"/>
  <c r="BB19" i="11"/>
  <c r="AS19" i="11"/>
  <c r="AJ19" i="11"/>
  <c r="AA19" i="11"/>
  <c r="R19" i="11"/>
  <c r="I19" i="11"/>
  <c r="EN18" i="11"/>
  <c r="EE18" i="11"/>
  <c r="DV18" i="11"/>
  <c r="DM18" i="11"/>
  <c r="DD18" i="11"/>
  <c r="CX18" i="11"/>
  <c r="CW18" i="11"/>
  <c r="CV18" i="11"/>
  <c r="CU18" i="11"/>
  <c r="CT18" i="11"/>
  <c r="CS18" i="11"/>
  <c r="CR18" i="11"/>
  <c r="CQ18" i="11"/>
  <c r="CP18" i="11"/>
  <c r="CL18" i="11"/>
  <c r="CC18" i="11"/>
  <c r="BT18" i="11"/>
  <c r="BK18" i="11"/>
  <c r="BB18" i="11"/>
  <c r="AS18" i="11"/>
  <c r="AJ18" i="11"/>
  <c r="AA18" i="11"/>
  <c r="R18" i="11"/>
  <c r="I18" i="11"/>
  <c r="EN17" i="11"/>
  <c r="EE17" i="11"/>
  <c r="DV17" i="11"/>
  <c r="DM17" i="11"/>
  <c r="DD17" i="11"/>
  <c r="CX17" i="11"/>
  <c r="CW17" i="11"/>
  <c r="CU17" i="11"/>
  <c r="CT17" i="11"/>
  <c r="CR17" i="11"/>
  <c r="CQ17" i="11"/>
  <c r="CL17" i="11"/>
  <c r="CC17" i="11"/>
  <c r="BT17" i="11"/>
  <c r="BK17" i="11"/>
  <c r="BB17" i="11"/>
  <c r="AS17" i="11"/>
  <c r="AJ17" i="11"/>
  <c r="AA17" i="11"/>
  <c r="I17" i="11"/>
  <c r="EN16" i="11"/>
  <c r="EE16" i="11"/>
  <c r="DV16" i="11"/>
  <c r="DM16" i="11"/>
  <c r="DD16" i="11"/>
  <c r="CX16" i="11"/>
  <c r="CW16" i="11"/>
  <c r="CV16" i="11"/>
  <c r="CU16" i="11"/>
  <c r="CT16" i="11"/>
  <c r="CS16" i="11"/>
  <c r="CR16" i="11"/>
  <c r="CQ16" i="11"/>
  <c r="CP16" i="11"/>
  <c r="CL16" i="11"/>
  <c r="CC16" i="11"/>
  <c r="BT16" i="11"/>
  <c r="BK16" i="11"/>
  <c r="BB16" i="11"/>
  <c r="AS16" i="11"/>
  <c r="AJ16" i="11"/>
  <c r="AA16" i="11"/>
  <c r="R16" i="11"/>
  <c r="I16" i="11"/>
  <c r="EJ15" i="11"/>
  <c r="EI15" i="11"/>
  <c r="EA15" i="11"/>
  <c r="DZ15" i="11"/>
  <c r="DR15" i="11"/>
  <c r="DQ15" i="11"/>
  <c r="DI15" i="11"/>
  <c r="DH15" i="11"/>
  <c r="CZ15" i="11"/>
  <c r="CY15" i="11"/>
  <c r="CH15" i="11"/>
  <c r="CG15" i="11"/>
  <c r="BY15" i="11"/>
  <c r="BX15" i="11"/>
  <c r="BP15" i="11"/>
  <c r="BO15" i="11"/>
  <c r="BG15" i="11"/>
  <c r="BF15" i="11"/>
  <c r="AX15" i="11"/>
  <c r="AW15" i="11"/>
  <c r="AO15" i="11"/>
  <c r="AN15" i="11"/>
  <c r="AF15" i="11"/>
  <c r="AE15" i="11"/>
  <c r="W15" i="11"/>
  <c r="V15" i="11"/>
  <c r="N15" i="11"/>
  <c r="M15" i="11"/>
  <c r="E15" i="11"/>
  <c r="D15" i="11"/>
  <c r="EJ14" i="11"/>
  <c r="EI14" i="11"/>
  <c r="EA14" i="11"/>
  <c r="DZ14" i="11"/>
  <c r="DI14" i="11"/>
  <c r="DH14" i="11"/>
  <c r="CZ14" i="11"/>
  <c r="CY14" i="11"/>
  <c r="CH14" i="11"/>
  <c r="CG14" i="11"/>
  <c r="BY14" i="11"/>
  <c r="BX14" i="11"/>
  <c r="BP14" i="11"/>
  <c r="BO14" i="11"/>
  <c r="BG14" i="11"/>
  <c r="BF14" i="11"/>
  <c r="AX14" i="11"/>
  <c r="AW14" i="11"/>
  <c r="AO14" i="11"/>
  <c r="AN14" i="11"/>
  <c r="AF14" i="11"/>
  <c r="AE14" i="11"/>
  <c r="W14" i="11"/>
  <c r="V14" i="11"/>
  <c r="N14" i="11"/>
  <c r="M14" i="11"/>
  <c r="E14" i="11"/>
  <c r="D14" i="11"/>
  <c r="EN13" i="11"/>
  <c r="EE13" i="11"/>
  <c r="DV13" i="11"/>
  <c r="DM13" i="11"/>
  <c r="DD13" i="11"/>
  <c r="CX13" i="11"/>
  <c r="CW13" i="11"/>
  <c r="CV13" i="11"/>
  <c r="CU13" i="11"/>
  <c r="CT13" i="11"/>
  <c r="CS13" i="11"/>
  <c r="CR13" i="11"/>
  <c r="CQ13" i="11"/>
  <c r="CP13" i="11"/>
  <c r="CL13" i="11"/>
  <c r="CC13" i="11"/>
  <c r="BT13" i="11"/>
  <c r="BK13" i="11"/>
  <c r="BB13" i="11"/>
  <c r="AS13" i="11"/>
  <c r="AJ13" i="11"/>
  <c r="AA13" i="11"/>
  <c r="R13" i="11"/>
  <c r="I13" i="11"/>
  <c r="EJ12" i="11"/>
  <c r="EI12" i="11"/>
  <c r="EA12" i="11"/>
  <c r="DZ12" i="11"/>
  <c r="DR12" i="11"/>
  <c r="DQ12" i="11"/>
  <c r="DI12" i="11"/>
  <c r="DH12" i="11"/>
  <c r="CZ12" i="11"/>
  <c r="CY12" i="11"/>
  <c r="CH12" i="11"/>
  <c r="CG12" i="11"/>
  <c r="BY12" i="11"/>
  <c r="BX12" i="11"/>
  <c r="BP12" i="11"/>
  <c r="BO12" i="11"/>
  <c r="BG12" i="11"/>
  <c r="BF12" i="11"/>
  <c r="AX12" i="11"/>
  <c r="AW12" i="11"/>
  <c r="AO12" i="11"/>
  <c r="AN12" i="11"/>
  <c r="AP12" i="11" s="1"/>
  <c r="AF12" i="11"/>
  <c r="AE12" i="11"/>
  <c r="W12" i="11"/>
  <c r="V12" i="11"/>
  <c r="N12" i="11"/>
  <c r="M12" i="11"/>
  <c r="E12" i="11"/>
  <c r="D12" i="11"/>
  <c r="EJ11" i="11"/>
  <c r="EI11" i="11"/>
  <c r="EA11" i="11"/>
  <c r="DZ11" i="11"/>
  <c r="DR11" i="11"/>
  <c r="DQ11" i="11"/>
  <c r="DI11" i="11"/>
  <c r="DH11" i="11"/>
  <c r="CZ11" i="11"/>
  <c r="CY11" i="11"/>
  <c r="CH11" i="11"/>
  <c r="CG11" i="11"/>
  <c r="BY11" i="11"/>
  <c r="BX11" i="11"/>
  <c r="BP11" i="11"/>
  <c r="BO11" i="11"/>
  <c r="BG11" i="11"/>
  <c r="BF11" i="11"/>
  <c r="AX11" i="11"/>
  <c r="AW11" i="11"/>
  <c r="AO11" i="11"/>
  <c r="AN11" i="11"/>
  <c r="AF11" i="11"/>
  <c r="AE11" i="11"/>
  <c r="W11" i="11"/>
  <c r="V11" i="11"/>
  <c r="N11" i="11"/>
  <c r="M11" i="11"/>
  <c r="E11" i="11"/>
  <c r="D11" i="11"/>
  <c r="EN10" i="11"/>
  <c r="EE10" i="11"/>
  <c r="DV10" i="11"/>
  <c r="DM10" i="11"/>
  <c r="DD10" i="11"/>
  <c r="CX10" i="11"/>
  <c r="CW10" i="11"/>
  <c r="CV10" i="11"/>
  <c r="CU10" i="11"/>
  <c r="CT10" i="11"/>
  <c r="CS10" i="11"/>
  <c r="CR10" i="11"/>
  <c r="CQ10" i="11"/>
  <c r="CP10" i="11"/>
  <c r="CL10" i="11"/>
  <c r="CC10" i="11"/>
  <c r="BT10" i="11"/>
  <c r="BK10" i="11"/>
  <c r="BB10" i="11"/>
  <c r="AS10" i="11"/>
  <c r="AJ10" i="11"/>
  <c r="AA10" i="11"/>
  <c r="R10" i="11"/>
  <c r="I10" i="11"/>
  <c r="EQ88" i="10"/>
  <c r="EN88" i="10"/>
  <c r="EK88" i="10"/>
  <c r="EH88" i="10"/>
  <c r="EE88" i="10"/>
  <c r="EB88" i="10"/>
  <c r="DX88" i="10"/>
  <c r="DW88" i="10"/>
  <c r="DV88" i="10"/>
  <c r="DS88" i="10"/>
  <c r="DP88" i="10"/>
  <c r="DM88" i="10"/>
  <c r="DJ88" i="10"/>
  <c r="DG88" i="10"/>
  <c r="DD88" i="10"/>
  <c r="DA88" i="10"/>
  <c r="CX88" i="10"/>
  <c r="CW88" i="10"/>
  <c r="CV88" i="10"/>
  <c r="CU88" i="10"/>
  <c r="CT88" i="10"/>
  <c r="CS88" i="10"/>
  <c r="CR88" i="10"/>
  <c r="CQ88" i="10"/>
  <c r="CP88" i="10"/>
  <c r="CN88" i="10"/>
  <c r="CO88" i="10" s="1"/>
  <c r="CM88" i="10"/>
  <c r="CL88" i="10"/>
  <c r="CI88" i="10"/>
  <c r="CF88" i="10"/>
  <c r="CC88" i="10"/>
  <c r="BZ88" i="10"/>
  <c r="BW88" i="10"/>
  <c r="BT88" i="10"/>
  <c r="BQ88" i="10"/>
  <c r="BN88" i="10"/>
  <c r="BK88" i="10"/>
  <c r="BH88" i="10"/>
  <c r="AZ88" i="10"/>
  <c r="AV88" i="10"/>
  <c r="AS88" i="10"/>
  <c r="AP88" i="10"/>
  <c r="AM88" i="10"/>
  <c r="AJ88" i="10"/>
  <c r="AG88" i="10"/>
  <c r="AD88" i="10"/>
  <c r="AA88" i="10"/>
  <c r="X88" i="10"/>
  <c r="T88" i="10"/>
  <c r="R88" i="10"/>
  <c r="O88" i="10"/>
  <c r="L88" i="10"/>
  <c r="I88" i="10"/>
  <c r="F88" i="10"/>
  <c r="EQ86" i="10"/>
  <c r="EN86" i="10"/>
  <c r="EK86" i="10"/>
  <c r="EH86" i="10"/>
  <c r="EE86" i="10"/>
  <c r="EB86" i="10"/>
  <c r="DY86" i="10"/>
  <c r="DV86" i="10"/>
  <c r="DS86" i="10"/>
  <c r="DP86" i="10"/>
  <c r="DM86" i="10"/>
  <c r="DJ86" i="10"/>
  <c r="DG86" i="10"/>
  <c r="DD86" i="10"/>
  <c r="DA86" i="10"/>
  <c r="CX86" i="10"/>
  <c r="CW86" i="10"/>
  <c r="CV86" i="10"/>
  <c r="CU86" i="10"/>
  <c r="CT86" i="10"/>
  <c r="CS86" i="10"/>
  <c r="CR86" i="10"/>
  <c r="CQ86" i="10"/>
  <c r="CP86" i="10"/>
  <c r="CO86" i="10"/>
  <c r="CL86" i="10"/>
  <c r="CI86" i="10"/>
  <c r="CF86" i="10"/>
  <c r="CC86" i="10"/>
  <c r="BZ86" i="10"/>
  <c r="BW86" i="10"/>
  <c r="BT86" i="10"/>
  <c r="BQ86" i="10"/>
  <c r="BN86" i="10"/>
  <c r="BK86" i="10"/>
  <c r="BH86" i="10"/>
  <c r="AW86" i="10"/>
  <c r="AV86" i="10"/>
  <c r="AS86" i="10"/>
  <c r="AP86" i="10"/>
  <c r="AM86" i="10"/>
  <c r="AJ86" i="10"/>
  <c r="AG86" i="10"/>
  <c r="AD86" i="10"/>
  <c r="AA86" i="10"/>
  <c r="X86" i="10"/>
  <c r="R86" i="10"/>
  <c r="T86" i="10" s="1"/>
  <c r="O86" i="10"/>
  <c r="L86" i="10"/>
  <c r="I86" i="10"/>
  <c r="F86" i="10"/>
  <c r="EQ84" i="10"/>
  <c r="EN84" i="10"/>
  <c r="EK84" i="10"/>
  <c r="EH84" i="10"/>
  <c r="EE84" i="10"/>
  <c r="EB84" i="10"/>
  <c r="DW84" i="10"/>
  <c r="DV84" i="10"/>
  <c r="DS84" i="10"/>
  <c r="DP84" i="10"/>
  <c r="DM84" i="10"/>
  <c r="DJ84" i="10"/>
  <c r="DG84" i="10"/>
  <c r="DD84" i="10"/>
  <c r="DA84" i="10"/>
  <c r="CX84" i="10"/>
  <c r="CW84" i="10"/>
  <c r="CV84" i="10"/>
  <c r="CU84" i="10"/>
  <c r="CT84" i="10"/>
  <c r="CS84" i="10"/>
  <c r="CR84" i="10"/>
  <c r="CQ84" i="10"/>
  <c r="CP84" i="10"/>
  <c r="CN84" i="10"/>
  <c r="CM84" i="10"/>
  <c r="CO84" i="10" s="1"/>
  <c r="CL84" i="10"/>
  <c r="CI84" i="10"/>
  <c r="CF84" i="10"/>
  <c r="CC84" i="10"/>
  <c r="BZ84" i="10"/>
  <c r="BW84" i="10"/>
  <c r="BT84" i="10"/>
  <c r="BQ84" i="10"/>
  <c r="BN84" i="10"/>
  <c r="BK84" i="10"/>
  <c r="BH84" i="10"/>
  <c r="AV84" i="10"/>
  <c r="AS84" i="10"/>
  <c r="AP84" i="10"/>
  <c r="AJ84" i="10"/>
  <c r="AG84" i="10"/>
  <c r="AD84" i="10"/>
  <c r="AA84" i="10"/>
  <c r="X84" i="10"/>
  <c r="R84" i="10"/>
  <c r="T84" i="10" s="1"/>
  <c r="O84" i="10"/>
  <c r="L84" i="10"/>
  <c r="I84" i="10"/>
  <c r="F84" i="10"/>
  <c r="EQ82" i="10"/>
  <c r="EN82" i="10"/>
  <c r="EK82" i="10"/>
  <c r="EH82" i="10"/>
  <c r="EE82" i="10"/>
  <c r="EB82" i="10"/>
  <c r="DY82" i="10"/>
  <c r="DV82" i="10"/>
  <c r="DS82" i="10"/>
  <c r="DP82" i="10"/>
  <c r="DM82" i="10"/>
  <c r="DJ82" i="10"/>
  <c r="DG82" i="10"/>
  <c r="DD82" i="10"/>
  <c r="DA82" i="10"/>
  <c r="CX82" i="10"/>
  <c r="CW82" i="10"/>
  <c r="CV82" i="10"/>
  <c r="CU82" i="10"/>
  <c r="CT82" i="10"/>
  <c r="CS82" i="10"/>
  <c r="CR82" i="10"/>
  <c r="CQ82" i="10"/>
  <c r="CP82" i="10"/>
  <c r="CL82" i="10"/>
  <c r="CI82" i="10"/>
  <c r="CF82" i="10"/>
  <c r="CC82" i="10"/>
  <c r="BZ82" i="10"/>
  <c r="BW82" i="10"/>
  <c r="BT82" i="10"/>
  <c r="BQ82" i="10"/>
  <c r="BN82" i="10"/>
  <c r="BK82" i="10"/>
  <c r="BH82" i="10"/>
  <c r="BC82" i="10"/>
  <c r="AW82" i="11" s="1"/>
  <c r="AV82" i="10"/>
  <c r="AS82" i="10"/>
  <c r="AP82" i="10"/>
  <c r="AM82" i="10"/>
  <c r="AJ82" i="10"/>
  <c r="AG82" i="10"/>
  <c r="AD82" i="10"/>
  <c r="AA82" i="10"/>
  <c r="X82" i="10"/>
  <c r="R82" i="10"/>
  <c r="T82" i="10" s="1"/>
  <c r="O82" i="10"/>
  <c r="L82" i="10"/>
  <c r="I82" i="10"/>
  <c r="F82" i="10"/>
  <c r="EN78" i="10"/>
  <c r="EE78" i="10"/>
  <c r="DV78" i="10"/>
  <c r="DM78" i="10"/>
  <c r="DD78" i="10"/>
  <c r="CX78" i="10"/>
  <c r="CW78" i="10"/>
  <c r="CV78" i="10"/>
  <c r="CU78" i="10"/>
  <c r="CT78" i="10"/>
  <c r="CS78" i="10"/>
  <c r="CR78" i="10"/>
  <c r="CQ78" i="10"/>
  <c r="CP78" i="10"/>
  <c r="CL78" i="10"/>
  <c r="CC78" i="10"/>
  <c r="BT78" i="10"/>
  <c r="BK78" i="10"/>
  <c r="BB78" i="10"/>
  <c r="AS78" i="10"/>
  <c r="AJ78" i="10"/>
  <c r="AA78" i="10"/>
  <c r="R78" i="10"/>
  <c r="I78" i="10"/>
  <c r="EN77" i="10"/>
  <c r="EE77" i="10"/>
  <c r="DV77" i="10"/>
  <c r="DM77" i="10"/>
  <c r="DD77" i="10"/>
  <c r="CX77" i="10"/>
  <c r="CW77" i="10"/>
  <c r="CV77" i="10"/>
  <c r="CR77" i="10"/>
  <c r="CQ77" i="10"/>
  <c r="CP77" i="10"/>
  <c r="CL77" i="10"/>
  <c r="CC77" i="10"/>
  <c r="BT77" i="10"/>
  <c r="BK77" i="10"/>
  <c r="BB77" i="10"/>
  <c r="AS77" i="10"/>
  <c r="AJ77" i="10"/>
  <c r="AA77" i="10"/>
  <c r="R77" i="10"/>
  <c r="I77" i="10"/>
  <c r="EN76" i="10"/>
  <c r="EE76" i="10"/>
  <c r="DV76" i="10"/>
  <c r="DM76" i="10"/>
  <c r="DD76" i="10"/>
  <c r="CX76" i="10"/>
  <c r="CW76" i="10"/>
  <c r="CV76" i="10"/>
  <c r="CU76" i="10"/>
  <c r="CT76" i="10"/>
  <c r="CS76" i="10"/>
  <c r="CR76" i="10"/>
  <c r="CQ76" i="10"/>
  <c r="CP76" i="10"/>
  <c r="CL76" i="10"/>
  <c r="CC76" i="10"/>
  <c r="BT76" i="10"/>
  <c r="BK76" i="10"/>
  <c r="BB76" i="10"/>
  <c r="AS76" i="10"/>
  <c r="AJ76" i="10"/>
  <c r="AA76" i="10"/>
  <c r="R76" i="10"/>
  <c r="I76" i="10"/>
  <c r="EN75" i="10"/>
  <c r="EE75" i="10"/>
  <c r="DV75" i="10"/>
  <c r="DM75" i="10"/>
  <c r="DD75" i="10"/>
  <c r="CX75" i="10"/>
  <c r="CW75" i="10"/>
  <c r="CV75" i="10"/>
  <c r="CU75" i="10"/>
  <c r="CT75" i="10"/>
  <c r="CS75" i="10"/>
  <c r="CR75" i="10"/>
  <c r="CQ75" i="10"/>
  <c r="CP75" i="10"/>
  <c r="CL75" i="10"/>
  <c r="CC75" i="10"/>
  <c r="BT75" i="10"/>
  <c r="BK75" i="10"/>
  <c r="BB75" i="10"/>
  <c r="AS75" i="10"/>
  <c r="AJ75" i="10"/>
  <c r="AA75" i="10"/>
  <c r="R75" i="10"/>
  <c r="I75" i="10"/>
  <c r="EN74" i="10"/>
  <c r="EE74" i="10"/>
  <c r="DV74" i="10"/>
  <c r="DM74" i="10"/>
  <c r="DD74" i="10"/>
  <c r="CX74" i="10"/>
  <c r="CW74" i="10"/>
  <c r="CV74" i="10"/>
  <c r="CU74" i="10"/>
  <c r="CT74" i="10"/>
  <c r="CS74" i="10"/>
  <c r="CR74" i="10"/>
  <c r="CQ74" i="10"/>
  <c r="CP74" i="10"/>
  <c r="CL74" i="10"/>
  <c r="CC74" i="10"/>
  <c r="BT74" i="10"/>
  <c r="BK74" i="10"/>
  <c r="BB74" i="10"/>
  <c r="AS74" i="10"/>
  <c r="AJ74" i="10"/>
  <c r="AA74" i="10"/>
  <c r="R74" i="10"/>
  <c r="I74" i="10"/>
  <c r="EJ73" i="10"/>
  <c r="EI73" i="10"/>
  <c r="EA73" i="10"/>
  <c r="DZ73" i="10"/>
  <c r="DR73" i="10"/>
  <c r="DQ73" i="10"/>
  <c r="DI73" i="10"/>
  <c r="DH73" i="10"/>
  <c r="CZ73" i="10"/>
  <c r="CY73" i="10"/>
  <c r="CH73" i="10"/>
  <c r="CG73" i="10"/>
  <c r="BY73" i="10"/>
  <c r="BX73" i="10"/>
  <c r="BP73" i="10"/>
  <c r="BO73" i="10"/>
  <c r="BG73" i="10"/>
  <c r="BF73" i="10"/>
  <c r="AX73" i="10"/>
  <c r="AW73" i="10"/>
  <c r="AO73" i="10"/>
  <c r="AN73" i="10"/>
  <c r="AF73" i="10"/>
  <c r="AE73" i="10"/>
  <c r="W73" i="10"/>
  <c r="V73" i="10"/>
  <c r="N73" i="10"/>
  <c r="M73" i="10"/>
  <c r="E73" i="10"/>
  <c r="D73" i="10"/>
  <c r="EN72" i="10"/>
  <c r="EE72" i="10"/>
  <c r="DV72" i="10"/>
  <c r="DM72" i="10"/>
  <c r="DD72" i="10"/>
  <c r="CX72" i="10"/>
  <c r="CW72" i="10"/>
  <c r="CV72" i="10"/>
  <c r="CU72" i="10"/>
  <c r="CT72" i="10"/>
  <c r="CS72" i="10"/>
  <c r="CR72" i="10"/>
  <c r="CQ72" i="10"/>
  <c r="CP72" i="10"/>
  <c r="CL72" i="10"/>
  <c r="CC72" i="10"/>
  <c r="BT72" i="10"/>
  <c r="BK72" i="10"/>
  <c r="BB72" i="10"/>
  <c r="AS72" i="10"/>
  <c r="AJ72" i="10"/>
  <c r="AA72" i="10"/>
  <c r="R72" i="10"/>
  <c r="I72" i="10"/>
  <c r="EJ71" i="10"/>
  <c r="EI71" i="10"/>
  <c r="EA71" i="10"/>
  <c r="DZ71" i="10"/>
  <c r="DI71" i="10"/>
  <c r="DH71" i="10"/>
  <c r="CZ71" i="10"/>
  <c r="CY71" i="10"/>
  <c r="CH71" i="10"/>
  <c r="CG71" i="10"/>
  <c r="BY71" i="10"/>
  <c r="BX71" i="10"/>
  <c r="BP71" i="10"/>
  <c r="BO71" i="10"/>
  <c r="BG71" i="10"/>
  <c r="BF71" i="10"/>
  <c r="AX71" i="10"/>
  <c r="AW71" i="10"/>
  <c r="AO71" i="10"/>
  <c r="AN71" i="10"/>
  <c r="AF71" i="10"/>
  <c r="AE71" i="10"/>
  <c r="W71" i="10"/>
  <c r="V71" i="10"/>
  <c r="N71" i="10"/>
  <c r="M71" i="10"/>
  <c r="E71" i="10"/>
  <c r="D71" i="10"/>
  <c r="EJ70" i="10"/>
  <c r="EI70" i="10"/>
  <c r="EA70" i="10"/>
  <c r="DZ70" i="10"/>
  <c r="DI70" i="10"/>
  <c r="DH70" i="10"/>
  <c r="CZ70" i="10"/>
  <c r="CY70" i="10"/>
  <c r="CH70" i="10"/>
  <c r="CG70" i="10"/>
  <c r="BY70" i="10"/>
  <c r="BX70" i="10"/>
  <c r="BP70" i="10"/>
  <c r="BO70" i="10"/>
  <c r="BG70" i="10"/>
  <c r="BF70" i="10"/>
  <c r="AX70" i="10"/>
  <c r="AW70" i="10"/>
  <c r="AO70" i="10"/>
  <c r="AN70" i="10"/>
  <c r="AF70" i="10"/>
  <c r="AE70" i="10"/>
  <c r="W70" i="10"/>
  <c r="V70" i="10"/>
  <c r="N70" i="10"/>
  <c r="M70" i="10"/>
  <c r="E70" i="10"/>
  <c r="D70" i="10"/>
  <c r="EN69" i="10"/>
  <c r="EE69" i="10"/>
  <c r="DV69" i="10"/>
  <c r="DM69" i="10"/>
  <c r="DD69" i="10"/>
  <c r="CX69" i="10"/>
  <c r="CW69" i="10"/>
  <c r="CV69" i="10"/>
  <c r="CU69" i="10"/>
  <c r="CT69" i="10"/>
  <c r="CS69" i="10"/>
  <c r="CR69" i="10"/>
  <c r="CQ69" i="10"/>
  <c r="CP69" i="10"/>
  <c r="CL69" i="10"/>
  <c r="CC69" i="10"/>
  <c r="BT69" i="10"/>
  <c r="BK69" i="10"/>
  <c r="BB69" i="10"/>
  <c r="AS69" i="10"/>
  <c r="AJ69" i="10"/>
  <c r="AA69" i="10"/>
  <c r="R69" i="10"/>
  <c r="I69" i="10"/>
  <c r="EN68" i="10"/>
  <c r="EE68" i="10"/>
  <c r="DV68" i="10"/>
  <c r="DM68" i="10"/>
  <c r="DD68" i="10"/>
  <c r="CX68" i="10"/>
  <c r="CW68" i="10"/>
  <c r="CV68" i="10"/>
  <c r="CU68" i="10"/>
  <c r="CT68" i="10"/>
  <c r="CS68" i="10"/>
  <c r="CR68" i="10"/>
  <c r="CQ68" i="10"/>
  <c r="CP68" i="10"/>
  <c r="CL68" i="10"/>
  <c r="CC68" i="10"/>
  <c r="BT68" i="10"/>
  <c r="BK68" i="10"/>
  <c r="BB68" i="10"/>
  <c r="AS68" i="10"/>
  <c r="AJ68" i="10"/>
  <c r="AA68" i="10"/>
  <c r="R68" i="10"/>
  <c r="I68" i="10"/>
  <c r="EN67" i="10"/>
  <c r="EE67" i="10"/>
  <c r="DV67" i="10"/>
  <c r="DM67" i="10"/>
  <c r="DD67" i="10"/>
  <c r="CX67" i="10"/>
  <c r="CW67" i="10"/>
  <c r="CU67" i="10"/>
  <c r="CT67" i="10"/>
  <c r="CR67" i="10"/>
  <c r="CQ67" i="10"/>
  <c r="CL67" i="10"/>
  <c r="CC67" i="10"/>
  <c r="BT67" i="10"/>
  <c r="BK67" i="10"/>
  <c r="BB67" i="10"/>
  <c r="AS67" i="10"/>
  <c r="AJ67" i="10"/>
  <c r="AA67" i="10"/>
  <c r="R67" i="10"/>
  <c r="I67" i="10"/>
  <c r="EN66" i="10"/>
  <c r="EE66" i="10"/>
  <c r="DV66" i="10"/>
  <c r="DM66" i="10"/>
  <c r="DD66" i="10"/>
  <c r="CX66" i="10"/>
  <c r="CW66" i="10"/>
  <c r="CU66" i="10"/>
  <c r="CT66" i="10"/>
  <c r="CR66" i="10"/>
  <c r="CQ66" i="10"/>
  <c r="CL66" i="10"/>
  <c r="CC66" i="10"/>
  <c r="BT66" i="10"/>
  <c r="BK66" i="10"/>
  <c r="BB66" i="10"/>
  <c r="AS66" i="10"/>
  <c r="AJ66" i="10"/>
  <c r="AA66" i="10"/>
  <c r="R66" i="10"/>
  <c r="I66" i="10"/>
  <c r="EN65" i="10"/>
  <c r="EE65" i="10"/>
  <c r="DV65" i="10"/>
  <c r="DM65" i="10"/>
  <c r="DD65" i="10"/>
  <c r="CX65" i="10"/>
  <c r="CW65" i="10"/>
  <c r="CU65" i="10"/>
  <c r="CT65" i="10"/>
  <c r="CR65" i="10"/>
  <c r="CQ65" i="10"/>
  <c r="CL65" i="10"/>
  <c r="CC65" i="10"/>
  <c r="BT65" i="10"/>
  <c r="BK65" i="10"/>
  <c r="BB65" i="10"/>
  <c r="AS65" i="10"/>
  <c r="AJ65" i="10"/>
  <c r="AA65" i="10"/>
  <c r="R65" i="10"/>
  <c r="I65" i="10"/>
  <c r="EN64" i="10"/>
  <c r="EE64" i="10"/>
  <c r="DV64" i="10"/>
  <c r="DM64" i="10"/>
  <c r="DD64" i="10"/>
  <c r="CX64" i="10"/>
  <c r="CW64" i="10"/>
  <c r="CV64" i="10"/>
  <c r="CU64" i="10"/>
  <c r="CT64" i="10"/>
  <c r="CS64" i="10"/>
  <c r="CR64" i="10"/>
  <c r="CQ64" i="10"/>
  <c r="CP64" i="10"/>
  <c r="CL64" i="10"/>
  <c r="CC64" i="10"/>
  <c r="BT64" i="10"/>
  <c r="BK64" i="10"/>
  <c r="BB64" i="10"/>
  <c r="AS64" i="10"/>
  <c r="AJ64" i="10"/>
  <c r="AA64" i="10"/>
  <c r="R64" i="10"/>
  <c r="I64" i="10"/>
  <c r="EN63" i="10"/>
  <c r="EE63" i="10"/>
  <c r="DV63" i="10"/>
  <c r="DM63" i="10"/>
  <c r="DD63" i="10"/>
  <c r="CX63" i="10"/>
  <c r="CW63" i="10"/>
  <c r="CV63" i="10"/>
  <c r="CU63" i="10"/>
  <c r="CT63" i="10"/>
  <c r="CS63" i="10"/>
  <c r="CR63" i="10"/>
  <c r="CQ63" i="10"/>
  <c r="CP63" i="10"/>
  <c r="CL63" i="10"/>
  <c r="CC63" i="10"/>
  <c r="BT63" i="10"/>
  <c r="BK63" i="10"/>
  <c r="BB63" i="10"/>
  <c r="AS63" i="10"/>
  <c r="AJ63" i="10"/>
  <c r="AA63" i="10"/>
  <c r="R63" i="10"/>
  <c r="I63" i="10"/>
  <c r="EN62" i="10"/>
  <c r="EE62" i="10"/>
  <c r="DV62" i="10"/>
  <c r="DM62" i="10"/>
  <c r="DD62" i="10"/>
  <c r="CX62" i="10"/>
  <c r="CW62" i="10"/>
  <c r="CV62" i="10"/>
  <c r="CU62" i="10"/>
  <c r="CT62" i="10"/>
  <c r="CS62" i="10"/>
  <c r="CR62" i="10"/>
  <c r="CQ62" i="10"/>
  <c r="CP62" i="10"/>
  <c r="CL62" i="10"/>
  <c r="CC62" i="10"/>
  <c r="BT62" i="10"/>
  <c r="BK62" i="10"/>
  <c r="BB62" i="10"/>
  <c r="AS62" i="10"/>
  <c r="AJ62" i="10"/>
  <c r="AA62" i="10"/>
  <c r="R62" i="10"/>
  <c r="I62" i="10"/>
  <c r="EN61" i="10"/>
  <c r="EE61" i="10"/>
  <c r="DV61" i="10"/>
  <c r="DM61" i="10"/>
  <c r="DD61" i="10"/>
  <c r="CX61" i="10"/>
  <c r="CW61" i="10"/>
  <c r="CV61" i="10"/>
  <c r="CU61" i="10"/>
  <c r="CT61" i="10"/>
  <c r="CS61" i="10"/>
  <c r="CR61" i="10"/>
  <c r="CQ61" i="10"/>
  <c r="CP61" i="10"/>
  <c r="CL61" i="10"/>
  <c r="CC61" i="10"/>
  <c r="BT61" i="10"/>
  <c r="BK61" i="10"/>
  <c r="BB61" i="10"/>
  <c r="AS61" i="10"/>
  <c r="AJ61" i="10"/>
  <c r="AA61" i="10"/>
  <c r="R61" i="10"/>
  <c r="I61" i="10"/>
  <c r="EJ60" i="10"/>
  <c r="EI60" i="10"/>
  <c r="EA60" i="10"/>
  <c r="DZ60" i="10"/>
  <c r="DR60" i="10"/>
  <c r="DQ60" i="10"/>
  <c r="DI60" i="10"/>
  <c r="DH60" i="10"/>
  <c r="CZ60" i="10"/>
  <c r="CY60" i="10"/>
  <c r="CH60" i="10"/>
  <c r="CG60" i="10"/>
  <c r="BY60" i="10"/>
  <c r="BX60" i="10"/>
  <c r="BP60" i="10"/>
  <c r="BO60" i="10"/>
  <c r="BG60" i="10"/>
  <c r="BF60" i="10"/>
  <c r="AX60" i="10"/>
  <c r="AW60" i="10"/>
  <c r="AO60" i="10"/>
  <c r="AN60" i="10"/>
  <c r="AF60" i="10"/>
  <c r="AE60" i="10"/>
  <c r="W60" i="10"/>
  <c r="V60" i="10"/>
  <c r="N60" i="10"/>
  <c r="M60" i="10"/>
  <c r="E60" i="10"/>
  <c r="D60" i="10"/>
  <c r="EN59" i="10"/>
  <c r="EE59" i="10"/>
  <c r="DV59" i="10"/>
  <c r="DM59" i="10"/>
  <c r="DD59" i="10"/>
  <c r="CX59" i="10"/>
  <c r="CW59" i="10"/>
  <c r="CV59" i="10"/>
  <c r="CU59" i="10"/>
  <c r="CT59" i="10"/>
  <c r="CS59" i="10"/>
  <c r="CR59" i="10"/>
  <c r="CQ59" i="10"/>
  <c r="CP59" i="10"/>
  <c r="CL59" i="10"/>
  <c r="CC59" i="10"/>
  <c r="BT59" i="10"/>
  <c r="BJ59" i="10"/>
  <c r="BI59" i="10"/>
  <c r="BK59" i="10" s="1"/>
  <c r="BB59" i="10"/>
  <c r="AS59" i="10"/>
  <c r="AJ59" i="10"/>
  <c r="AA59" i="10"/>
  <c r="R59" i="10"/>
  <c r="I59" i="10"/>
  <c r="EJ58" i="10"/>
  <c r="EI58" i="10"/>
  <c r="EA58" i="10"/>
  <c r="DZ58" i="10"/>
  <c r="DI58" i="10"/>
  <c r="DH58" i="10"/>
  <c r="CZ58" i="10"/>
  <c r="CY58" i="10"/>
  <c r="CH58" i="10"/>
  <c r="CG58" i="10"/>
  <c r="BY58" i="10"/>
  <c r="BX58" i="10"/>
  <c r="BP58" i="10"/>
  <c r="BO58" i="10"/>
  <c r="BG58" i="10"/>
  <c r="BF58" i="10"/>
  <c r="AX58" i="10"/>
  <c r="AW58" i="10"/>
  <c r="AO58" i="10"/>
  <c r="AN58" i="10"/>
  <c r="AF58" i="10"/>
  <c r="AE58" i="10"/>
  <c r="W58" i="10"/>
  <c r="V58" i="10"/>
  <c r="N58" i="10"/>
  <c r="M58" i="10"/>
  <c r="E58" i="10"/>
  <c r="D58" i="10"/>
  <c r="EJ57" i="10"/>
  <c r="EI57" i="10"/>
  <c r="EA57" i="10"/>
  <c r="DZ57" i="10"/>
  <c r="DI57" i="10"/>
  <c r="DH57" i="10"/>
  <c r="CZ57" i="10"/>
  <c r="CY57" i="10"/>
  <c r="CH57" i="10"/>
  <c r="CG57" i="10"/>
  <c r="BY57" i="10"/>
  <c r="BX57" i="10"/>
  <c r="BP57" i="10"/>
  <c r="BO57" i="10"/>
  <c r="BG57" i="10"/>
  <c r="BF57" i="10"/>
  <c r="AX57" i="10"/>
  <c r="AW57" i="10"/>
  <c r="AO57" i="10"/>
  <c r="AN57" i="10"/>
  <c r="AF57" i="10"/>
  <c r="AE57" i="10"/>
  <c r="W57" i="10"/>
  <c r="V57" i="10"/>
  <c r="N57" i="10"/>
  <c r="M57" i="10"/>
  <c r="E57" i="10"/>
  <c r="D57" i="10"/>
  <c r="EJ56" i="10"/>
  <c r="EI56" i="10"/>
  <c r="EA56" i="10"/>
  <c r="DZ56" i="10"/>
  <c r="DI56" i="10"/>
  <c r="DH56" i="10"/>
  <c r="CZ56" i="10"/>
  <c r="CY56" i="10"/>
  <c r="CH56" i="10"/>
  <c r="CG56" i="10"/>
  <c r="BY56" i="10"/>
  <c r="BX56" i="10"/>
  <c r="BP56" i="10"/>
  <c r="BO56" i="10"/>
  <c r="BG56" i="10"/>
  <c r="BF56" i="10"/>
  <c r="AX56" i="10"/>
  <c r="AW56" i="10"/>
  <c r="AO56" i="10"/>
  <c r="AN56" i="10"/>
  <c r="AF56" i="10"/>
  <c r="AE56" i="10"/>
  <c r="W56" i="10"/>
  <c r="V56" i="10"/>
  <c r="N56" i="10"/>
  <c r="M56" i="10"/>
  <c r="E56" i="10"/>
  <c r="D56" i="10"/>
  <c r="EN55" i="10"/>
  <c r="EE55" i="10"/>
  <c r="DV55" i="10"/>
  <c r="DM55" i="10"/>
  <c r="DD55" i="10"/>
  <c r="CX55" i="10"/>
  <c r="CW55" i="10"/>
  <c r="CV55" i="10"/>
  <c r="CU55" i="10"/>
  <c r="CT55" i="10"/>
  <c r="CS55" i="10"/>
  <c r="CR55" i="10"/>
  <c r="CQ55" i="10"/>
  <c r="CP55" i="10"/>
  <c r="CL55" i="10"/>
  <c r="CC55" i="10"/>
  <c r="BT55" i="10"/>
  <c r="BK55" i="10"/>
  <c r="BB55" i="10"/>
  <c r="AS55" i="10"/>
  <c r="AJ55" i="10"/>
  <c r="AA55" i="10"/>
  <c r="R55" i="10"/>
  <c r="I55" i="10"/>
  <c r="EJ54" i="10"/>
  <c r="EI54" i="10"/>
  <c r="EA54" i="10"/>
  <c r="DZ54" i="10"/>
  <c r="DR54" i="10"/>
  <c r="DQ54" i="10"/>
  <c r="DI54" i="10"/>
  <c r="DH54" i="10"/>
  <c r="CZ54" i="10"/>
  <c r="CY54" i="10"/>
  <c r="CH54" i="10"/>
  <c r="CG54" i="10"/>
  <c r="BY54" i="10"/>
  <c r="BX54" i="10"/>
  <c r="BP54" i="10"/>
  <c r="BO54" i="10"/>
  <c r="BG54" i="10"/>
  <c r="BF54" i="10"/>
  <c r="AX54" i="10"/>
  <c r="AW54" i="10"/>
  <c r="AO54" i="10"/>
  <c r="AN54" i="10"/>
  <c r="AF54" i="10"/>
  <c r="AE54" i="10"/>
  <c r="W54" i="10"/>
  <c r="V54" i="10"/>
  <c r="N54" i="10"/>
  <c r="M54" i="10"/>
  <c r="E54" i="10"/>
  <c r="D54" i="10"/>
  <c r="EN53" i="10"/>
  <c r="EE53" i="10"/>
  <c r="DV53" i="10"/>
  <c r="DM53" i="10"/>
  <c r="DD53" i="10"/>
  <c r="CX53" i="10"/>
  <c r="CW53" i="10"/>
  <c r="CV53" i="10"/>
  <c r="CU53" i="10"/>
  <c r="CT53" i="10"/>
  <c r="CS53" i="10"/>
  <c r="CR53" i="10"/>
  <c r="CQ53" i="10"/>
  <c r="CP53" i="10"/>
  <c r="CL53" i="10"/>
  <c r="CC53" i="10"/>
  <c r="BT53" i="10"/>
  <c r="BK53" i="10"/>
  <c r="BB53" i="10"/>
  <c r="AS53" i="10"/>
  <c r="AJ53" i="10"/>
  <c r="AA53" i="10"/>
  <c r="R53" i="10"/>
  <c r="I53" i="10"/>
  <c r="EJ52" i="10"/>
  <c r="EI52" i="10"/>
  <c r="EA52" i="10"/>
  <c r="DZ52" i="10"/>
  <c r="DR52" i="10"/>
  <c r="DQ52" i="10"/>
  <c r="DI52" i="10"/>
  <c r="DH52" i="10"/>
  <c r="CZ52" i="10"/>
  <c r="CY52" i="10"/>
  <c r="CH52" i="10"/>
  <c r="CG52" i="10"/>
  <c r="BY52" i="10"/>
  <c r="BX52" i="10"/>
  <c r="BP52" i="10"/>
  <c r="BO52" i="10"/>
  <c r="BG52" i="10"/>
  <c r="BF52" i="10"/>
  <c r="AX52" i="10"/>
  <c r="AW52" i="10"/>
  <c r="AO52" i="10"/>
  <c r="AN52" i="10"/>
  <c r="AF52" i="10"/>
  <c r="AE52" i="10"/>
  <c r="W52" i="10"/>
  <c r="V52" i="10"/>
  <c r="N52" i="10"/>
  <c r="M52" i="10"/>
  <c r="E52" i="10"/>
  <c r="D52" i="10"/>
  <c r="EJ51" i="10"/>
  <c r="EI51" i="10"/>
  <c r="EA51" i="10"/>
  <c r="DZ51" i="10"/>
  <c r="DI51" i="10"/>
  <c r="DH51" i="10"/>
  <c r="CZ51" i="10"/>
  <c r="CY51" i="10"/>
  <c r="CH51" i="10"/>
  <c r="CG51" i="10"/>
  <c r="BY51" i="10"/>
  <c r="BX51" i="10"/>
  <c r="BP51" i="10"/>
  <c r="BO51" i="10"/>
  <c r="BG51" i="10"/>
  <c r="BF51" i="10"/>
  <c r="AX51" i="10"/>
  <c r="AW51" i="10"/>
  <c r="AO51" i="10"/>
  <c r="AN51" i="10"/>
  <c r="AF51" i="10"/>
  <c r="AE51" i="10"/>
  <c r="W51" i="10"/>
  <c r="V51" i="10"/>
  <c r="N51" i="10"/>
  <c r="M51" i="10"/>
  <c r="E51" i="10"/>
  <c r="D51" i="10"/>
  <c r="EJ50" i="10"/>
  <c r="EI50" i="10"/>
  <c r="EA50" i="10"/>
  <c r="DZ50" i="10"/>
  <c r="DR50" i="10"/>
  <c r="DQ50" i="10"/>
  <c r="DI50" i="10"/>
  <c r="DH50" i="10"/>
  <c r="CZ50" i="10"/>
  <c r="CY50" i="10"/>
  <c r="CH50" i="10"/>
  <c r="CG50" i="10"/>
  <c r="BY50" i="10"/>
  <c r="BX50" i="10"/>
  <c r="BP50" i="10"/>
  <c r="BO50" i="10"/>
  <c r="BG50" i="10"/>
  <c r="BF50" i="10"/>
  <c r="AX50" i="10"/>
  <c r="AW50" i="10"/>
  <c r="AO50" i="10"/>
  <c r="AN50" i="10"/>
  <c r="AF50" i="10"/>
  <c r="AE50" i="10"/>
  <c r="W50" i="10"/>
  <c r="V50" i="10"/>
  <c r="N50" i="10"/>
  <c r="M50" i="10"/>
  <c r="E50" i="10"/>
  <c r="D50" i="10"/>
  <c r="EN49" i="10"/>
  <c r="EE49" i="10"/>
  <c r="DV49" i="10"/>
  <c r="DM49" i="10"/>
  <c r="DD49" i="10"/>
  <c r="CX49" i="10"/>
  <c r="CW49" i="10"/>
  <c r="CU49" i="10"/>
  <c r="CT49" i="10"/>
  <c r="CR49" i="10"/>
  <c r="CQ49" i="10"/>
  <c r="CL49" i="10"/>
  <c r="CC49" i="10"/>
  <c r="BT49" i="10"/>
  <c r="BK49" i="10"/>
  <c r="BB49" i="10"/>
  <c r="AS49" i="10"/>
  <c r="AJ49" i="10"/>
  <c r="AA49" i="10"/>
  <c r="R49" i="10"/>
  <c r="I49" i="10"/>
  <c r="EN48" i="10"/>
  <c r="EE48" i="10"/>
  <c r="DV48" i="10"/>
  <c r="DM48" i="10"/>
  <c r="DD48" i="10"/>
  <c r="CX48" i="10"/>
  <c r="CW48" i="10"/>
  <c r="CU48" i="10"/>
  <c r="CT48" i="10"/>
  <c r="CR48" i="10"/>
  <c r="CQ48" i="10"/>
  <c r="CL48" i="10"/>
  <c r="CC48" i="10"/>
  <c r="BT48" i="10"/>
  <c r="BK48" i="10"/>
  <c r="BB48" i="10"/>
  <c r="AS48" i="10"/>
  <c r="AJ48" i="10"/>
  <c r="AA48" i="10"/>
  <c r="R48" i="10"/>
  <c r="I48" i="10"/>
  <c r="EN47" i="10"/>
  <c r="EE47" i="10"/>
  <c r="DV47" i="10"/>
  <c r="DM47" i="10"/>
  <c r="DD47" i="10"/>
  <c r="CX47" i="10"/>
  <c r="CW47" i="10"/>
  <c r="CV47" i="10"/>
  <c r="CU47" i="10"/>
  <c r="CT47" i="10"/>
  <c r="CS47" i="10"/>
  <c r="CR47" i="10"/>
  <c r="CQ47" i="10"/>
  <c r="CP47" i="10"/>
  <c r="CL47" i="10"/>
  <c r="CC47" i="10"/>
  <c r="BT47" i="10"/>
  <c r="BK47" i="10"/>
  <c r="BB47" i="10"/>
  <c r="AS47" i="10"/>
  <c r="AJ47" i="10"/>
  <c r="AA47" i="10"/>
  <c r="R47" i="10"/>
  <c r="I47" i="10"/>
  <c r="EJ46" i="10"/>
  <c r="EI46" i="10"/>
  <c r="EA46" i="10"/>
  <c r="DZ46" i="10"/>
  <c r="DR46" i="10"/>
  <c r="DQ46" i="10"/>
  <c r="DI46" i="10"/>
  <c r="DH46" i="10"/>
  <c r="CZ46" i="10"/>
  <c r="CY46" i="10"/>
  <c r="CH46" i="10"/>
  <c r="CG46" i="10"/>
  <c r="BY46" i="10"/>
  <c r="BX46" i="10"/>
  <c r="BP46" i="10"/>
  <c r="BO46" i="10"/>
  <c r="BG46" i="10"/>
  <c r="BF46" i="10"/>
  <c r="AX46" i="10"/>
  <c r="AW46" i="10"/>
  <c r="AO46" i="10"/>
  <c r="AN46" i="10"/>
  <c r="AF46" i="10"/>
  <c r="AE46" i="10"/>
  <c r="W46" i="10"/>
  <c r="V46" i="10"/>
  <c r="N46" i="10"/>
  <c r="M46" i="10"/>
  <c r="E46" i="10"/>
  <c r="D46" i="10"/>
  <c r="EN45" i="10"/>
  <c r="EE45" i="10"/>
  <c r="DV45" i="10"/>
  <c r="DM45" i="10"/>
  <c r="DD45" i="10"/>
  <c r="CX45" i="10"/>
  <c r="CW45" i="10"/>
  <c r="CV45" i="10"/>
  <c r="CU45" i="10"/>
  <c r="CT45" i="10"/>
  <c r="CS45" i="10"/>
  <c r="CR45" i="10"/>
  <c r="CQ45" i="10"/>
  <c r="CP45" i="10"/>
  <c r="CL45" i="10"/>
  <c r="CC45" i="10"/>
  <c r="BT45" i="10"/>
  <c r="BK45" i="10"/>
  <c r="BJ45" i="10"/>
  <c r="BI45" i="10"/>
  <c r="BB45" i="10"/>
  <c r="AS45" i="10"/>
  <c r="AJ45" i="10"/>
  <c r="AA45" i="10"/>
  <c r="R45" i="10"/>
  <c r="I45" i="10"/>
  <c r="EJ44" i="10"/>
  <c r="EI44" i="10"/>
  <c r="EA44" i="10"/>
  <c r="DZ44" i="10"/>
  <c r="DI44" i="10"/>
  <c r="DH44" i="10"/>
  <c r="CZ44" i="10"/>
  <c r="CY44" i="10"/>
  <c r="CH44" i="10"/>
  <c r="CG44" i="10"/>
  <c r="BY44" i="10"/>
  <c r="BX44" i="10"/>
  <c r="BP44" i="10"/>
  <c r="BO44" i="10"/>
  <c r="BG44" i="10"/>
  <c r="BF44" i="10"/>
  <c r="AX44" i="10"/>
  <c r="AW44" i="10"/>
  <c r="AO44" i="10"/>
  <c r="AN44" i="10"/>
  <c r="AF44" i="10"/>
  <c r="AE44" i="10"/>
  <c r="W44" i="10"/>
  <c r="V44" i="10"/>
  <c r="N44" i="10"/>
  <c r="M44" i="10"/>
  <c r="E44" i="10"/>
  <c r="D44" i="10"/>
  <c r="EJ43" i="10"/>
  <c r="EI43" i="10"/>
  <c r="EA43" i="10"/>
  <c r="DZ43" i="10"/>
  <c r="DI43" i="10"/>
  <c r="DH43" i="10"/>
  <c r="CZ43" i="10"/>
  <c r="CY43" i="10"/>
  <c r="CH43" i="10"/>
  <c r="CG43" i="10"/>
  <c r="BY43" i="10"/>
  <c r="BX43" i="10"/>
  <c r="BP43" i="10"/>
  <c r="BO43" i="10"/>
  <c r="BG43" i="10"/>
  <c r="BF43" i="10"/>
  <c r="AX43" i="10"/>
  <c r="AW43" i="10"/>
  <c r="AO43" i="10"/>
  <c r="AN43" i="10"/>
  <c r="AF43" i="10"/>
  <c r="AE43" i="10"/>
  <c r="W43" i="10"/>
  <c r="V43" i="10"/>
  <c r="N43" i="10"/>
  <c r="M43" i="10"/>
  <c r="E43" i="10"/>
  <c r="D43" i="10"/>
  <c r="EQ42" i="10"/>
  <c r="EP42" i="10"/>
  <c r="EJ42" i="11" s="1"/>
  <c r="EP42" i="11" s="1"/>
  <c r="EJ42" i="12" s="1"/>
  <c r="EN42" i="10"/>
  <c r="EJ42" i="10"/>
  <c r="EI42" i="10"/>
  <c r="EO42" i="10" s="1"/>
  <c r="EI42" i="11" s="1"/>
  <c r="EO42" i="11" s="1"/>
  <c r="EA42" i="10"/>
  <c r="DZ42" i="10"/>
  <c r="DI42" i="10"/>
  <c r="DH42" i="10"/>
  <c r="CZ42" i="10"/>
  <c r="CY42" i="10"/>
  <c r="CX42" i="10"/>
  <c r="CW42" i="10"/>
  <c r="CV42" i="10"/>
  <c r="CU42" i="10"/>
  <c r="CT42" i="10"/>
  <c r="CS42" i="10"/>
  <c r="CR42" i="10"/>
  <c r="CQ42" i="10"/>
  <c r="CP42" i="10"/>
  <c r="CH42" i="10"/>
  <c r="CG42" i="10"/>
  <c r="BY42" i="10"/>
  <c r="BX42" i="10"/>
  <c r="BP42" i="10"/>
  <c r="BO42" i="10"/>
  <c r="BG42" i="10"/>
  <c r="BF42" i="10"/>
  <c r="AX42" i="10"/>
  <c r="AW42" i="10"/>
  <c r="AO42" i="10"/>
  <c r="AN42" i="10"/>
  <c r="AF42" i="10"/>
  <c r="AE42" i="10"/>
  <c r="W42" i="10"/>
  <c r="V42" i="10"/>
  <c r="N42" i="10"/>
  <c r="M42" i="10"/>
  <c r="E42" i="10"/>
  <c r="D42" i="10"/>
  <c r="EN41" i="10"/>
  <c r="EE41" i="10"/>
  <c r="DV41" i="10"/>
  <c r="DM41" i="10"/>
  <c r="DD41" i="10"/>
  <c r="CX41" i="10"/>
  <c r="CW41" i="10"/>
  <c r="CV41" i="10"/>
  <c r="CU41" i="10"/>
  <c r="CT41" i="10"/>
  <c r="CS41" i="10"/>
  <c r="CR41" i="10"/>
  <c r="CQ41" i="10"/>
  <c r="CP41" i="10"/>
  <c r="CL41" i="10"/>
  <c r="CC41" i="10"/>
  <c r="BT41" i="10"/>
  <c r="BK41" i="10"/>
  <c r="BB41" i="10"/>
  <c r="AS41" i="10"/>
  <c r="AJ41" i="10"/>
  <c r="AA41" i="10"/>
  <c r="R41" i="10"/>
  <c r="I41" i="10"/>
  <c r="EN40" i="10"/>
  <c r="EE40" i="10"/>
  <c r="DV40" i="10"/>
  <c r="DM40" i="10"/>
  <c r="DD40" i="10"/>
  <c r="CX40" i="10"/>
  <c r="CW40" i="10"/>
  <c r="CV40" i="10"/>
  <c r="CU40" i="10"/>
  <c r="CT40" i="10"/>
  <c r="CS40" i="10"/>
  <c r="CR40" i="10"/>
  <c r="CQ40" i="10"/>
  <c r="CP40" i="10"/>
  <c r="CL40" i="10"/>
  <c r="CC40" i="10"/>
  <c r="BT40" i="10"/>
  <c r="BK40" i="10"/>
  <c r="BB40" i="10"/>
  <c r="AS40" i="10"/>
  <c r="AJ40" i="10"/>
  <c r="AA40" i="10"/>
  <c r="R40" i="10"/>
  <c r="I40" i="10"/>
  <c r="EN39" i="10"/>
  <c r="EE39" i="10"/>
  <c r="DV39" i="10"/>
  <c r="DM39" i="10"/>
  <c r="DD39" i="10"/>
  <c r="CX39" i="10"/>
  <c r="CW39" i="10"/>
  <c r="CV39" i="10"/>
  <c r="CU39" i="10"/>
  <c r="CT39" i="10"/>
  <c r="CS39" i="10"/>
  <c r="CR39" i="10"/>
  <c r="CQ39" i="10"/>
  <c r="CP39" i="10"/>
  <c r="CL39" i="10"/>
  <c r="CC39" i="10"/>
  <c r="BT39" i="10"/>
  <c r="BK39" i="10"/>
  <c r="BB39" i="10"/>
  <c r="AS39" i="10"/>
  <c r="AJ39" i="10"/>
  <c r="AA39" i="10"/>
  <c r="R39" i="10"/>
  <c r="I39" i="10"/>
  <c r="EN38" i="10"/>
  <c r="EE38" i="10"/>
  <c r="DV38" i="10"/>
  <c r="DM38" i="10"/>
  <c r="DD38" i="10"/>
  <c r="CX38" i="10"/>
  <c r="CW38" i="10"/>
  <c r="CV38" i="10"/>
  <c r="CU38" i="10"/>
  <c r="CT38" i="10"/>
  <c r="CS38" i="10"/>
  <c r="CR38" i="10"/>
  <c r="CQ38" i="10"/>
  <c r="CP38" i="10"/>
  <c r="CL38" i="10"/>
  <c r="CC38" i="10"/>
  <c r="BT38" i="10"/>
  <c r="BK38" i="10"/>
  <c r="BB38" i="10"/>
  <c r="AS38" i="10"/>
  <c r="AJ38" i="10"/>
  <c r="AA38" i="10"/>
  <c r="R38" i="10"/>
  <c r="I38" i="10"/>
  <c r="EN37" i="10"/>
  <c r="EE37" i="10"/>
  <c r="DV37" i="10"/>
  <c r="DM37" i="10"/>
  <c r="DD37" i="10"/>
  <c r="CX37" i="10"/>
  <c r="CW37" i="10"/>
  <c r="CV37" i="10"/>
  <c r="CU37" i="10"/>
  <c r="CT37" i="10"/>
  <c r="CS37" i="10"/>
  <c r="CR37" i="10"/>
  <c r="CQ37" i="10"/>
  <c r="CP37" i="10"/>
  <c r="CL37" i="10"/>
  <c r="CC37" i="10"/>
  <c r="BT37" i="10"/>
  <c r="BK37" i="10"/>
  <c r="BB37" i="10"/>
  <c r="AS37" i="10"/>
  <c r="AJ37" i="10"/>
  <c r="AA37" i="10"/>
  <c r="R37" i="10"/>
  <c r="I37" i="10"/>
  <c r="EN36" i="10"/>
  <c r="EE36" i="10"/>
  <c r="DV36" i="10"/>
  <c r="DM36" i="10"/>
  <c r="DD36" i="10"/>
  <c r="CX36" i="10"/>
  <c r="CW36" i="10"/>
  <c r="CV36" i="10"/>
  <c r="CU36" i="10"/>
  <c r="CT36" i="10"/>
  <c r="CS36" i="10"/>
  <c r="CR36" i="10"/>
  <c r="CQ36" i="10"/>
  <c r="CP36" i="10"/>
  <c r="CL36" i="10"/>
  <c r="CC36" i="10"/>
  <c r="BT36" i="10"/>
  <c r="BK36" i="10"/>
  <c r="BB36" i="10"/>
  <c r="AS36" i="10"/>
  <c r="AJ36" i="10"/>
  <c r="AA36" i="10"/>
  <c r="R36" i="10"/>
  <c r="I36" i="10"/>
  <c r="EN35" i="10"/>
  <c r="EE35" i="10"/>
  <c r="DV35" i="10"/>
  <c r="DM35" i="10"/>
  <c r="DD35" i="10"/>
  <c r="CX35" i="10"/>
  <c r="CW35" i="10"/>
  <c r="CV35" i="10"/>
  <c r="CU35" i="10"/>
  <c r="CT35" i="10"/>
  <c r="CS35" i="10"/>
  <c r="CR35" i="10"/>
  <c r="CQ35" i="10"/>
  <c r="CP35" i="10"/>
  <c r="CL35" i="10"/>
  <c r="CC35" i="10"/>
  <c r="BT35" i="10"/>
  <c r="BK35" i="10"/>
  <c r="BB35" i="10"/>
  <c r="AS35" i="10"/>
  <c r="AJ35" i="10"/>
  <c r="AA35" i="10"/>
  <c r="R35" i="10"/>
  <c r="I35" i="10"/>
  <c r="EJ34" i="10"/>
  <c r="EI34" i="10"/>
  <c r="EA34" i="10"/>
  <c r="DZ34" i="10"/>
  <c r="DI34" i="10"/>
  <c r="DH34" i="10"/>
  <c r="CZ34" i="10"/>
  <c r="CY34" i="10"/>
  <c r="CH34" i="10"/>
  <c r="CG34" i="10"/>
  <c r="BY34" i="10"/>
  <c r="BX34" i="10"/>
  <c r="BP34" i="10"/>
  <c r="BO34" i="10"/>
  <c r="BG34" i="10"/>
  <c r="BF34" i="10"/>
  <c r="AX34" i="10"/>
  <c r="AW34" i="10"/>
  <c r="AO34" i="10"/>
  <c r="AN34" i="10"/>
  <c r="AF34" i="10"/>
  <c r="AE34" i="10"/>
  <c r="W34" i="10"/>
  <c r="V34" i="10"/>
  <c r="N34" i="10"/>
  <c r="M34" i="10"/>
  <c r="E34" i="10"/>
  <c r="D34" i="10"/>
  <c r="EJ33" i="10"/>
  <c r="EI33" i="10"/>
  <c r="EA33" i="10"/>
  <c r="DZ33" i="10"/>
  <c r="DI33" i="10"/>
  <c r="DH33" i="10"/>
  <c r="CZ33" i="10"/>
  <c r="CY33" i="10"/>
  <c r="CH33" i="10"/>
  <c r="CG33" i="10"/>
  <c r="BY33" i="10"/>
  <c r="BX33" i="10"/>
  <c r="BP33" i="10"/>
  <c r="BO33" i="10"/>
  <c r="BG33" i="10"/>
  <c r="BF33" i="10"/>
  <c r="AX33" i="10"/>
  <c r="AW33" i="10"/>
  <c r="AO33" i="10"/>
  <c r="AN33" i="10"/>
  <c r="AF33" i="10"/>
  <c r="AE33" i="10"/>
  <c r="W33" i="10"/>
  <c r="V33" i="10"/>
  <c r="N33" i="10"/>
  <c r="M33" i="10"/>
  <c r="E33" i="10"/>
  <c r="D33" i="10"/>
  <c r="EN32" i="10"/>
  <c r="EE32" i="10"/>
  <c r="DV32" i="10"/>
  <c r="DM32" i="10"/>
  <c r="DD32" i="10"/>
  <c r="CL32" i="10"/>
  <c r="CC32" i="10"/>
  <c r="BT32" i="10"/>
  <c r="BK32" i="10"/>
  <c r="BB32" i="10"/>
  <c r="AS32" i="10"/>
  <c r="AJ32" i="10"/>
  <c r="AA32" i="10"/>
  <c r="R32" i="10"/>
  <c r="I32" i="10"/>
  <c r="EN31" i="10"/>
  <c r="EE31" i="10"/>
  <c r="DV31" i="10"/>
  <c r="DM31" i="10"/>
  <c r="DD31" i="10"/>
  <c r="CX31" i="10"/>
  <c r="CW31" i="10"/>
  <c r="CV31" i="10"/>
  <c r="CU31" i="10"/>
  <c r="CT31" i="10"/>
  <c r="CS31" i="10"/>
  <c r="CR31" i="10"/>
  <c r="CQ31" i="10"/>
  <c r="CP31" i="10"/>
  <c r="CL31" i="10"/>
  <c r="CC31" i="10"/>
  <c r="BT31" i="10"/>
  <c r="BK31" i="10"/>
  <c r="BB31" i="10"/>
  <c r="AS31" i="10"/>
  <c r="AJ31" i="10"/>
  <c r="AA31" i="10"/>
  <c r="R31" i="10"/>
  <c r="I31" i="10"/>
  <c r="EN30" i="10"/>
  <c r="EE30" i="10"/>
  <c r="DV30" i="10"/>
  <c r="DM30" i="10"/>
  <c r="DD30" i="10"/>
  <c r="CX30" i="10"/>
  <c r="CW30" i="10"/>
  <c r="CV30" i="10"/>
  <c r="CU30" i="10"/>
  <c r="CT30" i="10"/>
  <c r="CS30" i="10"/>
  <c r="CR30" i="10"/>
  <c r="CQ30" i="10"/>
  <c r="CP30" i="10"/>
  <c r="CL30" i="10"/>
  <c r="CC30" i="10"/>
  <c r="BT30" i="10"/>
  <c r="BK30" i="10"/>
  <c r="BB30" i="10"/>
  <c r="AS30" i="10"/>
  <c r="AJ30" i="10"/>
  <c r="AA30" i="10"/>
  <c r="R30" i="10"/>
  <c r="I30" i="10"/>
  <c r="EN29" i="10"/>
  <c r="EE29" i="10"/>
  <c r="DV29" i="10"/>
  <c r="DM29" i="10"/>
  <c r="DD29" i="10"/>
  <c r="CX29" i="10"/>
  <c r="CW29" i="10"/>
  <c r="CV29" i="10"/>
  <c r="CU29" i="10"/>
  <c r="CT29" i="10"/>
  <c r="CS29" i="10"/>
  <c r="CR29" i="10"/>
  <c r="CQ29" i="10"/>
  <c r="CP29" i="10"/>
  <c r="CL29" i="10"/>
  <c r="CC29" i="10"/>
  <c r="BT29" i="10"/>
  <c r="BK29" i="10"/>
  <c r="BB29" i="10"/>
  <c r="AS29" i="10"/>
  <c r="AJ29" i="10"/>
  <c r="AA29" i="10"/>
  <c r="R29" i="10"/>
  <c r="I29" i="10"/>
  <c r="EN28" i="10"/>
  <c r="EE28" i="10"/>
  <c r="DV28" i="10"/>
  <c r="DM28" i="10"/>
  <c r="DD28" i="10"/>
  <c r="CX28" i="10"/>
  <c r="CW28" i="10"/>
  <c r="CV28" i="10"/>
  <c r="CU28" i="10"/>
  <c r="CT28" i="10"/>
  <c r="CS28" i="10"/>
  <c r="CR28" i="10"/>
  <c r="CQ28" i="10"/>
  <c r="CP28" i="10"/>
  <c r="CL28" i="10"/>
  <c r="CC28" i="10"/>
  <c r="BT28" i="10"/>
  <c r="BK28" i="10"/>
  <c r="BB28" i="10"/>
  <c r="AS28" i="10"/>
  <c r="AJ28" i="10"/>
  <c r="AA28" i="10"/>
  <c r="R28" i="10"/>
  <c r="I28" i="10"/>
  <c r="EN27" i="10"/>
  <c r="EE27" i="10"/>
  <c r="DV27" i="10"/>
  <c r="DM27" i="10"/>
  <c r="DD27" i="10"/>
  <c r="CX27" i="10"/>
  <c r="CW27" i="10"/>
  <c r="CV27" i="10"/>
  <c r="CU27" i="10"/>
  <c r="CT27" i="10"/>
  <c r="CS27" i="10"/>
  <c r="CR27" i="10"/>
  <c r="CQ27" i="10"/>
  <c r="CP27" i="10"/>
  <c r="CL27" i="10"/>
  <c r="CC27" i="10"/>
  <c r="BT27" i="10"/>
  <c r="BK27" i="10"/>
  <c r="BB27" i="10"/>
  <c r="AS27" i="10"/>
  <c r="AJ27" i="10"/>
  <c r="AA27" i="10"/>
  <c r="R27" i="10"/>
  <c r="I27" i="10"/>
  <c r="EN26" i="10"/>
  <c r="EE26" i="10"/>
  <c r="DV26" i="10"/>
  <c r="DM26" i="10"/>
  <c r="DD26" i="10"/>
  <c r="CX26" i="10"/>
  <c r="CW26" i="10"/>
  <c r="CV26" i="10"/>
  <c r="CU26" i="10"/>
  <c r="CT26" i="10"/>
  <c r="CS26" i="10"/>
  <c r="CR26" i="10"/>
  <c r="CQ26" i="10"/>
  <c r="CP26" i="10"/>
  <c r="CL26" i="10"/>
  <c r="CC26" i="10"/>
  <c r="BT26" i="10"/>
  <c r="BK26" i="10"/>
  <c r="BB26" i="10"/>
  <c r="AS26" i="10"/>
  <c r="AJ26" i="10"/>
  <c r="AA26" i="10"/>
  <c r="R26" i="10"/>
  <c r="I26" i="10"/>
  <c r="EN25" i="10"/>
  <c r="EE25" i="10"/>
  <c r="DV25" i="10"/>
  <c r="DM25" i="10"/>
  <c r="DD25" i="10"/>
  <c r="CX25" i="10"/>
  <c r="CW25" i="10"/>
  <c r="CV25" i="10"/>
  <c r="CU25" i="10"/>
  <c r="CT25" i="10"/>
  <c r="CS25" i="10"/>
  <c r="CR25" i="10"/>
  <c r="CQ25" i="10"/>
  <c r="CP25" i="10"/>
  <c r="CL25" i="10"/>
  <c r="CC25" i="10"/>
  <c r="BT25" i="10"/>
  <c r="BK25" i="10"/>
  <c r="BB25" i="10"/>
  <c r="AS25" i="10"/>
  <c r="AJ25" i="10"/>
  <c r="AA25" i="10"/>
  <c r="R25" i="10"/>
  <c r="I25" i="10"/>
  <c r="EN24" i="10"/>
  <c r="EE24" i="10"/>
  <c r="DV24" i="10"/>
  <c r="DM24" i="10"/>
  <c r="DD24" i="10"/>
  <c r="CX24" i="10"/>
  <c r="CW24" i="10"/>
  <c r="CV24" i="10"/>
  <c r="CU24" i="10"/>
  <c r="CT24" i="10"/>
  <c r="CS24" i="10"/>
  <c r="CR24" i="10"/>
  <c r="CQ24" i="10"/>
  <c r="CP24" i="10"/>
  <c r="CL24" i="10"/>
  <c r="CC24" i="10"/>
  <c r="BT24" i="10"/>
  <c r="BK24" i="10"/>
  <c r="BB24" i="10"/>
  <c r="AS24" i="10"/>
  <c r="AJ24" i="10"/>
  <c r="AA24" i="10"/>
  <c r="R24" i="10"/>
  <c r="I24" i="10"/>
  <c r="EN23" i="10"/>
  <c r="EE23" i="10"/>
  <c r="DV23" i="10"/>
  <c r="DM23" i="10"/>
  <c r="DD23" i="10"/>
  <c r="CX23" i="10"/>
  <c r="CW23" i="10"/>
  <c r="CV23" i="10"/>
  <c r="CU23" i="10"/>
  <c r="CT23" i="10"/>
  <c r="CS23" i="10"/>
  <c r="CR23" i="10"/>
  <c r="CQ23" i="10"/>
  <c r="CP23" i="10"/>
  <c r="CL23" i="10"/>
  <c r="CC23" i="10"/>
  <c r="BT23" i="10"/>
  <c r="BK23" i="10"/>
  <c r="BB23" i="10"/>
  <c r="AS23" i="10"/>
  <c r="AJ23" i="10"/>
  <c r="AA23" i="10"/>
  <c r="R23" i="10"/>
  <c r="I23" i="10"/>
  <c r="EN22" i="10"/>
  <c r="EE22" i="10"/>
  <c r="DV22" i="10"/>
  <c r="DM22" i="10"/>
  <c r="DD22" i="10"/>
  <c r="CX22" i="10"/>
  <c r="CW22" i="10"/>
  <c r="CV22" i="10"/>
  <c r="CU22" i="10"/>
  <c r="CT22" i="10"/>
  <c r="CS22" i="10"/>
  <c r="CR22" i="10"/>
  <c r="CQ22" i="10"/>
  <c r="CP22" i="10"/>
  <c r="CL22" i="10"/>
  <c r="CC22" i="10"/>
  <c r="BT22" i="10"/>
  <c r="BK22" i="10"/>
  <c r="BB22" i="10"/>
  <c r="AS22" i="10"/>
  <c r="AJ22" i="10"/>
  <c r="AA22" i="10"/>
  <c r="R22" i="10"/>
  <c r="I22" i="10"/>
  <c r="EJ21" i="10"/>
  <c r="EI21" i="10"/>
  <c r="EA21" i="10"/>
  <c r="DZ21" i="10"/>
  <c r="DI21" i="10"/>
  <c r="DH21" i="10"/>
  <c r="CZ21" i="10"/>
  <c r="CY21" i="10"/>
  <c r="CH21" i="10"/>
  <c r="CG21" i="10"/>
  <c r="BY21" i="10"/>
  <c r="BX21" i="10"/>
  <c r="BP21" i="10"/>
  <c r="BO21" i="10"/>
  <c r="BG21" i="10"/>
  <c r="BF21" i="10"/>
  <c r="AX21" i="10"/>
  <c r="AW21" i="10"/>
  <c r="AO21" i="10"/>
  <c r="AN21" i="10"/>
  <c r="AF21" i="10"/>
  <c r="AE21" i="10"/>
  <c r="W21" i="10"/>
  <c r="V21" i="10"/>
  <c r="N21" i="10"/>
  <c r="M21" i="10"/>
  <c r="E21" i="10"/>
  <c r="D21" i="10"/>
  <c r="EJ20" i="10"/>
  <c r="EI20" i="10"/>
  <c r="EA20" i="10"/>
  <c r="DZ20" i="10"/>
  <c r="DI20" i="10"/>
  <c r="DH20" i="10"/>
  <c r="CZ20" i="10"/>
  <c r="CY20" i="10"/>
  <c r="CH20" i="10"/>
  <c r="CG20" i="10"/>
  <c r="BY20" i="10"/>
  <c r="BX20" i="10"/>
  <c r="BP20" i="10"/>
  <c r="BO20" i="10"/>
  <c r="BG20" i="10"/>
  <c r="BF20" i="10"/>
  <c r="AX20" i="10"/>
  <c r="AW20" i="10"/>
  <c r="AO20" i="10"/>
  <c r="AN20" i="10"/>
  <c r="AF20" i="10"/>
  <c r="AE20" i="10"/>
  <c r="W20" i="10"/>
  <c r="V20" i="10"/>
  <c r="N20" i="10"/>
  <c r="M20" i="10"/>
  <c r="E20" i="10"/>
  <c r="D20" i="10"/>
  <c r="EN19" i="10"/>
  <c r="EE19" i="10"/>
  <c r="DV19" i="10"/>
  <c r="DM19" i="10"/>
  <c r="DD19" i="10"/>
  <c r="CX19" i="10"/>
  <c r="CW19" i="10"/>
  <c r="CV19" i="10"/>
  <c r="CU19" i="10"/>
  <c r="CT19" i="10"/>
  <c r="CS19" i="10"/>
  <c r="CR19" i="10"/>
  <c r="CQ19" i="10"/>
  <c r="CP19" i="10"/>
  <c r="CL19" i="10"/>
  <c r="CC19" i="10"/>
  <c r="BT19" i="10"/>
  <c r="BK19" i="10"/>
  <c r="BB19" i="10"/>
  <c r="AS19" i="10"/>
  <c r="AJ19" i="10"/>
  <c r="AA19" i="10"/>
  <c r="R19" i="10"/>
  <c r="I19" i="10"/>
  <c r="EN18" i="10"/>
  <c r="EE18" i="10"/>
  <c r="DV18" i="10"/>
  <c r="DM18" i="10"/>
  <c r="DD18" i="10"/>
  <c r="CX18" i="10"/>
  <c r="CW18" i="10"/>
  <c r="CV18" i="10"/>
  <c r="CU18" i="10"/>
  <c r="CT18" i="10"/>
  <c r="CS18" i="10"/>
  <c r="CR18" i="10"/>
  <c r="CQ18" i="10"/>
  <c r="CP18" i="10"/>
  <c r="CL18" i="10"/>
  <c r="CC18" i="10"/>
  <c r="BT18" i="10"/>
  <c r="BK18" i="10"/>
  <c r="BB18" i="10"/>
  <c r="AS18" i="10"/>
  <c r="AJ18" i="10"/>
  <c r="AA18" i="10"/>
  <c r="R18" i="10"/>
  <c r="I18" i="10"/>
  <c r="EN17" i="10"/>
  <c r="EE17" i="10"/>
  <c r="DV17" i="10"/>
  <c r="DM17" i="10"/>
  <c r="DD17" i="10"/>
  <c r="CX17" i="10"/>
  <c r="CW17" i="10"/>
  <c r="CU17" i="10"/>
  <c r="CT17" i="10"/>
  <c r="CR17" i="10"/>
  <c r="CQ17" i="10"/>
  <c r="CL17" i="10"/>
  <c r="CC17" i="10"/>
  <c r="BT17" i="10"/>
  <c r="BK17" i="10"/>
  <c r="BB17" i="10"/>
  <c r="AS17" i="10"/>
  <c r="AJ17" i="10"/>
  <c r="AA17" i="10"/>
  <c r="R17" i="10"/>
  <c r="I17" i="10"/>
  <c r="EN16" i="10"/>
  <c r="EE16" i="10"/>
  <c r="DV16" i="10"/>
  <c r="DM16" i="10"/>
  <c r="DD16" i="10"/>
  <c r="CX16" i="10"/>
  <c r="CW16" i="10"/>
  <c r="CV16" i="10"/>
  <c r="CU16" i="10"/>
  <c r="CT16" i="10"/>
  <c r="CS16" i="10"/>
  <c r="CR16" i="10"/>
  <c r="CQ16" i="10"/>
  <c r="CP16" i="10"/>
  <c r="CL16" i="10"/>
  <c r="CC16" i="10"/>
  <c r="BT16" i="10"/>
  <c r="BK16" i="10"/>
  <c r="BB16" i="10"/>
  <c r="AS16" i="10"/>
  <c r="AJ16" i="10"/>
  <c r="AA16" i="10"/>
  <c r="R16" i="10"/>
  <c r="I16" i="10"/>
  <c r="EJ15" i="10"/>
  <c r="EI15" i="10"/>
  <c r="EA15" i="10"/>
  <c r="DZ15" i="10"/>
  <c r="DR15" i="10"/>
  <c r="DQ15" i="10"/>
  <c r="DI15" i="10"/>
  <c r="DH15" i="10"/>
  <c r="CZ15" i="10"/>
  <c r="CY15" i="10"/>
  <c r="CH15" i="10"/>
  <c r="CG15" i="10"/>
  <c r="BY15" i="10"/>
  <c r="BX15" i="10"/>
  <c r="BP15" i="10"/>
  <c r="BO15" i="10"/>
  <c r="BG15" i="10"/>
  <c r="BF15" i="10"/>
  <c r="AX15" i="10"/>
  <c r="AW15" i="10"/>
  <c r="AO15" i="10"/>
  <c r="AN15" i="10"/>
  <c r="AF15" i="10"/>
  <c r="AE15" i="10"/>
  <c r="W15" i="10"/>
  <c r="V15" i="10"/>
  <c r="N15" i="10"/>
  <c r="M15" i="10"/>
  <c r="E15" i="10"/>
  <c r="D15" i="10"/>
  <c r="EJ14" i="10"/>
  <c r="EI14" i="10"/>
  <c r="EA14" i="10"/>
  <c r="DZ14" i="10"/>
  <c r="DI14" i="10"/>
  <c r="DH14" i="10"/>
  <c r="CZ14" i="10"/>
  <c r="CY14" i="10"/>
  <c r="CH14" i="10"/>
  <c r="CG14" i="10"/>
  <c r="BY14" i="10"/>
  <c r="BX14" i="10"/>
  <c r="BP14" i="10"/>
  <c r="BO14" i="10"/>
  <c r="BG14" i="10"/>
  <c r="BF14" i="10"/>
  <c r="AX14" i="10"/>
  <c r="AW14" i="10"/>
  <c r="AO14" i="10"/>
  <c r="AN14" i="10"/>
  <c r="AF14" i="10"/>
  <c r="AE14" i="10"/>
  <c r="W14" i="10"/>
  <c r="V14" i="10"/>
  <c r="N14" i="10"/>
  <c r="M14" i="10"/>
  <c r="E14" i="10"/>
  <c r="D14" i="10"/>
  <c r="EN13" i="10"/>
  <c r="EE13" i="10"/>
  <c r="DV13" i="10"/>
  <c r="DM13" i="10"/>
  <c r="DD13" i="10"/>
  <c r="CX13" i="10"/>
  <c r="CW13" i="10"/>
  <c r="CV13" i="10"/>
  <c r="CU13" i="10"/>
  <c r="CT13" i="10"/>
  <c r="CS13" i="10"/>
  <c r="CR13" i="10"/>
  <c r="CQ13" i="10"/>
  <c r="CP13" i="10"/>
  <c r="CL13" i="10"/>
  <c r="CC13" i="10"/>
  <c r="BT13" i="10"/>
  <c r="BK13" i="10"/>
  <c r="BB13" i="10"/>
  <c r="AS13" i="10"/>
  <c r="AJ13" i="10"/>
  <c r="AA13" i="10"/>
  <c r="R13" i="10"/>
  <c r="I13" i="10"/>
  <c r="EJ12" i="10"/>
  <c r="EI12" i="10"/>
  <c r="EA12" i="10"/>
  <c r="DZ12" i="10"/>
  <c r="DR12" i="10"/>
  <c r="DQ12" i="10"/>
  <c r="DI12" i="10"/>
  <c r="DH12" i="10"/>
  <c r="CZ12" i="10"/>
  <c r="CY12" i="10"/>
  <c r="CH12" i="10"/>
  <c r="CG12" i="10"/>
  <c r="BY12" i="10"/>
  <c r="BX12" i="10"/>
  <c r="BP12" i="10"/>
  <c r="BO12" i="10"/>
  <c r="BG12" i="10"/>
  <c r="BF12" i="10"/>
  <c r="AX12" i="10"/>
  <c r="AW12" i="10"/>
  <c r="AP12" i="10"/>
  <c r="AO12" i="10"/>
  <c r="AN12" i="10"/>
  <c r="AF12" i="10"/>
  <c r="AE12" i="10"/>
  <c r="W12" i="10"/>
  <c r="V12" i="10"/>
  <c r="N12" i="10"/>
  <c r="M12" i="10"/>
  <c r="E12" i="10"/>
  <c r="D12" i="10"/>
  <c r="EJ11" i="10"/>
  <c r="EI11" i="10"/>
  <c r="EA11" i="10"/>
  <c r="DZ11" i="10"/>
  <c r="DR11" i="10"/>
  <c r="DQ11" i="10"/>
  <c r="DI11" i="10"/>
  <c r="DH11" i="10"/>
  <c r="CZ11" i="10"/>
  <c r="CY11" i="10"/>
  <c r="CH11" i="10"/>
  <c r="CG11" i="10"/>
  <c r="BY11" i="10"/>
  <c r="BX11" i="10"/>
  <c r="BP11" i="10"/>
  <c r="BO11" i="10"/>
  <c r="BG11" i="10"/>
  <c r="BF11" i="10"/>
  <c r="AX11" i="10"/>
  <c r="AW11" i="10"/>
  <c r="AO11" i="10"/>
  <c r="AN11" i="10"/>
  <c r="AF11" i="10"/>
  <c r="AE11" i="10"/>
  <c r="W11" i="10"/>
  <c r="V11" i="10"/>
  <c r="N11" i="10"/>
  <c r="M11" i="10"/>
  <c r="E11" i="10"/>
  <c r="D11" i="10"/>
  <c r="EN10" i="10"/>
  <c r="EE10" i="10"/>
  <c r="DV10" i="10"/>
  <c r="DM10" i="10"/>
  <c r="DD10" i="10"/>
  <c r="CX10" i="10"/>
  <c r="CW10" i="10"/>
  <c r="CV10" i="10"/>
  <c r="CU10" i="10"/>
  <c r="CT10" i="10"/>
  <c r="CS10" i="10"/>
  <c r="CR10" i="10"/>
  <c r="CQ10" i="10"/>
  <c r="CP10" i="10"/>
  <c r="CL10" i="10"/>
  <c r="CC10" i="10"/>
  <c r="BT10" i="10"/>
  <c r="BK10" i="10"/>
  <c r="BB10" i="10"/>
  <c r="AS10" i="10"/>
  <c r="AJ10" i="10"/>
  <c r="AA10" i="10"/>
  <c r="R10" i="10"/>
  <c r="I10" i="10"/>
  <c r="EQ88" i="9"/>
  <c r="EN88" i="9"/>
  <c r="EK88" i="9"/>
  <c r="EH88" i="9"/>
  <c r="EE88" i="9"/>
  <c r="EB88" i="9"/>
  <c r="DW88" i="9"/>
  <c r="DV88" i="9"/>
  <c r="DS88" i="9"/>
  <c r="DP88" i="9"/>
  <c r="DM88" i="9"/>
  <c r="DJ88" i="9"/>
  <c r="DG88" i="9"/>
  <c r="DD88" i="9"/>
  <c r="DA88" i="9"/>
  <c r="CX88" i="9"/>
  <c r="CW88" i="9"/>
  <c r="CV88" i="9"/>
  <c r="CU88" i="9"/>
  <c r="CT88" i="9"/>
  <c r="CS88" i="9"/>
  <c r="CR88" i="9"/>
  <c r="CQ88" i="9"/>
  <c r="CP88" i="9"/>
  <c r="CN88" i="9"/>
  <c r="CM88" i="9"/>
  <c r="CO88" i="9" s="1"/>
  <c r="CL88" i="9"/>
  <c r="CI88" i="9"/>
  <c r="CF88" i="9"/>
  <c r="CC88" i="9"/>
  <c r="BZ88" i="9"/>
  <c r="BW88" i="9"/>
  <c r="BT88" i="9"/>
  <c r="BQ88" i="9"/>
  <c r="BN88" i="9"/>
  <c r="BK88" i="9"/>
  <c r="BH88" i="9"/>
  <c r="BA88" i="9"/>
  <c r="AZ88" i="9"/>
  <c r="BB88" i="9" s="1"/>
  <c r="AV88" i="9"/>
  <c r="AS88" i="9"/>
  <c r="AP88" i="9"/>
  <c r="AM88" i="9"/>
  <c r="AJ88" i="9"/>
  <c r="AG88" i="9"/>
  <c r="AD88" i="9"/>
  <c r="AA88" i="9"/>
  <c r="X88" i="9"/>
  <c r="U88" i="9"/>
  <c r="R88" i="9"/>
  <c r="O88" i="9"/>
  <c r="L88" i="9"/>
  <c r="I88" i="9"/>
  <c r="F88" i="9"/>
  <c r="EQ86" i="9"/>
  <c r="EN86" i="9"/>
  <c r="EK86" i="9"/>
  <c r="EJ86" i="9"/>
  <c r="EI86" i="9"/>
  <c r="EH86" i="9"/>
  <c r="EE86" i="9"/>
  <c r="EB86" i="9"/>
  <c r="DY86" i="9"/>
  <c r="DV86" i="9"/>
  <c r="DS86" i="9"/>
  <c r="DP86" i="9"/>
  <c r="DM86" i="9"/>
  <c r="DJ86" i="9"/>
  <c r="DG86" i="9"/>
  <c r="DD86" i="9"/>
  <c r="DA86" i="9"/>
  <c r="CX86" i="9"/>
  <c r="CW86" i="9"/>
  <c r="CV86" i="9"/>
  <c r="CU86" i="9"/>
  <c r="CT86" i="9"/>
  <c r="CS86" i="9"/>
  <c r="CR86" i="9"/>
  <c r="CQ86" i="9"/>
  <c r="CP86" i="9"/>
  <c r="CO86" i="9"/>
  <c r="CL86" i="9"/>
  <c r="CI86" i="9"/>
  <c r="CF86" i="9"/>
  <c r="CC86" i="9"/>
  <c r="BZ86" i="9"/>
  <c r="BW86" i="9"/>
  <c r="BT86" i="9"/>
  <c r="BQ86" i="9"/>
  <c r="BN86" i="9"/>
  <c r="BK86" i="9"/>
  <c r="BH86" i="9"/>
  <c r="AV86" i="9"/>
  <c r="AS86" i="9"/>
  <c r="AP86" i="9"/>
  <c r="AM86" i="9"/>
  <c r="AJ86" i="9"/>
  <c r="AG86" i="9"/>
  <c r="AD86" i="9"/>
  <c r="AA86" i="9"/>
  <c r="X86" i="9"/>
  <c r="U86" i="9"/>
  <c r="R86" i="9"/>
  <c r="O86" i="9"/>
  <c r="L86" i="9"/>
  <c r="I86" i="9"/>
  <c r="F86" i="9"/>
  <c r="EQ84" i="9"/>
  <c r="EN84" i="9"/>
  <c r="EJ84" i="9"/>
  <c r="EI84" i="9"/>
  <c r="EK84" i="9" s="1"/>
  <c r="EH84" i="9"/>
  <c r="EE84" i="9"/>
  <c r="EB84" i="9"/>
  <c r="DX84" i="9"/>
  <c r="DY84" i="9" s="1"/>
  <c r="DW84" i="9"/>
  <c r="DV84" i="9"/>
  <c r="DS84" i="9"/>
  <c r="DP84" i="9"/>
  <c r="DM84" i="9"/>
  <c r="DJ84" i="9"/>
  <c r="DG84" i="9"/>
  <c r="DD84" i="9"/>
  <c r="DA84" i="9"/>
  <c r="CX84" i="9"/>
  <c r="CW84" i="9"/>
  <c r="CV84" i="9"/>
  <c r="CU84" i="9"/>
  <c r="CT84" i="9"/>
  <c r="CS84" i="9"/>
  <c r="CR84" i="9"/>
  <c r="CQ84" i="9"/>
  <c r="CP84" i="9"/>
  <c r="CN84" i="9"/>
  <c r="CO84" i="9" s="1"/>
  <c r="CM84" i="9"/>
  <c r="CL84" i="9"/>
  <c r="CI84" i="9"/>
  <c r="CF84" i="9"/>
  <c r="CC84" i="9"/>
  <c r="BZ84" i="9"/>
  <c r="BW84" i="9"/>
  <c r="BT84" i="9"/>
  <c r="BQ84" i="9"/>
  <c r="BN84" i="9"/>
  <c r="BK84" i="9"/>
  <c r="BH84" i="9"/>
  <c r="BB84" i="9"/>
  <c r="BE84" i="9" s="1"/>
  <c r="AV84" i="9"/>
  <c r="AS84" i="9"/>
  <c r="AP84" i="9"/>
  <c r="AJ84" i="9"/>
  <c r="AG84" i="9"/>
  <c r="AD84" i="9"/>
  <c r="AA84" i="9"/>
  <c r="X84" i="9"/>
  <c r="U84" i="9"/>
  <c r="R84" i="9"/>
  <c r="O84" i="9"/>
  <c r="L84" i="9"/>
  <c r="I84" i="9"/>
  <c r="F84" i="9"/>
  <c r="EQ82" i="9"/>
  <c r="EN82" i="9"/>
  <c r="EK82" i="9"/>
  <c r="EH82" i="9"/>
  <c r="EE82" i="9"/>
  <c r="EB82" i="9"/>
  <c r="DY82" i="9"/>
  <c r="DV82" i="9"/>
  <c r="DS82" i="9"/>
  <c r="DP82" i="9"/>
  <c r="DM82" i="9"/>
  <c r="DJ82" i="9"/>
  <c r="DG82" i="9"/>
  <c r="DD82" i="9"/>
  <c r="DA82" i="9"/>
  <c r="CX82" i="9"/>
  <c r="CW82" i="9"/>
  <c r="CV82" i="9"/>
  <c r="CU82" i="9"/>
  <c r="CT82" i="9"/>
  <c r="CS82" i="9"/>
  <c r="CR82" i="9"/>
  <c r="CQ82" i="9"/>
  <c r="CP82" i="9"/>
  <c r="CL82" i="9"/>
  <c r="CI82" i="9"/>
  <c r="CF82" i="9"/>
  <c r="CC82" i="9"/>
  <c r="BZ82" i="9"/>
  <c r="BW82" i="9"/>
  <c r="BT82" i="9"/>
  <c r="BQ82" i="9"/>
  <c r="BN82" i="9"/>
  <c r="BK82" i="9"/>
  <c r="BH82" i="9"/>
  <c r="AV82" i="9"/>
  <c r="AS82" i="9"/>
  <c r="AP82" i="9"/>
  <c r="AM82" i="9"/>
  <c r="AJ82" i="9"/>
  <c r="AG82" i="9"/>
  <c r="AD82" i="9"/>
  <c r="AA82" i="9"/>
  <c r="X82" i="9"/>
  <c r="U82" i="9"/>
  <c r="R82" i="9"/>
  <c r="O82" i="9"/>
  <c r="L82" i="9"/>
  <c r="I82" i="9"/>
  <c r="F82" i="9"/>
  <c r="EJ81" i="9"/>
  <c r="EI81" i="9"/>
  <c r="EJ80" i="9"/>
  <c r="EI80" i="9"/>
  <c r="EN78" i="9"/>
  <c r="EE78" i="9"/>
  <c r="DV78" i="9"/>
  <c r="DM78" i="9"/>
  <c r="DD78" i="9"/>
  <c r="CX78" i="9"/>
  <c r="CW78" i="9"/>
  <c r="CV78" i="9"/>
  <c r="CU78" i="9"/>
  <c r="CT78" i="9"/>
  <c r="CS78" i="9"/>
  <c r="CR78" i="9"/>
  <c r="CQ78" i="9"/>
  <c r="CP78" i="9"/>
  <c r="CL78" i="9"/>
  <c r="CC78" i="9"/>
  <c r="BT78" i="9"/>
  <c r="BK78" i="9"/>
  <c r="BB78" i="9"/>
  <c r="AS78" i="9"/>
  <c r="AJ78" i="9"/>
  <c r="AA78" i="9"/>
  <c r="T78" i="9"/>
  <c r="N78" i="10" s="1"/>
  <c r="T78" i="10" s="1"/>
  <c r="N78" i="11" s="1"/>
  <c r="T78" i="11" s="1"/>
  <c r="N78" i="12" s="1"/>
  <c r="T78" i="12" s="1"/>
  <c r="R78" i="9"/>
  <c r="I78" i="9"/>
  <c r="EN77" i="9"/>
  <c r="EE77" i="9"/>
  <c r="DV77" i="9"/>
  <c r="DM77" i="9"/>
  <c r="DD77" i="9"/>
  <c r="CX77" i="9"/>
  <c r="CW77" i="9"/>
  <c r="CV77" i="9"/>
  <c r="CR77" i="9"/>
  <c r="CQ77" i="9"/>
  <c r="CP77" i="9"/>
  <c r="CL77" i="9"/>
  <c r="CC77" i="9"/>
  <c r="BT77" i="9"/>
  <c r="BK77" i="9"/>
  <c r="BB77" i="9"/>
  <c r="AS77" i="9"/>
  <c r="AJ77" i="9"/>
  <c r="AA77" i="9"/>
  <c r="R77" i="9"/>
  <c r="I77" i="9"/>
  <c r="EN76" i="9"/>
  <c r="EE76" i="9"/>
  <c r="DV76" i="9"/>
  <c r="DM76" i="9"/>
  <c r="DD76" i="9"/>
  <c r="CX76" i="9"/>
  <c r="CW76" i="9"/>
  <c r="CV76" i="9"/>
  <c r="CU76" i="9"/>
  <c r="CT76" i="9"/>
  <c r="CS76" i="9"/>
  <c r="CR76" i="9"/>
  <c r="CQ76" i="9"/>
  <c r="CP76" i="9"/>
  <c r="CL76" i="9"/>
  <c r="CC76" i="9"/>
  <c r="BT76" i="9"/>
  <c r="BK76" i="9"/>
  <c r="BB76" i="9"/>
  <c r="AS76" i="9"/>
  <c r="AJ76" i="9"/>
  <c r="AA76" i="9"/>
  <c r="R76" i="9"/>
  <c r="I76" i="9"/>
  <c r="EN75" i="9"/>
  <c r="EE75" i="9"/>
  <c r="DV75" i="9"/>
  <c r="DM75" i="9"/>
  <c r="DD75" i="9"/>
  <c r="CX75" i="9"/>
  <c r="CW75" i="9"/>
  <c r="CV75" i="9"/>
  <c r="CU75" i="9"/>
  <c r="CT75" i="9"/>
  <c r="CS75" i="9"/>
  <c r="CR75" i="9"/>
  <c r="CQ75" i="9"/>
  <c r="CP75" i="9"/>
  <c r="CL75" i="9"/>
  <c r="CC75" i="9"/>
  <c r="BT75" i="9"/>
  <c r="BK75" i="9"/>
  <c r="BB75" i="9"/>
  <c r="AS75" i="9"/>
  <c r="AJ75" i="9"/>
  <c r="AA75" i="9"/>
  <c r="R75" i="9"/>
  <c r="I75" i="9"/>
  <c r="EN74" i="9"/>
  <c r="EE74" i="9"/>
  <c r="DV74" i="9"/>
  <c r="DM74" i="9"/>
  <c r="DD74" i="9"/>
  <c r="CX74" i="9"/>
  <c r="CW74" i="9"/>
  <c r="CV74" i="9"/>
  <c r="CU74" i="9"/>
  <c r="CT74" i="9"/>
  <c r="CS74" i="9"/>
  <c r="CR74" i="9"/>
  <c r="CQ74" i="9"/>
  <c r="CP74" i="9"/>
  <c r="CL74" i="9"/>
  <c r="CC74" i="9"/>
  <c r="BT74" i="9"/>
  <c r="BK74" i="9"/>
  <c r="BB74" i="9"/>
  <c r="AS74" i="9"/>
  <c r="AJ74" i="9"/>
  <c r="AA74" i="9"/>
  <c r="R74" i="9"/>
  <c r="I74" i="9"/>
  <c r="EJ73" i="9"/>
  <c r="EI73" i="9"/>
  <c r="EA73" i="9"/>
  <c r="DZ73" i="9"/>
  <c r="DR73" i="9"/>
  <c r="DQ73" i="9"/>
  <c r="DI73" i="9"/>
  <c r="DH73" i="9"/>
  <c r="CZ73" i="9"/>
  <c r="CY73" i="9"/>
  <c r="CH73" i="9"/>
  <c r="CG73" i="9"/>
  <c r="BY73" i="9"/>
  <c r="BX73" i="9"/>
  <c r="BP73" i="9"/>
  <c r="BO73" i="9"/>
  <c r="BG73" i="9"/>
  <c r="BF73" i="9"/>
  <c r="AX73" i="9"/>
  <c r="AW73" i="9"/>
  <c r="AO73" i="9"/>
  <c r="AN73" i="9"/>
  <c r="AF73" i="9"/>
  <c r="AE73" i="9"/>
  <c r="W73" i="9"/>
  <c r="V73" i="9"/>
  <c r="N73" i="9"/>
  <c r="M73" i="9"/>
  <c r="E73" i="9"/>
  <c r="D73" i="9"/>
  <c r="EN72" i="9"/>
  <c r="EE72" i="9"/>
  <c r="DV72" i="9"/>
  <c r="DM72" i="9"/>
  <c r="DD72" i="9"/>
  <c r="CX72" i="9"/>
  <c r="CW72" i="9"/>
  <c r="CV72" i="9"/>
  <c r="CU72" i="9"/>
  <c r="CT72" i="9"/>
  <c r="CS72" i="9"/>
  <c r="CR72" i="9"/>
  <c r="CQ72" i="9"/>
  <c r="CP72" i="9"/>
  <c r="CL72" i="9"/>
  <c r="CC72" i="9"/>
  <c r="BT72" i="9"/>
  <c r="BJ72" i="9"/>
  <c r="BK72" i="9" s="1"/>
  <c r="BI72" i="9"/>
  <c r="BB72" i="9"/>
  <c r="AS72" i="9"/>
  <c r="AJ72" i="9"/>
  <c r="AA72" i="9"/>
  <c r="R72" i="9"/>
  <c r="I72" i="9"/>
  <c r="EJ71" i="9"/>
  <c r="EI71" i="9"/>
  <c r="EA71" i="9"/>
  <c r="DZ71" i="9"/>
  <c r="DI71" i="9"/>
  <c r="DH71" i="9"/>
  <c r="CZ71" i="9"/>
  <c r="CY71" i="9"/>
  <c r="CH71" i="9"/>
  <c r="CG71" i="9"/>
  <c r="BY71" i="9"/>
  <c r="BX71" i="9"/>
  <c r="BP71" i="9"/>
  <c r="BO71" i="9"/>
  <c r="BG71" i="9"/>
  <c r="BF71" i="9"/>
  <c r="AX71" i="9"/>
  <c r="AW71" i="9"/>
  <c r="AO71" i="9"/>
  <c r="AN71" i="9"/>
  <c r="AF71" i="9"/>
  <c r="AE71" i="9"/>
  <c r="W71" i="9"/>
  <c r="V71" i="9"/>
  <c r="N71" i="9"/>
  <c r="M71" i="9"/>
  <c r="E71" i="9"/>
  <c r="D71" i="9"/>
  <c r="D70" i="9"/>
  <c r="EN69" i="9"/>
  <c r="EE69" i="9"/>
  <c r="DV69" i="9"/>
  <c r="DM69" i="9"/>
  <c r="DD69" i="9"/>
  <c r="CX69" i="9"/>
  <c r="CW69" i="9"/>
  <c r="CV69" i="9"/>
  <c r="CU69" i="9"/>
  <c r="CT69" i="9"/>
  <c r="CS69" i="9"/>
  <c r="CR69" i="9"/>
  <c r="CQ69" i="9"/>
  <c r="CP69" i="9"/>
  <c r="CL69" i="9"/>
  <c r="CC69" i="9"/>
  <c r="BT69" i="9"/>
  <c r="BK69" i="9"/>
  <c r="BB69" i="9"/>
  <c r="AS69" i="9"/>
  <c r="AJ69" i="9"/>
  <c r="AA69" i="9"/>
  <c r="R69" i="9"/>
  <c r="I69" i="9"/>
  <c r="EN68" i="9"/>
  <c r="EE68" i="9"/>
  <c r="DV68" i="9"/>
  <c r="DM68" i="9"/>
  <c r="DD68" i="9"/>
  <c r="CX68" i="9"/>
  <c r="CW68" i="9"/>
  <c r="CV68" i="9"/>
  <c r="CU68" i="9"/>
  <c r="CT68" i="9"/>
  <c r="CS68" i="9"/>
  <c r="CR68" i="9"/>
  <c r="CQ68" i="9"/>
  <c r="CP68" i="9"/>
  <c r="CL68" i="9"/>
  <c r="CC68" i="9"/>
  <c r="BT68" i="9"/>
  <c r="BK68" i="9"/>
  <c r="AS68" i="9"/>
  <c r="AJ68" i="9"/>
  <c r="AA68" i="9"/>
  <c r="R68" i="9"/>
  <c r="I68" i="9"/>
  <c r="EN67" i="9"/>
  <c r="EE67" i="9"/>
  <c r="DV67" i="9"/>
  <c r="DM67" i="9"/>
  <c r="DD67" i="9"/>
  <c r="CX67" i="9"/>
  <c r="CW67" i="9"/>
  <c r="CU67" i="9"/>
  <c r="CT67" i="9"/>
  <c r="CR67" i="9"/>
  <c r="CQ67" i="9"/>
  <c r="CL67" i="9"/>
  <c r="CC67" i="9"/>
  <c r="BT67" i="9"/>
  <c r="BK67" i="9"/>
  <c r="AS67" i="9"/>
  <c r="AJ67" i="9"/>
  <c r="AA67" i="9"/>
  <c r="R67" i="9"/>
  <c r="I67" i="9"/>
  <c r="EN66" i="9"/>
  <c r="EE66" i="9"/>
  <c r="DV66" i="9"/>
  <c r="DM66" i="9"/>
  <c r="DD66" i="9"/>
  <c r="CX66" i="9"/>
  <c r="CW66" i="9"/>
  <c r="CU66" i="9"/>
  <c r="CT66" i="9"/>
  <c r="CR66" i="9"/>
  <c r="CQ66" i="9"/>
  <c r="CL66" i="9"/>
  <c r="CC66" i="9"/>
  <c r="BT66" i="9"/>
  <c r="BK66" i="9"/>
  <c r="AS66" i="9"/>
  <c r="AJ66" i="9"/>
  <c r="AA66" i="9"/>
  <c r="R66" i="9"/>
  <c r="I66" i="9"/>
  <c r="EN65" i="9"/>
  <c r="EE65" i="9"/>
  <c r="DV65" i="9"/>
  <c r="DM65" i="9"/>
  <c r="DD65" i="9"/>
  <c r="CX65" i="9"/>
  <c r="CW65" i="9"/>
  <c r="CU65" i="9"/>
  <c r="CT65" i="9"/>
  <c r="CR65" i="9"/>
  <c r="CQ65" i="9"/>
  <c r="CL65" i="9"/>
  <c r="CC65" i="9"/>
  <c r="BT65" i="9"/>
  <c r="BK65" i="9"/>
  <c r="AS65" i="9"/>
  <c r="AJ65" i="9"/>
  <c r="AA65" i="9"/>
  <c r="R65" i="9"/>
  <c r="I65" i="9"/>
  <c r="EN64" i="9"/>
  <c r="EE64" i="9"/>
  <c r="DV64" i="9"/>
  <c r="DM64" i="9"/>
  <c r="DD64" i="9"/>
  <c r="CX64" i="9"/>
  <c r="CW64" i="9"/>
  <c r="CV64" i="9"/>
  <c r="CU64" i="9"/>
  <c r="CT64" i="9"/>
  <c r="CS64" i="9"/>
  <c r="CR64" i="9"/>
  <c r="CQ64" i="9"/>
  <c r="CP64" i="9"/>
  <c r="CL64" i="9"/>
  <c r="CC64" i="9"/>
  <c r="BT64" i="9"/>
  <c r="BK64" i="9"/>
  <c r="BB64" i="9"/>
  <c r="AS64" i="9"/>
  <c r="AJ64" i="9"/>
  <c r="AA64" i="9"/>
  <c r="R64" i="9"/>
  <c r="I64" i="9"/>
  <c r="EN63" i="9"/>
  <c r="EE63" i="9"/>
  <c r="DV63" i="9"/>
  <c r="DM63" i="9"/>
  <c r="DD63" i="9"/>
  <c r="CX63" i="9"/>
  <c r="CW63" i="9"/>
  <c r="CV63" i="9"/>
  <c r="CU63" i="9"/>
  <c r="CT63" i="9"/>
  <c r="CS63" i="9"/>
  <c r="CR63" i="9"/>
  <c r="CQ63" i="9"/>
  <c r="CP63" i="9"/>
  <c r="CL63" i="9"/>
  <c r="CC63" i="9"/>
  <c r="BT63" i="9"/>
  <c r="BK63" i="9"/>
  <c r="AS63" i="9"/>
  <c r="AJ63" i="9"/>
  <c r="AA63" i="9"/>
  <c r="R63" i="9"/>
  <c r="I63" i="9"/>
  <c r="EN62" i="9"/>
  <c r="EE62" i="9"/>
  <c r="DV62" i="9"/>
  <c r="DM62" i="9"/>
  <c r="DD62" i="9"/>
  <c r="CX62" i="9"/>
  <c r="CW62" i="9"/>
  <c r="CV62" i="9"/>
  <c r="CU62" i="9"/>
  <c r="CT62" i="9"/>
  <c r="CS62" i="9"/>
  <c r="CR62" i="9"/>
  <c r="CQ62" i="9"/>
  <c r="CP62" i="9"/>
  <c r="CL62" i="9"/>
  <c r="CC62" i="9"/>
  <c r="BT62" i="9"/>
  <c r="BK62" i="9"/>
  <c r="AS62" i="9"/>
  <c r="AJ62" i="9"/>
  <c r="AA62" i="9"/>
  <c r="R62" i="9"/>
  <c r="I62" i="9"/>
  <c r="EN61" i="9"/>
  <c r="EE61" i="9"/>
  <c r="DV61" i="9"/>
  <c r="DM61" i="9"/>
  <c r="DD61" i="9"/>
  <c r="CX61" i="9"/>
  <c r="CW61" i="9"/>
  <c r="CV61" i="9"/>
  <c r="CU61" i="9"/>
  <c r="CT61" i="9"/>
  <c r="CS61" i="9"/>
  <c r="CR61" i="9"/>
  <c r="CQ61" i="9"/>
  <c r="CP61" i="9"/>
  <c r="CL61" i="9"/>
  <c r="CC61" i="9"/>
  <c r="BT61" i="9"/>
  <c r="BK61" i="9"/>
  <c r="BB61" i="9"/>
  <c r="AS61" i="9"/>
  <c r="AJ61" i="9"/>
  <c r="AA61" i="9"/>
  <c r="R61" i="9"/>
  <c r="I61" i="9"/>
  <c r="EJ60" i="9"/>
  <c r="EI60" i="9"/>
  <c r="EA60" i="9"/>
  <c r="DZ60" i="9"/>
  <c r="DR60" i="9"/>
  <c r="DQ60" i="9"/>
  <c r="DI60" i="9"/>
  <c r="DH60" i="9"/>
  <c r="CZ60" i="9"/>
  <c r="CY60" i="9"/>
  <c r="CH60" i="9"/>
  <c r="CG60" i="9"/>
  <c r="BY60" i="9"/>
  <c r="BX60" i="9"/>
  <c r="BP60" i="9"/>
  <c r="BO60" i="9"/>
  <c r="BG60" i="9"/>
  <c r="BF60" i="9"/>
  <c r="AX60" i="9"/>
  <c r="AW60" i="9"/>
  <c r="AO60" i="9"/>
  <c r="AN60" i="9"/>
  <c r="AF60" i="9"/>
  <c r="AE60" i="9"/>
  <c r="W60" i="9"/>
  <c r="V60" i="9"/>
  <c r="N60" i="9"/>
  <c r="M60" i="9"/>
  <c r="E60" i="9"/>
  <c r="D60" i="9"/>
  <c r="EN59" i="9"/>
  <c r="EE59" i="9"/>
  <c r="DV59" i="9"/>
  <c r="DM59" i="9"/>
  <c r="DD59" i="9"/>
  <c r="CX59" i="9"/>
  <c r="CW59" i="9"/>
  <c r="CV59" i="9"/>
  <c r="CU59" i="9"/>
  <c r="CT59" i="9"/>
  <c r="CS59" i="9"/>
  <c r="CR59" i="9"/>
  <c r="CQ59" i="9"/>
  <c r="CP59" i="9"/>
  <c r="CL59" i="9"/>
  <c r="CC59" i="9"/>
  <c r="BT59" i="9"/>
  <c r="BJ59" i="9"/>
  <c r="BK59" i="9" s="1"/>
  <c r="BI59" i="9"/>
  <c r="BB59" i="9"/>
  <c r="AS59" i="9"/>
  <c r="AJ59" i="9"/>
  <c r="AA59" i="9"/>
  <c r="R59" i="9"/>
  <c r="I59" i="9"/>
  <c r="EJ58" i="9"/>
  <c r="EI58" i="9"/>
  <c r="EA58" i="9"/>
  <c r="DZ58" i="9"/>
  <c r="DI58" i="9"/>
  <c r="DH58" i="9"/>
  <c r="CZ58" i="9"/>
  <c r="CY58" i="9"/>
  <c r="CH58" i="9"/>
  <c r="CG58" i="9"/>
  <c r="BY58" i="9"/>
  <c r="BX58" i="9"/>
  <c r="BP58" i="9"/>
  <c r="BO58" i="9"/>
  <c r="BG58" i="9"/>
  <c r="BF58" i="9"/>
  <c r="AX58" i="9"/>
  <c r="AW58" i="9"/>
  <c r="AO58" i="9"/>
  <c r="AN58" i="9"/>
  <c r="AF58" i="9"/>
  <c r="AE58" i="9"/>
  <c r="W58" i="9"/>
  <c r="V58" i="9"/>
  <c r="N58" i="9"/>
  <c r="M58" i="9"/>
  <c r="E58" i="9"/>
  <c r="D58" i="9"/>
  <c r="D57" i="9"/>
  <c r="EJ56" i="9"/>
  <c r="EI56" i="9"/>
  <c r="EA56" i="9"/>
  <c r="DZ56" i="9"/>
  <c r="DR56" i="9"/>
  <c r="DQ56" i="9"/>
  <c r="DI56" i="9"/>
  <c r="DH56" i="9"/>
  <c r="CZ56" i="9"/>
  <c r="CY56" i="9"/>
  <c r="CH56" i="9"/>
  <c r="CG56" i="9"/>
  <c r="BY56" i="9"/>
  <c r="BX56" i="9"/>
  <c r="BP56" i="9"/>
  <c r="BO56" i="9"/>
  <c r="BG56" i="9"/>
  <c r="BF56" i="9"/>
  <c r="AX56" i="9"/>
  <c r="AW56" i="9"/>
  <c r="AO56" i="9"/>
  <c r="AN56" i="9"/>
  <c r="AF56" i="9"/>
  <c r="AE56" i="9"/>
  <c r="W56" i="9"/>
  <c r="V56" i="9"/>
  <c r="N56" i="9"/>
  <c r="M56" i="9"/>
  <c r="E56" i="9"/>
  <c r="D56" i="9"/>
  <c r="EN55" i="9"/>
  <c r="EE55" i="9"/>
  <c r="DV55" i="9"/>
  <c r="DM55" i="9"/>
  <c r="DD55" i="9"/>
  <c r="CX55" i="9"/>
  <c r="CW55" i="9"/>
  <c r="CV55" i="9"/>
  <c r="CU55" i="9"/>
  <c r="CT55" i="9"/>
  <c r="CS55" i="9"/>
  <c r="CR55" i="9"/>
  <c r="CQ55" i="9"/>
  <c r="CP55" i="9"/>
  <c r="CL55" i="9"/>
  <c r="CC55" i="9"/>
  <c r="BT55" i="9"/>
  <c r="BK55" i="9"/>
  <c r="BB55" i="9"/>
  <c r="AS55" i="9"/>
  <c r="AJ55" i="9"/>
  <c r="AA55" i="9"/>
  <c r="R55" i="9"/>
  <c r="I55" i="9"/>
  <c r="EJ54" i="9"/>
  <c r="EI54" i="9"/>
  <c r="EA54" i="9"/>
  <c r="DZ54" i="9"/>
  <c r="DR54" i="9"/>
  <c r="DQ54" i="9"/>
  <c r="DI54" i="9"/>
  <c r="DH54" i="9"/>
  <c r="CZ54" i="9"/>
  <c r="CY54" i="9"/>
  <c r="CH54" i="9"/>
  <c r="CG54" i="9"/>
  <c r="BY54" i="9"/>
  <c r="BX54" i="9"/>
  <c r="BP54" i="9"/>
  <c r="BO54" i="9"/>
  <c r="BG54" i="9"/>
  <c r="BF54" i="9"/>
  <c r="AX54" i="9"/>
  <c r="AW54" i="9"/>
  <c r="AO54" i="9"/>
  <c r="AN54" i="9"/>
  <c r="AF54" i="9"/>
  <c r="AE54" i="9"/>
  <c r="W54" i="9"/>
  <c r="V54" i="9"/>
  <c r="N54" i="9"/>
  <c r="M54" i="9"/>
  <c r="E54" i="9"/>
  <c r="D54" i="9"/>
  <c r="EN53" i="9"/>
  <c r="EE53" i="9"/>
  <c r="DV53" i="9"/>
  <c r="DM53" i="9"/>
  <c r="DD53" i="9"/>
  <c r="CX53" i="9"/>
  <c r="CW53" i="9"/>
  <c r="CV53" i="9"/>
  <c r="CU53" i="9"/>
  <c r="CT53" i="9"/>
  <c r="CS53" i="9"/>
  <c r="CR53" i="9"/>
  <c r="CQ53" i="9"/>
  <c r="CP53" i="9"/>
  <c r="CL53" i="9"/>
  <c r="CC53" i="9"/>
  <c r="BT53" i="9"/>
  <c r="BK53" i="9"/>
  <c r="BB53" i="9"/>
  <c r="AS53" i="9"/>
  <c r="AJ53" i="9"/>
  <c r="AA53" i="9"/>
  <c r="R53" i="9"/>
  <c r="I53" i="9"/>
  <c r="EJ52" i="9"/>
  <c r="EI52" i="9"/>
  <c r="EA52" i="9"/>
  <c r="DZ52" i="9"/>
  <c r="DR52" i="9"/>
  <c r="DQ52" i="9"/>
  <c r="DI52" i="9"/>
  <c r="DH52" i="9"/>
  <c r="CZ52" i="9"/>
  <c r="CY52" i="9"/>
  <c r="CH52" i="9"/>
  <c r="CG52" i="9"/>
  <c r="BY52" i="9"/>
  <c r="BX52" i="9"/>
  <c r="BP52" i="9"/>
  <c r="BO52" i="9"/>
  <c r="BG52" i="9"/>
  <c r="BF52" i="9"/>
  <c r="AX52" i="9"/>
  <c r="AW52" i="9"/>
  <c r="AO52" i="9"/>
  <c r="AN52" i="9"/>
  <c r="AF52" i="9"/>
  <c r="AE52" i="9"/>
  <c r="W52" i="9"/>
  <c r="V52" i="9"/>
  <c r="N52" i="9"/>
  <c r="M52" i="9"/>
  <c r="E52" i="9"/>
  <c r="D52" i="9"/>
  <c r="D51" i="9"/>
  <c r="EJ50" i="9"/>
  <c r="EI50" i="9"/>
  <c r="EA50" i="9"/>
  <c r="DZ50" i="9"/>
  <c r="DR50" i="9"/>
  <c r="DQ50" i="9"/>
  <c r="DI50" i="9"/>
  <c r="DH50" i="9"/>
  <c r="CZ50" i="9"/>
  <c r="CY50" i="9"/>
  <c r="CH50" i="9"/>
  <c r="CG50" i="9"/>
  <c r="BY50" i="9"/>
  <c r="BX50" i="9"/>
  <c r="BP50" i="9"/>
  <c r="BO50" i="9"/>
  <c r="BG50" i="9"/>
  <c r="BF50" i="9"/>
  <c r="AX50" i="9"/>
  <c r="AW50" i="9"/>
  <c r="AO50" i="9"/>
  <c r="AN50" i="9"/>
  <c r="AF50" i="9"/>
  <c r="AE50" i="9"/>
  <c r="W50" i="9"/>
  <c r="V50" i="9"/>
  <c r="N50" i="9"/>
  <c r="M50" i="9"/>
  <c r="E50" i="9"/>
  <c r="D50" i="9"/>
  <c r="EN49" i="9"/>
  <c r="EE49" i="9"/>
  <c r="DM49" i="9"/>
  <c r="DD49" i="9"/>
  <c r="CX49" i="9"/>
  <c r="CW49" i="9"/>
  <c r="CU49" i="9"/>
  <c r="CT49" i="9"/>
  <c r="CR49" i="9"/>
  <c r="CQ49" i="9"/>
  <c r="CL49" i="9"/>
  <c r="CC49" i="9"/>
  <c r="BT49" i="9"/>
  <c r="BK49" i="9"/>
  <c r="BB49" i="9"/>
  <c r="AS49" i="9"/>
  <c r="AJ49" i="9"/>
  <c r="AA49" i="9"/>
  <c r="R49" i="9"/>
  <c r="I49" i="9"/>
  <c r="EN48" i="9"/>
  <c r="EE48" i="9"/>
  <c r="DM48" i="9"/>
  <c r="DD48" i="9"/>
  <c r="CX48" i="9"/>
  <c r="CW48" i="9"/>
  <c r="CU48" i="9"/>
  <c r="CT48" i="9"/>
  <c r="CR48" i="9"/>
  <c r="CQ48" i="9"/>
  <c r="CL48" i="9"/>
  <c r="CC48" i="9"/>
  <c r="BT48" i="9"/>
  <c r="BK48" i="9"/>
  <c r="BB48" i="9"/>
  <c r="AS48" i="9"/>
  <c r="AJ48" i="9"/>
  <c r="AA48" i="9"/>
  <c r="R48" i="9"/>
  <c r="I48" i="9"/>
  <c r="EN47" i="9"/>
  <c r="EE47" i="9"/>
  <c r="DM47" i="9"/>
  <c r="DD47" i="9"/>
  <c r="CX47" i="9"/>
  <c r="CW47" i="9"/>
  <c r="CV47" i="9"/>
  <c r="CU47" i="9"/>
  <c r="CT47" i="9"/>
  <c r="CS47" i="9"/>
  <c r="CR47" i="9"/>
  <c r="CQ47" i="9"/>
  <c r="CP47" i="9"/>
  <c r="CL47" i="9"/>
  <c r="CC47" i="9"/>
  <c r="BT47" i="9"/>
  <c r="BK47" i="9"/>
  <c r="BB47" i="9"/>
  <c r="AS47" i="9"/>
  <c r="AJ47" i="9"/>
  <c r="AA47" i="9"/>
  <c r="R47" i="9"/>
  <c r="I47" i="9"/>
  <c r="EJ46" i="9"/>
  <c r="EI46" i="9"/>
  <c r="EA46" i="9"/>
  <c r="DZ46" i="9"/>
  <c r="DR46" i="9"/>
  <c r="DQ46" i="9"/>
  <c r="DI46" i="9"/>
  <c r="DH46" i="9"/>
  <c r="CZ46" i="9"/>
  <c r="CY46" i="9"/>
  <c r="CH46" i="9"/>
  <c r="CG46" i="9"/>
  <c r="BY46" i="9"/>
  <c r="BX46" i="9"/>
  <c r="BP46" i="9"/>
  <c r="BO46" i="9"/>
  <c r="BG46" i="9"/>
  <c r="BF46" i="9"/>
  <c r="AX46" i="9"/>
  <c r="AW46" i="9"/>
  <c r="AO46" i="9"/>
  <c r="AN46" i="9"/>
  <c r="AF46" i="9"/>
  <c r="AE46" i="9"/>
  <c r="W46" i="9"/>
  <c r="V46" i="9"/>
  <c r="N46" i="9"/>
  <c r="M46" i="9"/>
  <c r="E46" i="9"/>
  <c r="D46" i="9"/>
  <c r="EN45" i="9"/>
  <c r="EE45" i="9"/>
  <c r="DV45" i="9"/>
  <c r="DM45" i="9"/>
  <c r="DD45" i="9"/>
  <c r="CX45" i="9"/>
  <c r="CW45" i="9"/>
  <c r="CV45" i="9"/>
  <c r="CU45" i="9"/>
  <c r="CT45" i="9"/>
  <c r="CS45" i="9"/>
  <c r="CR45" i="9"/>
  <c r="CQ45" i="9"/>
  <c r="CP45" i="9"/>
  <c r="CL45" i="9"/>
  <c r="CC45" i="9"/>
  <c r="BT45" i="9"/>
  <c r="BJ45" i="9"/>
  <c r="BK45" i="9" s="1"/>
  <c r="BI45" i="9"/>
  <c r="BB45" i="9"/>
  <c r="AS45" i="9"/>
  <c r="AJ45" i="9"/>
  <c r="AA45" i="9"/>
  <c r="R45" i="9"/>
  <c r="I45" i="9"/>
  <c r="EJ44" i="9"/>
  <c r="EI44" i="9"/>
  <c r="EA44" i="9"/>
  <c r="DZ44" i="9"/>
  <c r="DI44" i="9"/>
  <c r="DH44" i="9"/>
  <c r="CZ44" i="9"/>
  <c r="CY44" i="9"/>
  <c r="CH44" i="9"/>
  <c r="CG44" i="9"/>
  <c r="BY44" i="9"/>
  <c r="BX44" i="9"/>
  <c r="BP44" i="9"/>
  <c r="BO44" i="9"/>
  <c r="BG44" i="9"/>
  <c r="BF44" i="9"/>
  <c r="AX44" i="9"/>
  <c r="AW44" i="9"/>
  <c r="AO44" i="9"/>
  <c r="AN44" i="9"/>
  <c r="AF44" i="9"/>
  <c r="AE44" i="9"/>
  <c r="W44" i="9"/>
  <c r="V44" i="9"/>
  <c r="N44" i="9"/>
  <c r="M44" i="9"/>
  <c r="E44" i="9"/>
  <c r="D44" i="9"/>
  <c r="D43" i="9"/>
  <c r="EJ42" i="9"/>
  <c r="EI42" i="9"/>
  <c r="EA42" i="9"/>
  <c r="DZ42" i="9"/>
  <c r="DI42" i="9"/>
  <c r="DH42" i="9"/>
  <c r="CZ42" i="9"/>
  <c r="CY42" i="9"/>
  <c r="CX42" i="9"/>
  <c r="CW42" i="9"/>
  <c r="CV42" i="9"/>
  <c r="CU42" i="9"/>
  <c r="CT42" i="9"/>
  <c r="CS42" i="9"/>
  <c r="CR42" i="9"/>
  <c r="CQ42" i="9"/>
  <c r="CP42" i="9"/>
  <c r="CH42" i="9"/>
  <c r="CG42" i="9"/>
  <c r="BY42" i="9"/>
  <c r="BX42" i="9"/>
  <c r="BP42" i="9"/>
  <c r="BO42" i="9"/>
  <c r="BG42" i="9"/>
  <c r="BF42" i="9"/>
  <c r="AX42" i="9"/>
  <c r="AW42" i="9"/>
  <c r="AJ42" i="9"/>
  <c r="AF42" i="9"/>
  <c r="AE42" i="9"/>
  <c r="W42" i="9"/>
  <c r="V42" i="9"/>
  <c r="N42" i="9"/>
  <c r="M42" i="9"/>
  <c r="E42" i="9"/>
  <c r="D42" i="9"/>
  <c r="EN41" i="9"/>
  <c r="EE41" i="9"/>
  <c r="DV41" i="9"/>
  <c r="DM41" i="9"/>
  <c r="DD41" i="9"/>
  <c r="CX41" i="9"/>
  <c r="CW41" i="9"/>
  <c r="CV41" i="9"/>
  <c r="CU41" i="9"/>
  <c r="CT41" i="9"/>
  <c r="CS41" i="9"/>
  <c r="CR41" i="9"/>
  <c r="CQ41" i="9"/>
  <c r="CP41" i="9"/>
  <c r="CL41" i="9"/>
  <c r="CC41" i="9"/>
  <c r="BT41" i="9"/>
  <c r="BK41" i="9"/>
  <c r="BB41" i="9"/>
  <c r="AS41" i="9"/>
  <c r="AJ41" i="9"/>
  <c r="AA41" i="9"/>
  <c r="R41" i="9"/>
  <c r="I41" i="9"/>
  <c r="EN40" i="9"/>
  <c r="EE40" i="9"/>
  <c r="DV40" i="9"/>
  <c r="DM40" i="9"/>
  <c r="DD40" i="9"/>
  <c r="CX40" i="9"/>
  <c r="CW40" i="9"/>
  <c r="CV40" i="9"/>
  <c r="CU40" i="9"/>
  <c r="CT40" i="9"/>
  <c r="CS40" i="9"/>
  <c r="CR40" i="9"/>
  <c r="CQ40" i="9"/>
  <c r="CP40" i="9"/>
  <c r="CL40" i="9"/>
  <c r="CC40" i="9"/>
  <c r="BT40" i="9"/>
  <c r="BK40" i="9"/>
  <c r="BB40" i="9"/>
  <c r="AS40" i="9"/>
  <c r="AJ40" i="9"/>
  <c r="AA40" i="9"/>
  <c r="R40" i="9"/>
  <c r="I40" i="9"/>
  <c r="EN39" i="9"/>
  <c r="EE39" i="9"/>
  <c r="DV39" i="9"/>
  <c r="DM39" i="9"/>
  <c r="DD39" i="9"/>
  <c r="CX39" i="9"/>
  <c r="CW39" i="9"/>
  <c r="CV39" i="9"/>
  <c r="CU39" i="9"/>
  <c r="CT39" i="9"/>
  <c r="CS39" i="9"/>
  <c r="CR39" i="9"/>
  <c r="CQ39" i="9"/>
  <c r="CP39" i="9"/>
  <c r="CL39" i="9"/>
  <c r="CC39" i="9"/>
  <c r="BT39" i="9"/>
  <c r="BK39" i="9"/>
  <c r="BB39" i="9"/>
  <c r="AS39" i="9"/>
  <c r="AJ39" i="9"/>
  <c r="AA39" i="9"/>
  <c r="R39" i="9"/>
  <c r="I39" i="9"/>
  <c r="EN38" i="9"/>
  <c r="EE38" i="9"/>
  <c r="DV38" i="9"/>
  <c r="DM38" i="9"/>
  <c r="DD38" i="9"/>
  <c r="CX38" i="9"/>
  <c r="CW38" i="9"/>
  <c r="CV38" i="9"/>
  <c r="CU38" i="9"/>
  <c r="CT38" i="9"/>
  <c r="CS38" i="9"/>
  <c r="CR38" i="9"/>
  <c r="CQ38" i="9"/>
  <c r="CP38" i="9"/>
  <c r="CL38" i="9"/>
  <c r="CC38" i="9"/>
  <c r="BT38" i="9"/>
  <c r="BK38" i="9"/>
  <c r="BB38" i="9"/>
  <c r="AS38" i="9"/>
  <c r="AJ38" i="9"/>
  <c r="AA38" i="9"/>
  <c r="R38" i="9"/>
  <c r="I38" i="9"/>
  <c r="EN37" i="9"/>
  <c r="EE37" i="9"/>
  <c r="DV37" i="9"/>
  <c r="DM37" i="9"/>
  <c r="DD37" i="9"/>
  <c r="CX37" i="9"/>
  <c r="CW37" i="9"/>
  <c r="CV37" i="9"/>
  <c r="CU37" i="9"/>
  <c r="CT37" i="9"/>
  <c r="CS37" i="9"/>
  <c r="CR37" i="9"/>
  <c r="CQ37" i="9"/>
  <c r="CP37" i="9"/>
  <c r="CL37" i="9"/>
  <c r="CC37" i="9"/>
  <c r="BT37" i="9"/>
  <c r="BK37" i="9"/>
  <c r="BB37" i="9"/>
  <c r="AS37" i="9"/>
  <c r="AJ37" i="9"/>
  <c r="AA37" i="9"/>
  <c r="R37" i="9"/>
  <c r="I37" i="9"/>
  <c r="EN36" i="9"/>
  <c r="EE36" i="9"/>
  <c r="DV36" i="9"/>
  <c r="DM36" i="9"/>
  <c r="DD36" i="9"/>
  <c r="CX36" i="9"/>
  <c r="CW36" i="9"/>
  <c r="CV36" i="9"/>
  <c r="CU36" i="9"/>
  <c r="CT36" i="9"/>
  <c r="CS36" i="9"/>
  <c r="CR36" i="9"/>
  <c r="CQ36" i="9"/>
  <c r="CP36" i="9"/>
  <c r="CL36" i="9"/>
  <c r="CC36" i="9"/>
  <c r="BT36" i="9"/>
  <c r="BK36" i="9"/>
  <c r="BB36" i="9"/>
  <c r="AS36" i="9"/>
  <c r="AJ36" i="9"/>
  <c r="AA36" i="9"/>
  <c r="R36" i="9"/>
  <c r="I36" i="9"/>
  <c r="EN35" i="9"/>
  <c r="EE35" i="9"/>
  <c r="DV35" i="9"/>
  <c r="DM35" i="9"/>
  <c r="DD35" i="9"/>
  <c r="CX35" i="9"/>
  <c r="CW35" i="9"/>
  <c r="CV35" i="9"/>
  <c r="CU35" i="9"/>
  <c r="CT35" i="9"/>
  <c r="CS35" i="9"/>
  <c r="CR35" i="9"/>
  <c r="CQ35" i="9"/>
  <c r="CP35" i="9"/>
  <c r="CL35" i="9"/>
  <c r="CC35" i="9"/>
  <c r="BT35" i="9"/>
  <c r="BK35" i="9"/>
  <c r="BB35" i="9"/>
  <c r="AS35" i="9"/>
  <c r="AJ35" i="9"/>
  <c r="AA35" i="9"/>
  <c r="R35" i="9"/>
  <c r="I35" i="9"/>
  <c r="EJ34" i="9"/>
  <c r="EI34" i="9"/>
  <c r="EA34" i="9"/>
  <c r="DZ34" i="9"/>
  <c r="DI34" i="9"/>
  <c r="DH34" i="9"/>
  <c r="CZ34" i="9"/>
  <c r="CY34" i="9"/>
  <c r="CH34" i="9"/>
  <c r="CG34" i="9"/>
  <c r="BY34" i="9"/>
  <c r="BX34" i="9"/>
  <c r="BP34" i="9"/>
  <c r="BO34" i="9"/>
  <c r="BG34" i="9"/>
  <c r="BF34" i="9"/>
  <c r="AX34" i="9"/>
  <c r="AW34" i="9"/>
  <c r="AO34" i="9"/>
  <c r="AN34" i="9"/>
  <c r="AF34" i="9"/>
  <c r="AE34" i="9"/>
  <c r="W34" i="9"/>
  <c r="V34" i="9"/>
  <c r="N34" i="9"/>
  <c r="M34" i="9"/>
  <c r="E34" i="9"/>
  <c r="D34" i="9"/>
  <c r="D33" i="9"/>
  <c r="EN32" i="9"/>
  <c r="EE32" i="9"/>
  <c r="DV32" i="9"/>
  <c r="DM32" i="9"/>
  <c r="DD32" i="9"/>
  <c r="CL32" i="9"/>
  <c r="CC32" i="9"/>
  <c r="BT32" i="9"/>
  <c r="BK32" i="9"/>
  <c r="BB32" i="9"/>
  <c r="AS32" i="9"/>
  <c r="AJ32" i="9"/>
  <c r="AA32" i="9"/>
  <c r="R32" i="9"/>
  <c r="I32" i="9"/>
  <c r="EN31" i="9"/>
  <c r="EE31" i="9"/>
  <c r="DV31" i="9"/>
  <c r="DR31" i="9"/>
  <c r="DX31" i="9" s="1"/>
  <c r="DR31" i="10" s="1"/>
  <c r="DX31" i="10" s="1"/>
  <c r="DR31" i="11" s="1"/>
  <c r="DX31" i="11" s="1"/>
  <c r="DR31" i="12" s="1"/>
  <c r="DX31" i="12" s="1"/>
  <c r="DM31" i="9"/>
  <c r="DD31" i="9"/>
  <c r="CX31" i="9"/>
  <c r="CW31" i="9"/>
  <c r="CV31" i="9"/>
  <c r="CU31" i="9"/>
  <c r="CT31" i="9"/>
  <c r="CS31" i="9"/>
  <c r="CR31" i="9"/>
  <c r="CQ31" i="9"/>
  <c r="CP31" i="9"/>
  <c r="CL31" i="9"/>
  <c r="CC31" i="9"/>
  <c r="BT31" i="9"/>
  <c r="BK31" i="9"/>
  <c r="BB31" i="9"/>
  <c r="AS31" i="9"/>
  <c r="AJ31" i="9"/>
  <c r="AA31" i="9"/>
  <c r="R31" i="9"/>
  <c r="I31" i="9"/>
  <c r="EN30" i="9"/>
  <c r="EE30" i="9"/>
  <c r="DX30" i="9"/>
  <c r="DR30" i="10" s="1"/>
  <c r="DX30" i="10" s="1"/>
  <c r="DR30" i="11" s="1"/>
  <c r="DX30" i="11" s="1"/>
  <c r="DR30" i="12" s="1"/>
  <c r="DX30" i="12" s="1"/>
  <c r="DV30" i="9"/>
  <c r="DR30" i="9"/>
  <c r="DM30" i="9"/>
  <c r="DD30" i="9"/>
  <c r="CX30" i="9"/>
  <c r="CW30" i="9"/>
  <c r="CV30" i="9"/>
  <c r="CU30" i="9"/>
  <c r="CT30" i="9"/>
  <c r="CS30" i="9"/>
  <c r="CR30" i="9"/>
  <c r="CQ30" i="9"/>
  <c r="CP30" i="9"/>
  <c r="CL30" i="9"/>
  <c r="CC30" i="9"/>
  <c r="BT30" i="9"/>
  <c r="BK30" i="9"/>
  <c r="BB30" i="9"/>
  <c r="AS30" i="9"/>
  <c r="AJ30" i="9"/>
  <c r="AA30" i="9"/>
  <c r="R30" i="9"/>
  <c r="I30" i="9"/>
  <c r="EN29" i="9"/>
  <c r="EE29" i="9"/>
  <c r="DX29" i="9"/>
  <c r="DR29" i="10" s="1"/>
  <c r="DX29" i="10" s="1"/>
  <c r="DR29" i="11" s="1"/>
  <c r="DX29" i="11" s="1"/>
  <c r="DR29" i="12" s="1"/>
  <c r="DX29" i="12" s="1"/>
  <c r="DV29" i="9"/>
  <c r="DR29" i="9"/>
  <c r="DM29" i="9"/>
  <c r="DD29" i="9"/>
  <c r="CX29" i="9"/>
  <c r="CW29" i="9"/>
  <c r="CV29" i="9"/>
  <c r="CU29" i="9"/>
  <c r="CT29" i="9"/>
  <c r="CS29" i="9"/>
  <c r="CR29" i="9"/>
  <c r="CQ29" i="9"/>
  <c r="CP29" i="9"/>
  <c r="CL29" i="9"/>
  <c r="CC29" i="9"/>
  <c r="BT29" i="9"/>
  <c r="BK29" i="9"/>
  <c r="BB29" i="9"/>
  <c r="AS29" i="9"/>
  <c r="AJ29" i="9"/>
  <c r="AA29" i="9"/>
  <c r="R29" i="9"/>
  <c r="I29" i="9"/>
  <c r="EN28" i="9"/>
  <c r="EE28" i="9"/>
  <c r="DV28" i="9"/>
  <c r="DR28" i="9"/>
  <c r="DX28" i="9" s="1"/>
  <c r="DR28" i="10" s="1"/>
  <c r="DX28" i="10" s="1"/>
  <c r="DR28" i="11" s="1"/>
  <c r="DX28" i="11" s="1"/>
  <c r="DR28" i="12" s="1"/>
  <c r="DX28" i="12" s="1"/>
  <c r="DM28" i="9"/>
  <c r="DD28" i="9"/>
  <c r="CX28" i="9"/>
  <c r="CW28" i="9"/>
  <c r="CV28" i="9"/>
  <c r="CU28" i="9"/>
  <c r="CT28" i="9"/>
  <c r="CS28" i="9"/>
  <c r="CR28" i="9"/>
  <c r="CQ28" i="9"/>
  <c r="CP28" i="9"/>
  <c r="CL28" i="9"/>
  <c r="CC28" i="9"/>
  <c r="BT28" i="9"/>
  <c r="BK28" i="9"/>
  <c r="BB28" i="9"/>
  <c r="AS28" i="9"/>
  <c r="AJ28" i="9"/>
  <c r="AA28" i="9"/>
  <c r="R28" i="9"/>
  <c r="I28" i="9"/>
  <c r="EN27" i="9"/>
  <c r="EE27" i="9"/>
  <c r="DX27" i="9"/>
  <c r="DR27" i="10" s="1"/>
  <c r="DX27" i="10" s="1"/>
  <c r="DR27" i="11" s="1"/>
  <c r="DX27" i="11" s="1"/>
  <c r="DR27" i="12" s="1"/>
  <c r="DX27" i="12" s="1"/>
  <c r="DV27" i="9"/>
  <c r="DR27" i="9"/>
  <c r="DM27" i="9"/>
  <c r="DD27" i="9"/>
  <c r="CX27" i="9"/>
  <c r="CW27" i="9"/>
  <c r="CV27" i="9"/>
  <c r="CU27" i="9"/>
  <c r="CT27" i="9"/>
  <c r="CS27" i="9"/>
  <c r="CR27" i="9"/>
  <c r="CQ27" i="9"/>
  <c r="CP27" i="9"/>
  <c r="CL27" i="9"/>
  <c r="CC27" i="9"/>
  <c r="BT27" i="9"/>
  <c r="BK27" i="9"/>
  <c r="BB27" i="9"/>
  <c r="AS27" i="9"/>
  <c r="AJ27" i="9"/>
  <c r="AA27" i="9"/>
  <c r="R27" i="9"/>
  <c r="I27" i="9"/>
  <c r="EN26" i="9"/>
  <c r="EE26" i="9"/>
  <c r="DX26" i="9"/>
  <c r="DR26" i="10" s="1"/>
  <c r="DX26" i="10" s="1"/>
  <c r="DR26" i="11" s="1"/>
  <c r="DX26" i="11" s="1"/>
  <c r="DR26" i="12" s="1"/>
  <c r="DX26" i="12" s="1"/>
  <c r="DV26" i="9"/>
  <c r="DR26" i="9"/>
  <c r="DM26" i="9"/>
  <c r="DD26" i="9"/>
  <c r="CX26" i="9"/>
  <c r="CW26" i="9"/>
  <c r="CV26" i="9"/>
  <c r="CU26" i="9"/>
  <c r="CT26" i="9"/>
  <c r="CS26" i="9"/>
  <c r="CR26" i="9"/>
  <c r="CQ26" i="9"/>
  <c r="CP26" i="9"/>
  <c r="CL26" i="9"/>
  <c r="CC26" i="9"/>
  <c r="BT26" i="9"/>
  <c r="BK26" i="9"/>
  <c r="BB26" i="9"/>
  <c r="AS26" i="9"/>
  <c r="AJ26" i="9"/>
  <c r="AA26" i="9"/>
  <c r="R26" i="9"/>
  <c r="I26" i="9"/>
  <c r="EN25" i="9"/>
  <c r="EE25" i="9"/>
  <c r="DV25" i="9"/>
  <c r="DR25" i="9"/>
  <c r="DX25" i="9" s="1"/>
  <c r="DR25" i="10" s="1"/>
  <c r="DX25" i="10" s="1"/>
  <c r="DR25" i="11" s="1"/>
  <c r="DX25" i="11" s="1"/>
  <c r="DR25" i="12" s="1"/>
  <c r="DX25" i="12" s="1"/>
  <c r="DM25" i="9"/>
  <c r="DD25" i="9"/>
  <c r="CX25" i="9"/>
  <c r="CW25" i="9"/>
  <c r="CV25" i="9"/>
  <c r="CU25" i="9"/>
  <c r="CT25" i="9"/>
  <c r="CS25" i="9"/>
  <c r="CR25" i="9"/>
  <c r="CQ25" i="9"/>
  <c r="CP25" i="9"/>
  <c r="CL25" i="9"/>
  <c r="CC25" i="9"/>
  <c r="BT25" i="9"/>
  <c r="BK25" i="9"/>
  <c r="BB25" i="9"/>
  <c r="AS25" i="9"/>
  <c r="AJ25" i="9"/>
  <c r="AA25" i="9"/>
  <c r="R25" i="9"/>
  <c r="I25" i="9"/>
  <c r="EN24" i="9"/>
  <c r="EE24" i="9"/>
  <c r="DV24" i="9"/>
  <c r="DR24" i="9"/>
  <c r="DX24" i="9" s="1"/>
  <c r="DR24" i="10" s="1"/>
  <c r="DX24" i="10" s="1"/>
  <c r="DR24" i="11" s="1"/>
  <c r="DX24" i="11" s="1"/>
  <c r="DR24" i="12" s="1"/>
  <c r="DX24" i="12" s="1"/>
  <c r="DM24" i="9"/>
  <c r="DD24" i="9"/>
  <c r="CX24" i="9"/>
  <c r="CW24" i="9"/>
  <c r="CV24" i="9"/>
  <c r="CU24" i="9"/>
  <c r="CT24" i="9"/>
  <c r="CS24" i="9"/>
  <c r="CR24" i="9"/>
  <c r="CQ24" i="9"/>
  <c r="CP24" i="9"/>
  <c r="CL24" i="9"/>
  <c r="CC24" i="9"/>
  <c r="BT24" i="9"/>
  <c r="BK24" i="9"/>
  <c r="BB24" i="9"/>
  <c r="AS24" i="9"/>
  <c r="AJ24" i="9"/>
  <c r="AA24" i="9"/>
  <c r="R24" i="9"/>
  <c r="I24" i="9"/>
  <c r="EN23" i="9"/>
  <c r="EE23" i="9"/>
  <c r="DX23" i="9"/>
  <c r="DR23" i="10" s="1"/>
  <c r="DX23" i="10" s="1"/>
  <c r="DR23" i="11" s="1"/>
  <c r="DX23" i="11" s="1"/>
  <c r="DR23" i="12" s="1"/>
  <c r="DX23" i="12" s="1"/>
  <c r="DV23" i="9"/>
  <c r="DR23" i="9"/>
  <c r="DM23" i="9"/>
  <c r="DD23" i="9"/>
  <c r="CX23" i="9"/>
  <c r="CW23" i="9"/>
  <c r="CV23" i="9"/>
  <c r="CU23" i="9"/>
  <c r="CT23" i="9"/>
  <c r="CS23" i="9"/>
  <c r="CR23" i="9"/>
  <c r="CQ23" i="9"/>
  <c r="CP23" i="9"/>
  <c r="CL23" i="9"/>
  <c r="CC23" i="9"/>
  <c r="BT23" i="9"/>
  <c r="BK23" i="9"/>
  <c r="BB23" i="9"/>
  <c r="AS23" i="9"/>
  <c r="AJ23" i="9"/>
  <c r="AA23" i="9"/>
  <c r="R23" i="9"/>
  <c r="I23" i="9"/>
  <c r="EN22" i="9"/>
  <c r="EE22" i="9"/>
  <c r="DV22" i="9"/>
  <c r="DR22" i="9"/>
  <c r="DX22" i="9" s="1"/>
  <c r="DR22" i="10" s="1"/>
  <c r="DX22" i="10" s="1"/>
  <c r="DR22" i="11" s="1"/>
  <c r="DX22" i="11" s="1"/>
  <c r="DR22" i="12" s="1"/>
  <c r="DX22" i="12" s="1"/>
  <c r="DM22" i="9"/>
  <c r="DD22" i="9"/>
  <c r="CX22" i="9"/>
  <c r="CW22" i="9"/>
  <c r="CV22" i="9"/>
  <c r="CU22" i="9"/>
  <c r="CT22" i="9"/>
  <c r="CS22" i="9"/>
  <c r="CR22" i="9"/>
  <c r="CQ22" i="9"/>
  <c r="CP22" i="9"/>
  <c r="CL22" i="9"/>
  <c r="CC22" i="9"/>
  <c r="BT22" i="9"/>
  <c r="BK22" i="9"/>
  <c r="BB22" i="9"/>
  <c r="AS22" i="9"/>
  <c r="AJ22" i="9"/>
  <c r="AA22" i="9"/>
  <c r="R22" i="9"/>
  <c r="I22" i="9"/>
  <c r="EJ21" i="9"/>
  <c r="EI21" i="9"/>
  <c r="EA21" i="9"/>
  <c r="DZ21" i="9"/>
  <c r="DI21" i="9"/>
  <c r="DH21" i="9"/>
  <c r="CZ21" i="9"/>
  <c r="CY21" i="9"/>
  <c r="CH21" i="9"/>
  <c r="CG21" i="9"/>
  <c r="BY21" i="9"/>
  <c r="BX21" i="9"/>
  <c r="BP21" i="9"/>
  <c r="BO21" i="9"/>
  <c r="BG21" i="9"/>
  <c r="BF21" i="9"/>
  <c r="AX21" i="9"/>
  <c r="AW21" i="9"/>
  <c r="AO21" i="9"/>
  <c r="AN21" i="9"/>
  <c r="AF21" i="9"/>
  <c r="AE21" i="9"/>
  <c r="W21" i="9"/>
  <c r="V21" i="9"/>
  <c r="N21" i="9"/>
  <c r="M21" i="9"/>
  <c r="E21" i="9"/>
  <c r="D21" i="9"/>
  <c r="D20" i="9"/>
  <c r="EN19" i="9"/>
  <c r="EE19" i="9"/>
  <c r="DV19" i="9"/>
  <c r="DM19" i="9"/>
  <c r="DD19" i="9"/>
  <c r="CX19" i="9"/>
  <c r="CW19" i="9"/>
  <c r="CV19" i="9"/>
  <c r="CU19" i="9"/>
  <c r="CT19" i="9"/>
  <c r="CS19" i="9"/>
  <c r="CR19" i="9"/>
  <c r="CQ19" i="9"/>
  <c r="CP19" i="9"/>
  <c r="CL19" i="9"/>
  <c r="CC19" i="9"/>
  <c r="BT19" i="9"/>
  <c r="BK19" i="9"/>
  <c r="BB19" i="9"/>
  <c r="AS19" i="9"/>
  <c r="AJ19" i="9"/>
  <c r="AA19" i="9"/>
  <c r="R19" i="9"/>
  <c r="I19" i="9"/>
  <c r="EN18" i="9"/>
  <c r="EE18" i="9"/>
  <c r="DV18" i="9"/>
  <c r="DM18" i="9"/>
  <c r="DD18" i="9"/>
  <c r="CX18" i="9"/>
  <c r="CW18" i="9"/>
  <c r="CV18" i="9"/>
  <c r="CU18" i="9"/>
  <c r="CT18" i="9"/>
  <c r="CS18" i="9"/>
  <c r="CR18" i="9"/>
  <c r="CQ18" i="9"/>
  <c r="CP18" i="9"/>
  <c r="CL18" i="9"/>
  <c r="CC18" i="9"/>
  <c r="BT18" i="9"/>
  <c r="BK18" i="9"/>
  <c r="BB18" i="9"/>
  <c r="AS18" i="9"/>
  <c r="AJ18" i="9"/>
  <c r="AA18" i="9"/>
  <c r="R18" i="9"/>
  <c r="I18" i="9"/>
  <c r="EN17" i="9"/>
  <c r="EE17" i="9"/>
  <c r="DV17" i="9"/>
  <c r="DM17" i="9"/>
  <c r="DD17" i="9"/>
  <c r="CX17" i="9"/>
  <c r="CW17" i="9"/>
  <c r="CU17" i="9"/>
  <c r="CT17" i="9"/>
  <c r="CR17" i="9"/>
  <c r="CQ17" i="9"/>
  <c r="CL17" i="9"/>
  <c r="CC17" i="9"/>
  <c r="BT17" i="9"/>
  <c r="BK17" i="9"/>
  <c r="BB17" i="9"/>
  <c r="AS17" i="9"/>
  <c r="AJ17" i="9"/>
  <c r="AA17" i="9"/>
  <c r="R17" i="9"/>
  <c r="I17" i="9"/>
  <c r="EN16" i="9"/>
  <c r="EE16" i="9"/>
  <c r="DV16" i="9"/>
  <c r="DM16" i="9"/>
  <c r="DD16" i="9"/>
  <c r="CX16" i="9"/>
  <c r="CW16" i="9"/>
  <c r="CV16" i="9"/>
  <c r="CU16" i="9"/>
  <c r="CT16" i="9"/>
  <c r="CS16" i="9"/>
  <c r="CR16" i="9"/>
  <c r="CQ16" i="9"/>
  <c r="CP16" i="9"/>
  <c r="CL16" i="9"/>
  <c r="CC16" i="9"/>
  <c r="BT16" i="9"/>
  <c r="BK16" i="9"/>
  <c r="BB16" i="9"/>
  <c r="AS16" i="9"/>
  <c r="AJ16" i="9"/>
  <c r="AA16" i="9"/>
  <c r="R16" i="9"/>
  <c r="I16" i="9"/>
  <c r="EJ15" i="9"/>
  <c r="EI15" i="9"/>
  <c r="EA15" i="9"/>
  <c r="DZ15" i="9"/>
  <c r="DR15" i="9"/>
  <c r="DQ15" i="9"/>
  <c r="DI15" i="9"/>
  <c r="DH15" i="9"/>
  <c r="CZ15" i="9"/>
  <c r="CY15" i="9"/>
  <c r="CH15" i="9"/>
  <c r="CG15" i="9"/>
  <c r="BY15" i="9"/>
  <c r="BX15" i="9"/>
  <c r="BP15" i="9"/>
  <c r="BO15" i="9"/>
  <c r="BG15" i="9"/>
  <c r="BF15" i="9"/>
  <c r="AX15" i="9"/>
  <c r="AW15" i="9"/>
  <c r="AO15" i="9"/>
  <c r="AN15" i="9"/>
  <c r="AF15" i="9"/>
  <c r="AE15" i="9"/>
  <c r="W15" i="9"/>
  <c r="V15" i="9"/>
  <c r="N15" i="9"/>
  <c r="M15" i="9"/>
  <c r="E15" i="9"/>
  <c r="D15" i="9"/>
  <c r="EJ14" i="9"/>
  <c r="EI14" i="9"/>
  <c r="EA14" i="9"/>
  <c r="DZ14" i="9"/>
  <c r="DI14" i="9"/>
  <c r="DH14" i="9"/>
  <c r="CH14" i="9"/>
  <c r="CG14" i="9"/>
  <c r="BY14" i="9"/>
  <c r="BX14" i="9"/>
  <c r="BP14" i="9"/>
  <c r="BO14" i="9"/>
  <c r="BG14" i="9"/>
  <c r="BF14" i="9"/>
  <c r="AX14" i="9"/>
  <c r="AW14" i="9"/>
  <c r="AO14" i="9"/>
  <c r="AN14" i="9"/>
  <c r="AF14" i="9"/>
  <c r="AE14" i="9"/>
  <c r="W14" i="9"/>
  <c r="V14" i="9"/>
  <c r="N14" i="9"/>
  <c r="M14" i="9"/>
  <c r="E14" i="9"/>
  <c r="D14" i="9"/>
  <c r="EN13" i="9"/>
  <c r="EE13" i="9"/>
  <c r="DV13" i="9"/>
  <c r="DM13" i="9"/>
  <c r="DD13" i="9"/>
  <c r="CX13" i="9"/>
  <c r="CW13" i="9"/>
  <c r="CV13" i="9"/>
  <c r="CU13" i="9"/>
  <c r="CT13" i="9"/>
  <c r="CS13" i="9"/>
  <c r="CR13" i="9"/>
  <c r="CQ13" i="9"/>
  <c r="CP13" i="9"/>
  <c r="CL13" i="9"/>
  <c r="CC13" i="9"/>
  <c r="BT13" i="9"/>
  <c r="BK13" i="9"/>
  <c r="AS13" i="9"/>
  <c r="AJ13" i="9"/>
  <c r="AA13" i="9"/>
  <c r="R13" i="9"/>
  <c r="I13" i="9"/>
  <c r="EJ12" i="9"/>
  <c r="EI12" i="9"/>
  <c r="EA12" i="9"/>
  <c r="DZ12" i="9"/>
  <c r="DR12" i="9"/>
  <c r="DQ12" i="9"/>
  <c r="DI12" i="9"/>
  <c r="DH12" i="9"/>
  <c r="CZ12" i="9"/>
  <c r="CY12" i="9"/>
  <c r="CH12" i="9"/>
  <c r="CG12" i="9"/>
  <c r="BY12" i="9"/>
  <c r="BX12" i="9"/>
  <c r="BP12" i="9"/>
  <c r="BO12" i="9"/>
  <c r="BG12" i="9"/>
  <c r="BF12" i="9"/>
  <c r="AX12" i="9"/>
  <c r="AW12" i="9"/>
  <c r="AO12" i="9"/>
  <c r="AN12" i="9"/>
  <c r="AP12" i="9" s="1"/>
  <c r="AF12" i="9"/>
  <c r="AE12" i="9"/>
  <c r="W12" i="9"/>
  <c r="V12" i="9"/>
  <c r="N12" i="9"/>
  <c r="M12" i="9"/>
  <c r="E12" i="9"/>
  <c r="D12" i="9"/>
  <c r="EJ11" i="9"/>
  <c r="EI11" i="9"/>
  <c r="EA11" i="9"/>
  <c r="DZ11" i="9"/>
  <c r="DR11" i="9"/>
  <c r="DQ11" i="9"/>
  <c r="DI11" i="9"/>
  <c r="DH11" i="9"/>
  <c r="CZ11" i="9"/>
  <c r="CY11" i="9"/>
  <c r="CH11" i="9"/>
  <c r="CG11" i="9"/>
  <c r="BY11" i="9"/>
  <c r="BX11" i="9"/>
  <c r="BP11" i="9"/>
  <c r="BO11" i="9"/>
  <c r="BG11" i="9"/>
  <c r="BF11" i="9"/>
  <c r="AX11" i="9"/>
  <c r="AW11" i="9"/>
  <c r="AO11" i="9"/>
  <c r="AN11" i="9"/>
  <c r="AF11" i="9"/>
  <c r="AE11" i="9"/>
  <c r="W11" i="9"/>
  <c r="V11" i="9"/>
  <c r="N11" i="9"/>
  <c r="M11" i="9"/>
  <c r="E11" i="9"/>
  <c r="D11" i="9"/>
  <c r="EN10" i="9"/>
  <c r="EE10" i="9"/>
  <c r="DV10" i="9"/>
  <c r="DM10" i="9"/>
  <c r="DD10" i="9"/>
  <c r="CX10" i="9"/>
  <c r="CW10" i="9"/>
  <c r="CV10" i="9"/>
  <c r="CU10" i="9"/>
  <c r="CT10" i="9"/>
  <c r="CS10" i="9"/>
  <c r="CR10" i="9"/>
  <c r="CQ10" i="9"/>
  <c r="CP10" i="9"/>
  <c r="CL10" i="9"/>
  <c r="CC10" i="9"/>
  <c r="BT10" i="9"/>
  <c r="BK10" i="9"/>
  <c r="BB10" i="9"/>
  <c r="AS10" i="9"/>
  <c r="AJ10" i="9"/>
  <c r="AA10" i="9"/>
  <c r="R10" i="9"/>
  <c r="I10" i="9"/>
  <c r="EQ88" i="8"/>
  <c r="EN88" i="8"/>
  <c r="EK88" i="8"/>
  <c r="EH88" i="8"/>
  <c r="EE88" i="8"/>
  <c r="EB88" i="8"/>
  <c r="DX88" i="8"/>
  <c r="DY88" i="8" s="1"/>
  <c r="DW88" i="8"/>
  <c r="DV88" i="8"/>
  <c r="DS88" i="8"/>
  <c r="DP88" i="8"/>
  <c r="DM88" i="8"/>
  <c r="DJ88" i="8"/>
  <c r="DG88" i="8"/>
  <c r="DD88" i="8"/>
  <c r="DA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I88" i="8"/>
  <c r="CF88" i="8"/>
  <c r="CC88" i="8"/>
  <c r="BZ88" i="8"/>
  <c r="BW88" i="8"/>
  <c r="BT88" i="8"/>
  <c r="BQ88" i="8"/>
  <c r="BN88" i="8"/>
  <c r="BK88" i="8"/>
  <c r="BH88" i="8"/>
  <c r="BB88" i="8"/>
  <c r="AZ88" i="8"/>
  <c r="AV88" i="8"/>
  <c r="AS88" i="8"/>
  <c r="AP88" i="8"/>
  <c r="AM88" i="8"/>
  <c r="AJ88" i="8"/>
  <c r="AG88" i="8"/>
  <c r="AD88" i="8"/>
  <c r="AA88" i="8"/>
  <c r="X88" i="8"/>
  <c r="T88" i="8"/>
  <c r="S88" i="8"/>
  <c r="U88" i="8" s="1"/>
  <c r="R88" i="8"/>
  <c r="O88" i="8"/>
  <c r="L88" i="8"/>
  <c r="I88" i="8"/>
  <c r="F88" i="8"/>
  <c r="EP86" i="8"/>
  <c r="EO86" i="8"/>
  <c r="EN86" i="8"/>
  <c r="EK86" i="8"/>
  <c r="EH86" i="8"/>
  <c r="EE86" i="8"/>
  <c r="EB86" i="8"/>
  <c r="DY86" i="8"/>
  <c r="DV86" i="8"/>
  <c r="DS86" i="8"/>
  <c r="DP86" i="8"/>
  <c r="DM86" i="8"/>
  <c r="DJ86" i="8"/>
  <c r="DG86" i="8"/>
  <c r="DD86" i="8"/>
  <c r="DA86" i="8"/>
  <c r="CX86" i="8"/>
  <c r="CW86" i="8"/>
  <c r="CV86" i="8"/>
  <c r="CU86" i="8"/>
  <c r="CT86" i="8"/>
  <c r="CS86" i="8"/>
  <c r="CR86" i="8"/>
  <c r="CQ86" i="8"/>
  <c r="CP86" i="8"/>
  <c r="CO86" i="8"/>
  <c r="CL86" i="8"/>
  <c r="CI86" i="8"/>
  <c r="CF86" i="8"/>
  <c r="CC86" i="8"/>
  <c r="BZ86" i="8"/>
  <c r="BW86" i="8"/>
  <c r="BT86" i="8"/>
  <c r="BQ86" i="8"/>
  <c r="BN86" i="8"/>
  <c r="BK86" i="8"/>
  <c r="BH86" i="8"/>
  <c r="AV86" i="8"/>
  <c r="AS86" i="8"/>
  <c r="AP86" i="8"/>
  <c r="AM86" i="8"/>
  <c r="AJ86" i="8"/>
  <c r="AG86" i="8"/>
  <c r="AD86" i="8"/>
  <c r="AA86" i="8"/>
  <c r="X86" i="8"/>
  <c r="T86" i="8"/>
  <c r="S86" i="8"/>
  <c r="U86" i="8" s="1"/>
  <c r="R86" i="8"/>
  <c r="O86" i="8"/>
  <c r="L86" i="8"/>
  <c r="I86" i="8"/>
  <c r="F86" i="8"/>
  <c r="EP84" i="8"/>
  <c r="EO84" i="8"/>
  <c r="EN84" i="8"/>
  <c r="EK84" i="8"/>
  <c r="EH84" i="8"/>
  <c r="EE84" i="8"/>
  <c r="EB84" i="8"/>
  <c r="DX84" i="8"/>
  <c r="DW84" i="8"/>
  <c r="DV84" i="8"/>
  <c r="DS84" i="8"/>
  <c r="DP84" i="8"/>
  <c r="DM84" i="8"/>
  <c r="DJ84" i="8"/>
  <c r="DG84" i="8"/>
  <c r="DD84" i="8"/>
  <c r="DA84" i="8"/>
  <c r="CX84" i="8"/>
  <c r="CW84" i="8"/>
  <c r="CV84" i="8"/>
  <c r="CU84" i="8"/>
  <c r="CT84" i="8"/>
  <c r="CS84" i="8"/>
  <c r="CR84" i="8"/>
  <c r="CQ84" i="8"/>
  <c r="CP84" i="8"/>
  <c r="CN84" i="8"/>
  <c r="CM84" i="8"/>
  <c r="CO84" i="8" s="1"/>
  <c r="CL84" i="8"/>
  <c r="CI84" i="8"/>
  <c r="CF84" i="8"/>
  <c r="CC84" i="8"/>
  <c r="BZ84" i="8"/>
  <c r="BW84" i="8"/>
  <c r="BT84" i="8"/>
  <c r="BQ84" i="8"/>
  <c r="BN84" i="8"/>
  <c r="BK84" i="8"/>
  <c r="BH84" i="8"/>
  <c r="AV84" i="8"/>
  <c r="AS84" i="8"/>
  <c r="AP84" i="8"/>
  <c r="AJ84" i="8"/>
  <c r="AG84" i="8"/>
  <c r="AD84" i="8"/>
  <c r="AA84" i="8"/>
  <c r="X84" i="8"/>
  <c r="U84" i="8"/>
  <c r="T84" i="8"/>
  <c r="S84" i="8"/>
  <c r="R84" i="8"/>
  <c r="O84" i="8"/>
  <c r="L84" i="8"/>
  <c r="I84" i="8"/>
  <c r="F84" i="8"/>
  <c r="EQ82" i="8"/>
  <c r="EN82" i="8"/>
  <c r="EK82" i="8"/>
  <c r="EH82" i="8"/>
  <c r="EE82" i="8"/>
  <c r="EB82" i="8"/>
  <c r="DY82" i="8"/>
  <c r="DV82" i="8"/>
  <c r="DS82" i="8"/>
  <c r="DP82" i="8"/>
  <c r="DM82" i="8"/>
  <c r="DJ82" i="8"/>
  <c r="DG82" i="8"/>
  <c r="DD82" i="8"/>
  <c r="DA82" i="8"/>
  <c r="CX82" i="8"/>
  <c r="CW82" i="8"/>
  <c r="CV82" i="8"/>
  <c r="CU82" i="8"/>
  <c r="CT82" i="8"/>
  <c r="CS82" i="8"/>
  <c r="CR82" i="8"/>
  <c r="CQ82" i="8"/>
  <c r="CP82" i="8"/>
  <c r="CL82" i="8"/>
  <c r="CI82" i="8"/>
  <c r="CF82" i="8"/>
  <c r="CC82" i="8"/>
  <c r="BZ82" i="8"/>
  <c r="BW82" i="8"/>
  <c r="BT82" i="8"/>
  <c r="BQ82" i="8"/>
  <c r="BN82" i="8"/>
  <c r="BK82" i="8"/>
  <c r="BH82" i="8"/>
  <c r="BB82" i="8"/>
  <c r="BE82" i="8" s="1"/>
  <c r="AY82" i="9" s="1"/>
  <c r="BB82" i="9" s="1"/>
  <c r="BE82" i="9" s="1"/>
  <c r="AV82" i="8"/>
  <c r="AS82" i="8"/>
  <c r="AP82" i="8"/>
  <c r="AM82" i="8"/>
  <c r="AJ82" i="8"/>
  <c r="AG82" i="8"/>
  <c r="AD82" i="8"/>
  <c r="AA82" i="8"/>
  <c r="X82" i="8"/>
  <c r="U82" i="8"/>
  <c r="R82" i="8"/>
  <c r="O82" i="8"/>
  <c r="L82" i="8"/>
  <c r="I82" i="8"/>
  <c r="F82" i="8"/>
  <c r="EN78" i="8"/>
  <c r="EE78" i="8"/>
  <c r="DV78" i="8"/>
  <c r="DM78" i="8"/>
  <c r="DD78" i="8"/>
  <c r="CX78" i="8"/>
  <c r="CW78" i="8"/>
  <c r="CV78" i="8"/>
  <c r="CU78" i="8"/>
  <c r="CT78" i="8"/>
  <c r="CS78" i="8"/>
  <c r="CR78" i="8"/>
  <c r="CQ78" i="8"/>
  <c r="CP78" i="8"/>
  <c r="CL78" i="8"/>
  <c r="CC78" i="8"/>
  <c r="BT78" i="8"/>
  <c r="BK78" i="8"/>
  <c r="BB78" i="8"/>
  <c r="AS78" i="8"/>
  <c r="AJ78" i="8"/>
  <c r="AA78" i="8"/>
  <c r="T78" i="8"/>
  <c r="N78" i="9" s="1"/>
  <c r="S78" i="8"/>
  <c r="R78" i="8"/>
  <c r="O78" i="8"/>
  <c r="I78" i="8"/>
  <c r="EN77" i="8"/>
  <c r="EE77" i="8"/>
  <c r="DV77" i="8"/>
  <c r="DM77" i="8"/>
  <c r="DD77" i="8"/>
  <c r="CX77" i="8"/>
  <c r="CW77" i="8"/>
  <c r="CV77" i="8"/>
  <c r="CR77" i="8"/>
  <c r="CQ77" i="8"/>
  <c r="CP77" i="8"/>
  <c r="CL77" i="8"/>
  <c r="CC77" i="8"/>
  <c r="BT77" i="8"/>
  <c r="BK77" i="8"/>
  <c r="BB77" i="8"/>
  <c r="AS77" i="8"/>
  <c r="AJ77" i="8"/>
  <c r="AA77" i="8"/>
  <c r="T77" i="8"/>
  <c r="N77" i="9" s="1"/>
  <c r="T77" i="9" s="1"/>
  <c r="N77" i="10" s="1"/>
  <c r="T77" i="10" s="1"/>
  <c r="N77" i="11" s="1"/>
  <c r="T77" i="11" s="1"/>
  <c r="N77" i="12" s="1"/>
  <c r="T77" i="12" s="1"/>
  <c r="S77" i="8"/>
  <c r="R77" i="8"/>
  <c r="O77" i="8"/>
  <c r="I77" i="8"/>
  <c r="EN76" i="8"/>
  <c r="EE76" i="8"/>
  <c r="DV76" i="8"/>
  <c r="DM76" i="8"/>
  <c r="DD76" i="8"/>
  <c r="CX76" i="8"/>
  <c r="CW76" i="8"/>
  <c r="CV76" i="8"/>
  <c r="CU76" i="8"/>
  <c r="CT76" i="8"/>
  <c r="CS76" i="8"/>
  <c r="CR76" i="8"/>
  <c r="CQ76" i="8"/>
  <c r="CP76" i="8"/>
  <c r="CL76" i="8"/>
  <c r="CC76" i="8"/>
  <c r="BT76" i="8"/>
  <c r="BK76" i="8"/>
  <c r="BB76" i="8"/>
  <c r="AS76" i="8"/>
  <c r="AJ76" i="8"/>
  <c r="AC76" i="8"/>
  <c r="AB76" i="8"/>
  <c r="V76" i="9" s="1"/>
  <c r="AA76" i="8"/>
  <c r="X76" i="8"/>
  <c r="U76" i="8"/>
  <c r="T76" i="8"/>
  <c r="N76" i="9" s="1"/>
  <c r="T76" i="9" s="1"/>
  <c r="N76" i="10" s="1"/>
  <c r="T76" i="10" s="1"/>
  <c r="N76" i="11" s="1"/>
  <c r="T76" i="11" s="1"/>
  <c r="N76" i="12" s="1"/>
  <c r="T76" i="12" s="1"/>
  <c r="S76" i="8"/>
  <c r="M76" i="9" s="1"/>
  <c r="R76" i="8"/>
  <c r="O76" i="8"/>
  <c r="I76" i="8"/>
  <c r="EN75" i="8"/>
  <c r="EE75" i="8"/>
  <c r="DV75" i="8"/>
  <c r="DM75" i="8"/>
  <c r="DD75" i="8"/>
  <c r="CX75" i="8"/>
  <c r="CW75" i="8"/>
  <c r="CV75" i="8"/>
  <c r="CU75" i="8"/>
  <c r="CT75" i="8"/>
  <c r="CS75" i="8"/>
  <c r="CR75" i="8"/>
  <c r="CQ75" i="8"/>
  <c r="CP75" i="8"/>
  <c r="CL75" i="8"/>
  <c r="CC75" i="8"/>
  <c r="BT75" i="8"/>
  <c r="BK75" i="8"/>
  <c r="BB75" i="8"/>
  <c r="AS75" i="8"/>
  <c r="AJ75" i="8"/>
  <c r="AA75" i="8"/>
  <c r="U75" i="8"/>
  <c r="T75" i="8"/>
  <c r="N75" i="9" s="1"/>
  <c r="T75" i="9" s="1"/>
  <c r="N75" i="10" s="1"/>
  <c r="T75" i="10" s="1"/>
  <c r="N75" i="11" s="1"/>
  <c r="T75" i="11" s="1"/>
  <c r="N75" i="12" s="1"/>
  <c r="T75" i="12" s="1"/>
  <c r="S75" i="8"/>
  <c r="M75" i="9" s="1"/>
  <c r="R75" i="8"/>
  <c r="O75" i="8"/>
  <c r="I75" i="8"/>
  <c r="EN74" i="8"/>
  <c r="EE74" i="8"/>
  <c r="DV74" i="8"/>
  <c r="DM74" i="8"/>
  <c r="DD74" i="8"/>
  <c r="CX74" i="8"/>
  <c r="CW74" i="8"/>
  <c r="CV74" i="8"/>
  <c r="CU74" i="8"/>
  <c r="CT74" i="8"/>
  <c r="CS74" i="8"/>
  <c r="CR74" i="8"/>
  <c r="CQ74" i="8"/>
  <c r="CP74" i="8"/>
  <c r="CL74" i="8"/>
  <c r="CC74" i="8"/>
  <c r="BT74" i="8"/>
  <c r="BK74" i="8"/>
  <c r="BB74" i="8"/>
  <c r="AS74" i="8"/>
  <c r="AJ74" i="8"/>
  <c r="AC74" i="8"/>
  <c r="W74" i="9" s="1"/>
  <c r="AC74" i="9" s="1"/>
  <c r="W74" i="10" s="1"/>
  <c r="AC74" i="10" s="1"/>
  <c r="W74" i="11" s="1"/>
  <c r="AC74" i="11" s="1"/>
  <c r="W74" i="12" s="1"/>
  <c r="AC74" i="12" s="1"/>
  <c r="AB74" i="8"/>
  <c r="V74" i="9" s="1"/>
  <c r="AA74" i="8"/>
  <c r="X74" i="8"/>
  <c r="T74" i="8"/>
  <c r="N74" i="9" s="1"/>
  <c r="T74" i="9" s="1"/>
  <c r="N74" i="10" s="1"/>
  <c r="T74" i="10" s="1"/>
  <c r="N74" i="11" s="1"/>
  <c r="T74" i="11" s="1"/>
  <c r="N74" i="12" s="1"/>
  <c r="T74" i="12" s="1"/>
  <c r="S74" i="8"/>
  <c r="M74" i="9" s="1"/>
  <c r="R74" i="8"/>
  <c r="O74" i="8"/>
  <c r="I74" i="8"/>
  <c r="EJ73" i="8"/>
  <c r="EI73" i="8"/>
  <c r="EA73" i="8"/>
  <c r="DZ73" i="8"/>
  <c r="DR73" i="8"/>
  <c r="DQ73" i="8"/>
  <c r="DI73" i="8"/>
  <c r="DH73" i="8"/>
  <c r="CZ73" i="8"/>
  <c r="CY73" i="8"/>
  <c r="CH73" i="8"/>
  <c r="CG73" i="8"/>
  <c r="BY73" i="8"/>
  <c r="BX73" i="8"/>
  <c r="BP73" i="8"/>
  <c r="BO73" i="8"/>
  <c r="BG73" i="8"/>
  <c r="BF73" i="8"/>
  <c r="AX73" i="8"/>
  <c r="AW73" i="8"/>
  <c r="AO73" i="8"/>
  <c r="AN73" i="8"/>
  <c r="AF73" i="8"/>
  <c r="AE73" i="8"/>
  <c r="W73" i="8"/>
  <c r="V73" i="8"/>
  <c r="E73" i="8"/>
  <c r="D73" i="8"/>
  <c r="EN72" i="8"/>
  <c r="EE72" i="8"/>
  <c r="DV72" i="8"/>
  <c r="DM72" i="8"/>
  <c r="DD72" i="8"/>
  <c r="CX72" i="8"/>
  <c r="CW72" i="8"/>
  <c r="CV72" i="8"/>
  <c r="CU72" i="8"/>
  <c r="CT72" i="8"/>
  <c r="CS72" i="8"/>
  <c r="CR72" i="8"/>
  <c r="CQ72" i="8"/>
  <c r="CP72" i="8"/>
  <c r="CL72" i="8"/>
  <c r="CC72" i="8"/>
  <c r="BT72" i="8"/>
  <c r="BJ72" i="8"/>
  <c r="BI72" i="8"/>
  <c r="BK72" i="8" s="1"/>
  <c r="BB72" i="8"/>
  <c r="AS72" i="8"/>
  <c r="AJ72" i="8"/>
  <c r="AC72" i="8"/>
  <c r="W72" i="9" s="1"/>
  <c r="AC72" i="9" s="1"/>
  <c r="W72" i="10" s="1"/>
  <c r="AC72" i="10" s="1"/>
  <c r="W72" i="11" s="1"/>
  <c r="AC72" i="11" s="1"/>
  <c r="W72" i="12" s="1"/>
  <c r="AC72" i="12" s="1"/>
  <c r="AB72" i="8"/>
  <c r="AA72" i="8"/>
  <c r="X72" i="8"/>
  <c r="U72" i="8"/>
  <c r="T72" i="8"/>
  <c r="N72" i="9" s="1"/>
  <c r="T72" i="9" s="1"/>
  <c r="N72" i="10" s="1"/>
  <c r="T72" i="10" s="1"/>
  <c r="N72" i="11" s="1"/>
  <c r="T72" i="11" s="1"/>
  <c r="N72" i="12" s="1"/>
  <c r="T72" i="12" s="1"/>
  <c r="S72" i="8"/>
  <c r="M72" i="9" s="1"/>
  <c r="R72" i="8"/>
  <c r="O72" i="8"/>
  <c r="I72" i="8"/>
  <c r="EJ71" i="8"/>
  <c r="EI71" i="8"/>
  <c r="EA71" i="8"/>
  <c r="DZ71" i="8"/>
  <c r="DI71" i="8"/>
  <c r="DH71" i="8"/>
  <c r="CZ71" i="8"/>
  <c r="CY71" i="8"/>
  <c r="CH71" i="8"/>
  <c r="CG71" i="8"/>
  <c r="BY71" i="8"/>
  <c r="BX71" i="8"/>
  <c r="BP71" i="8"/>
  <c r="BO71" i="8"/>
  <c r="BG71" i="8"/>
  <c r="BF71" i="8"/>
  <c r="AX71" i="8"/>
  <c r="AW71" i="8"/>
  <c r="AO71" i="8"/>
  <c r="AN71" i="8"/>
  <c r="AF71" i="8"/>
  <c r="AE71" i="8"/>
  <c r="W71" i="8"/>
  <c r="V71" i="8"/>
  <c r="E71" i="8"/>
  <c r="D71" i="8"/>
  <c r="EA70" i="8"/>
  <c r="DZ70" i="8"/>
  <c r="DI70" i="8"/>
  <c r="DH70" i="8"/>
  <c r="CZ70" i="8"/>
  <c r="CY70" i="8"/>
  <c r="CH70" i="8"/>
  <c r="CG70" i="8"/>
  <c r="BY70" i="8"/>
  <c r="BX70" i="8"/>
  <c r="BP70" i="8"/>
  <c r="BO70" i="8"/>
  <c r="BG70" i="8"/>
  <c r="BF70" i="8"/>
  <c r="AX70" i="8"/>
  <c r="AW70" i="8"/>
  <c r="AO70" i="8"/>
  <c r="AN70" i="8"/>
  <c r="AF70" i="8"/>
  <c r="AE70" i="8"/>
  <c r="W70" i="8"/>
  <c r="V70" i="8"/>
  <c r="E70" i="8"/>
  <c r="D70" i="8"/>
  <c r="EN69" i="8"/>
  <c r="EE69" i="8"/>
  <c r="DV69" i="8"/>
  <c r="DM69" i="8"/>
  <c r="DD69" i="8"/>
  <c r="CX69" i="8"/>
  <c r="CW69" i="8"/>
  <c r="CV69" i="8"/>
  <c r="CU69" i="8"/>
  <c r="CT69" i="8"/>
  <c r="CS69" i="8"/>
  <c r="CR69" i="8"/>
  <c r="CQ69" i="8"/>
  <c r="CP69" i="8"/>
  <c r="CL69" i="8"/>
  <c r="CC69" i="8"/>
  <c r="BT69" i="8"/>
  <c r="BK69" i="8"/>
  <c r="BB69" i="8"/>
  <c r="AS69" i="8"/>
  <c r="AJ69" i="8"/>
  <c r="AC69" i="8"/>
  <c r="W69" i="9" s="1"/>
  <c r="AC69" i="9" s="1"/>
  <c r="W69" i="10" s="1"/>
  <c r="AC69" i="10" s="1"/>
  <c r="W69" i="11" s="1"/>
  <c r="AC69" i="11" s="1"/>
  <c r="W69" i="12" s="1"/>
  <c r="AC69" i="12" s="1"/>
  <c r="AB69" i="8"/>
  <c r="AA69" i="8"/>
  <c r="X69" i="8"/>
  <c r="T69" i="8"/>
  <c r="N69" i="9" s="1"/>
  <c r="T69" i="9" s="1"/>
  <c r="N69" i="10" s="1"/>
  <c r="T69" i="10" s="1"/>
  <c r="N69" i="11" s="1"/>
  <c r="T69" i="11" s="1"/>
  <c r="N69" i="12" s="1"/>
  <c r="T69" i="12" s="1"/>
  <c r="S69" i="8"/>
  <c r="M69" i="9" s="1"/>
  <c r="R69" i="8"/>
  <c r="O69" i="8"/>
  <c r="I69" i="8"/>
  <c r="EN68" i="8"/>
  <c r="EE68" i="8"/>
  <c r="DV68" i="8"/>
  <c r="DM68" i="8"/>
  <c r="DD68" i="8"/>
  <c r="CX68" i="8"/>
  <c r="CW68" i="8"/>
  <c r="CV68" i="8"/>
  <c r="CU68" i="8"/>
  <c r="CT68" i="8"/>
  <c r="CS68" i="8"/>
  <c r="CR68" i="8"/>
  <c r="CQ68" i="8"/>
  <c r="CP68" i="8"/>
  <c r="CL68" i="8"/>
  <c r="CC68" i="8"/>
  <c r="BT68" i="8"/>
  <c r="BK68" i="8"/>
  <c r="BB68" i="8"/>
  <c r="AS68" i="8"/>
  <c r="AJ68" i="8"/>
  <c r="AA68" i="8"/>
  <c r="T68" i="8"/>
  <c r="N68" i="9" s="1"/>
  <c r="T68" i="9" s="1"/>
  <c r="N68" i="10" s="1"/>
  <c r="T68" i="10" s="1"/>
  <c r="N68" i="11" s="1"/>
  <c r="T68" i="11" s="1"/>
  <c r="N68" i="12" s="1"/>
  <c r="T68" i="12" s="1"/>
  <c r="S68" i="8"/>
  <c r="M68" i="9" s="1"/>
  <c r="R68" i="8"/>
  <c r="O68" i="8"/>
  <c r="I68" i="8"/>
  <c r="EN67" i="8"/>
  <c r="EE67" i="8"/>
  <c r="DV67" i="8"/>
  <c r="DM67" i="8"/>
  <c r="DD67" i="8"/>
  <c r="CX67" i="8"/>
  <c r="CW67" i="8"/>
  <c r="CU67" i="8"/>
  <c r="CT67" i="8"/>
  <c r="CR67" i="8"/>
  <c r="CQ67" i="8"/>
  <c r="CL67" i="8"/>
  <c r="CC67" i="8"/>
  <c r="BT67" i="8"/>
  <c r="BK67" i="8"/>
  <c r="BB67" i="8"/>
  <c r="AS67" i="8"/>
  <c r="AJ67" i="8"/>
  <c r="AA67" i="8"/>
  <c r="U67" i="8"/>
  <c r="T67" i="8"/>
  <c r="N67" i="9" s="1"/>
  <c r="T67" i="9" s="1"/>
  <c r="N67" i="10" s="1"/>
  <c r="T67" i="10" s="1"/>
  <c r="N67" i="11" s="1"/>
  <c r="T67" i="11" s="1"/>
  <c r="N67" i="12" s="1"/>
  <c r="T67" i="12" s="1"/>
  <c r="S67" i="8"/>
  <c r="M67" i="9" s="1"/>
  <c r="R67" i="8"/>
  <c r="O67" i="8"/>
  <c r="I67" i="8"/>
  <c r="EN66" i="8"/>
  <c r="EE66" i="8"/>
  <c r="DV66" i="8"/>
  <c r="DM66" i="8"/>
  <c r="DD66" i="8"/>
  <c r="CX66" i="8"/>
  <c r="CW66" i="8"/>
  <c r="CU66" i="8"/>
  <c r="CT66" i="8"/>
  <c r="CR66" i="8"/>
  <c r="CQ66" i="8"/>
  <c r="CL66" i="8"/>
  <c r="CC66" i="8"/>
  <c r="BT66" i="8"/>
  <c r="BK66" i="8"/>
  <c r="BB66" i="8"/>
  <c r="AS66" i="8"/>
  <c r="AJ66" i="8"/>
  <c r="AA66" i="8"/>
  <c r="U66" i="8"/>
  <c r="T66" i="8"/>
  <c r="N66" i="9" s="1"/>
  <c r="T66" i="9" s="1"/>
  <c r="N66" i="10" s="1"/>
  <c r="T66" i="10" s="1"/>
  <c r="N66" i="11" s="1"/>
  <c r="T66" i="11" s="1"/>
  <c r="N66" i="12" s="1"/>
  <c r="T66" i="12" s="1"/>
  <c r="S66" i="8"/>
  <c r="M66" i="9" s="1"/>
  <c r="R66" i="8"/>
  <c r="O66" i="8"/>
  <c r="I66" i="8"/>
  <c r="EN65" i="8"/>
  <c r="EE65" i="8"/>
  <c r="DV65" i="8"/>
  <c r="DM65" i="8"/>
  <c r="DD65" i="8"/>
  <c r="CX65" i="8"/>
  <c r="CW65" i="8"/>
  <c r="CU65" i="8"/>
  <c r="CT65" i="8"/>
  <c r="CR65" i="8"/>
  <c r="CQ65" i="8"/>
  <c r="CL65" i="8"/>
  <c r="CC65" i="8"/>
  <c r="BT65" i="8"/>
  <c r="BK65" i="8"/>
  <c r="BB65" i="8"/>
  <c r="AS65" i="8"/>
  <c r="AJ65" i="8"/>
  <c r="AA65" i="8"/>
  <c r="T65" i="8"/>
  <c r="N65" i="9" s="1"/>
  <c r="T65" i="9" s="1"/>
  <c r="N65" i="10" s="1"/>
  <c r="T65" i="10" s="1"/>
  <c r="N65" i="11" s="1"/>
  <c r="T65" i="11" s="1"/>
  <c r="N65" i="12" s="1"/>
  <c r="T65" i="12" s="1"/>
  <c r="S65" i="8"/>
  <c r="M65" i="9" s="1"/>
  <c r="R65" i="8"/>
  <c r="O65" i="8"/>
  <c r="I65" i="8"/>
  <c r="EN64" i="8"/>
  <c r="EE64" i="8"/>
  <c r="DV64" i="8"/>
  <c r="DM64" i="8"/>
  <c r="DD64" i="8"/>
  <c r="CX64" i="8"/>
  <c r="CW64" i="8"/>
  <c r="CV64" i="8"/>
  <c r="CU64" i="8"/>
  <c r="CT64" i="8"/>
  <c r="CS64" i="8"/>
  <c r="CR64" i="8"/>
  <c r="CQ64" i="8"/>
  <c r="CP64" i="8"/>
  <c r="CL64" i="8"/>
  <c r="CC64" i="8"/>
  <c r="BT64" i="8"/>
  <c r="BK64" i="8"/>
  <c r="BB64" i="8"/>
  <c r="AS64" i="8"/>
  <c r="AJ64" i="8"/>
  <c r="AA64" i="8"/>
  <c r="U64" i="8"/>
  <c r="T64" i="8"/>
  <c r="N64" i="9" s="1"/>
  <c r="T64" i="9" s="1"/>
  <c r="N64" i="10" s="1"/>
  <c r="T64" i="10" s="1"/>
  <c r="N64" i="11" s="1"/>
  <c r="T64" i="11" s="1"/>
  <c r="N64" i="12" s="1"/>
  <c r="T64" i="12" s="1"/>
  <c r="S64" i="8"/>
  <c r="M64" i="9" s="1"/>
  <c r="R64" i="8"/>
  <c r="O64" i="8"/>
  <c r="I64" i="8"/>
  <c r="EN63" i="8"/>
  <c r="EE63" i="8"/>
  <c r="DV63" i="8"/>
  <c r="DM63" i="8"/>
  <c r="DD63" i="8"/>
  <c r="CX63" i="8"/>
  <c r="CW63" i="8"/>
  <c r="CV63" i="8"/>
  <c r="CU63" i="8"/>
  <c r="CT63" i="8"/>
  <c r="CS63" i="8"/>
  <c r="CR63" i="8"/>
  <c r="CQ63" i="8"/>
  <c r="CP63" i="8"/>
  <c r="CL63" i="8"/>
  <c r="CC63" i="8"/>
  <c r="BT63" i="8"/>
  <c r="BK63" i="8"/>
  <c r="BB63" i="8"/>
  <c r="AS63" i="8"/>
  <c r="AJ63" i="8"/>
  <c r="AA63" i="8"/>
  <c r="T63" i="8"/>
  <c r="N63" i="9" s="1"/>
  <c r="T63" i="9" s="1"/>
  <c r="N63" i="10" s="1"/>
  <c r="T63" i="10" s="1"/>
  <c r="N63" i="11" s="1"/>
  <c r="T63" i="11" s="1"/>
  <c r="N63" i="12" s="1"/>
  <c r="T63" i="12" s="1"/>
  <c r="S63" i="8"/>
  <c r="M63" i="9" s="1"/>
  <c r="R63" i="8"/>
  <c r="O63" i="8"/>
  <c r="I63" i="8"/>
  <c r="EN62" i="8"/>
  <c r="EE62" i="8"/>
  <c r="DV62" i="8"/>
  <c r="DM62" i="8"/>
  <c r="DD62" i="8"/>
  <c r="CX62" i="8"/>
  <c r="CW62" i="8"/>
  <c r="CV62" i="8"/>
  <c r="CU62" i="8"/>
  <c r="CT62" i="8"/>
  <c r="CS62" i="8"/>
  <c r="CR62" i="8"/>
  <c r="CQ62" i="8"/>
  <c r="CP62" i="8"/>
  <c r="CL62" i="8"/>
  <c r="CC62" i="8"/>
  <c r="BT62" i="8"/>
  <c r="BK62" i="8"/>
  <c r="BB62" i="8"/>
  <c r="AS62" i="8"/>
  <c r="AJ62" i="8"/>
  <c r="AA62" i="8"/>
  <c r="U62" i="8"/>
  <c r="T62" i="8"/>
  <c r="N62" i="9" s="1"/>
  <c r="T62" i="9" s="1"/>
  <c r="N62" i="10" s="1"/>
  <c r="T62" i="10" s="1"/>
  <c r="N62" i="11" s="1"/>
  <c r="T62" i="11" s="1"/>
  <c r="N62" i="12" s="1"/>
  <c r="T62" i="12" s="1"/>
  <c r="S62" i="8"/>
  <c r="M62" i="9" s="1"/>
  <c r="R62" i="8"/>
  <c r="O62" i="8"/>
  <c r="I62" i="8"/>
  <c r="EN61" i="8"/>
  <c r="EE61" i="8"/>
  <c r="DV61" i="8"/>
  <c r="DM61" i="8"/>
  <c r="DD61" i="8"/>
  <c r="CX61" i="8"/>
  <c r="CW61" i="8"/>
  <c r="CV61" i="8"/>
  <c r="CU61" i="8"/>
  <c r="CT61" i="8"/>
  <c r="CS61" i="8"/>
  <c r="CR61" i="8"/>
  <c r="CQ61" i="8"/>
  <c r="CP61" i="8"/>
  <c r="CL61" i="8"/>
  <c r="CC61" i="8"/>
  <c r="BT61" i="8"/>
  <c r="BK61" i="8"/>
  <c r="BB61" i="8"/>
  <c r="AS61" i="8"/>
  <c r="AJ61" i="8"/>
  <c r="AC61" i="8"/>
  <c r="W61" i="9" s="1"/>
  <c r="AC61" i="9" s="1"/>
  <c r="W61" i="10" s="1"/>
  <c r="AC61" i="10" s="1"/>
  <c r="W61" i="11" s="1"/>
  <c r="AC61" i="11" s="1"/>
  <c r="W61" i="12" s="1"/>
  <c r="AC61" i="12" s="1"/>
  <c r="AB61" i="8"/>
  <c r="AA61" i="8"/>
  <c r="X61" i="8"/>
  <c r="U61" i="8"/>
  <c r="T61" i="8"/>
  <c r="N61" i="9" s="1"/>
  <c r="T61" i="9" s="1"/>
  <c r="N61" i="10" s="1"/>
  <c r="T61" i="10" s="1"/>
  <c r="N61" i="11" s="1"/>
  <c r="T61" i="11" s="1"/>
  <c r="N61" i="12" s="1"/>
  <c r="T61" i="12" s="1"/>
  <c r="S61" i="8"/>
  <c r="M61" i="9" s="1"/>
  <c r="R61" i="8"/>
  <c r="O61" i="8"/>
  <c r="I61" i="8"/>
  <c r="EJ60" i="8"/>
  <c r="EI60" i="8"/>
  <c r="EA60" i="8"/>
  <c r="DZ60" i="8"/>
  <c r="DR60" i="8"/>
  <c r="DQ60" i="8"/>
  <c r="DI60" i="8"/>
  <c r="DH60" i="8"/>
  <c r="CZ60" i="8"/>
  <c r="CY60" i="8"/>
  <c r="CH60" i="8"/>
  <c r="CG60" i="8"/>
  <c r="BY60" i="8"/>
  <c r="BX60" i="8"/>
  <c r="BP60" i="8"/>
  <c r="BO60" i="8"/>
  <c r="BG60" i="8"/>
  <c r="BF60" i="8"/>
  <c r="AX60" i="8"/>
  <c r="AW60" i="8"/>
  <c r="AO60" i="8"/>
  <c r="AN60" i="8"/>
  <c r="AF60" i="8"/>
  <c r="AE60" i="8"/>
  <c r="W60" i="8"/>
  <c r="V60" i="8"/>
  <c r="E60" i="8"/>
  <c r="D60" i="8"/>
  <c r="EN59" i="8"/>
  <c r="EE59" i="8"/>
  <c r="DV59" i="8"/>
  <c r="DM59" i="8"/>
  <c r="DD59" i="8"/>
  <c r="CX59" i="8"/>
  <c r="CW59" i="8"/>
  <c r="CV59" i="8"/>
  <c r="CU59" i="8"/>
  <c r="CT59" i="8"/>
  <c r="CS59" i="8"/>
  <c r="CR59" i="8"/>
  <c r="CQ59" i="8"/>
  <c r="CP59" i="8"/>
  <c r="CL59" i="8"/>
  <c r="CC59" i="8"/>
  <c r="BT59" i="8"/>
  <c r="BJ59" i="8"/>
  <c r="BI59" i="8"/>
  <c r="BK59" i="8" s="1"/>
  <c r="BB59" i="8"/>
  <c r="AS59" i="8"/>
  <c r="AJ59" i="8"/>
  <c r="AC59" i="8"/>
  <c r="W59" i="9" s="1"/>
  <c r="AC59" i="9" s="1"/>
  <c r="W59" i="10" s="1"/>
  <c r="AC59" i="10" s="1"/>
  <c r="W59" i="11" s="1"/>
  <c r="AC59" i="11" s="1"/>
  <c r="W59" i="12" s="1"/>
  <c r="AC59" i="12" s="1"/>
  <c r="AB59" i="8"/>
  <c r="V59" i="9" s="1"/>
  <c r="AA59" i="8"/>
  <c r="X59" i="8"/>
  <c r="T59" i="8"/>
  <c r="N59" i="9" s="1"/>
  <c r="T59" i="9" s="1"/>
  <c r="N59" i="10" s="1"/>
  <c r="T59" i="10" s="1"/>
  <c r="N59" i="11" s="1"/>
  <c r="T59" i="11" s="1"/>
  <c r="N59" i="12" s="1"/>
  <c r="T59" i="12" s="1"/>
  <c r="S59" i="8"/>
  <c r="R59" i="8"/>
  <c r="O59" i="8"/>
  <c r="I59" i="8"/>
  <c r="EJ58" i="8"/>
  <c r="EI58" i="8"/>
  <c r="EA58" i="8"/>
  <c r="DZ58" i="8"/>
  <c r="DI58" i="8"/>
  <c r="DH58" i="8"/>
  <c r="CZ58" i="8"/>
  <c r="CY58" i="8"/>
  <c r="CH58" i="8"/>
  <c r="CG58" i="8"/>
  <c r="BY58" i="8"/>
  <c r="BX58" i="8"/>
  <c r="BP58" i="8"/>
  <c r="BO58" i="8"/>
  <c r="BG58" i="8"/>
  <c r="BF58" i="8"/>
  <c r="AX58" i="8"/>
  <c r="AW58" i="8"/>
  <c r="AO58" i="8"/>
  <c r="AN58" i="8"/>
  <c r="AF58" i="8"/>
  <c r="AE58" i="8"/>
  <c r="W58" i="8"/>
  <c r="V58" i="8"/>
  <c r="E58" i="8"/>
  <c r="D58" i="8"/>
  <c r="EA57" i="8"/>
  <c r="DZ57" i="8"/>
  <c r="DI57" i="8"/>
  <c r="DH57" i="8"/>
  <c r="CZ57" i="8"/>
  <c r="CY57" i="8"/>
  <c r="CH57" i="8"/>
  <c r="CG57" i="8"/>
  <c r="BY57" i="8"/>
  <c r="BX57" i="8"/>
  <c r="BP57" i="8"/>
  <c r="BO57" i="8"/>
  <c r="BG57" i="8"/>
  <c r="BF57" i="8"/>
  <c r="AX57" i="8"/>
  <c r="AW57" i="8"/>
  <c r="AO57" i="8"/>
  <c r="AN57" i="8"/>
  <c r="AF57" i="8"/>
  <c r="AE57" i="8"/>
  <c r="W57" i="8"/>
  <c r="V57" i="8"/>
  <c r="E57" i="8"/>
  <c r="D57" i="8"/>
  <c r="EJ56" i="8"/>
  <c r="EI56" i="8"/>
  <c r="EA56" i="8"/>
  <c r="DZ56" i="8"/>
  <c r="DR56" i="8"/>
  <c r="DQ56" i="8"/>
  <c r="DI56" i="8"/>
  <c r="DH56" i="8"/>
  <c r="CZ56" i="8"/>
  <c r="CY56" i="8"/>
  <c r="CH56" i="8"/>
  <c r="CG56" i="8"/>
  <c r="BY56" i="8"/>
  <c r="BX56" i="8"/>
  <c r="BP56" i="8"/>
  <c r="BO56" i="8"/>
  <c r="BG56" i="8"/>
  <c r="BF56" i="8"/>
  <c r="AX56" i="8"/>
  <c r="AW56" i="8"/>
  <c r="AO56" i="8"/>
  <c r="AN56" i="8"/>
  <c r="AF56" i="8"/>
  <c r="AE56" i="8"/>
  <c r="W56" i="8"/>
  <c r="V56" i="8"/>
  <c r="E56" i="8"/>
  <c r="D56" i="8"/>
  <c r="EN55" i="8"/>
  <c r="EE55" i="8"/>
  <c r="DV55" i="8"/>
  <c r="DM55" i="8"/>
  <c r="DD55" i="8"/>
  <c r="CX55" i="8"/>
  <c r="CW55" i="8"/>
  <c r="CV55" i="8"/>
  <c r="CU55" i="8"/>
  <c r="CT55" i="8"/>
  <c r="CS55" i="8"/>
  <c r="CR55" i="8"/>
  <c r="CQ55" i="8"/>
  <c r="CP55" i="8"/>
  <c r="CL55" i="8"/>
  <c r="CC55" i="8"/>
  <c r="BT55" i="8"/>
  <c r="BK55" i="8"/>
  <c r="BB55" i="8"/>
  <c r="AS55" i="8"/>
  <c r="AJ55" i="8"/>
  <c r="AA55" i="8"/>
  <c r="U55" i="8"/>
  <c r="T55" i="8"/>
  <c r="N55" i="9" s="1"/>
  <c r="T55" i="9" s="1"/>
  <c r="N55" i="10" s="1"/>
  <c r="T55" i="10" s="1"/>
  <c r="N55" i="11" s="1"/>
  <c r="T55" i="11" s="1"/>
  <c r="N55" i="12" s="1"/>
  <c r="T55" i="12" s="1"/>
  <c r="S55" i="8"/>
  <c r="M55" i="9" s="1"/>
  <c r="R55" i="8"/>
  <c r="O55" i="8"/>
  <c r="I55" i="8"/>
  <c r="EJ54" i="8"/>
  <c r="EI54" i="8"/>
  <c r="EA54" i="8"/>
  <c r="DZ54" i="8"/>
  <c r="DR54" i="8"/>
  <c r="DQ54" i="8"/>
  <c r="DI54" i="8"/>
  <c r="DH54" i="8"/>
  <c r="CZ54" i="8"/>
  <c r="CY54" i="8"/>
  <c r="CH54" i="8"/>
  <c r="CG54" i="8"/>
  <c r="BY54" i="8"/>
  <c r="BX54" i="8"/>
  <c r="BP54" i="8"/>
  <c r="BO54" i="8"/>
  <c r="BG54" i="8"/>
  <c r="BF54" i="8"/>
  <c r="AX54" i="8"/>
  <c r="AW54" i="8"/>
  <c r="AO54" i="8"/>
  <c r="AN54" i="8"/>
  <c r="AF54" i="8"/>
  <c r="AE54" i="8"/>
  <c r="W54" i="8"/>
  <c r="V54" i="8"/>
  <c r="E54" i="8"/>
  <c r="D54" i="8"/>
  <c r="EN53" i="8"/>
  <c r="EE53" i="8"/>
  <c r="DV53" i="8"/>
  <c r="DM53" i="8"/>
  <c r="DD53" i="8"/>
  <c r="CX53" i="8"/>
  <c r="CW53" i="8"/>
  <c r="CV53" i="8"/>
  <c r="CU53" i="8"/>
  <c r="CT53" i="8"/>
  <c r="CS53" i="8"/>
  <c r="CR53" i="8"/>
  <c r="CQ53" i="8"/>
  <c r="CP53" i="8"/>
  <c r="CL53" i="8"/>
  <c r="CC53" i="8"/>
  <c r="BT53" i="8"/>
  <c r="BK53" i="8"/>
  <c r="BB53" i="8"/>
  <c r="AS53" i="8"/>
  <c r="AJ53" i="8"/>
  <c r="AA53" i="8"/>
  <c r="U53" i="8"/>
  <c r="T53" i="8"/>
  <c r="N53" i="9" s="1"/>
  <c r="T53" i="9" s="1"/>
  <c r="N53" i="10" s="1"/>
  <c r="T53" i="10" s="1"/>
  <c r="N53" i="11" s="1"/>
  <c r="T53" i="11" s="1"/>
  <c r="N53" i="12" s="1"/>
  <c r="T53" i="12" s="1"/>
  <c r="S53" i="8"/>
  <c r="M53" i="9" s="1"/>
  <c r="R53" i="8"/>
  <c r="O53" i="8"/>
  <c r="I53" i="8"/>
  <c r="EJ52" i="8"/>
  <c r="EI52" i="8"/>
  <c r="EA52" i="8"/>
  <c r="DZ52" i="8"/>
  <c r="DR52" i="8"/>
  <c r="DQ52" i="8"/>
  <c r="DI52" i="8"/>
  <c r="DH52" i="8"/>
  <c r="CZ52" i="8"/>
  <c r="CY52" i="8"/>
  <c r="CH52" i="8"/>
  <c r="CG52" i="8"/>
  <c r="BY52" i="8"/>
  <c r="BX52" i="8"/>
  <c r="BP52" i="8"/>
  <c r="BO52" i="8"/>
  <c r="BG52" i="8"/>
  <c r="BF52" i="8"/>
  <c r="AX52" i="8"/>
  <c r="AW52" i="8"/>
  <c r="AO52" i="8"/>
  <c r="AN52" i="8"/>
  <c r="AF52" i="8"/>
  <c r="AE52" i="8"/>
  <c r="W52" i="8"/>
  <c r="V52" i="8"/>
  <c r="E52" i="8"/>
  <c r="D52" i="8"/>
  <c r="EA51" i="8"/>
  <c r="DZ51" i="8"/>
  <c r="DI51" i="8"/>
  <c r="DH51" i="8"/>
  <c r="CZ51" i="8"/>
  <c r="CY51" i="8"/>
  <c r="CH51" i="8"/>
  <c r="CG51" i="8"/>
  <c r="BY51" i="8"/>
  <c r="BX51" i="8"/>
  <c r="BP51" i="8"/>
  <c r="BO51" i="8"/>
  <c r="BG51" i="8"/>
  <c r="BF51" i="8"/>
  <c r="AX51" i="8"/>
  <c r="AW51" i="8"/>
  <c r="AO51" i="8"/>
  <c r="AN51" i="8"/>
  <c r="AF51" i="8"/>
  <c r="AE51" i="8"/>
  <c r="W51" i="8"/>
  <c r="V51" i="8"/>
  <c r="E51" i="8"/>
  <c r="D51" i="8"/>
  <c r="EJ50" i="8"/>
  <c r="EI50" i="8"/>
  <c r="EA50" i="8"/>
  <c r="DZ50" i="8"/>
  <c r="DR50" i="8"/>
  <c r="DQ50" i="8"/>
  <c r="DI50" i="8"/>
  <c r="DH50" i="8"/>
  <c r="CZ50" i="8"/>
  <c r="CY50" i="8"/>
  <c r="CH50" i="8"/>
  <c r="CG50" i="8"/>
  <c r="BY50" i="8"/>
  <c r="BX50" i="8"/>
  <c r="BP50" i="8"/>
  <c r="BO50" i="8"/>
  <c r="BG50" i="8"/>
  <c r="BF50" i="8"/>
  <c r="AX50" i="8"/>
  <c r="AW50" i="8"/>
  <c r="AO50" i="8"/>
  <c r="AN50" i="8"/>
  <c r="AF50" i="8"/>
  <c r="AE50" i="8"/>
  <c r="W50" i="8"/>
  <c r="V50" i="8"/>
  <c r="E50" i="8"/>
  <c r="D50" i="8"/>
  <c r="EN49" i="8"/>
  <c r="EE49" i="8"/>
  <c r="DV49" i="8"/>
  <c r="DM49" i="8"/>
  <c r="DD49" i="8"/>
  <c r="CX49" i="8"/>
  <c r="CW49" i="8"/>
  <c r="CU49" i="8"/>
  <c r="CT49" i="8"/>
  <c r="CR49" i="8"/>
  <c r="CQ49" i="8"/>
  <c r="CL49" i="8"/>
  <c r="CC49" i="8"/>
  <c r="BT49" i="8"/>
  <c r="BK49" i="8"/>
  <c r="BB49" i="8"/>
  <c r="AS49" i="8"/>
  <c r="AJ49" i="8"/>
  <c r="AC49" i="8"/>
  <c r="W49" i="9" s="1"/>
  <c r="AC49" i="9" s="1"/>
  <c r="W49" i="10" s="1"/>
  <c r="AC49" i="10" s="1"/>
  <c r="W49" i="11" s="1"/>
  <c r="AC49" i="11" s="1"/>
  <c r="W49" i="12" s="1"/>
  <c r="AC49" i="12" s="1"/>
  <c r="AA49" i="8"/>
  <c r="U49" i="8"/>
  <c r="T49" i="8"/>
  <c r="N49" i="9" s="1"/>
  <c r="T49" i="9" s="1"/>
  <c r="N49" i="10" s="1"/>
  <c r="T49" i="10" s="1"/>
  <c r="N49" i="11" s="1"/>
  <c r="T49" i="11" s="1"/>
  <c r="N49" i="12" s="1"/>
  <c r="T49" i="12" s="1"/>
  <c r="S49" i="8"/>
  <c r="M49" i="9" s="1"/>
  <c r="R49" i="8"/>
  <c r="O49" i="8"/>
  <c r="I49" i="8"/>
  <c r="EN48" i="8"/>
  <c r="EE48" i="8"/>
  <c r="DV48" i="8"/>
  <c r="DM48" i="8"/>
  <c r="DD48" i="8"/>
  <c r="CX48" i="8"/>
  <c r="CW48" i="8"/>
  <c r="CU48" i="8"/>
  <c r="CT48" i="8"/>
  <c r="CR48" i="8"/>
  <c r="CQ48" i="8"/>
  <c r="CL48" i="8"/>
  <c r="CC48" i="8"/>
  <c r="BT48" i="8"/>
  <c r="BK48" i="8"/>
  <c r="BB48" i="8"/>
  <c r="AS48" i="8"/>
  <c r="AJ48" i="8"/>
  <c r="AC48" i="8"/>
  <c r="W48" i="9" s="1"/>
  <c r="AC48" i="9" s="1"/>
  <c r="W48" i="10" s="1"/>
  <c r="AC48" i="10" s="1"/>
  <c r="W48" i="11" s="1"/>
  <c r="AC48" i="11" s="1"/>
  <c r="W48" i="12" s="1"/>
  <c r="AC48" i="12" s="1"/>
  <c r="AA48" i="8"/>
  <c r="U48" i="8"/>
  <c r="T48" i="8"/>
  <c r="N48" i="9" s="1"/>
  <c r="T48" i="9" s="1"/>
  <c r="N48" i="10" s="1"/>
  <c r="T48" i="10" s="1"/>
  <c r="N48" i="11" s="1"/>
  <c r="T48" i="11" s="1"/>
  <c r="N48" i="12" s="1"/>
  <c r="T48" i="12" s="1"/>
  <c r="S48" i="8"/>
  <c r="M48" i="9" s="1"/>
  <c r="R48" i="8"/>
  <c r="O48" i="8"/>
  <c r="I48" i="8"/>
  <c r="EN47" i="8"/>
  <c r="EE47" i="8"/>
  <c r="DV47" i="8"/>
  <c r="DM47" i="8"/>
  <c r="DD47" i="8"/>
  <c r="CX47" i="8"/>
  <c r="CW47" i="8"/>
  <c r="CV47" i="8"/>
  <c r="CU47" i="8"/>
  <c r="CT47" i="8"/>
  <c r="CS47" i="8"/>
  <c r="CR47" i="8"/>
  <c r="CQ47" i="8"/>
  <c r="CP47" i="8"/>
  <c r="CL47" i="8"/>
  <c r="CC47" i="8"/>
  <c r="BT47" i="8"/>
  <c r="BK47" i="8"/>
  <c r="BB47" i="8"/>
  <c r="AS47" i="8"/>
  <c r="AJ47" i="8"/>
  <c r="AC47" i="8"/>
  <c r="W47" i="9" s="1"/>
  <c r="AC47" i="9" s="1"/>
  <c r="W47" i="10" s="1"/>
  <c r="AC47" i="10" s="1"/>
  <c r="W47" i="11" s="1"/>
  <c r="AC47" i="11" s="1"/>
  <c r="W47" i="12" s="1"/>
  <c r="AC47" i="12" s="1"/>
  <c r="AB47" i="8"/>
  <c r="V47" i="9" s="1"/>
  <c r="AB47" i="9" s="1"/>
  <c r="AA47" i="8"/>
  <c r="X47" i="8"/>
  <c r="T47" i="8"/>
  <c r="N47" i="9" s="1"/>
  <c r="T47" i="9" s="1"/>
  <c r="N47" i="10" s="1"/>
  <c r="T47" i="10" s="1"/>
  <c r="N47" i="11" s="1"/>
  <c r="T47" i="11" s="1"/>
  <c r="N47" i="12" s="1"/>
  <c r="T47" i="12" s="1"/>
  <c r="S47" i="8"/>
  <c r="R47" i="8"/>
  <c r="O47" i="8"/>
  <c r="I47" i="8"/>
  <c r="EJ46" i="8"/>
  <c r="EI46" i="8"/>
  <c r="EA46" i="8"/>
  <c r="DZ46" i="8"/>
  <c r="DR46" i="8"/>
  <c r="DQ46" i="8"/>
  <c r="DI46" i="8"/>
  <c r="DH46" i="8"/>
  <c r="CZ46" i="8"/>
  <c r="CY46" i="8"/>
  <c r="CH46" i="8"/>
  <c r="CG46" i="8"/>
  <c r="BY46" i="8"/>
  <c r="BX46" i="8"/>
  <c r="BP46" i="8"/>
  <c r="BO46" i="8"/>
  <c r="BG46" i="8"/>
  <c r="BF46" i="8"/>
  <c r="AX46" i="8"/>
  <c r="AW46" i="8"/>
  <c r="AO46" i="8"/>
  <c r="AN46" i="8"/>
  <c r="AF46" i="8"/>
  <c r="AE46" i="8"/>
  <c r="W46" i="8"/>
  <c r="V46" i="8"/>
  <c r="E46" i="8"/>
  <c r="D46" i="8"/>
  <c r="EN45" i="8"/>
  <c r="EE45" i="8"/>
  <c r="DV45" i="8"/>
  <c r="DM45" i="8"/>
  <c r="DD45" i="8"/>
  <c r="CX45" i="8"/>
  <c r="CW45" i="8"/>
  <c r="CV45" i="8"/>
  <c r="CU45" i="8"/>
  <c r="CT45" i="8"/>
  <c r="CS45" i="8"/>
  <c r="CR45" i="8"/>
  <c r="CQ45" i="8"/>
  <c r="CP45" i="8"/>
  <c r="CL45" i="8"/>
  <c r="CC45" i="8"/>
  <c r="BT45" i="8"/>
  <c r="BK45" i="8"/>
  <c r="BB45" i="8"/>
  <c r="AS45" i="8"/>
  <c r="AJ45" i="8"/>
  <c r="AD45" i="8"/>
  <c r="AC45" i="8"/>
  <c r="W45" i="9" s="1"/>
  <c r="AC45" i="9" s="1"/>
  <c r="W45" i="10" s="1"/>
  <c r="AC45" i="10" s="1"/>
  <c r="W45" i="11" s="1"/>
  <c r="AC45" i="11" s="1"/>
  <c r="W45" i="12" s="1"/>
  <c r="AC45" i="12" s="1"/>
  <c r="AB45" i="8"/>
  <c r="V45" i="9" s="1"/>
  <c r="AA45" i="8"/>
  <c r="X45" i="8"/>
  <c r="U45" i="8"/>
  <c r="T45" i="8"/>
  <c r="N45" i="9" s="1"/>
  <c r="T45" i="9" s="1"/>
  <c r="N45" i="10" s="1"/>
  <c r="T45" i="10" s="1"/>
  <c r="N45" i="11" s="1"/>
  <c r="T45" i="11" s="1"/>
  <c r="N45" i="12" s="1"/>
  <c r="T45" i="12" s="1"/>
  <c r="S45" i="8"/>
  <c r="M45" i="9" s="1"/>
  <c r="R45" i="8"/>
  <c r="O45" i="8"/>
  <c r="I45" i="8"/>
  <c r="EJ44" i="8"/>
  <c r="EI44" i="8"/>
  <c r="EA44" i="8"/>
  <c r="DZ44" i="8"/>
  <c r="DI44" i="8"/>
  <c r="DH44" i="8"/>
  <c r="CZ44" i="8"/>
  <c r="CY44" i="8"/>
  <c r="CH44" i="8"/>
  <c r="CG44" i="8"/>
  <c r="BY44" i="8"/>
  <c r="BX44" i="8"/>
  <c r="BP44" i="8"/>
  <c r="BO44" i="8"/>
  <c r="BG44" i="8"/>
  <c r="BF44" i="8"/>
  <c r="AX44" i="8"/>
  <c r="AW44" i="8"/>
  <c r="AO44" i="8"/>
  <c r="AN44" i="8"/>
  <c r="AF44" i="8"/>
  <c r="AE44" i="8"/>
  <c r="W44" i="8"/>
  <c r="V44" i="8"/>
  <c r="E44" i="8"/>
  <c r="D44" i="8"/>
  <c r="EA43" i="8"/>
  <c r="DZ43" i="8"/>
  <c r="DI43" i="8"/>
  <c r="DH43" i="8"/>
  <c r="CZ43" i="8"/>
  <c r="CY43" i="8"/>
  <c r="CH43" i="8"/>
  <c r="CG43" i="8"/>
  <c r="BY43" i="8"/>
  <c r="BX43" i="8"/>
  <c r="BP43" i="8"/>
  <c r="BO43" i="8"/>
  <c r="BG43" i="8"/>
  <c r="BF43" i="8"/>
  <c r="AX43" i="8"/>
  <c r="AW43" i="8"/>
  <c r="AO43" i="8"/>
  <c r="AN43" i="8"/>
  <c r="AF43" i="8"/>
  <c r="AE43" i="8"/>
  <c r="W43" i="8"/>
  <c r="V43" i="8"/>
  <c r="E43" i="8"/>
  <c r="D43" i="8"/>
  <c r="EJ42" i="8"/>
  <c r="EI42" i="8"/>
  <c r="EA42" i="8"/>
  <c r="DZ42" i="8"/>
  <c r="DI42" i="8"/>
  <c r="DH42" i="8"/>
  <c r="CZ42" i="8"/>
  <c r="CY42" i="8"/>
  <c r="CX42" i="8"/>
  <c r="CW42" i="8"/>
  <c r="CV42" i="8"/>
  <c r="CU42" i="8"/>
  <c r="CT42" i="8"/>
  <c r="CS42" i="8"/>
  <c r="CR42" i="8"/>
  <c r="CQ42" i="8"/>
  <c r="CP42" i="8"/>
  <c r="CH42" i="8"/>
  <c r="CG42" i="8"/>
  <c r="BY42" i="8"/>
  <c r="BX42" i="8"/>
  <c r="BP42" i="8"/>
  <c r="BO42" i="8"/>
  <c r="BG42" i="8"/>
  <c r="BF42" i="8"/>
  <c r="AX42" i="8"/>
  <c r="AW42" i="8"/>
  <c r="AO42" i="8"/>
  <c r="AN42" i="8"/>
  <c r="AF42" i="8"/>
  <c r="AE42" i="8"/>
  <c r="W42" i="8"/>
  <c r="V42" i="8"/>
  <c r="E42" i="8"/>
  <c r="D42" i="8"/>
  <c r="EN41" i="8"/>
  <c r="EE41" i="8"/>
  <c r="DV41" i="8"/>
  <c r="DM41" i="8"/>
  <c r="DD41" i="8"/>
  <c r="CX41" i="8"/>
  <c r="CW41" i="8"/>
  <c r="CV41" i="8"/>
  <c r="CU41" i="8"/>
  <c r="CT41" i="8"/>
  <c r="CS41" i="8"/>
  <c r="CR41" i="8"/>
  <c r="CQ41" i="8"/>
  <c r="CP41" i="8"/>
  <c r="CL41" i="8"/>
  <c r="CC41" i="8"/>
  <c r="BT41" i="8"/>
  <c r="BK41" i="8"/>
  <c r="BB41" i="8"/>
  <c r="AS41" i="8"/>
  <c r="AJ41" i="8"/>
  <c r="AC41" i="8"/>
  <c r="W41" i="9" s="1"/>
  <c r="AC41" i="9" s="1"/>
  <c r="W41" i="10" s="1"/>
  <c r="AC41" i="10" s="1"/>
  <c r="W41" i="11" s="1"/>
  <c r="AC41" i="11" s="1"/>
  <c r="W41" i="12" s="1"/>
  <c r="AC41" i="12" s="1"/>
  <c r="AB41" i="8"/>
  <c r="AA41" i="8"/>
  <c r="X41" i="8"/>
  <c r="U41" i="8"/>
  <c r="T41" i="8"/>
  <c r="N41" i="9" s="1"/>
  <c r="T41" i="9" s="1"/>
  <c r="N41" i="10" s="1"/>
  <c r="T41" i="10" s="1"/>
  <c r="N41" i="11" s="1"/>
  <c r="T41" i="11" s="1"/>
  <c r="N41" i="12" s="1"/>
  <c r="T41" i="12" s="1"/>
  <c r="S41" i="8"/>
  <c r="M41" i="9" s="1"/>
  <c r="R41" i="8"/>
  <c r="O41" i="8"/>
  <c r="I41" i="8"/>
  <c r="EN40" i="8"/>
  <c r="EE40" i="8"/>
  <c r="DV40" i="8"/>
  <c r="DM40" i="8"/>
  <c r="DD40" i="8"/>
  <c r="CX40" i="8"/>
  <c r="CW40" i="8"/>
  <c r="CV40" i="8"/>
  <c r="CU40" i="8"/>
  <c r="CT40" i="8"/>
  <c r="CS40" i="8"/>
  <c r="CR40" i="8"/>
  <c r="CQ40" i="8"/>
  <c r="CP40" i="8"/>
  <c r="CL40" i="8"/>
  <c r="CC40" i="8"/>
  <c r="BT40" i="8"/>
  <c r="BK40" i="8"/>
  <c r="BB40" i="8"/>
  <c r="AS40" i="8"/>
  <c r="AJ40" i="8"/>
  <c r="AA40" i="8"/>
  <c r="U40" i="8"/>
  <c r="T40" i="8"/>
  <c r="N40" i="9" s="1"/>
  <c r="T40" i="9" s="1"/>
  <c r="N40" i="10" s="1"/>
  <c r="T40" i="10" s="1"/>
  <c r="N40" i="11" s="1"/>
  <c r="T40" i="11" s="1"/>
  <c r="N40" i="12" s="1"/>
  <c r="T40" i="12" s="1"/>
  <c r="S40" i="8"/>
  <c r="M40" i="9" s="1"/>
  <c r="R40" i="8"/>
  <c r="O40" i="8"/>
  <c r="I40" i="8"/>
  <c r="EN39" i="8"/>
  <c r="EE39" i="8"/>
  <c r="DV39" i="8"/>
  <c r="DM39" i="8"/>
  <c r="DD39" i="8"/>
  <c r="CX39" i="8"/>
  <c r="CW39" i="8"/>
  <c r="CV39" i="8"/>
  <c r="CU39" i="8"/>
  <c r="CT39" i="8"/>
  <c r="CS39" i="8"/>
  <c r="CR39" i="8"/>
  <c r="CQ39" i="8"/>
  <c r="CP39" i="8"/>
  <c r="CL39" i="8"/>
  <c r="CC39" i="8"/>
  <c r="BT39" i="8"/>
  <c r="BK39" i="8"/>
  <c r="BB39" i="8"/>
  <c r="AS39" i="8"/>
  <c r="AJ39" i="8"/>
  <c r="AC39" i="8"/>
  <c r="W39" i="9" s="1"/>
  <c r="AC39" i="9" s="1"/>
  <c r="W39" i="10" s="1"/>
  <c r="AC39" i="10" s="1"/>
  <c r="W39" i="11" s="1"/>
  <c r="AC39" i="11" s="1"/>
  <c r="W39" i="12" s="1"/>
  <c r="AC39" i="12" s="1"/>
  <c r="AA39" i="8"/>
  <c r="T39" i="8"/>
  <c r="N39" i="9" s="1"/>
  <c r="T39" i="9" s="1"/>
  <c r="N39" i="10" s="1"/>
  <c r="T39" i="10" s="1"/>
  <c r="N39" i="11" s="1"/>
  <c r="T39" i="11" s="1"/>
  <c r="N39" i="12" s="1"/>
  <c r="T39" i="12" s="1"/>
  <c r="S39" i="8"/>
  <c r="R39" i="8"/>
  <c r="O39" i="8"/>
  <c r="I39" i="8"/>
  <c r="EN38" i="8"/>
  <c r="EE38" i="8"/>
  <c r="DV38" i="8"/>
  <c r="DM38" i="8"/>
  <c r="DD38" i="8"/>
  <c r="CX38" i="8"/>
  <c r="CW38" i="8"/>
  <c r="CV38" i="8"/>
  <c r="CU38" i="8"/>
  <c r="CT38" i="8"/>
  <c r="CS38" i="8"/>
  <c r="CR38" i="8"/>
  <c r="CQ38" i="8"/>
  <c r="CP38" i="8"/>
  <c r="CL38" i="8"/>
  <c r="CC38" i="8"/>
  <c r="BT38" i="8"/>
  <c r="BK38" i="8"/>
  <c r="BB38" i="8"/>
  <c r="AS38" i="8"/>
  <c r="AJ38" i="8"/>
  <c r="AA38" i="8"/>
  <c r="T38" i="8"/>
  <c r="N38" i="9" s="1"/>
  <c r="T38" i="9" s="1"/>
  <c r="N38" i="10" s="1"/>
  <c r="T38" i="10" s="1"/>
  <c r="N38" i="11" s="1"/>
  <c r="T38" i="11" s="1"/>
  <c r="N38" i="12" s="1"/>
  <c r="T38" i="12" s="1"/>
  <c r="S38" i="8"/>
  <c r="M38" i="9" s="1"/>
  <c r="R38" i="8"/>
  <c r="O38" i="8"/>
  <c r="I38" i="8"/>
  <c r="EN37" i="8"/>
  <c r="EE37" i="8"/>
  <c r="DV37" i="8"/>
  <c r="DM37" i="8"/>
  <c r="DD37" i="8"/>
  <c r="CX37" i="8"/>
  <c r="CW37" i="8"/>
  <c r="CV37" i="8"/>
  <c r="CU37" i="8"/>
  <c r="CT37" i="8"/>
  <c r="CS37" i="8"/>
  <c r="CR37" i="8"/>
  <c r="CQ37" i="8"/>
  <c r="CP37" i="8"/>
  <c r="CL37" i="8"/>
  <c r="CC37" i="8"/>
  <c r="BT37" i="8"/>
  <c r="BK37" i="8"/>
  <c r="BB37" i="8"/>
  <c r="AS37" i="8"/>
  <c r="AJ37" i="8"/>
  <c r="AC37" i="8"/>
  <c r="W37" i="9" s="1"/>
  <c r="AC37" i="9" s="1"/>
  <c r="W37" i="10" s="1"/>
  <c r="AC37" i="10" s="1"/>
  <c r="W37" i="11" s="1"/>
  <c r="AC37" i="11" s="1"/>
  <c r="W37" i="12" s="1"/>
  <c r="AC37" i="12" s="1"/>
  <c r="AA37" i="8"/>
  <c r="T37" i="8"/>
  <c r="N37" i="9" s="1"/>
  <c r="T37" i="9" s="1"/>
  <c r="N37" i="10" s="1"/>
  <c r="T37" i="10" s="1"/>
  <c r="N37" i="11" s="1"/>
  <c r="T37" i="11" s="1"/>
  <c r="N37" i="12" s="1"/>
  <c r="T37" i="12" s="1"/>
  <c r="S37" i="8"/>
  <c r="R37" i="8"/>
  <c r="O37" i="8"/>
  <c r="I37" i="8"/>
  <c r="EN36" i="8"/>
  <c r="EE36" i="8"/>
  <c r="DV36" i="8"/>
  <c r="DM36" i="8"/>
  <c r="DD36" i="8"/>
  <c r="CX36" i="8"/>
  <c r="CW36" i="8"/>
  <c r="CV36" i="8"/>
  <c r="CU36" i="8"/>
  <c r="CT36" i="8"/>
  <c r="CS36" i="8"/>
  <c r="CR36" i="8"/>
  <c r="CQ36" i="8"/>
  <c r="CP36" i="8"/>
  <c r="CL36" i="8"/>
  <c r="CC36" i="8"/>
  <c r="BT36" i="8"/>
  <c r="BK36" i="8"/>
  <c r="BB36" i="8"/>
  <c r="AS36" i="8"/>
  <c r="AJ36" i="8"/>
  <c r="AC36" i="8"/>
  <c r="W36" i="9" s="1"/>
  <c r="AC36" i="9" s="1"/>
  <c r="W36" i="10" s="1"/>
  <c r="AC36" i="10" s="1"/>
  <c r="W36" i="11" s="1"/>
  <c r="AC36" i="11" s="1"/>
  <c r="W36" i="12" s="1"/>
  <c r="AC36" i="12" s="1"/>
  <c r="AB36" i="8"/>
  <c r="AA36" i="8"/>
  <c r="X36" i="8"/>
  <c r="T36" i="8"/>
  <c r="S36" i="8"/>
  <c r="M36" i="9" s="1"/>
  <c r="R36" i="8"/>
  <c r="O36" i="8"/>
  <c r="I36" i="8"/>
  <c r="EN35" i="8"/>
  <c r="EE35" i="8"/>
  <c r="DV35" i="8"/>
  <c r="DM35" i="8"/>
  <c r="DD35" i="8"/>
  <c r="CX35" i="8"/>
  <c r="CW35" i="8"/>
  <c r="CV35" i="8"/>
  <c r="CU35" i="8"/>
  <c r="CT35" i="8"/>
  <c r="CS35" i="8"/>
  <c r="CR35" i="8"/>
  <c r="CQ35" i="8"/>
  <c r="CP35" i="8"/>
  <c r="CL35" i="8"/>
  <c r="CC35" i="8"/>
  <c r="BT35" i="8"/>
  <c r="BK35" i="8"/>
  <c r="BB35" i="8"/>
  <c r="AS35" i="8"/>
  <c r="AJ35" i="8"/>
  <c r="AD35" i="8"/>
  <c r="AC35" i="8"/>
  <c r="W35" i="9" s="1"/>
  <c r="AC35" i="9" s="1"/>
  <c r="W35" i="10" s="1"/>
  <c r="AC35" i="10" s="1"/>
  <c r="W35" i="11" s="1"/>
  <c r="AC35" i="11" s="1"/>
  <c r="W35" i="12" s="1"/>
  <c r="AC35" i="12" s="1"/>
  <c r="AB35" i="8"/>
  <c r="V35" i="9" s="1"/>
  <c r="AA35" i="8"/>
  <c r="X35" i="8"/>
  <c r="U35" i="8"/>
  <c r="T35" i="8"/>
  <c r="N35" i="9" s="1"/>
  <c r="T35" i="9" s="1"/>
  <c r="N35" i="10" s="1"/>
  <c r="T35" i="10" s="1"/>
  <c r="N35" i="11" s="1"/>
  <c r="T35" i="11" s="1"/>
  <c r="S35" i="8"/>
  <c r="M35" i="9" s="1"/>
  <c r="R35" i="8"/>
  <c r="O35" i="8"/>
  <c r="I35" i="8"/>
  <c r="EJ34" i="8"/>
  <c r="EI34" i="8"/>
  <c r="EA34" i="8"/>
  <c r="DZ34" i="8"/>
  <c r="DI34" i="8"/>
  <c r="DH34" i="8"/>
  <c r="CZ34" i="8"/>
  <c r="CY34" i="8"/>
  <c r="CH34" i="8"/>
  <c r="CG34" i="8"/>
  <c r="BY34" i="8"/>
  <c r="BX34" i="8"/>
  <c r="BP34" i="8"/>
  <c r="BO34" i="8"/>
  <c r="BG34" i="8"/>
  <c r="BF34" i="8"/>
  <c r="AX34" i="8"/>
  <c r="AW34" i="8"/>
  <c r="AO34" i="8"/>
  <c r="AN34" i="8"/>
  <c r="AF34" i="8"/>
  <c r="AE34" i="8"/>
  <c r="W34" i="8"/>
  <c r="V34" i="8"/>
  <c r="E34" i="8"/>
  <c r="D34" i="8"/>
  <c r="EA33" i="8"/>
  <c r="DZ33" i="8"/>
  <c r="DI33" i="8"/>
  <c r="DH33" i="8"/>
  <c r="CZ33" i="8"/>
  <c r="CY33" i="8"/>
  <c r="CH33" i="8"/>
  <c r="CG33" i="8"/>
  <c r="BY33" i="8"/>
  <c r="BX33" i="8"/>
  <c r="BP33" i="8"/>
  <c r="BO33" i="8"/>
  <c r="BG33" i="8"/>
  <c r="BF33" i="8"/>
  <c r="AX33" i="8"/>
  <c r="AW33" i="8"/>
  <c r="AO33" i="8"/>
  <c r="AN33" i="8"/>
  <c r="AF33" i="8"/>
  <c r="AE33" i="8"/>
  <c r="W33" i="8"/>
  <c r="V33" i="8"/>
  <c r="E33" i="8"/>
  <c r="D33" i="8"/>
  <c r="EN32" i="8"/>
  <c r="EE32" i="8"/>
  <c r="DV32" i="8"/>
  <c r="DM32" i="8"/>
  <c r="DD32" i="8"/>
  <c r="CL32" i="8"/>
  <c r="CC32" i="8"/>
  <c r="BT32" i="8"/>
  <c r="BK32" i="8"/>
  <c r="BB32" i="8"/>
  <c r="AS32" i="8"/>
  <c r="AJ32" i="8"/>
  <c r="AA32" i="8"/>
  <c r="U32" i="8"/>
  <c r="T32" i="8"/>
  <c r="N32" i="9" s="1"/>
  <c r="T32" i="9" s="1"/>
  <c r="N32" i="10" s="1"/>
  <c r="T32" i="10" s="1"/>
  <c r="N32" i="11" s="1"/>
  <c r="T32" i="11" s="1"/>
  <c r="N32" i="12" s="1"/>
  <c r="T32" i="12" s="1"/>
  <c r="S32" i="8"/>
  <c r="M32" i="9" s="1"/>
  <c r="R32" i="8"/>
  <c r="O32" i="8"/>
  <c r="I32" i="8"/>
  <c r="EN31" i="8"/>
  <c r="EE31" i="8"/>
  <c r="DV31" i="8"/>
  <c r="DM31" i="8"/>
  <c r="DD31" i="8"/>
  <c r="CX31" i="8"/>
  <c r="CW31" i="8"/>
  <c r="CV31" i="8"/>
  <c r="CU31" i="8"/>
  <c r="CT31" i="8"/>
  <c r="CS31" i="8"/>
  <c r="CR31" i="8"/>
  <c r="CQ31" i="8"/>
  <c r="CP31" i="8"/>
  <c r="CL31" i="8"/>
  <c r="CC31" i="8"/>
  <c r="BT31" i="8"/>
  <c r="BK31" i="8"/>
  <c r="BB31" i="8"/>
  <c r="AS31" i="8"/>
  <c r="AJ31" i="8"/>
  <c r="AC31" i="8"/>
  <c r="W31" i="9" s="1"/>
  <c r="AC31" i="9" s="1"/>
  <c r="W31" i="10" s="1"/>
  <c r="AC31" i="10" s="1"/>
  <c r="W31" i="11" s="1"/>
  <c r="AC31" i="11" s="1"/>
  <c r="W31" i="12" s="1"/>
  <c r="AC31" i="12" s="1"/>
  <c r="AA31" i="8"/>
  <c r="T31" i="8"/>
  <c r="N31" i="9" s="1"/>
  <c r="T31" i="9" s="1"/>
  <c r="N31" i="10" s="1"/>
  <c r="T31" i="10" s="1"/>
  <c r="N31" i="11" s="1"/>
  <c r="T31" i="11" s="1"/>
  <c r="N31" i="12" s="1"/>
  <c r="T31" i="12" s="1"/>
  <c r="S31" i="8"/>
  <c r="M31" i="9" s="1"/>
  <c r="R31" i="8"/>
  <c r="O31" i="8"/>
  <c r="I31" i="8"/>
  <c r="EN30" i="8"/>
  <c r="EE30" i="8"/>
  <c r="DV30" i="8"/>
  <c r="DM30" i="8"/>
  <c r="DD30" i="8"/>
  <c r="CX30" i="8"/>
  <c r="CW30" i="8"/>
  <c r="CV30" i="8"/>
  <c r="CU30" i="8"/>
  <c r="CT30" i="8"/>
  <c r="CS30" i="8"/>
  <c r="CR30" i="8"/>
  <c r="CQ30" i="8"/>
  <c r="CP30" i="8"/>
  <c r="CL30" i="8"/>
  <c r="CC30" i="8"/>
  <c r="BT30" i="8"/>
  <c r="BK30" i="8"/>
  <c r="BB30" i="8"/>
  <c r="AS30" i="8"/>
  <c r="AJ30" i="8"/>
  <c r="AC30" i="8"/>
  <c r="W30" i="9" s="1"/>
  <c r="AC30" i="9" s="1"/>
  <c r="W30" i="10" s="1"/>
  <c r="AC30" i="10" s="1"/>
  <c r="W30" i="11" s="1"/>
  <c r="AC30" i="11" s="1"/>
  <c r="W30" i="12" s="1"/>
  <c r="AC30" i="12" s="1"/>
  <c r="AA30" i="8"/>
  <c r="T30" i="8"/>
  <c r="N30" i="9" s="1"/>
  <c r="T30" i="9" s="1"/>
  <c r="N30" i="10" s="1"/>
  <c r="T30" i="10" s="1"/>
  <c r="N30" i="11" s="1"/>
  <c r="T30" i="11" s="1"/>
  <c r="N30" i="12" s="1"/>
  <c r="T30" i="12" s="1"/>
  <c r="S30" i="8"/>
  <c r="M30" i="9" s="1"/>
  <c r="R30" i="8"/>
  <c r="O30" i="8"/>
  <c r="I30" i="8"/>
  <c r="EN29" i="8"/>
  <c r="EE29" i="8"/>
  <c r="DV29" i="8"/>
  <c r="DM29" i="8"/>
  <c r="DD29" i="8"/>
  <c r="CX29" i="8"/>
  <c r="CW29" i="8"/>
  <c r="CV29" i="8"/>
  <c r="CU29" i="8"/>
  <c r="CT29" i="8"/>
  <c r="CS29" i="8"/>
  <c r="CR29" i="8"/>
  <c r="CQ29" i="8"/>
  <c r="CP29" i="8"/>
  <c r="CL29" i="8"/>
  <c r="CC29" i="8"/>
  <c r="BT29" i="8"/>
  <c r="BK29" i="8"/>
  <c r="BB29" i="8"/>
  <c r="AS29" i="8"/>
  <c r="AJ29" i="8"/>
  <c r="AC29" i="8"/>
  <c r="W29" i="9" s="1"/>
  <c r="AC29" i="9" s="1"/>
  <c r="W29" i="10" s="1"/>
  <c r="AC29" i="10" s="1"/>
  <c r="W29" i="11" s="1"/>
  <c r="AC29" i="11" s="1"/>
  <c r="W29" i="12" s="1"/>
  <c r="AC29" i="12" s="1"/>
  <c r="AB29" i="8"/>
  <c r="V29" i="9" s="1"/>
  <c r="AA29" i="8"/>
  <c r="X29" i="8"/>
  <c r="T29" i="8"/>
  <c r="N29" i="9" s="1"/>
  <c r="T29" i="9" s="1"/>
  <c r="N29" i="10" s="1"/>
  <c r="T29" i="10" s="1"/>
  <c r="N29" i="11" s="1"/>
  <c r="T29" i="11" s="1"/>
  <c r="N29" i="12" s="1"/>
  <c r="T29" i="12" s="1"/>
  <c r="S29" i="8"/>
  <c r="R29" i="8"/>
  <c r="O29" i="8"/>
  <c r="I29" i="8"/>
  <c r="EN28" i="8"/>
  <c r="EE28" i="8"/>
  <c r="DV28" i="8"/>
  <c r="DM28" i="8"/>
  <c r="DD28" i="8"/>
  <c r="CX28" i="8"/>
  <c r="CW28" i="8"/>
  <c r="CV28" i="8"/>
  <c r="CU28" i="8"/>
  <c r="CT28" i="8"/>
  <c r="CS28" i="8"/>
  <c r="CR28" i="8"/>
  <c r="CQ28" i="8"/>
  <c r="CP28" i="8"/>
  <c r="CL28" i="8"/>
  <c r="CC28" i="8"/>
  <c r="BT28" i="8"/>
  <c r="BK28" i="8"/>
  <c r="BB28" i="8"/>
  <c r="AS28" i="8"/>
  <c r="AJ28" i="8"/>
  <c r="AC28" i="8"/>
  <c r="W28" i="9" s="1"/>
  <c r="AC28" i="9" s="1"/>
  <c r="W28" i="10" s="1"/>
  <c r="AC28" i="10" s="1"/>
  <c r="W28" i="11" s="1"/>
  <c r="AC28" i="11" s="1"/>
  <c r="W28" i="12" s="1"/>
  <c r="AC28" i="12" s="1"/>
  <c r="AB28" i="8"/>
  <c r="AA28" i="8"/>
  <c r="X28" i="8"/>
  <c r="T28" i="8"/>
  <c r="S28" i="8"/>
  <c r="M28" i="9" s="1"/>
  <c r="R28" i="8"/>
  <c r="O28" i="8"/>
  <c r="I28" i="8"/>
  <c r="EN27" i="8"/>
  <c r="EE27" i="8"/>
  <c r="DV27" i="8"/>
  <c r="DM27" i="8"/>
  <c r="DD27" i="8"/>
  <c r="CX27" i="8"/>
  <c r="CW27" i="8"/>
  <c r="CV27" i="8"/>
  <c r="CU27" i="8"/>
  <c r="CT27" i="8"/>
  <c r="CS27" i="8"/>
  <c r="CR27" i="8"/>
  <c r="CQ27" i="8"/>
  <c r="CP27" i="8"/>
  <c r="CL27" i="8"/>
  <c r="CC27" i="8"/>
  <c r="BT27" i="8"/>
  <c r="BK27" i="8"/>
  <c r="BB27" i="8"/>
  <c r="AS27" i="8"/>
  <c r="AJ27" i="8"/>
  <c r="AC27" i="8"/>
  <c r="AB27" i="8"/>
  <c r="V27" i="9" s="1"/>
  <c r="AA27" i="8"/>
  <c r="X27" i="8"/>
  <c r="U27" i="8"/>
  <c r="T27" i="8"/>
  <c r="N27" i="9" s="1"/>
  <c r="T27" i="9" s="1"/>
  <c r="N27" i="10" s="1"/>
  <c r="T27" i="10" s="1"/>
  <c r="N27" i="11" s="1"/>
  <c r="T27" i="11" s="1"/>
  <c r="N27" i="12" s="1"/>
  <c r="T27" i="12" s="1"/>
  <c r="S27" i="8"/>
  <c r="M27" i="9" s="1"/>
  <c r="R27" i="8"/>
  <c r="O27" i="8"/>
  <c r="I27" i="8"/>
  <c r="EN26" i="8"/>
  <c r="EE26" i="8"/>
  <c r="DV26" i="8"/>
  <c r="DM26" i="8"/>
  <c r="DD26" i="8"/>
  <c r="CX26" i="8"/>
  <c r="CW26" i="8"/>
  <c r="CV26" i="8"/>
  <c r="CU26" i="8"/>
  <c r="CT26" i="8"/>
  <c r="CS26" i="8"/>
  <c r="CR26" i="8"/>
  <c r="CQ26" i="8"/>
  <c r="CP26" i="8"/>
  <c r="CL26" i="8"/>
  <c r="CC26" i="8"/>
  <c r="BT26" i="8"/>
  <c r="BK26" i="8"/>
  <c r="BB26" i="8"/>
  <c r="AS26" i="8"/>
  <c r="AJ26" i="8"/>
  <c r="AD26" i="8"/>
  <c r="AC26" i="8"/>
  <c r="W26" i="9" s="1"/>
  <c r="AC26" i="9" s="1"/>
  <c r="W26" i="10" s="1"/>
  <c r="AC26" i="10" s="1"/>
  <c r="W26" i="11" s="1"/>
  <c r="AC26" i="11" s="1"/>
  <c r="W26" i="12" s="1"/>
  <c r="AC26" i="12" s="1"/>
  <c r="AB26" i="8"/>
  <c r="V26" i="9" s="1"/>
  <c r="AA26" i="8"/>
  <c r="X26" i="8"/>
  <c r="T26" i="8"/>
  <c r="N26" i="9" s="1"/>
  <c r="T26" i="9" s="1"/>
  <c r="N26" i="10" s="1"/>
  <c r="T26" i="10" s="1"/>
  <c r="N26" i="11" s="1"/>
  <c r="T26" i="11" s="1"/>
  <c r="N26" i="12" s="1"/>
  <c r="T26" i="12" s="1"/>
  <c r="S26" i="8"/>
  <c r="M26" i="9" s="1"/>
  <c r="R26" i="8"/>
  <c r="O26" i="8"/>
  <c r="I26" i="8"/>
  <c r="EN25" i="8"/>
  <c r="EE25" i="8"/>
  <c r="DV25" i="8"/>
  <c r="DM25" i="8"/>
  <c r="DD25" i="8"/>
  <c r="CX25" i="8"/>
  <c r="CW25" i="8"/>
  <c r="CV25" i="8"/>
  <c r="CU25" i="8"/>
  <c r="CT25" i="8"/>
  <c r="CS25" i="8"/>
  <c r="CR25" i="8"/>
  <c r="CQ25" i="8"/>
  <c r="CP25" i="8"/>
  <c r="CL25" i="8"/>
  <c r="CC25" i="8"/>
  <c r="BT25" i="8"/>
  <c r="BK25" i="8"/>
  <c r="BB25" i="8"/>
  <c r="AS25" i="8"/>
  <c r="AJ25" i="8"/>
  <c r="AC25" i="8"/>
  <c r="W25" i="9" s="1"/>
  <c r="AC25" i="9" s="1"/>
  <c r="W25" i="10" s="1"/>
  <c r="AC25" i="10" s="1"/>
  <c r="W25" i="11" s="1"/>
  <c r="AC25" i="11" s="1"/>
  <c r="W25" i="12" s="1"/>
  <c r="AC25" i="12" s="1"/>
  <c r="AB25" i="8"/>
  <c r="V25" i="9" s="1"/>
  <c r="AA25" i="8"/>
  <c r="X25" i="8"/>
  <c r="T25" i="8"/>
  <c r="N25" i="9" s="1"/>
  <c r="T25" i="9" s="1"/>
  <c r="N25" i="10" s="1"/>
  <c r="T25" i="10" s="1"/>
  <c r="N25" i="11" s="1"/>
  <c r="T25" i="11" s="1"/>
  <c r="N25" i="12" s="1"/>
  <c r="T25" i="12" s="1"/>
  <c r="S25" i="8"/>
  <c r="R25" i="8"/>
  <c r="O25" i="8"/>
  <c r="I25" i="8"/>
  <c r="EN24" i="8"/>
  <c r="EE24" i="8"/>
  <c r="DV24" i="8"/>
  <c r="DM24" i="8"/>
  <c r="DD24" i="8"/>
  <c r="CX24" i="8"/>
  <c r="CW24" i="8"/>
  <c r="CV24" i="8"/>
  <c r="CU24" i="8"/>
  <c r="CT24" i="8"/>
  <c r="CS24" i="8"/>
  <c r="CR24" i="8"/>
  <c r="CQ24" i="8"/>
  <c r="CP24" i="8"/>
  <c r="CL24" i="8"/>
  <c r="CC24" i="8"/>
  <c r="BT24" i="8"/>
  <c r="BK24" i="8"/>
  <c r="BB24" i="8"/>
  <c r="AS24" i="8"/>
  <c r="AJ24" i="8"/>
  <c r="AC24" i="8"/>
  <c r="W24" i="9" s="1"/>
  <c r="AC24" i="9" s="1"/>
  <c r="W24" i="10" s="1"/>
  <c r="AC24" i="10" s="1"/>
  <c r="W24" i="11" s="1"/>
  <c r="AC24" i="11" s="1"/>
  <c r="W24" i="12" s="1"/>
  <c r="AC24" i="12" s="1"/>
  <c r="AB24" i="8"/>
  <c r="AA24" i="8"/>
  <c r="X24" i="8"/>
  <c r="T24" i="8"/>
  <c r="S24" i="8"/>
  <c r="M24" i="9" s="1"/>
  <c r="R24" i="8"/>
  <c r="O24" i="8"/>
  <c r="I24" i="8"/>
  <c r="EN23" i="8"/>
  <c r="EE23" i="8"/>
  <c r="DV23" i="8"/>
  <c r="DM23" i="8"/>
  <c r="DD23" i="8"/>
  <c r="CX23" i="8"/>
  <c r="CW23" i="8"/>
  <c r="CV23" i="8"/>
  <c r="CU23" i="8"/>
  <c r="CT23" i="8"/>
  <c r="CS23" i="8"/>
  <c r="CR23" i="8"/>
  <c r="CQ23" i="8"/>
  <c r="CP23" i="8"/>
  <c r="CL23" i="8"/>
  <c r="CC23" i="8"/>
  <c r="BT23" i="8"/>
  <c r="BK23" i="8"/>
  <c r="BB23" i="8"/>
  <c r="AS23" i="8"/>
  <c r="AJ23" i="8"/>
  <c r="AC23" i="8"/>
  <c r="AB23" i="8"/>
  <c r="V23" i="9" s="1"/>
  <c r="AA23" i="8"/>
  <c r="X23" i="8"/>
  <c r="U23" i="8"/>
  <c r="T23" i="8"/>
  <c r="N23" i="9" s="1"/>
  <c r="T23" i="9" s="1"/>
  <c r="N23" i="10" s="1"/>
  <c r="T23" i="10" s="1"/>
  <c r="N23" i="11" s="1"/>
  <c r="T23" i="11" s="1"/>
  <c r="N23" i="12" s="1"/>
  <c r="T23" i="12" s="1"/>
  <c r="S23" i="8"/>
  <c r="M23" i="9" s="1"/>
  <c r="R23" i="8"/>
  <c r="O23" i="8"/>
  <c r="I23" i="8"/>
  <c r="EN22" i="8"/>
  <c r="EE22" i="8"/>
  <c r="DV22" i="8"/>
  <c r="DM22" i="8"/>
  <c r="DD22" i="8"/>
  <c r="CX22" i="8"/>
  <c r="CW22" i="8"/>
  <c r="CV22" i="8"/>
  <c r="CU22" i="8"/>
  <c r="CT22" i="8"/>
  <c r="CS22" i="8"/>
  <c r="CR22" i="8"/>
  <c r="CQ22" i="8"/>
  <c r="CP22" i="8"/>
  <c r="CL22" i="8"/>
  <c r="CC22" i="8"/>
  <c r="BT22" i="8"/>
  <c r="BK22" i="8"/>
  <c r="BB22" i="8"/>
  <c r="AS22" i="8"/>
  <c r="AJ22" i="8"/>
  <c r="AD22" i="8"/>
  <c r="AC22" i="8"/>
  <c r="W22" i="9" s="1"/>
  <c r="AC22" i="9" s="1"/>
  <c r="W22" i="10" s="1"/>
  <c r="AC22" i="10" s="1"/>
  <c r="W22" i="11" s="1"/>
  <c r="AC22" i="11" s="1"/>
  <c r="W22" i="12" s="1"/>
  <c r="AC22" i="12" s="1"/>
  <c r="AB22" i="8"/>
  <c r="V22" i="9" s="1"/>
  <c r="AA22" i="8"/>
  <c r="X22" i="8"/>
  <c r="T22" i="8"/>
  <c r="N22" i="9" s="1"/>
  <c r="T22" i="9" s="1"/>
  <c r="N22" i="10" s="1"/>
  <c r="T22" i="10" s="1"/>
  <c r="N22" i="11" s="1"/>
  <c r="T22" i="11" s="1"/>
  <c r="N22" i="12" s="1"/>
  <c r="T22" i="12" s="1"/>
  <c r="S22" i="8"/>
  <c r="M22" i="9" s="1"/>
  <c r="R22" i="8"/>
  <c r="O22" i="8"/>
  <c r="I22" i="8"/>
  <c r="EJ21" i="8"/>
  <c r="EI21" i="8"/>
  <c r="EA21" i="8"/>
  <c r="DZ21" i="8"/>
  <c r="DI21" i="8"/>
  <c r="DH21" i="8"/>
  <c r="CZ21" i="8"/>
  <c r="CY21" i="8"/>
  <c r="CH21" i="8"/>
  <c r="CG21" i="8"/>
  <c r="BY21" i="8"/>
  <c r="BX21" i="8"/>
  <c r="BP21" i="8"/>
  <c r="BO21" i="8"/>
  <c r="BG21" i="8"/>
  <c r="BF21" i="8"/>
  <c r="AX21" i="8"/>
  <c r="AW21" i="8"/>
  <c r="AO21" i="8"/>
  <c r="AN21" i="8"/>
  <c r="AF21" i="8"/>
  <c r="AE21" i="8"/>
  <c r="W21" i="8"/>
  <c r="V21" i="8"/>
  <c r="E21" i="8"/>
  <c r="D21" i="8"/>
  <c r="EA20" i="8"/>
  <c r="DZ20" i="8"/>
  <c r="DI20" i="8"/>
  <c r="DH20" i="8"/>
  <c r="CZ20" i="8"/>
  <c r="CY20" i="8"/>
  <c r="CH20" i="8"/>
  <c r="CG20" i="8"/>
  <c r="BY20" i="8"/>
  <c r="BX20" i="8"/>
  <c r="BP20" i="8"/>
  <c r="BO20" i="8"/>
  <c r="BG20" i="8"/>
  <c r="BF20" i="8"/>
  <c r="AX20" i="8"/>
  <c r="AW20" i="8"/>
  <c r="AO20" i="8"/>
  <c r="AN20" i="8"/>
  <c r="AF20" i="8"/>
  <c r="AE20" i="8"/>
  <c r="W20" i="8"/>
  <c r="V20" i="8"/>
  <c r="E20" i="8"/>
  <c r="D20" i="8"/>
  <c r="EN19" i="8"/>
  <c r="EE19" i="8"/>
  <c r="DV19" i="8"/>
  <c r="DM19" i="8"/>
  <c r="DD19" i="8"/>
  <c r="CX19" i="8"/>
  <c r="CW19" i="8"/>
  <c r="CV19" i="8"/>
  <c r="CU19" i="8"/>
  <c r="CT19" i="8"/>
  <c r="CS19" i="8"/>
  <c r="CR19" i="8"/>
  <c r="CQ19" i="8"/>
  <c r="CP19" i="8"/>
  <c r="CL19" i="8"/>
  <c r="CC19" i="8"/>
  <c r="BT19" i="8"/>
  <c r="BK19" i="8"/>
  <c r="BB19" i="8"/>
  <c r="AS19" i="8"/>
  <c r="AJ19" i="8"/>
  <c r="AA19" i="8"/>
  <c r="T19" i="8"/>
  <c r="N19" i="9" s="1"/>
  <c r="T19" i="9" s="1"/>
  <c r="N19" i="10" s="1"/>
  <c r="T19" i="10" s="1"/>
  <c r="N19" i="11" s="1"/>
  <c r="T19" i="11" s="1"/>
  <c r="N19" i="12" s="1"/>
  <c r="T19" i="12" s="1"/>
  <c r="S19" i="8"/>
  <c r="M19" i="9" s="1"/>
  <c r="R19" i="8"/>
  <c r="O19" i="8"/>
  <c r="I19" i="8"/>
  <c r="EN18" i="8"/>
  <c r="EE18" i="8"/>
  <c r="DV18" i="8"/>
  <c r="DM18" i="8"/>
  <c r="DD18" i="8"/>
  <c r="CX18" i="8"/>
  <c r="CW18" i="8"/>
  <c r="CV18" i="8"/>
  <c r="CU18" i="8"/>
  <c r="CT18" i="8"/>
  <c r="CS18" i="8"/>
  <c r="CR18" i="8"/>
  <c r="CQ18" i="8"/>
  <c r="CP18" i="8"/>
  <c r="CL18" i="8"/>
  <c r="CC18" i="8"/>
  <c r="BT18" i="8"/>
  <c r="BK18" i="8"/>
  <c r="BB18" i="8"/>
  <c r="AS18" i="8"/>
  <c r="AJ18" i="8"/>
  <c r="AD18" i="8"/>
  <c r="AC18" i="8"/>
  <c r="W18" i="9" s="1"/>
  <c r="AC18" i="9" s="1"/>
  <c r="W18" i="10" s="1"/>
  <c r="AC18" i="10" s="1"/>
  <c r="W18" i="11" s="1"/>
  <c r="AC18" i="11" s="1"/>
  <c r="W18" i="12" s="1"/>
  <c r="AC18" i="12" s="1"/>
  <c r="AB18" i="8"/>
  <c r="V18" i="9" s="1"/>
  <c r="AA18" i="8"/>
  <c r="X18" i="8"/>
  <c r="T18" i="8"/>
  <c r="N18" i="9" s="1"/>
  <c r="T18" i="9" s="1"/>
  <c r="N18" i="10" s="1"/>
  <c r="T18" i="10" s="1"/>
  <c r="N18" i="11" s="1"/>
  <c r="T18" i="11" s="1"/>
  <c r="N18" i="12" s="1"/>
  <c r="T18" i="12" s="1"/>
  <c r="S18" i="8"/>
  <c r="M18" i="9" s="1"/>
  <c r="R18" i="8"/>
  <c r="O18" i="8"/>
  <c r="I18" i="8"/>
  <c r="EN17" i="8"/>
  <c r="EE17" i="8"/>
  <c r="DV17" i="8"/>
  <c r="DM17" i="8"/>
  <c r="DD17" i="8"/>
  <c r="CX17" i="8"/>
  <c r="CW17" i="8"/>
  <c r="CU17" i="8"/>
  <c r="CT17" i="8"/>
  <c r="CR17" i="8"/>
  <c r="CQ17" i="8"/>
  <c r="CL17" i="8"/>
  <c r="CC17" i="8"/>
  <c r="BT17" i="8"/>
  <c r="BK17" i="8"/>
  <c r="BB17" i="8"/>
  <c r="AS17" i="8"/>
  <c r="AJ17" i="8"/>
  <c r="AC17" i="8"/>
  <c r="W17" i="9" s="1"/>
  <c r="AC17" i="9" s="1"/>
  <c r="W17" i="10" s="1"/>
  <c r="AC17" i="10" s="1"/>
  <c r="W17" i="11" s="1"/>
  <c r="AC17" i="11" s="1"/>
  <c r="W17" i="12" s="1"/>
  <c r="AC17" i="12" s="1"/>
  <c r="AA17" i="8"/>
  <c r="U17" i="8"/>
  <c r="T17" i="8"/>
  <c r="N17" i="9" s="1"/>
  <c r="T17" i="9" s="1"/>
  <c r="N17" i="10" s="1"/>
  <c r="T17" i="10" s="1"/>
  <c r="N17" i="11" s="1"/>
  <c r="T17" i="11" s="1"/>
  <c r="N17" i="12" s="1"/>
  <c r="T17" i="12" s="1"/>
  <c r="S17" i="8"/>
  <c r="M17" i="9" s="1"/>
  <c r="R17" i="8"/>
  <c r="O17" i="8"/>
  <c r="I17" i="8"/>
  <c r="EN16" i="8"/>
  <c r="EE16" i="8"/>
  <c r="DV16" i="8"/>
  <c r="DM16" i="8"/>
  <c r="DD16" i="8"/>
  <c r="CX16" i="8"/>
  <c r="CW16" i="8"/>
  <c r="CV16" i="8"/>
  <c r="CU16" i="8"/>
  <c r="CT16" i="8"/>
  <c r="CS16" i="8"/>
  <c r="CR16" i="8"/>
  <c r="CQ16" i="8"/>
  <c r="CP16" i="8"/>
  <c r="CL16" i="8"/>
  <c r="CC16" i="8"/>
  <c r="BT16" i="8"/>
  <c r="BK16" i="8"/>
  <c r="BB16" i="8"/>
  <c r="AS16" i="8"/>
  <c r="AJ16" i="8"/>
  <c r="AC16" i="8"/>
  <c r="W16" i="9" s="1"/>
  <c r="AC16" i="9" s="1"/>
  <c r="W16" i="10" s="1"/>
  <c r="AC16" i="10" s="1"/>
  <c r="W16" i="11" s="1"/>
  <c r="AC16" i="11" s="1"/>
  <c r="W16" i="12" s="1"/>
  <c r="AC16" i="12" s="1"/>
  <c r="AB16" i="8"/>
  <c r="AA16" i="8"/>
  <c r="X16" i="8"/>
  <c r="T16" i="8"/>
  <c r="N16" i="9" s="1"/>
  <c r="T16" i="9" s="1"/>
  <c r="N16" i="10" s="1"/>
  <c r="T16" i="10" s="1"/>
  <c r="N16" i="11" s="1"/>
  <c r="T16" i="11" s="1"/>
  <c r="N16" i="12" s="1"/>
  <c r="T16" i="12" s="1"/>
  <c r="S16" i="8"/>
  <c r="M16" i="9" s="1"/>
  <c r="R16" i="8"/>
  <c r="O16" i="8"/>
  <c r="I16" i="8"/>
  <c r="EJ15" i="8"/>
  <c r="EI15" i="8"/>
  <c r="EA15" i="8"/>
  <c r="DZ15" i="8"/>
  <c r="DR15" i="8"/>
  <c r="DQ15" i="8"/>
  <c r="DI15" i="8"/>
  <c r="DH15" i="8"/>
  <c r="CZ15" i="8"/>
  <c r="CY15" i="8"/>
  <c r="CH15" i="8"/>
  <c r="CG15" i="8"/>
  <c r="BY15" i="8"/>
  <c r="BX15" i="8"/>
  <c r="BP15" i="8"/>
  <c r="BO15" i="8"/>
  <c r="BG15" i="8"/>
  <c r="BF15" i="8"/>
  <c r="AX15" i="8"/>
  <c r="AW15" i="8"/>
  <c r="AO15" i="8"/>
  <c r="AN15" i="8"/>
  <c r="AF15" i="8"/>
  <c r="AE15" i="8"/>
  <c r="W15" i="8"/>
  <c r="V15" i="8"/>
  <c r="E15" i="8"/>
  <c r="D15" i="8"/>
  <c r="EA14" i="8"/>
  <c r="DZ14" i="8"/>
  <c r="DI14" i="8"/>
  <c r="DH14" i="8"/>
  <c r="DF14" i="8"/>
  <c r="CZ14" i="9" s="1"/>
  <c r="CZ14" i="8"/>
  <c r="CY14" i="8"/>
  <c r="DE14" i="8" s="1"/>
  <c r="CH14" i="8"/>
  <c r="CG14" i="8"/>
  <c r="BY14" i="8"/>
  <c r="BX14" i="8"/>
  <c r="BP14" i="8"/>
  <c r="BO14" i="8"/>
  <c r="BG14" i="8"/>
  <c r="BF14" i="8"/>
  <c r="AX14" i="8"/>
  <c r="AW14" i="8"/>
  <c r="AO14" i="8"/>
  <c r="AN14" i="8"/>
  <c r="AF14" i="8"/>
  <c r="AE14" i="8"/>
  <c r="W14" i="8"/>
  <c r="V14" i="8"/>
  <c r="E14" i="8"/>
  <c r="D14" i="8"/>
  <c r="EN13" i="8"/>
  <c r="EE13" i="8"/>
  <c r="DV13" i="8"/>
  <c r="DM13" i="8"/>
  <c r="DD13" i="8"/>
  <c r="CX13" i="8"/>
  <c r="CW13" i="8"/>
  <c r="CV13" i="8"/>
  <c r="CU13" i="8"/>
  <c r="CT13" i="8"/>
  <c r="CS13" i="8"/>
  <c r="CR13" i="8"/>
  <c r="CQ13" i="8"/>
  <c r="CP13" i="8"/>
  <c r="CL13" i="8"/>
  <c r="CC13" i="8"/>
  <c r="BT13" i="8"/>
  <c r="BK13" i="8"/>
  <c r="BB13" i="8"/>
  <c r="AS13" i="8"/>
  <c r="AJ13" i="8"/>
  <c r="AC13" i="8"/>
  <c r="W13" i="9" s="1"/>
  <c r="AC13" i="9" s="1"/>
  <c r="W13" i="10" s="1"/>
  <c r="AC13" i="10" s="1"/>
  <c r="W13" i="11" s="1"/>
  <c r="AC13" i="11" s="1"/>
  <c r="W13" i="12" s="1"/>
  <c r="AC13" i="12" s="1"/>
  <c r="AB13" i="8"/>
  <c r="AA13" i="8"/>
  <c r="X13" i="8"/>
  <c r="T13" i="8"/>
  <c r="S13" i="8"/>
  <c r="M13" i="9" s="1"/>
  <c r="R13" i="8"/>
  <c r="O13" i="8"/>
  <c r="I13" i="8"/>
  <c r="EJ12" i="8"/>
  <c r="EI12" i="8"/>
  <c r="EA12" i="8"/>
  <c r="DZ12" i="8"/>
  <c r="DR12" i="8"/>
  <c r="DQ12" i="8"/>
  <c r="DI12" i="8"/>
  <c r="DH12" i="8"/>
  <c r="CZ12" i="8"/>
  <c r="CY12" i="8"/>
  <c r="CH12" i="8"/>
  <c r="CG12" i="8"/>
  <c r="BY12" i="8"/>
  <c r="BX12" i="8"/>
  <c r="BP12" i="8"/>
  <c r="BO12" i="8"/>
  <c r="BG12" i="8"/>
  <c r="BF12" i="8"/>
  <c r="AX12" i="8"/>
  <c r="AW12" i="8"/>
  <c r="AO12" i="8"/>
  <c r="AP12" i="8" s="1"/>
  <c r="AN12" i="8"/>
  <c r="AF12" i="8"/>
  <c r="AE12" i="8"/>
  <c r="W12" i="8"/>
  <c r="V12" i="8"/>
  <c r="E12" i="8"/>
  <c r="D12" i="8"/>
  <c r="EJ11" i="8"/>
  <c r="EI11" i="8"/>
  <c r="EA11" i="8"/>
  <c r="DZ11" i="8"/>
  <c r="DR11" i="8"/>
  <c r="DQ11" i="8"/>
  <c r="DI11" i="8"/>
  <c r="DH11" i="8"/>
  <c r="CZ11" i="8"/>
  <c r="CY11" i="8"/>
  <c r="CH11" i="8"/>
  <c r="CG11" i="8"/>
  <c r="BY11" i="8"/>
  <c r="BX11" i="8"/>
  <c r="BP11" i="8"/>
  <c r="BO11" i="8"/>
  <c r="BG11" i="8"/>
  <c r="BF11" i="8"/>
  <c r="AX11" i="8"/>
  <c r="AW11" i="8"/>
  <c r="AO11" i="8"/>
  <c r="AN11" i="8"/>
  <c r="AF11" i="8"/>
  <c r="AE11" i="8"/>
  <c r="W11" i="8"/>
  <c r="V11" i="8"/>
  <c r="E11" i="8"/>
  <c r="D11" i="8"/>
  <c r="EN10" i="8"/>
  <c r="EE10" i="8"/>
  <c r="DV10" i="8"/>
  <c r="DM10" i="8"/>
  <c r="DD10" i="8"/>
  <c r="CX10" i="8"/>
  <c r="CW10" i="8"/>
  <c r="CV10" i="8"/>
  <c r="CU10" i="8"/>
  <c r="CT10" i="8"/>
  <c r="CS10" i="8"/>
  <c r="CR10" i="8"/>
  <c r="CQ10" i="8"/>
  <c r="CP10" i="8"/>
  <c r="CC10" i="8"/>
  <c r="BT10" i="8"/>
  <c r="BK10" i="8"/>
  <c r="BB10" i="8"/>
  <c r="AS10" i="8"/>
  <c r="AJ10" i="8"/>
  <c r="AD10" i="8"/>
  <c r="AC10" i="8"/>
  <c r="W10" i="9" s="1"/>
  <c r="AC10" i="9" s="1"/>
  <c r="W10" i="10" s="1"/>
  <c r="AC10" i="10" s="1"/>
  <c r="W10" i="11" s="1"/>
  <c r="AC10" i="11" s="1"/>
  <c r="W10" i="12" s="1"/>
  <c r="AC10" i="12" s="1"/>
  <c r="AB10" i="8"/>
  <c r="V10" i="9" s="1"/>
  <c r="AA10" i="8"/>
  <c r="X10" i="8"/>
  <c r="U10" i="8"/>
  <c r="T10" i="8"/>
  <c r="N10" i="9" s="1"/>
  <c r="T10" i="9" s="1"/>
  <c r="N10" i="10" s="1"/>
  <c r="T10" i="10" s="1"/>
  <c r="N10" i="11" s="1"/>
  <c r="T10" i="11" s="1"/>
  <c r="N10" i="12" s="1"/>
  <c r="T10" i="12" s="1"/>
  <c r="S10" i="8"/>
  <c r="M10" i="9" s="1"/>
  <c r="R10" i="8"/>
  <c r="O10" i="8"/>
  <c r="I10" i="8"/>
  <c r="EQ88" i="7"/>
  <c r="EN88" i="7"/>
  <c r="EK88" i="7"/>
  <c r="EH88" i="7"/>
  <c r="EE88" i="7"/>
  <c r="EB88" i="7"/>
  <c r="DX88" i="7"/>
  <c r="DY88" i="7" s="1"/>
  <c r="DW88" i="7"/>
  <c r="DV88" i="7"/>
  <c r="DS88" i="7"/>
  <c r="DP88" i="7"/>
  <c r="DM88" i="7"/>
  <c r="DJ88" i="7"/>
  <c r="DG88" i="7"/>
  <c r="DD88" i="7"/>
  <c r="DA88" i="7"/>
  <c r="CX88" i="7"/>
  <c r="CW88" i="7"/>
  <c r="CV88" i="7"/>
  <c r="CU88" i="7"/>
  <c r="CT88" i="7"/>
  <c r="CS88" i="7"/>
  <c r="CR88" i="7"/>
  <c r="CQ88" i="7"/>
  <c r="CP88" i="7"/>
  <c r="CN88" i="7"/>
  <c r="CM88" i="7"/>
  <c r="CO88" i="7" s="1"/>
  <c r="CL88" i="7"/>
  <c r="CI88" i="7"/>
  <c r="CF88" i="7"/>
  <c r="CC88" i="7"/>
  <c r="BZ88" i="7"/>
  <c r="BW88" i="7"/>
  <c r="BT88" i="7"/>
  <c r="BQ88" i="7"/>
  <c r="BN88" i="7"/>
  <c r="BK88" i="7"/>
  <c r="BH88" i="7"/>
  <c r="BB88" i="7"/>
  <c r="AZ88" i="7"/>
  <c r="AV88" i="7"/>
  <c r="AS88" i="7"/>
  <c r="AP88" i="7"/>
  <c r="AM88" i="7"/>
  <c r="AJ88" i="7"/>
  <c r="AG88" i="7"/>
  <c r="AD88" i="7"/>
  <c r="AA88" i="7"/>
  <c r="X88" i="7"/>
  <c r="R88" i="7"/>
  <c r="O88" i="7"/>
  <c r="L88" i="7"/>
  <c r="I88" i="7"/>
  <c r="F88" i="7"/>
  <c r="EQ86" i="7"/>
  <c r="EN86" i="7"/>
  <c r="EK86" i="7"/>
  <c r="EH86" i="7"/>
  <c r="EE86" i="7"/>
  <c r="EB86" i="7"/>
  <c r="DY86" i="7"/>
  <c r="DV86" i="7"/>
  <c r="DS86" i="7"/>
  <c r="DP86" i="7"/>
  <c r="DM86" i="7"/>
  <c r="DJ86" i="7"/>
  <c r="DG86" i="7"/>
  <c r="DD86" i="7"/>
  <c r="DA86" i="7"/>
  <c r="CX86" i="7"/>
  <c r="CW86" i="7"/>
  <c r="CV86" i="7"/>
  <c r="CU86" i="7"/>
  <c r="CT86" i="7"/>
  <c r="CS86" i="7"/>
  <c r="CR86" i="7"/>
  <c r="CQ86" i="7"/>
  <c r="CP86" i="7"/>
  <c r="CO86" i="7"/>
  <c r="CL86" i="7"/>
  <c r="CI86" i="7"/>
  <c r="CF86" i="7"/>
  <c r="CC86" i="7"/>
  <c r="BZ86" i="7"/>
  <c r="BW86" i="7"/>
  <c r="BT86" i="7"/>
  <c r="BQ86" i="7"/>
  <c r="BN86" i="7"/>
  <c r="BK86" i="7"/>
  <c r="BH86" i="7"/>
  <c r="AV86" i="7"/>
  <c r="AS86" i="7"/>
  <c r="AP86" i="7"/>
  <c r="AM86" i="7"/>
  <c r="AJ86" i="7"/>
  <c r="AG86" i="7"/>
  <c r="AD86" i="7"/>
  <c r="AA86" i="7"/>
  <c r="X86" i="7"/>
  <c r="R86" i="7"/>
  <c r="O86" i="7"/>
  <c r="L86" i="7"/>
  <c r="I86" i="7"/>
  <c r="F86" i="7"/>
  <c r="EQ84" i="7"/>
  <c r="EN84" i="7"/>
  <c r="EK84" i="7"/>
  <c r="EH84" i="7"/>
  <c r="EE84" i="7"/>
  <c r="EB84" i="7"/>
  <c r="DY84" i="7"/>
  <c r="DX84" i="7"/>
  <c r="DW84" i="7"/>
  <c r="DV84" i="7"/>
  <c r="DS84" i="7"/>
  <c r="DP84" i="7"/>
  <c r="DM84" i="7"/>
  <c r="DJ84" i="7"/>
  <c r="DG84" i="7"/>
  <c r="DD84" i="7"/>
  <c r="DA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I84" i="7"/>
  <c r="CF84" i="7"/>
  <c r="CC84" i="7"/>
  <c r="BZ84" i="7"/>
  <c r="BW84" i="7"/>
  <c r="BT84" i="7"/>
  <c r="BQ84" i="7"/>
  <c r="BN84" i="7"/>
  <c r="BK84" i="7"/>
  <c r="BH84" i="7"/>
  <c r="AV84" i="7"/>
  <c r="AS84" i="7"/>
  <c r="AP84" i="7"/>
  <c r="AJ84" i="7"/>
  <c r="AG84" i="7"/>
  <c r="AD84" i="7"/>
  <c r="AA84" i="7"/>
  <c r="X84" i="7"/>
  <c r="R84" i="7"/>
  <c r="O84" i="7"/>
  <c r="L84" i="7"/>
  <c r="I84" i="7"/>
  <c r="F84" i="7"/>
  <c r="EQ82" i="7"/>
  <c r="EN82" i="7"/>
  <c r="EK82" i="7"/>
  <c r="EH82" i="7"/>
  <c r="EE82" i="7"/>
  <c r="EB82" i="7"/>
  <c r="DY82" i="7"/>
  <c r="DV82" i="7"/>
  <c r="DS82" i="7"/>
  <c r="DP82" i="7"/>
  <c r="DM82" i="7"/>
  <c r="DJ82" i="7"/>
  <c r="DG82" i="7"/>
  <c r="DD82" i="7"/>
  <c r="DA82" i="7"/>
  <c r="CX82" i="7"/>
  <c r="CW82" i="7"/>
  <c r="CV82" i="7"/>
  <c r="CU82" i="7"/>
  <c r="CT82" i="7"/>
  <c r="CS82" i="7"/>
  <c r="CR82" i="7"/>
  <c r="CQ82" i="7"/>
  <c r="CP82" i="7"/>
  <c r="CF82" i="7"/>
  <c r="CC82" i="7"/>
  <c r="BZ82" i="7"/>
  <c r="BW82" i="7"/>
  <c r="BT82" i="7"/>
  <c r="BQ82" i="7"/>
  <c r="BN82" i="7"/>
  <c r="BK82" i="7"/>
  <c r="BH82" i="7"/>
  <c r="BE82" i="7"/>
  <c r="BB82" i="7"/>
  <c r="AV82" i="7"/>
  <c r="AS82" i="7"/>
  <c r="AP82" i="7"/>
  <c r="AM82" i="7"/>
  <c r="AJ82" i="7"/>
  <c r="AG82" i="7"/>
  <c r="AD82" i="7"/>
  <c r="AA82" i="7"/>
  <c r="X82" i="7"/>
  <c r="R82" i="7"/>
  <c r="O82" i="7"/>
  <c r="L82" i="7"/>
  <c r="I82" i="7"/>
  <c r="F82" i="7"/>
  <c r="EN78" i="7"/>
  <c r="EE78" i="7"/>
  <c r="DV78" i="7"/>
  <c r="DM78" i="7"/>
  <c r="DD78" i="7"/>
  <c r="CX78" i="7"/>
  <c r="CW78" i="7"/>
  <c r="CV78" i="7"/>
  <c r="CU78" i="7"/>
  <c r="CT78" i="7"/>
  <c r="CS78" i="7"/>
  <c r="CR78" i="7"/>
  <c r="CQ78" i="7"/>
  <c r="CP78" i="7"/>
  <c r="CL78" i="7"/>
  <c r="CC78" i="7"/>
  <c r="BT78" i="7"/>
  <c r="BK78" i="7"/>
  <c r="BB78" i="7"/>
  <c r="AS78" i="7"/>
  <c r="AJ78" i="7"/>
  <c r="AA78" i="7"/>
  <c r="R78" i="7"/>
  <c r="I78" i="7"/>
  <c r="EN77" i="7"/>
  <c r="EE77" i="7"/>
  <c r="DV77" i="7"/>
  <c r="DM77" i="7"/>
  <c r="DD77" i="7"/>
  <c r="CX77" i="7"/>
  <c r="CW77" i="7"/>
  <c r="CV77" i="7"/>
  <c r="CR77" i="7"/>
  <c r="CP77" i="7"/>
  <c r="CL77" i="7"/>
  <c r="CC77" i="7"/>
  <c r="BT77" i="7"/>
  <c r="BK77" i="7"/>
  <c r="BB77" i="7"/>
  <c r="AS77" i="7"/>
  <c r="AJ77" i="7"/>
  <c r="AA77" i="7"/>
  <c r="R77" i="7"/>
  <c r="I77" i="7"/>
  <c r="EN76" i="7"/>
  <c r="EE76" i="7"/>
  <c r="DV76" i="7"/>
  <c r="DM76" i="7"/>
  <c r="DD76" i="7"/>
  <c r="CX76" i="7"/>
  <c r="CW76" i="7"/>
  <c r="CV76" i="7"/>
  <c r="CU76" i="7"/>
  <c r="CT76" i="7"/>
  <c r="CS76" i="7"/>
  <c r="CR76" i="7"/>
  <c r="CQ76" i="7"/>
  <c r="CP76" i="7"/>
  <c r="CL76" i="7"/>
  <c r="CC76" i="7"/>
  <c r="BT76" i="7"/>
  <c r="BK76" i="7"/>
  <c r="BB76" i="7"/>
  <c r="AS76" i="7"/>
  <c r="AJ76" i="7"/>
  <c r="AA76" i="7"/>
  <c r="I76" i="7"/>
  <c r="EN75" i="7"/>
  <c r="EE75" i="7"/>
  <c r="DV75" i="7"/>
  <c r="DM75" i="7"/>
  <c r="DD75" i="7"/>
  <c r="CX75" i="7"/>
  <c r="CW75" i="7"/>
  <c r="CV75" i="7"/>
  <c r="CU75" i="7"/>
  <c r="CT75" i="7"/>
  <c r="CS75" i="7"/>
  <c r="CR75" i="7"/>
  <c r="CQ75" i="7"/>
  <c r="CP75" i="7"/>
  <c r="CL75" i="7"/>
  <c r="CC75" i="7"/>
  <c r="BT75" i="7"/>
  <c r="BK75" i="7"/>
  <c r="BB75" i="7"/>
  <c r="AS75" i="7"/>
  <c r="AJ75" i="7"/>
  <c r="AA75" i="7"/>
  <c r="R75" i="7"/>
  <c r="I75" i="7"/>
  <c r="EN74" i="7"/>
  <c r="EE74" i="7"/>
  <c r="DV74" i="7"/>
  <c r="DM74" i="7"/>
  <c r="DD74" i="7"/>
  <c r="CX74" i="7"/>
  <c r="CW74" i="7"/>
  <c r="CV74" i="7"/>
  <c r="CU74" i="7"/>
  <c r="CT74" i="7"/>
  <c r="CS74" i="7"/>
  <c r="CR74" i="7"/>
  <c r="CQ74" i="7"/>
  <c r="CP74" i="7"/>
  <c r="CL74" i="7"/>
  <c r="CC74" i="7"/>
  <c r="BT74" i="7"/>
  <c r="BK74" i="7"/>
  <c r="BB74" i="7"/>
  <c r="AS74" i="7"/>
  <c r="AJ74" i="7"/>
  <c r="AA74" i="7"/>
  <c r="R74" i="7"/>
  <c r="I74" i="7"/>
  <c r="EJ73" i="7"/>
  <c r="EI73" i="7"/>
  <c r="EA73" i="7"/>
  <c r="DZ73" i="7"/>
  <c r="DR73" i="7"/>
  <c r="DQ73" i="7"/>
  <c r="DI73" i="7"/>
  <c r="DH73" i="7"/>
  <c r="CZ73" i="7"/>
  <c r="CY73" i="7"/>
  <c r="CH73" i="7"/>
  <c r="CG73" i="7"/>
  <c r="BY73" i="7"/>
  <c r="BX73" i="7"/>
  <c r="BP73" i="7"/>
  <c r="BO73" i="7"/>
  <c r="BG73" i="7"/>
  <c r="BF73" i="7"/>
  <c r="AX73" i="7"/>
  <c r="AW73" i="7"/>
  <c r="AO73" i="7"/>
  <c r="AN73" i="7"/>
  <c r="AF73" i="7"/>
  <c r="AE73" i="7"/>
  <c r="W73" i="7"/>
  <c r="V73" i="7"/>
  <c r="N73" i="7"/>
  <c r="M73" i="7"/>
  <c r="E73" i="7"/>
  <c r="D73" i="7"/>
  <c r="EN72" i="7"/>
  <c r="EE72" i="7"/>
  <c r="DV72" i="7"/>
  <c r="DM72" i="7"/>
  <c r="DD72" i="7"/>
  <c r="CX72" i="7"/>
  <c r="CW72" i="7"/>
  <c r="CV72" i="7"/>
  <c r="CU72" i="7"/>
  <c r="CT72" i="7"/>
  <c r="CS72" i="7"/>
  <c r="CR72" i="7"/>
  <c r="CQ72" i="7"/>
  <c r="CP72" i="7"/>
  <c r="CL72" i="7"/>
  <c r="CC72" i="7"/>
  <c r="BT72" i="7"/>
  <c r="BK72" i="7"/>
  <c r="BB72" i="7"/>
  <c r="AS72" i="7"/>
  <c r="AJ72" i="7"/>
  <c r="AA72" i="7"/>
  <c r="R72" i="7"/>
  <c r="I72" i="7"/>
  <c r="EJ71" i="7"/>
  <c r="EI71" i="7"/>
  <c r="EA71" i="7"/>
  <c r="DZ71" i="7"/>
  <c r="DR71" i="7"/>
  <c r="DQ71" i="7"/>
  <c r="DI71" i="7"/>
  <c r="DH71" i="7"/>
  <c r="CZ71" i="7"/>
  <c r="CY71" i="7"/>
  <c r="CH71" i="7"/>
  <c r="CG71" i="7"/>
  <c r="BY71" i="7"/>
  <c r="BX71" i="7"/>
  <c r="BP71" i="7"/>
  <c r="BO71" i="7"/>
  <c r="BG71" i="7"/>
  <c r="BF71" i="7"/>
  <c r="AX71" i="7"/>
  <c r="AW71" i="7"/>
  <c r="AO71" i="7"/>
  <c r="AN71" i="7"/>
  <c r="AF71" i="7"/>
  <c r="AE71" i="7"/>
  <c r="W71" i="7"/>
  <c r="V71" i="7"/>
  <c r="N71" i="7"/>
  <c r="M71" i="7"/>
  <c r="E71" i="7"/>
  <c r="D71" i="7"/>
  <c r="D70" i="7"/>
  <c r="EN69" i="7"/>
  <c r="EE69" i="7"/>
  <c r="DV69" i="7"/>
  <c r="DM69" i="7"/>
  <c r="DD69" i="7"/>
  <c r="CX69" i="7"/>
  <c r="CW69" i="7"/>
  <c r="CV69" i="7"/>
  <c r="CU69" i="7"/>
  <c r="CT69" i="7"/>
  <c r="CS69" i="7"/>
  <c r="CR69" i="7"/>
  <c r="CQ69" i="7"/>
  <c r="CP69" i="7"/>
  <c r="CL69" i="7"/>
  <c r="CC69" i="7"/>
  <c r="BT69" i="7"/>
  <c r="BK69" i="7"/>
  <c r="BB69" i="7"/>
  <c r="AS69" i="7"/>
  <c r="AJ69" i="7"/>
  <c r="AA69" i="7"/>
  <c r="R69" i="7"/>
  <c r="I69" i="7"/>
  <c r="EN68" i="7"/>
  <c r="EE68" i="7"/>
  <c r="DV68" i="7"/>
  <c r="DM68" i="7"/>
  <c r="DD68" i="7"/>
  <c r="CX68" i="7"/>
  <c r="CW68" i="7"/>
  <c r="CV68" i="7"/>
  <c r="CU68" i="7"/>
  <c r="CT68" i="7"/>
  <c r="CS68" i="7"/>
  <c r="CR68" i="7"/>
  <c r="CQ68" i="7"/>
  <c r="CP68" i="7"/>
  <c r="CL68" i="7"/>
  <c r="CC68" i="7"/>
  <c r="BT68" i="7"/>
  <c r="BK68" i="7"/>
  <c r="BB68" i="7"/>
  <c r="AS68" i="7"/>
  <c r="AJ68" i="7"/>
  <c r="AA68" i="7"/>
  <c r="R68" i="7"/>
  <c r="I68" i="7"/>
  <c r="EN67" i="7"/>
  <c r="EE67" i="7"/>
  <c r="DV67" i="7"/>
  <c r="DM67" i="7"/>
  <c r="DD67" i="7"/>
  <c r="CX67" i="7"/>
  <c r="CW67" i="7"/>
  <c r="CU67" i="7"/>
  <c r="CT67" i="7"/>
  <c r="CR67" i="7"/>
  <c r="CQ67" i="7"/>
  <c r="CL67" i="7"/>
  <c r="CC67" i="7"/>
  <c r="BT67" i="7"/>
  <c r="BK67" i="7"/>
  <c r="BB67" i="7"/>
  <c r="AS67" i="7"/>
  <c r="AJ67" i="7"/>
  <c r="AA67" i="7"/>
  <c r="R67" i="7"/>
  <c r="I67" i="7"/>
  <c r="EN66" i="7"/>
  <c r="EE66" i="7"/>
  <c r="DV66" i="7"/>
  <c r="DM66" i="7"/>
  <c r="DD66" i="7"/>
  <c r="CX66" i="7"/>
  <c r="CW66" i="7"/>
  <c r="CU66" i="7"/>
  <c r="CT66" i="7"/>
  <c r="CR66" i="7"/>
  <c r="CQ66" i="7"/>
  <c r="CL66" i="7"/>
  <c r="CC66" i="7"/>
  <c r="BT66" i="7"/>
  <c r="BK66" i="7"/>
  <c r="BB66" i="7"/>
  <c r="AS66" i="7"/>
  <c r="AJ66" i="7"/>
  <c r="AA66" i="7"/>
  <c r="R66" i="7"/>
  <c r="I66" i="7"/>
  <c r="EN65" i="7"/>
  <c r="EE65" i="7"/>
  <c r="DV65" i="7"/>
  <c r="DM65" i="7"/>
  <c r="DD65" i="7"/>
  <c r="CX65" i="7"/>
  <c r="CW65" i="7"/>
  <c r="CU65" i="7"/>
  <c r="CT65" i="7"/>
  <c r="CR65" i="7"/>
  <c r="CQ65" i="7"/>
  <c r="CL65" i="7"/>
  <c r="CC65" i="7"/>
  <c r="BT65" i="7"/>
  <c r="BK65" i="7"/>
  <c r="BB65" i="7"/>
  <c r="AS65" i="7"/>
  <c r="AJ65" i="7"/>
  <c r="AA65" i="7"/>
  <c r="R65" i="7"/>
  <c r="I65" i="7"/>
  <c r="EN64" i="7"/>
  <c r="EE64" i="7"/>
  <c r="DV64" i="7"/>
  <c r="DM64" i="7"/>
  <c r="DD64" i="7"/>
  <c r="CX64" i="7"/>
  <c r="CW64" i="7"/>
  <c r="CV64" i="7"/>
  <c r="CU64" i="7"/>
  <c r="CT64" i="7"/>
  <c r="CS64" i="7"/>
  <c r="CR64" i="7"/>
  <c r="CQ64" i="7"/>
  <c r="CP64" i="7"/>
  <c r="CL64" i="7"/>
  <c r="CC64" i="7"/>
  <c r="BT64" i="7"/>
  <c r="BK64" i="7"/>
  <c r="BB64" i="7"/>
  <c r="AS64" i="7"/>
  <c r="AJ64" i="7"/>
  <c r="AA64" i="7"/>
  <c r="R64" i="7"/>
  <c r="I64" i="7"/>
  <c r="EN63" i="7"/>
  <c r="EE63" i="7"/>
  <c r="DV63" i="7"/>
  <c r="DM63" i="7"/>
  <c r="DD63" i="7"/>
  <c r="CX63" i="7"/>
  <c r="CW63" i="7"/>
  <c r="CV63" i="7"/>
  <c r="CU63" i="7"/>
  <c r="CT63" i="7"/>
  <c r="CS63" i="7"/>
  <c r="CR63" i="7"/>
  <c r="CQ63" i="7"/>
  <c r="CP63" i="7"/>
  <c r="CL63" i="7"/>
  <c r="CC63" i="7"/>
  <c r="BT63" i="7"/>
  <c r="BK63" i="7"/>
  <c r="BB63" i="7"/>
  <c r="AS63" i="7"/>
  <c r="AJ63" i="7"/>
  <c r="AA63" i="7"/>
  <c r="R63" i="7"/>
  <c r="I63" i="7"/>
  <c r="EN62" i="7"/>
  <c r="EE62" i="7"/>
  <c r="DV62" i="7"/>
  <c r="DM62" i="7"/>
  <c r="DD62" i="7"/>
  <c r="CX62" i="7"/>
  <c r="CW62" i="7"/>
  <c r="CV62" i="7"/>
  <c r="CU62" i="7"/>
  <c r="CT62" i="7"/>
  <c r="CS62" i="7"/>
  <c r="CR62" i="7"/>
  <c r="CQ62" i="7"/>
  <c r="CP62" i="7"/>
  <c r="CL62" i="7"/>
  <c r="CC62" i="7"/>
  <c r="BT62" i="7"/>
  <c r="BK62" i="7"/>
  <c r="BB62" i="7"/>
  <c r="AS62" i="7"/>
  <c r="AJ62" i="7"/>
  <c r="AA62" i="7"/>
  <c r="R62" i="7"/>
  <c r="I62" i="7"/>
  <c r="EN61" i="7"/>
  <c r="EE61" i="7"/>
  <c r="DV61" i="7"/>
  <c r="DM61" i="7"/>
  <c r="DD61" i="7"/>
  <c r="CX61" i="7"/>
  <c r="CW61" i="7"/>
  <c r="CV61" i="7"/>
  <c r="CU61" i="7"/>
  <c r="CT61" i="7"/>
  <c r="CS61" i="7"/>
  <c r="CR61" i="7"/>
  <c r="CQ61" i="7"/>
  <c r="CP61" i="7"/>
  <c r="CL61" i="7"/>
  <c r="CC61" i="7"/>
  <c r="BT61" i="7"/>
  <c r="BK61" i="7"/>
  <c r="BB61" i="7"/>
  <c r="AS61" i="7"/>
  <c r="AJ61" i="7"/>
  <c r="AA61" i="7"/>
  <c r="R61" i="7"/>
  <c r="I61" i="7"/>
  <c r="EJ60" i="7"/>
  <c r="EI60" i="7"/>
  <c r="EA60" i="7"/>
  <c r="DZ60" i="7"/>
  <c r="DR60" i="7"/>
  <c r="DQ60" i="7"/>
  <c r="DI60" i="7"/>
  <c r="DH60" i="7"/>
  <c r="CZ60" i="7"/>
  <c r="CY60" i="7"/>
  <c r="CH60" i="7"/>
  <c r="CG60" i="7"/>
  <c r="BY60" i="7"/>
  <c r="BX60" i="7"/>
  <c r="BP60" i="7"/>
  <c r="BO60" i="7"/>
  <c r="BG60" i="7"/>
  <c r="BF60" i="7"/>
  <c r="AX60" i="7"/>
  <c r="AW60" i="7"/>
  <c r="AO60" i="7"/>
  <c r="AN60" i="7"/>
  <c r="AF60" i="7"/>
  <c r="AE60" i="7"/>
  <c r="W60" i="7"/>
  <c r="V60" i="7"/>
  <c r="N60" i="7"/>
  <c r="M60" i="7"/>
  <c r="E60" i="7"/>
  <c r="D60" i="7"/>
  <c r="EN59" i="7"/>
  <c r="EE59" i="7"/>
  <c r="DV59" i="7"/>
  <c r="DM59" i="7"/>
  <c r="DD59" i="7"/>
  <c r="CX59" i="7"/>
  <c r="CW59" i="7"/>
  <c r="CV59" i="7"/>
  <c r="CU59" i="7"/>
  <c r="CT59" i="7"/>
  <c r="CS59" i="7"/>
  <c r="CR59" i="7"/>
  <c r="CQ59" i="7"/>
  <c r="CP59" i="7"/>
  <c r="CL59" i="7"/>
  <c r="CC59" i="7"/>
  <c r="BT59" i="7"/>
  <c r="BK59" i="7"/>
  <c r="BB59" i="7"/>
  <c r="AS59" i="7"/>
  <c r="AJ59" i="7"/>
  <c r="AA59" i="7"/>
  <c r="R59" i="7"/>
  <c r="I59" i="7"/>
  <c r="EJ58" i="7"/>
  <c r="EI58" i="7"/>
  <c r="EA58" i="7"/>
  <c r="DZ58" i="7"/>
  <c r="DR58" i="7"/>
  <c r="DQ58" i="7"/>
  <c r="DI58" i="7"/>
  <c r="DH58" i="7"/>
  <c r="CZ58" i="7"/>
  <c r="CY58" i="7"/>
  <c r="CH58" i="7"/>
  <c r="CG58" i="7"/>
  <c r="BY58" i="7"/>
  <c r="BX58" i="7"/>
  <c r="BP58" i="7"/>
  <c r="BO58" i="7"/>
  <c r="BG58" i="7"/>
  <c r="BF58" i="7"/>
  <c r="AX58" i="7"/>
  <c r="AW58" i="7"/>
  <c r="AO58" i="7"/>
  <c r="AN58" i="7"/>
  <c r="AF58" i="7"/>
  <c r="AE58" i="7"/>
  <c r="W58" i="7"/>
  <c r="V58" i="7"/>
  <c r="N58" i="7"/>
  <c r="M58" i="7"/>
  <c r="E58" i="7"/>
  <c r="D58" i="7"/>
  <c r="EJ57" i="7"/>
  <c r="EI57" i="7"/>
  <c r="EA57" i="7"/>
  <c r="DZ57" i="7"/>
  <c r="DI57" i="7"/>
  <c r="DH57" i="7"/>
  <c r="CZ57" i="7"/>
  <c r="CY57" i="7"/>
  <c r="CH57" i="7"/>
  <c r="CG57" i="7"/>
  <c r="BY57" i="7"/>
  <c r="BX57" i="7"/>
  <c r="BP57" i="7"/>
  <c r="BO57" i="7"/>
  <c r="BG57" i="7"/>
  <c r="BF57" i="7"/>
  <c r="AX57" i="7"/>
  <c r="AW57" i="7"/>
  <c r="AO57" i="7"/>
  <c r="AN57" i="7"/>
  <c r="AF57" i="7"/>
  <c r="AE57" i="7"/>
  <c r="W57" i="7"/>
  <c r="V57" i="7"/>
  <c r="N57" i="7"/>
  <c r="M57" i="7"/>
  <c r="E57" i="7"/>
  <c r="D57" i="7"/>
  <c r="EJ56" i="7"/>
  <c r="EI56" i="7"/>
  <c r="EA56" i="7"/>
  <c r="DZ56" i="7"/>
  <c r="DR56" i="7"/>
  <c r="DS56" i="7" s="1"/>
  <c r="DQ56" i="7"/>
  <c r="DI56" i="7"/>
  <c r="DH56" i="7"/>
  <c r="CZ56" i="7"/>
  <c r="CY56" i="7"/>
  <c r="CH56" i="7"/>
  <c r="CG56" i="7"/>
  <c r="BY56" i="7"/>
  <c r="BX56" i="7"/>
  <c r="BP56" i="7"/>
  <c r="BO56" i="7"/>
  <c r="BG56" i="7"/>
  <c r="BF56" i="7"/>
  <c r="AX56" i="7"/>
  <c r="AW56" i="7"/>
  <c r="AO56" i="7"/>
  <c r="AN56" i="7"/>
  <c r="AF56" i="7"/>
  <c r="AE56" i="7"/>
  <c r="W56" i="7"/>
  <c r="V56" i="7"/>
  <c r="N56" i="7"/>
  <c r="M56" i="7"/>
  <c r="E56" i="7"/>
  <c r="D56" i="7"/>
  <c r="EN55" i="7"/>
  <c r="EE55" i="7"/>
  <c r="DV55" i="7"/>
  <c r="DM55" i="7"/>
  <c r="DD55" i="7"/>
  <c r="CX55" i="7"/>
  <c r="CW55" i="7"/>
  <c r="CV55" i="7"/>
  <c r="CU55" i="7"/>
  <c r="CT55" i="7"/>
  <c r="CS55" i="7"/>
  <c r="CR55" i="7"/>
  <c r="CQ55" i="7"/>
  <c r="CP55" i="7"/>
  <c r="CL55" i="7"/>
  <c r="CC55" i="7"/>
  <c r="BT55" i="7"/>
  <c r="BK55" i="7"/>
  <c r="BB55" i="7"/>
  <c r="AS55" i="7"/>
  <c r="AJ55" i="7"/>
  <c r="AA55" i="7"/>
  <c r="R55" i="7"/>
  <c r="I55" i="7"/>
  <c r="EJ54" i="7"/>
  <c r="EI54" i="7"/>
  <c r="EA54" i="7"/>
  <c r="DZ54" i="7"/>
  <c r="DR54" i="7"/>
  <c r="DQ54" i="7"/>
  <c r="DI54" i="7"/>
  <c r="DH54" i="7"/>
  <c r="CZ54" i="7"/>
  <c r="CY54" i="7"/>
  <c r="CH54" i="7"/>
  <c r="CG54" i="7"/>
  <c r="BY54" i="7"/>
  <c r="BX54" i="7"/>
  <c r="BP54" i="7"/>
  <c r="BO54" i="7"/>
  <c r="BG54" i="7"/>
  <c r="BF54" i="7"/>
  <c r="AX54" i="7"/>
  <c r="AW54" i="7"/>
  <c r="AO54" i="7"/>
  <c r="AN54" i="7"/>
  <c r="AF54" i="7"/>
  <c r="AE54" i="7"/>
  <c r="W54" i="7"/>
  <c r="V54" i="7"/>
  <c r="N54" i="7"/>
  <c r="M54" i="7"/>
  <c r="E54" i="7"/>
  <c r="D54" i="7"/>
  <c r="EN53" i="7"/>
  <c r="EE53" i="7"/>
  <c r="DV53" i="7"/>
  <c r="DM53" i="7"/>
  <c r="DD53" i="7"/>
  <c r="CX53" i="7"/>
  <c r="CW53" i="7"/>
  <c r="CV53" i="7"/>
  <c r="CU53" i="7"/>
  <c r="CT53" i="7"/>
  <c r="CS53" i="7"/>
  <c r="CR53" i="7"/>
  <c r="CQ53" i="7"/>
  <c r="CP53" i="7"/>
  <c r="CL53" i="7"/>
  <c r="CC53" i="7"/>
  <c r="BT53" i="7"/>
  <c r="BK53" i="7"/>
  <c r="BB53" i="7"/>
  <c r="AS53" i="7"/>
  <c r="AJ53" i="7"/>
  <c r="AA53" i="7"/>
  <c r="I53" i="7"/>
  <c r="EJ52" i="7"/>
  <c r="EI52" i="7"/>
  <c r="EA52" i="7"/>
  <c r="DZ52" i="7"/>
  <c r="DR52" i="7"/>
  <c r="DQ52" i="7"/>
  <c r="DI52" i="7"/>
  <c r="DH52" i="7"/>
  <c r="CZ52" i="7"/>
  <c r="CY52" i="7"/>
  <c r="CH52" i="7"/>
  <c r="CG52" i="7"/>
  <c r="BY52" i="7"/>
  <c r="BX52" i="7"/>
  <c r="BP52" i="7"/>
  <c r="BO52" i="7"/>
  <c r="BG52" i="7"/>
  <c r="BF52" i="7"/>
  <c r="AX52" i="7"/>
  <c r="AW52" i="7"/>
  <c r="AO52" i="7"/>
  <c r="AN52" i="7"/>
  <c r="AF52" i="7"/>
  <c r="AE52" i="7"/>
  <c r="W52" i="7"/>
  <c r="V52" i="7"/>
  <c r="N52" i="7"/>
  <c r="M52" i="7"/>
  <c r="E52" i="7"/>
  <c r="D52" i="7"/>
  <c r="EJ51" i="7"/>
  <c r="EI51" i="7"/>
  <c r="EA51" i="7"/>
  <c r="DZ51" i="7"/>
  <c r="DI51" i="7"/>
  <c r="DH51" i="7"/>
  <c r="CZ51" i="7"/>
  <c r="CY51" i="7"/>
  <c r="CH51" i="7"/>
  <c r="CG51" i="7"/>
  <c r="BY51" i="7"/>
  <c r="BX51" i="7"/>
  <c r="BP51" i="7"/>
  <c r="BO51" i="7"/>
  <c r="BG51" i="7"/>
  <c r="BF51" i="7"/>
  <c r="AX51" i="7"/>
  <c r="AW51" i="7"/>
  <c r="AO51" i="7"/>
  <c r="AN51" i="7"/>
  <c r="AF51" i="7"/>
  <c r="AE51" i="7"/>
  <c r="W51" i="7"/>
  <c r="V51" i="7"/>
  <c r="N51" i="7"/>
  <c r="M51" i="7"/>
  <c r="E51" i="7"/>
  <c r="D51" i="7"/>
  <c r="EJ50" i="7"/>
  <c r="EI50" i="7"/>
  <c r="EA50" i="7"/>
  <c r="DZ50" i="7"/>
  <c r="DR50" i="7"/>
  <c r="DQ50" i="7"/>
  <c r="DI50" i="7"/>
  <c r="DH50" i="7"/>
  <c r="CZ50" i="7"/>
  <c r="CY50" i="7"/>
  <c r="CH50" i="7"/>
  <c r="CG50" i="7"/>
  <c r="BY50" i="7"/>
  <c r="BX50" i="7"/>
  <c r="BP50" i="7"/>
  <c r="BO50" i="7"/>
  <c r="BG50" i="7"/>
  <c r="BF50" i="7"/>
  <c r="AX50" i="7"/>
  <c r="AW50" i="7"/>
  <c r="AO50" i="7"/>
  <c r="AN50" i="7"/>
  <c r="AF50" i="7"/>
  <c r="AE50" i="7"/>
  <c r="W50" i="7"/>
  <c r="V50" i="7"/>
  <c r="N50" i="7"/>
  <c r="M50" i="7"/>
  <c r="E50" i="7"/>
  <c r="D50" i="7"/>
  <c r="EN49" i="7"/>
  <c r="EE49" i="7"/>
  <c r="DV49" i="7"/>
  <c r="DM49" i="7"/>
  <c r="DD49" i="7"/>
  <c r="CX49" i="7"/>
  <c r="CW49" i="7"/>
  <c r="CU49" i="7"/>
  <c r="CT49" i="7"/>
  <c r="CR49" i="7"/>
  <c r="CQ49" i="7"/>
  <c r="CL49" i="7"/>
  <c r="CC49" i="7"/>
  <c r="BT49" i="7"/>
  <c r="BK49" i="7"/>
  <c r="BB49" i="7"/>
  <c r="AS49" i="7"/>
  <c r="AJ49" i="7"/>
  <c r="AA49" i="7"/>
  <c r="R49" i="7"/>
  <c r="I49" i="7"/>
  <c r="EN48" i="7"/>
  <c r="EE48" i="7"/>
  <c r="DV48" i="7"/>
  <c r="DM48" i="7"/>
  <c r="DD48" i="7"/>
  <c r="CX48" i="7"/>
  <c r="CW48" i="7"/>
  <c r="CU48" i="7"/>
  <c r="CT48" i="7"/>
  <c r="CR48" i="7"/>
  <c r="CQ48" i="7"/>
  <c r="CL48" i="7"/>
  <c r="CC48" i="7"/>
  <c r="BT48" i="7"/>
  <c r="BK48" i="7"/>
  <c r="BB48" i="7"/>
  <c r="AS48" i="7"/>
  <c r="AJ48" i="7"/>
  <c r="AA48" i="7"/>
  <c r="R48" i="7"/>
  <c r="I48" i="7"/>
  <c r="EN47" i="7"/>
  <c r="EE47" i="7"/>
  <c r="DV47" i="7"/>
  <c r="DM47" i="7"/>
  <c r="DD47" i="7"/>
  <c r="CX47" i="7"/>
  <c r="CW47" i="7"/>
  <c r="CV47" i="7"/>
  <c r="CU47" i="7"/>
  <c r="CT47" i="7"/>
  <c r="CS47" i="7"/>
  <c r="CR47" i="7"/>
  <c r="CQ47" i="7"/>
  <c r="CP47" i="7"/>
  <c r="CL47" i="7"/>
  <c r="CC47" i="7"/>
  <c r="BT47" i="7"/>
  <c r="BK47" i="7"/>
  <c r="BB47" i="7"/>
  <c r="AS47" i="7"/>
  <c r="AJ47" i="7"/>
  <c r="AA47" i="7"/>
  <c r="R47" i="7"/>
  <c r="I47" i="7"/>
  <c r="EJ46" i="7"/>
  <c r="EI46" i="7"/>
  <c r="EA46" i="7"/>
  <c r="DZ46" i="7"/>
  <c r="DI46" i="7"/>
  <c r="DH46" i="7"/>
  <c r="CZ46" i="7"/>
  <c r="CY46" i="7"/>
  <c r="CH46" i="7"/>
  <c r="CG46" i="7"/>
  <c r="BY46" i="7"/>
  <c r="BX46" i="7"/>
  <c r="BP46" i="7"/>
  <c r="BO46" i="7"/>
  <c r="BG46" i="7"/>
  <c r="BF46" i="7"/>
  <c r="AX46" i="7"/>
  <c r="AW46" i="7"/>
  <c r="AO46" i="7"/>
  <c r="AN46" i="7"/>
  <c r="AF46" i="7"/>
  <c r="AE46" i="7"/>
  <c r="W46" i="7"/>
  <c r="V46" i="7"/>
  <c r="N46" i="7"/>
  <c r="M46" i="7"/>
  <c r="E46" i="7"/>
  <c r="D46" i="7"/>
  <c r="EN45" i="7"/>
  <c r="EE45" i="7"/>
  <c r="DV45" i="7"/>
  <c r="DM45" i="7"/>
  <c r="DD45" i="7"/>
  <c r="CX45" i="7"/>
  <c r="CW45" i="7"/>
  <c r="CV45" i="7"/>
  <c r="CU45" i="7"/>
  <c r="CT45" i="7"/>
  <c r="CS45" i="7"/>
  <c r="CR45" i="7"/>
  <c r="CQ45" i="7"/>
  <c r="CP45" i="7"/>
  <c r="CL45" i="7"/>
  <c r="CC45" i="7"/>
  <c r="BT45" i="7"/>
  <c r="BK45" i="7"/>
  <c r="BB45" i="7"/>
  <c r="AS45" i="7"/>
  <c r="AJ45" i="7"/>
  <c r="AA45" i="7"/>
  <c r="R45" i="7"/>
  <c r="I45" i="7"/>
  <c r="EJ44" i="7"/>
  <c r="EI44" i="7"/>
  <c r="EA44" i="7"/>
  <c r="DZ44" i="7"/>
  <c r="DR44" i="7"/>
  <c r="DQ44" i="7"/>
  <c r="DI44" i="7"/>
  <c r="DH44" i="7"/>
  <c r="CZ44" i="7"/>
  <c r="CY44" i="7"/>
  <c r="CH44" i="7"/>
  <c r="CG44" i="7"/>
  <c r="BY44" i="7"/>
  <c r="BX44" i="7"/>
  <c r="BP44" i="7"/>
  <c r="BO44" i="7"/>
  <c r="BG44" i="7"/>
  <c r="BF44" i="7"/>
  <c r="AX44" i="7"/>
  <c r="AW44" i="7"/>
  <c r="AO44" i="7"/>
  <c r="AN44" i="7"/>
  <c r="AF44" i="7"/>
  <c r="AE44" i="7"/>
  <c r="W44" i="7"/>
  <c r="V44" i="7"/>
  <c r="N44" i="7"/>
  <c r="M44" i="7"/>
  <c r="E44" i="7"/>
  <c r="D44" i="7"/>
  <c r="EJ43" i="7"/>
  <c r="EI43" i="7"/>
  <c r="EA43" i="7"/>
  <c r="DZ43" i="7"/>
  <c r="DI43" i="7"/>
  <c r="DH43" i="7"/>
  <c r="CZ43" i="7"/>
  <c r="CY43" i="7"/>
  <c r="CH43" i="7"/>
  <c r="CG43" i="7"/>
  <c r="BY43" i="7"/>
  <c r="BX43" i="7"/>
  <c r="BP43" i="7"/>
  <c r="BO43" i="7"/>
  <c r="BG43" i="7"/>
  <c r="BF43" i="7"/>
  <c r="AX43" i="7"/>
  <c r="AW43" i="7"/>
  <c r="AO43" i="7"/>
  <c r="AN43" i="7"/>
  <c r="AF43" i="7"/>
  <c r="AE43" i="7"/>
  <c r="W43" i="7"/>
  <c r="V43" i="7"/>
  <c r="N43" i="7"/>
  <c r="M43" i="7"/>
  <c r="E43" i="7"/>
  <c r="D43" i="7"/>
  <c r="EJ42" i="7"/>
  <c r="EI42" i="7"/>
  <c r="EA42" i="7"/>
  <c r="DZ42" i="7"/>
  <c r="DR42" i="7"/>
  <c r="DQ42" i="7"/>
  <c r="DI42" i="7"/>
  <c r="DH42" i="7"/>
  <c r="CZ42" i="7"/>
  <c r="CY42" i="7"/>
  <c r="CX42" i="7"/>
  <c r="CW42" i="7"/>
  <c r="CV42" i="7"/>
  <c r="CU42" i="7"/>
  <c r="CT42" i="7"/>
  <c r="CS42" i="7"/>
  <c r="CR42" i="7"/>
  <c r="CQ42" i="7"/>
  <c r="CP42" i="7"/>
  <c r="CH42" i="7"/>
  <c r="CG42" i="7"/>
  <c r="BY42" i="7"/>
  <c r="BX42" i="7"/>
  <c r="BP42" i="7"/>
  <c r="BO42" i="7"/>
  <c r="BG42" i="7"/>
  <c r="BF42" i="7"/>
  <c r="AX42" i="7"/>
  <c r="AW42" i="7"/>
  <c r="AO42" i="7"/>
  <c r="AN42" i="7"/>
  <c r="AF42" i="7"/>
  <c r="AE42" i="7"/>
  <c r="W42" i="7"/>
  <c r="V42" i="7"/>
  <c r="N42" i="7"/>
  <c r="M42" i="7"/>
  <c r="E42" i="7"/>
  <c r="D42" i="7"/>
  <c r="EN41" i="7"/>
  <c r="EE41" i="7"/>
  <c r="DV41" i="7"/>
  <c r="DM41" i="7"/>
  <c r="DD41" i="7"/>
  <c r="CX41" i="7"/>
  <c r="CW41" i="7"/>
  <c r="CV41" i="7"/>
  <c r="CU41" i="7"/>
  <c r="CT41" i="7"/>
  <c r="CS41" i="7"/>
  <c r="CR41" i="7"/>
  <c r="CQ41" i="7"/>
  <c r="CP41" i="7"/>
  <c r="CL41" i="7"/>
  <c r="CC41" i="7"/>
  <c r="BT41" i="7"/>
  <c r="BK41" i="7"/>
  <c r="BB41" i="7"/>
  <c r="AS41" i="7"/>
  <c r="AJ41" i="7"/>
  <c r="AA41" i="7"/>
  <c r="R41" i="7"/>
  <c r="I41" i="7"/>
  <c r="EN40" i="7"/>
  <c r="EE40" i="7"/>
  <c r="DV40" i="7"/>
  <c r="DM40" i="7"/>
  <c r="DD40" i="7"/>
  <c r="CX40" i="7"/>
  <c r="CW40" i="7"/>
  <c r="CV40" i="7"/>
  <c r="CU40" i="7"/>
  <c r="CT40" i="7"/>
  <c r="CS40" i="7"/>
  <c r="CR40" i="7"/>
  <c r="CQ40" i="7"/>
  <c r="CP40" i="7"/>
  <c r="CL40" i="7"/>
  <c r="CC40" i="7"/>
  <c r="BT40" i="7"/>
  <c r="BK40" i="7"/>
  <c r="BB40" i="7"/>
  <c r="AS40" i="7"/>
  <c r="AJ40" i="7"/>
  <c r="AA40" i="7"/>
  <c r="R40" i="7"/>
  <c r="I40" i="7"/>
  <c r="EN39" i="7"/>
  <c r="EE39" i="7"/>
  <c r="DV39" i="7"/>
  <c r="DM39" i="7"/>
  <c r="DD39" i="7"/>
  <c r="CX39" i="7"/>
  <c r="CW39" i="7"/>
  <c r="CV39" i="7"/>
  <c r="CU39" i="7"/>
  <c r="CT39" i="7"/>
  <c r="CS39" i="7"/>
  <c r="CR39" i="7"/>
  <c r="CQ39" i="7"/>
  <c r="CP39" i="7"/>
  <c r="CL39" i="7"/>
  <c r="CC39" i="7"/>
  <c r="BT39" i="7"/>
  <c r="BK39" i="7"/>
  <c r="BB39" i="7"/>
  <c r="AS39" i="7"/>
  <c r="AJ39" i="7"/>
  <c r="AA39" i="7"/>
  <c r="R39" i="7"/>
  <c r="I39" i="7"/>
  <c r="EN38" i="7"/>
  <c r="EE38" i="7"/>
  <c r="DV38" i="7"/>
  <c r="DM38" i="7"/>
  <c r="DD38" i="7"/>
  <c r="CX38" i="7"/>
  <c r="CW38" i="7"/>
  <c r="CV38" i="7"/>
  <c r="CU38" i="7"/>
  <c r="CT38" i="7"/>
  <c r="CS38" i="7"/>
  <c r="CR38" i="7"/>
  <c r="CQ38" i="7"/>
  <c r="CP38" i="7"/>
  <c r="CL38" i="7"/>
  <c r="CC38" i="7"/>
  <c r="BT38" i="7"/>
  <c r="BK38" i="7"/>
  <c r="BB38" i="7"/>
  <c r="AS38" i="7"/>
  <c r="AJ38" i="7"/>
  <c r="AA38" i="7"/>
  <c r="R38" i="7"/>
  <c r="I38" i="7"/>
  <c r="EN37" i="7"/>
  <c r="EE37" i="7"/>
  <c r="DV37" i="7"/>
  <c r="DM37" i="7"/>
  <c r="DD37" i="7"/>
  <c r="CX37" i="7"/>
  <c r="CW37" i="7"/>
  <c r="CV37" i="7"/>
  <c r="CU37" i="7"/>
  <c r="CT37" i="7"/>
  <c r="CS37" i="7"/>
  <c r="CR37" i="7"/>
  <c r="CQ37" i="7"/>
  <c r="CP37" i="7"/>
  <c r="CL37" i="7"/>
  <c r="CC37" i="7"/>
  <c r="BT37" i="7"/>
  <c r="BK37" i="7"/>
  <c r="BB37" i="7"/>
  <c r="AS37" i="7"/>
  <c r="AJ37" i="7"/>
  <c r="AA37" i="7"/>
  <c r="R37" i="7"/>
  <c r="I37" i="7"/>
  <c r="EN36" i="7"/>
  <c r="EE36" i="7"/>
  <c r="DV36" i="7"/>
  <c r="DM36" i="7"/>
  <c r="DD36" i="7"/>
  <c r="CX36" i="7"/>
  <c r="CW36" i="7"/>
  <c r="CV36" i="7"/>
  <c r="CU36" i="7"/>
  <c r="CT36" i="7"/>
  <c r="CS36" i="7"/>
  <c r="CR36" i="7"/>
  <c r="CQ36" i="7"/>
  <c r="CP36" i="7"/>
  <c r="CL36" i="7"/>
  <c r="CC36" i="7"/>
  <c r="BT36" i="7"/>
  <c r="BK36" i="7"/>
  <c r="BB36" i="7"/>
  <c r="AS36" i="7"/>
  <c r="AJ36" i="7"/>
  <c r="AA36" i="7"/>
  <c r="R36" i="7"/>
  <c r="I36" i="7"/>
  <c r="EN35" i="7"/>
  <c r="EE35" i="7"/>
  <c r="DV35" i="7"/>
  <c r="DM35" i="7"/>
  <c r="DD35" i="7"/>
  <c r="CX35" i="7"/>
  <c r="CW35" i="7"/>
  <c r="CV35" i="7"/>
  <c r="CU35" i="7"/>
  <c r="CT35" i="7"/>
  <c r="CS35" i="7"/>
  <c r="CR35" i="7"/>
  <c r="CQ35" i="7"/>
  <c r="CP35" i="7"/>
  <c r="CL35" i="7"/>
  <c r="CC35" i="7"/>
  <c r="BT35" i="7"/>
  <c r="BK35" i="7"/>
  <c r="BB35" i="7"/>
  <c r="AS35" i="7"/>
  <c r="AJ35" i="7"/>
  <c r="AA35" i="7"/>
  <c r="R35" i="7"/>
  <c r="I35" i="7"/>
  <c r="EJ34" i="7"/>
  <c r="EI34" i="7"/>
  <c r="EA34" i="7"/>
  <c r="DZ34" i="7"/>
  <c r="DI34" i="7"/>
  <c r="DH34" i="7"/>
  <c r="CZ34" i="7"/>
  <c r="CY34" i="7"/>
  <c r="CH34" i="7"/>
  <c r="CG34" i="7"/>
  <c r="BY34" i="7"/>
  <c r="BX34" i="7"/>
  <c r="BP34" i="7"/>
  <c r="BO34" i="7"/>
  <c r="BG34" i="7"/>
  <c r="BF34" i="7"/>
  <c r="AX34" i="7"/>
  <c r="AW34" i="7"/>
  <c r="AO34" i="7"/>
  <c r="AN34" i="7"/>
  <c r="AF34" i="7"/>
  <c r="AE34" i="7"/>
  <c r="W34" i="7"/>
  <c r="V34" i="7"/>
  <c r="N34" i="7"/>
  <c r="M34" i="7"/>
  <c r="E34" i="7"/>
  <c r="D34" i="7"/>
  <c r="EJ33" i="7"/>
  <c r="EI33" i="7"/>
  <c r="EA33" i="7"/>
  <c r="DZ33" i="7"/>
  <c r="DI33" i="7"/>
  <c r="DH33" i="7"/>
  <c r="CZ33" i="7"/>
  <c r="CY33" i="7"/>
  <c r="CH33" i="7"/>
  <c r="CG33" i="7"/>
  <c r="BY33" i="7"/>
  <c r="BX33" i="7"/>
  <c r="BP33" i="7"/>
  <c r="BO33" i="7"/>
  <c r="BG33" i="7"/>
  <c r="BF33" i="7"/>
  <c r="AX33" i="7"/>
  <c r="AW33" i="7"/>
  <c r="AO33" i="7"/>
  <c r="AN33" i="7"/>
  <c r="AF33" i="7"/>
  <c r="AE33" i="7"/>
  <c r="W33" i="7"/>
  <c r="V33" i="7"/>
  <c r="N33" i="7"/>
  <c r="M33" i="7"/>
  <c r="E33" i="7"/>
  <c r="D33" i="7"/>
  <c r="EN32" i="7"/>
  <c r="EE32" i="7"/>
  <c r="DV32" i="7"/>
  <c r="DM32" i="7"/>
  <c r="DD32" i="7"/>
  <c r="CL32" i="7"/>
  <c r="CC32" i="7"/>
  <c r="BT32" i="7"/>
  <c r="BK32" i="7"/>
  <c r="BB32" i="7"/>
  <c r="AS32" i="7"/>
  <c r="AJ32" i="7"/>
  <c r="AA32" i="7"/>
  <c r="R32" i="7"/>
  <c r="I32" i="7"/>
  <c r="EN31" i="7"/>
  <c r="EE31" i="7"/>
  <c r="DV31" i="7"/>
  <c r="DM31" i="7"/>
  <c r="DD31" i="7"/>
  <c r="CX31" i="7"/>
  <c r="CW31" i="7"/>
  <c r="CV31" i="7"/>
  <c r="CU31" i="7"/>
  <c r="CT31" i="7"/>
  <c r="CS31" i="7"/>
  <c r="CR31" i="7"/>
  <c r="CQ31" i="7"/>
  <c r="CP31" i="7"/>
  <c r="CL31" i="7"/>
  <c r="CC31" i="7"/>
  <c r="BT31" i="7"/>
  <c r="BK31" i="7"/>
  <c r="BB31" i="7"/>
  <c r="AS31" i="7"/>
  <c r="AJ31" i="7"/>
  <c r="AA31" i="7"/>
  <c r="R31" i="7"/>
  <c r="I31" i="7"/>
  <c r="EN30" i="7"/>
  <c r="EE30" i="7"/>
  <c r="DV30" i="7"/>
  <c r="DM30" i="7"/>
  <c r="DD30" i="7"/>
  <c r="CX30" i="7"/>
  <c r="CW30" i="7"/>
  <c r="CV30" i="7"/>
  <c r="CU30" i="7"/>
  <c r="CT30" i="7"/>
  <c r="CS30" i="7"/>
  <c r="CR30" i="7"/>
  <c r="CQ30" i="7"/>
  <c r="CP30" i="7"/>
  <c r="CL30" i="7"/>
  <c r="CC30" i="7"/>
  <c r="BT30" i="7"/>
  <c r="BK30" i="7"/>
  <c r="BB30" i="7"/>
  <c r="AS30" i="7"/>
  <c r="AJ30" i="7"/>
  <c r="AA30" i="7"/>
  <c r="R30" i="7"/>
  <c r="I30" i="7"/>
  <c r="EN29" i="7"/>
  <c r="EE29" i="7"/>
  <c r="DV29" i="7"/>
  <c r="DM29" i="7"/>
  <c r="DD29" i="7"/>
  <c r="CX29" i="7"/>
  <c r="CW29" i="7"/>
  <c r="CV29" i="7"/>
  <c r="CU29" i="7"/>
  <c r="CT29" i="7"/>
  <c r="CS29" i="7"/>
  <c r="CR29" i="7"/>
  <c r="CQ29" i="7"/>
  <c r="CP29" i="7"/>
  <c r="CL29" i="7"/>
  <c r="CC29" i="7"/>
  <c r="BT29" i="7"/>
  <c r="BK29" i="7"/>
  <c r="BB29" i="7"/>
  <c r="AS29" i="7"/>
  <c r="AJ29" i="7"/>
  <c r="AA29" i="7"/>
  <c r="R29" i="7"/>
  <c r="I29" i="7"/>
  <c r="EN28" i="7"/>
  <c r="EE28" i="7"/>
  <c r="DV28" i="7"/>
  <c r="DM28" i="7"/>
  <c r="DD28" i="7"/>
  <c r="CX28" i="7"/>
  <c r="CW28" i="7"/>
  <c r="CV28" i="7"/>
  <c r="CU28" i="7"/>
  <c r="CT28" i="7"/>
  <c r="CS28" i="7"/>
  <c r="CR28" i="7"/>
  <c r="CQ28" i="7"/>
  <c r="CP28" i="7"/>
  <c r="CL28" i="7"/>
  <c r="CC28" i="7"/>
  <c r="BT28" i="7"/>
  <c r="BK28" i="7"/>
  <c r="BB28" i="7"/>
  <c r="AS28" i="7"/>
  <c r="AJ28" i="7"/>
  <c r="AA28" i="7"/>
  <c r="R28" i="7"/>
  <c r="I28" i="7"/>
  <c r="EN27" i="7"/>
  <c r="EE27" i="7"/>
  <c r="DV27" i="7"/>
  <c r="DM27" i="7"/>
  <c r="DD27" i="7"/>
  <c r="CX27" i="7"/>
  <c r="CW27" i="7"/>
  <c r="CV27" i="7"/>
  <c r="CU27" i="7"/>
  <c r="CT27" i="7"/>
  <c r="CS27" i="7"/>
  <c r="CR27" i="7"/>
  <c r="CQ27" i="7"/>
  <c r="CP27" i="7"/>
  <c r="CL27" i="7"/>
  <c r="CC27" i="7"/>
  <c r="BT27" i="7"/>
  <c r="BK27" i="7"/>
  <c r="BB27" i="7"/>
  <c r="AS27" i="7"/>
  <c r="AJ27" i="7"/>
  <c r="AA27" i="7"/>
  <c r="I27" i="7"/>
  <c r="EN26" i="7"/>
  <c r="EE26" i="7"/>
  <c r="DV26" i="7"/>
  <c r="DM26" i="7"/>
  <c r="DD26" i="7"/>
  <c r="CX26" i="7"/>
  <c r="CW26" i="7"/>
  <c r="CV26" i="7"/>
  <c r="CU26" i="7"/>
  <c r="CT26" i="7"/>
  <c r="CS26" i="7"/>
  <c r="CR26" i="7"/>
  <c r="CQ26" i="7"/>
  <c r="CP26" i="7"/>
  <c r="CL26" i="7"/>
  <c r="CC26" i="7"/>
  <c r="BT26" i="7"/>
  <c r="BB26" i="7"/>
  <c r="AS26" i="7"/>
  <c r="AJ26" i="7"/>
  <c r="AA26" i="7"/>
  <c r="I26" i="7"/>
  <c r="EN25" i="7"/>
  <c r="EE25" i="7"/>
  <c r="DV25" i="7"/>
  <c r="DM25" i="7"/>
  <c r="DD25" i="7"/>
  <c r="CX25" i="7"/>
  <c r="CW25" i="7"/>
  <c r="CV25" i="7"/>
  <c r="CU25" i="7"/>
  <c r="CT25" i="7"/>
  <c r="CS25" i="7"/>
  <c r="CR25" i="7"/>
  <c r="CQ25" i="7"/>
  <c r="CP25" i="7"/>
  <c r="CL25" i="7"/>
  <c r="CC25" i="7"/>
  <c r="BT25" i="7"/>
  <c r="BK25" i="7"/>
  <c r="BB25" i="7"/>
  <c r="AS25" i="7"/>
  <c r="AJ25" i="7"/>
  <c r="AA25" i="7"/>
  <c r="I25" i="7"/>
  <c r="EN24" i="7"/>
  <c r="EE24" i="7"/>
  <c r="DV24" i="7"/>
  <c r="DM24" i="7"/>
  <c r="DD24" i="7"/>
  <c r="CX24" i="7"/>
  <c r="CW24" i="7"/>
  <c r="CV24" i="7"/>
  <c r="CU24" i="7"/>
  <c r="CT24" i="7"/>
  <c r="CS24" i="7"/>
  <c r="CR24" i="7"/>
  <c r="CQ24" i="7"/>
  <c r="CP24" i="7"/>
  <c r="CL24" i="7"/>
  <c r="CC24" i="7"/>
  <c r="BT24" i="7"/>
  <c r="BK24" i="7"/>
  <c r="BB24" i="7"/>
  <c r="AS24" i="7"/>
  <c r="AJ24" i="7"/>
  <c r="AA24" i="7"/>
  <c r="R24" i="7"/>
  <c r="I24" i="7"/>
  <c r="EN23" i="7"/>
  <c r="EE23" i="7"/>
  <c r="DV23" i="7"/>
  <c r="DM23" i="7"/>
  <c r="DD23" i="7"/>
  <c r="CX23" i="7"/>
  <c r="CW23" i="7"/>
  <c r="CV23" i="7"/>
  <c r="CU23" i="7"/>
  <c r="CT23" i="7"/>
  <c r="CS23" i="7"/>
  <c r="CR23" i="7"/>
  <c r="CQ23" i="7"/>
  <c r="CP23" i="7"/>
  <c r="CL23" i="7"/>
  <c r="CC23" i="7"/>
  <c r="BT23" i="7"/>
  <c r="BK23" i="7"/>
  <c r="BB23" i="7"/>
  <c r="AS23" i="7"/>
  <c r="AJ23" i="7"/>
  <c r="AA23" i="7"/>
  <c r="R23" i="7"/>
  <c r="I23" i="7"/>
  <c r="EN22" i="7"/>
  <c r="EE22" i="7"/>
  <c r="DV22" i="7"/>
  <c r="DM22" i="7"/>
  <c r="DD22" i="7"/>
  <c r="CX22" i="7"/>
  <c r="CW22" i="7"/>
  <c r="CV22" i="7"/>
  <c r="CU22" i="7"/>
  <c r="CT22" i="7"/>
  <c r="CS22" i="7"/>
  <c r="CR22" i="7"/>
  <c r="CQ22" i="7"/>
  <c r="CP22" i="7"/>
  <c r="CL22" i="7"/>
  <c r="CC22" i="7"/>
  <c r="BT22" i="7"/>
  <c r="BK22" i="7"/>
  <c r="BB22" i="7"/>
  <c r="AS22" i="7"/>
  <c r="AJ22" i="7"/>
  <c r="AA22" i="7"/>
  <c r="R22" i="7"/>
  <c r="I22" i="7"/>
  <c r="EJ21" i="7"/>
  <c r="EI21" i="7"/>
  <c r="EA21" i="7"/>
  <c r="DZ21" i="7"/>
  <c r="DR21" i="7"/>
  <c r="DQ21" i="7"/>
  <c r="DI21" i="7"/>
  <c r="DH21" i="7"/>
  <c r="CZ21" i="7"/>
  <c r="CY21" i="7"/>
  <c r="CH21" i="7"/>
  <c r="CG21" i="7"/>
  <c r="BY21" i="7"/>
  <c r="BX21" i="7"/>
  <c r="BP21" i="7"/>
  <c r="BO21" i="7"/>
  <c r="BG21" i="7"/>
  <c r="BF21" i="7"/>
  <c r="AX21" i="7"/>
  <c r="AW21" i="7"/>
  <c r="AO21" i="7"/>
  <c r="AN21" i="7"/>
  <c r="AF21" i="7"/>
  <c r="AE21" i="7"/>
  <c r="W21" i="7"/>
  <c r="V21" i="7"/>
  <c r="N21" i="7"/>
  <c r="M21" i="7"/>
  <c r="E21" i="7"/>
  <c r="D21" i="7"/>
  <c r="EJ20" i="7"/>
  <c r="EI20" i="7"/>
  <c r="EA20" i="7"/>
  <c r="DZ20" i="7"/>
  <c r="DI20" i="7"/>
  <c r="DH20" i="7"/>
  <c r="CZ20" i="7"/>
  <c r="CY20" i="7"/>
  <c r="CH20" i="7"/>
  <c r="CG20" i="7"/>
  <c r="BY20" i="7"/>
  <c r="BX20" i="7"/>
  <c r="BP20" i="7"/>
  <c r="BO20" i="7"/>
  <c r="BG20" i="7"/>
  <c r="BF20" i="7"/>
  <c r="AX20" i="7"/>
  <c r="AW20" i="7"/>
  <c r="AO20" i="7"/>
  <c r="AN20" i="7"/>
  <c r="AF20" i="7"/>
  <c r="AE20" i="7"/>
  <c r="W20" i="7"/>
  <c r="V20" i="7"/>
  <c r="N20" i="7"/>
  <c r="M20" i="7"/>
  <c r="E20" i="7"/>
  <c r="D20" i="7"/>
  <c r="EN19" i="7"/>
  <c r="EE19" i="7"/>
  <c r="DV19" i="7"/>
  <c r="DM19" i="7"/>
  <c r="DD19" i="7"/>
  <c r="CX19" i="7"/>
  <c r="CW19" i="7"/>
  <c r="CV19" i="7"/>
  <c r="CU19" i="7"/>
  <c r="CT19" i="7"/>
  <c r="CS19" i="7"/>
  <c r="CR19" i="7"/>
  <c r="CQ19" i="7"/>
  <c r="CP19" i="7"/>
  <c r="CL19" i="7"/>
  <c r="CC19" i="7"/>
  <c r="BT19" i="7"/>
  <c r="BK19" i="7"/>
  <c r="BB19" i="7"/>
  <c r="AS19" i="7"/>
  <c r="AJ19" i="7"/>
  <c r="AA19" i="7"/>
  <c r="R19" i="7"/>
  <c r="I19" i="7"/>
  <c r="EN18" i="7"/>
  <c r="EE18" i="7"/>
  <c r="DV18" i="7"/>
  <c r="DM18" i="7"/>
  <c r="DD18" i="7"/>
  <c r="CX18" i="7"/>
  <c r="CW18" i="7"/>
  <c r="CV18" i="7"/>
  <c r="CU18" i="7"/>
  <c r="CT18" i="7"/>
  <c r="CS18" i="7"/>
  <c r="CR18" i="7"/>
  <c r="CQ18" i="7"/>
  <c r="CP18" i="7"/>
  <c r="CL18" i="7"/>
  <c r="CC18" i="7"/>
  <c r="BT18" i="7"/>
  <c r="BK18" i="7"/>
  <c r="BB18" i="7"/>
  <c r="AS18" i="7"/>
  <c r="AJ18" i="7"/>
  <c r="AA18" i="7"/>
  <c r="R18" i="7"/>
  <c r="I18" i="7"/>
  <c r="EN17" i="7"/>
  <c r="EE17" i="7"/>
  <c r="DV17" i="7"/>
  <c r="DM17" i="7"/>
  <c r="DD17" i="7"/>
  <c r="CX17" i="7"/>
  <c r="CW17" i="7"/>
  <c r="CU17" i="7"/>
  <c r="CT17" i="7"/>
  <c r="CR17" i="7"/>
  <c r="CQ17" i="7"/>
  <c r="CL17" i="7"/>
  <c r="CC17" i="7"/>
  <c r="BT17" i="7"/>
  <c r="BK17" i="7"/>
  <c r="BB17" i="7"/>
  <c r="AS17" i="7"/>
  <c r="AJ17" i="7"/>
  <c r="AA17" i="7"/>
  <c r="R17" i="7"/>
  <c r="I17" i="7"/>
  <c r="EN16" i="7"/>
  <c r="EE16" i="7"/>
  <c r="DV16" i="7"/>
  <c r="DM16" i="7"/>
  <c r="DD16" i="7"/>
  <c r="CX16" i="7"/>
  <c r="CW16" i="7"/>
  <c r="CV16" i="7"/>
  <c r="CU16" i="7"/>
  <c r="CT16" i="7"/>
  <c r="CS16" i="7"/>
  <c r="CR16" i="7"/>
  <c r="CQ16" i="7"/>
  <c r="CP16" i="7"/>
  <c r="CL16" i="7"/>
  <c r="CC16" i="7"/>
  <c r="BT16" i="7"/>
  <c r="BK16" i="7"/>
  <c r="BB16" i="7"/>
  <c r="AS16" i="7"/>
  <c r="AJ16" i="7"/>
  <c r="AA16" i="7"/>
  <c r="R16" i="7"/>
  <c r="I16" i="7"/>
  <c r="EJ15" i="7"/>
  <c r="EI15" i="7"/>
  <c r="EA15" i="7"/>
  <c r="DZ15" i="7"/>
  <c r="DR15" i="7"/>
  <c r="DQ15" i="7"/>
  <c r="DI15" i="7"/>
  <c r="DH15" i="7"/>
  <c r="CZ15" i="7"/>
  <c r="CY15" i="7"/>
  <c r="CH15" i="7"/>
  <c r="CG15" i="7"/>
  <c r="BY15" i="7"/>
  <c r="BX15" i="7"/>
  <c r="BP15" i="7"/>
  <c r="BO15" i="7"/>
  <c r="BG15" i="7"/>
  <c r="BF15" i="7"/>
  <c r="AX15" i="7"/>
  <c r="AW15" i="7"/>
  <c r="AO15" i="7"/>
  <c r="AN15" i="7"/>
  <c r="AF15" i="7"/>
  <c r="AE15" i="7"/>
  <c r="W15" i="7"/>
  <c r="V15" i="7"/>
  <c r="N15" i="7"/>
  <c r="M15" i="7"/>
  <c r="E15" i="7"/>
  <c r="D15" i="7"/>
  <c r="EJ14" i="7"/>
  <c r="EI14" i="7"/>
  <c r="EA14" i="7"/>
  <c r="DZ14" i="7"/>
  <c r="DI14" i="7"/>
  <c r="DH14" i="7"/>
  <c r="CZ14" i="7"/>
  <c r="CY14" i="7"/>
  <c r="CH14" i="7"/>
  <c r="CG14" i="7"/>
  <c r="BY14" i="7"/>
  <c r="BX14" i="7"/>
  <c r="BP14" i="7"/>
  <c r="BO14" i="7"/>
  <c r="BG14" i="7"/>
  <c r="BF14" i="7"/>
  <c r="AX14" i="7"/>
  <c r="AW14" i="7"/>
  <c r="AO14" i="7"/>
  <c r="AN14" i="7"/>
  <c r="AF14" i="7"/>
  <c r="AE14" i="7"/>
  <c r="W14" i="7"/>
  <c r="V14" i="7"/>
  <c r="N14" i="7"/>
  <c r="M14" i="7"/>
  <c r="E14" i="7"/>
  <c r="D14" i="7"/>
  <c r="EN13" i="7"/>
  <c r="EE13" i="7"/>
  <c r="DV13" i="7"/>
  <c r="DM13" i="7"/>
  <c r="DD13" i="7"/>
  <c r="CX13" i="7"/>
  <c r="CW13" i="7"/>
  <c r="CV13" i="7"/>
  <c r="CU13" i="7"/>
  <c r="CT13" i="7"/>
  <c r="CS13" i="7"/>
  <c r="CR13" i="7"/>
  <c r="CQ13" i="7"/>
  <c r="CP13" i="7"/>
  <c r="CL13" i="7"/>
  <c r="CC13" i="7"/>
  <c r="BT13" i="7"/>
  <c r="BK13" i="7"/>
  <c r="BB13" i="7"/>
  <c r="AS13" i="7"/>
  <c r="AJ13" i="7"/>
  <c r="AA13" i="7"/>
  <c r="R13" i="7"/>
  <c r="I13" i="7"/>
  <c r="EJ12" i="7"/>
  <c r="EI12" i="7"/>
  <c r="EA12" i="7"/>
  <c r="DZ12" i="7"/>
  <c r="DR12" i="7"/>
  <c r="DQ12" i="7"/>
  <c r="DI12" i="7"/>
  <c r="DH12" i="7"/>
  <c r="CZ12" i="7"/>
  <c r="CY12" i="7"/>
  <c r="CH12" i="7"/>
  <c r="CG12" i="7"/>
  <c r="BY12" i="7"/>
  <c r="BX12" i="7"/>
  <c r="BP12" i="7"/>
  <c r="BO12" i="7"/>
  <c r="BG12" i="7"/>
  <c r="BF12" i="7"/>
  <c r="AX12" i="7"/>
  <c r="AW12" i="7"/>
  <c r="AP12" i="7"/>
  <c r="AO12" i="7"/>
  <c r="AN12" i="7"/>
  <c r="AF12" i="7"/>
  <c r="AE12" i="7"/>
  <c r="W12" i="7"/>
  <c r="V12" i="7"/>
  <c r="N12" i="7"/>
  <c r="M12" i="7"/>
  <c r="E12" i="7"/>
  <c r="D12" i="7"/>
  <c r="EJ11" i="7"/>
  <c r="EI11" i="7"/>
  <c r="EA11" i="7"/>
  <c r="DZ11" i="7"/>
  <c r="DR11" i="7"/>
  <c r="DQ11" i="7"/>
  <c r="DI11" i="7"/>
  <c r="DH11" i="7"/>
  <c r="CZ11" i="7"/>
  <c r="CY11" i="7"/>
  <c r="CH11" i="7"/>
  <c r="CG11" i="7"/>
  <c r="BY11" i="7"/>
  <c r="BX11" i="7"/>
  <c r="BP11" i="7"/>
  <c r="BO11" i="7"/>
  <c r="BG11" i="7"/>
  <c r="BF11" i="7"/>
  <c r="AX11" i="7"/>
  <c r="AW11" i="7"/>
  <c r="AO11" i="7"/>
  <c r="AN11" i="7"/>
  <c r="AF11" i="7"/>
  <c r="AE11" i="7"/>
  <c r="W11" i="7"/>
  <c r="V11" i="7"/>
  <c r="N11" i="7"/>
  <c r="M11" i="7"/>
  <c r="E11" i="7"/>
  <c r="D11" i="7"/>
  <c r="EN10" i="7"/>
  <c r="EE10" i="7"/>
  <c r="DV10" i="7"/>
  <c r="DM10" i="7"/>
  <c r="DD10" i="7"/>
  <c r="CX10" i="7"/>
  <c r="CW10" i="7"/>
  <c r="CV10" i="7"/>
  <c r="CU10" i="7"/>
  <c r="CT10" i="7"/>
  <c r="CS10" i="7"/>
  <c r="CR10" i="7"/>
  <c r="CQ10" i="7"/>
  <c r="CP10" i="7"/>
  <c r="CL10" i="7"/>
  <c r="CC10" i="7"/>
  <c r="BT10" i="7"/>
  <c r="BK10" i="7"/>
  <c r="BB10" i="7"/>
  <c r="AS10" i="7"/>
  <c r="AJ10" i="7"/>
  <c r="AA10" i="7"/>
  <c r="R10" i="7"/>
  <c r="I10" i="7"/>
  <c r="EQ88" i="6"/>
  <c r="EN88" i="6"/>
  <c r="EK88" i="6"/>
  <c r="EH88" i="6"/>
  <c r="EE88" i="6"/>
  <c r="EB88" i="6"/>
  <c r="DW88" i="6"/>
  <c r="DX88" i="6" s="1"/>
  <c r="DY88" i="6" s="1"/>
  <c r="DV88" i="6"/>
  <c r="DS88" i="6"/>
  <c r="DP88" i="6"/>
  <c r="DM88" i="6"/>
  <c r="DJ88" i="6"/>
  <c r="DG88" i="6"/>
  <c r="DD88" i="6"/>
  <c r="DA88" i="6"/>
  <c r="CX88" i="6"/>
  <c r="CW88" i="6"/>
  <c r="CV88" i="6"/>
  <c r="CU88" i="6"/>
  <c r="CT88" i="6"/>
  <c r="CS88" i="6"/>
  <c r="CR88" i="6"/>
  <c r="CQ88" i="6"/>
  <c r="CP88" i="6"/>
  <c r="CN88" i="6"/>
  <c r="CM88" i="6"/>
  <c r="CO88" i="6" s="1"/>
  <c r="CL88" i="6"/>
  <c r="CI88" i="6"/>
  <c r="CF88" i="6"/>
  <c r="CC88" i="6"/>
  <c r="BZ88" i="6"/>
  <c r="BW88" i="6"/>
  <c r="BT88" i="6"/>
  <c r="BQ88" i="6"/>
  <c r="BN88" i="6"/>
  <c r="BK88" i="6"/>
  <c r="BH88" i="6"/>
  <c r="BB88" i="6"/>
  <c r="AZ88" i="6"/>
  <c r="AV88" i="6"/>
  <c r="AS88" i="6"/>
  <c r="AP88" i="6"/>
  <c r="AM88" i="6"/>
  <c r="AJ88" i="6"/>
  <c r="AG88" i="6"/>
  <c r="AD88" i="6"/>
  <c r="AA88" i="6"/>
  <c r="X88" i="6"/>
  <c r="R88" i="6"/>
  <c r="O88" i="6"/>
  <c r="L88" i="6"/>
  <c r="I88" i="6"/>
  <c r="F88" i="6"/>
  <c r="EQ86" i="6"/>
  <c r="EN86" i="6"/>
  <c r="EK86" i="6"/>
  <c r="EH86" i="6"/>
  <c r="EE86" i="6"/>
  <c r="EB86" i="6"/>
  <c r="DY86" i="6"/>
  <c r="DV86" i="6"/>
  <c r="DS86" i="6"/>
  <c r="DP86" i="6"/>
  <c r="DM86" i="6"/>
  <c r="DJ86" i="6"/>
  <c r="DG86" i="6"/>
  <c r="DD86" i="6"/>
  <c r="DA86" i="6"/>
  <c r="CX86" i="6"/>
  <c r="CW86" i="6"/>
  <c r="CV86" i="6"/>
  <c r="CU86" i="6"/>
  <c r="CT86" i="6"/>
  <c r="CS86" i="6"/>
  <c r="CR86" i="6"/>
  <c r="CQ86" i="6"/>
  <c r="CP86" i="6"/>
  <c r="CO86" i="6"/>
  <c r="CL86" i="6"/>
  <c r="CI86" i="6"/>
  <c r="CF86" i="6"/>
  <c r="CC86" i="6"/>
  <c r="BZ86" i="6"/>
  <c r="BW86" i="6"/>
  <c r="BT86" i="6"/>
  <c r="BQ86" i="6"/>
  <c r="BN86" i="6"/>
  <c r="BK86" i="6"/>
  <c r="BH86" i="6"/>
  <c r="AV86" i="6"/>
  <c r="AS86" i="6"/>
  <c r="AP86" i="6"/>
  <c r="AM86" i="6"/>
  <c r="AJ86" i="6"/>
  <c r="AG86" i="6"/>
  <c r="AD86" i="6"/>
  <c r="AA86" i="6"/>
  <c r="X86" i="6"/>
  <c r="R86" i="6"/>
  <c r="O86" i="6"/>
  <c r="L86" i="6"/>
  <c r="I86" i="6"/>
  <c r="F86" i="6"/>
  <c r="EQ84" i="6"/>
  <c r="EN84" i="6"/>
  <c r="EK84" i="6"/>
  <c r="EH84" i="6"/>
  <c r="EE84" i="6"/>
  <c r="EB84" i="6"/>
  <c r="DW84" i="6"/>
  <c r="DV84" i="6"/>
  <c r="DS84" i="6"/>
  <c r="DP84" i="6"/>
  <c r="DM84" i="6"/>
  <c r="DJ84" i="6"/>
  <c r="DG84" i="6"/>
  <c r="DD84" i="6"/>
  <c r="DA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I84" i="6"/>
  <c r="CF84" i="6"/>
  <c r="CC84" i="6"/>
  <c r="BZ84" i="6"/>
  <c r="BW84" i="6"/>
  <c r="BT84" i="6"/>
  <c r="BQ84" i="6"/>
  <c r="BN84" i="6"/>
  <c r="BK84" i="6"/>
  <c r="BH84" i="6"/>
  <c r="AV84" i="6"/>
  <c r="AS84" i="6"/>
  <c r="AP84" i="6"/>
  <c r="AJ84" i="6"/>
  <c r="AG84" i="6"/>
  <c r="AD84" i="6"/>
  <c r="AA84" i="6"/>
  <c r="X84" i="6"/>
  <c r="R84" i="6"/>
  <c r="O84" i="6"/>
  <c r="L84" i="6"/>
  <c r="I84" i="6"/>
  <c r="F84" i="6"/>
  <c r="EQ82" i="6"/>
  <c r="EN82" i="6"/>
  <c r="EK82" i="6"/>
  <c r="EH82" i="6"/>
  <c r="EE82" i="6"/>
  <c r="EB82" i="6"/>
  <c r="DY82" i="6"/>
  <c r="DV82" i="6"/>
  <c r="DS82" i="6"/>
  <c r="DP82" i="6"/>
  <c r="DM82" i="6"/>
  <c r="DJ82" i="6"/>
  <c r="DG82" i="6"/>
  <c r="DD82" i="6"/>
  <c r="DA82" i="6"/>
  <c r="CX82" i="6"/>
  <c r="CW82" i="6"/>
  <c r="CV82" i="6"/>
  <c r="CU82" i="6"/>
  <c r="CT82" i="6"/>
  <c r="CS82" i="6"/>
  <c r="CR82" i="6"/>
  <c r="CQ82" i="6"/>
  <c r="CP82" i="6"/>
  <c r="CL82" i="6"/>
  <c r="CI82" i="6"/>
  <c r="CF82" i="6"/>
  <c r="CC82" i="6"/>
  <c r="BZ82" i="6"/>
  <c r="BW82" i="6"/>
  <c r="BT82" i="6"/>
  <c r="BQ82" i="6"/>
  <c r="BN82" i="6"/>
  <c r="BK82" i="6"/>
  <c r="BH82" i="6"/>
  <c r="BB82" i="6"/>
  <c r="BE82" i="6" s="1"/>
  <c r="AV82" i="6"/>
  <c r="AS82" i="6"/>
  <c r="AP82" i="6"/>
  <c r="AM82" i="6"/>
  <c r="AJ82" i="6"/>
  <c r="AG82" i="6"/>
  <c r="AD82" i="6"/>
  <c r="AA82" i="6"/>
  <c r="X82" i="6"/>
  <c r="R82" i="6"/>
  <c r="O82" i="6"/>
  <c r="L82" i="6"/>
  <c r="I82" i="6"/>
  <c r="F82" i="6"/>
  <c r="EN78" i="6"/>
  <c r="EE78" i="6"/>
  <c r="DV78" i="6"/>
  <c r="DM78" i="6"/>
  <c r="DD78" i="6"/>
  <c r="CX78" i="6"/>
  <c r="CW78" i="6"/>
  <c r="CV78" i="6"/>
  <c r="CU78" i="6"/>
  <c r="CT78" i="6"/>
  <c r="CS78" i="6"/>
  <c r="CR78" i="6"/>
  <c r="CQ78" i="6"/>
  <c r="CP78" i="6"/>
  <c r="CL78" i="6"/>
  <c r="CC78" i="6"/>
  <c r="BT78" i="6"/>
  <c r="BK78" i="6"/>
  <c r="BB78" i="6"/>
  <c r="AS78" i="6"/>
  <c r="AJ78" i="6"/>
  <c r="AA78" i="6"/>
  <c r="R78" i="6"/>
  <c r="I78" i="6"/>
  <c r="EN77" i="6"/>
  <c r="EE77" i="6"/>
  <c r="DV77" i="6"/>
  <c r="DM77" i="6"/>
  <c r="DD77" i="6"/>
  <c r="CX77" i="6"/>
  <c r="CV77" i="6"/>
  <c r="CR77" i="6"/>
  <c r="CP77" i="6"/>
  <c r="CL77" i="6"/>
  <c r="CC77" i="6"/>
  <c r="BT77" i="6"/>
  <c r="BK77" i="6"/>
  <c r="BB77" i="6"/>
  <c r="AS77" i="6"/>
  <c r="AJ77" i="6"/>
  <c r="AA77" i="6"/>
  <c r="R77" i="6"/>
  <c r="I77" i="6"/>
  <c r="EN76" i="6"/>
  <c r="EE76" i="6"/>
  <c r="DV76" i="6"/>
  <c r="DM76" i="6"/>
  <c r="DD76" i="6"/>
  <c r="CX76" i="6"/>
  <c r="CW76" i="6"/>
  <c r="CV76" i="6"/>
  <c r="CU76" i="6"/>
  <c r="CT76" i="6"/>
  <c r="CS76" i="6"/>
  <c r="CR76" i="6"/>
  <c r="CQ76" i="6"/>
  <c r="CP76" i="6"/>
  <c r="CL76" i="6"/>
  <c r="CC76" i="6"/>
  <c r="BT76" i="6"/>
  <c r="BK76" i="6"/>
  <c r="BB76" i="6"/>
  <c r="AS76" i="6"/>
  <c r="AJ76" i="6"/>
  <c r="AA76" i="6"/>
  <c r="R76" i="6"/>
  <c r="I76" i="6"/>
  <c r="EN75" i="6"/>
  <c r="EE75" i="6"/>
  <c r="DV75" i="6"/>
  <c r="DM75" i="6"/>
  <c r="DD75" i="6"/>
  <c r="CX75" i="6"/>
  <c r="CW75" i="6"/>
  <c r="CV75" i="6"/>
  <c r="CU75" i="6"/>
  <c r="CT75" i="6"/>
  <c r="CS75" i="6"/>
  <c r="CR75" i="6"/>
  <c r="CQ75" i="6"/>
  <c r="CP75" i="6"/>
  <c r="CL75" i="6"/>
  <c r="CC75" i="6"/>
  <c r="BT75" i="6"/>
  <c r="BK75" i="6"/>
  <c r="BB75" i="6"/>
  <c r="AS75" i="6"/>
  <c r="AJ75" i="6"/>
  <c r="AA75" i="6"/>
  <c r="R75" i="6"/>
  <c r="I75" i="6"/>
  <c r="EN74" i="6"/>
  <c r="EE74" i="6"/>
  <c r="DV74" i="6"/>
  <c r="DM74" i="6"/>
  <c r="DD74" i="6"/>
  <c r="CX74" i="6"/>
  <c r="CW74" i="6"/>
  <c r="CV74" i="6"/>
  <c r="CU74" i="6"/>
  <c r="CT74" i="6"/>
  <c r="CS74" i="6"/>
  <c r="CR74" i="6"/>
  <c r="CQ74" i="6"/>
  <c r="CP74" i="6"/>
  <c r="CL74" i="6"/>
  <c r="CC74" i="6"/>
  <c r="BT74" i="6"/>
  <c r="BK74" i="6"/>
  <c r="BB74" i="6"/>
  <c r="AS74" i="6"/>
  <c r="AJ74" i="6"/>
  <c r="AA74" i="6"/>
  <c r="R74" i="6"/>
  <c r="I74" i="6"/>
  <c r="EJ73" i="6"/>
  <c r="EI73" i="6"/>
  <c r="EA73" i="6"/>
  <c r="DZ73" i="6"/>
  <c r="DR73" i="6"/>
  <c r="DQ73" i="6"/>
  <c r="DI73" i="6"/>
  <c r="DH73" i="6"/>
  <c r="CZ73" i="6"/>
  <c r="CY73" i="6"/>
  <c r="CH73" i="6"/>
  <c r="CG73" i="6"/>
  <c r="BY73" i="6"/>
  <c r="BX73" i="6"/>
  <c r="BP73" i="6"/>
  <c r="BO73" i="6"/>
  <c r="BG73" i="6"/>
  <c r="BF73" i="6"/>
  <c r="AX73" i="6"/>
  <c r="AW73" i="6"/>
  <c r="AO73" i="6"/>
  <c r="AN73" i="6"/>
  <c r="AF73" i="6"/>
  <c r="AE73" i="6"/>
  <c r="W73" i="6"/>
  <c r="V73" i="6"/>
  <c r="N73" i="6"/>
  <c r="M73" i="6"/>
  <c r="E73" i="6"/>
  <c r="D73" i="6"/>
  <c r="EN72" i="6"/>
  <c r="EE72" i="6"/>
  <c r="DV72" i="6"/>
  <c r="DM72" i="6"/>
  <c r="DD72" i="6"/>
  <c r="CX72" i="6"/>
  <c r="CW72" i="6"/>
  <c r="CV72" i="6"/>
  <c r="CU72" i="6"/>
  <c r="CT72" i="6"/>
  <c r="CS72" i="6"/>
  <c r="CR72" i="6"/>
  <c r="CQ72" i="6"/>
  <c r="CP72" i="6"/>
  <c r="CL72" i="6"/>
  <c r="CC72" i="6"/>
  <c r="BT72" i="6"/>
  <c r="BK72" i="6"/>
  <c r="BB72" i="6"/>
  <c r="AS72" i="6"/>
  <c r="AJ72" i="6"/>
  <c r="AA72" i="6"/>
  <c r="R72" i="6"/>
  <c r="I72" i="6"/>
  <c r="EI71" i="6"/>
  <c r="D71" i="6"/>
  <c r="D70" i="6"/>
  <c r="EN69" i="6"/>
  <c r="EE69" i="6"/>
  <c r="DV69" i="6"/>
  <c r="DM69" i="6"/>
  <c r="DD69" i="6"/>
  <c r="CX69" i="6"/>
  <c r="CW69" i="6"/>
  <c r="CV69" i="6"/>
  <c r="CU69" i="6"/>
  <c r="CT69" i="6"/>
  <c r="CS69" i="6"/>
  <c r="CR69" i="6"/>
  <c r="CQ69" i="6"/>
  <c r="CP69" i="6"/>
  <c r="CL69" i="6"/>
  <c r="CC69" i="6"/>
  <c r="BT69" i="6"/>
  <c r="BK69" i="6"/>
  <c r="BB69" i="6"/>
  <c r="AS69" i="6"/>
  <c r="AJ69" i="6"/>
  <c r="AA69" i="6"/>
  <c r="R69" i="6"/>
  <c r="I69" i="6"/>
  <c r="EN68" i="6"/>
  <c r="EE68" i="6"/>
  <c r="DV68" i="6"/>
  <c r="DM68" i="6"/>
  <c r="DD68" i="6"/>
  <c r="CX68" i="6"/>
  <c r="CW68" i="6"/>
  <c r="CV68" i="6"/>
  <c r="CU68" i="6"/>
  <c r="CT68" i="6"/>
  <c r="CS68" i="6"/>
  <c r="CR68" i="6"/>
  <c r="CQ68" i="6"/>
  <c r="CP68" i="6"/>
  <c r="CL68" i="6"/>
  <c r="CC68" i="6"/>
  <c r="BT68" i="6"/>
  <c r="BK68" i="6"/>
  <c r="BB68" i="6"/>
  <c r="AS68" i="6"/>
  <c r="AJ68" i="6"/>
  <c r="AA68" i="6"/>
  <c r="R68" i="6"/>
  <c r="I68" i="6"/>
  <c r="EN67" i="6"/>
  <c r="EE67" i="6"/>
  <c r="DV67" i="6"/>
  <c r="DM67" i="6"/>
  <c r="DD67" i="6"/>
  <c r="CX67" i="6"/>
  <c r="CW67" i="6"/>
  <c r="CU67" i="6"/>
  <c r="CT67" i="6"/>
  <c r="CR67" i="6"/>
  <c r="CQ67" i="6"/>
  <c r="CL67" i="6"/>
  <c r="CC67" i="6"/>
  <c r="BT67" i="6"/>
  <c r="BK67" i="6"/>
  <c r="BB67" i="6"/>
  <c r="AS67" i="6"/>
  <c r="AJ67" i="6"/>
  <c r="AA67" i="6"/>
  <c r="R67" i="6"/>
  <c r="I67" i="6"/>
  <c r="EN66" i="6"/>
  <c r="EE66" i="6"/>
  <c r="DV66" i="6"/>
  <c r="DM66" i="6"/>
  <c r="DD66" i="6"/>
  <c r="CX66" i="6"/>
  <c r="CW66" i="6"/>
  <c r="CU66" i="6"/>
  <c r="CT66" i="6"/>
  <c r="CR66" i="6"/>
  <c r="CQ66" i="6"/>
  <c r="CL66" i="6"/>
  <c r="CC66" i="6"/>
  <c r="BT66" i="6"/>
  <c r="BK66" i="6"/>
  <c r="BB66" i="6"/>
  <c r="AS66" i="6"/>
  <c r="AJ66" i="6"/>
  <c r="AA66" i="6"/>
  <c r="R66" i="6"/>
  <c r="I66" i="6"/>
  <c r="EN65" i="6"/>
  <c r="EE65" i="6"/>
  <c r="DV65" i="6"/>
  <c r="DM65" i="6"/>
  <c r="DD65" i="6"/>
  <c r="CX65" i="6"/>
  <c r="CW65" i="6"/>
  <c r="CU65" i="6"/>
  <c r="CT65" i="6"/>
  <c r="CR65" i="6"/>
  <c r="CQ65" i="6"/>
  <c r="CL65" i="6"/>
  <c r="CC65" i="6"/>
  <c r="BT65" i="6"/>
  <c r="BK65" i="6"/>
  <c r="BB65" i="6"/>
  <c r="AS65" i="6"/>
  <c r="AJ65" i="6"/>
  <c r="AA65" i="6"/>
  <c r="R65" i="6"/>
  <c r="I65" i="6"/>
  <c r="EN64" i="6"/>
  <c r="EE64" i="6"/>
  <c r="DV64" i="6"/>
  <c r="DM64" i="6"/>
  <c r="DD64" i="6"/>
  <c r="CX64" i="6"/>
  <c r="CW64" i="6"/>
  <c r="CV64" i="6"/>
  <c r="CU64" i="6"/>
  <c r="CT64" i="6"/>
  <c r="CS64" i="6"/>
  <c r="CR64" i="6"/>
  <c r="CQ64" i="6"/>
  <c r="CP64" i="6"/>
  <c r="CL64" i="6"/>
  <c r="CC64" i="6"/>
  <c r="BT64" i="6"/>
  <c r="BK64" i="6"/>
  <c r="BB64" i="6"/>
  <c r="AS64" i="6"/>
  <c r="AJ64" i="6"/>
  <c r="AA64" i="6"/>
  <c r="R64" i="6"/>
  <c r="I64" i="6"/>
  <c r="EN63" i="6"/>
  <c r="EE63" i="6"/>
  <c r="DX63" i="6"/>
  <c r="DW63" i="6"/>
  <c r="DQ63" i="7" s="1"/>
  <c r="DV63" i="6"/>
  <c r="DS63" i="6"/>
  <c r="DM63" i="6"/>
  <c r="DD63" i="6"/>
  <c r="CX63" i="6"/>
  <c r="CW63" i="6"/>
  <c r="CV63" i="6"/>
  <c r="CU63" i="6"/>
  <c r="CT63" i="6"/>
  <c r="CS63" i="6"/>
  <c r="CR63" i="6"/>
  <c r="CQ63" i="6"/>
  <c r="CP63" i="6"/>
  <c r="CL63" i="6"/>
  <c r="CC63" i="6"/>
  <c r="BT63" i="6"/>
  <c r="BK63" i="6"/>
  <c r="BB63" i="6"/>
  <c r="AS63" i="6"/>
  <c r="AJ63" i="6"/>
  <c r="AA63" i="6"/>
  <c r="R63" i="6"/>
  <c r="I63" i="6"/>
  <c r="EN62" i="6"/>
  <c r="EE62" i="6"/>
  <c r="DV62" i="6"/>
  <c r="DM62" i="6"/>
  <c r="DD62" i="6"/>
  <c r="CX62" i="6"/>
  <c r="CW62" i="6"/>
  <c r="CV62" i="6"/>
  <c r="CU62" i="6"/>
  <c r="CT62" i="6"/>
  <c r="CS62" i="6"/>
  <c r="CR62" i="6"/>
  <c r="CQ62" i="6"/>
  <c r="CP62" i="6"/>
  <c r="CL62" i="6"/>
  <c r="CC62" i="6"/>
  <c r="BT62" i="6"/>
  <c r="BK62" i="6"/>
  <c r="BB62" i="6"/>
  <c r="AS62" i="6"/>
  <c r="AJ62" i="6"/>
  <c r="AA62" i="6"/>
  <c r="R62" i="6"/>
  <c r="I62" i="6"/>
  <c r="EN61" i="6"/>
  <c r="EE61" i="6"/>
  <c r="DV61" i="6"/>
  <c r="DM61" i="6"/>
  <c r="DD61" i="6"/>
  <c r="CX61" i="6"/>
  <c r="CW61" i="6"/>
  <c r="CV61" i="6"/>
  <c r="CU61" i="6"/>
  <c r="CT61" i="6"/>
  <c r="CS61" i="6"/>
  <c r="CR61" i="6"/>
  <c r="CQ61" i="6"/>
  <c r="CP61" i="6"/>
  <c r="CL61" i="6"/>
  <c r="CC61" i="6"/>
  <c r="BT61" i="6"/>
  <c r="BK61" i="6"/>
  <c r="BB61" i="6"/>
  <c r="AS61" i="6"/>
  <c r="AJ61" i="6"/>
  <c r="AA61" i="6"/>
  <c r="R61" i="6"/>
  <c r="I61" i="6"/>
  <c r="EJ60" i="6"/>
  <c r="EI60" i="6"/>
  <c r="EA60" i="6"/>
  <c r="DZ60" i="6"/>
  <c r="DR60" i="6"/>
  <c r="DQ60" i="6"/>
  <c r="DI60" i="6"/>
  <c r="DH60" i="6"/>
  <c r="CZ60" i="6"/>
  <c r="CY60" i="6"/>
  <c r="CH60" i="6"/>
  <c r="CG60" i="6"/>
  <c r="BY60" i="6"/>
  <c r="BX60" i="6"/>
  <c r="BP60" i="6"/>
  <c r="BO60" i="6"/>
  <c r="BG60" i="6"/>
  <c r="BF60" i="6"/>
  <c r="AX60" i="6"/>
  <c r="AW60" i="6"/>
  <c r="AO60" i="6"/>
  <c r="AN60" i="6"/>
  <c r="AF60" i="6"/>
  <c r="AE60" i="6"/>
  <c r="W60" i="6"/>
  <c r="V60" i="6"/>
  <c r="N60" i="6"/>
  <c r="M60" i="6"/>
  <c r="E60" i="6"/>
  <c r="D60" i="6"/>
  <c r="EN59" i="6"/>
  <c r="EE59" i="6"/>
  <c r="DV59" i="6"/>
  <c r="DM59" i="6"/>
  <c r="DD59" i="6"/>
  <c r="CX59" i="6"/>
  <c r="CW59" i="6"/>
  <c r="CV59" i="6"/>
  <c r="CU59" i="6"/>
  <c r="CT59" i="6"/>
  <c r="CS59" i="6"/>
  <c r="CR59" i="6"/>
  <c r="CQ59" i="6"/>
  <c r="CP59" i="6"/>
  <c r="CL59" i="6"/>
  <c r="CC59" i="6"/>
  <c r="BT59" i="6"/>
  <c r="BK59" i="6"/>
  <c r="BB59" i="6"/>
  <c r="AS59" i="6"/>
  <c r="AJ59" i="6"/>
  <c r="AA59" i="6"/>
  <c r="R59" i="6"/>
  <c r="I59" i="6"/>
  <c r="EI58" i="6"/>
  <c r="D58" i="6"/>
  <c r="D57" i="6"/>
  <c r="EJ56" i="6"/>
  <c r="EI56" i="6"/>
  <c r="EA56" i="6"/>
  <c r="DZ56" i="6"/>
  <c r="DR56" i="6"/>
  <c r="DQ56" i="6"/>
  <c r="DI56" i="6"/>
  <c r="DH56" i="6"/>
  <c r="CZ56" i="6"/>
  <c r="CY56" i="6"/>
  <c r="CH56" i="6"/>
  <c r="CG56" i="6"/>
  <c r="BY56" i="6"/>
  <c r="BX56" i="6"/>
  <c r="BP56" i="6"/>
  <c r="BO56" i="6"/>
  <c r="BG56" i="6"/>
  <c r="BF56" i="6"/>
  <c r="AX56" i="6"/>
  <c r="AW56" i="6"/>
  <c r="AO56" i="6"/>
  <c r="AN56" i="6"/>
  <c r="AF56" i="6"/>
  <c r="AE56" i="6"/>
  <c r="W56" i="6"/>
  <c r="V56" i="6"/>
  <c r="N56" i="6"/>
  <c r="M56" i="6"/>
  <c r="E56" i="6"/>
  <c r="D56" i="6"/>
  <c r="EN55" i="6"/>
  <c r="EE55" i="6"/>
  <c r="DV55" i="6"/>
  <c r="DM55" i="6"/>
  <c r="DD55" i="6"/>
  <c r="CX55" i="6"/>
  <c r="CW55" i="6"/>
  <c r="CV55" i="6"/>
  <c r="CU55" i="6"/>
  <c r="CT55" i="6"/>
  <c r="CS55" i="6"/>
  <c r="CR55" i="6"/>
  <c r="CQ55" i="6"/>
  <c r="CP55" i="6"/>
  <c r="CL55" i="6"/>
  <c r="CC55" i="6"/>
  <c r="BT55" i="6"/>
  <c r="BK55" i="6"/>
  <c r="BB55" i="6"/>
  <c r="AS55" i="6"/>
  <c r="AA55" i="6"/>
  <c r="R55" i="6"/>
  <c r="I55" i="6"/>
  <c r="EJ54" i="6"/>
  <c r="EI54" i="6"/>
  <c r="EA54" i="6"/>
  <c r="DZ54" i="6"/>
  <c r="DR54" i="6"/>
  <c r="DQ54" i="6"/>
  <c r="DI54" i="6"/>
  <c r="DH54" i="6"/>
  <c r="CZ54" i="6"/>
  <c r="CY54" i="6"/>
  <c r="CH54" i="6"/>
  <c r="CG54" i="6"/>
  <c r="BY54" i="6"/>
  <c r="BX54" i="6"/>
  <c r="BP54" i="6"/>
  <c r="BO54" i="6"/>
  <c r="BG54" i="6"/>
  <c r="BF54" i="6"/>
  <c r="AX54" i="6"/>
  <c r="AW54" i="6"/>
  <c r="AO54" i="6"/>
  <c r="AN54" i="6"/>
  <c r="AJ54" i="6"/>
  <c r="W54" i="6"/>
  <c r="V54" i="6"/>
  <c r="N54" i="6"/>
  <c r="M54" i="6"/>
  <c r="E54" i="6"/>
  <c r="D54" i="6"/>
  <c r="EN53" i="6"/>
  <c r="EE53" i="6"/>
  <c r="DV53" i="6"/>
  <c r="DM53" i="6"/>
  <c r="DD53" i="6"/>
  <c r="CX53" i="6"/>
  <c r="CW53" i="6"/>
  <c r="CV53" i="6"/>
  <c r="CU53" i="6"/>
  <c r="CT53" i="6"/>
  <c r="CS53" i="6"/>
  <c r="CR53" i="6"/>
  <c r="CQ53" i="6"/>
  <c r="CP53" i="6"/>
  <c r="CL53" i="6"/>
  <c r="CC53" i="6"/>
  <c r="BT53" i="6"/>
  <c r="BK53" i="6"/>
  <c r="BB53" i="6"/>
  <c r="AS53" i="6"/>
  <c r="AJ53" i="6"/>
  <c r="AA53" i="6"/>
  <c r="R53" i="6"/>
  <c r="I53" i="6"/>
  <c r="EI52" i="6"/>
  <c r="D52" i="6"/>
  <c r="D51" i="6"/>
  <c r="EJ50" i="6"/>
  <c r="EI50" i="6"/>
  <c r="EA50" i="6"/>
  <c r="DZ50" i="6"/>
  <c r="DR50" i="6"/>
  <c r="DQ50" i="6"/>
  <c r="DI50" i="6"/>
  <c r="DH50" i="6"/>
  <c r="CZ50" i="6"/>
  <c r="CY50" i="6"/>
  <c r="CH50" i="6"/>
  <c r="CG50" i="6"/>
  <c r="BY50" i="6"/>
  <c r="BX50" i="6"/>
  <c r="BP50" i="6"/>
  <c r="BO50" i="6"/>
  <c r="BG50" i="6"/>
  <c r="BF50" i="6"/>
  <c r="AX50" i="6"/>
  <c r="AW50" i="6"/>
  <c r="AO50" i="6"/>
  <c r="AN50" i="6"/>
  <c r="AF50" i="6"/>
  <c r="AE50" i="6"/>
  <c r="W50" i="6"/>
  <c r="V50" i="6"/>
  <c r="N50" i="6"/>
  <c r="M50" i="6"/>
  <c r="E50" i="6"/>
  <c r="D50" i="6"/>
  <c r="EN49" i="6"/>
  <c r="EE49" i="6"/>
  <c r="DV49" i="6"/>
  <c r="DM49" i="6"/>
  <c r="DD49" i="6"/>
  <c r="CX49" i="6"/>
  <c r="CW49" i="6"/>
  <c r="CU49" i="6"/>
  <c r="CT49" i="6"/>
  <c r="CR49" i="6"/>
  <c r="CQ49" i="6"/>
  <c r="CL49" i="6"/>
  <c r="CC49" i="6"/>
  <c r="BT49" i="6"/>
  <c r="BK49" i="6"/>
  <c r="BB49" i="6"/>
  <c r="AS49" i="6"/>
  <c r="AJ49" i="6"/>
  <c r="AA49" i="6"/>
  <c r="R49" i="6"/>
  <c r="I49" i="6"/>
  <c r="EN48" i="6"/>
  <c r="EE48" i="6"/>
  <c r="DV48" i="6"/>
  <c r="DM48" i="6"/>
  <c r="DD48" i="6"/>
  <c r="CX48" i="6"/>
  <c r="CW48" i="6"/>
  <c r="CU48" i="6"/>
  <c r="CT48" i="6"/>
  <c r="CR48" i="6"/>
  <c r="CQ48" i="6"/>
  <c r="CL48" i="6"/>
  <c r="CC48" i="6"/>
  <c r="BT48" i="6"/>
  <c r="BK48" i="6"/>
  <c r="BB48" i="6"/>
  <c r="AS48" i="6"/>
  <c r="AJ48" i="6"/>
  <c r="AA48" i="6"/>
  <c r="R48" i="6"/>
  <c r="I48" i="6"/>
  <c r="EN47" i="6"/>
  <c r="EE47" i="6"/>
  <c r="DV47" i="6"/>
  <c r="DM47" i="6"/>
  <c r="DD47" i="6"/>
  <c r="CX47" i="6"/>
  <c r="CW47" i="6"/>
  <c r="CV47" i="6"/>
  <c r="CU47" i="6"/>
  <c r="CT47" i="6"/>
  <c r="CS47" i="6"/>
  <c r="CR47" i="6"/>
  <c r="CQ47" i="6"/>
  <c r="CP47" i="6"/>
  <c r="CL47" i="6"/>
  <c r="CC47" i="6"/>
  <c r="BT47" i="6"/>
  <c r="BK47" i="6"/>
  <c r="BB47" i="6"/>
  <c r="AS47" i="6"/>
  <c r="AJ47" i="6"/>
  <c r="AA47" i="6"/>
  <c r="R47" i="6"/>
  <c r="I47" i="6"/>
  <c r="EJ46" i="6"/>
  <c r="EI46" i="6"/>
  <c r="EA46" i="6"/>
  <c r="DZ46" i="6"/>
  <c r="DR46" i="6"/>
  <c r="DQ46" i="6"/>
  <c r="DI46" i="6"/>
  <c r="DH46" i="6"/>
  <c r="CZ46" i="6"/>
  <c r="CY46" i="6"/>
  <c r="CH46" i="6"/>
  <c r="CG46" i="6"/>
  <c r="BY46" i="6"/>
  <c r="BX46" i="6"/>
  <c r="BP46" i="6"/>
  <c r="BO46" i="6"/>
  <c r="BG46" i="6"/>
  <c r="BF46" i="6"/>
  <c r="AX46" i="6"/>
  <c r="AW46" i="6"/>
  <c r="AO46" i="6"/>
  <c r="AN46" i="6"/>
  <c r="AF46" i="6"/>
  <c r="AE46" i="6"/>
  <c r="W46" i="6"/>
  <c r="V46" i="6"/>
  <c r="N46" i="6"/>
  <c r="M46" i="6"/>
  <c r="E46" i="6"/>
  <c r="D46" i="6"/>
  <c r="EN45" i="6"/>
  <c r="EE45" i="6"/>
  <c r="DV45" i="6"/>
  <c r="DM45" i="6"/>
  <c r="DD45" i="6"/>
  <c r="CX45" i="6"/>
  <c r="CW45" i="6"/>
  <c r="CV45" i="6"/>
  <c r="CU45" i="6"/>
  <c r="CT45" i="6"/>
  <c r="CS45" i="6"/>
  <c r="CR45" i="6"/>
  <c r="CQ45" i="6"/>
  <c r="CP45" i="6"/>
  <c r="CL45" i="6"/>
  <c r="CC45" i="6"/>
  <c r="BT45" i="6"/>
  <c r="BK45" i="6"/>
  <c r="BB45" i="6"/>
  <c r="AS45" i="6"/>
  <c r="AJ45" i="6"/>
  <c r="AA45" i="6"/>
  <c r="R45" i="6"/>
  <c r="I45" i="6"/>
  <c r="EI44" i="6"/>
  <c r="D44" i="6"/>
  <c r="D43" i="6"/>
  <c r="EJ42" i="6"/>
  <c r="EI42" i="6"/>
  <c r="EA42" i="6"/>
  <c r="DZ42" i="6"/>
  <c r="DR42" i="6"/>
  <c r="DQ42" i="6"/>
  <c r="DI42" i="6"/>
  <c r="DH42" i="6"/>
  <c r="CZ42" i="6"/>
  <c r="CY42" i="6"/>
  <c r="CX42" i="6"/>
  <c r="CW42" i="6"/>
  <c r="CV42" i="6"/>
  <c r="CU42" i="6"/>
  <c r="CT42" i="6"/>
  <c r="CS42" i="6"/>
  <c r="CR42" i="6"/>
  <c r="CQ42" i="6"/>
  <c r="CP42" i="6"/>
  <c r="CH42" i="6"/>
  <c r="CG42" i="6"/>
  <c r="BY42" i="6"/>
  <c r="BX42" i="6"/>
  <c r="BP42" i="6"/>
  <c r="BO42" i="6"/>
  <c r="BG42" i="6"/>
  <c r="BF42" i="6"/>
  <c r="AX42" i="6"/>
  <c r="AW42" i="6"/>
  <c r="AO42" i="6"/>
  <c r="AN42" i="6"/>
  <c r="AF42" i="6"/>
  <c r="AE42" i="6"/>
  <c r="W42" i="6"/>
  <c r="V42" i="6"/>
  <c r="N42" i="6"/>
  <c r="M42" i="6"/>
  <c r="E42" i="6"/>
  <c r="D42" i="6"/>
  <c r="EN41" i="6"/>
  <c r="EE41" i="6"/>
  <c r="DV41" i="6"/>
  <c r="DM41" i="6"/>
  <c r="DD41" i="6"/>
  <c r="CX41" i="6"/>
  <c r="CW41" i="6"/>
  <c r="CV41" i="6"/>
  <c r="CU41" i="6"/>
  <c r="CT41" i="6"/>
  <c r="CS41" i="6"/>
  <c r="CR41" i="6"/>
  <c r="CQ41" i="6"/>
  <c r="CP41" i="6"/>
  <c r="CL41" i="6"/>
  <c r="CC41" i="6"/>
  <c r="BT41" i="6"/>
  <c r="BK41" i="6"/>
  <c r="BB41" i="6"/>
  <c r="AS41" i="6"/>
  <c r="AJ41" i="6"/>
  <c r="AA41" i="6"/>
  <c r="R41" i="6"/>
  <c r="I41" i="6"/>
  <c r="EN40" i="6"/>
  <c r="EE40" i="6"/>
  <c r="DV40" i="6"/>
  <c r="DM40" i="6"/>
  <c r="DD40" i="6"/>
  <c r="CX40" i="6"/>
  <c r="CW40" i="6"/>
  <c r="CV40" i="6"/>
  <c r="CU40" i="6"/>
  <c r="CT40" i="6"/>
  <c r="CS40" i="6"/>
  <c r="CR40" i="6"/>
  <c r="CQ40" i="6"/>
  <c r="CP40" i="6"/>
  <c r="CL40" i="6"/>
  <c r="CC40" i="6"/>
  <c r="BT40" i="6"/>
  <c r="BK40" i="6"/>
  <c r="BB40" i="6"/>
  <c r="AS40" i="6"/>
  <c r="AJ40" i="6"/>
  <c r="AA40" i="6"/>
  <c r="R40" i="6"/>
  <c r="I40" i="6"/>
  <c r="EN39" i="6"/>
  <c r="EE39" i="6"/>
  <c r="DV39" i="6"/>
  <c r="DM39" i="6"/>
  <c r="DD39" i="6"/>
  <c r="CX39" i="6"/>
  <c r="CW39" i="6"/>
  <c r="CV39" i="6"/>
  <c r="CU39" i="6"/>
  <c r="CT39" i="6"/>
  <c r="CS39" i="6"/>
  <c r="CR39" i="6"/>
  <c r="CQ39" i="6"/>
  <c r="CP39" i="6"/>
  <c r="CL39" i="6"/>
  <c r="CC39" i="6"/>
  <c r="BT39" i="6"/>
  <c r="BK39" i="6"/>
  <c r="BB39" i="6"/>
  <c r="AS39" i="6"/>
  <c r="AJ39" i="6"/>
  <c r="AA39" i="6"/>
  <c r="R39" i="6"/>
  <c r="I39" i="6"/>
  <c r="EN38" i="6"/>
  <c r="EE38" i="6"/>
  <c r="DV38" i="6"/>
  <c r="DM38" i="6"/>
  <c r="DD38" i="6"/>
  <c r="CX38" i="6"/>
  <c r="CW38" i="6"/>
  <c r="CV38" i="6"/>
  <c r="CU38" i="6"/>
  <c r="CT38" i="6"/>
  <c r="CS38" i="6"/>
  <c r="CR38" i="6"/>
  <c r="CQ38" i="6"/>
  <c r="CP38" i="6"/>
  <c r="CL38" i="6"/>
  <c r="CC38" i="6"/>
  <c r="BT38" i="6"/>
  <c r="BK38" i="6"/>
  <c r="BB38" i="6"/>
  <c r="AS38" i="6"/>
  <c r="AJ38" i="6"/>
  <c r="AA38" i="6"/>
  <c r="R38" i="6"/>
  <c r="I38" i="6"/>
  <c r="EN37" i="6"/>
  <c r="EE37" i="6"/>
  <c r="DV37" i="6"/>
  <c r="DM37" i="6"/>
  <c r="DD37" i="6"/>
  <c r="CX37" i="6"/>
  <c r="CW37" i="6"/>
  <c r="CV37" i="6"/>
  <c r="CU37" i="6"/>
  <c r="CT37" i="6"/>
  <c r="CS37" i="6"/>
  <c r="CR37" i="6"/>
  <c r="CQ37" i="6"/>
  <c r="CP37" i="6"/>
  <c r="CL37" i="6"/>
  <c r="CC37" i="6"/>
  <c r="BT37" i="6"/>
  <c r="BK37" i="6"/>
  <c r="BB37" i="6"/>
  <c r="AS37" i="6"/>
  <c r="AJ37" i="6"/>
  <c r="AA37" i="6"/>
  <c r="I37" i="6"/>
  <c r="EN36" i="6"/>
  <c r="EE36" i="6"/>
  <c r="DV36" i="6"/>
  <c r="DM36" i="6"/>
  <c r="DD36" i="6"/>
  <c r="CX36" i="6"/>
  <c r="CW36" i="6"/>
  <c r="CV36" i="6"/>
  <c r="CU36" i="6"/>
  <c r="CT36" i="6"/>
  <c r="CS36" i="6"/>
  <c r="CR36" i="6"/>
  <c r="CQ36" i="6"/>
  <c r="CP36" i="6"/>
  <c r="CL36" i="6"/>
  <c r="CC36" i="6"/>
  <c r="BT36" i="6"/>
  <c r="BK36" i="6"/>
  <c r="BB36" i="6"/>
  <c r="AS36" i="6"/>
  <c r="AJ36" i="6"/>
  <c r="AA36" i="6"/>
  <c r="I36" i="6"/>
  <c r="EN35" i="6"/>
  <c r="EE35" i="6"/>
  <c r="DV35" i="6"/>
  <c r="DM35" i="6"/>
  <c r="DD35" i="6"/>
  <c r="CX35" i="6"/>
  <c r="CW35" i="6"/>
  <c r="CV35" i="6"/>
  <c r="CU35" i="6"/>
  <c r="CT35" i="6"/>
  <c r="CS35" i="6"/>
  <c r="CR35" i="6"/>
  <c r="CQ35" i="6"/>
  <c r="CP35" i="6"/>
  <c r="CL35" i="6"/>
  <c r="CC35" i="6"/>
  <c r="BT35" i="6"/>
  <c r="BK35" i="6"/>
  <c r="BB35" i="6"/>
  <c r="AS35" i="6"/>
  <c r="AJ35" i="6"/>
  <c r="AA35" i="6"/>
  <c r="I35" i="6"/>
  <c r="EI34" i="6"/>
  <c r="D34" i="6"/>
  <c r="D33" i="6"/>
  <c r="EN32" i="6"/>
  <c r="EE32" i="6"/>
  <c r="DV32" i="6"/>
  <c r="DM32" i="6"/>
  <c r="DD32" i="6"/>
  <c r="CL32" i="6"/>
  <c r="CC32" i="6"/>
  <c r="BT32" i="6"/>
  <c r="BK32" i="6"/>
  <c r="BB32" i="6"/>
  <c r="AS32" i="6"/>
  <c r="AJ32" i="6"/>
  <c r="AA32" i="6"/>
  <c r="R32" i="6"/>
  <c r="I32" i="6"/>
  <c r="EN31" i="6"/>
  <c r="EE31" i="6"/>
  <c r="DV31" i="6"/>
  <c r="DM31" i="6"/>
  <c r="DD31" i="6"/>
  <c r="CX31" i="6"/>
  <c r="CW31" i="6"/>
  <c r="CV31" i="6"/>
  <c r="CU31" i="6"/>
  <c r="CT31" i="6"/>
  <c r="CS31" i="6"/>
  <c r="CR31" i="6"/>
  <c r="CQ31" i="6"/>
  <c r="CP31" i="6"/>
  <c r="CL31" i="6"/>
  <c r="CC31" i="6"/>
  <c r="BT31" i="6"/>
  <c r="BK31" i="6"/>
  <c r="BB31" i="6"/>
  <c r="AS31" i="6"/>
  <c r="AJ31" i="6"/>
  <c r="AA31" i="6"/>
  <c r="I31" i="6"/>
  <c r="EN30" i="6"/>
  <c r="EE30" i="6"/>
  <c r="DV30" i="6"/>
  <c r="DM30" i="6"/>
  <c r="DD30" i="6"/>
  <c r="CX30" i="6"/>
  <c r="CW30" i="6"/>
  <c r="CV30" i="6"/>
  <c r="CU30" i="6"/>
  <c r="CT30" i="6"/>
  <c r="CS30" i="6"/>
  <c r="CR30" i="6"/>
  <c r="CQ30" i="6"/>
  <c r="CP30" i="6"/>
  <c r="CL30" i="6"/>
  <c r="CC30" i="6"/>
  <c r="BT30" i="6"/>
  <c r="BK30" i="6"/>
  <c r="BB30" i="6"/>
  <c r="AS30" i="6"/>
  <c r="AJ30" i="6"/>
  <c r="AA30" i="6"/>
  <c r="I30" i="6"/>
  <c r="EN29" i="6"/>
  <c r="EE29" i="6"/>
  <c r="DV29" i="6"/>
  <c r="DM29" i="6"/>
  <c r="DD29" i="6"/>
  <c r="CX29" i="6"/>
  <c r="CW29" i="6"/>
  <c r="CV29" i="6"/>
  <c r="CU29" i="6"/>
  <c r="CT29" i="6"/>
  <c r="CS29" i="6"/>
  <c r="CR29" i="6"/>
  <c r="CQ29" i="6"/>
  <c r="CP29" i="6"/>
  <c r="CL29" i="6"/>
  <c r="CC29" i="6"/>
  <c r="BT29" i="6"/>
  <c r="BK29" i="6"/>
  <c r="BB29" i="6"/>
  <c r="AS29" i="6"/>
  <c r="AJ29" i="6"/>
  <c r="AA29" i="6"/>
  <c r="I29" i="6"/>
  <c r="EN28" i="6"/>
  <c r="EE28" i="6"/>
  <c r="DV28" i="6"/>
  <c r="DM28" i="6"/>
  <c r="DF28" i="6"/>
  <c r="CZ28" i="7" s="1"/>
  <c r="DF28" i="7" s="1"/>
  <c r="CZ28" i="8" s="1"/>
  <c r="DF28" i="8" s="1"/>
  <c r="CZ28" i="9" s="1"/>
  <c r="DF28" i="9" s="1"/>
  <c r="CZ28" i="10" s="1"/>
  <c r="DF28" i="10" s="1"/>
  <c r="CZ28" i="11" s="1"/>
  <c r="DF28" i="11" s="1"/>
  <c r="CZ28" i="12" s="1"/>
  <c r="DF28" i="12" s="1"/>
  <c r="DD28" i="6"/>
  <c r="CX28" i="6"/>
  <c r="CW28" i="6"/>
  <c r="CV28" i="6"/>
  <c r="CU28" i="6"/>
  <c r="CT28" i="6"/>
  <c r="CS28" i="6"/>
  <c r="CR28" i="6"/>
  <c r="CQ28" i="6"/>
  <c r="CP28" i="6"/>
  <c r="CL28" i="6"/>
  <c r="CC28" i="6"/>
  <c r="BT28" i="6"/>
  <c r="BK28" i="6"/>
  <c r="BB28" i="6"/>
  <c r="AS28" i="6"/>
  <c r="AJ28" i="6"/>
  <c r="AA28" i="6"/>
  <c r="R28" i="6"/>
  <c r="I28" i="6"/>
  <c r="EN27" i="6"/>
  <c r="EE27" i="6"/>
  <c r="DV27" i="6"/>
  <c r="DM27" i="6"/>
  <c r="DD27" i="6"/>
  <c r="CX27" i="6"/>
  <c r="CW27" i="6"/>
  <c r="CV27" i="6"/>
  <c r="CU27" i="6"/>
  <c r="CT27" i="6"/>
  <c r="CS27" i="6"/>
  <c r="CR27" i="6"/>
  <c r="CQ27" i="6"/>
  <c r="CP27" i="6"/>
  <c r="CL27" i="6"/>
  <c r="CC27" i="6"/>
  <c r="BT27" i="6"/>
  <c r="BK27" i="6"/>
  <c r="BB27" i="6"/>
  <c r="AS27" i="6"/>
  <c r="AJ27" i="6"/>
  <c r="AA27" i="6"/>
  <c r="R27" i="6"/>
  <c r="I27" i="6"/>
  <c r="EN26" i="6"/>
  <c r="EE26" i="6"/>
  <c r="DV26" i="6"/>
  <c r="DM26" i="6"/>
  <c r="DD26" i="6"/>
  <c r="CX26" i="6"/>
  <c r="CW26" i="6"/>
  <c r="CV26" i="6"/>
  <c r="CU26" i="6"/>
  <c r="CT26" i="6"/>
  <c r="CS26" i="6"/>
  <c r="CR26" i="6"/>
  <c r="CQ26" i="6"/>
  <c r="CP26" i="6"/>
  <c r="CL26" i="6"/>
  <c r="CC26" i="6"/>
  <c r="BT26" i="6"/>
  <c r="BK26" i="6"/>
  <c r="BB26" i="6"/>
  <c r="AS26" i="6"/>
  <c r="AJ26" i="6"/>
  <c r="AA26" i="6"/>
  <c r="R26" i="6"/>
  <c r="I26" i="6"/>
  <c r="EN25" i="6"/>
  <c r="EE25" i="6"/>
  <c r="DV25" i="6"/>
  <c r="DM25" i="6"/>
  <c r="DD25" i="6"/>
  <c r="CX25" i="6"/>
  <c r="CW25" i="6"/>
  <c r="CV25" i="6"/>
  <c r="CU25" i="6"/>
  <c r="CT25" i="6"/>
  <c r="CS25" i="6"/>
  <c r="CR25" i="6"/>
  <c r="CQ25" i="6"/>
  <c r="CP25" i="6"/>
  <c r="CL25" i="6"/>
  <c r="CC25" i="6"/>
  <c r="BT25" i="6"/>
  <c r="BK25" i="6"/>
  <c r="BB25" i="6"/>
  <c r="AS25" i="6"/>
  <c r="AJ25" i="6"/>
  <c r="AA25" i="6"/>
  <c r="I25" i="6"/>
  <c r="EN24" i="6"/>
  <c r="EE24" i="6"/>
  <c r="DV24" i="6"/>
  <c r="DM24" i="6"/>
  <c r="DD24" i="6"/>
  <c r="CX24" i="6"/>
  <c r="CW24" i="6"/>
  <c r="CV24" i="6"/>
  <c r="CU24" i="6"/>
  <c r="CT24" i="6"/>
  <c r="CS24" i="6"/>
  <c r="CR24" i="6"/>
  <c r="CQ24" i="6"/>
  <c r="CP24" i="6"/>
  <c r="CL24" i="6"/>
  <c r="CC24" i="6"/>
  <c r="BT24" i="6"/>
  <c r="BK24" i="6"/>
  <c r="BB24" i="6"/>
  <c r="AS24" i="6"/>
  <c r="AJ24" i="6"/>
  <c r="AA24" i="6"/>
  <c r="R24" i="6"/>
  <c r="I24" i="6"/>
  <c r="EN23" i="6"/>
  <c r="EE23" i="6"/>
  <c r="DV23" i="6"/>
  <c r="DM23" i="6"/>
  <c r="DD23" i="6"/>
  <c r="CX23" i="6"/>
  <c r="CW23" i="6"/>
  <c r="CV23" i="6"/>
  <c r="CU23" i="6"/>
  <c r="CT23" i="6"/>
  <c r="CS23" i="6"/>
  <c r="CR23" i="6"/>
  <c r="CQ23" i="6"/>
  <c r="CP23" i="6"/>
  <c r="CL23" i="6"/>
  <c r="CC23" i="6"/>
  <c r="BT23" i="6"/>
  <c r="BK23" i="6"/>
  <c r="BB23" i="6"/>
  <c r="AS23" i="6"/>
  <c r="AJ23" i="6"/>
  <c r="AA23" i="6"/>
  <c r="R23" i="6"/>
  <c r="I23" i="6"/>
  <c r="EN22" i="6"/>
  <c r="EE22" i="6"/>
  <c r="DV22" i="6"/>
  <c r="DM22" i="6"/>
  <c r="DD22" i="6"/>
  <c r="CX22" i="6"/>
  <c r="CW22" i="6"/>
  <c r="CV22" i="6"/>
  <c r="CU22" i="6"/>
  <c r="CT22" i="6"/>
  <c r="CS22" i="6"/>
  <c r="CR22" i="6"/>
  <c r="CQ22" i="6"/>
  <c r="CP22" i="6"/>
  <c r="CL22" i="6"/>
  <c r="CC22" i="6"/>
  <c r="BT22" i="6"/>
  <c r="BK22" i="6"/>
  <c r="BB22" i="6"/>
  <c r="AS22" i="6"/>
  <c r="AJ22" i="6"/>
  <c r="AA22" i="6"/>
  <c r="R22" i="6"/>
  <c r="I22" i="6"/>
  <c r="EI21" i="6"/>
  <c r="D21" i="6"/>
  <c r="D20" i="6"/>
  <c r="EN19" i="6"/>
  <c r="EE19" i="6"/>
  <c r="DV19" i="6"/>
  <c r="DM19" i="6"/>
  <c r="DD19" i="6"/>
  <c r="CX19" i="6"/>
  <c r="CW19" i="6"/>
  <c r="CV19" i="6"/>
  <c r="CU19" i="6"/>
  <c r="CT19" i="6"/>
  <c r="CS19" i="6"/>
  <c r="CL19" i="6"/>
  <c r="CC19" i="6"/>
  <c r="BT19" i="6"/>
  <c r="BB19" i="6"/>
  <c r="AS19" i="6"/>
  <c r="AJ19" i="6"/>
  <c r="AA19" i="6"/>
  <c r="R19" i="6"/>
  <c r="I19" i="6"/>
  <c r="EN18" i="6"/>
  <c r="EE18" i="6"/>
  <c r="DV18" i="6"/>
  <c r="DM18" i="6"/>
  <c r="DD18" i="6"/>
  <c r="CX18" i="6"/>
  <c r="CW18" i="6"/>
  <c r="CV18" i="6"/>
  <c r="CU18" i="6"/>
  <c r="CT18" i="6"/>
  <c r="CS18" i="6"/>
  <c r="CR18" i="6"/>
  <c r="CQ18" i="6"/>
  <c r="CP18" i="6"/>
  <c r="CL18" i="6"/>
  <c r="CC18" i="6"/>
  <c r="BT18" i="6"/>
  <c r="BK18" i="6"/>
  <c r="BB18" i="6"/>
  <c r="AS18" i="6"/>
  <c r="AJ18" i="6"/>
  <c r="AA18" i="6"/>
  <c r="I18" i="6"/>
  <c r="EN17" i="6"/>
  <c r="EE17" i="6"/>
  <c r="DV17" i="6"/>
  <c r="DM17" i="6"/>
  <c r="DD17" i="6"/>
  <c r="CX17" i="6"/>
  <c r="CW17" i="6"/>
  <c r="CU17" i="6"/>
  <c r="CT17" i="6"/>
  <c r="CR17" i="6"/>
  <c r="CQ17" i="6"/>
  <c r="CL17" i="6"/>
  <c r="CC17" i="6"/>
  <c r="BT17" i="6"/>
  <c r="BK17" i="6"/>
  <c r="BB17" i="6"/>
  <c r="AS17" i="6"/>
  <c r="AJ17" i="6"/>
  <c r="AA17" i="6"/>
  <c r="R17" i="6"/>
  <c r="I17" i="6"/>
  <c r="EN16" i="6"/>
  <c r="EE16" i="6"/>
  <c r="DV16" i="6"/>
  <c r="DM16" i="6"/>
  <c r="DD16" i="6"/>
  <c r="CX16" i="6"/>
  <c r="CW16" i="6"/>
  <c r="CV16" i="6"/>
  <c r="CU16" i="6"/>
  <c r="CT16" i="6"/>
  <c r="CS16" i="6"/>
  <c r="CR16" i="6"/>
  <c r="CQ16" i="6"/>
  <c r="CP16" i="6"/>
  <c r="CL16" i="6"/>
  <c r="CC16" i="6"/>
  <c r="BT16" i="6"/>
  <c r="BK16" i="6"/>
  <c r="BB16" i="6"/>
  <c r="AS16" i="6"/>
  <c r="AJ16" i="6"/>
  <c r="AA16" i="6"/>
  <c r="R16" i="6"/>
  <c r="I16" i="6"/>
  <c r="EI15" i="6"/>
  <c r="D15" i="6"/>
  <c r="D14" i="6"/>
  <c r="EN13" i="6"/>
  <c r="EE13" i="6"/>
  <c r="DV13" i="6"/>
  <c r="DM13" i="6"/>
  <c r="DD13" i="6"/>
  <c r="CX13" i="6"/>
  <c r="CW13" i="6"/>
  <c r="CV13" i="6"/>
  <c r="CU13" i="6"/>
  <c r="CT13" i="6"/>
  <c r="CS13" i="6"/>
  <c r="CR13" i="6"/>
  <c r="CQ13" i="6"/>
  <c r="CP13" i="6"/>
  <c r="CL13" i="6"/>
  <c r="CC13" i="6"/>
  <c r="BT13" i="6"/>
  <c r="BK13" i="6"/>
  <c r="BB13" i="6"/>
  <c r="AS13" i="6"/>
  <c r="AJ13" i="6"/>
  <c r="AA13" i="6"/>
  <c r="R13" i="6"/>
  <c r="I13" i="6"/>
  <c r="EJ12" i="6"/>
  <c r="EI12" i="6"/>
  <c r="EA12" i="6"/>
  <c r="DZ12" i="6"/>
  <c r="DR12" i="6"/>
  <c r="DQ12" i="6"/>
  <c r="DI12" i="6"/>
  <c r="DH12" i="6"/>
  <c r="CZ12" i="6"/>
  <c r="CY12" i="6"/>
  <c r="CH12" i="6"/>
  <c r="CG12" i="6"/>
  <c r="BY12" i="6"/>
  <c r="BX12" i="6"/>
  <c r="BP12" i="6"/>
  <c r="BO12" i="6"/>
  <c r="BG12" i="6"/>
  <c r="BF12" i="6"/>
  <c r="AX12" i="6"/>
  <c r="AW12" i="6"/>
  <c r="AO12" i="6"/>
  <c r="AN12" i="6"/>
  <c r="AP12" i="6" s="1"/>
  <c r="AF12" i="6"/>
  <c r="AE12" i="6"/>
  <c r="W12" i="6"/>
  <c r="V12" i="6"/>
  <c r="N12" i="6"/>
  <c r="M12" i="6"/>
  <c r="E12" i="6"/>
  <c r="D12" i="6"/>
  <c r="EJ11" i="6"/>
  <c r="EI11" i="6"/>
  <c r="EA11" i="6"/>
  <c r="DZ11" i="6"/>
  <c r="DR11" i="6"/>
  <c r="DQ11" i="6"/>
  <c r="DI11" i="6"/>
  <c r="DH11" i="6"/>
  <c r="CZ11" i="6"/>
  <c r="CY11" i="6"/>
  <c r="CH11" i="6"/>
  <c r="CG11" i="6"/>
  <c r="BY11" i="6"/>
  <c r="BX11" i="6"/>
  <c r="BP11" i="6"/>
  <c r="BO11" i="6"/>
  <c r="BG11" i="6"/>
  <c r="BF11" i="6"/>
  <c r="AX11" i="6"/>
  <c r="AW11" i="6"/>
  <c r="AO11" i="6"/>
  <c r="AN11" i="6"/>
  <c r="AF11" i="6"/>
  <c r="AE11" i="6"/>
  <c r="W11" i="6"/>
  <c r="V11" i="6"/>
  <c r="N11" i="6"/>
  <c r="M11" i="6"/>
  <c r="E11" i="6"/>
  <c r="D11" i="6"/>
  <c r="EN10" i="6"/>
  <c r="EE10" i="6"/>
  <c r="DV10" i="6"/>
  <c r="DM10" i="6"/>
  <c r="DD10" i="6"/>
  <c r="CX10" i="6"/>
  <c r="CW10" i="6"/>
  <c r="CV10" i="6"/>
  <c r="CU10" i="6"/>
  <c r="CT10" i="6"/>
  <c r="CS10" i="6"/>
  <c r="CR10" i="6"/>
  <c r="CQ10" i="6"/>
  <c r="CP10" i="6"/>
  <c r="CL10" i="6"/>
  <c r="CC10" i="6"/>
  <c r="BT10" i="6"/>
  <c r="BK10" i="6"/>
  <c r="BB10" i="6"/>
  <c r="AS10" i="6"/>
  <c r="AJ10" i="6"/>
  <c r="AA10" i="6"/>
  <c r="R10" i="6"/>
  <c r="D9" i="6"/>
  <c r="EQ88" i="5"/>
  <c r="EN88" i="5"/>
  <c r="EK88" i="5"/>
  <c r="EH88" i="5"/>
  <c r="EE88" i="5"/>
  <c r="EB88" i="5"/>
  <c r="DX88" i="5"/>
  <c r="DY88" i="5" s="1"/>
  <c r="DW88" i="5"/>
  <c r="DV88" i="5"/>
  <c r="DS88" i="5"/>
  <c r="DP88" i="5"/>
  <c r="DM88" i="5"/>
  <c r="DJ88" i="5"/>
  <c r="DG88" i="5"/>
  <c r="DD88" i="5"/>
  <c r="DA88" i="5"/>
  <c r="CX88" i="5"/>
  <c r="CW88" i="5"/>
  <c r="CV88" i="5"/>
  <c r="CU88" i="5"/>
  <c r="CT88" i="5"/>
  <c r="CS88" i="5"/>
  <c r="CR88" i="5"/>
  <c r="CQ88" i="5"/>
  <c r="CP88" i="5"/>
  <c r="CO88" i="5"/>
  <c r="CN88" i="5"/>
  <c r="CM88" i="5"/>
  <c r="CL88" i="5"/>
  <c r="CI88" i="5"/>
  <c r="CF88" i="5"/>
  <c r="CC88" i="5"/>
  <c r="BZ88" i="5"/>
  <c r="BW88" i="5"/>
  <c r="BT88" i="5"/>
  <c r="BQ88" i="5"/>
  <c r="BN88" i="5"/>
  <c r="BK88" i="5"/>
  <c r="BH88" i="5"/>
  <c r="AZ88" i="5"/>
  <c r="BB88" i="5" s="1"/>
  <c r="AV88" i="5"/>
  <c r="AS88" i="5"/>
  <c r="AP88" i="5"/>
  <c r="AM88" i="5"/>
  <c r="AJ88" i="5"/>
  <c r="AG88" i="5"/>
  <c r="AD88" i="5"/>
  <c r="AA88" i="5"/>
  <c r="X88" i="5"/>
  <c r="R88" i="5"/>
  <c r="O88" i="5"/>
  <c r="L88" i="5"/>
  <c r="I88" i="5"/>
  <c r="F88" i="5"/>
  <c r="EQ86" i="5"/>
  <c r="EN86" i="5"/>
  <c r="EK86" i="5"/>
  <c r="EH86" i="5"/>
  <c r="EE86" i="5"/>
  <c r="EB86" i="5"/>
  <c r="DY86" i="5"/>
  <c r="DV86" i="5"/>
  <c r="DS86" i="5"/>
  <c r="DP86" i="5"/>
  <c r="DM86" i="5"/>
  <c r="DJ86" i="5"/>
  <c r="DG86" i="5"/>
  <c r="DD86" i="5"/>
  <c r="DA86" i="5"/>
  <c r="CX86" i="5"/>
  <c r="CW86" i="5"/>
  <c r="CV86" i="5"/>
  <c r="CU86" i="5"/>
  <c r="CT86" i="5"/>
  <c r="CS86" i="5"/>
  <c r="CR86" i="5"/>
  <c r="CQ86" i="5"/>
  <c r="CP86" i="5"/>
  <c r="CO86" i="5"/>
  <c r="CL86" i="5"/>
  <c r="CI86" i="5"/>
  <c r="CF86" i="5"/>
  <c r="CC86" i="5"/>
  <c r="BZ86" i="5"/>
  <c r="BW86" i="5"/>
  <c r="BT86" i="5"/>
  <c r="BQ86" i="5"/>
  <c r="BN86" i="5"/>
  <c r="BK86" i="5"/>
  <c r="BH86" i="5"/>
  <c r="AV86" i="5"/>
  <c r="AS86" i="5"/>
  <c r="AP86" i="5"/>
  <c r="AM86" i="5"/>
  <c r="AJ86" i="5"/>
  <c r="AG86" i="5"/>
  <c r="AD86" i="5"/>
  <c r="AA86" i="5"/>
  <c r="X86" i="5"/>
  <c r="R86" i="5"/>
  <c r="O86" i="5"/>
  <c r="L86" i="5"/>
  <c r="I86" i="5"/>
  <c r="F86" i="5"/>
  <c r="EQ84" i="5"/>
  <c r="EN84" i="5"/>
  <c r="EK84" i="5"/>
  <c r="EH84" i="5"/>
  <c r="EE84" i="5"/>
  <c r="EB84" i="5"/>
  <c r="DW84" i="5"/>
  <c r="DV84" i="5"/>
  <c r="DS84" i="5"/>
  <c r="DP84" i="5"/>
  <c r="DM84" i="5"/>
  <c r="DJ84" i="5"/>
  <c r="DG84" i="5"/>
  <c r="DD84" i="5"/>
  <c r="DA84" i="5"/>
  <c r="CX84" i="5"/>
  <c r="CW84" i="5"/>
  <c r="CV84" i="5"/>
  <c r="CU84" i="5"/>
  <c r="CT84" i="5"/>
  <c r="CS84" i="5"/>
  <c r="CR84" i="5"/>
  <c r="CQ84" i="5"/>
  <c r="CP84" i="5"/>
  <c r="CN84" i="5"/>
  <c r="CO84" i="5" s="1"/>
  <c r="CM84" i="5"/>
  <c r="CL84" i="5"/>
  <c r="CI84" i="5"/>
  <c r="CF84" i="5"/>
  <c r="CC84" i="5"/>
  <c r="BZ84" i="5"/>
  <c r="BW84" i="5"/>
  <c r="BT84" i="5"/>
  <c r="BQ84" i="5"/>
  <c r="BN84" i="5"/>
  <c r="BK84" i="5"/>
  <c r="BH84" i="5"/>
  <c r="AV84" i="5"/>
  <c r="AS84" i="5"/>
  <c r="AP84" i="5"/>
  <c r="AJ84" i="5"/>
  <c r="AG84" i="5"/>
  <c r="AD84" i="5"/>
  <c r="AA84" i="5"/>
  <c r="X84" i="5"/>
  <c r="R84" i="5"/>
  <c r="O84" i="5"/>
  <c r="L84" i="5"/>
  <c r="I84" i="5"/>
  <c r="F84" i="5"/>
  <c r="EQ82" i="5"/>
  <c r="EN82" i="5"/>
  <c r="EK82" i="5"/>
  <c r="EH82" i="5"/>
  <c r="EE82" i="5"/>
  <c r="EB82" i="5"/>
  <c r="DY82" i="5"/>
  <c r="DV82" i="5"/>
  <c r="DS82" i="5"/>
  <c r="DP82" i="5"/>
  <c r="DM82" i="5"/>
  <c r="DJ82" i="5"/>
  <c r="DG82" i="5"/>
  <c r="DD82" i="5"/>
  <c r="DA82" i="5"/>
  <c r="CX82" i="5"/>
  <c r="CW82" i="5"/>
  <c r="CV82" i="5"/>
  <c r="CU82" i="5"/>
  <c r="CT82" i="5"/>
  <c r="CS82" i="5"/>
  <c r="CR82" i="5"/>
  <c r="CQ82" i="5"/>
  <c r="CP82" i="5"/>
  <c r="CI82" i="5"/>
  <c r="CF82" i="5"/>
  <c r="CC82" i="5"/>
  <c r="BZ82" i="5"/>
  <c r="BW82" i="5"/>
  <c r="BT82" i="5"/>
  <c r="BQ82" i="5"/>
  <c r="BN82" i="5"/>
  <c r="BK82" i="5"/>
  <c r="BH82" i="5"/>
  <c r="BE82" i="5"/>
  <c r="BB82" i="5"/>
  <c r="AV82" i="5"/>
  <c r="AS82" i="5"/>
  <c r="AP82" i="5"/>
  <c r="AM82" i="5"/>
  <c r="AJ82" i="5"/>
  <c r="AG82" i="5"/>
  <c r="AD82" i="5"/>
  <c r="AA82" i="5"/>
  <c r="X82" i="5"/>
  <c r="R82" i="5"/>
  <c r="O82" i="5"/>
  <c r="L82" i="5"/>
  <c r="I82" i="5"/>
  <c r="F82" i="5"/>
  <c r="EN78" i="5"/>
  <c r="EE78" i="5"/>
  <c r="DV78" i="5"/>
  <c r="DM78" i="5"/>
  <c r="DD78" i="5"/>
  <c r="CX78" i="5"/>
  <c r="CW78" i="5"/>
  <c r="CV78" i="5"/>
  <c r="CU78" i="5"/>
  <c r="CT78" i="5"/>
  <c r="CS78" i="5"/>
  <c r="CR78" i="5"/>
  <c r="CQ78" i="5"/>
  <c r="CP78" i="5"/>
  <c r="CL78" i="5"/>
  <c r="CC78" i="5"/>
  <c r="BT78" i="5"/>
  <c r="BK78" i="5"/>
  <c r="BB78" i="5"/>
  <c r="AS78" i="5"/>
  <c r="AJ78" i="5"/>
  <c r="AA78" i="5"/>
  <c r="R78" i="5"/>
  <c r="I78" i="5"/>
  <c r="EN77" i="5"/>
  <c r="EE77" i="5"/>
  <c r="DV77" i="5"/>
  <c r="DM77" i="5"/>
  <c r="DD77" i="5"/>
  <c r="CX77" i="5"/>
  <c r="CV77" i="5"/>
  <c r="CR77" i="5"/>
  <c r="CQ77" i="5"/>
  <c r="CP77" i="5"/>
  <c r="CL77" i="5"/>
  <c r="CC77" i="5"/>
  <c r="BT77" i="5"/>
  <c r="BK77" i="5"/>
  <c r="BB77" i="5"/>
  <c r="AS77" i="5"/>
  <c r="AJ77" i="5"/>
  <c r="AA77" i="5"/>
  <c r="R77" i="5"/>
  <c r="I77" i="5"/>
  <c r="EN76" i="5"/>
  <c r="EE76" i="5"/>
  <c r="DV76" i="5"/>
  <c r="DM76" i="5"/>
  <c r="DD76" i="5"/>
  <c r="CX76" i="5"/>
  <c r="CW76" i="5"/>
  <c r="CV76" i="5"/>
  <c r="CU76" i="5"/>
  <c r="CT76" i="5"/>
  <c r="CS76" i="5"/>
  <c r="CR76" i="5"/>
  <c r="CQ76" i="5"/>
  <c r="CP76" i="5"/>
  <c r="CL76" i="5"/>
  <c r="CC76" i="5"/>
  <c r="BT76" i="5"/>
  <c r="BK76" i="5"/>
  <c r="BB76" i="5"/>
  <c r="AS76" i="5"/>
  <c r="AJ76" i="5"/>
  <c r="AA76" i="5"/>
  <c r="R76" i="5"/>
  <c r="I76" i="5"/>
  <c r="EN75" i="5"/>
  <c r="EE75" i="5"/>
  <c r="DV75" i="5"/>
  <c r="DM75" i="5"/>
  <c r="DD75" i="5"/>
  <c r="CX75" i="5"/>
  <c r="CW75" i="5"/>
  <c r="CV75" i="5"/>
  <c r="CU75" i="5"/>
  <c r="CT75" i="5"/>
  <c r="CS75" i="5"/>
  <c r="CR75" i="5"/>
  <c r="CQ75" i="5"/>
  <c r="CP75" i="5"/>
  <c r="CL75" i="5"/>
  <c r="CC75" i="5"/>
  <c r="BT75" i="5"/>
  <c r="BK75" i="5"/>
  <c r="BB75" i="5"/>
  <c r="AS75" i="5"/>
  <c r="AJ75" i="5"/>
  <c r="AA75" i="5"/>
  <c r="R75" i="5"/>
  <c r="I75" i="5"/>
  <c r="EN74" i="5"/>
  <c r="EE74" i="5"/>
  <c r="DV74" i="5"/>
  <c r="DM74" i="5"/>
  <c r="DD74" i="5"/>
  <c r="CX74" i="5"/>
  <c r="CW74" i="5"/>
  <c r="CV74" i="5"/>
  <c r="CU74" i="5"/>
  <c r="CT74" i="5"/>
  <c r="CS74" i="5"/>
  <c r="CR74" i="5"/>
  <c r="CQ74" i="5"/>
  <c r="CP74" i="5"/>
  <c r="CL74" i="5"/>
  <c r="CC74" i="5"/>
  <c r="BT74" i="5"/>
  <c r="BK74" i="5"/>
  <c r="BB74" i="5"/>
  <c r="AS74" i="5"/>
  <c r="AJ74" i="5"/>
  <c r="AA74" i="5"/>
  <c r="R74" i="5"/>
  <c r="I74" i="5"/>
  <c r="EJ73" i="5"/>
  <c r="EI73" i="5"/>
  <c r="EA73" i="5"/>
  <c r="DZ73" i="5"/>
  <c r="DR73" i="5"/>
  <c r="DQ73" i="5"/>
  <c r="DI73" i="5"/>
  <c r="DH73" i="5"/>
  <c r="CZ73" i="5"/>
  <c r="CY73" i="5"/>
  <c r="CH73" i="5"/>
  <c r="CG73" i="5"/>
  <c r="BY73" i="5"/>
  <c r="BX73" i="5"/>
  <c r="BP73" i="5"/>
  <c r="BO73" i="5"/>
  <c r="BG73" i="5"/>
  <c r="BF73" i="5"/>
  <c r="AX73" i="5"/>
  <c r="AW73" i="5"/>
  <c r="AO73" i="5"/>
  <c r="AN73" i="5"/>
  <c r="AF73" i="5"/>
  <c r="AE73" i="5"/>
  <c r="W73" i="5"/>
  <c r="V73" i="5"/>
  <c r="N73" i="5"/>
  <c r="M73" i="5"/>
  <c r="EN72" i="5"/>
  <c r="EE72" i="5"/>
  <c r="DV72" i="5"/>
  <c r="DM72" i="5"/>
  <c r="DD72" i="5"/>
  <c r="CX72" i="5"/>
  <c r="CW72" i="5"/>
  <c r="CV72" i="5"/>
  <c r="CU72" i="5"/>
  <c r="CT72" i="5"/>
  <c r="CS72" i="5"/>
  <c r="CR72" i="5"/>
  <c r="CQ72" i="5"/>
  <c r="CP72" i="5"/>
  <c r="CL72" i="5"/>
  <c r="CC72" i="5"/>
  <c r="BT72" i="5"/>
  <c r="BK72" i="5"/>
  <c r="BB72" i="5"/>
  <c r="AS72" i="5"/>
  <c r="AJ72" i="5"/>
  <c r="AA72" i="5"/>
  <c r="R72" i="5"/>
  <c r="I72" i="5"/>
  <c r="EJ71" i="5"/>
  <c r="EI71" i="5"/>
  <c r="EA71" i="5"/>
  <c r="DZ71" i="5"/>
  <c r="DR71" i="5"/>
  <c r="DQ71" i="5"/>
  <c r="DI71" i="5"/>
  <c r="DH71" i="5"/>
  <c r="CZ71" i="5"/>
  <c r="CY71" i="5"/>
  <c r="CH71" i="5"/>
  <c r="CG71" i="5"/>
  <c r="BY71" i="5"/>
  <c r="BX71" i="5"/>
  <c r="BP71" i="5"/>
  <c r="BO71" i="5"/>
  <c r="BG71" i="5"/>
  <c r="BF71" i="5"/>
  <c r="AX71" i="5"/>
  <c r="AW71" i="5"/>
  <c r="AO71" i="5"/>
  <c r="AN71" i="5"/>
  <c r="AF71" i="5"/>
  <c r="AE71" i="5"/>
  <c r="W71" i="5"/>
  <c r="V71" i="5"/>
  <c r="N71" i="5"/>
  <c r="M71" i="5"/>
  <c r="D70" i="5"/>
  <c r="EN69" i="5"/>
  <c r="EE69" i="5"/>
  <c r="DV69" i="5"/>
  <c r="DM69" i="5"/>
  <c r="DD69" i="5"/>
  <c r="CX69" i="5"/>
  <c r="CW69" i="5"/>
  <c r="CV69" i="5"/>
  <c r="CU69" i="5"/>
  <c r="CT69" i="5"/>
  <c r="CS69" i="5"/>
  <c r="CR69" i="5"/>
  <c r="CQ69" i="5"/>
  <c r="CP69" i="5"/>
  <c r="CL69" i="5"/>
  <c r="CC69" i="5"/>
  <c r="BT69" i="5"/>
  <c r="BK69" i="5"/>
  <c r="BB69" i="5"/>
  <c r="AS69" i="5"/>
  <c r="AJ69" i="5"/>
  <c r="AA69" i="5"/>
  <c r="R69" i="5"/>
  <c r="I69" i="5"/>
  <c r="EN68" i="5"/>
  <c r="EE68" i="5"/>
  <c r="DV68" i="5"/>
  <c r="DM68" i="5"/>
  <c r="DD68" i="5"/>
  <c r="CX68" i="5"/>
  <c r="CW68" i="5"/>
  <c r="CV68" i="5"/>
  <c r="CU68" i="5"/>
  <c r="CT68" i="5"/>
  <c r="CS68" i="5"/>
  <c r="CR68" i="5"/>
  <c r="CQ68" i="5"/>
  <c r="CP68" i="5"/>
  <c r="CL68" i="5"/>
  <c r="CC68" i="5"/>
  <c r="BT68" i="5"/>
  <c r="BK68" i="5"/>
  <c r="BB68" i="5"/>
  <c r="AS68" i="5"/>
  <c r="AJ68" i="5"/>
  <c r="AA68" i="5"/>
  <c r="R68" i="5"/>
  <c r="I68" i="5"/>
  <c r="EN67" i="5"/>
  <c r="EE67" i="5"/>
  <c r="DV67" i="5"/>
  <c r="DM67" i="5"/>
  <c r="DD67" i="5"/>
  <c r="CX67" i="5"/>
  <c r="CW67" i="5"/>
  <c r="CU67" i="5"/>
  <c r="CT67" i="5"/>
  <c r="CR67" i="5"/>
  <c r="CQ67" i="5"/>
  <c r="CL67" i="5"/>
  <c r="CC67" i="5"/>
  <c r="BT67" i="5"/>
  <c r="BK67" i="5"/>
  <c r="BB67" i="5"/>
  <c r="AS67" i="5"/>
  <c r="AJ67" i="5"/>
  <c r="AA67" i="5"/>
  <c r="R67" i="5"/>
  <c r="I67" i="5"/>
  <c r="EN66" i="5"/>
  <c r="EE66" i="5"/>
  <c r="DV66" i="5"/>
  <c r="DM66" i="5"/>
  <c r="DD66" i="5"/>
  <c r="CX66" i="5"/>
  <c r="CW66" i="5"/>
  <c r="CU66" i="5"/>
  <c r="CT66" i="5"/>
  <c r="CR66" i="5"/>
  <c r="CQ66" i="5"/>
  <c r="CL66" i="5"/>
  <c r="CC66" i="5"/>
  <c r="BT66" i="5"/>
  <c r="BK66" i="5"/>
  <c r="BB66" i="5"/>
  <c r="AS66" i="5"/>
  <c r="AJ66" i="5"/>
  <c r="AA66" i="5"/>
  <c r="R66" i="5"/>
  <c r="I66" i="5"/>
  <c r="EN65" i="5"/>
  <c r="EE65" i="5"/>
  <c r="DV65" i="5"/>
  <c r="DM65" i="5"/>
  <c r="DD65" i="5"/>
  <c r="CX65" i="5"/>
  <c r="CW65" i="5"/>
  <c r="CU65" i="5"/>
  <c r="CT65" i="5"/>
  <c r="CR65" i="5"/>
  <c r="CQ65" i="5"/>
  <c r="CL65" i="5"/>
  <c r="CC65" i="5"/>
  <c r="BT65" i="5"/>
  <c r="BK65" i="5"/>
  <c r="BB65" i="5"/>
  <c r="AS65" i="5"/>
  <c r="AJ65" i="5"/>
  <c r="AA65" i="5"/>
  <c r="R65" i="5"/>
  <c r="I65" i="5"/>
  <c r="EN64" i="5"/>
  <c r="EE64" i="5"/>
  <c r="DV64" i="5"/>
  <c r="DM64" i="5"/>
  <c r="DD64" i="5"/>
  <c r="CX64" i="5"/>
  <c r="CW64" i="5"/>
  <c r="CV64" i="5"/>
  <c r="CU64" i="5"/>
  <c r="CT64" i="5"/>
  <c r="CS64" i="5"/>
  <c r="CR64" i="5"/>
  <c r="CQ64" i="5"/>
  <c r="CP64" i="5"/>
  <c r="CL64" i="5"/>
  <c r="CC64" i="5"/>
  <c r="BT64" i="5"/>
  <c r="BK64" i="5"/>
  <c r="BB64" i="5"/>
  <c r="AS64" i="5"/>
  <c r="AJ64" i="5"/>
  <c r="AA64" i="5"/>
  <c r="R64" i="5"/>
  <c r="I64" i="5"/>
  <c r="EN63" i="5"/>
  <c r="EE63" i="5"/>
  <c r="DV63" i="5"/>
  <c r="DM63" i="5"/>
  <c r="DD63" i="5"/>
  <c r="CX63" i="5"/>
  <c r="CW63" i="5"/>
  <c r="CV63" i="5"/>
  <c r="CU63" i="5"/>
  <c r="CT63" i="5"/>
  <c r="CS63" i="5"/>
  <c r="CR63" i="5"/>
  <c r="CQ63" i="5"/>
  <c r="CP63" i="5"/>
  <c r="CL63" i="5"/>
  <c r="CC63" i="5"/>
  <c r="BT63" i="5"/>
  <c r="BK63" i="5"/>
  <c r="BB63" i="5"/>
  <c r="AS63" i="5"/>
  <c r="AJ63" i="5"/>
  <c r="AA63" i="5"/>
  <c r="R63" i="5"/>
  <c r="I63" i="5"/>
  <c r="EN62" i="5"/>
  <c r="EE62" i="5"/>
  <c r="DV62" i="5"/>
  <c r="DM62" i="5"/>
  <c r="DD62" i="5"/>
  <c r="CX62" i="5"/>
  <c r="CW62" i="5"/>
  <c r="CV62" i="5"/>
  <c r="CU62" i="5"/>
  <c r="CT62" i="5"/>
  <c r="CS62" i="5"/>
  <c r="CR62" i="5"/>
  <c r="CQ62" i="5"/>
  <c r="CP62" i="5"/>
  <c r="CL62" i="5"/>
  <c r="CC62" i="5"/>
  <c r="BT62" i="5"/>
  <c r="BK62" i="5"/>
  <c r="BB62" i="5"/>
  <c r="AS62" i="5"/>
  <c r="AA62" i="5"/>
  <c r="R62" i="5"/>
  <c r="I62" i="5"/>
  <c r="EN61" i="5"/>
  <c r="EE61" i="5"/>
  <c r="DV61" i="5"/>
  <c r="DM61" i="5"/>
  <c r="DD61" i="5"/>
  <c r="CX61" i="5"/>
  <c r="CW61" i="5"/>
  <c r="CV61" i="5"/>
  <c r="CU61" i="5"/>
  <c r="CT61" i="5"/>
  <c r="CS61" i="5"/>
  <c r="CR61" i="5"/>
  <c r="CQ61" i="5"/>
  <c r="CP61" i="5"/>
  <c r="CL61" i="5"/>
  <c r="CC61" i="5"/>
  <c r="BT61" i="5"/>
  <c r="BK61" i="5"/>
  <c r="BB61" i="5"/>
  <c r="AS61" i="5"/>
  <c r="AJ61" i="5"/>
  <c r="AA61" i="5"/>
  <c r="R61" i="5"/>
  <c r="I61" i="5"/>
  <c r="EJ60" i="5"/>
  <c r="EI60" i="5"/>
  <c r="EA60" i="5"/>
  <c r="DZ60" i="5"/>
  <c r="DR60" i="5"/>
  <c r="DQ60" i="5"/>
  <c r="DI60" i="5"/>
  <c r="DH60" i="5"/>
  <c r="CZ60" i="5"/>
  <c r="CY60" i="5"/>
  <c r="CH60" i="5"/>
  <c r="CG60" i="5"/>
  <c r="BY60" i="5"/>
  <c r="BX60" i="5"/>
  <c r="BP60" i="5"/>
  <c r="BO60" i="5"/>
  <c r="BG60" i="5"/>
  <c r="BF60" i="5"/>
  <c r="AX60" i="5"/>
  <c r="AW60" i="5"/>
  <c r="AO60" i="5"/>
  <c r="AN60" i="5"/>
  <c r="AF60" i="5"/>
  <c r="AE60" i="5"/>
  <c r="W60" i="5"/>
  <c r="V60" i="5"/>
  <c r="N60" i="5"/>
  <c r="M60" i="5"/>
  <c r="EN59" i="5"/>
  <c r="EE59" i="5"/>
  <c r="DV59" i="5"/>
  <c r="DM59" i="5"/>
  <c r="DD59" i="5"/>
  <c r="CX59" i="5"/>
  <c r="CW59" i="5"/>
  <c r="CV59" i="5"/>
  <c r="CU59" i="5"/>
  <c r="CT59" i="5"/>
  <c r="CS59" i="5"/>
  <c r="CR59" i="5"/>
  <c r="CQ59" i="5"/>
  <c r="CP59" i="5"/>
  <c r="CL59" i="5"/>
  <c r="CC59" i="5"/>
  <c r="BT59" i="5"/>
  <c r="BK59" i="5"/>
  <c r="BB59" i="5"/>
  <c r="AS59" i="5"/>
  <c r="AJ59" i="5"/>
  <c r="AA59" i="5"/>
  <c r="R59" i="5"/>
  <c r="I59" i="5"/>
  <c r="EJ58" i="5"/>
  <c r="EI58" i="5"/>
  <c r="EA58" i="5"/>
  <c r="DZ58" i="5"/>
  <c r="DR58" i="5"/>
  <c r="DQ58" i="5"/>
  <c r="DI58" i="5"/>
  <c r="DH58" i="5"/>
  <c r="CZ58" i="5"/>
  <c r="CY58" i="5"/>
  <c r="CH58" i="5"/>
  <c r="CG58" i="5"/>
  <c r="BY58" i="5"/>
  <c r="BX58" i="5"/>
  <c r="BP58" i="5"/>
  <c r="BO58" i="5"/>
  <c r="BG58" i="5"/>
  <c r="BF58" i="5"/>
  <c r="AX58" i="5"/>
  <c r="AW58" i="5"/>
  <c r="AO58" i="5"/>
  <c r="AN58" i="5"/>
  <c r="AF58" i="5"/>
  <c r="AE58" i="5"/>
  <c r="W58" i="5"/>
  <c r="V58" i="5"/>
  <c r="N58" i="5"/>
  <c r="M58" i="5"/>
  <c r="D57" i="5"/>
  <c r="EJ56" i="5"/>
  <c r="EI56" i="5"/>
  <c r="EA56" i="5"/>
  <c r="DZ56" i="5"/>
  <c r="DR56" i="5"/>
  <c r="DQ56" i="5"/>
  <c r="DI56" i="5"/>
  <c r="DH56" i="5"/>
  <c r="CZ56" i="5"/>
  <c r="CY56" i="5"/>
  <c r="CH56" i="5"/>
  <c r="CG56" i="5"/>
  <c r="BY56" i="5"/>
  <c r="BX56" i="5"/>
  <c r="BP56" i="5"/>
  <c r="BO56" i="5"/>
  <c r="BG56" i="5"/>
  <c r="BF56" i="5"/>
  <c r="AX56" i="5"/>
  <c r="AW56" i="5"/>
  <c r="AO56" i="5"/>
  <c r="AN56" i="5"/>
  <c r="AF56" i="5"/>
  <c r="AE56" i="5"/>
  <c r="W56" i="5"/>
  <c r="V56" i="5"/>
  <c r="N56" i="5"/>
  <c r="M56" i="5"/>
  <c r="EN55" i="5"/>
  <c r="EE55" i="5"/>
  <c r="DV55" i="5"/>
  <c r="DM55" i="5"/>
  <c r="DD55" i="5"/>
  <c r="CX55" i="5"/>
  <c r="CW55" i="5"/>
  <c r="CV55" i="5"/>
  <c r="CU55" i="5"/>
  <c r="CT55" i="5"/>
  <c r="CS55" i="5"/>
  <c r="CR55" i="5"/>
  <c r="CQ55" i="5"/>
  <c r="CP55" i="5"/>
  <c r="CL55" i="5"/>
  <c r="CC55" i="5"/>
  <c r="BT55" i="5"/>
  <c r="BK55" i="5"/>
  <c r="BB55" i="5"/>
  <c r="AS55" i="5"/>
  <c r="AJ55" i="5"/>
  <c r="AA55" i="5"/>
  <c r="R55" i="5"/>
  <c r="I55" i="5"/>
  <c r="EJ54" i="5"/>
  <c r="EI54" i="5"/>
  <c r="EA54" i="5"/>
  <c r="DZ54" i="5"/>
  <c r="DR54" i="5"/>
  <c r="DQ54" i="5"/>
  <c r="DI54" i="5"/>
  <c r="DH54" i="5"/>
  <c r="CZ54" i="5"/>
  <c r="CY54" i="5"/>
  <c r="CH54" i="5"/>
  <c r="CG54" i="5"/>
  <c r="BY54" i="5"/>
  <c r="BX54" i="5"/>
  <c r="BP54" i="5"/>
  <c r="BO54" i="5"/>
  <c r="BG54" i="5"/>
  <c r="BF54" i="5"/>
  <c r="AX54" i="5"/>
  <c r="AW54" i="5"/>
  <c r="AO54" i="5"/>
  <c r="AN54" i="5"/>
  <c r="AF54" i="5"/>
  <c r="AE54" i="5"/>
  <c r="W54" i="5"/>
  <c r="V54" i="5"/>
  <c r="N54" i="5"/>
  <c r="M54" i="5"/>
  <c r="EN53" i="5"/>
  <c r="EE53" i="5"/>
  <c r="DV53" i="5"/>
  <c r="DM53" i="5"/>
  <c r="DD53" i="5"/>
  <c r="CX53" i="5"/>
  <c r="CW53" i="5"/>
  <c r="CV53" i="5"/>
  <c r="CU53" i="5"/>
  <c r="CT53" i="5"/>
  <c r="CS53" i="5"/>
  <c r="CR53" i="5"/>
  <c r="CQ53" i="5"/>
  <c r="CP53" i="5"/>
  <c r="CL53" i="5"/>
  <c r="CC53" i="5"/>
  <c r="BT53" i="5"/>
  <c r="BK53" i="5"/>
  <c r="BB53" i="5"/>
  <c r="AS53" i="5"/>
  <c r="AJ53" i="5"/>
  <c r="AA53" i="5"/>
  <c r="R53" i="5"/>
  <c r="I53" i="5"/>
  <c r="D52" i="5"/>
  <c r="D51" i="5"/>
  <c r="EJ50" i="5"/>
  <c r="EI50" i="5"/>
  <c r="EA50" i="5"/>
  <c r="DZ50" i="5"/>
  <c r="DR50" i="5"/>
  <c r="DQ50" i="5"/>
  <c r="DI50" i="5"/>
  <c r="DH50" i="5"/>
  <c r="CZ50" i="5"/>
  <c r="CY50" i="5"/>
  <c r="CH50" i="5"/>
  <c r="CG50" i="5"/>
  <c r="BY50" i="5"/>
  <c r="BX50" i="5"/>
  <c r="BP50" i="5"/>
  <c r="BO50" i="5"/>
  <c r="BG50" i="5"/>
  <c r="BF50" i="5"/>
  <c r="AX50" i="5"/>
  <c r="AW50" i="5"/>
  <c r="AO50" i="5"/>
  <c r="AN50" i="5"/>
  <c r="AF50" i="5"/>
  <c r="AE50" i="5"/>
  <c r="W50" i="5"/>
  <c r="V50" i="5"/>
  <c r="N50" i="5"/>
  <c r="M50" i="5"/>
  <c r="D50" i="5"/>
  <c r="EN49" i="5"/>
  <c r="EE49" i="5"/>
  <c r="DV49" i="5"/>
  <c r="DM49" i="5"/>
  <c r="DD49" i="5"/>
  <c r="CX49" i="5"/>
  <c r="CW49" i="5"/>
  <c r="CU49" i="5"/>
  <c r="CT49" i="5"/>
  <c r="CR49" i="5"/>
  <c r="CQ49" i="5"/>
  <c r="CL49" i="5"/>
  <c r="CC49" i="5"/>
  <c r="BT49" i="5"/>
  <c r="BK49" i="5"/>
  <c r="BB49" i="5"/>
  <c r="AS49" i="5"/>
  <c r="AJ49" i="5"/>
  <c r="AA49" i="5"/>
  <c r="R49" i="5"/>
  <c r="I49" i="5"/>
  <c r="EN48" i="5"/>
  <c r="EE48" i="5"/>
  <c r="DV48" i="5"/>
  <c r="DM48" i="5"/>
  <c r="DD48" i="5"/>
  <c r="CX48" i="5"/>
  <c r="CW48" i="5"/>
  <c r="CU48" i="5"/>
  <c r="CT48" i="5"/>
  <c r="CR48" i="5"/>
  <c r="CQ48" i="5"/>
  <c r="CL48" i="5"/>
  <c r="CC48" i="5"/>
  <c r="BT48" i="5"/>
  <c r="BK48" i="5"/>
  <c r="BB48" i="5"/>
  <c r="AS48" i="5"/>
  <c r="AJ48" i="5"/>
  <c r="AA48" i="5"/>
  <c r="R48" i="5"/>
  <c r="I48" i="5"/>
  <c r="EN47" i="5"/>
  <c r="EE47" i="5"/>
  <c r="DV47" i="5"/>
  <c r="DM47" i="5"/>
  <c r="DD47" i="5"/>
  <c r="CX47" i="5"/>
  <c r="CW47" i="5"/>
  <c r="CV47" i="5"/>
  <c r="CU47" i="5"/>
  <c r="CT47" i="5"/>
  <c r="CS47" i="5"/>
  <c r="CR47" i="5"/>
  <c r="CQ47" i="5"/>
  <c r="CP47" i="5"/>
  <c r="CL47" i="5"/>
  <c r="CC47" i="5"/>
  <c r="BT47" i="5"/>
  <c r="BK47" i="5"/>
  <c r="BB47" i="5"/>
  <c r="AS47" i="5"/>
  <c r="AJ47" i="5"/>
  <c r="AA47" i="5"/>
  <c r="R47" i="5"/>
  <c r="I47" i="5"/>
  <c r="EJ46" i="5"/>
  <c r="EI46" i="5"/>
  <c r="EA46" i="5"/>
  <c r="DZ46" i="5"/>
  <c r="DR46" i="5"/>
  <c r="DQ46" i="5"/>
  <c r="DI46" i="5"/>
  <c r="DH46" i="5"/>
  <c r="CZ46" i="5"/>
  <c r="CY46" i="5"/>
  <c r="CH46" i="5"/>
  <c r="CG46" i="5"/>
  <c r="BY46" i="5"/>
  <c r="BX46" i="5"/>
  <c r="BP46" i="5"/>
  <c r="BO46" i="5"/>
  <c r="BG46" i="5"/>
  <c r="BF46" i="5"/>
  <c r="AX46" i="5"/>
  <c r="AW46" i="5"/>
  <c r="AO46" i="5"/>
  <c r="AN46" i="5"/>
  <c r="AF46" i="5"/>
  <c r="AE46" i="5"/>
  <c r="W46" i="5"/>
  <c r="V46" i="5"/>
  <c r="N46" i="5"/>
  <c r="M46" i="5"/>
  <c r="EN45" i="5"/>
  <c r="EE45" i="5"/>
  <c r="DV45" i="5"/>
  <c r="DM45" i="5"/>
  <c r="DD45" i="5"/>
  <c r="CX45" i="5"/>
  <c r="CW45" i="5"/>
  <c r="CV45" i="5"/>
  <c r="CU45" i="5"/>
  <c r="CT45" i="5"/>
  <c r="CS45" i="5"/>
  <c r="CR45" i="5"/>
  <c r="CQ45" i="5"/>
  <c r="CP45" i="5"/>
  <c r="CL45" i="5"/>
  <c r="CC45" i="5"/>
  <c r="BT45" i="5"/>
  <c r="BK45" i="5"/>
  <c r="BB45" i="5"/>
  <c r="AS45" i="5"/>
  <c r="AJ45" i="5"/>
  <c r="AA45" i="5"/>
  <c r="R45" i="5"/>
  <c r="I45" i="5"/>
  <c r="EJ44" i="5"/>
  <c r="EI44" i="5"/>
  <c r="EA44" i="5"/>
  <c r="DZ44" i="5"/>
  <c r="DR44" i="5"/>
  <c r="DQ44" i="5"/>
  <c r="DI44" i="5"/>
  <c r="DH44" i="5"/>
  <c r="CZ44" i="5"/>
  <c r="CY44" i="5"/>
  <c r="CH44" i="5"/>
  <c r="CG44" i="5"/>
  <c r="BY44" i="5"/>
  <c r="BX44" i="5"/>
  <c r="BP44" i="5"/>
  <c r="BO44" i="5"/>
  <c r="BG44" i="5"/>
  <c r="BF44" i="5"/>
  <c r="AX44" i="5"/>
  <c r="AW44" i="5"/>
  <c r="AO44" i="5"/>
  <c r="AN44" i="5"/>
  <c r="AF44" i="5"/>
  <c r="AE44" i="5"/>
  <c r="W44" i="5"/>
  <c r="V44" i="5"/>
  <c r="N44" i="5"/>
  <c r="M44" i="5"/>
  <c r="D43" i="5"/>
  <c r="EJ42" i="5"/>
  <c r="EI42" i="5"/>
  <c r="EA42" i="5"/>
  <c r="DZ42" i="5"/>
  <c r="DR42" i="5"/>
  <c r="DQ42" i="5"/>
  <c r="DI42" i="5"/>
  <c r="DH42" i="5"/>
  <c r="CZ42" i="5"/>
  <c r="CY42" i="5"/>
  <c r="CX42" i="5"/>
  <c r="CW42" i="5"/>
  <c r="CV42" i="5"/>
  <c r="CU42" i="5"/>
  <c r="CT42" i="5"/>
  <c r="CS42" i="5"/>
  <c r="CR42" i="5"/>
  <c r="CQ42" i="5"/>
  <c r="CP42" i="5"/>
  <c r="CH42" i="5"/>
  <c r="CG42" i="5"/>
  <c r="BY42" i="5"/>
  <c r="BX42" i="5"/>
  <c r="BP42" i="5"/>
  <c r="BO42" i="5"/>
  <c r="BG42" i="5"/>
  <c r="BF42" i="5"/>
  <c r="AX42" i="5"/>
  <c r="AW42" i="5"/>
  <c r="AO42" i="5"/>
  <c r="AN42" i="5"/>
  <c r="AF42" i="5"/>
  <c r="AE42" i="5"/>
  <c r="W42" i="5"/>
  <c r="V42" i="5"/>
  <c r="N42" i="5"/>
  <c r="M42" i="5"/>
  <c r="E42" i="5"/>
  <c r="D42" i="5"/>
  <c r="EN41" i="5"/>
  <c r="EE41" i="5"/>
  <c r="DV41" i="5"/>
  <c r="DM41" i="5"/>
  <c r="DD41" i="5"/>
  <c r="CX41" i="5"/>
  <c r="CW41" i="5"/>
  <c r="CV41" i="5"/>
  <c r="CU41" i="5"/>
  <c r="CT41" i="5"/>
  <c r="CS41" i="5"/>
  <c r="CR41" i="5"/>
  <c r="CQ41" i="5"/>
  <c r="CP41" i="5"/>
  <c r="CL41" i="5"/>
  <c r="CC41" i="5"/>
  <c r="BT41" i="5"/>
  <c r="BK41" i="5"/>
  <c r="BB41" i="5"/>
  <c r="AS41" i="5"/>
  <c r="AJ41" i="5"/>
  <c r="AA41" i="5"/>
  <c r="R41" i="5"/>
  <c r="I41" i="5"/>
  <c r="EN40" i="5"/>
  <c r="EE40" i="5"/>
  <c r="DV40" i="5"/>
  <c r="DM40" i="5"/>
  <c r="DD40" i="5"/>
  <c r="CX40" i="5"/>
  <c r="CW40" i="5"/>
  <c r="CV40" i="5"/>
  <c r="CU40" i="5"/>
  <c r="CT40" i="5"/>
  <c r="CS40" i="5"/>
  <c r="CR40" i="5"/>
  <c r="CQ40" i="5"/>
  <c r="CP40" i="5"/>
  <c r="CL40" i="5"/>
  <c r="CC40" i="5"/>
  <c r="BT40" i="5"/>
  <c r="BK40" i="5"/>
  <c r="BB40" i="5"/>
  <c r="AS40" i="5"/>
  <c r="AJ40" i="5"/>
  <c r="AA40" i="5"/>
  <c r="R40" i="5"/>
  <c r="I40" i="5"/>
  <c r="EN39" i="5"/>
  <c r="EE39" i="5"/>
  <c r="DV39" i="5"/>
  <c r="DM39" i="5"/>
  <c r="DD39" i="5"/>
  <c r="CX39" i="5"/>
  <c r="CW39" i="5"/>
  <c r="CV39" i="5"/>
  <c r="CU39" i="5"/>
  <c r="CT39" i="5"/>
  <c r="CS39" i="5"/>
  <c r="CR39" i="5"/>
  <c r="CQ39" i="5"/>
  <c r="CP39" i="5"/>
  <c r="CL39" i="5"/>
  <c r="CC39" i="5"/>
  <c r="BT39" i="5"/>
  <c r="BK39" i="5"/>
  <c r="BB39" i="5"/>
  <c r="AS39" i="5"/>
  <c r="AJ39" i="5"/>
  <c r="AA39" i="5"/>
  <c r="R39" i="5"/>
  <c r="I39" i="5"/>
  <c r="EN38" i="5"/>
  <c r="EE38" i="5"/>
  <c r="DV38" i="5"/>
  <c r="DM38" i="5"/>
  <c r="DD38" i="5"/>
  <c r="CX38" i="5"/>
  <c r="CW38" i="5"/>
  <c r="CV38" i="5"/>
  <c r="CU38" i="5"/>
  <c r="CT38" i="5"/>
  <c r="CS38" i="5"/>
  <c r="CR38" i="5"/>
  <c r="CQ38" i="5"/>
  <c r="CP38" i="5"/>
  <c r="CL38" i="5"/>
  <c r="CC38" i="5"/>
  <c r="BT38" i="5"/>
  <c r="BK38" i="5"/>
  <c r="BB38" i="5"/>
  <c r="AS38" i="5"/>
  <c r="AJ38" i="5"/>
  <c r="AA38" i="5"/>
  <c r="R38" i="5"/>
  <c r="I38" i="5"/>
  <c r="EN37" i="5"/>
  <c r="EE37" i="5"/>
  <c r="DV37" i="5"/>
  <c r="DM37" i="5"/>
  <c r="DD37" i="5"/>
  <c r="CX37" i="5"/>
  <c r="CW37" i="5"/>
  <c r="CV37" i="5"/>
  <c r="CU37" i="5"/>
  <c r="CT37" i="5"/>
  <c r="CS37" i="5"/>
  <c r="CR37" i="5"/>
  <c r="CQ37" i="5"/>
  <c r="CP37" i="5"/>
  <c r="CL37" i="5"/>
  <c r="CC37" i="5"/>
  <c r="BT37" i="5"/>
  <c r="BK37" i="5"/>
  <c r="BB37" i="5"/>
  <c r="AS37" i="5"/>
  <c r="AJ37" i="5"/>
  <c r="AA37" i="5"/>
  <c r="R37" i="5"/>
  <c r="I37" i="5"/>
  <c r="EN36" i="5"/>
  <c r="EE36" i="5"/>
  <c r="DV36" i="5"/>
  <c r="DM36" i="5"/>
  <c r="DD36" i="5"/>
  <c r="CX36" i="5"/>
  <c r="CW36" i="5"/>
  <c r="CV36" i="5"/>
  <c r="CU36" i="5"/>
  <c r="CT36" i="5"/>
  <c r="CS36" i="5"/>
  <c r="CR36" i="5"/>
  <c r="CQ36" i="5"/>
  <c r="CP36" i="5"/>
  <c r="CL36" i="5"/>
  <c r="CC36" i="5"/>
  <c r="BT36" i="5"/>
  <c r="BK36" i="5"/>
  <c r="BB36" i="5"/>
  <c r="AS36" i="5"/>
  <c r="AJ36" i="5"/>
  <c r="AA36" i="5"/>
  <c r="R36" i="5"/>
  <c r="I36" i="5"/>
  <c r="EN35" i="5"/>
  <c r="EE35" i="5"/>
  <c r="DV35" i="5"/>
  <c r="DM35" i="5"/>
  <c r="DD35" i="5"/>
  <c r="CX35" i="5"/>
  <c r="CW35" i="5"/>
  <c r="CV35" i="5"/>
  <c r="CU35" i="5"/>
  <c r="CT35" i="5"/>
  <c r="CS35" i="5"/>
  <c r="CR35" i="5"/>
  <c r="CQ35" i="5"/>
  <c r="CP35" i="5"/>
  <c r="CL35" i="5"/>
  <c r="CC35" i="5"/>
  <c r="BT35" i="5"/>
  <c r="BK35" i="5"/>
  <c r="BB35" i="5"/>
  <c r="AS35" i="5"/>
  <c r="AJ35" i="5"/>
  <c r="AA35" i="5"/>
  <c r="R35" i="5"/>
  <c r="I35" i="5"/>
  <c r="EJ34" i="5"/>
  <c r="EI34" i="5"/>
  <c r="EA34" i="5"/>
  <c r="DZ34" i="5"/>
  <c r="DR34" i="5"/>
  <c r="DQ34" i="5"/>
  <c r="DI34" i="5"/>
  <c r="DH34" i="5"/>
  <c r="CZ34" i="5"/>
  <c r="CY34" i="5"/>
  <c r="CH34" i="5"/>
  <c r="CG34" i="5"/>
  <c r="BY34" i="5"/>
  <c r="BX34" i="5"/>
  <c r="BP34" i="5"/>
  <c r="BO34" i="5"/>
  <c r="BG34" i="5"/>
  <c r="BF34" i="5"/>
  <c r="AX34" i="5"/>
  <c r="AW34" i="5"/>
  <c r="AO34" i="5"/>
  <c r="AN34" i="5"/>
  <c r="AF34" i="5"/>
  <c r="AE34" i="5"/>
  <c r="W34" i="5"/>
  <c r="V34" i="5"/>
  <c r="N34" i="5"/>
  <c r="M34" i="5"/>
  <c r="D33" i="5"/>
  <c r="EN32" i="5"/>
  <c r="EE32" i="5"/>
  <c r="DV32" i="5"/>
  <c r="DM32" i="5"/>
  <c r="DD32" i="5"/>
  <c r="CL32" i="5"/>
  <c r="CC32" i="5"/>
  <c r="BT32" i="5"/>
  <c r="BK32" i="5"/>
  <c r="BB32" i="5"/>
  <c r="AS32" i="5"/>
  <c r="AJ32" i="5"/>
  <c r="AA32" i="5"/>
  <c r="R32" i="5"/>
  <c r="I32" i="5"/>
  <c r="EN31" i="5"/>
  <c r="EE31" i="5"/>
  <c r="DV31" i="5"/>
  <c r="DM31" i="5"/>
  <c r="DD31" i="5"/>
  <c r="CX31" i="5"/>
  <c r="CW31" i="5"/>
  <c r="CV31" i="5"/>
  <c r="CU31" i="5"/>
  <c r="CT31" i="5"/>
  <c r="CS31" i="5"/>
  <c r="CR31" i="5"/>
  <c r="CQ31" i="5"/>
  <c r="CP31" i="5"/>
  <c r="CL31" i="5"/>
  <c r="CC31" i="5"/>
  <c r="BT31" i="5"/>
  <c r="BK31" i="5"/>
  <c r="BB31" i="5"/>
  <c r="AS31" i="5"/>
  <c r="AJ31" i="5"/>
  <c r="AA31" i="5"/>
  <c r="R31" i="5"/>
  <c r="I31" i="5"/>
  <c r="EN30" i="5"/>
  <c r="EE30" i="5"/>
  <c r="DV30" i="5"/>
  <c r="DM30" i="5"/>
  <c r="DD30" i="5"/>
  <c r="CX30" i="5"/>
  <c r="CW30" i="5"/>
  <c r="CV30" i="5"/>
  <c r="CU30" i="5"/>
  <c r="CT30" i="5"/>
  <c r="CS30" i="5"/>
  <c r="CR30" i="5"/>
  <c r="CQ30" i="5"/>
  <c r="CP30" i="5"/>
  <c r="CL30" i="5"/>
  <c r="CC30" i="5"/>
  <c r="BT30" i="5"/>
  <c r="BK30" i="5"/>
  <c r="BB30" i="5"/>
  <c r="AS30" i="5"/>
  <c r="AJ30" i="5"/>
  <c r="AA30" i="5"/>
  <c r="R30" i="5"/>
  <c r="I30" i="5"/>
  <c r="EN29" i="5"/>
  <c r="EE29" i="5"/>
  <c r="DV29" i="5"/>
  <c r="DM29" i="5"/>
  <c r="DD29" i="5"/>
  <c r="CX29" i="5"/>
  <c r="CW29" i="5"/>
  <c r="CV29" i="5"/>
  <c r="CU29" i="5"/>
  <c r="CT29" i="5"/>
  <c r="CS29" i="5"/>
  <c r="CR29" i="5"/>
  <c r="CQ29" i="5"/>
  <c r="CP29" i="5"/>
  <c r="CL29" i="5"/>
  <c r="CC29" i="5"/>
  <c r="BT29" i="5"/>
  <c r="BK29" i="5"/>
  <c r="BB29" i="5"/>
  <c r="AS29" i="5"/>
  <c r="AJ29" i="5"/>
  <c r="AA29" i="5"/>
  <c r="R29" i="5"/>
  <c r="I29" i="5"/>
  <c r="EN28" i="5"/>
  <c r="EE28" i="5"/>
  <c r="DV28" i="5"/>
  <c r="DM28" i="5"/>
  <c r="DF28" i="5"/>
  <c r="CZ28" i="6" s="1"/>
  <c r="DD28" i="5"/>
  <c r="CX28" i="5"/>
  <c r="CW28" i="5"/>
  <c r="CV28" i="5"/>
  <c r="CU28" i="5"/>
  <c r="CT28" i="5"/>
  <c r="CS28" i="5"/>
  <c r="CR28" i="5"/>
  <c r="CQ28" i="5"/>
  <c r="CP28" i="5"/>
  <c r="CL28" i="5"/>
  <c r="CC28" i="5"/>
  <c r="BT28" i="5"/>
  <c r="BK28" i="5"/>
  <c r="BB28" i="5"/>
  <c r="AS28" i="5"/>
  <c r="AJ28" i="5"/>
  <c r="AA28" i="5"/>
  <c r="R28" i="5"/>
  <c r="I28" i="5"/>
  <c r="EN27" i="5"/>
  <c r="EE27" i="5"/>
  <c r="DV27" i="5"/>
  <c r="DM27" i="5"/>
  <c r="DD27" i="5"/>
  <c r="CX27" i="5"/>
  <c r="CW27" i="5"/>
  <c r="CV27" i="5"/>
  <c r="CU27" i="5"/>
  <c r="CT27" i="5"/>
  <c r="CS27" i="5"/>
  <c r="CR27" i="5"/>
  <c r="CQ27" i="5"/>
  <c r="CP27" i="5"/>
  <c r="CL27" i="5"/>
  <c r="CC27" i="5"/>
  <c r="BT27" i="5"/>
  <c r="BK27" i="5"/>
  <c r="BB27" i="5"/>
  <c r="AS27" i="5"/>
  <c r="AJ27" i="5"/>
  <c r="AA27" i="5"/>
  <c r="R27" i="5"/>
  <c r="I27" i="5"/>
  <c r="EN26" i="5"/>
  <c r="EE26" i="5"/>
  <c r="DV26" i="5"/>
  <c r="DM26" i="5"/>
  <c r="DD26" i="5"/>
  <c r="CX26" i="5"/>
  <c r="CW26" i="5"/>
  <c r="CV26" i="5"/>
  <c r="CU26" i="5"/>
  <c r="CT26" i="5"/>
  <c r="CS26" i="5"/>
  <c r="CR26" i="5"/>
  <c r="CQ26" i="5"/>
  <c r="CP26" i="5"/>
  <c r="CL26" i="5"/>
  <c r="CC26" i="5"/>
  <c r="BT26" i="5"/>
  <c r="BK26" i="5"/>
  <c r="BB26" i="5"/>
  <c r="AS26" i="5"/>
  <c r="AJ26" i="5"/>
  <c r="AA26" i="5"/>
  <c r="R26" i="5"/>
  <c r="I26" i="5"/>
  <c r="EN25" i="5"/>
  <c r="EE25" i="5"/>
  <c r="DV25" i="5"/>
  <c r="DM25" i="5"/>
  <c r="DD25" i="5"/>
  <c r="CX25" i="5"/>
  <c r="CW25" i="5"/>
  <c r="CV25" i="5"/>
  <c r="CU25" i="5"/>
  <c r="CT25" i="5"/>
  <c r="CS25" i="5"/>
  <c r="CR25" i="5"/>
  <c r="CQ25" i="5"/>
  <c r="CP25" i="5"/>
  <c r="CL25" i="5"/>
  <c r="CC25" i="5"/>
  <c r="BT25" i="5"/>
  <c r="BK25" i="5"/>
  <c r="BB25" i="5"/>
  <c r="AS25" i="5"/>
  <c r="AJ25" i="5"/>
  <c r="AA25" i="5"/>
  <c r="R25" i="5"/>
  <c r="I25" i="5"/>
  <c r="EN24" i="5"/>
  <c r="EE24" i="5"/>
  <c r="DV24" i="5"/>
  <c r="DM24" i="5"/>
  <c r="DD24" i="5"/>
  <c r="CX24" i="5"/>
  <c r="CW24" i="5"/>
  <c r="CV24" i="5"/>
  <c r="CU24" i="5"/>
  <c r="CT24" i="5"/>
  <c r="CS24" i="5"/>
  <c r="CR24" i="5"/>
  <c r="CQ24" i="5"/>
  <c r="CP24" i="5"/>
  <c r="CL24" i="5"/>
  <c r="CC24" i="5"/>
  <c r="BT24" i="5"/>
  <c r="BK24" i="5"/>
  <c r="BB24" i="5"/>
  <c r="AS24" i="5"/>
  <c r="AJ24" i="5"/>
  <c r="AA24" i="5"/>
  <c r="R24" i="5"/>
  <c r="I24" i="5"/>
  <c r="EN23" i="5"/>
  <c r="EE23" i="5"/>
  <c r="DV23" i="5"/>
  <c r="DM23" i="5"/>
  <c r="DD23" i="5"/>
  <c r="CX23" i="5"/>
  <c r="CW23" i="5"/>
  <c r="CV23" i="5"/>
  <c r="CU23" i="5"/>
  <c r="CT23" i="5"/>
  <c r="CS23" i="5"/>
  <c r="CR23" i="5"/>
  <c r="CQ23" i="5"/>
  <c r="CP23" i="5"/>
  <c r="CL23" i="5"/>
  <c r="CC23" i="5"/>
  <c r="BT23" i="5"/>
  <c r="BK23" i="5"/>
  <c r="BB23" i="5"/>
  <c r="AS23" i="5"/>
  <c r="AJ23" i="5"/>
  <c r="AA23" i="5"/>
  <c r="R23" i="5"/>
  <c r="I23" i="5"/>
  <c r="EN22" i="5"/>
  <c r="EE22" i="5"/>
  <c r="DV22" i="5"/>
  <c r="DM22" i="5"/>
  <c r="DD22" i="5"/>
  <c r="CX22" i="5"/>
  <c r="CW22" i="5"/>
  <c r="CV22" i="5"/>
  <c r="CU22" i="5"/>
  <c r="CT22" i="5"/>
  <c r="CS22" i="5"/>
  <c r="CR22" i="5"/>
  <c r="CQ22" i="5"/>
  <c r="CP22" i="5"/>
  <c r="CL22" i="5"/>
  <c r="CC22" i="5"/>
  <c r="BT22" i="5"/>
  <c r="BK22" i="5"/>
  <c r="BB22" i="5"/>
  <c r="AS22" i="5"/>
  <c r="AJ22" i="5"/>
  <c r="AA22" i="5"/>
  <c r="R22" i="5"/>
  <c r="I22" i="5"/>
  <c r="EJ21" i="5"/>
  <c r="EI21" i="5"/>
  <c r="EA21" i="5"/>
  <c r="DZ21" i="5"/>
  <c r="DR21" i="5"/>
  <c r="DQ21" i="5"/>
  <c r="DI21" i="5"/>
  <c r="DH21" i="5"/>
  <c r="CZ21" i="5"/>
  <c r="CY21" i="5"/>
  <c r="CH21" i="5"/>
  <c r="CG21" i="5"/>
  <c r="BY21" i="5"/>
  <c r="BX21" i="5"/>
  <c r="BP21" i="5"/>
  <c r="BO21" i="5"/>
  <c r="BG21" i="5"/>
  <c r="BF21" i="5"/>
  <c r="AX21" i="5"/>
  <c r="AW21" i="5"/>
  <c r="AO21" i="5"/>
  <c r="AN21" i="5"/>
  <c r="AF21" i="5"/>
  <c r="AE21" i="5"/>
  <c r="W21" i="5"/>
  <c r="V21" i="5"/>
  <c r="N21" i="5"/>
  <c r="M21" i="5"/>
  <c r="D20" i="5"/>
  <c r="EN19" i="5"/>
  <c r="EE19" i="5"/>
  <c r="DV19" i="5"/>
  <c r="DM19" i="5"/>
  <c r="DD19" i="5"/>
  <c r="CL19" i="5"/>
  <c r="CC19" i="5"/>
  <c r="BT19" i="5"/>
  <c r="BK19" i="5"/>
  <c r="BB19" i="5"/>
  <c r="AS19" i="5"/>
  <c r="AJ19" i="5"/>
  <c r="AA19" i="5"/>
  <c r="R19" i="5"/>
  <c r="I19" i="5"/>
  <c r="EN18" i="5"/>
  <c r="EE18" i="5"/>
  <c r="DV18" i="5"/>
  <c r="DM18" i="5"/>
  <c r="DD18" i="5"/>
  <c r="CX18" i="5"/>
  <c r="CW18" i="5"/>
  <c r="CV18" i="5"/>
  <c r="CU18" i="5"/>
  <c r="CT18" i="5"/>
  <c r="CS18" i="5"/>
  <c r="CR18" i="5"/>
  <c r="CQ18" i="5"/>
  <c r="CP18" i="5"/>
  <c r="CL18" i="5"/>
  <c r="CC18" i="5"/>
  <c r="BT18" i="5"/>
  <c r="BK18" i="5"/>
  <c r="BB18" i="5"/>
  <c r="AS18" i="5"/>
  <c r="AJ18" i="5"/>
  <c r="AA18" i="5"/>
  <c r="R18" i="5"/>
  <c r="I18" i="5"/>
  <c r="EN17" i="5"/>
  <c r="EE17" i="5"/>
  <c r="DV17" i="5"/>
  <c r="DM17" i="5"/>
  <c r="DD17" i="5"/>
  <c r="CX17" i="5"/>
  <c r="CW17" i="5"/>
  <c r="CU17" i="5"/>
  <c r="CT17" i="5"/>
  <c r="CR17" i="5"/>
  <c r="CQ17" i="5"/>
  <c r="CL17" i="5"/>
  <c r="CC17" i="5"/>
  <c r="BT17" i="5"/>
  <c r="BK17" i="5"/>
  <c r="BB17" i="5"/>
  <c r="AS17" i="5"/>
  <c r="AJ17" i="5"/>
  <c r="AA17" i="5"/>
  <c r="R17" i="5"/>
  <c r="I17" i="5"/>
  <c r="EN16" i="5"/>
  <c r="EE16" i="5"/>
  <c r="DV16" i="5"/>
  <c r="DM16" i="5"/>
  <c r="DD16" i="5"/>
  <c r="CX16" i="5"/>
  <c r="CW16" i="5"/>
  <c r="CV16" i="5"/>
  <c r="CU16" i="5"/>
  <c r="CT16" i="5"/>
  <c r="CS16" i="5"/>
  <c r="CR16" i="5"/>
  <c r="CQ16" i="5"/>
  <c r="CP16" i="5"/>
  <c r="CL16" i="5"/>
  <c r="CC16" i="5"/>
  <c r="BT16" i="5"/>
  <c r="BK16" i="5"/>
  <c r="BB16" i="5"/>
  <c r="AS16" i="5"/>
  <c r="AJ16" i="5"/>
  <c r="AA16" i="5"/>
  <c r="R16" i="5"/>
  <c r="I16" i="5"/>
  <c r="EJ15" i="5"/>
  <c r="EI15" i="5"/>
  <c r="EA15" i="5"/>
  <c r="DZ15" i="5"/>
  <c r="DR15" i="5"/>
  <c r="DQ15" i="5"/>
  <c r="DI15" i="5"/>
  <c r="DH15" i="5"/>
  <c r="CZ15" i="5"/>
  <c r="CY15" i="5"/>
  <c r="CH15" i="5"/>
  <c r="CG15" i="5"/>
  <c r="BY15" i="5"/>
  <c r="BX15" i="5"/>
  <c r="BP15" i="5"/>
  <c r="BO15" i="5"/>
  <c r="BG15" i="5"/>
  <c r="BF15" i="5"/>
  <c r="AX15" i="5"/>
  <c r="AW15" i="5"/>
  <c r="AO15" i="5"/>
  <c r="AN15" i="5"/>
  <c r="AF15" i="5"/>
  <c r="AE15" i="5"/>
  <c r="W15" i="5"/>
  <c r="V15" i="5"/>
  <c r="N15" i="5"/>
  <c r="M15" i="5"/>
  <c r="EN13" i="5"/>
  <c r="EE13" i="5"/>
  <c r="DV13" i="5"/>
  <c r="DM13" i="5"/>
  <c r="DD13" i="5"/>
  <c r="CX13" i="5"/>
  <c r="CW13" i="5"/>
  <c r="CV13" i="5"/>
  <c r="CU13" i="5"/>
  <c r="CT13" i="5"/>
  <c r="CS13" i="5"/>
  <c r="CR13" i="5"/>
  <c r="CQ13" i="5"/>
  <c r="CP13" i="5"/>
  <c r="CL13" i="5"/>
  <c r="CC13" i="5"/>
  <c r="BT13" i="5"/>
  <c r="BK13" i="5"/>
  <c r="BB13" i="5"/>
  <c r="AS13" i="5"/>
  <c r="AJ13" i="5"/>
  <c r="AA13" i="5"/>
  <c r="R13" i="5"/>
  <c r="I13" i="5"/>
  <c r="D12" i="5"/>
  <c r="EJ11" i="5"/>
  <c r="EI11" i="5"/>
  <c r="EA11" i="5"/>
  <c r="DZ11" i="5"/>
  <c r="DR11" i="5"/>
  <c r="DQ11" i="5"/>
  <c r="DI11" i="5"/>
  <c r="DH11" i="5"/>
  <c r="CZ11" i="5"/>
  <c r="CY11" i="5"/>
  <c r="CH11" i="5"/>
  <c r="CG11" i="5"/>
  <c r="BY11" i="5"/>
  <c r="BX11" i="5"/>
  <c r="BP11" i="5"/>
  <c r="BO11" i="5"/>
  <c r="BG11" i="5"/>
  <c r="BF11" i="5"/>
  <c r="AX11" i="5"/>
  <c r="AW11" i="5"/>
  <c r="AO11" i="5"/>
  <c r="AN11" i="5"/>
  <c r="AF11" i="5"/>
  <c r="AE11" i="5"/>
  <c r="W11" i="5"/>
  <c r="V11" i="5"/>
  <c r="N11" i="5"/>
  <c r="M11" i="5"/>
  <c r="EN10" i="5"/>
  <c r="EE10" i="5"/>
  <c r="DV10" i="5"/>
  <c r="DM10" i="5"/>
  <c r="DD10" i="5"/>
  <c r="CX10" i="5"/>
  <c r="CW10" i="5"/>
  <c r="CV10" i="5"/>
  <c r="CU10" i="5"/>
  <c r="CT10" i="5"/>
  <c r="CS10" i="5"/>
  <c r="CR10" i="5"/>
  <c r="CQ10" i="5"/>
  <c r="CP10" i="5"/>
  <c r="CL10" i="5"/>
  <c r="CC10" i="5"/>
  <c r="BT10" i="5"/>
  <c r="BK10" i="5"/>
  <c r="BB10" i="5"/>
  <c r="AS10" i="5"/>
  <c r="AJ10" i="5"/>
  <c r="AA10" i="5"/>
  <c r="R10" i="5"/>
  <c r="I10" i="5"/>
  <c r="D9" i="5"/>
  <c r="EQ88" i="4"/>
  <c r="EN88" i="4"/>
  <c r="EK88" i="4"/>
  <c r="EH88" i="4"/>
  <c r="EE88" i="4"/>
  <c r="EB88" i="4"/>
  <c r="DX88" i="4"/>
  <c r="DW88" i="4"/>
  <c r="DV88" i="4"/>
  <c r="DS88" i="4"/>
  <c r="DR88" i="4"/>
  <c r="DP88" i="4"/>
  <c r="DM88" i="4"/>
  <c r="DJ88" i="4"/>
  <c r="DG88" i="4"/>
  <c r="DD88" i="4"/>
  <c r="DA88" i="4"/>
  <c r="CX88" i="4"/>
  <c r="CW88" i="4"/>
  <c r="CV88" i="4"/>
  <c r="CU88" i="4"/>
  <c r="CT88" i="4"/>
  <c r="CS88" i="4"/>
  <c r="CR88" i="4"/>
  <c r="CQ88" i="4"/>
  <c r="CP88" i="4"/>
  <c r="CN88" i="4"/>
  <c r="CM88" i="4"/>
  <c r="CO88" i="4" s="1"/>
  <c r="CL88" i="4"/>
  <c r="CI88" i="4"/>
  <c r="CF88" i="4"/>
  <c r="CC88" i="4"/>
  <c r="BZ88" i="4"/>
  <c r="BW88" i="4"/>
  <c r="BT88" i="4"/>
  <c r="BQ88" i="4"/>
  <c r="BN88" i="4"/>
  <c r="BK88" i="4"/>
  <c r="BH88" i="4"/>
  <c r="AZ88" i="4"/>
  <c r="BB88" i="4" s="1"/>
  <c r="AV88" i="4"/>
  <c r="AS88" i="4"/>
  <c r="AP88" i="4"/>
  <c r="AM88" i="4"/>
  <c r="AJ88" i="4"/>
  <c r="AG88" i="4"/>
  <c r="AD88" i="4"/>
  <c r="AA88" i="4"/>
  <c r="X88" i="4"/>
  <c r="R88" i="4"/>
  <c r="O88" i="4"/>
  <c r="L88" i="4"/>
  <c r="I88" i="4"/>
  <c r="F88" i="4"/>
  <c r="EQ86" i="4"/>
  <c r="EN86" i="4"/>
  <c r="EK86" i="4"/>
  <c r="EH86" i="4"/>
  <c r="EE86" i="4"/>
  <c r="EB86" i="4"/>
  <c r="DY86" i="4"/>
  <c r="DV86" i="4"/>
  <c r="DS86" i="4"/>
  <c r="DP86" i="4"/>
  <c r="DM86" i="4"/>
  <c r="DJ86" i="4"/>
  <c r="DG86" i="4"/>
  <c r="DD86" i="4"/>
  <c r="DA86" i="4"/>
  <c r="CX86" i="4"/>
  <c r="CW86" i="4"/>
  <c r="CV86" i="4"/>
  <c r="CU86" i="4"/>
  <c r="CT86" i="4"/>
  <c r="CS86" i="4"/>
  <c r="CR86" i="4"/>
  <c r="CQ86" i="4"/>
  <c r="CP86" i="4"/>
  <c r="CO86" i="4"/>
  <c r="CL86" i="4"/>
  <c r="CI86" i="4"/>
  <c r="CF86" i="4"/>
  <c r="CC86" i="4"/>
  <c r="BZ86" i="4"/>
  <c r="BW86" i="4"/>
  <c r="BT86" i="4"/>
  <c r="BQ86" i="4"/>
  <c r="BN86" i="4"/>
  <c r="BK86" i="4"/>
  <c r="BH86" i="4"/>
  <c r="AV86" i="4"/>
  <c r="AS86" i="4"/>
  <c r="AP86" i="4"/>
  <c r="AM86" i="4"/>
  <c r="AJ86" i="4"/>
  <c r="AG86" i="4"/>
  <c r="AD86" i="4"/>
  <c r="AA86" i="4"/>
  <c r="X86" i="4"/>
  <c r="R86" i="4"/>
  <c r="O86" i="4"/>
  <c r="L86" i="4"/>
  <c r="I86" i="4"/>
  <c r="F86" i="4"/>
  <c r="EQ84" i="4"/>
  <c r="EN84" i="4"/>
  <c r="EK84" i="4"/>
  <c r="EH84" i="4"/>
  <c r="EE84" i="4"/>
  <c r="EB84" i="4"/>
  <c r="DW84" i="4"/>
  <c r="DX84" i="4" s="1"/>
  <c r="DY84" i="4" s="1"/>
  <c r="DV84" i="4"/>
  <c r="DR84" i="4"/>
  <c r="DS84" i="4" s="1"/>
  <c r="DP84" i="4"/>
  <c r="DM84" i="4"/>
  <c r="DJ84" i="4"/>
  <c r="DG84" i="4"/>
  <c r="DD84" i="4"/>
  <c r="DA84" i="4"/>
  <c r="CX84" i="4"/>
  <c r="CW84" i="4"/>
  <c r="CV84" i="4"/>
  <c r="CU84" i="4"/>
  <c r="CT84" i="4"/>
  <c r="CS84" i="4"/>
  <c r="CR84" i="4"/>
  <c r="CQ84" i="4"/>
  <c r="CP84" i="4"/>
  <c r="CN84" i="4"/>
  <c r="CM84" i="4"/>
  <c r="CO84" i="4" s="1"/>
  <c r="CL84" i="4"/>
  <c r="CI84" i="4"/>
  <c r="CF84" i="4"/>
  <c r="CC84" i="4"/>
  <c r="BZ84" i="4"/>
  <c r="BW84" i="4"/>
  <c r="BT84" i="4"/>
  <c r="BQ84" i="4"/>
  <c r="BN84" i="4"/>
  <c r="BK84" i="4"/>
  <c r="BH84" i="4"/>
  <c r="BB84" i="4"/>
  <c r="AV84" i="4"/>
  <c r="AS84" i="4"/>
  <c r="AP84" i="4"/>
  <c r="AJ84" i="4"/>
  <c r="AG84" i="4"/>
  <c r="AD84" i="4"/>
  <c r="AA84" i="4"/>
  <c r="X84" i="4"/>
  <c r="R84" i="4"/>
  <c r="O84" i="4"/>
  <c r="L84" i="4"/>
  <c r="I84" i="4"/>
  <c r="F84" i="4"/>
  <c r="EQ82" i="4"/>
  <c r="EN82" i="4"/>
  <c r="EK82" i="4"/>
  <c r="EH82" i="4"/>
  <c r="EE82" i="4"/>
  <c r="EB82" i="4"/>
  <c r="DY82" i="4"/>
  <c r="DV82" i="4"/>
  <c r="DS82" i="4"/>
  <c r="DP82" i="4"/>
  <c r="DM82" i="4"/>
  <c r="DJ82" i="4"/>
  <c r="DG82" i="4"/>
  <c r="DD82" i="4"/>
  <c r="DA82" i="4"/>
  <c r="CX82" i="4"/>
  <c r="CW82" i="4"/>
  <c r="CV82" i="4"/>
  <c r="CU82" i="4"/>
  <c r="CT82" i="4"/>
  <c r="CS82" i="4"/>
  <c r="CR82" i="4"/>
  <c r="CQ82" i="4"/>
  <c r="CP82" i="4"/>
  <c r="CO82" i="4"/>
  <c r="CF82" i="4"/>
  <c r="CC82" i="4"/>
  <c r="BZ82" i="4"/>
  <c r="BW82" i="4"/>
  <c r="BT82" i="4"/>
  <c r="BQ82" i="4"/>
  <c r="BN82" i="4"/>
  <c r="BK82" i="4"/>
  <c r="BH82" i="4"/>
  <c r="BE82" i="4"/>
  <c r="BB82" i="4"/>
  <c r="AV82" i="4"/>
  <c r="AS82" i="4"/>
  <c r="AP82" i="4"/>
  <c r="AM82" i="4"/>
  <c r="AJ82" i="4"/>
  <c r="AG82" i="4"/>
  <c r="AD82" i="4"/>
  <c r="AA82" i="4"/>
  <c r="X82" i="4"/>
  <c r="R82" i="4"/>
  <c r="O82" i="4"/>
  <c r="L82" i="4"/>
  <c r="I82" i="4"/>
  <c r="F82" i="4"/>
  <c r="EN78" i="4"/>
  <c r="EE78" i="4"/>
  <c r="DV78" i="4"/>
  <c r="DM78" i="4"/>
  <c r="DD78" i="4"/>
  <c r="CX78" i="4"/>
  <c r="CW78" i="4"/>
  <c r="CV78" i="4"/>
  <c r="CU78" i="4"/>
  <c r="CT78" i="4"/>
  <c r="CS78" i="4"/>
  <c r="CR78" i="4"/>
  <c r="CQ78" i="4"/>
  <c r="CP78" i="4"/>
  <c r="CL78" i="4"/>
  <c r="CC78" i="4"/>
  <c r="BT78" i="4"/>
  <c r="BK78" i="4"/>
  <c r="BB78" i="4"/>
  <c r="AS78" i="4"/>
  <c r="AA78" i="4"/>
  <c r="R78" i="4"/>
  <c r="I78" i="4"/>
  <c r="EN77" i="4"/>
  <c r="EE77" i="4"/>
  <c r="DV77" i="4"/>
  <c r="DM77" i="4"/>
  <c r="DD77" i="4"/>
  <c r="CX77" i="4"/>
  <c r="CW77" i="4"/>
  <c r="CV77" i="4"/>
  <c r="CR77" i="4"/>
  <c r="CP77" i="4"/>
  <c r="CL77" i="4"/>
  <c r="CC77" i="4"/>
  <c r="BT77" i="4"/>
  <c r="BK77" i="4"/>
  <c r="BB77" i="4"/>
  <c r="AS77" i="4"/>
  <c r="AJ77" i="4"/>
  <c r="AA77" i="4"/>
  <c r="R77" i="4"/>
  <c r="I77" i="4"/>
  <c r="EN76" i="4"/>
  <c r="EE76" i="4"/>
  <c r="DV76" i="4"/>
  <c r="DM76" i="4"/>
  <c r="DD76" i="4"/>
  <c r="CX76" i="4"/>
  <c r="CW76" i="4"/>
  <c r="CV76" i="4"/>
  <c r="CU76" i="4"/>
  <c r="CT76" i="4"/>
  <c r="CS76" i="4"/>
  <c r="CR76" i="4"/>
  <c r="CQ76" i="4"/>
  <c r="CP76" i="4"/>
  <c r="CL76" i="4"/>
  <c r="CC76" i="4"/>
  <c r="BT76" i="4"/>
  <c r="BK76" i="4"/>
  <c r="BB76" i="4"/>
  <c r="AS76" i="4"/>
  <c r="AJ76" i="4"/>
  <c r="AA76" i="4"/>
  <c r="R76" i="4"/>
  <c r="I76" i="4"/>
  <c r="EN75" i="4"/>
  <c r="EE75" i="4"/>
  <c r="DV75" i="4"/>
  <c r="DM75" i="4"/>
  <c r="DD75" i="4"/>
  <c r="CX75" i="4"/>
  <c r="CW75" i="4"/>
  <c r="CV75" i="4"/>
  <c r="CU75" i="4"/>
  <c r="CT75" i="4"/>
  <c r="CS75" i="4"/>
  <c r="CR75" i="4"/>
  <c r="CQ75" i="4"/>
  <c r="CP75" i="4"/>
  <c r="CL75" i="4"/>
  <c r="CC75" i="4"/>
  <c r="BT75" i="4"/>
  <c r="BK75" i="4"/>
  <c r="BB75" i="4"/>
  <c r="AS75" i="4"/>
  <c r="AJ75" i="4"/>
  <c r="AA75" i="4"/>
  <c r="R75" i="4"/>
  <c r="I75" i="4"/>
  <c r="EN74" i="4"/>
  <c r="EE74" i="4"/>
  <c r="DV74" i="4"/>
  <c r="DM74" i="4"/>
  <c r="DD74" i="4"/>
  <c r="CX74" i="4"/>
  <c r="CW74" i="4"/>
  <c r="CV74" i="4"/>
  <c r="CU74" i="4"/>
  <c r="CT74" i="4"/>
  <c r="CS74" i="4"/>
  <c r="CR74" i="4"/>
  <c r="CQ74" i="4"/>
  <c r="CP74" i="4"/>
  <c r="CL74" i="4"/>
  <c r="CC74" i="4"/>
  <c r="BT74" i="4"/>
  <c r="BK74" i="4"/>
  <c r="BB74" i="4"/>
  <c r="AS74" i="4"/>
  <c r="AJ74" i="4"/>
  <c r="AA74" i="4"/>
  <c r="R74" i="4"/>
  <c r="I74" i="4"/>
  <c r="EJ73" i="4"/>
  <c r="EI73" i="4"/>
  <c r="EA73" i="4"/>
  <c r="DZ73" i="4"/>
  <c r="DR73" i="4"/>
  <c r="DQ73" i="4"/>
  <c r="DI73" i="4"/>
  <c r="DH73" i="4"/>
  <c r="CZ73" i="4"/>
  <c r="CY73" i="4"/>
  <c r="CH73" i="4"/>
  <c r="CG73" i="4"/>
  <c r="BY73" i="4"/>
  <c r="BX73" i="4"/>
  <c r="BP73" i="4"/>
  <c r="BO73" i="4"/>
  <c r="BG73" i="4"/>
  <c r="BF73" i="4"/>
  <c r="AX73" i="4"/>
  <c r="AW73" i="4"/>
  <c r="AO73" i="4"/>
  <c r="AN73" i="4"/>
  <c r="AJ73" i="4"/>
  <c r="W73" i="4"/>
  <c r="V73" i="4"/>
  <c r="N73" i="4"/>
  <c r="M73" i="4"/>
  <c r="EN72" i="4"/>
  <c r="EE72" i="4"/>
  <c r="DV72" i="4"/>
  <c r="DM72" i="4"/>
  <c r="DD72" i="4"/>
  <c r="CX72" i="4"/>
  <c r="CW72" i="4"/>
  <c r="CV72" i="4"/>
  <c r="CU72" i="4"/>
  <c r="CT72" i="4"/>
  <c r="CS72" i="4"/>
  <c r="CR72" i="4"/>
  <c r="CQ72" i="4"/>
  <c r="CP72" i="4"/>
  <c r="CL72" i="4"/>
  <c r="CC72" i="4"/>
  <c r="BT72" i="4"/>
  <c r="BK72" i="4"/>
  <c r="BB72" i="4"/>
  <c r="AS72" i="4"/>
  <c r="AJ72" i="4"/>
  <c r="AA72" i="4"/>
  <c r="R72" i="4"/>
  <c r="I72" i="4"/>
  <c r="EJ71" i="4"/>
  <c r="EI71" i="4"/>
  <c r="EA71" i="4"/>
  <c r="DZ71" i="4"/>
  <c r="DR71" i="4"/>
  <c r="DQ71" i="4"/>
  <c r="DI71" i="4"/>
  <c r="DH71" i="4"/>
  <c r="CZ71" i="4"/>
  <c r="CY71" i="4"/>
  <c r="CH71" i="4"/>
  <c r="CG71" i="4"/>
  <c r="BY71" i="4"/>
  <c r="BX71" i="4"/>
  <c r="BP71" i="4"/>
  <c r="BO71" i="4"/>
  <c r="BG71" i="4"/>
  <c r="BF71" i="4"/>
  <c r="AX71" i="4"/>
  <c r="AW71" i="4"/>
  <c r="AO71" i="4"/>
  <c r="AN71" i="4"/>
  <c r="AF71" i="4"/>
  <c r="AE71" i="4"/>
  <c r="W71" i="4"/>
  <c r="V71" i="4"/>
  <c r="N71" i="4"/>
  <c r="M71" i="4"/>
  <c r="D70" i="4"/>
  <c r="EN69" i="4"/>
  <c r="EE69" i="4"/>
  <c r="DV69" i="4"/>
  <c r="DM69" i="4"/>
  <c r="DD69" i="4"/>
  <c r="CX69" i="4"/>
  <c r="CW69" i="4"/>
  <c r="CV69" i="4"/>
  <c r="CU69" i="4"/>
  <c r="CT69" i="4"/>
  <c r="CS69" i="4"/>
  <c r="CR69" i="4"/>
  <c r="CQ69" i="4"/>
  <c r="CP69" i="4"/>
  <c r="CL69" i="4"/>
  <c r="CC69" i="4"/>
  <c r="BT69" i="4"/>
  <c r="BK69" i="4"/>
  <c r="BB69" i="4"/>
  <c r="AS69" i="4"/>
  <c r="AJ69" i="4"/>
  <c r="AA69" i="4"/>
  <c r="R69" i="4"/>
  <c r="I69" i="4"/>
  <c r="EN68" i="4"/>
  <c r="EE68" i="4"/>
  <c r="DV68" i="4"/>
  <c r="DM68" i="4"/>
  <c r="DD68" i="4"/>
  <c r="CX68" i="4"/>
  <c r="CW68" i="4"/>
  <c r="CV68" i="4"/>
  <c r="CU68" i="4"/>
  <c r="CT68" i="4"/>
  <c r="CS68" i="4"/>
  <c r="CR68" i="4"/>
  <c r="CQ68" i="4"/>
  <c r="CP68" i="4"/>
  <c r="CL68" i="4"/>
  <c r="CC68" i="4"/>
  <c r="BT68" i="4"/>
  <c r="BK68" i="4"/>
  <c r="BB68" i="4"/>
  <c r="AS68" i="4"/>
  <c r="AJ68" i="4"/>
  <c r="AA68" i="4"/>
  <c r="R68" i="4"/>
  <c r="I68" i="4"/>
  <c r="EN67" i="4"/>
  <c r="EE67" i="4"/>
  <c r="DV67" i="4"/>
  <c r="DM67" i="4"/>
  <c r="DD67" i="4"/>
  <c r="CX67" i="4"/>
  <c r="CW67" i="4"/>
  <c r="CU67" i="4"/>
  <c r="CT67" i="4"/>
  <c r="CR67" i="4"/>
  <c r="CQ67" i="4"/>
  <c r="CL67" i="4"/>
  <c r="CC67" i="4"/>
  <c r="BT67" i="4"/>
  <c r="BK67" i="4"/>
  <c r="BB67" i="4"/>
  <c r="AS67" i="4"/>
  <c r="AJ67" i="4"/>
  <c r="AA67" i="4"/>
  <c r="R67" i="4"/>
  <c r="I67" i="4"/>
  <c r="EN66" i="4"/>
  <c r="EE66" i="4"/>
  <c r="DV66" i="4"/>
  <c r="DM66" i="4"/>
  <c r="DD66" i="4"/>
  <c r="CX66" i="4"/>
  <c r="CW66" i="4"/>
  <c r="CU66" i="4"/>
  <c r="CT66" i="4"/>
  <c r="CR66" i="4"/>
  <c r="CQ66" i="4"/>
  <c r="CL66" i="4"/>
  <c r="CC66" i="4"/>
  <c r="BT66" i="4"/>
  <c r="BK66" i="4"/>
  <c r="BB66" i="4"/>
  <c r="AS66" i="4"/>
  <c r="AJ66" i="4"/>
  <c r="AA66" i="4"/>
  <c r="R66" i="4"/>
  <c r="I66" i="4"/>
  <c r="EN65" i="4"/>
  <c r="EE65" i="4"/>
  <c r="DV65" i="4"/>
  <c r="DM65" i="4"/>
  <c r="DD65" i="4"/>
  <c r="CX65" i="4"/>
  <c r="CW65" i="4"/>
  <c r="CU65" i="4"/>
  <c r="CT65" i="4"/>
  <c r="CR65" i="4"/>
  <c r="CQ65" i="4"/>
  <c r="CL65" i="4"/>
  <c r="CC65" i="4"/>
  <c r="BK65" i="4"/>
  <c r="BB65" i="4"/>
  <c r="AS65" i="4"/>
  <c r="AJ65" i="4"/>
  <c r="AA65" i="4"/>
  <c r="R65" i="4"/>
  <c r="I65" i="4"/>
  <c r="EN64" i="4"/>
  <c r="EE64" i="4"/>
  <c r="DV64" i="4"/>
  <c r="DM64" i="4"/>
  <c r="DD64" i="4"/>
  <c r="CX64" i="4"/>
  <c r="CW64" i="4"/>
  <c r="CV64" i="4"/>
  <c r="CU64" i="4"/>
  <c r="CT64" i="4"/>
  <c r="CS64" i="4"/>
  <c r="CR64" i="4"/>
  <c r="CQ64" i="4"/>
  <c r="CP64" i="4"/>
  <c r="CL64" i="4"/>
  <c r="CC64" i="4"/>
  <c r="BT64" i="4"/>
  <c r="BK64" i="4"/>
  <c r="BB64" i="4"/>
  <c r="AS64" i="4"/>
  <c r="AJ64" i="4"/>
  <c r="AA64" i="4"/>
  <c r="R64" i="4"/>
  <c r="I64" i="4"/>
  <c r="EN63" i="4"/>
  <c r="EE63" i="4"/>
  <c r="DV63" i="4"/>
  <c r="DM63" i="4"/>
  <c r="DD63" i="4"/>
  <c r="CX63" i="4"/>
  <c r="CW63" i="4"/>
  <c r="CV63" i="4"/>
  <c r="CU63" i="4"/>
  <c r="CT63" i="4"/>
  <c r="CS63" i="4"/>
  <c r="CR63" i="4"/>
  <c r="CQ63" i="4"/>
  <c r="CP63" i="4"/>
  <c r="CL63" i="4"/>
  <c r="CC63" i="4"/>
  <c r="BT63" i="4"/>
  <c r="BK63" i="4"/>
  <c r="BB63" i="4"/>
  <c r="AS63" i="4"/>
  <c r="AJ63" i="4"/>
  <c r="AA63" i="4"/>
  <c r="R63" i="4"/>
  <c r="I63" i="4"/>
  <c r="EN62" i="4"/>
  <c r="EE62" i="4"/>
  <c r="DV62" i="4"/>
  <c r="DM62" i="4"/>
  <c r="DD62" i="4"/>
  <c r="CX62" i="4"/>
  <c r="CW62" i="4"/>
  <c r="CV62" i="4"/>
  <c r="CU62" i="4"/>
  <c r="CT62" i="4"/>
  <c r="CS62" i="4"/>
  <c r="CR62" i="4"/>
  <c r="CQ62" i="4"/>
  <c r="CP62" i="4"/>
  <c r="CL62" i="4"/>
  <c r="CC62" i="4"/>
  <c r="BT62" i="4"/>
  <c r="BK62" i="4"/>
  <c r="BB62" i="4"/>
  <c r="AS62" i="4"/>
  <c r="AJ62" i="4"/>
  <c r="AA62" i="4"/>
  <c r="R62" i="4"/>
  <c r="I62" i="4"/>
  <c r="EN61" i="4"/>
  <c r="EE61" i="4"/>
  <c r="DV61" i="4"/>
  <c r="DM61" i="4"/>
  <c r="DD61" i="4"/>
  <c r="CX61" i="4"/>
  <c r="CW61" i="4"/>
  <c r="CV61" i="4"/>
  <c r="CU61" i="4"/>
  <c r="CT61" i="4"/>
  <c r="CS61" i="4"/>
  <c r="CR61" i="4"/>
  <c r="CQ61" i="4"/>
  <c r="CP61" i="4"/>
  <c r="CL61" i="4"/>
  <c r="CC61" i="4"/>
  <c r="BT61" i="4"/>
  <c r="BK61" i="4"/>
  <c r="BB61" i="4"/>
  <c r="AS61" i="4"/>
  <c r="AJ61" i="4"/>
  <c r="AA61" i="4"/>
  <c r="R61" i="4"/>
  <c r="I61" i="4"/>
  <c r="EJ60" i="4"/>
  <c r="EI60" i="4"/>
  <c r="EA60" i="4"/>
  <c r="DZ60" i="4"/>
  <c r="DR60" i="4"/>
  <c r="DQ60" i="4"/>
  <c r="DI60" i="4"/>
  <c r="DH60" i="4"/>
  <c r="CZ60" i="4"/>
  <c r="CY60" i="4"/>
  <c r="CH60" i="4"/>
  <c r="CG60" i="4"/>
  <c r="BY60" i="4"/>
  <c r="BX60" i="4"/>
  <c r="BP60" i="4"/>
  <c r="BO60" i="4"/>
  <c r="BG60" i="4"/>
  <c r="BF60" i="4"/>
  <c r="AX60" i="4"/>
  <c r="AW60" i="4"/>
  <c r="AO60" i="4"/>
  <c r="AN60" i="4"/>
  <c r="AF60" i="4"/>
  <c r="AE60" i="4"/>
  <c r="W60" i="4"/>
  <c r="V60" i="4"/>
  <c r="N60" i="4"/>
  <c r="M60" i="4"/>
  <c r="EN59" i="4"/>
  <c r="EE59" i="4"/>
  <c r="DV59" i="4"/>
  <c r="DM59" i="4"/>
  <c r="DD59" i="4"/>
  <c r="CX59" i="4"/>
  <c r="CW59" i="4"/>
  <c r="CV59" i="4"/>
  <c r="CU59" i="4"/>
  <c r="CT59" i="4"/>
  <c r="CS59" i="4"/>
  <c r="CR59" i="4"/>
  <c r="CQ59" i="4"/>
  <c r="CP59" i="4"/>
  <c r="CL59" i="4"/>
  <c r="CC59" i="4"/>
  <c r="BT59" i="4"/>
  <c r="BK59" i="4"/>
  <c r="BB59" i="4"/>
  <c r="AS59" i="4"/>
  <c r="AJ59" i="4"/>
  <c r="AA59" i="4"/>
  <c r="R59" i="4"/>
  <c r="I59" i="4"/>
  <c r="EJ58" i="4"/>
  <c r="EI58" i="4"/>
  <c r="EA58" i="4"/>
  <c r="DZ58" i="4"/>
  <c r="DR58" i="4"/>
  <c r="DQ58" i="4"/>
  <c r="DI58" i="4"/>
  <c r="DH58" i="4"/>
  <c r="CZ58" i="4"/>
  <c r="CY58" i="4"/>
  <c r="CH58" i="4"/>
  <c r="CG58" i="4"/>
  <c r="BY58" i="4"/>
  <c r="BX58" i="4"/>
  <c r="BP58" i="4"/>
  <c r="BO58" i="4"/>
  <c r="BG58" i="4"/>
  <c r="BF58" i="4"/>
  <c r="AX58" i="4"/>
  <c r="AW58" i="4"/>
  <c r="AO58" i="4"/>
  <c r="AN58" i="4"/>
  <c r="AF58" i="4"/>
  <c r="AE58" i="4"/>
  <c r="W58" i="4"/>
  <c r="V58" i="4"/>
  <c r="N58" i="4"/>
  <c r="M58" i="4"/>
  <c r="D57" i="4"/>
  <c r="EJ56" i="4"/>
  <c r="EI56" i="4"/>
  <c r="EA56" i="4"/>
  <c r="DZ56" i="4"/>
  <c r="DR56" i="4"/>
  <c r="DQ56" i="4"/>
  <c r="DI56" i="4"/>
  <c r="DH56" i="4"/>
  <c r="CZ56" i="4"/>
  <c r="CY56" i="4"/>
  <c r="CH56" i="4"/>
  <c r="CG56" i="4"/>
  <c r="BY56" i="4"/>
  <c r="BX56" i="4"/>
  <c r="BP56" i="4"/>
  <c r="BO56" i="4"/>
  <c r="BG56" i="4"/>
  <c r="BF56" i="4"/>
  <c r="AX56" i="4"/>
  <c r="AW56" i="4"/>
  <c r="AO56" i="4"/>
  <c r="AN56" i="4"/>
  <c r="AF56" i="4"/>
  <c r="AE56" i="4"/>
  <c r="W56" i="4"/>
  <c r="V56" i="4"/>
  <c r="N56" i="4"/>
  <c r="M56" i="4"/>
  <c r="E56" i="4"/>
  <c r="EN55" i="4"/>
  <c r="EE55" i="4"/>
  <c r="DV55" i="4"/>
  <c r="DM55" i="4"/>
  <c r="DD55" i="4"/>
  <c r="CX55" i="4"/>
  <c r="CW55" i="4"/>
  <c r="CV55" i="4"/>
  <c r="CU55" i="4"/>
  <c r="CT55" i="4"/>
  <c r="CS55" i="4"/>
  <c r="CR55" i="4"/>
  <c r="CQ55" i="4"/>
  <c r="CP55" i="4"/>
  <c r="CL55" i="4"/>
  <c r="CC55" i="4"/>
  <c r="BT55" i="4"/>
  <c r="BK55" i="4"/>
  <c r="BB55" i="4"/>
  <c r="AS55" i="4"/>
  <c r="AJ55" i="4"/>
  <c r="AA55" i="4"/>
  <c r="R55" i="4"/>
  <c r="I55" i="4"/>
  <c r="EJ54" i="4"/>
  <c r="EI54" i="4"/>
  <c r="EA54" i="4"/>
  <c r="DZ54" i="4"/>
  <c r="DR54" i="4"/>
  <c r="DQ54" i="4"/>
  <c r="DI54" i="4"/>
  <c r="DH54" i="4"/>
  <c r="CZ54" i="4"/>
  <c r="CY54" i="4"/>
  <c r="CH54" i="4"/>
  <c r="CG54" i="4"/>
  <c r="BY54" i="4"/>
  <c r="BX54" i="4"/>
  <c r="BP54" i="4"/>
  <c r="BO54" i="4"/>
  <c r="BG54" i="4"/>
  <c r="BF54" i="4"/>
  <c r="AX54" i="4"/>
  <c r="AW54" i="4"/>
  <c r="AO54" i="4"/>
  <c r="AN54" i="4"/>
  <c r="AF54" i="4"/>
  <c r="AE54" i="4"/>
  <c r="W54" i="4"/>
  <c r="V54" i="4"/>
  <c r="N54" i="4"/>
  <c r="M54" i="4"/>
  <c r="EN53" i="4"/>
  <c r="EE53" i="4"/>
  <c r="DV53" i="4"/>
  <c r="DM53" i="4"/>
  <c r="DD53" i="4"/>
  <c r="CX53" i="4"/>
  <c r="CW53" i="4"/>
  <c r="CV53" i="4"/>
  <c r="CU53" i="4"/>
  <c r="CT53" i="4"/>
  <c r="CS53" i="4"/>
  <c r="CR53" i="4"/>
  <c r="CQ53" i="4"/>
  <c r="CP53" i="4"/>
  <c r="CL53" i="4"/>
  <c r="CC53" i="4"/>
  <c r="BT53" i="4"/>
  <c r="BK53" i="4"/>
  <c r="BB53" i="4"/>
  <c r="AS53" i="4"/>
  <c r="AJ53" i="4"/>
  <c r="AA53" i="4"/>
  <c r="R53" i="4"/>
  <c r="I53" i="4"/>
  <c r="E52" i="4"/>
  <c r="D51" i="4"/>
  <c r="EJ50" i="4"/>
  <c r="EI50" i="4"/>
  <c r="EA50" i="4"/>
  <c r="DZ50" i="4"/>
  <c r="DR50" i="4"/>
  <c r="DQ50" i="4"/>
  <c r="DI50" i="4"/>
  <c r="DH50" i="4"/>
  <c r="CZ50" i="4"/>
  <c r="CY50" i="4"/>
  <c r="CH50" i="4"/>
  <c r="CG50" i="4"/>
  <c r="BY50" i="4"/>
  <c r="BX50" i="4"/>
  <c r="BP50" i="4"/>
  <c r="BO50" i="4"/>
  <c r="BG50" i="4"/>
  <c r="BF50" i="4"/>
  <c r="AX50" i="4"/>
  <c r="AW50" i="4"/>
  <c r="AO50" i="4"/>
  <c r="AN50" i="4"/>
  <c r="AF50" i="4"/>
  <c r="AE50" i="4"/>
  <c r="W50" i="4"/>
  <c r="V50" i="4"/>
  <c r="N50" i="4"/>
  <c r="M50" i="4"/>
  <c r="E50" i="4"/>
  <c r="D50" i="4"/>
  <c r="EN49" i="4"/>
  <c r="EE49" i="4"/>
  <c r="DV49" i="4"/>
  <c r="DM49" i="4"/>
  <c r="DD49" i="4"/>
  <c r="CX49" i="4"/>
  <c r="CW49" i="4"/>
  <c r="CU49" i="4"/>
  <c r="CT49" i="4"/>
  <c r="CR49" i="4"/>
  <c r="CQ49" i="4"/>
  <c r="CL49" i="4"/>
  <c r="CC49" i="4"/>
  <c r="BT49" i="4"/>
  <c r="BK49" i="4"/>
  <c r="BB49" i="4"/>
  <c r="AS49" i="4"/>
  <c r="AJ49" i="4"/>
  <c r="AA49" i="4"/>
  <c r="R49" i="4"/>
  <c r="I49" i="4"/>
  <c r="EN48" i="4"/>
  <c r="EE48" i="4"/>
  <c r="DV48" i="4"/>
  <c r="DM48" i="4"/>
  <c r="DD48" i="4"/>
  <c r="CX48" i="4"/>
  <c r="CW48" i="4"/>
  <c r="CU48" i="4"/>
  <c r="CT48" i="4"/>
  <c r="CR48" i="4"/>
  <c r="CQ48" i="4"/>
  <c r="CL48" i="4"/>
  <c r="CC48" i="4"/>
  <c r="BT48" i="4"/>
  <c r="BK48" i="4"/>
  <c r="BB48" i="4"/>
  <c r="AS48" i="4"/>
  <c r="AJ48" i="4"/>
  <c r="AA48" i="4"/>
  <c r="R48" i="4"/>
  <c r="I48" i="4"/>
  <c r="EN47" i="4"/>
  <c r="EE47" i="4"/>
  <c r="DV47" i="4"/>
  <c r="DM47" i="4"/>
  <c r="DD47" i="4"/>
  <c r="CX47" i="4"/>
  <c r="CW47" i="4"/>
  <c r="CV47" i="4"/>
  <c r="CU47" i="4"/>
  <c r="CT47" i="4"/>
  <c r="CS47" i="4"/>
  <c r="CR47" i="4"/>
  <c r="CQ47" i="4"/>
  <c r="CP47" i="4"/>
  <c r="CL47" i="4"/>
  <c r="CC47" i="4"/>
  <c r="BT47" i="4"/>
  <c r="BK47" i="4"/>
  <c r="BB47" i="4"/>
  <c r="AS47" i="4"/>
  <c r="AJ47" i="4"/>
  <c r="AA47" i="4"/>
  <c r="R47" i="4"/>
  <c r="I47" i="4"/>
  <c r="EJ46" i="4"/>
  <c r="EI46" i="4"/>
  <c r="EA46" i="4"/>
  <c r="DZ46" i="4"/>
  <c r="DR46" i="4"/>
  <c r="DQ46" i="4"/>
  <c r="DI46" i="4"/>
  <c r="DH46" i="4"/>
  <c r="CZ46" i="4"/>
  <c r="CY46" i="4"/>
  <c r="CH46" i="4"/>
  <c r="CG46" i="4"/>
  <c r="BY46" i="4"/>
  <c r="BX46" i="4"/>
  <c r="BP46" i="4"/>
  <c r="BO46" i="4"/>
  <c r="BG46" i="4"/>
  <c r="BF46" i="4"/>
  <c r="AX46" i="4"/>
  <c r="AW46" i="4"/>
  <c r="AO46" i="4"/>
  <c r="AN46" i="4"/>
  <c r="AF46" i="4"/>
  <c r="AE46" i="4"/>
  <c r="W46" i="4"/>
  <c r="V46" i="4"/>
  <c r="N46" i="4"/>
  <c r="M46" i="4"/>
  <c r="EN45" i="4"/>
  <c r="EE45" i="4"/>
  <c r="DV45" i="4"/>
  <c r="DM45" i="4"/>
  <c r="DD45" i="4"/>
  <c r="CX45" i="4"/>
  <c r="CW45" i="4"/>
  <c r="CV45" i="4"/>
  <c r="CU45" i="4"/>
  <c r="CT45" i="4"/>
  <c r="CS45" i="4"/>
  <c r="CR45" i="4"/>
  <c r="CQ45" i="4"/>
  <c r="CP45" i="4"/>
  <c r="CL45" i="4"/>
  <c r="CC45" i="4"/>
  <c r="BT45" i="4"/>
  <c r="BK45" i="4"/>
  <c r="BB45" i="4"/>
  <c r="AS45" i="4"/>
  <c r="AJ45" i="4"/>
  <c r="AA45" i="4"/>
  <c r="R45" i="4"/>
  <c r="I45" i="4"/>
  <c r="EJ44" i="4"/>
  <c r="EI44" i="4"/>
  <c r="EA44" i="4"/>
  <c r="DZ44" i="4"/>
  <c r="DR44" i="4"/>
  <c r="DQ44" i="4"/>
  <c r="DI44" i="4"/>
  <c r="DH44" i="4"/>
  <c r="CZ44" i="4"/>
  <c r="CY44" i="4"/>
  <c r="CH44" i="4"/>
  <c r="CG44" i="4"/>
  <c r="BY44" i="4"/>
  <c r="BX44" i="4"/>
  <c r="BP44" i="4"/>
  <c r="BO44" i="4"/>
  <c r="BG44" i="4"/>
  <c r="BF44" i="4"/>
  <c r="AX44" i="4"/>
  <c r="AW44" i="4"/>
  <c r="AO44" i="4"/>
  <c r="AN44" i="4"/>
  <c r="AF44" i="4"/>
  <c r="AE44" i="4"/>
  <c r="W44" i="4"/>
  <c r="V44" i="4"/>
  <c r="N44" i="4"/>
  <c r="M44" i="4"/>
  <c r="D43" i="4"/>
  <c r="EJ42" i="4"/>
  <c r="EI42" i="4"/>
  <c r="EA42" i="4"/>
  <c r="DZ42" i="4"/>
  <c r="DR42" i="4"/>
  <c r="DQ42" i="4"/>
  <c r="DI42" i="4"/>
  <c r="DH42" i="4"/>
  <c r="CZ42" i="4"/>
  <c r="CY42" i="4"/>
  <c r="CX42" i="4"/>
  <c r="CW42" i="4"/>
  <c r="CV42" i="4"/>
  <c r="CU42" i="4"/>
  <c r="CT42" i="4"/>
  <c r="CS42" i="4"/>
  <c r="CR42" i="4"/>
  <c r="CQ42" i="4"/>
  <c r="CP42" i="4"/>
  <c r="CH42" i="4"/>
  <c r="CG42" i="4"/>
  <c r="BY42" i="4"/>
  <c r="BX42" i="4"/>
  <c r="BP42" i="4"/>
  <c r="BO42" i="4"/>
  <c r="BG42" i="4"/>
  <c r="BF42" i="4"/>
  <c r="AX42" i="4"/>
  <c r="AW42" i="4"/>
  <c r="AO42" i="4"/>
  <c r="AN42" i="4"/>
  <c r="AF42" i="4"/>
  <c r="AE42" i="4"/>
  <c r="W42" i="4"/>
  <c r="V42" i="4"/>
  <c r="N42" i="4"/>
  <c r="M42" i="4"/>
  <c r="E42" i="4"/>
  <c r="D42" i="4"/>
  <c r="EN41" i="4"/>
  <c r="EE41" i="4"/>
  <c r="DV41" i="4"/>
  <c r="DM41" i="4"/>
  <c r="DD41" i="4"/>
  <c r="CX41" i="4"/>
  <c r="CW41" i="4"/>
  <c r="CV41" i="4"/>
  <c r="CU41" i="4"/>
  <c r="CT41" i="4"/>
  <c r="CS41" i="4"/>
  <c r="CR41" i="4"/>
  <c r="CQ41" i="4"/>
  <c r="CP41" i="4"/>
  <c r="CL41" i="4"/>
  <c r="CC41" i="4"/>
  <c r="BT41" i="4"/>
  <c r="BK41" i="4"/>
  <c r="BB41" i="4"/>
  <c r="AS41" i="4"/>
  <c r="AJ41" i="4"/>
  <c r="AA41" i="4"/>
  <c r="R41" i="4"/>
  <c r="I41" i="4"/>
  <c r="EN40" i="4"/>
  <c r="EE40" i="4"/>
  <c r="DV40" i="4"/>
  <c r="DM40" i="4"/>
  <c r="DD40" i="4"/>
  <c r="CX40" i="4"/>
  <c r="CW40" i="4"/>
  <c r="CV40" i="4"/>
  <c r="CU40" i="4"/>
  <c r="CT40" i="4"/>
  <c r="CS40" i="4"/>
  <c r="CR40" i="4"/>
  <c r="CQ40" i="4"/>
  <c r="CP40" i="4"/>
  <c r="CL40" i="4"/>
  <c r="CC40" i="4"/>
  <c r="BT40" i="4"/>
  <c r="BK40" i="4"/>
  <c r="BB40" i="4"/>
  <c r="AS40" i="4"/>
  <c r="AJ40" i="4"/>
  <c r="AA40" i="4"/>
  <c r="R40" i="4"/>
  <c r="I40" i="4"/>
  <c r="EN39" i="4"/>
  <c r="EE39" i="4"/>
  <c r="DV39" i="4"/>
  <c r="DM39" i="4"/>
  <c r="DD39" i="4"/>
  <c r="CX39" i="4"/>
  <c r="CW39" i="4"/>
  <c r="CV39" i="4"/>
  <c r="CU39" i="4"/>
  <c r="CT39" i="4"/>
  <c r="CS39" i="4"/>
  <c r="CR39" i="4"/>
  <c r="CQ39" i="4"/>
  <c r="CP39" i="4"/>
  <c r="CL39" i="4"/>
  <c r="CC39" i="4"/>
  <c r="BT39" i="4"/>
  <c r="BK39" i="4"/>
  <c r="BB39" i="4"/>
  <c r="AS39" i="4"/>
  <c r="AJ39" i="4"/>
  <c r="AA39" i="4"/>
  <c r="R39" i="4"/>
  <c r="I39" i="4"/>
  <c r="EN38" i="4"/>
  <c r="EE38" i="4"/>
  <c r="DV38" i="4"/>
  <c r="DM38" i="4"/>
  <c r="DD38" i="4"/>
  <c r="CX38" i="4"/>
  <c r="CW38" i="4"/>
  <c r="CV38" i="4"/>
  <c r="CU38" i="4"/>
  <c r="CT38" i="4"/>
  <c r="CS38" i="4"/>
  <c r="CR38" i="4"/>
  <c r="CQ38" i="4"/>
  <c r="CP38" i="4"/>
  <c r="CL38" i="4"/>
  <c r="CC38" i="4"/>
  <c r="BT38" i="4"/>
  <c r="BK38" i="4"/>
  <c r="BB38" i="4"/>
  <c r="AS38" i="4"/>
  <c r="AJ38" i="4"/>
  <c r="AA38" i="4"/>
  <c r="R38" i="4"/>
  <c r="I38" i="4"/>
  <c r="EN37" i="4"/>
  <c r="EE37" i="4"/>
  <c r="DV37" i="4"/>
  <c r="DM37" i="4"/>
  <c r="DD37" i="4"/>
  <c r="CX37" i="4"/>
  <c r="CW37" i="4"/>
  <c r="CV37" i="4"/>
  <c r="CU37" i="4"/>
  <c r="CT37" i="4"/>
  <c r="CS37" i="4"/>
  <c r="CR37" i="4"/>
  <c r="CQ37" i="4"/>
  <c r="CP37" i="4"/>
  <c r="CL37" i="4"/>
  <c r="CC37" i="4"/>
  <c r="BT37" i="4"/>
  <c r="BK37" i="4"/>
  <c r="BB37" i="4"/>
  <c r="AS37" i="4"/>
  <c r="AJ37" i="4"/>
  <c r="AA37" i="4"/>
  <c r="R37" i="4"/>
  <c r="I37" i="4"/>
  <c r="EN36" i="4"/>
  <c r="EE36" i="4"/>
  <c r="DV36" i="4"/>
  <c r="DM36" i="4"/>
  <c r="DD36" i="4"/>
  <c r="CX36" i="4"/>
  <c r="CW36" i="4"/>
  <c r="CV36" i="4"/>
  <c r="CU36" i="4"/>
  <c r="CT36" i="4"/>
  <c r="CS36" i="4"/>
  <c r="CR36" i="4"/>
  <c r="CQ36" i="4"/>
  <c r="CP36" i="4"/>
  <c r="CL36" i="4"/>
  <c r="CC36" i="4"/>
  <c r="BT36" i="4"/>
  <c r="BK36" i="4"/>
  <c r="BB36" i="4"/>
  <c r="AS36" i="4"/>
  <c r="AJ36" i="4"/>
  <c r="AA36" i="4"/>
  <c r="R36" i="4"/>
  <c r="I36" i="4"/>
  <c r="EN35" i="4"/>
  <c r="EE35" i="4"/>
  <c r="DV35" i="4"/>
  <c r="DM35" i="4"/>
  <c r="DD35" i="4"/>
  <c r="CX35" i="4"/>
  <c r="CW35" i="4"/>
  <c r="CV35" i="4"/>
  <c r="CU35" i="4"/>
  <c r="CT35" i="4"/>
  <c r="CS35" i="4"/>
  <c r="CR35" i="4"/>
  <c r="CQ35" i="4"/>
  <c r="CP35" i="4"/>
  <c r="CL35" i="4"/>
  <c r="CC35" i="4"/>
  <c r="BT35" i="4"/>
  <c r="BK35" i="4"/>
  <c r="BB35" i="4"/>
  <c r="AS35" i="4"/>
  <c r="AJ35" i="4"/>
  <c r="AA35" i="4"/>
  <c r="R35" i="4"/>
  <c r="I35" i="4"/>
  <c r="EJ34" i="4"/>
  <c r="EI34" i="4"/>
  <c r="EA34" i="4"/>
  <c r="DZ34" i="4"/>
  <c r="DR34" i="4"/>
  <c r="DQ34" i="4"/>
  <c r="DI34" i="4"/>
  <c r="DH34" i="4"/>
  <c r="CZ34" i="4"/>
  <c r="CY34" i="4"/>
  <c r="CH34" i="4"/>
  <c r="CG34" i="4"/>
  <c r="BY34" i="4"/>
  <c r="BX34" i="4"/>
  <c r="BP34" i="4"/>
  <c r="BO34" i="4"/>
  <c r="BG34" i="4"/>
  <c r="BF34" i="4"/>
  <c r="AX34" i="4"/>
  <c r="AW34" i="4"/>
  <c r="AO34" i="4"/>
  <c r="AN34" i="4"/>
  <c r="AF34" i="4"/>
  <c r="AE34" i="4"/>
  <c r="W34" i="4"/>
  <c r="V34" i="4"/>
  <c r="N34" i="4"/>
  <c r="M34" i="4"/>
  <c r="D33" i="4"/>
  <c r="EN32" i="4"/>
  <c r="EE32" i="4"/>
  <c r="DV32" i="4"/>
  <c r="DM32" i="4"/>
  <c r="DD32" i="4"/>
  <c r="CL32" i="4"/>
  <c r="CC32" i="4"/>
  <c r="BT32" i="4"/>
  <c r="BK32" i="4"/>
  <c r="BB32" i="4"/>
  <c r="AS32" i="4"/>
  <c r="AJ32" i="4"/>
  <c r="AA32" i="4"/>
  <c r="R32" i="4"/>
  <c r="K32" i="4"/>
  <c r="E32" i="5" s="1"/>
  <c r="K32" i="5" s="1"/>
  <c r="E32" i="6" s="1"/>
  <c r="K32" i="6" s="1"/>
  <c r="E32" i="7" s="1"/>
  <c r="K32" i="7" s="1"/>
  <c r="E32" i="8" s="1"/>
  <c r="K32" i="8" s="1"/>
  <c r="E32" i="9" s="1"/>
  <c r="K32" i="9" s="1"/>
  <c r="E32" i="10" s="1"/>
  <c r="K32" i="10" s="1"/>
  <c r="E32" i="11" s="1"/>
  <c r="K32" i="11" s="1"/>
  <c r="E32" i="12" s="1"/>
  <c r="K32" i="12" s="1"/>
  <c r="I32" i="4"/>
  <c r="E32" i="4"/>
  <c r="F32" i="4" s="1"/>
  <c r="D32" i="4"/>
  <c r="J32" i="4" s="1"/>
  <c r="EN31" i="4"/>
  <c r="EE31" i="4"/>
  <c r="DV31" i="4"/>
  <c r="DM31" i="4"/>
  <c r="DD31" i="4"/>
  <c r="CX31" i="4"/>
  <c r="CW31" i="4"/>
  <c r="CV31" i="4"/>
  <c r="CU31" i="4"/>
  <c r="CT31" i="4"/>
  <c r="CS31" i="4"/>
  <c r="CR31" i="4"/>
  <c r="CQ31" i="4"/>
  <c r="CP31" i="4"/>
  <c r="CL31" i="4"/>
  <c r="CC31" i="4"/>
  <c r="BT31" i="4"/>
  <c r="BK31" i="4"/>
  <c r="BB31" i="4"/>
  <c r="AS31" i="4"/>
  <c r="AJ31" i="4"/>
  <c r="AA31" i="4"/>
  <c r="R31" i="4"/>
  <c r="I31" i="4"/>
  <c r="EN30" i="4"/>
  <c r="EE30" i="4"/>
  <c r="DV30" i="4"/>
  <c r="DM30" i="4"/>
  <c r="DD30" i="4"/>
  <c r="CX30" i="4"/>
  <c r="CW30" i="4"/>
  <c r="CV30" i="4"/>
  <c r="CU30" i="4"/>
  <c r="CT30" i="4"/>
  <c r="CS30" i="4"/>
  <c r="CR30" i="4"/>
  <c r="CQ30" i="4"/>
  <c r="CP30" i="4"/>
  <c r="CL30" i="4"/>
  <c r="CC30" i="4"/>
  <c r="BT30" i="4"/>
  <c r="BK30" i="4"/>
  <c r="BB30" i="4"/>
  <c r="AS30" i="4"/>
  <c r="AJ30" i="4"/>
  <c r="AA30" i="4"/>
  <c r="R30" i="4"/>
  <c r="I30" i="4"/>
  <c r="EN29" i="4"/>
  <c r="EE29" i="4"/>
  <c r="DV29" i="4"/>
  <c r="DM29" i="4"/>
  <c r="DD29" i="4"/>
  <c r="CX29" i="4"/>
  <c r="CW29" i="4"/>
  <c r="CV29" i="4"/>
  <c r="CU29" i="4"/>
  <c r="CT29" i="4"/>
  <c r="CS29" i="4"/>
  <c r="CR29" i="4"/>
  <c r="CQ29" i="4"/>
  <c r="CP29" i="4"/>
  <c r="CL29" i="4"/>
  <c r="CC29" i="4"/>
  <c r="BT29" i="4"/>
  <c r="BK29" i="4"/>
  <c r="BB29" i="4"/>
  <c r="AS29" i="4"/>
  <c r="AJ29" i="4"/>
  <c r="AA29" i="4"/>
  <c r="R29" i="4"/>
  <c r="I29" i="4"/>
  <c r="EN28" i="4"/>
  <c r="EE28" i="4"/>
  <c r="DV28" i="4"/>
  <c r="DM28" i="4"/>
  <c r="DD28" i="4"/>
  <c r="CX28" i="4"/>
  <c r="CW28" i="4"/>
  <c r="CV28" i="4"/>
  <c r="CU28" i="4"/>
  <c r="CT28" i="4"/>
  <c r="CS28" i="4"/>
  <c r="CR28" i="4"/>
  <c r="CQ28" i="4"/>
  <c r="CP28" i="4"/>
  <c r="CL28" i="4"/>
  <c r="CC28" i="4"/>
  <c r="BT28" i="4"/>
  <c r="BK28" i="4"/>
  <c r="BB28" i="4"/>
  <c r="AS28" i="4"/>
  <c r="AJ28" i="4"/>
  <c r="AA28" i="4"/>
  <c r="R28" i="4"/>
  <c r="I28" i="4"/>
  <c r="EN27" i="4"/>
  <c r="EE27" i="4"/>
  <c r="DV27" i="4"/>
  <c r="DM27" i="4"/>
  <c r="DD27" i="4"/>
  <c r="CX27" i="4"/>
  <c r="CW27" i="4"/>
  <c r="CV27" i="4"/>
  <c r="CU27" i="4"/>
  <c r="CT27" i="4"/>
  <c r="CS27" i="4"/>
  <c r="CR27" i="4"/>
  <c r="CQ27" i="4"/>
  <c r="CP27" i="4"/>
  <c r="CL27" i="4"/>
  <c r="CC27" i="4"/>
  <c r="BT27" i="4"/>
  <c r="BK27" i="4"/>
  <c r="BB27" i="4"/>
  <c r="AS27" i="4"/>
  <c r="AJ27" i="4"/>
  <c r="AA27" i="4"/>
  <c r="R27" i="4"/>
  <c r="I27" i="4"/>
  <c r="EN26" i="4"/>
  <c r="EE26" i="4"/>
  <c r="DV26" i="4"/>
  <c r="DM26" i="4"/>
  <c r="DD26" i="4"/>
  <c r="CX26" i="4"/>
  <c r="CW26" i="4"/>
  <c r="CV26" i="4"/>
  <c r="CU26" i="4"/>
  <c r="CT26" i="4"/>
  <c r="CS26" i="4"/>
  <c r="CR26" i="4"/>
  <c r="CQ26" i="4"/>
  <c r="CP26" i="4"/>
  <c r="CL26" i="4"/>
  <c r="CC26" i="4"/>
  <c r="BT26" i="4"/>
  <c r="BK26" i="4"/>
  <c r="BB26" i="4"/>
  <c r="AS26" i="4"/>
  <c r="AJ26" i="4"/>
  <c r="AA26" i="4"/>
  <c r="R26" i="4"/>
  <c r="I26" i="4"/>
  <c r="EN25" i="4"/>
  <c r="EE25" i="4"/>
  <c r="DV25" i="4"/>
  <c r="DM25" i="4"/>
  <c r="DD25" i="4"/>
  <c r="CX25" i="4"/>
  <c r="CW25" i="4"/>
  <c r="CV25" i="4"/>
  <c r="CU25" i="4"/>
  <c r="CT25" i="4"/>
  <c r="CS25" i="4"/>
  <c r="CR25" i="4"/>
  <c r="CQ25" i="4"/>
  <c r="CP25" i="4"/>
  <c r="CL25" i="4"/>
  <c r="CC25" i="4"/>
  <c r="BT25" i="4"/>
  <c r="BK25" i="4"/>
  <c r="BB25" i="4"/>
  <c r="AS25" i="4"/>
  <c r="AJ25" i="4"/>
  <c r="AA25" i="4"/>
  <c r="R25" i="4"/>
  <c r="I25" i="4"/>
  <c r="EN24" i="4"/>
  <c r="EE24" i="4"/>
  <c r="DV24" i="4"/>
  <c r="DM24" i="4"/>
  <c r="DD24" i="4"/>
  <c r="CX24" i="4"/>
  <c r="CW24" i="4"/>
  <c r="CV24" i="4"/>
  <c r="CU24" i="4"/>
  <c r="CT24" i="4"/>
  <c r="CS24" i="4"/>
  <c r="CR24" i="4"/>
  <c r="CQ24" i="4"/>
  <c r="CP24" i="4"/>
  <c r="CL24" i="4"/>
  <c r="CC24" i="4"/>
  <c r="BT24" i="4"/>
  <c r="BK24" i="4"/>
  <c r="BB24" i="4"/>
  <c r="AS24" i="4"/>
  <c r="AJ24" i="4"/>
  <c r="AA24" i="4"/>
  <c r="R24" i="4"/>
  <c r="I24" i="4"/>
  <c r="EN23" i="4"/>
  <c r="EE23" i="4"/>
  <c r="DV23" i="4"/>
  <c r="DM23" i="4"/>
  <c r="DD23" i="4"/>
  <c r="CX23" i="4"/>
  <c r="CW23" i="4"/>
  <c r="CV23" i="4"/>
  <c r="CU23" i="4"/>
  <c r="CT23" i="4"/>
  <c r="CS23" i="4"/>
  <c r="CR23" i="4"/>
  <c r="CQ23" i="4"/>
  <c r="CP23" i="4"/>
  <c r="CL23" i="4"/>
  <c r="CC23" i="4"/>
  <c r="BT23" i="4"/>
  <c r="BK23" i="4"/>
  <c r="BB23" i="4"/>
  <c r="AS23" i="4"/>
  <c r="AJ23" i="4"/>
  <c r="AA23" i="4"/>
  <c r="R23" i="4"/>
  <c r="I23" i="4"/>
  <c r="EN22" i="4"/>
  <c r="EE22" i="4"/>
  <c r="DV22" i="4"/>
  <c r="DM22" i="4"/>
  <c r="DD22" i="4"/>
  <c r="CX22" i="4"/>
  <c r="CW22" i="4"/>
  <c r="CV22" i="4"/>
  <c r="CU22" i="4"/>
  <c r="CT22" i="4"/>
  <c r="CS22" i="4"/>
  <c r="CR22" i="4"/>
  <c r="CQ22" i="4"/>
  <c r="CP22" i="4"/>
  <c r="CL22" i="4"/>
  <c r="CC22" i="4"/>
  <c r="BT22" i="4"/>
  <c r="BK22" i="4"/>
  <c r="BB22" i="4"/>
  <c r="AS22" i="4"/>
  <c r="AJ22" i="4"/>
  <c r="AA22" i="4"/>
  <c r="R22" i="4"/>
  <c r="I22" i="4"/>
  <c r="EJ21" i="4"/>
  <c r="EI21" i="4"/>
  <c r="EA21" i="4"/>
  <c r="DZ21" i="4"/>
  <c r="DR21" i="4"/>
  <c r="DQ21" i="4"/>
  <c r="DI21" i="4"/>
  <c r="DH21" i="4"/>
  <c r="CZ21" i="4"/>
  <c r="CY21" i="4"/>
  <c r="CH21" i="4"/>
  <c r="CG21" i="4"/>
  <c r="BY21" i="4"/>
  <c r="BX21" i="4"/>
  <c r="BP21" i="4"/>
  <c r="BO21" i="4"/>
  <c r="BG21" i="4"/>
  <c r="BF21" i="4"/>
  <c r="AX21" i="4"/>
  <c r="AW21" i="4"/>
  <c r="AO21" i="4"/>
  <c r="AN21" i="4"/>
  <c r="AF21" i="4"/>
  <c r="AE21" i="4"/>
  <c r="W21" i="4"/>
  <c r="V21" i="4"/>
  <c r="N21" i="4"/>
  <c r="M21" i="4"/>
  <c r="D20" i="4"/>
  <c r="EN19" i="4"/>
  <c r="EE19" i="4"/>
  <c r="DV19" i="4"/>
  <c r="DM19" i="4"/>
  <c r="DD19" i="4"/>
  <c r="CL19" i="4"/>
  <c r="CC19" i="4"/>
  <c r="BT19" i="4"/>
  <c r="BB19" i="4"/>
  <c r="AS19" i="4"/>
  <c r="AJ19" i="4"/>
  <c r="AA19" i="4"/>
  <c r="R19" i="4"/>
  <c r="I19" i="4"/>
  <c r="EN18" i="4"/>
  <c r="EE18" i="4"/>
  <c r="DV18" i="4"/>
  <c r="DM18" i="4"/>
  <c r="DD18" i="4"/>
  <c r="CX18" i="4"/>
  <c r="CW18" i="4"/>
  <c r="CV18" i="4"/>
  <c r="CU18" i="4"/>
  <c r="CT18" i="4"/>
  <c r="CS18" i="4"/>
  <c r="CR18" i="4"/>
  <c r="CQ18" i="4"/>
  <c r="CP18" i="4"/>
  <c r="CL18" i="4"/>
  <c r="CC18" i="4"/>
  <c r="BT18" i="4"/>
  <c r="BK18" i="4"/>
  <c r="BB18" i="4"/>
  <c r="AS18" i="4"/>
  <c r="AJ18" i="4"/>
  <c r="AA18" i="4"/>
  <c r="R18" i="4"/>
  <c r="I18" i="4"/>
  <c r="EN17" i="4"/>
  <c r="EE17" i="4"/>
  <c r="DV17" i="4"/>
  <c r="DM17" i="4"/>
  <c r="DD17" i="4"/>
  <c r="CX17" i="4"/>
  <c r="CW17" i="4"/>
  <c r="CU17" i="4"/>
  <c r="CT17" i="4"/>
  <c r="CR17" i="4"/>
  <c r="CQ17" i="4"/>
  <c r="CL17" i="4"/>
  <c r="CC17" i="4"/>
  <c r="BT17" i="4"/>
  <c r="BK17" i="4"/>
  <c r="BB17" i="4"/>
  <c r="AS17" i="4"/>
  <c r="AJ17" i="4"/>
  <c r="AA17" i="4"/>
  <c r="R17" i="4"/>
  <c r="I17" i="4"/>
  <c r="EN16" i="4"/>
  <c r="EE16" i="4"/>
  <c r="DV16" i="4"/>
  <c r="DM16" i="4"/>
  <c r="DD16" i="4"/>
  <c r="CX16" i="4"/>
  <c r="CW16" i="4"/>
  <c r="CV16" i="4"/>
  <c r="CU16" i="4"/>
  <c r="CT16" i="4"/>
  <c r="CS16" i="4"/>
  <c r="CR16" i="4"/>
  <c r="CQ16" i="4"/>
  <c r="CP16" i="4"/>
  <c r="CL16" i="4"/>
  <c r="CC16" i="4"/>
  <c r="BT16" i="4"/>
  <c r="BK16" i="4"/>
  <c r="BB16" i="4"/>
  <c r="AS16" i="4"/>
  <c r="AJ16" i="4"/>
  <c r="AA16" i="4"/>
  <c r="R16" i="4"/>
  <c r="I16" i="4"/>
  <c r="D15" i="4"/>
  <c r="D14" i="4"/>
  <c r="EN13" i="4"/>
  <c r="EE13" i="4"/>
  <c r="DV13" i="4"/>
  <c r="DM13" i="4"/>
  <c r="DD13" i="4"/>
  <c r="CX13" i="4"/>
  <c r="CW13" i="4"/>
  <c r="CV13" i="4"/>
  <c r="CU13" i="4"/>
  <c r="CT13" i="4"/>
  <c r="CS13" i="4"/>
  <c r="CR13" i="4"/>
  <c r="CQ13" i="4"/>
  <c r="CP13" i="4"/>
  <c r="CL13" i="4"/>
  <c r="CC13" i="4"/>
  <c r="BT13" i="4"/>
  <c r="BK13" i="4"/>
  <c r="BB13" i="4"/>
  <c r="AS13" i="4"/>
  <c r="AJ13" i="4"/>
  <c r="AA13" i="4"/>
  <c r="I13" i="4"/>
  <c r="D12" i="4"/>
  <c r="EJ11" i="4"/>
  <c r="EI11" i="4"/>
  <c r="EA11" i="4"/>
  <c r="DZ11" i="4"/>
  <c r="DR11" i="4"/>
  <c r="DQ11" i="4"/>
  <c r="DI11" i="4"/>
  <c r="DH11" i="4"/>
  <c r="CZ11" i="4"/>
  <c r="CY11" i="4"/>
  <c r="CH11" i="4"/>
  <c r="CG11" i="4"/>
  <c r="BY11" i="4"/>
  <c r="BX11" i="4"/>
  <c r="BP11" i="4"/>
  <c r="BO11" i="4"/>
  <c r="BG11" i="4"/>
  <c r="BF11" i="4"/>
  <c r="AX11" i="4"/>
  <c r="AW11" i="4"/>
  <c r="AO11" i="4"/>
  <c r="AN11" i="4"/>
  <c r="AF11" i="4"/>
  <c r="AE11" i="4"/>
  <c r="W11" i="4"/>
  <c r="V11" i="4"/>
  <c r="N11" i="4"/>
  <c r="M11" i="4"/>
  <c r="EN10" i="4"/>
  <c r="EE10" i="4"/>
  <c r="DV10" i="4"/>
  <c r="DM10" i="4"/>
  <c r="DD10" i="4"/>
  <c r="CX10" i="4"/>
  <c r="CW10" i="4"/>
  <c r="CV10" i="4"/>
  <c r="CU10" i="4"/>
  <c r="CT10" i="4"/>
  <c r="CS10" i="4"/>
  <c r="CR10" i="4"/>
  <c r="CQ10" i="4"/>
  <c r="CP10" i="4"/>
  <c r="CL10" i="4"/>
  <c r="CC10" i="4"/>
  <c r="BT10" i="4"/>
  <c r="BK10" i="4"/>
  <c r="BB10" i="4"/>
  <c r="AS10" i="4"/>
  <c r="AJ10" i="4"/>
  <c r="AA10" i="4"/>
  <c r="R10" i="4"/>
  <c r="I10" i="4"/>
  <c r="D9" i="4"/>
  <c r="EQ88" i="3"/>
  <c r="EN88" i="3"/>
  <c r="EK88" i="3"/>
  <c r="EH88" i="3"/>
  <c r="EE88" i="3"/>
  <c r="EB88" i="3"/>
  <c r="DW88" i="3"/>
  <c r="DV88" i="3"/>
  <c r="DS88" i="3"/>
  <c r="DP88" i="3"/>
  <c r="DM88" i="3"/>
  <c r="DJ88" i="3"/>
  <c r="DG88" i="3"/>
  <c r="DD88" i="3"/>
  <c r="DA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I88" i="3"/>
  <c r="CF88" i="3"/>
  <c r="CC88" i="3"/>
  <c r="BZ88" i="3"/>
  <c r="BW88" i="3"/>
  <c r="BT88" i="3"/>
  <c r="BQ88" i="3"/>
  <c r="BN88" i="3"/>
  <c r="BK88" i="3"/>
  <c r="BH88" i="3"/>
  <c r="BB88" i="3"/>
  <c r="AZ88" i="3"/>
  <c r="AV88" i="3"/>
  <c r="AS88" i="3"/>
  <c r="AP88" i="3"/>
  <c r="AM88" i="3"/>
  <c r="AJ88" i="3"/>
  <c r="AG88" i="3"/>
  <c r="AD88" i="3"/>
  <c r="AA88" i="3"/>
  <c r="X88" i="3"/>
  <c r="R88" i="3"/>
  <c r="O88" i="3"/>
  <c r="L88" i="3"/>
  <c r="I88" i="3"/>
  <c r="F88" i="3"/>
  <c r="EQ86" i="3"/>
  <c r="EN86" i="3"/>
  <c r="EK86" i="3"/>
  <c r="EH86" i="3"/>
  <c r="EE86" i="3"/>
  <c r="EB86" i="3"/>
  <c r="DY86" i="3"/>
  <c r="DV86" i="3"/>
  <c r="DS86" i="3"/>
  <c r="DP86" i="3"/>
  <c r="DM86" i="3"/>
  <c r="DJ86" i="3"/>
  <c r="DG86" i="3"/>
  <c r="DD86" i="3"/>
  <c r="DA86" i="3"/>
  <c r="CX86" i="3"/>
  <c r="CW86" i="3"/>
  <c r="CV86" i="3"/>
  <c r="CU86" i="3"/>
  <c r="CT86" i="3"/>
  <c r="CS86" i="3"/>
  <c r="CR86" i="3"/>
  <c r="CQ86" i="3"/>
  <c r="CP86" i="3"/>
  <c r="CO86" i="3"/>
  <c r="CL86" i="3"/>
  <c r="CI86" i="3"/>
  <c r="CF86" i="3"/>
  <c r="CC86" i="3"/>
  <c r="BZ86" i="3"/>
  <c r="BW86" i="3"/>
  <c r="BT86" i="3"/>
  <c r="BQ86" i="3"/>
  <c r="BN86" i="3"/>
  <c r="BK86" i="3"/>
  <c r="BH86" i="3"/>
  <c r="AV86" i="3"/>
  <c r="AS86" i="3"/>
  <c r="AP86" i="3"/>
  <c r="AM86" i="3"/>
  <c r="AJ86" i="3"/>
  <c r="AG86" i="3"/>
  <c r="AD86" i="3"/>
  <c r="AA86" i="3"/>
  <c r="X86" i="3"/>
  <c r="R86" i="3"/>
  <c r="O86" i="3"/>
  <c r="L86" i="3"/>
  <c r="I86" i="3"/>
  <c r="F86" i="3"/>
  <c r="EQ84" i="3"/>
  <c r="EN84" i="3"/>
  <c r="EK84" i="3"/>
  <c r="EH84" i="3"/>
  <c r="EE84" i="3"/>
  <c r="EB84" i="3"/>
  <c r="DX84" i="3"/>
  <c r="DW84" i="3"/>
  <c r="DY84" i="3" s="1"/>
  <c r="DV84" i="3"/>
  <c r="DS84" i="3"/>
  <c r="DP84" i="3"/>
  <c r="DM84" i="3"/>
  <c r="DJ84" i="3"/>
  <c r="DG84" i="3"/>
  <c r="DD84" i="3"/>
  <c r="DA84" i="3"/>
  <c r="CX84" i="3"/>
  <c r="CW84" i="3"/>
  <c r="CV84" i="3"/>
  <c r="CU84" i="3"/>
  <c r="CT84" i="3"/>
  <c r="CS84" i="3"/>
  <c r="CR84" i="3"/>
  <c r="CQ84" i="3"/>
  <c r="CP84" i="3"/>
  <c r="CN84" i="3"/>
  <c r="CM84" i="3"/>
  <c r="CO84" i="3" s="1"/>
  <c r="CL84" i="3"/>
  <c r="CI84" i="3"/>
  <c r="CF84" i="3"/>
  <c r="CC84" i="3"/>
  <c r="BZ84" i="3"/>
  <c r="BW84" i="3"/>
  <c r="BT84" i="3"/>
  <c r="BQ84" i="3"/>
  <c r="BN84" i="3"/>
  <c r="BK84" i="3"/>
  <c r="BH84" i="3"/>
  <c r="AV84" i="3"/>
  <c r="AS84" i="3"/>
  <c r="AP84" i="3"/>
  <c r="AJ84" i="3"/>
  <c r="AG84" i="3"/>
  <c r="AD84" i="3"/>
  <c r="AA84" i="3"/>
  <c r="X84" i="3"/>
  <c r="R84" i="3"/>
  <c r="O84" i="3"/>
  <c r="L84" i="3"/>
  <c r="I84" i="3"/>
  <c r="F84" i="3"/>
  <c r="EQ82" i="3"/>
  <c r="EN82" i="3"/>
  <c r="EK82" i="3"/>
  <c r="EH82" i="3"/>
  <c r="EE82" i="3"/>
  <c r="EB82" i="3"/>
  <c r="DY82" i="3"/>
  <c r="DV82" i="3"/>
  <c r="DS82" i="3"/>
  <c r="DP82" i="3"/>
  <c r="DM82" i="3"/>
  <c r="DJ82" i="3"/>
  <c r="DG82" i="3"/>
  <c r="DD82" i="3"/>
  <c r="DA82" i="3"/>
  <c r="CX82" i="3"/>
  <c r="CW82" i="3"/>
  <c r="CV82" i="3"/>
  <c r="CU82" i="3"/>
  <c r="CT82" i="3"/>
  <c r="CS82" i="3"/>
  <c r="CR82" i="3"/>
  <c r="CQ82" i="3"/>
  <c r="CP82" i="3"/>
  <c r="CO82" i="3"/>
  <c r="CL82" i="3"/>
  <c r="CI82" i="3"/>
  <c r="CF82" i="3"/>
  <c r="CC82" i="3"/>
  <c r="BZ82" i="3"/>
  <c r="BW82" i="3"/>
  <c r="BT82" i="3"/>
  <c r="BQ82" i="3"/>
  <c r="BN82" i="3"/>
  <c r="BK82" i="3"/>
  <c r="BH82" i="3"/>
  <c r="BE82" i="3"/>
  <c r="BB82" i="3"/>
  <c r="AV82" i="3"/>
  <c r="AS82" i="3"/>
  <c r="AP82" i="3"/>
  <c r="AM82" i="3"/>
  <c r="AJ82" i="3"/>
  <c r="AG82" i="3"/>
  <c r="AD82" i="3"/>
  <c r="AA82" i="3"/>
  <c r="X82" i="3"/>
  <c r="R82" i="3"/>
  <c r="O82" i="3"/>
  <c r="L82" i="3"/>
  <c r="I82" i="3"/>
  <c r="F82" i="3"/>
  <c r="EN78" i="3"/>
  <c r="EE78" i="3"/>
  <c r="DV78" i="3"/>
  <c r="DM78" i="3"/>
  <c r="DD78" i="3"/>
  <c r="CX78" i="3"/>
  <c r="CW78" i="3"/>
  <c r="CV78" i="3"/>
  <c r="CU78" i="3"/>
  <c r="CT78" i="3"/>
  <c r="CS78" i="3"/>
  <c r="CR78" i="3"/>
  <c r="CQ78" i="3"/>
  <c r="CP78" i="3"/>
  <c r="CL78" i="3"/>
  <c r="CC78" i="3"/>
  <c r="BT78" i="3"/>
  <c r="BK78" i="3"/>
  <c r="BB78" i="3"/>
  <c r="AS78" i="3"/>
  <c r="AJ78" i="3"/>
  <c r="AA78" i="3"/>
  <c r="R78" i="3"/>
  <c r="I78" i="3"/>
  <c r="EN77" i="3"/>
  <c r="EE77" i="3"/>
  <c r="DV77" i="3"/>
  <c r="DM77" i="3"/>
  <c r="DD77" i="3"/>
  <c r="CX77" i="3"/>
  <c r="CV77" i="3"/>
  <c r="CR77" i="3"/>
  <c r="CQ77" i="3"/>
  <c r="CP77" i="3"/>
  <c r="CL77" i="3"/>
  <c r="CC77" i="3"/>
  <c r="BT77" i="3"/>
  <c r="BK77" i="3"/>
  <c r="BB77" i="3"/>
  <c r="AS77" i="3"/>
  <c r="AJ77" i="3"/>
  <c r="AA77" i="3"/>
  <c r="R77" i="3"/>
  <c r="I77" i="3"/>
  <c r="EN76" i="3"/>
  <c r="EE76" i="3"/>
  <c r="DV76" i="3"/>
  <c r="DM76" i="3"/>
  <c r="DD76" i="3"/>
  <c r="CX76" i="3"/>
  <c r="CW76" i="3"/>
  <c r="CV76" i="3"/>
  <c r="CU76" i="3"/>
  <c r="CT76" i="3"/>
  <c r="CS76" i="3"/>
  <c r="CR76" i="3"/>
  <c r="CQ76" i="3"/>
  <c r="CP76" i="3"/>
  <c r="CL76" i="3"/>
  <c r="CC76" i="3"/>
  <c r="BT76" i="3"/>
  <c r="BK76" i="3"/>
  <c r="BB76" i="3"/>
  <c r="AS76" i="3"/>
  <c r="AJ76" i="3"/>
  <c r="AA76" i="3"/>
  <c r="R76" i="3"/>
  <c r="I76" i="3"/>
  <c r="EN75" i="3"/>
  <c r="EE75" i="3"/>
  <c r="DV75" i="3"/>
  <c r="DM75" i="3"/>
  <c r="DD75" i="3"/>
  <c r="CX75" i="3"/>
  <c r="CW75" i="3"/>
  <c r="CV75" i="3"/>
  <c r="CU75" i="3"/>
  <c r="CT75" i="3"/>
  <c r="CS75" i="3"/>
  <c r="CR75" i="3"/>
  <c r="CQ75" i="3"/>
  <c r="CP75" i="3"/>
  <c r="CL75" i="3"/>
  <c r="CC75" i="3"/>
  <c r="BT75" i="3"/>
  <c r="BK75" i="3"/>
  <c r="BB75" i="3"/>
  <c r="AS75" i="3"/>
  <c r="AJ75" i="3"/>
  <c r="AA75" i="3"/>
  <c r="R75" i="3"/>
  <c r="I75" i="3"/>
  <c r="EN74" i="3"/>
  <c r="EE74" i="3"/>
  <c r="DV74" i="3"/>
  <c r="DM74" i="3"/>
  <c r="DD74" i="3"/>
  <c r="CX74" i="3"/>
  <c r="CW74" i="3"/>
  <c r="CV74" i="3"/>
  <c r="CU74" i="3"/>
  <c r="CT74" i="3"/>
  <c r="CS74" i="3"/>
  <c r="CR74" i="3"/>
  <c r="CQ74" i="3"/>
  <c r="CP74" i="3"/>
  <c r="CL74" i="3"/>
  <c r="CC74" i="3"/>
  <c r="BT74" i="3"/>
  <c r="BK74" i="3"/>
  <c r="BB74" i="3"/>
  <c r="AS74" i="3"/>
  <c r="AJ74" i="3"/>
  <c r="AA74" i="3"/>
  <c r="R74" i="3"/>
  <c r="I74" i="3"/>
  <c r="EJ73" i="3"/>
  <c r="EI73" i="3"/>
  <c r="EA73" i="3"/>
  <c r="DZ73" i="3"/>
  <c r="DR73" i="3"/>
  <c r="DQ73" i="3"/>
  <c r="DI73" i="3"/>
  <c r="DH73" i="3"/>
  <c r="CZ73" i="3"/>
  <c r="CY73" i="3"/>
  <c r="CH73" i="3"/>
  <c r="CG73" i="3"/>
  <c r="BY73" i="3"/>
  <c r="BX73" i="3"/>
  <c r="BP73" i="3"/>
  <c r="BO73" i="3"/>
  <c r="BG73" i="3"/>
  <c r="BF73" i="3"/>
  <c r="AX73" i="3"/>
  <c r="AW73" i="3"/>
  <c r="AO73" i="3"/>
  <c r="AN73" i="3"/>
  <c r="AF73" i="3"/>
  <c r="AE73" i="3"/>
  <c r="W73" i="3"/>
  <c r="V73" i="3"/>
  <c r="N73" i="3"/>
  <c r="M73" i="3"/>
  <c r="E73" i="3"/>
  <c r="D73" i="3"/>
  <c r="EN72" i="3"/>
  <c r="EE72" i="3"/>
  <c r="DV72" i="3"/>
  <c r="DM72" i="3"/>
  <c r="DD72" i="3"/>
  <c r="CX72" i="3"/>
  <c r="CW72" i="3"/>
  <c r="CV72" i="3"/>
  <c r="CU72" i="3"/>
  <c r="CT72" i="3"/>
  <c r="CS72" i="3"/>
  <c r="CR72" i="3"/>
  <c r="CQ72" i="3"/>
  <c r="CP72" i="3"/>
  <c r="CL72" i="3"/>
  <c r="CC72" i="3"/>
  <c r="BT72" i="3"/>
  <c r="BK72" i="3"/>
  <c r="BB72" i="3"/>
  <c r="AS72" i="3"/>
  <c r="AJ72" i="3"/>
  <c r="AA72" i="3"/>
  <c r="R72" i="3"/>
  <c r="I72" i="3"/>
  <c r="EJ71" i="3"/>
  <c r="EI71" i="3"/>
  <c r="EA71" i="3"/>
  <c r="DZ71" i="3"/>
  <c r="DR71" i="3"/>
  <c r="DQ71" i="3"/>
  <c r="DI71" i="3"/>
  <c r="DH71" i="3"/>
  <c r="CZ71" i="3"/>
  <c r="CY71" i="3"/>
  <c r="CH71" i="3"/>
  <c r="CG71" i="3"/>
  <c r="BY71" i="3"/>
  <c r="BX71" i="3"/>
  <c r="BP71" i="3"/>
  <c r="BO71" i="3"/>
  <c r="BG71" i="3"/>
  <c r="BF71" i="3"/>
  <c r="AX71" i="3"/>
  <c r="AW71" i="3"/>
  <c r="AO71" i="3"/>
  <c r="AN71" i="3"/>
  <c r="AF71" i="3"/>
  <c r="AE71" i="3"/>
  <c r="W71" i="3"/>
  <c r="V71" i="3"/>
  <c r="N71" i="3"/>
  <c r="M71" i="3"/>
  <c r="D70" i="3"/>
  <c r="EN69" i="3"/>
  <c r="EE69" i="3"/>
  <c r="DV69" i="3"/>
  <c r="DM69" i="3"/>
  <c r="DD69" i="3"/>
  <c r="CX69" i="3"/>
  <c r="CW69" i="3"/>
  <c r="CV69" i="3"/>
  <c r="CU69" i="3"/>
  <c r="CT69" i="3"/>
  <c r="CS69" i="3"/>
  <c r="CR69" i="3"/>
  <c r="CQ69" i="3"/>
  <c r="CP69" i="3"/>
  <c r="CL69" i="3"/>
  <c r="CC69" i="3"/>
  <c r="BT69" i="3"/>
  <c r="BK69" i="3"/>
  <c r="BB69" i="3"/>
  <c r="AS69" i="3"/>
  <c r="AJ69" i="3"/>
  <c r="AA69" i="3"/>
  <c r="R69" i="3"/>
  <c r="I69" i="3"/>
  <c r="EN68" i="3"/>
  <c r="EE68" i="3"/>
  <c r="DV68" i="3"/>
  <c r="DM68" i="3"/>
  <c r="DD68" i="3"/>
  <c r="CX68" i="3"/>
  <c r="CW68" i="3"/>
  <c r="CV68" i="3"/>
  <c r="CU68" i="3"/>
  <c r="CT68" i="3"/>
  <c r="CS68" i="3"/>
  <c r="CR68" i="3"/>
  <c r="CQ68" i="3"/>
  <c r="CP68" i="3"/>
  <c r="CL68" i="3"/>
  <c r="CC68" i="3"/>
  <c r="BT68" i="3"/>
  <c r="BK68" i="3"/>
  <c r="BB68" i="3"/>
  <c r="AS68" i="3"/>
  <c r="AJ68" i="3"/>
  <c r="AA68" i="3"/>
  <c r="R68" i="3"/>
  <c r="I68" i="3"/>
  <c r="EN67" i="3"/>
  <c r="EE67" i="3"/>
  <c r="DV67" i="3"/>
  <c r="DM67" i="3"/>
  <c r="DD67" i="3"/>
  <c r="CX67" i="3"/>
  <c r="CW67" i="3"/>
  <c r="CU67" i="3"/>
  <c r="CT67" i="3"/>
  <c r="CR67" i="3"/>
  <c r="CQ67" i="3"/>
  <c r="CL67" i="3"/>
  <c r="CC67" i="3"/>
  <c r="BT67" i="3"/>
  <c r="BK67" i="3"/>
  <c r="BB67" i="3"/>
  <c r="AS67" i="3"/>
  <c r="AJ67" i="3"/>
  <c r="AA67" i="3"/>
  <c r="R67" i="3"/>
  <c r="I67" i="3"/>
  <c r="EN66" i="3"/>
  <c r="EE66" i="3"/>
  <c r="DV66" i="3"/>
  <c r="DM66" i="3"/>
  <c r="DD66" i="3"/>
  <c r="CX66" i="3"/>
  <c r="CW66" i="3"/>
  <c r="CU66" i="3"/>
  <c r="CT66" i="3"/>
  <c r="CR66" i="3"/>
  <c r="CQ66" i="3"/>
  <c r="CL66" i="3"/>
  <c r="CC66" i="3"/>
  <c r="BT66" i="3"/>
  <c r="BK66" i="3"/>
  <c r="BB66" i="3"/>
  <c r="AS66" i="3"/>
  <c r="AJ66" i="3"/>
  <c r="AA66" i="3"/>
  <c r="R66" i="3"/>
  <c r="I66" i="3"/>
  <c r="EN65" i="3"/>
  <c r="EE65" i="3"/>
  <c r="DV65" i="3"/>
  <c r="DM65" i="3"/>
  <c r="DD65" i="3"/>
  <c r="CX65" i="3"/>
  <c r="CW65" i="3"/>
  <c r="CU65" i="3"/>
  <c r="CT65" i="3"/>
  <c r="CR65" i="3"/>
  <c r="CQ65" i="3"/>
  <c r="CL65" i="3"/>
  <c r="CC65" i="3"/>
  <c r="BT65" i="3"/>
  <c r="BK65" i="3"/>
  <c r="BB65" i="3"/>
  <c r="AS65" i="3"/>
  <c r="AJ65" i="3"/>
  <c r="AA65" i="3"/>
  <c r="R65" i="3"/>
  <c r="I65" i="3"/>
  <c r="EN64" i="3"/>
  <c r="EE64" i="3"/>
  <c r="DV64" i="3"/>
  <c r="DM64" i="3"/>
  <c r="DD64" i="3"/>
  <c r="CX64" i="3"/>
  <c r="CW64" i="3"/>
  <c r="CV64" i="3"/>
  <c r="CU64" i="3"/>
  <c r="CT64" i="3"/>
  <c r="CS64" i="3"/>
  <c r="CR64" i="3"/>
  <c r="CQ64" i="3"/>
  <c r="CP64" i="3"/>
  <c r="CL64" i="3"/>
  <c r="CC64" i="3"/>
  <c r="BT64" i="3"/>
  <c r="BK64" i="3"/>
  <c r="BB64" i="3"/>
  <c r="AS64" i="3"/>
  <c r="AJ64" i="3"/>
  <c r="AA64" i="3"/>
  <c r="R64" i="3"/>
  <c r="I64" i="3"/>
  <c r="EN63" i="3"/>
  <c r="EE63" i="3"/>
  <c r="DV63" i="3"/>
  <c r="DM63" i="3"/>
  <c r="DD63" i="3"/>
  <c r="CX63" i="3"/>
  <c r="CW63" i="3"/>
  <c r="CV63" i="3"/>
  <c r="CU63" i="3"/>
  <c r="CT63" i="3"/>
  <c r="CS63" i="3"/>
  <c r="CR63" i="3"/>
  <c r="CQ63" i="3"/>
  <c r="CP63" i="3"/>
  <c r="CL63" i="3"/>
  <c r="CC63" i="3"/>
  <c r="BT63" i="3"/>
  <c r="BK63" i="3"/>
  <c r="BB63" i="3"/>
  <c r="AS63" i="3"/>
  <c r="AJ63" i="3"/>
  <c r="AA63" i="3"/>
  <c r="R63" i="3"/>
  <c r="I63" i="3"/>
  <c r="EN62" i="3"/>
  <c r="EE62" i="3"/>
  <c r="DV62" i="3"/>
  <c r="DM62" i="3"/>
  <c r="DD62" i="3"/>
  <c r="CX62" i="3"/>
  <c r="CW62" i="3"/>
  <c r="CV62" i="3"/>
  <c r="CU62" i="3"/>
  <c r="CT62" i="3"/>
  <c r="CS62" i="3"/>
  <c r="CR62" i="3"/>
  <c r="CQ62" i="3"/>
  <c r="CP62" i="3"/>
  <c r="CL62" i="3"/>
  <c r="CC62" i="3"/>
  <c r="BT62" i="3"/>
  <c r="BK62" i="3"/>
  <c r="BB62" i="3"/>
  <c r="AS62" i="3"/>
  <c r="AJ62" i="3"/>
  <c r="AA62" i="3"/>
  <c r="R62" i="3"/>
  <c r="I62" i="3"/>
  <c r="EN61" i="3"/>
  <c r="EE61" i="3"/>
  <c r="DV61" i="3"/>
  <c r="DM61" i="3"/>
  <c r="DD61" i="3"/>
  <c r="CX61" i="3"/>
  <c r="CW61" i="3"/>
  <c r="CV61" i="3"/>
  <c r="CU61" i="3"/>
  <c r="CT61" i="3"/>
  <c r="CS61" i="3"/>
  <c r="CR61" i="3"/>
  <c r="CQ61" i="3"/>
  <c r="CP61" i="3"/>
  <c r="CL61" i="3"/>
  <c r="CC61" i="3"/>
  <c r="BT61" i="3"/>
  <c r="BK61" i="3"/>
  <c r="BB61" i="3"/>
  <c r="AS61" i="3"/>
  <c r="AJ61" i="3"/>
  <c r="AA61" i="3"/>
  <c r="R61" i="3"/>
  <c r="I61" i="3"/>
  <c r="EJ60" i="3"/>
  <c r="EI60" i="3"/>
  <c r="EA60" i="3"/>
  <c r="DZ60" i="3"/>
  <c r="DR60" i="3"/>
  <c r="DQ60" i="3"/>
  <c r="DI60" i="3"/>
  <c r="DH60" i="3"/>
  <c r="CZ60" i="3"/>
  <c r="CY60" i="3"/>
  <c r="CH60" i="3"/>
  <c r="CG60" i="3"/>
  <c r="BY60" i="3"/>
  <c r="BX60" i="3"/>
  <c r="BP60" i="3"/>
  <c r="BO60" i="3"/>
  <c r="BG60" i="3"/>
  <c r="BF60" i="3"/>
  <c r="AX60" i="3"/>
  <c r="AW60" i="3"/>
  <c r="AO60" i="3"/>
  <c r="AN60" i="3"/>
  <c r="AF60" i="3"/>
  <c r="AE60" i="3"/>
  <c r="W60" i="3"/>
  <c r="V60" i="3"/>
  <c r="N60" i="3"/>
  <c r="M60" i="3"/>
  <c r="EN59" i="3"/>
  <c r="EE59" i="3"/>
  <c r="DV59" i="3"/>
  <c r="DM59" i="3"/>
  <c r="DD59" i="3"/>
  <c r="CX59" i="3"/>
  <c r="CW59" i="3"/>
  <c r="CV59" i="3"/>
  <c r="CU59" i="3"/>
  <c r="CT59" i="3"/>
  <c r="CS59" i="3"/>
  <c r="CR59" i="3"/>
  <c r="CQ59" i="3"/>
  <c r="CP59" i="3"/>
  <c r="CL59" i="3"/>
  <c r="CC59" i="3"/>
  <c r="BT59" i="3"/>
  <c r="BK59" i="3"/>
  <c r="BB59" i="3"/>
  <c r="AS59" i="3"/>
  <c r="AJ59" i="3"/>
  <c r="AA59" i="3"/>
  <c r="R59" i="3"/>
  <c r="I59" i="3"/>
  <c r="EJ58" i="3"/>
  <c r="EI58" i="3"/>
  <c r="EA58" i="3"/>
  <c r="DZ58" i="3"/>
  <c r="DR58" i="3"/>
  <c r="DQ58" i="3"/>
  <c r="DI58" i="3"/>
  <c r="DH58" i="3"/>
  <c r="CZ58" i="3"/>
  <c r="CY58" i="3"/>
  <c r="CH58" i="3"/>
  <c r="CG58" i="3"/>
  <c r="BY58" i="3"/>
  <c r="BX58" i="3"/>
  <c r="BP58" i="3"/>
  <c r="BO58" i="3"/>
  <c r="BG58" i="3"/>
  <c r="BF58" i="3"/>
  <c r="AX58" i="3"/>
  <c r="AW58" i="3"/>
  <c r="AO58" i="3"/>
  <c r="AN58" i="3"/>
  <c r="AF58" i="3"/>
  <c r="AE58" i="3"/>
  <c r="W58" i="3"/>
  <c r="V58" i="3"/>
  <c r="N58" i="3"/>
  <c r="M58" i="3"/>
  <c r="D57" i="3"/>
  <c r="EJ56" i="3"/>
  <c r="EI56" i="3"/>
  <c r="EA56" i="3"/>
  <c r="DZ56" i="3"/>
  <c r="DR56" i="3"/>
  <c r="DQ56" i="3"/>
  <c r="DI56" i="3"/>
  <c r="DH56" i="3"/>
  <c r="CZ56" i="3"/>
  <c r="CY56" i="3"/>
  <c r="CH56" i="3"/>
  <c r="CG56" i="3"/>
  <c r="BY56" i="3"/>
  <c r="BX56" i="3"/>
  <c r="BP56" i="3"/>
  <c r="BO56" i="3"/>
  <c r="BG56" i="3"/>
  <c r="BF56" i="3"/>
  <c r="AX56" i="3"/>
  <c r="AW56" i="3"/>
  <c r="AO56" i="3"/>
  <c r="AN56" i="3"/>
  <c r="AF56" i="3"/>
  <c r="AE56" i="3"/>
  <c r="W56" i="3"/>
  <c r="V56" i="3"/>
  <c r="N56" i="3"/>
  <c r="M56" i="3"/>
  <c r="D56" i="3"/>
  <c r="EN55" i="3"/>
  <c r="EE55" i="3"/>
  <c r="DV55" i="3"/>
  <c r="DM55" i="3"/>
  <c r="DD55" i="3"/>
  <c r="CX55" i="3"/>
  <c r="CW55" i="3"/>
  <c r="CV55" i="3"/>
  <c r="CU55" i="3"/>
  <c r="CT55" i="3"/>
  <c r="CS55" i="3"/>
  <c r="CR55" i="3"/>
  <c r="CQ55" i="3"/>
  <c r="CP55" i="3"/>
  <c r="CL55" i="3"/>
  <c r="CC55" i="3"/>
  <c r="BT55" i="3"/>
  <c r="BK55" i="3"/>
  <c r="BB55" i="3"/>
  <c r="AS55" i="3"/>
  <c r="AJ55" i="3"/>
  <c r="AA55" i="3"/>
  <c r="R55" i="3"/>
  <c r="I55" i="3"/>
  <c r="EJ54" i="3"/>
  <c r="EI54" i="3"/>
  <c r="EA54" i="3"/>
  <c r="DZ54" i="3"/>
  <c r="DR54" i="3"/>
  <c r="DQ54" i="3"/>
  <c r="DI54" i="3"/>
  <c r="DH54" i="3"/>
  <c r="CZ54" i="3"/>
  <c r="CY54" i="3"/>
  <c r="CH54" i="3"/>
  <c r="CG54" i="3"/>
  <c r="BY54" i="3"/>
  <c r="BX54" i="3"/>
  <c r="BP54" i="3"/>
  <c r="BO54" i="3"/>
  <c r="BG54" i="3"/>
  <c r="BF54" i="3"/>
  <c r="AX54" i="3"/>
  <c r="AW54" i="3"/>
  <c r="AO54" i="3"/>
  <c r="AN54" i="3"/>
  <c r="AF54" i="3"/>
  <c r="AE54" i="3"/>
  <c r="W54" i="3"/>
  <c r="V54" i="3"/>
  <c r="N54" i="3"/>
  <c r="M54" i="3"/>
  <c r="EN53" i="3"/>
  <c r="EE53" i="3"/>
  <c r="DV53" i="3"/>
  <c r="DM53" i="3"/>
  <c r="DD53" i="3"/>
  <c r="CX53" i="3"/>
  <c r="CW53" i="3"/>
  <c r="CV53" i="3"/>
  <c r="CU53" i="3"/>
  <c r="CT53" i="3"/>
  <c r="CS53" i="3"/>
  <c r="CR53" i="3"/>
  <c r="CQ53" i="3"/>
  <c r="CP53" i="3"/>
  <c r="CL53" i="3"/>
  <c r="CC53" i="3"/>
  <c r="BT53" i="3"/>
  <c r="BK53" i="3"/>
  <c r="BB53" i="3"/>
  <c r="AS53" i="3"/>
  <c r="AJ53" i="3"/>
  <c r="AA53" i="3"/>
  <c r="R53" i="3"/>
  <c r="I53" i="3"/>
  <c r="D52" i="3"/>
  <c r="D51" i="3"/>
  <c r="EJ50" i="3"/>
  <c r="EI50" i="3"/>
  <c r="EA50" i="3"/>
  <c r="DZ50" i="3"/>
  <c r="DR50" i="3"/>
  <c r="DQ50" i="3"/>
  <c r="DI50" i="3"/>
  <c r="DH50" i="3"/>
  <c r="CZ50" i="3"/>
  <c r="CY50" i="3"/>
  <c r="CH50" i="3"/>
  <c r="CG50" i="3"/>
  <c r="BY50" i="3"/>
  <c r="BX50" i="3"/>
  <c r="BP50" i="3"/>
  <c r="BO50" i="3"/>
  <c r="BG50" i="3"/>
  <c r="BF50" i="3"/>
  <c r="AX50" i="3"/>
  <c r="AW50" i="3"/>
  <c r="AO50" i="3"/>
  <c r="AN50" i="3"/>
  <c r="AF50" i="3"/>
  <c r="AE50" i="3"/>
  <c r="W50" i="3"/>
  <c r="V50" i="3"/>
  <c r="N50" i="3"/>
  <c r="M50" i="3"/>
  <c r="E50" i="3"/>
  <c r="D50" i="3"/>
  <c r="EN49" i="3"/>
  <c r="EE49" i="3"/>
  <c r="DV49" i="3"/>
  <c r="DM49" i="3"/>
  <c r="DD49" i="3"/>
  <c r="CX49" i="3"/>
  <c r="CW49" i="3"/>
  <c r="CU49" i="3"/>
  <c r="CT49" i="3"/>
  <c r="CR49" i="3"/>
  <c r="CQ49" i="3"/>
  <c r="CL49" i="3"/>
  <c r="CC49" i="3"/>
  <c r="BT49" i="3"/>
  <c r="BK49" i="3"/>
  <c r="BB49" i="3"/>
  <c r="AS49" i="3"/>
  <c r="AA49" i="3"/>
  <c r="R49" i="3"/>
  <c r="I49" i="3"/>
  <c r="EN48" i="3"/>
  <c r="EE48" i="3"/>
  <c r="DV48" i="3"/>
  <c r="DM48" i="3"/>
  <c r="DD48" i="3"/>
  <c r="CX48" i="3"/>
  <c r="CW48" i="3"/>
  <c r="CU48" i="3"/>
  <c r="CT48" i="3"/>
  <c r="CR48" i="3"/>
  <c r="CQ48" i="3"/>
  <c r="CL48" i="3"/>
  <c r="CC48" i="3"/>
  <c r="BT48" i="3"/>
  <c r="BK48" i="3"/>
  <c r="BB48" i="3"/>
  <c r="AS48" i="3"/>
  <c r="AJ48" i="3"/>
  <c r="AA48" i="3"/>
  <c r="R48" i="3"/>
  <c r="I48" i="3"/>
  <c r="EN47" i="3"/>
  <c r="EE47" i="3"/>
  <c r="DV47" i="3"/>
  <c r="DM47" i="3"/>
  <c r="DD47" i="3"/>
  <c r="CX47" i="3"/>
  <c r="CW47" i="3"/>
  <c r="CV47" i="3"/>
  <c r="CU47" i="3"/>
  <c r="CT47" i="3"/>
  <c r="CS47" i="3"/>
  <c r="CR47" i="3"/>
  <c r="CQ47" i="3"/>
  <c r="CP47" i="3"/>
  <c r="CL47" i="3"/>
  <c r="CC47" i="3"/>
  <c r="BT47" i="3"/>
  <c r="BK47" i="3"/>
  <c r="BB47" i="3"/>
  <c r="AS47" i="3"/>
  <c r="AJ47" i="3"/>
  <c r="AA47" i="3"/>
  <c r="R47" i="3"/>
  <c r="I47" i="3"/>
  <c r="EJ46" i="3"/>
  <c r="EI46" i="3"/>
  <c r="EA46" i="3"/>
  <c r="DZ46" i="3"/>
  <c r="DR46" i="3"/>
  <c r="DQ46" i="3"/>
  <c r="DI46" i="3"/>
  <c r="DH46" i="3"/>
  <c r="CZ46" i="3"/>
  <c r="CY46" i="3"/>
  <c r="CH46" i="3"/>
  <c r="CG46" i="3"/>
  <c r="BY46" i="3"/>
  <c r="BX46" i="3"/>
  <c r="BP46" i="3"/>
  <c r="BO46" i="3"/>
  <c r="BG46" i="3"/>
  <c r="BF46" i="3"/>
  <c r="AX46" i="3"/>
  <c r="AW46" i="3"/>
  <c r="AO46" i="3"/>
  <c r="AN46" i="3"/>
  <c r="AJ46" i="3"/>
  <c r="W46" i="3"/>
  <c r="V46" i="3"/>
  <c r="N46" i="3"/>
  <c r="M46" i="3"/>
  <c r="D46" i="3"/>
  <c r="EN45" i="3"/>
  <c r="EE45" i="3"/>
  <c r="DV45" i="3"/>
  <c r="DM45" i="3"/>
  <c r="DD45" i="3"/>
  <c r="CX45" i="3"/>
  <c r="CW45" i="3"/>
  <c r="CV45" i="3"/>
  <c r="CU45" i="3"/>
  <c r="CT45" i="3"/>
  <c r="CS45" i="3"/>
  <c r="CR45" i="3"/>
  <c r="CQ45" i="3"/>
  <c r="CP45" i="3"/>
  <c r="CL45" i="3"/>
  <c r="CC45" i="3"/>
  <c r="BT45" i="3"/>
  <c r="BK45" i="3"/>
  <c r="BB45" i="3"/>
  <c r="AS45" i="3"/>
  <c r="AJ45" i="3"/>
  <c r="AA45" i="3"/>
  <c r="R45" i="3"/>
  <c r="I45" i="3"/>
  <c r="EJ44" i="3"/>
  <c r="EI44" i="3"/>
  <c r="EA44" i="3"/>
  <c r="DZ44" i="3"/>
  <c r="DR44" i="3"/>
  <c r="DQ44" i="3"/>
  <c r="DI44" i="3"/>
  <c r="DH44" i="3"/>
  <c r="CZ44" i="3"/>
  <c r="CY44" i="3"/>
  <c r="CH44" i="3"/>
  <c r="CG44" i="3"/>
  <c r="BY44" i="3"/>
  <c r="BX44" i="3"/>
  <c r="BP44" i="3"/>
  <c r="BO44" i="3"/>
  <c r="BG44" i="3"/>
  <c r="BF44" i="3"/>
  <c r="AX44" i="3"/>
  <c r="AW44" i="3"/>
  <c r="AO44" i="3"/>
  <c r="AN44" i="3"/>
  <c r="AF44" i="3"/>
  <c r="AE44" i="3"/>
  <c r="W44" i="3"/>
  <c r="V44" i="3"/>
  <c r="N44" i="3"/>
  <c r="M44" i="3"/>
  <c r="D43" i="3"/>
  <c r="EJ42" i="3"/>
  <c r="EI42" i="3"/>
  <c r="EA42" i="3"/>
  <c r="DZ42" i="3"/>
  <c r="DR42" i="3"/>
  <c r="DQ42" i="3"/>
  <c r="DI42" i="3"/>
  <c r="DH42" i="3"/>
  <c r="CZ42" i="3"/>
  <c r="CY42" i="3"/>
  <c r="CX42" i="3"/>
  <c r="CW42" i="3"/>
  <c r="CV42" i="3"/>
  <c r="CU42" i="3"/>
  <c r="CT42" i="3"/>
  <c r="CS42" i="3"/>
  <c r="CR42" i="3"/>
  <c r="CQ42" i="3"/>
  <c r="CP42" i="3"/>
  <c r="BY42" i="3"/>
  <c r="BX42" i="3"/>
  <c r="BP42" i="3"/>
  <c r="BO42" i="3"/>
  <c r="BG42" i="3"/>
  <c r="BF42" i="3"/>
  <c r="AX42" i="3"/>
  <c r="AW42" i="3"/>
  <c r="AO42" i="3"/>
  <c r="AN42" i="3"/>
  <c r="AF42" i="3"/>
  <c r="AE42" i="3"/>
  <c r="W42" i="3"/>
  <c r="V42" i="3"/>
  <c r="N42" i="3"/>
  <c r="M42" i="3"/>
  <c r="E42" i="3"/>
  <c r="D42" i="3"/>
  <c r="EN41" i="3"/>
  <c r="EE41" i="3"/>
  <c r="DV41" i="3"/>
  <c r="DM41" i="3"/>
  <c r="DD41" i="3"/>
  <c r="CX41" i="3"/>
  <c r="CW41" i="3"/>
  <c r="CV41" i="3"/>
  <c r="CU41" i="3"/>
  <c r="CT41" i="3"/>
  <c r="CS41" i="3"/>
  <c r="CR41" i="3"/>
  <c r="CQ41" i="3"/>
  <c r="CP41" i="3"/>
  <c r="CL41" i="3"/>
  <c r="CC41" i="3"/>
  <c r="BT41" i="3"/>
  <c r="BK41" i="3"/>
  <c r="BB41" i="3"/>
  <c r="AS41" i="3"/>
  <c r="AJ41" i="3"/>
  <c r="AA41" i="3"/>
  <c r="R41" i="3"/>
  <c r="I41" i="3"/>
  <c r="EN40" i="3"/>
  <c r="EE40" i="3"/>
  <c r="DV40" i="3"/>
  <c r="DM40" i="3"/>
  <c r="DD40" i="3"/>
  <c r="CX40" i="3"/>
  <c r="CW40" i="3"/>
  <c r="CV40" i="3"/>
  <c r="CU40" i="3"/>
  <c r="CT40" i="3"/>
  <c r="CS40" i="3"/>
  <c r="CR40" i="3"/>
  <c r="CQ40" i="3"/>
  <c r="CP40" i="3"/>
  <c r="CL40" i="3"/>
  <c r="CC40" i="3"/>
  <c r="BT40" i="3"/>
  <c r="BK40" i="3"/>
  <c r="BB40" i="3"/>
  <c r="AS40" i="3"/>
  <c r="AJ40" i="3"/>
  <c r="AA40" i="3"/>
  <c r="R40" i="3"/>
  <c r="I40" i="3"/>
  <c r="EN39" i="3"/>
  <c r="EE39" i="3"/>
  <c r="DV39" i="3"/>
  <c r="DM39" i="3"/>
  <c r="DD39" i="3"/>
  <c r="CX39" i="3"/>
  <c r="CW39" i="3"/>
  <c r="CV39" i="3"/>
  <c r="CU39" i="3"/>
  <c r="CT39" i="3"/>
  <c r="CS39" i="3"/>
  <c r="CR39" i="3"/>
  <c r="CQ39" i="3"/>
  <c r="CP39" i="3"/>
  <c r="CL39" i="3"/>
  <c r="CC39" i="3"/>
  <c r="BT39" i="3"/>
  <c r="BK39" i="3"/>
  <c r="BB39" i="3"/>
  <c r="AS39" i="3"/>
  <c r="AJ39" i="3"/>
  <c r="AA39" i="3"/>
  <c r="R39" i="3"/>
  <c r="I39" i="3"/>
  <c r="EN38" i="3"/>
  <c r="EE38" i="3"/>
  <c r="DV38" i="3"/>
  <c r="DM38" i="3"/>
  <c r="DD38" i="3"/>
  <c r="CX38" i="3"/>
  <c r="CW38" i="3"/>
  <c r="CV38" i="3"/>
  <c r="CU38" i="3"/>
  <c r="CT38" i="3"/>
  <c r="CS38" i="3"/>
  <c r="CR38" i="3"/>
  <c r="CQ38" i="3"/>
  <c r="CP38" i="3"/>
  <c r="CL38" i="3"/>
  <c r="CC38" i="3"/>
  <c r="BT38" i="3"/>
  <c r="BK38" i="3"/>
  <c r="BB38" i="3"/>
  <c r="AS38" i="3"/>
  <c r="AJ38" i="3"/>
  <c r="AA38" i="3"/>
  <c r="R38" i="3"/>
  <c r="I38" i="3"/>
  <c r="EN37" i="3"/>
  <c r="EE37" i="3"/>
  <c r="DV37" i="3"/>
  <c r="DM37" i="3"/>
  <c r="DD37" i="3"/>
  <c r="CX37" i="3"/>
  <c r="CW37" i="3"/>
  <c r="CV37" i="3"/>
  <c r="CU37" i="3"/>
  <c r="CT37" i="3"/>
  <c r="CS37" i="3"/>
  <c r="CR37" i="3"/>
  <c r="CQ37" i="3"/>
  <c r="CP37" i="3"/>
  <c r="CL37" i="3"/>
  <c r="CC37" i="3"/>
  <c r="BT37" i="3"/>
  <c r="BK37" i="3"/>
  <c r="BB37" i="3"/>
  <c r="AS37" i="3"/>
  <c r="AJ37" i="3"/>
  <c r="AA37" i="3"/>
  <c r="R37" i="3"/>
  <c r="I37" i="3"/>
  <c r="EN36" i="3"/>
  <c r="EE36" i="3"/>
  <c r="DV36" i="3"/>
  <c r="DM36" i="3"/>
  <c r="DD36" i="3"/>
  <c r="CX36" i="3"/>
  <c r="CW36" i="3"/>
  <c r="CV36" i="3"/>
  <c r="CU36" i="3"/>
  <c r="CT36" i="3"/>
  <c r="CS36" i="3"/>
  <c r="CR36" i="3"/>
  <c r="CQ36" i="3"/>
  <c r="CP36" i="3"/>
  <c r="CL36" i="3"/>
  <c r="CC36" i="3"/>
  <c r="BT36" i="3"/>
  <c r="BK36" i="3"/>
  <c r="BB36" i="3"/>
  <c r="AS36" i="3"/>
  <c r="AJ36" i="3"/>
  <c r="AA36" i="3"/>
  <c r="R36" i="3"/>
  <c r="I36" i="3"/>
  <c r="EN35" i="3"/>
  <c r="EE35" i="3"/>
  <c r="DV35" i="3"/>
  <c r="DM35" i="3"/>
  <c r="DD35" i="3"/>
  <c r="CX35" i="3"/>
  <c r="CW35" i="3"/>
  <c r="CV35" i="3"/>
  <c r="CU35" i="3"/>
  <c r="CT35" i="3"/>
  <c r="CS35" i="3"/>
  <c r="CR35" i="3"/>
  <c r="CQ35" i="3"/>
  <c r="CP35" i="3"/>
  <c r="CL35" i="3"/>
  <c r="CC35" i="3"/>
  <c r="BT35" i="3"/>
  <c r="BK35" i="3"/>
  <c r="BB35" i="3"/>
  <c r="AS35" i="3"/>
  <c r="AJ35" i="3"/>
  <c r="AA35" i="3"/>
  <c r="R35" i="3"/>
  <c r="I35" i="3"/>
  <c r="EJ34" i="3"/>
  <c r="EI34" i="3"/>
  <c r="EA34" i="3"/>
  <c r="DZ34" i="3"/>
  <c r="DR34" i="3"/>
  <c r="DQ34" i="3"/>
  <c r="DI34" i="3"/>
  <c r="DH34" i="3"/>
  <c r="CZ34" i="3"/>
  <c r="CY34" i="3"/>
  <c r="CH34" i="3"/>
  <c r="CG34" i="3"/>
  <c r="BY34" i="3"/>
  <c r="BX34" i="3"/>
  <c r="BP34" i="3"/>
  <c r="BO34" i="3"/>
  <c r="BG34" i="3"/>
  <c r="BF34" i="3"/>
  <c r="AX34" i="3"/>
  <c r="AW34" i="3"/>
  <c r="AO34" i="3"/>
  <c r="AN34" i="3"/>
  <c r="AF34" i="3"/>
  <c r="AE34" i="3"/>
  <c r="W34" i="3"/>
  <c r="V34" i="3"/>
  <c r="N34" i="3"/>
  <c r="M34" i="3"/>
  <c r="D33" i="3"/>
  <c r="EN32" i="3"/>
  <c r="EE32" i="3"/>
  <c r="DV32" i="3"/>
  <c r="DM32" i="3"/>
  <c r="DD32" i="3"/>
  <c r="CL32" i="3"/>
  <c r="CC32" i="3"/>
  <c r="BT32" i="3"/>
  <c r="BK32" i="3"/>
  <c r="BB32" i="3"/>
  <c r="AS32" i="3"/>
  <c r="AJ32" i="3"/>
  <c r="AA32" i="3"/>
  <c r="R32" i="3"/>
  <c r="EN31" i="3"/>
  <c r="EE31" i="3"/>
  <c r="DV31" i="3"/>
  <c r="DM31" i="3"/>
  <c r="DD31" i="3"/>
  <c r="CX31" i="3"/>
  <c r="CW31" i="3"/>
  <c r="CV31" i="3"/>
  <c r="CU31" i="3"/>
  <c r="CT31" i="3"/>
  <c r="CS31" i="3"/>
  <c r="CR31" i="3"/>
  <c r="CQ31" i="3"/>
  <c r="CP31" i="3"/>
  <c r="CL31" i="3"/>
  <c r="CC31" i="3"/>
  <c r="BT31" i="3"/>
  <c r="BK31" i="3"/>
  <c r="BB31" i="3"/>
  <c r="AS31" i="3"/>
  <c r="AJ31" i="3"/>
  <c r="AA31" i="3"/>
  <c r="R31" i="3"/>
  <c r="I31" i="3"/>
  <c r="EN30" i="3"/>
  <c r="EE30" i="3"/>
  <c r="DV30" i="3"/>
  <c r="DM30" i="3"/>
  <c r="DD30" i="3"/>
  <c r="CX30" i="3"/>
  <c r="CW30" i="3"/>
  <c r="CV30" i="3"/>
  <c r="CU30" i="3"/>
  <c r="CT30" i="3"/>
  <c r="CS30" i="3"/>
  <c r="CR30" i="3"/>
  <c r="CQ30" i="3"/>
  <c r="CP30" i="3"/>
  <c r="CL30" i="3"/>
  <c r="CC30" i="3"/>
  <c r="BT30" i="3"/>
  <c r="BK30" i="3"/>
  <c r="BB30" i="3"/>
  <c r="AS30" i="3"/>
  <c r="AJ30" i="3"/>
  <c r="AA30" i="3"/>
  <c r="R30" i="3"/>
  <c r="I30" i="3"/>
  <c r="EN29" i="3"/>
  <c r="EE29" i="3"/>
  <c r="DV29" i="3"/>
  <c r="DM29" i="3"/>
  <c r="DD29" i="3"/>
  <c r="CX29" i="3"/>
  <c r="CW29" i="3"/>
  <c r="CV29" i="3"/>
  <c r="CU29" i="3"/>
  <c r="CT29" i="3"/>
  <c r="CS29" i="3"/>
  <c r="CR29" i="3"/>
  <c r="CQ29" i="3"/>
  <c r="CP29" i="3"/>
  <c r="CL29" i="3"/>
  <c r="CC29" i="3"/>
  <c r="BT29" i="3"/>
  <c r="BK29" i="3"/>
  <c r="BB29" i="3"/>
  <c r="AS29" i="3"/>
  <c r="AJ29" i="3"/>
  <c r="AA29" i="3"/>
  <c r="R29" i="3"/>
  <c r="I29" i="3"/>
  <c r="EN28" i="3"/>
  <c r="EE28" i="3"/>
  <c r="DV28" i="3"/>
  <c r="DM28" i="3"/>
  <c r="DD28" i="3"/>
  <c r="CX28" i="3"/>
  <c r="CW28" i="3"/>
  <c r="CV28" i="3"/>
  <c r="CU28" i="3"/>
  <c r="CT28" i="3"/>
  <c r="CS28" i="3"/>
  <c r="CR28" i="3"/>
  <c r="CQ28" i="3"/>
  <c r="CP28" i="3"/>
  <c r="CL28" i="3"/>
  <c r="CC28" i="3"/>
  <c r="BT28" i="3"/>
  <c r="BK28" i="3"/>
  <c r="BB28" i="3"/>
  <c r="AS28" i="3"/>
  <c r="AJ28" i="3"/>
  <c r="AA28" i="3"/>
  <c r="R28" i="3"/>
  <c r="I28" i="3"/>
  <c r="EN27" i="3"/>
  <c r="EE27" i="3"/>
  <c r="DV27" i="3"/>
  <c r="DM27" i="3"/>
  <c r="DD27" i="3"/>
  <c r="CX27" i="3"/>
  <c r="CW27" i="3"/>
  <c r="CV27" i="3"/>
  <c r="CU27" i="3"/>
  <c r="CT27" i="3"/>
  <c r="CS27" i="3"/>
  <c r="CR27" i="3"/>
  <c r="CQ27" i="3"/>
  <c r="CP27" i="3"/>
  <c r="CL27" i="3"/>
  <c r="CC27" i="3"/>
  <c r="BT27" i="3"/>
  <c r="BK27" i="3"/>
  <c r="BB27" i="3"/>
  <c r="AS27" i="3"/>
  <c r="AJ27" i="3"/>
  <c r="AA27" i="3"/>
  <c r="R27" i="3"/>
  <c r="I27" i="3"/>
  <c r="EN26" i="3"/>
  <c r="EE26" i="3"/>
  <c r="DV26" i="3"/>
  <c r="DM26" i="3"/>
  <c r="DD26" i="3"/>
  <c r="CX26" i="3"/>
  <c r="CW26" i="3"/>
  <c r="CV26" i="3"/>
  <c r="CU26" i="3"/>
  <c r="CT26" i="3"/>
  <c r="CS26" i="3"/>
  <c r="CR26" i="3"/>
  <c r="CQ26" i="3"/>
  <c r="CP26" i="3"/>
  <c r="CL26" i="3"/>
  <c r="CC26" i="3"/>
  <c r="BT26" i="3"/>
  <c r="BK26" i="3"/>
  <c r="BB26" i="3"/>
  <c r="AS26" i="3"/>
  <c r="AJ26" i="3"/>
  <c r="AA26" i="3"/>
  <c r="R26" i="3"/>
  <c r="I26" i="3"/>
  <c r="EN25" i="3"/>
  <c r="EE25" i="3"/>
  <c r="DV25" i="3"/>
  <c r="DM25" i="3"/>
  <c r="DD25" i="3"/>
  <c r="CX25" i="3"/>
  <c r="CW25" i="3"/>
  <c r="CV25" i="3"/>
  <c r="CU25" i="3"/>
  <c r="CT25" i="3"/>
  <c r="CS25" i="3"/>
  <c r="CR25" i="3"/>
  <c r="CQ25" i="3"/>
  <c r="CP25" i="3"/>
  <c r="CL25" i="3"/>
  <c r="CC25" i="3"/>
  <c r="BT25" i="3"/>
  <c r="BK25" i="3"/>
  <c r="BB25" i="3"/>
  <c r="AS25" i="3"/>
  <c r="AJ25" i="3"/>
  <c r="AA25" i="3"/>
  <c r="R25" i="3"/>
  <c r="I25" i="3"/>
  <c r="EN24" i="3"/>
  <c r="EE24" i="3"/>
  <c r="DV24" i="3"/>
  <c r="DM24" i="3"/>
  <c r="DD24" i="3"/>
  <c r="CX24" i="3"/>
  <c r="CW24" i="3"/>
  <c r="CV24" i="3"/>
  <c r="CU24" i="3"/>
  <c r="CT24" i="3"/>
  <c r="CS24" i="3"/>
  <c r="CR24" i="3"/>
  <c r="CQ24" i="3"/>
  <c r="CP24" i="3"/>
  <c r="CL24" i="3"/>
  <c r="CC24" i="3"/>
  <c r="BT24" i="3"/>
  <c r="BK24" i="3"/>
  <c r="BB24" i="3"/>
  <c r="AS24" i="3"/>
  <c r="AJ24" i="3"/>
  <c r="AA24" i="3"/>
  <c r="R24" i="3"/>
  <c r="I24" i="3"/>
  <c r="EN23" i="3"/>
  <c r="EE23" i="3"/>
  <c r="DV23" i="3"/>
  <c r="DM23" i="3"/>
  <c r="DD23" i="3"/>
  <c r="CX23" i="3"/>
  <c r="CW23" i="3"/>
  <c r="CV23" i="3"/>
  <c r="CU23" i="3"/>
  <c r="CT23" i="3"/>
  <c r="CS23" i="3"/>
  <c r="CR23" i="3"/>
  <c r="CQ23" i="3"/>
  <c r="CP23" i="3"/>
  <c r="CL23" i="3"/>
  <c r="CC23" i="3"/>
  <c r="BT23" i="3"/>
  <c r="BK23" i="3"/>
  <c r="BB23" i="3"/>
  <c r="AS23" i="3"/>
  <c r="AJ23" i="3"/>
  <c r="AA23" i="3"/>
  <c r="R23" i="3"/>
  <c r="I23" i="3"/>
  <c r="EN22" i="3"/>
  <c r="EE22" i="3"/>
  <c r="DV22" i="3"/>
  <c r="DM22" i="3"/>
  <c r="DD22" i="3"/>
  <c r="CX22" i="3"/>
  <c r="CW22" i="3"/>
  <c r="CV22" i="3"/>
  <c r="CU22" i="3"/>
  <c r="CT22" i="3"/>
  <c r="CS22" i="3"/>
  <c r="CR22" i="3"/>
  <c r="CQ22" i="3"/>
  <c r="CP22" i="3"/>
  <c r="CL22" i="3"/>
  <c r="CC22" i="3"/>
  <c r="BT22" i="3"/>
  <c r="BK22" i="3"/>
  <c r="BB22" i="3"/>
  <c r="AS22" i="3"/>
  <c r="AJ22" i="3"/>
  <c r="AA22" i="3"/>
  <c r="R22" i="3"/>
  <c r="I22" i="3"/>
  <c r="EJ21" i="3"/>
  <c r="EI21" i="3"/>
  <c r="EA21" i="3"/>
  <c r="DZ21" i="3"/>
  <c r="DR21" i="3"/>
  <c r="DQ21" i="3"/>
  <c r="DI21" i="3"/>
  <c r="DH21" i="3"/>
  <c r="CZ21" i="3"/>
  <c r="CY21" i="3"/>
  <c r="CH21" i="3"/>
  <c r="CG21" i="3"/>
  <c r="BY21" i="3"/>
  <c r="BX21" i="3"/>
  <c r="BP21" i="3"/>
  <c r="BO21" i="3"/>
  <c r="BG21" i="3"/>
  <c r="BF21" i="3"/>
  <c r="AX21" i="3"/>
  <c r="AW21" i="3"/>
  <c r="AO21" i="3"/>
  <c r="AN21" i="3"/>
  <c r="AF21" i="3"/>
  <c r="AE21" i="3"/>
  <c r="W21" i="3"/>
  <c r="V21" i="3"/>
  <c r="N21" i="3"/>
  <c r="M21" i="3"/>
  <c r="D20" i="3"/>
  <c r="EN19" i="3"/>
  <c r="EE19" i="3"/>
  <c r="DV19" i="3"/>
  <c r="DM19" i="3"/>
  <c r="DD19" i="3"/>
  <c r="CL19" i="3"/>
  <c r="CC19" i="3"/>
  <c r="BT19" i="3"/>
  <c r="BB19" i="3"/>
  <c r="AS19" i="3"/>
  <c r="AJ19" i="3"/>
  <c r="AA19" i="3"/>
  <c r="R19" i="3"/>
  <c r="K19" i="3"/>
  <c r="J19" i="3"/>
  <c r="D19" i="4" s="1"/>
  <c r="I19" i="3"/>
  <c r="F19" i="3"/>
  <c r="EN18" i="3"/>
  <c r="EE18" i="3"/>
  <c r="DV18" i="3"/>
  <c r="DM18" i="3"/>
  <c r="DD18" i="3"/>
  <c r="CX18" i="3"/>
  <c r="CW18" i="3"/>
  <c r="CV18" i="3"/>
  <c r="CU18" i="3"/>
  <c r="CT18" i="3"/>
  <c r="CS18" i="3"/>
  <c r="CR18" i="3"/>
  <c r="CQ18" i="3"/>
  <c r="CP18" i="3"/>
  <c r="CL18" i="3"/>
  <c r="CC18" i="3"/>
  <c r="BT18" i="3"/>
  <c r="BK18" i="3"/>
  <c r="BB18" i="3"/>
  <c r="AS18" i="3"/>
  <c r="AJ18" i="3"/>
  <c r="AA18" i="3"/>
  <c r="R18" i="3"/>
  <c r="I18" i="3"/>
  <c r="EN17" i="3"/>
  <c r="EE17" i="3"/>
  <c r="DV17" i="3"/>
  <c r="DM17" i="3"/>
  <c r="DD17" i="3"/>
  <c r="CX17" i="3"/>
  <c r="CW17" i="3"/>
  <c r="CU17" i="3"/>
  <c r="CT17" i="3"/>
  <c r="CR17" i="3"/>
  <c r="CQ17" i="3"/>
  <c r="CL17" i="3"/>
  <c r="CC17" i="3"/>
  <c r="BT17" i="3"/>
  <c r="BK17" i="3"/>
  <c r="BB17" i="3"/>
  <c r="AS17" i="3"/>
  <c r="AJ17" i="3"/>
  <c r="AA17" i="3"/>
  <c r="I17" i="3"/>
  <c r="EN16" i="3"/>
  <c r="EE16" i="3"/>
  <c r="DV16" i="3"/>
  <c r="DM16" i="3"/>
  <c r="DD16" i="3"/>
  <c r="CX16" i="3"/>
  <c r="CW16" i="3"/>
  <c r="CV16" i="3"/>
  <c r="CU16" i="3"/>
  <c r="CT16" i="3"/>
  <c r="CS16" i="3"/>
  <c r="CR16" i="3"/>
  <c r="CQ16" i="3"/>
  <c r="CP16" i="3"/>
  <c r="CL16" i="3"/>
  <c r="CC16" i="3"/>
  <c r="BT16" i="3"/>
  <c r="BK16" i="3"/>
  <c r="BB16" i="3"/>
  <c r="AS16" i="3"/>
  <c r="AJ16" i="3"/>
  <c r="AA16" i="3"/>
  <c r="R16" i="3"/>
  <c r="I16" i="3"/>
  <c r="D15" i="3"/>
  <c r="D14" i="3"/>
  <c r="EN13" i="3"/>
  <c r="EE13" i="3"/>
  <c r="DV13" i="3"/>
  <c r="DM13" i="3"/>
  <c r="DD13" i="3"/>
  <c r="DA13" i="3"/>
  <c r="CX13" i="3"/>
  <c r="CW13" i="3"/>
  <c r="CV13" i="3"/>
  <c r="CU13" i="3"/>
  <c r="CT13" i="3"/>
  <c r="CS13" i="3"/>
  <c r="CR13" i="3"/>
  <c r="CQ13" i="3"/>
  <c r="CP13" i="3"/>
  <c r="CL13" i="3"/>
  <c r="CC13" i="3"/>
  <c r="BT13" i="3"/>
  <c r="BK13" i="3"/>
  <c r="BB13" i="3"/>
  <c r="AS13" i="3"/>
  <c r="AJ13" i="3"/>
  <c r="AA13" i="3"/>
  <c r="R13" i="3"/>
  <c r="I13" i="3"/>
  <c r="EJ12" i="3"/>
  <c r="EI12" i="3"/>
  <c r="EA12" i="3"/>
  <c r="DZ12" i="3"/>
  <c r="DR12" i="3"/>
  <c r="DQ12" i="3"/>
  <c r="DI12" i="3"/>
  <c r="DH12" i="3"/>
  <c r="CZ12" i="3"/>
  <c r="CY12" i="3"/>
  <c r="CH12" i="3"/>
  <c r="CG12" i="3"/>
  <c r="BY12" i="3"/>
  <c r="BX12" i="3"/>
  <c r="BP12" i="3"/>
  <c r="BO12" i="3"/>
  <c r="BG12" i="3"/>
  <c r="BF12" i="3"/>
  <c r="AX12" i="3"/>
  <c r="AW12" i="3"/>
  <c r="AO12" i="3"/>
  <c r="AN12" i="3"/>
  <c r="AP12" i="3" s="1"/>
  <c r="AF12" i="3"/>
  <c r="AE12" i="3"/>
  <c r="W12" i="3"/>
  <c r="V12" i="3"/>
  <c r="N12" i="3"/>
  <c r="M12" i="3"/>
  <c r="D12" i="3"/>
  <c r="EJ11" i="3"/>
  <c r="EI11" i="3"/>
  <c r="EA11" i="3"/>
  <c r="DZ11" i="3"/>
  <c r="DR11" i="3"/>
  <c r="DQ11" i="3"/>
  <c r="DI11" i="3"/>
  <c r="DH11" i="3"/>
  <c r="CZ11" i="3"/>
  <c r="CY11" i="3"/>
  <c r="CH11" i="3"/>
  <c r="CG11" i="3"/>
  <c r="BY11" i="3"/>
  <c r="BX11" i="3"/>
  <c r="BP11" i="3"/>
  <c r="BO11" i="3"/>
  <c r="BG11" i="3"/>
  <c r="BF11" i="3"/>
  <c r="AX11" i="3"/>
  <c r="AW11" i="3"/>
  <c r="AO11" i="3"/>
  <c r="AN11" i="3"/>
  <c r="AF11" i="3"/>
  <c r="AE11" i="3"/>
  <c r="W11" i="3"/>
  <c r="V11" i="3"/>
  <c r="N11" i="3"/>
  <c r="M11" i="3"/>
  <c r="EN10" i="3"/>
  <c r="EE10" i="3"/>
  <c r="DV10" i="3"/>
  <c r="DM10" i="3"/>
  <c r="DD10" i="3"/>
  <c r="CX10" i="3"/>
  <c r="CW10" i="3"/>
  <c r="CV10" i="3"/>
  <c r="CU10" i="3"/>
  <c r="CT10" i="3"/>
  <c r="CS10" i="3"/>
  <c r="CR10" i="3"/>
  <c r="CQ10" i="3"/>
  <c r="CP10" i="3"/>
  <c r="CL10" i="3"/>
  <c r="CC10" i="3"/>
  <c r="BT10" i="3"/>
  <c r="BK10" i="3"/>
  <c r="BB10" i="3"/>
  <c r="AS10" i="3"/>
  <c r="AJ10" i="3"/>
  <c r="AA10" i="3"/>
  <c r="R10" i="3"/>
  <c r="I10" i="3"/>
  <c r="D9" i="3"/>
  <c r="EQ88" i="2"/>
  <c r="EN88" i="2"/>
  <c r="EK88" i="2"/>
  <c r="EH88" i="2"/>
  <c r="EE88" i="2"/>
  <c r="EB88" i="2"/>
  <c r="DY88" i="2"/>
  <c r="DX88" i="2"/>
  <c r="DW88" i="2"/>
  <c r="DV88" i="2"/>
  <c r="DS88" i="2"/>
  <c r="DP88" i="2"/>
  <c r="DM88" i="2"/>
  <c r="DJ88" i="2"/>
  <c r="DG88" i="2"/>
  <c r="DD88" i="2"/>
  <c r="DA88" i="2"/>
  <c r="CX88" i="2"/>
  <c r="CW88" i="2"/>
  <c r="CV88" i="2"/>
  <c r="CU88" i="2"/>
  <c r="CT88" i="2"/>
  <c r="CS88" i="2"/>
  <c r="CR88" i="2"/>
  <c r="CQ88" i="2"/>
  <c r="CP88" i="2"/>
  <c r="CN88" i="2"/>
  <c r="CM88" i="2"/>
  <c r="CL88" i="2"/>
  <c r="CI88" i="2"/>
  <c r="CF88" i="2"/>
  <c r="CC88" i="2"/>
  <c r="BZ88" i="2"/>
  <c r="BW88" i="2"/>
  <c r="BT88" i="2"/>
  <c r="BQ88" i="2"/>
  <c r="BN88" i="2"/>
  <c r="BK88" i="2"/>
  <c r="BH88" i="2"/>
  <c r="BD88" i="2"/>
  <c r="AX88" i="3" s="1"/>
  <c r="BD88" i="3" s="1"/>
  <c r="AX88" i="4" s="1"/>
  <c r="BD88" i="4" s="1"/>
  <c r="AX88" i="5" s="1"/>
  <c r="BD88" i="5" s="1"/>
  <c r="AX88" i="6" s="1"/>
  <c r="BD88" i="6" s="1"/>
  <c r="AX88" i="7" s="1"/>
  <c r="BD88" i="7" s="1"/>
  <c r="AX88" i="8" s="1"/>
  <c r="BD88" i="8" s="1"/>
  <c r="AX88" i="9" s="1"/>
  <c r="BD88" i="9" s="1"/>
  <c r="AX88" i="10" s="1"/>
  <c r="BB88" i="2"/>
  <c r="AZ88" i="2"/>
  <c r="AV88" i="2"/>
  <c r="AS88" i="2"/>
  <c r="AP88" i="2"/>
  <c r="AM88" i="2"/>
  <c r="AJ88" i="2"/>
  <c r="AG88" i="2"/>
  <c r="AD88" i="2"/>
  <c r="AA88" i="2"/>
  <c r="X88" i="2"/>
  <c r="R88" i="2"/>
  <c r="O88" i="2"/>
  <c r="L88" i="2"/>
  <c r="I88" i="2"/>
  <c r="F88" i="2"/>
  <c r="EQ86" i="2"/>
  <c r="EN86" i="2"/>
  <c r="EK86" i="2"/>
  <c r="EH86" i="2"/>
  <c r="EE86" i="2"/>
  <c r="EB86" i="2"/>
  <c r="DX86" i="2"/>
  <c r="DY86" i="2" s="1"/>
  <c r="DW86" i="2"/>
  <c r="DV86" i="2"/>
  <c r="DS86" i="2"/>
  <c r="DP86" i="2"/>
  <c r="DM86" i="2"/>
  <c r="DJ86" i="2"/>
  <c r="DG86" i="2"/>
  <c r="DD86" i="2"/>
  <c r="DA86" i="2"/>
  <c r="CX86" i="2"/>
  <c r="CW86" i="2"/>
  <c r="CV86" i="2"/>
  <c r="CU86" i="2"/>
  <c r="CT86" i="2"/>
  <c r="CS86" i="2"/>
  <c r="CR86" i="2"/>
  <c r="CQ86" i="2"/>
  <c r="CP86" i="2"/>
  <c r="CO86" i="2"/>
  <c r="CL86" i="2"/>
  <c r="CI86" i="2"/>
  <c r="CF86" i="2"/>
  <c r="CC86" i="2"/>
  <c r="BZ86" i="2"/>
  <c r="BW86" i="2"/>
  <c r="BT86" i="2"/>
  <c r="BQ86" i="2"/>
  <c r="BN86" i="2"/>
  <c r="BK86" i="2"/>
  <c r="BH86" i="2"/>
  <c r="AZ86" i="2"/>
  <c r="BC86" i="2" s="1"/>
  <c r="AW86" i="3" s="1"/>
  <c r="AV86" i="2"/>
  <c r="AS86" i="2"/>
  <c r="AP86" i="2"/>
  <c r="AM86" i="2"/>
  <c r="AJ86" i="2"/>
  <c r="AG86" i="2"/>
  <c r="AD86" i="2"/>
  <c r="AA86" i="2"/>
  <c r="X86" i="2"/>
  <c r="R86" i="2"/>
  <c r="O86" i="2"/>
  <c r="L86" i="2"/>
  <c r="I86" i="2"/>
  <c r="F86" i="2"/>
  <c r="EQ84" i="2"/>
  <c r="EN84" i="2"/>
  <c r="EK84" i="2"/>
  <c r="EH84" i="2"/>
  <c r="EE84" i="2"/>
  <c r="EB84" i="2"/>
  <c r="DY84" i="2"/>
  <c r="DW84" i="2"/>
  <c r="DX84" i="2" s="1"/>
  <c r="DV84" i="2"/>
  <c r="DS84" i="2"/>
  <c r="DP84" i="2"/>
  <c r="DM84" i="2"/>
  <c r="DJ84" i="2"/>
  <c r="DG84" i="2"/>
  <c r="DD84" i="2"/>
  <c r="DA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I84" i="2"/>
  <c r="CF84" i="2"/>
  <c r="CC84" i="2"/>
  <c r="BZ84" i="2"/>
  <c r="BW84" i="2"/>
  <c r="BT84" i="2"/>
  <c r="BQ84" i="2"/>
  <c r="BN84" i="2"/>
  <c r="BK84" i="2"/>
  <c r="BH84" i="2"/>
  <c r="BD84" i="2"/>
  <c r="AX84" i="3" s="1"/>
  <c r="BA84" i="3" s="1"/>
  <c r="BD84" i="3" s="1"/>
  <c r="AX84" i="4" s="1"/>
  <c r="BD84" i="4" s="1"/>
  <c r="AX84" i="5" s="1"/>
  <c r="BA84" i="5" s="1"/>
  <c r="BD84" i="5" s="1"/>
  <c r="AX84" i="6" s="1"/>
  <c r="BA84" i="6" s="1"/>
  <c r="BD84" i="6" s="1"/>
  <c r="AX84" i="7" s="1"/>
  <c r="BA84" i="7" s="1"/>
  <c r="BD84" i="7" s="1"/>
  <c r="AX84" i="8" s="1"/>
  <c r="BA84" i="8" s="1"/>
  <c r="AX84" i="2"/>
  <c r="AV84" i="2"/>
  <c r="AS84" i="2"/>
  <c r="AP84" i="2"/>
  <c r="AM84" i="2"/>
  <c r="AJ84" i="2"/>
  <c r="AG84" i="2"/>
  <c r="AD84" i="2"/>
  <c r="AA84" i="2"/>
  <c r="X84" i="2"/>
  <c r="R84" i="2"/>
  <c r="O84" i="2"/>
  <c r="L84" i="2"/>
  <c r="I84" i="2"/>
  <c r="F84" i="2"/>
  <c r="EQ82" i="2"/>
  <c r="EN82" i="2"/>
  <c r="EK82" i="2"/>
  <c r="EH82" i="2"/>
  <c r="EE82" i="2"/>
  <c r="EB82" i="2"/>
  <c r="DW82" i="2"/>
  <c r="DX82" i="2" s="1"/>
  <c r="DV82" i="2"/>
  <c r="DS82" i="2"/>
  <c r="DP82" i="2"/>
  <c r="DM82" i="2"/>
  <c r="DJ82" i="2"/>
  <c r="DG82" i="2"/>
  <c r="DD82" i="2"/>
  <c r="DA82" i="2"/>
  <c r="CX82" i="2"/>
  <c r="CW82" i="2"/>
  <c r="CV82" i="2"/>
  <c r="CU82" i="2"/>
  <c r="CT82" i="2"/>
  <c r="CS82" i="2"/>
  <c r="CR82" i="2"/>
  <c r="CQ82" i="2"/>
  <c r="CP82" i="2"/>
  <c r="CO82" i="2"/>
  <c r="CL82" i="2"/>
  <c r="CI82" i="2"/>
  <c r="CF82" i="2"/>
  <c r="CC82" i="2"/>
  <c r="BZ82" i="2"/>
  <c r="BW82" i="2"/>
  <c r="BT82" i="2"/>
  <c r="BQ82" i="2"/>
  <c r="BN82" i="2"/>
  <c r="BK82" i="2"/>
  <c r="BH82" i="2"/>
  <c r="BE82" i="2"/>
  <c r="BB82" i="2"/>
  <c r="AX82" i="2"/>
  <c r="BA82" i="2" s="1"/>
  <c r="BD82" i="2" s="1"/>
  <c r="AX82" i="3" s="1"/>
  <c r="BA82" i="3" s="1"/>
  <c r="BD82" i="3" s="1"/>
  <c r="AX82" i="4" s="1"/>
  <c r="BA82" i="4" s="1"/>
  <c r="BD82" i="4" s="1"/>
  <c r="AX82" i="5" s="1"/>
  <c r="BA82" i="5" s="1"/>
  <c r="BD82" i="5" s="1"/>
  <c r="AX82" i="6" s="1"/>
  <c r="BA82" i="6" s="1"/>
  <c r="BD82" i="6" s="1"/>
  <c r="AX82" i="7" s="1"/>
  <c r="BA82" i="7" s="1"/>
  <c r="BD82" i="7" s="1"/>
  <c r="AX82" i="8" s="1"/>
  <c r="BA82" i="8" s="1"/>
  <c r="BD82" i="8" s="1"/>
  <c r="AX82" i="9" s="1"/>
  <c r="BA82" i="9" s="1"/>
  <c r="AV82" i="2"/>
  <c r="AS82" i="2"/>
  <c r="AP82" i="2"/>
  <c r="AM82" i="2"/>
  <c r="AJ82" i="2"/>
  <c r="AG82" i="2"/>
  <c r="AD82" i="2"/>
  <c r="AA82" i="2"/>
  <c r="X82" i="2"/>
  <c r="R82" i="2"/>
  <c r="O82" i="2"/>
  <c r="L82" i="2"/>
  <c r="I82" i="2"/>
  <c r="F82" i="2"/>
  <c r="EN78" i="2"/>
  <c r="EE78" i="2"/>
  <c r="DV78" i="2"/>
  <c r="DM78" i="2"/>
  <c r="DD78" i="2"/>
  <c r="CX78" i="2"/>
  <c r="CW78" i="2"/>
  <c r="CV78" i="2"/>
  <c r="CU78" i="2"/>
  <c r="CT78" i="2"/>
  <c r="CS78" i="2"/>
  <c r="CR78" i="2"/>
  <c r="CQ78" i="2"/>
  <c r="CP78" i="2"/>
  <c r="CL78" i="2"/>
  <c r="CE78" i="2"/>
  <c r="BY78" i="3" s="1"/>
  <c r="CE78" i="3" s="1"/>
  <c r="BY78" i="4" s="1"/>
  <c r="CE78" i="4" s="1"/>
  <c r="BY78" i="5" s="1"/>
  <c r="CE78" i="5" s="1"/>
  <c r="BY78" i="6" s="1"/>
  <c r="CE78" i="6" s="1"/>
  <c r="BY78" i="7" s="1"/>
  <c r="CE78" i="7" s="1"/>
  <c r="BY78" i="8" s="1"/>
  <c r="CE78" i="8" s="1"/>
  <c r="BY78" i="9" s="1"/>
  <c r="CE78" i="9" s="1"/>
  <c r="BY78" i="10" s="1"/>
  <c r="CE78" i="10" s="1"/>
  <c r="BY78" i="11" s="1"/>
  <c r="CE78" i="11" s="1"/>
  <c r="BY78" i="12" s="1"/>
  <c r="CE78" i="12" s="1"/>
  <c r="CC78" i="2"/>
  <c r="BT78" i="2"/>
  <c r="BO78" i="2"/>
  <c r="BK78" i="2"/>
  <c r="BB78" i="2"/>
  <c r="AS78" i="2"/>
  <c r="AK78" i="2"/>
  <c r="AJ78" i="2"/>
  <c r="AA78" i="2"/>
  <c r="V78" i="2"/>
  <c r="R78" i="2"/>
  <c r="J78" i="2"/>
  <c r="I78" i="2"/>
  <c r="EN77" i="2"/>
  <c r="EI77" i="2"/>
  <c r="EE77" i="2"/>
  <c r="DV77" i="2"/>
  <c r="DM77" i="2"/>
  <c r="DH77" i="2"/>
  <c r="DF77" i="2"/>
  <c r="CZ77" i="3" s="1"/>
  <c r="DF77" i="3" s="1"/>
  <c r="CZ77" i="4" s="1"/>
  <c r="DF77" i="4" s="1"/>
  <c r="CZ77" i="5" s="1"/>
  <c r="DF77" i="5" s="1"/>
  <c r="CZ77" i="6" s="1"/>
  <c r="DF77" i="6" s="1"/>
  <c r="CZ77" i="7" s="1"/>
  <c r="DF77" i="7" s="1"/>
  <c r="CZ77" i="8" s="1"/>
  <c r="DF77" i="8" s="1"/>
  <c r="CZ77" i="9" s="1"/>
  <c r="DF77" i="9" s="1"/>
  <c r="CZ77" i="10" s="1"/>
  <c r="DF77" i="10" s="1"/>
  <c r="CZ77" i="11" s="1"/>
  <c r="DF77" i="11" s="1"/>
  <c r="CZ77" i="12" s="1"/>
  <c r="DF77" i="12" s="1"/>
  <c r="DD77" i="2"/>
  <c r="CX77" i="2"/>
  <c r="CW77" i="2"/>
  <c r="CV77" i="2"/>
  <c r="CU77" i="2"/>
  <c r="CT77" i="2"/>
  <c r="CS77" i="2"/>
  <c r="CR77" i="2"/>
  <c r="CQ77" i="2"/>
  <c r="CP77" i="2"/>
  <c r="CL77" i="2"/>
  <c r="CC77" i="2"/>
  <c r="BT77" i="2"/>
  <c r="BK77" i="2"/>
  <c r="BB77" i="2"/>
  <c r="AS77" i="2"/>
  <c r="AN77" i="2"/>
  <c r="AM77" i="2"/>
  <c r="AJ77" i="2"/>
  <c r="AA77" i="2"/>
  <c r="R77" i="2"/>
  <c r="N77" i="2"/>
  <c r="T77" i="2" s="1"/>
  <c r="N77" i="3" s="1"/>
  <c r="T77" i="3" s="1"/>
  <c r="N77" i="4" s="1"/>
  <c r="T77" i="4" s="1"/>
  <c r="N77" i="5" s="1"/>
  <c r="T77" i="5" s="1"/>
  <c r="N77" i="6" s="1"/>
  <c r="T77" i="6" s="1"/>
  <c r="N77" i="7" s="1"/>
  <c r="T77" i="7" s="1"/>
  <c r="M77" i="2"/>
  <c r="I77" i="2"/>
  <c r="EP76" i="2"/>
  <c r="EJ76" i="3" s="1"/>
  <c r="EP76" i="3" s="1"/>
  <c r="EJ76" i="4" s="1"/>
  <c r="EP76" i="4" s="1"/>
  <c r="EN76" i="2"/>
  <c r="EE76" i="2"/>
  <c r="EA76" i="2"/>
  <c r="EG76" i="2" s="1"/>
  <c r="EA76" i="3" s="1"/>
  <c r="EG76" i="3" s="1"/>
  <c r="EA76" i="4" s="1"/>
  <c r="EG76" i="4" s="1"/>
  <c r="EA76" i="5" s="1"/>
  <c r="EG76" i="5" s="1"/>
  <c r="EA76" i="6" s="1"/>
  <c r="EG76" i="6" s="1"/>
  <c r="EA76" i="7" s="1"/>
  <c r="EG76" i="7" s="1"/>
  <c r="EA76" i="8" s="1"/>
  <c r="EG76" i="8" s="1"/>
  <c r="EA76" i="9" s="1"/>
  <c r="EG76" i="9" s="1"/>
  <c r="EA76" i="10" s="1"/>
  <c r="EG76" i="10" s="1"/>
  <c r="EA76" i="11" s="1"/>
  <c r="EG76" i="11" s="1"/>
  <c r="EA76" i="12" s="1"/>
  <c r="EG76" i="12" s="1"/>
  <c r="DV76" i="2"/>
  <c r="DO76" i="2"/>
  <c r="DI76" i="3" s="1"/>
  <c r="DO76" i="3" s="1"/>
  <c r="DI76" i="4" s="1"/>
  <c r="DO76" i="4" s="1"/>
  <c r="DI76" i="5" s="1"/>
  <c r="DO76" i="5" s="1"/>
  <c r="DI76" i="6" s="1"/>
  <c r="DO76" i="6" s="1"/>
  <c r="DI76" i="7" s="1"/>
  <c r="DO76" i="7" s="1"/>
  <c r="DI76" i="8" s="1"/>
  <c r="DO76" i="8" s="1"/>
  <c r="DI76" i="9" s="1"/>
  <c r="DO76" i="9" s="1"/>
  <c r="DI76" i="10" s="1"/>
  <c r="DO76" i="10" s="1"/>
  <c r="DI76" i="11" s="1"/>
  <c r="DO76" i="11" s="1"/>
  <c r="DI76" i="12" s="1"/>
  <c r="DO76" i="12" s="1"/>
  <c r="DM76" i="2"/>
  <c r="DD76" i="2"/>
  <c r="CZ76" i="2"/>
  <c r="DF76" i="2" s="1"/>
  <c r="CZ76" i="3" s="1"/>
  <c r="DF76" i="3" s="1"/>
  <c r="CZ76" i="4" s="1"/>
  <c r="DF76" i="4" s="1"/>
  <c r="CZ76" i="5" s="1"/>
  <c r="DF76" i="5" s="1"/>
  <c r="CZ76" i="6" s="1"/>
  <c r="DF76" i="6" s="1"/>
  <c r="CZ76" i="7" s="1"/>
  <c r="DF76" i="7" s="1"/>
  <c r="CZ76" i="8" s="1"/>
  <c r="DF76" i="8" s="1"/>
  <c r="CZ76" i="9" s="1"/>
  <c r="DF76" i="9" s="1"/>
  <c r="CZ76" i="10" s="1"/>
  <c r="DF76" i="10" s="1"/>
  <c r="CZ76" i="11" s="1"/>
  <c r="DF76" i="11" s="1"/>
  <c r="CZ76" i="12" s="1"/>
  <c r="DF76" i="12" s="1"/>
  <c r="CX76" i="2"/>
  <c r="CW76" i="2"/>
  <c r="CV76" i="2"/>
  <c r="CU76" i="2"/>
  <c r="CT76" i="2"/>
  <c r="CS76" i="2"/>
  <c r="CR76" i="2"/>
  <c r="CQ76" i="2"/>
  <c r="CP76" i="2"/>
  <c r="CL76" i="2"/>
  <c r="CC76" i="2"/>
  <c r="BT76" i="2"/>
  <c r="BK76" i="2"/>
  <c r="BF76" i="2"/>
  <c r="BB76" i="2"/>
  <c r="AS76" i="2"/>
  <c r="AJ76" i="2"/>
  <c r="AF76" i="2"/>
  <c r="AL76" i="2" s="1"/>
  <c r="AF76" i="3" s="1"/>
  <c r="AL76" i="3" s="1"/>
  <c r="AF75" i="4" s="1"/>
  <c r="AL75" i="4" s="1"/>
  <c r="AF76" i="5" s="1"/>
  <c r="AL76" i="5" s="1"/>
  <c r="AF76" i="6" s="1"/>
  <c r="AL76" i="6" s="1"/>
  <c r="AF76" i="7" s="1"/>
  <c r="AL76" i="7" s="1"/>
  <c r="AF76" i="8" s="1"/>
  <c r="AL76" i="8" s="1"/>
  <c r="AF76" i="9" s="1"/>
  <c r="AL76" i="9" s="1"/>
  <c r="AF76" i="10" s="1"/>
  <c r="AL76" i="10" s="1"/>
  <c r="AF76" i="11" s="1"/>
  <c r="AL76" i="11" s="1"/>
  <c r="AF76" i="12" s="1"/>
  <c r="AL76" i="12" s="1"/>
  <c r="AE76" i="2"/>
  <c r="AA76" i="2"/>
  <c r="R76" i="2"/>
  <c r="I76" i="2"/>
  <c r="E76" i="2"/>
  <c r="K76" i="2" s="1"/>
  <c r="E76" i="3" s="1"/>
  <c r="K76" i="3" s="1"/>
  <c r="E76" i="4" s="1"/>
  <c r="K76" i="4" s="1"/>
  <c r="E76" i="5" s="1"/>
  <c r="K76" i="5" s="1"/>
  <c r="E76" i="6" s="1"/>
  <c r="K76" i="6" s="1"/>
  <c r="E76" i="7" s="1"/>
  <c r="K76" i="7" s="1"/>
  <c r="E76" i="8" s="1"/>
  <c r="K76" i="8" s="1"/>
  <c r="E76" i="9" s="1"/>
  <c r="K76" i="9" s="1"/>
  <c r="E76" i="10" s="1"/>
  <c r="K76" i="10" s="1"/>
  <c r="E76" i="11" s="1"/>
  <c r="K76" i="11" s="1"/>
  <c r="E76" i="12" s="1"/>
  <c r="K76" i="12" s="1"/>
  <c r="D76" i="2"/>
  <c r="EN75" i="2"/>
  <c r="EE75" i="2"/>
  <c r="DV75" i="2"/>
  <c r="DQ75" i="2"/>
  <c r="DW75" i="2" s="1"/>
  <c r="DM75" i="2"/>
  <c r="DD75" i="2"/>
  <c r="CX75" i="2"/>
  <c r="CW75" i="2"/>
  <c r="CV75" i="2"/>
  <c r="CU75" i="2"/>
  <c r="CT75" i="2"/>
  <c r="CS75" i="2"/>
  <c r="CR75" i="2"/>
  <c r="CQ75" i="2"/>
  <c r="CP75" i="2"/>
  <c r="CL75" i="2"/>
  <c r="CC75" i="2"/>
  <c r="BT75" i="2"/>
  <c r="BK75" i="2"/>
  <c r="BB75" i="2"/>
  <c r="AX75" i="2"/>
  <c r="BD75" i="2" s="1"/>
  <c r="AX75" i="3" s="1"/>
  <c r="BD75" i="3" s="1"/>
  <c r="AX75" i="4" s="1"/>
  <c r="BD75" i="4" s="1"/>
  <c r="AX75" i="5" s="1"/>
  <c r="BD75" i="5" s="1"/>
  <c r="AX75" i="6" s="1"/>
  <c r="BD75" i="6" s="1"/>
  <c r="AX75" i="7" s="1"/>
  <c r="BD75" i="7" s="1"/>
  <c r="AX75" i="8" s="1"/>
  <c r="BD75" i="8" s="1"/>
  <c r="AX75" i="9" s="1"/>
  <c r="BD75" i="9" s="1"/>
  <c r="AX75" i="10" s="1"/>
  <c r="BD75" i="10" s="1"/>
  <c r="AX75" i="11" s="1"/>
  <c r="BD75" i="11" s="1"/>
  <c r="AX75" i="12" s="1"/>
  <c r="BD75" i="12" s="1"/>
  <c r="AS75" i="2"/>
  <c r="AJ75" i="2"/>
  <c r="AA75" i="2"/>
  <c r="R75" i="2"/>
  <c r="M75" i="2"/>
  <c r="I75" i="2"/>
  <c r="EN74" i="2"/>
  <c r="EE74" i="2"/>
  <c r="DZ74" i="2"/>
  <c r="DX74" i="2"/>
  <c r="DR74" i="3" s="1"/>
  <c r="DX74" i="3" s="1"/>
  <c r="DR74" i="4" s="1"/>
  <c r="DX74" i="4" s="1"/>
  <c r="DR74" i="5" s="1"/>
  <c r="DX74" i="5" s="1"/>
  <c r="DR74" i="6" s="1"/>
  <c r="DX74" i="6" s="1"/>
  <c r="DR74" i="7" s="1"/>
  <c r="DX74" i="7" s="1"/>
  <c r="DR74" i="8" s="1"/>
  <c r="DX74" i="8" s="1"/>
  <c r="DR74" i="9" s="1"/>
  <c r="DX74" i="9" s="1"/>
  <c r="DR74" i="10" s="1"/>
  <c r="DX74" i="10" s="1"/>
  <c r="DR74" i="11" s="1"/>
  <c r="DX74" i="11" s="1"/>
  <c r="DR74" i="12" s="1"/>
  <c r="DX74" i="12" s="1"/>
  <c r="DV74" i="2"/>
  <c r="DM74" i="2"/>
  <c r="DD74" i="2"/>
  <c r="CY74" i="2"/>
  <c r="CX74" i="2"/>
  <c r="CW74" i="2"/>
  <c r="CV74" i="2"/>
  <c r="CU74" i="2"/>
  <c r="CT74" i="2"/>
  <c r="CS74" i="2"/>
  <c r="CR74" i="2"/>
  <c r="CQ74" i="2"/>
  <c r="CP74" i="2"/>
  <c r="CL74" i="2"/>
  <c r="CE74" i="2"/>
  <c r="BY74" i="3" s="1"/>
  <c r="CE74" i="3" s="1"/>
  <c r="BY74" i="4" s="1"/>
  <c r="CE74" i="4" s="1"/>
  <c r="BY74" i="5" s="1"/>
  <c r="CE74" i="5" s="1"/>
  <c r="BY74" i="6" s="1"/>
  <c r="CE74" i="6" s="1"/>
  <c r="BY74" i="7" s="1"/>
  <c r="CE74" i="7" s="1"/>
  <c r="BY74" i="8" s="1"/>
  <c r="CE74" i="8" s="1"/>
  <c r="BY74" i="9" s="1"/>
  <c r="CE74" i="9" s="1"/>
  <c r="BY74" i="10" s="1"/>
  <c r="CE74" i="10" s="1"/>
  <c r="BY74" i="11" s="1"/>
  <c r="CE74" i="11" s="1"/>
  <c r="BY74" i="12" s="1"/>
  <c r="CE74" i="12" s="1"/>
  <c r="CD74" i="2"/>
  <c r="CC74" i="2"/>
  <c r="BT74" i="2"/>
  <c r="BK74" i="2"/>
  <c r="BC74" i="2"/>
  <c r="AW74" i="3" s="1"/>
  <c r="BB74" i="2"/>
  <c r="AS74" i="2"/>
  <c r="AJ74" i="2"/>
  <c r="AE74" i="2"/>
  <c r="AA74" i="2"/>
  <c r="R74" i="2"/>
  <c r="I74" i="2"/>
  <c r="E74" i="2"/>
  <c r="K74" i="2" s="1"/>
  <c r="E74" i="3" s="1"/>
  <c r="K74" i="3" s="1"/>
  <c r="E74" i="4" s="1"/>
  <c r="K74" i="4" s="1"/>
  <c r="E74" i="5" s="1"/>
  <c r="K74" i="5" s="1"/>
  <c r="E74" i="6" s="1"/>
  <c r="K74" i="6" s="1"/>
  <c r="E74" i="7" s="1"/>
  <c r="K74" i="7" s="1"/>
  <c r="E74" i="8" s="1"/>
  <c r="K74" i="8" s="1"/>
  <c r="E74" i="9" s="1"/>
  <c r="K74" i="9" s="1"/>
  <c r="E74" i="10" s="1"/>
  <c r="K74" i="10" s="1"/>
  <c r="E74" i="11" s="1"/>
  <c r="K74" i="11" s="1"/>
  <c r="E74" i="12" s="1"/>
  <c r="K74" i="12" s="1"/>
  <c r="D73" i="2"/>
  <c r="EN72" i="2"/>
  <c r="EE72" i="2"/>
  <c r="DV72" i="2"/>
  <c r="DM72" i="2"/>
  <c r="DD72" i="2"/>
  <c r="CX72" i="2"/>
  <c r="CW72" i="2"/>
  <c r="CV72" i="2"/>
  <c r="CU72" i="2"/>
  <c r="CT72" i="2"/>
  <c r="CS72" i="2"/>
  <c r="CR72" i="2"/>
  <c r="CQ72" i="2"/>
  <c r="CP72" i="2"/>
  <c r="CL72" i="2"/>
  <c r="CC72" i="2"/>
  <c r="BT72" i="2"/>
  <c r="BM72" i="2"/>
  <c r="BG72" i="3" s="1"/>
  <c r="BM72" i="3" s="1"/>
  <c r="BG72" i="4" s="1"/>
  <c r="BM72" i="4" s="1"/>
  <c r="BG72" i="5" s="1"/>
  <c r="BM72" i="5" s="1"/>
  <c r="BG72" i="6" s="1"/>
  <c r="BM72" i="6" s="1"/>
  <c r="BG72" i="7" s="1"/>
  <c r="BM72" i="7" s="1"/>
  <c r="BG72" i="8" s="1"/>
  <c r="BM72" i="8" s="1"/>
  <c r="BG72" i="9" s="1"/>
  <c r="BM72" i="9" s="1"/>
  <c r="BG72" i="10" s="1"/>
  <c r="BM72" i="10" s="1"/>
  <c r="BG72" i="11" s="1"/>
  <c r="BM72" i="11" s="1"/>
  <c r="BG72" i="12" s="1"/>
  <c r="BM72" i="12" s="1"/>
  <c r="BK72" i="2"/>
  <c r="BB72" i="2"/>
  <c r="AS72" i="2"/>
  <c r="AN72" i="2"/>
  <c r="AJ72" i="2"/>
  <c r="AA72" i="2"/>
  <c r="X72" i="2"/>
  <c r="R72" i="2"/>
  <c r="M72" i="2"/>
  <c r="I72" i="2"/>
  <c r="D71" i="2"/>
  <c r="D70" i="2"/>
  <c r="EN69" i="2"/>
  <c r="EE69" i="2"/>
  <c r="DV69" i="2"/>
  <c r="DR69" i="2"/>
  <c r="DX69" i="2" s="1"/>
  <c r="DR69" i="3" s="1"/>
  <c r="DX69" i="3" s="1"/>
  <c r="DR69" i="4" s="1"/>
  <c r="DX69" i="4" s="1"/>
  <c r="DR69" i="5" s="1"/>
  <c r="DX69" i="5" s="1"/>
  <c r="DR69" i="6" s="1"/>
  <c r="DX69" i="6" s="1"/>
  <c r="DR69" i="7" s="1"/>
  <c r="DX69" i="7" s="1"/>
  <c r="DR69" i="8" s="1"/>
  <c r="DX69" i="8" s="1"/>
  <c r="DR69" i="9" s="1"/>
  <c r="DX69" i="9" s="1"/>
  <c r="DR69" i="10" s="1"/>
  <c r="DX69" i="10" s="1"/>
  <c r="DR69" i="11" s="1"/>
  <c r="DX69" i="11" s="1"/>
  <c r="DR69" i="12" s="1"/>
  <c r="DX69" i="12" s="1"/>
  <c r="DQ69" i="2"/>
  <c r="DM69" i="2"/>
  <c r="DE69" i="2"/>
  <c r="DD69" i="2"/>
  <c r="CX69" i="2"/>
  <c r="CW69" i="2"/>
  <c r="CV69" i="2"/>
  <c r="CU69" i="2"/>
  <c r="CT69" i="2"/>
  <c r="CS69" i="2"/>
  <c r="CR69" i="2"/>
  <c r="CQ69" i="2"/>
  <c r="CP69" i="2"/>
  <c r="CL69" i="2"/>
  <c r="CC69" i="2"/>
  <c r="BY69" i="2"/>
  <c r="CE69" i="2" s="1"/>
  <c r="BY69" i="3" s="1"/>
  <c r="CE69" i="3" s="1"/>
  <c r="BY69" i="4" s="1"/>
  <c r="CE69" i="4" s="1"/>
  <c r="BY69" i="5" s="1"/>
  <c r="CE69" i="5" s="1"/>
  <c r="BY69" i="6" s="1"/>
  <c r="CE69" i="6" s="1"/>
  <c r="BY69" i="7" s="1"/>
  <c r="CE69" i="7" s="1"/>
  <c r="BY69" i="8" s="1"/>
  <c r="CE69" i="8" s="1"/>
  <c r="BY69" i="9" s="1"/>
  <c r="CE69" i="9" s="1"/>
  <c r="BY69" i="10" s="1"/>
  <c r="CE69" i="10" s="1"/>
  <c r="BY69" i="11" s="1"/>
  <c r="CE69" i="11" s="1"/>
  <c r="BY69" i="12" s="1"/>
  <c r="CE69" i="12" s="1"/>
  <c r="BX69" i="2"/>
  <c r="BT69" i="2"/>
  <c r="BL69" i="2"/>
  <c r="BK69" i="2"/>
  <c r="BB69" i="2"/>
  <c r="AX69" i="2"/>
  <c r="BD69" i="2" s="1"/>
  <c r="AX69" i="3" s="1"/>
  <c r="BD69" i="3" s="1"/>
  <c r="AX69" i="4" s="1"/>
  <c r="BD69" i="4" s="1"/>
  <c r="AX69" i="5" s="1"/>
  <c r="BD69" i="5" s="1"/>
  <c r="AX69" i="6" s="1"/>
  <c r="BD69" i="6" s="1"/>
  <c r="AX69" i="7" s="1"/>
  <c r="BD69" i="7" s="1"/>
  <c r="AX69" i="8" s="1"/>
  <c r="BD69" i="8" s="1"/>
  <c r="AX69" i="9" s="1"/>
  <c r="BD69" i="9" s="1"/>
  <c r="AX69" i="10" s="1"/>
  <c r="BD69" i="10" s="1"/>
  <c r="AX69" i="11" s="1"/>
  <c r="BD69" i="11" s="1"/>
  <c r="AX69" i="12" s="1"/>
  <c r="BD69" i="12" s="1"/>
  <c r="AW69" i="2"/>
  <c r="AS69" i="2"/>
  <c r="AK69" i="2"/>
  <c r="AE69" i="3" s="1"/>
  <c r="AJ69" i="2"/>
  <c r="AA69" i="2"/>
  <c r="V69" i="2"/>
  <c r="AB69" i="2" s="1"/>
  <c r="R69" i="2"/>
  <c r="I69" i="2"/>
  <c r="EN68" i="2"/>
  <c r="EE68" i="2"/>
  <c r="DV68" i="2"/>
  <c r="DM68" i="2"/>
  <c r="DJ68" i="2"/>
  <c r="DD68" i="2"/>
  <c r="CX68" i="2"/>
  <c r="CW68" i="2"/>
  <c r="CV68" i="2"/>
  <c r="CU68" i="2"/>
  <c r="CT68" i="2"/>
  <c r="CS68" i="2"/>
  <c r="CR68" i="2"/>
  <c r="CQ68" i="2"/>
  <c r="CP68" i="2"/>
  <c r="CL68" i="2"/>
  <c r="CC68" i="2"/>
  <c r="BT68" i="2"/>
  <c r="BQ68" i="2"/>
  <c r="BP68" i="2"/>
  <c r="BV68" i="2" s="1"/>
  <c r="BP68" i="3" s="1"/>
  <c r="BV68" i="3" s="1"/>
  <c r="BP68" i="4" s="1"/>
  <c r="BV68" i="4" s="1"/>
  <c r="BP68" i="5" s="1"/>
  <c r="BV68" i="5" s="1"/>
  <c r="BP68" i="6" s="1"/>
  <c r="BV68" i="6" s="1"/>
  <c r="BP68" i="7" s="1"/>
  <c r="BV68" i="7" s="1"/>
  <c r="BP68" i="8" s="1"/>
  <c r="BV68" i="8" s="1"/>
  <c r="BP68" i="9" s="1"/>
  <c r="BV68" i="9" s="1"/>
  <c r="BP68" i="10" s="1"/>
  <c r="BV68" i="10" s="1"/>
  <c r="BP68" i="11" s="1"/>
  <c r="BV68" i="11" s="1"/>
  <c r="BP68" i="12" s="1"/>
  <c r="BV68" i="12" s="1"/>
  <c r="BK68" i="2"/>
  <c r="BD68" i="2"/>
  <c r="AX68" i="3" s="1"/>
  <c r="BD68" i="3" s="1"/>
  <c r="AX68" i="4" s="1"/>
  <c r="BD68" i="4" s="1"/>
  <c r="AX68" i="5" s="1"/>
  <c r="BD68" i="5" s="1"/>
  <c r="AX68" i="6" s="1"/>
  <c r="BD68" i="6" s="1"/>
  <c r="AX68" i="7" s="1"/>
  <c r="BD68" i="7" s="1"/>
  <c r="AX68" i="8" s="1"/>
  <c r="BD68" i="8" s="1"/>
  <c r="AX68" i="9" s="1"/>
  <c r="BB68" i="2"/>
  <c r="AS68" i="2"/>
  <c r="AO68" i="2"/>
  <c r="AU68" i="2" s="1"/>
  <c r="AO68" i="3" s="1"/>
  <c r="AU68" i="3" s="1"/>
  <c r="AO68" i="4" s="1"/>
  <c r="AU68" i="4" s="1"/>
  <c r="AO68" i="5" s="1"/>
  <c r="AU68" i="5" s="1"/>
  <c r="AO68" i="6" s="1"/>
  <c r="AU68" i="6" s="1"/>
  <c r="AO68" i="7" s="1"/>
  <c r="AU68" i="7" s="1"/>
  <c r="AO68" i="8" s="1"/>
  <c r="AU68" i="8" s="1"/>
  <c r="AO68" i="9" s="1"/>
  <c r="AU68" i="9" s="1"/>
  <c r="AO68" i="10" s="1"/>
  <c r="AU68" i="10" s="1"/>
  <c r="AO68" i="11" s="1"/>
  <c r="AU68" i="11" s="1"/>
  <c r="AO68" i="12" s="1"/>
  <c r="AU68" i="12" s="1"/>
  <c r="AJ68" i="2"/>
  <c r="AA68" i="2"/>
  <c r="R68" i="2"/>
  <c r="N68" i="2"/>
  <c r="T68" i="2" s="1"/>
  <c r="N68" i="3" s="1"/>
  <c r="T68" i="3" s="1"/>
  <c r="N68" i="4" s="1"/>
  <c r="T68" i="4" s="1"/>
  <c r="N68" i="5" s="1"/>
  <c r="T68" i="5" s="1"/>
  <c r="N68" i="6" s="1"/>
  <c r="T68" i="6" s="1"/>
  <c r="N68" i="7" s="1"/>
  <c r="T68" i="7" s="1"/>
  <c r="I68" i="2"/>
  <c r="EN67" i="2"/>
  <c r="EE67" i="2"/>
  <c r="DV67" i="2"/>
  <c r="DQ67" i="2"/>
  <c r="DM67" i="2"/>
  <c r="DD67" i="2"/>
  <c r="CX67" i="2"/>
  <c r="CW67" i="2"/>
  <c r="CU67" i="2"/>
  <c r="CT67" i="2"/>
  <c r="CR67" i="2"/>
  <c r="CQ67" i="2"/>
  <c r="CL67" i="2"/>
  <c r="CD67" i="2"/>
  <c r="CC67" i="2"/>
  <c r="BT67" i="2"/>
  <c r="BP67" i="2"/>
  <c r="BV67" i="2" s="1"/>
  <c r="BP67" i="3" s="1"/>
  <c r="BV67" i="3" s="1"/>
  <c r="BP67" i="4" s="1"/>
  <c r="BV67" i="4" s="1"/>
  <c r="BP67" i="5" s="1"/>
  <c r="BV67" i="5" s="1"/>
  <c r="BP67" i="6" s="1"/>
  <c r="BV67" i="6" s="1"/>
  <c r="BP67" i="7" s="1"/>
  <c r="BV67" i="7" s="1"/>
  <c r="BP67" i="8" s="1"/>
  <c r="BV67" i="8" s="1"/>
  <c r="BP67" i="9" s="1"/>
  <c r="BV67" i="9" s="1"/>
  <c r="BP67" i="10" s="1"/>
  <c r="BV67" i="10" s="1"/>
  <c r="BP67" i="11" s="1"/>
  <c r="BV67" i="11" s="1"/>
  <c r="BP67" i="12" s="1"/>
  <c r="BV67" i="12" s="1"/>
  <c r="BK67" i="2"/>
  <c r="BE67" i="2"/>
  <c r="BC67" i="2"/>
  <c r="AW67" i="3" s="1"/>
  <c r="BB67" i="2"/>
  <c r="AS67" i="2"/>
  <c r="AO67" i="2"/>
  <c r="AU67" i="2" s="1"/>
  <c r="AO67" i="3" s="1"/>
  <c r="AU67" i="3" s="1"/>
  <c r="AO67" i="4" s="1"/>
  <c r="AU67" i="4" s="1"/>
  <c r="AO67" i="5" s="1"/>
  <c r="AU67" i="5" s="1"/>
  <c r="AO67" i="6" s="1"/>
  <c r="AU67" i="6" s="1"/>
  <c r="AO67" i="7" s="1"/>
  <c r="AU67" i="7" s="1"/>
  <c r="AO67" i="8" s="1"/>
  <c r="AU67" i="8" s="1"/>
  <c r="AO67" i="9" s="1"/>
  <c r="AU67" i="9" s="1"/>
  <c r="AO67" i="10" s="1"/>
  <c r="AU67" i="10" s="1"/>
  <c r="AO67" i="11" s="1"/>
  <c r="AU67" i="11" s="1"/>
  <c r="AO67" i="12" s="1"/>
  <c r="AU67" i="12" s="1"/>
  <c r="AJ67" i="2"/>
  <c r="AE67" i="2"/>
  <c r="AA67" i="2"/>
  <c r="R67" i="2"/>
  <c r="I67" i="2"/>
  <c r="EN66" i="2"/>
  <c r="EG66" i="2"/>
  <c r="EA66" i="3" s="1"/>
  <c r="EG66" i="3" s="1"/>
  <c r="EA66" i="4" s="1"/>
  <c r="EG66" i="4" s="1"/>
  <c r="EA66" i="5" s="1"/>
  <c r="EG66" i="5" s="1"/>
  <c r="EA66" i="6" s="1"/>
  <c r="EG66" i="6" s="1"/>
  <c r="EA66" i="7" s="1"/>
  <c r="EG66" i="7" s="1"/>
  <c r="EA66" i="8" s="1"/>
  <c r="EG66" i="8" s="1"/>
  <c r="EA66" i="9" s="1"/>
  <c r="EG66" i="9" s="1"/>
  <c r="EA66" i="10" s="1"/>
  <c r="EG66" i="10" s="1"/>
  <c r="EA66" i="11" s="1"/>
  <c r="EG66" i="11" s="1"/>
  <c r="EA66" i="12" s="1"/>
  <c r="EG66" i="12" s="1"/>
  <c r="EE66" i="2"/>
  <c r="DV66" i="2"/>
  <c r="DM66" i="2"/>
  <c r="DD66" i="2"/>
  <c r="CZ66" i="2"/>
  <c r="DF66" i="2" s="1"/>
  <c r="CZ66" i="3" s="1"/>
  <c r="DF66" i="3" s="1"/>
  <c r="CZ66" i="4" s="1"/>
  <c r="DF66" i="4" s="1"/>
  <c r="CZ66" i="5" s="1"/>
  <c r="DF66" i="5" s="1"/>
  <c r="CZ66" i="6" s="1"/>
  <c r="DF66" i="6" s="1"/>
  <c r="CZ66" i="7" s="1"/>
  <c r="DF66" i="7" s="1"/>
  <c r="CZ66" i="8" s="1"/>
  <c r="DF66" i="8" s="1"/>
  <c r="CZ66" i="9" s="1"/>
  <c r="DF66" i="9" s="1"/>
  <c r="CZ66" i="10" s="1"/>
  <c r="DF66" i="10" s="1"/>
  <c r="CZ66" i="11" s="1"/>
  <c r="DF66" i="11" s="1"/>
  <c r="CZ66" i="12" s="1"/>
  <c r="DF66" i="12" s="1"/>
  <c r="CY66" i="2"/>
  <c r="CX66" i="2"/>
  <c r="CW66" i="2"/>
  <c r="CU66" i="2"/>
  <c r="CT66" i="2"/>
  <c r="CR66" i="2"/>
  <c r="CQ66" i="2"/>
  <c r="CL66" i="2"/>
  <c r="CC66" i="2"/>
  <c r="BT66" i="2"/>
  <c r="BK66" i="2"/>
  <c r="BB66" i="2"/>
  <c r="AX66" i="2"/>
  <c r="BD66" i="2" s="1"/>
  <c r="AX66" i="3" s="1"/>
  <c r="BD66" i="3" s="1"/>
  <c r="AX66" i="4" s="1"/>
  <c r="BD66" i="4" s="1"/>
  <c r="AX66" i="5" s="1"/>
  <c r="BD66" i="5" s="1"/>
  <c r="AX66" i="6" s="1"/>
  <c r="BD66" i="6" s="1"/>
  <c r="AX66" i="7" s="1"/>
  <c r="BD66" i="7" s="1"/>
  <c r="AX66" i="8" s="1"/>
  <c r="BD66" i="8" s="1"/>
  <c r="AX66" i="9" s="1"/>
  <c r="BD66" i="9" s="1"/>
  <c r="AX66" i="10" s="1"/>
  <c r="BD66" i="10" s="1"/>
  <c r="AX66" i="11" s="1"/>
  <c r="BD66" i="11" s="1"/>
  <c r="AX66" i="12" s="1"/>
  <c r="BD66" i="12" s="1"/>
  <c r="AS66" i="2"/>
  <c r="AO66" i="2"/>
  <c r="AU66" i="2" s="1"/>
  <c r="AO66" i="3" s="1"/>
  <c r="AU66" i="3" s="1"/>
  <c r="AO66" i="4" s="1"/>
  <c r="AU66" i="4" s="1"/>
  <c r="AO66" i="5" s="1"/>
  <c r="AU66" i="5" s="1"/>
  <c r="AO66" i="6" s="1"/>
  <c r="AU66" i="6" s="1"/>
  <c r="AO66" i="7" s="1"/>
  <c r="AU66" i="7" s="1"/>
  <c r="AO66" i="8" s="1"/>
  <c r="AU66" i="8" s="1"/>
  <c r="AO66" i="9" s="1"/>
  <c r="AU66" i="9" s="1"/>
  <c r="AO66" i="10" s="1"/>
  <c r="AU66" i="10" s="1"/>
  <c r="AO66" i="11" s="1"/>
  <c r="AU66" i="11" s="1"/>
  <c r="AO66" i="12" s="1"/>
  <c r="AU66" i="12" s="1"/>
  <c r="AN66" i="2"/>
  <c r="AJ66" i="2"/>
  <c r="AE66" i="2"/>
  <c r="AA66" i="2"/>
  <c r="R66" i="2"/>
  <c r="K66" i="2"/>
  <c r="E66" i="3" s="1"/>
  <c r="K66" i="3" s="1"/>
  <c r="E66" i="4" s="1"/>
  <c r="K66" i="4" s="1"/>
  <c r="E66" i="5" s="1"/>
  <c r="K66" i="5" s="1"/>
  <c r="E66" i="6" s="1"/>
  <c r="K66" i="6" s="1"/>
  <c r="E66" i="7" s="1"/>
  <c r="K66" i="7" s="1"/>
  <c r="E66" i="8" s="1"/>
  <c r="K66" i="8" s="1"/>
  <c r="E66" i="9" s="1"/>
  <c r="K66" i="9" s="1"/>
  <c r="E66" i="10" s="1"/>
  <c r="K66" i="10" s="1"/>
  <c r="E66" i="11" s="1"/>
  <c r="K66" i="11" s="1"/>
  <c r="E66" i="12" s="1"/>
  <c r="K66" i="12" s="1"/>
  <c r="I66" i="2"/>
  <c r="EN65" i="2"/>
  <c r="EE65" i="2"/>
  <c r="DV65" i="2"/>
  <c r="DS65" i="2"/>
  <c r="DR65" i="2"/>
  <c r="DX65" i="2" s="1"/>
  <c r="DR65" i="3" s="1"/>
  <c r="DX65" i="3" s="1"/>
  <c r="DR65" i="4" s="1"/>
  <c r="DX65" i="4" s="1"/>
  <c r="DR65" i="5" s="1"/>
  <c r="DX65" i="5" s="1"/>
  <c r="DR65" i="6" s="1"/>
  <c r="DX65" i="6" s="1"/>
  <c r="DR65" i="7" s="1"/>
  <c r="DX65" i="7" s="1"/>
  <c r="DR65" i="8" s="1"/>
  <c r="DX65" i="8" s="1"/>
  <c r="DR65" i="9" s="1"/>
  <c r="DX65" i="9" s="1"/>
  <c r="DR65" i="10" s="1"/>
  <c r="DX65" i="10" s="1"/>
  <c r="DR65" i="11" s="1"/>
  <c r="DX65" i="11" s="1"/>
  <c r="DR65" i="12" s="1"/>
  <c r="DX65" i="12" s="1"/>
  <c r="DM65" i="2"/>
  <c r="DH65" i="2"/>
  <c r="DD65" i="2"/>
  <c r="CY65" i="2"/>
  <c r="CX65" i="2"/>
  <c r="CW65" i="2"/>
  <c r="CU65" i="2"/>
  <c r="CT65" i="2"/>
  <c r="CR65" i="2"/>
  <c r="CQ65" i="2"/>
  <c r="CL65" i="2"/>
  <c r="CD65" i="2"/>
  <c r="CC65" i="2"/>
  <c r="BT65" i="2"/>
  <c r="BK65" i="2"/>
  <c r="BG65" i="2"/>
  <c r="BM65" i="2" s="1"/>
  <c r="BG65" i="3" s="1"/>
  <c r="BM65" i="3" s="1"/>
  <c r="BG65" i="4" s="1"/>
  <c r="BM65" i="4" s="1"/>
  <c r="BG65" i="5" s="1"/>
  <c r="BM65" i="5" s="1"/>
  <c r="BG65" i="6" s="1"/>
  <c r="BM65" i="6" s="1"/>
  <c r="BG65" i="7" s="1"/>
  <c r="BM65" i="7" s="1"/>
  <c r="BG65" i="8" s="1"/>
  <c r="BM65" i="8" s="1"/>
  <c r="BG65" i="9" s="1"/>
  <c r="BM65" i="9" s="1"/>
  <c r="BG65" i="10" s="1"/>
  <c r="BM65" i="10" s="1"/>
  <c r="BG65" i="11" s="1"/>
  <c r="BM65" i="11" s="1"/>
  <c r="BG65" i="12" s="1"/>
  <c r="BM65" i="12" s="1"/>
  <c r="BB65" i="2"/>
  <c r="AX65" i="2"/>
  <c r="BD65" i="2" s="1"/>
  <c r="AX65" i="3" s="1"/>
  <c r="BD65" i="3" s="1"/>
  <c r="AX65" i="4" s="1"/>
  <c r="BD65" i="4" s="1"/>
  <c r="AX65" i="5" s="1"/>
  <c r="BD65" i="5" s="1"/>
  <c r="AX65" i="6" s="1"/>
  <c r="BD65" i="6" s="1"/>
  <c r="AX65" i="7" s="1"/>
  <c r="BD65" i="7" s="1"/>
  <c r="AX65" i="8" s="1"/>
  <c r="BD65" i="8" s="1"/>
  <c r="AX65" i="9" s="1"/>
  <c r="BD65" i="9" s="1"/>
  <c r="AX65" i="10" s="1"/>
  <c r="BD65" i="10" s="1"/>
  <c r="AX65" i="11" s="1"/>
  <c r="BD65" i="11" s="1"/>
  <c r="AX65" i="12" s="1"/>
  <c r="BD65" i="12" s="1"/>
  <c r="AW65" i="2"/>
  <c r="AS65" i="2"/>
  <c r="AJ65" i="2"/>
  <c r="AE65" i="2"/>
  <c r="AK65" i="2" s="1"/>
  <c r="AE65" i="3" s="1"/>
  <c r="AC65" i="2"/>
  <c r="W65" i="3" s="1"/>
  <c r="AC65" i="3" s="1"/>
  <c r="W65" i="4" s="1"/>
  <c r="AC65" i="4" s="1"/>
  <c r="W65" i="5" s="1"/>
  <c r="AC65" i="5" s="1"/>
  <c r="W65" i="6" s="1"/>
  <c r="AC65" i="6" s="1"/>
  <c r="W65" i="7" s="1"/>
  <c r="AC65" i="7" s="1"/>
  <c r="W65" i="8" s="1"/>
  <c r="AC65" i="8" s="1"/>
  <c r="W65" i="9" s="1"/>
  <c r="AC65" i="9" s="1"/>
  <c r="W65" i="10" s="1"/>
  <c r="AC65" i="10" s="1"/>
  <c r="W65" i="11" s="1"/>
  <c r="AC65" i="11" s="1"/>
  <c r="W65" i="12" s="1"/>
  <c r="AC65" i="12" s="1"/>
  <c r="AA65" i="2"/>
  <c r="R65" i="2"/>
  <c r="I65" i="2"/>
  <c r="EN64" i="2"/>
  <c r="EK64" i="2"/>
  <c r="EE64" i="2"/>
  <c r="DV64" i="2"/>
  <c r="DR64" i="2"/>
  <c r="DX64" i="2" s="1"/>
  <c r="DR64" i="3" s="1"/>
  <c r="DX64" i="3" s="1"/>
  <c r="DR64" i="4" s="1"/>
  <c r="DX64" i="4" s="1"/>
  <c r="DR64" i="5" s="1"/>
  <c r="DX64" i="5" s="1"/>
  <c r="DR64" i="6" s="1"/>
  <c r="DX64" i="6" s="1"/>
  <c r="DR64" i="7" s="1"/>
  <c r="DX64" i="7" s="1"/>
  <c r="DR64" i="8" s="1"/>
  <c r="DX64" i="8" s="1"/>
  <c r="DR64" i="9" s="1"/>
  <c r="DX64" i="9" s="1"/>
  <c r="DR64" i="10" s="1"/>
  <c r="DX64" i="10" s="1"/>
  <c r="DR64" i="11" s="1"/>
  <c r="DX64" i="11" s="1"/>
  <c r="DR64" i="12" s="1"/>
  <c r="DX64" i="12" s="1"/>
  <c r="DQ64" i="2"/>
  <c r="DM64" i="2"/>
  <c r="DH64" i="2"/>
  <c r="DD64" i="2"/>
  <c r="CX64" i="2"/>
  <c r="CW64" i="2"/>
  <c r="CV64" i="2"/>
  <c r="CU64" i="2"/>
  <c r="CT64" i="2"/>
  <c r="CS64" i="2"/>
  <c r="CR64" i="2"/>
  <c r="CQ64" i="2"/>
  <c r="CP64" i="2"/>
  <c r="CL64" i="2"/>
  <c r="CC64" i="2"/>
  <c r="BT64" i="2"/>
  <c r="BK64" i="2"/>
  <c r="BB64" i="2"/>
  <c r="AS64" i="2"/>
  <c r="AO64" i="2"/>
  <c r="AU64" i="2" s="1"/>
  <c r="AO64" i="3" s="1"/>
  <c r="AU64" i="3" s="1"/>
  <c r="AO64" i="4" s="1"/>
  <c r="AU64" i="4" s="1"/>
  <c r="AO64" i="5" s="1"/>
  <c r="AU64" i="5" s="1"/>
  <c r="AO64" i="6" s="1"/>
  <c r="AU64" i="6" s="1"/>
  <c r="AO64" i="7" s="1"/>
  <c r="AU64" i="7" s="1"/>
  <c r="AO64" i="8" s="1"/>
  <c r="AU64" i="8" s="1"/>
  <c r="AO64" i="9" s="1"/>
  <c r="AU64" i="9" s="1"/>
  <c r="AO64" i="10" s="1"/>
  <c r="AU64" i="10" s="1"/>
  <c r="AO64" i="11" s="1"/>
  <c r="AU64" i="11" s="1"/>
  <c r="AO64" i="12" s="1"/>
  <c r="AU64" i="12" s="1"/>
  <c r="AJ64" i="2"/>
  <c r="AA64" i="2"/>
  <c r="V64" i="2"/>
  <c r="R64" i="2"/>
  <c r="I64" i="2"/>
  <c r="EN63" i="2"/>
  <c r="EF63" i="2"/>
  <c r="EE63" i="2"/>
  <c r="DV63" i="2"/>
  <c r="DM63" i="2"/>
  <c r="DI63" i="2"/>
  <c r="DO63" i="2" s="1"/>
  <c r="DI63" i="3" s="1"/>
  <c r="DO63" i="3" s="1"/>
  <c r="DI63" i="4" s="1"/>
  <c r="DO63" i="4" s="1"/>
  <c r="DI63" i="5" s="1"/>
  <c r="DO63" i="5" s="1"/>
  <c r="DI63" i="6" s="1"/>
  <c r="DO63" i="6" s="1"/>
  <c r="DI63" i="7" s="1"/>
  <c r="DO63" i="7" s="1"/>
  <c r="DI63" i="8" s="1"/>
  <c r="DO63" i="8" s="1"/>
  <c r="DI63" i="9" s="1"/>
  <c r="DO63" i="9" s="1"/>
  <c r="DI63" i="10" s="1"/>
  <c r="DO63" i="10" s="1"/>
  <c r="DI63" i="11" s="1"/>
  <c r="DO63" i="11" s="1"/>
  <c r="DI63" i="12" s="1"/>
  <c r="DO63" i="12" s="1"/>
  <c r="DD63" i="2"/>
  <c r="CZ63" i="2"/>
  <c r="DF63" i="2" s="1"/>
  <c r="CZ63" i="3" s="1"/>
  <c r="DF63" i="3" s="1"/>
  <c r="CZ63" i="4" s="1"/>
  <c r="DF63" i="4" s="1"/>
  <c r="CZ63" i="5" s="1"/>
  <c r="DF63" i="5" s="1"/>
  <c r="CZ63" i="6" s="1"/>
  <c r="DF63" i="6" s="1"/>
  <c r="CZ63" i="7" s="1"/>
  <c r="DF63" i="7" s="1"/>
  <c r="CZ63" i="8" s="1"/>
  <c r="DF63" i="8" s="1"/>
  <c r="CZ63" i="9" s="1"/>
  <c r="DF63" i="9" s="1"/>
  <c r="CZ63" i="10" s="1"/>
  <c r="DF63" i="10" s="1"/>
  <c r="CZ63" i="11" s="1"/>
  <c r="DF63" i="11" s="1"/>
  <c r="CZ63" i="12" s="1"/>
  <c r="DF63" i="12" s="1"/>
  <c r="CY63" i="2"/>
  <c r="CX63" i="2"/>
  <c r="CW63" i="2"/>
  <c r="CV63" i="2"/>
  <c r="CU63" i="2"/>
  <c r="CT63" i="2"/>
  <c r="CS63" i="2"/>
  <c r="CR63" i="2"/>
  <c r="CQ63" i="2"/>
  <c r="CP63" i="2"/>
  <c r="CL63" i="2"/>
  <c r="CH63" i="2"/>
  <c r="CN63" i="2" s="1"/>
  <c r="CH63" i="3" s="1"/>
  <c r="CN63" i="3" s="1"/>
  <c r="CH63" i="4" s="1"/>
  <c r="CN63" i="4" s="1"/>
  <c r="CH63" i="5" s="1"/>
  <c r="CN63" i="5" s="1"/>
  <c r="CH63" i="6" s="1"/>
  <c r="CN63" i="6" s="1"/>
  <c r="CH63" i="7" s="1"/>
  <c r="CN63" i="7" s="1"/>
  <c r="CH63" i="8" s="1"/>
  <c r="CN63" i="8" s="1"/>
  <c r="CH63" i="9" s="1"/>
  <c r="CN63" i="9" s="1"/>
  <c r="CG63" i="2"/>
  <c r="CC63" i="2"/>
  <c r="BX63" i="2"/>
  <c r="BT63" i="2"/>
  <c r="BK63" i="2"/>
  <c r="BB63" i="2"/>
  <c r="AS63" i="2"/>
  <c r="AJ63" i="2"/>
  <c r="AA63" i="2"/>
  <c r="R63" i="2"/>
  <c r="N63" i="2"/>
  <c r="T63" i="2" s="1"/>
  <c r="N63" i="3" s="1"/>
  <c r="T63" i="3" s="1"/>
  <c r="N63" i="4" s="1"/>
  <c r="T63" i="4" s="1"/>
  <c r="N63" i="5" s="1"/>
  <c r="T63" i="5" s="1"/>
  <c r="N63" i="6" s="1"/>
  <c r="T63" i="6" s="1"/>
  <c r="N63" i="7" s="1"/>
  <c r="T63" i="7" s="1"/>
  <c r="M63" i="2"/>
  <c r="I63" i="2"/>
  <c r="D63" i="2"/>
  <c r="EN62" i="2"/>
  <c r="EE62" i="2"/>
  <c r="DV62" i="2"/>
  <c r="DM62" i="2"/>
  <c r="DD62" i="2"/>
  <c r="CX62" i="2"/>
  <c r="CW62" i="2"/>
  <c r="CV62" i="2"/>
  <c r="CU62" i="2"/>
  <c r="CT62" i="2"/>
  <c r="CS62" i="2"/>
  <c r="CR62" i="2"/>
  <c r="CQ62" i="2"/>
  <c r="CP62" i="2"/>
  <c r="CL62" i="2"/>
  <c r="CC62" i="2"/>
  <c r="BY62" i="2"/>
  <c r="CE62" i="2" s="1"/>
  <c r="BY62" i="3" s="1"/>
  <c r="CE62" i="3" s="1"/>
  <c r="BY62" i="4" s="1"/>
  <c r="CE62" i="4" s="1"/>
  <c r="BY62" i="5" s="1"/>
  <c r="CE62" i="5" s="1"/>
  <c r="BY62" i="6" s="1"/>
  <c r="CE62" i="6" s="1"/>
  <c r="BY62" i="7" s="1"/>
  <c r="CE62" i="7" s="1"/>
  <c r="BY62" i="8" s="1"/>
  <c r="CE62" i="8" s="1"/>
  <c r="BY62" i="9" s="1"/>
  <c r="CE62" i="9" s="1"/>
  <c r="BY62" i="10" s="1"/>
  <c r="CE62" i="10" s="1"/>
  <c r="BY62" i="11" s="1"/>
  <c r="CE62" i="11" s="1"/>
  <c r="BY62" i="12" s="1"/>
  <c r="CE62" i="12" s="1"/>
  <c r="BT62" i="2"/>
  <c r="BP62" i="2"/>
  <c r="BV62" i="2" s="1"/>
  <c r="BP62" i="3" s="1"/>
  <c r="BV62" i="3" s="1"/>
  <c r="BP62" i="4" s="1"/>
  <c r="BV62" i="4" s="1"/>
  <c r="BP62" i="5" s="1"/>
  <c r="BV62" i="5" s="1"/>
  <c r="BP62" i="6" s="1"/>
  <c r="BV62" i="6" s="1"/>
  <c r="BP62" i="7" s="1"/>
  <c r="BV62" i="7" s="1"/>
  <c r="BP62" i="8" s="1"/>
  <c r="BV62" i="8" s="1"/>
  <c r="BP62" i="9" s="1"/>
  <c r="BV62" i="9" s="1"/>
  <c r="BP62" i="10" s="1"/>
  <c r="BV62" i="10" s="1"/>
  <c r="BP62" i="11" s="1"/>
  <c r="BV62" i="11" s="1"/>
  <c r="BP62" i="12" s="1"/>
  <c r="BV62" i="12" s="1"/>
  <c r="BO62" i="2"/>
  <c r="BK62" i="2"/>
  <c r="BF62" i="2"/>
  <c r="BB62" i="2"/>
  <c r="AS62" i="2"/>
  <c r="AL62" i="2"/>
  <c r="AF62" i="3" s="1"/>
  <c r="AL62" i="3" s="1"/>
  <c r="AF62" i="4" s="1"/>
  <c r="AL62" i="4" s="1"/>
  <c r="AF62" i="5" s="1"/>
  <c r="AL62" i="5" s="1"/>
  <c r="AF62" i="6" s="1"/>
  <c r="AL62" i="6" s="1"/>
  <c r="AF62" i="7" s="1"/>
  <c r="AL62" i="7" s="1"/>
  <c r="AF62" i="8" s="1"/>
  <c r="AL62" i="8" s="1"/>
  <c r="AF62" i="9" s="1"/>
  <c r="AL62" i="9" s="1"/>
  <c r="AF62" i="10" s="1"/>
  <c r="AL62" i="10" s="1"/>
  <c r="AF62" i="11" s="1"/>
  <c r="AL62" i="11" s="1"/>
  <c r="AF62" i="12" s="1"/>
  <c r="AL62" i="12" s="1"/>
  <c r="AJ62" i="2"/>
  <c r="AA62" i="2"/>
  <c r="R62" i="2"/>
  <c r="I62" i="2"/>
  <c r="E62" i="2"/>
  <c r="K62" i="2" s="1"/>
  <c r="E62" i="3" s="1"/>
  <c r="K62" i="3" s="1"/>
  <c r="E62" i="4" s="1"/>
  <c r="K62" i="4" s="1"/>
  <c r="E62" i="5" s="1"/>
  <c r="K62" i="5" s="1"/>
  <c r="E62" i="6" s="1"/>
  <c r="K62" i="6" s="1"/>
  <c r="E62" i="7" s="1"/>
  <c r="K62" i="7" s="1"/>
  <c r="E62" i="8" s="1"/>
  <c r="K62" i="8" s="1"/>
  <c r="E62" i="9" s="1"/>
  <c r="K62" i="9" s="1"/>
  <c r="E62" i="10" s="1"/>
  <c r="K62" i="10" s="1"/>
  <c r="E62" i="11" s="1"/>
  <c r="K62" i="11" s="1"/>
  <c r="E62" i="12" s="1"/>
  <c r="K62" i="12" s="1"/>
  <c r="EN61" i="2"/>
  <c r="EJ61" i="2"/>
  <c r="EP61" i="2" s="1"/>
  <c r="EJ61" i="3" s="1"/>
  <c r="EP61" i="3" s="1"/>
  <c r="EJ61" i="4" s="1"/>
  <c r="EP61" i="4" s="1"/>
  <c r="EE61" i="2"/>
  <c r="DZ61" i="2"/>
  <c r="DV61" i="2"/>
  <c r="DM61" i="2"/>
  <c r="DD61" i="2"/>
  <c r="CX61" i="2"/>
  <c r="CW61" i="2"/>
  <c r="CV61" i="2"/>
  <c r="CU61" i="2"/>
  <c r="CT61" i="2"/>
  <c r="CS61" i="2"/>
  <c r="CR61" i="2"/>
  <c r="CQ61" i="2"/>
  <c r="CP61" i="2"/>
  <c r="CN61" i="2"/>
  <c r="CH61" i="3" s="1"/>
  <c r="CN61" i="3" s="1"/>
  <c r="CH61" i="4" s="1"/>
  <c r="CN61" i="4" s="1"/>
  <c r="CH61" i="5" s="1"/>
  <c r="CN61" i="5" s="1"/>
  <c r="CH61" i="6" s="1"/>
  <c r="CN61" i="6" s="1"/>
  <c r="CH61" i="7" s="1"/>
  <c r="CN61" i="7" s="1"/>
  <c r="CH61" i="8" s="1"/>
  <c r="CN61" i="8" s="1"/>
  <c r="CH61" i="9" s="1"/>
  <c r="CN61" i="9" s="1"/>
  <c r="CL61" i="2"/>
  <c r="CC61" i="2"/>
  <c r="BP61" i="2"/>
  <c r="BV61" i="2" s="1"/>
  <c r="BP61" i="3" s="1"/>
  <c r="BV61" i="3" s="1"/>
  <c r="BP61" i="4" s="1"/>
  <c r="BV61" i="4" s="1"/>
  <c r="BP61" i="5" s="1"/>
  <c r="BV61" i="5" s="1"/>
  <c r="BP61" i="6" s="1"/>
  <c r="BV61" i="6" s="1"/>
  <c r="BP61" i="7" s="1"/>
  <c r="BV61" i="7" s="1"/>
  <c r="BP61" i="8" s="1"/>
  <c r="BV61" i="8" s="1"/>
  <c r="BP61" i="9" s="1"/>
  <c r="BV61" i="9" s="1"/>
  <c r="BP61" i="10" s="1"/>
  <c r="BV61" i="10" s="1"/>
  <c r="BP61" i="11" s="1"/>
  <c r="BV61" i="11" s="1"/>
  <c r="BP61" i="12" s="1"/>
  <c r="BV61" i="12" s="1"/>
  <c r="BK61" i="2"/>
  <c r="BG61" i="2"/>
  <c r="BM61" i="2" s="1"/>
  <c r="BG61" i="3" s="1"/>
  <c r="BM61" i="3" s="1"/>
  <c r="BG61" i="4" s="1"/>
  <c r="BM61" i="4" s="1"/>
  <c r="BG61" i="5" s="1"/>
  <c r="BM61" i="5" s="1"/>
  <c r="BG61" i="6" s="1"/>
  <c r="BM61" i="6" s="1"/>
  <c r="BG61" i="7" s="1"/>
  <c r="BM61" i="7" s="1"/>
  <c r="BG61" i="8" s="1"/>
  <c r="BM61" i="8" s="1"/>
  <c r="BG61" i="9" s="1"/>
  <c r="BM61" i="9" s="1"/>
  <c r="BG61" i="10" s="1"/>
  <c r="BM61" i="10" s="1"/>
  <c r="BG61" i="11" s="1"/>
  <c r="BM61" i="11" s="1"/>
  <c r="BG61" i="12" s="1"/>
  <c r="BM61" i="12" s="1"/>
  <c r="BF61" i="2"/>
  <c r="BB61" i="2"/>
  <c r="AW61" i="2"/>
  <c r="AS61" i="2"/>
  <c r="AJ61" i="2"/>
  <c r="AA61" i="2"/>
  <c r="R61" i="2"/>
  <c r="I61" i="2"/>
  <c r="D60" i="2"/>
  <c r="EN59" i="2"/>
  <c r="EE59" i="2"/>
  <c r="EA59" i="2"/>
  <c r="EG59" i="2" s="1"/>
  <c r="EA59" i="3" s="1"/>
  <c r="EG59" i="3" s="1"/>
  <c r="EA59" i="4" s="1"/>
  <c r="EG59" i="4" s="1"/>
  <c r="EA59" i="5" s="1"/>
  <c r="EG59" i="5" s="1"/>
  <c r="EA59" i="6" s="1"/>
  <c r="EG59" i="6" s="1"/>
  <c r="EA59" i="7" s="1"/>
  <c r="EG59" i="7" s="1"/>
  <c r="EA59" i="8" s="1"/>
  <c r="EG59" i="8" s="1"/>
  <c r="EA59" i="9" s="1"/>
  <c r="EG59" i="9" s="1"/>
  <c r="EA59" i="10" s="1"/>
  <c r="EG59" i="10" s="1"/>
  <c r="EA59" i="11" s="1"/>
  <c r="EG59" i="11" s="1"/>
  <c r="EA59" i="12" s="1"/>
  <c r="EG59" i="12" s="1"/>
  <c r="DV59" i="2"/>
  <c r="DM59" i="2"/>
  <c r="DD59" i="2"/>
  <c r="CX59" i="2"/>
  <c r="CW59" i="2"/>
  <c r="CV59" i="2"/>
  <c r="CU59" i="2"/>
  <c r="CT59" i="2"/>
  <c r="CS59" i="2"/>
  <c r="CR59" i="2"/>
  <c r="CQ59" i="2"/>
  <c r="CP59" i="2"/>
  <c r="CL59" i="2"/>
  <c r="CC59" i="2"/>
  <c r="BT59" i="2"/>
  <c r="BK59" i="2"/>
  <c r="BB59" i="2"/>
  <c r="AS59" i="2"/>
  <c r="AO59" i="2"/>
  <c r="AU59" i="2" s="1"/>
  <c r="AO59" i="3" s="1"/>
  <c r="AU59" i="3" s="1"/>
  <c r="AO59" i="4" s="1"/>
  <c r="AU59" i="4" s="1"/>
  <c r="AO59" i="5" s="1"/>
  <c r="AU59" i="5" s="1"/>
  <c r="AO59" i="6" s="1"/>
  <c r="AU59" i="6" s="1"/>
  <c r="AO59" i="7" s="1"/>
  <c r="AU59" i="7" s="1"/>
  <c r="AO59" i="8" s="1"/>
  <c r="AU59" i="8" s="1"/>
  <c r="AO59" i="9" s="1"/>
  <c r="AU59" i="9" s="1"/>
  <c r="AO59" i="10" s="1"/>
  <c r="AU59" i="10" s="1"/>
  <c r="AO59" i="11" s="1"/>
  <c r="AU59" i="11" s="1"/>
  <c r="AO59" i="12" s="1"/>
  <c r="AU59" i="12" s="1"/>
  <c r="AN59" i="2"/>
  <c r="AJ59" i="2"/>
  <c r="AE59" i="2"/>
  <c r="AA59" i="2"/>
  <c r="R59" i="2"/>
  <c r="I59" i="2"/>
  <c r="D58" i="2"/>
  <c r="D57" i="2"/>
  <c r="EJ56" i="2"/>
  <c r="EI56" i="2"/>
  <c r="EA56" i="2"/>
  <c r="DZ56" i="2"/>
  <c r="DR56" i="2"/>
  <c r="DQ56" i="2"/>
  <c r="DI56" i="2"/>
  <c r="DH56" i="2"/>
  <c r="CZ56" i="2"/>
  <c r="CY56" i="2"/>
  <c r="CH56" i="2"/>
  <c r="CG56" i="2"/>
  <c r="BY56" i="2"/>
  <c r="BX56" i="2"/>
  <c r="BP56" i="2"/>
  <c r="BO56" i="2"/>
  <c r="BG56" i="2"/>
  <c r="BF56" i="2"/>
  <c r="AX56" i="2"/>
  <c r="AW56" i="2"/>
  <c r="AO56" i="2"/>
  <c r="AN56" i="2"/>
  <c r="AF56" i="2"/>
  <c r="AE56" i="2"/>
  <c r="W56" i="2"/>
  <c r="V56" i="2"/>
  <c r="N56" i="2"/>
  <c r="M56" i="2"/>
  <c r="E56" i="2"/>
  <c r="D56" i="2"/>
  <c r="EN55" i="2"/>
  <c r="EE55" i="2"/>
  <c r="DV55" i="2"/>
  <c r="DR55" i="2"/>
  <c r="DX55" i="2" s="1"/>
  <c r="DR55" i="3" s="1"/>
  <c r="DX55" i="3" s="1"/>
  <c r="DR55" i="4" s="1"/>
  <c r="DX55" i="4" s="1"/>
  <c r="DR55" i="5" s="1"/>
  <c r="DX55" i="5" s="1"/>
  <c r="DR55" i="6" s="1"/>
  <c r="DX55" i="6" s="1"/>
  <c r="DR55" i="7" s="1"/>
  <c r="DX55" i="7" s="1"/>
  <c r="DR55" i="8" s="1"/>
  <c r="DX55" i="8" s="1"/>
  <c r="DR55" i="9" s="1"/>
  <c r="DX55" i="9" s="1"/>
  <c r="DR55" i="10" s="1"/>
  <c r="DX55" i="10" s="1"/>
  <c r="DR55" i="11" s="1"/>
  <c r="DX55" i="11" s="1"/>
  <c r="DR55" i="12" s="1"/>
  <c r="DX55" i="12" s="1"/>
  <c r="DM55" i="2"/>
  <c r="DI55" i="2"/>
  <c r="DO55" i="2" s="1"/>
  <c r="DI55" i="3" s="1"/>
  <c r="DO55" i="3" s="1"/>
  <c r="DI55" i="4" s="1"/>
  <c r="DO55" i="4" s="1"/>
  <c r="DI55" i="5" s="1"/>
  <c r="DO55" i="5" s="1"/>
  <c r="DI55" i="6" s="1"/>
  <c r="DO55" i="6" s="1"/>
  <c r="DI55" i="7" s="1"/>
  <c r="DO55" i="7" s="1"/>
  <c r="DI55" i="8" s="1"/>
  <c r="DO55" i="8" s="1"/>
  <c r="DI55" i="9" s="1"/>
  <c r="DO55" i="9" s="1"/>
  <c r="DI55" i="10" s="1"/>
  <c r="DO55" i="10" s="1"/>
  <c r="DI55" i="11" s="1"/>
  <c r="DO55" i="11" s="1"/>
  <c r="DI55" i="12" s="1"/>
  <c r="DO55" i="12" s="1"/>
  <c r="DH55" i="2"/>
  <c r="DD55" i="2"/>
  <c r="CX55" i="2"/>
  <c r="CW55" i="2"/>
  <c r="CV55" i="2"/>
  <c r="CU55" i="2"/>
  <c r="CT55" i="2"/>
  <c r="CS55" i="2"/>
  <c r="CR55" i="2"/>
  <c r="CQ55" i="2"/>
  <c r="CP55" i="2"/>
  <c r="CL55" i="2"/>
  <c r="CG55" i="2"/>
  <c r="CC55" i="2"/>
  <c r="BT55" i="2"/>
  <c r="BK55" i="2"/>
  <c r="BB55" i="2"/>
  <c r="AS55" i="2"/>
  <c r="AJ55" i="2"/>
  <c r="AA55" i="2"/>
  <c r="W55" i="2"/>
  <c r="AC55" i="2" s="1"/>
  <c r="W55" i="3" s="1"/>
  <c r="AC55" i="3" s="1"/>
  <c r="W55" i="4" s="1"/>
  <c r="AC55" i="4" s="1"/>
  <c r="W55" i="5" s="1"/>
  <c r="AC55" i="5" s="1"/>
  <c r="W55" i="6" s="1"/>
  <c r="AC55" i="6" s="1"/>
  <c r="W55" i="7" s="1"/>
  <c r="AC55" i="7" s="1"/>
  <c r="W55" i="8" s="1"/>
  <c r="AC55" i="8" s="1"/>
  <c r="W55" i="9" s="1"/>
  <c r="AC55" i="9" s="1"/>
  <c r="W55" i="10" s="1"/>
  <c r="AC55" i="10" s="1"/>
  <c r="W55" i="11" s="1"/>
  <c r="AC55" i="11" s="1"/>
  <c r="W55" i="12" s="1"/>
  <c r="AC55" i="12" s="1"/>
  <c r="V55" i="2"/>
  <c r="R55" i="2"/>
  <c r="M55" i="2"/>
  <c r="I55" i="2"/>
  <c r="EJ54" i="2"/>
  <c r="EI54" i="2"/>
  <c r="EA54" i="2"/>
  <c r="DZ54" i="2"/>
  <c r="DR54" i="2"/>
  <c r="DQ54" i="2"/>
  <c r="DI54" i="2"/>
  <c r="DH54" i="2"/>
  <c r="CZ54" i="2"/>
  <c r="CY54" i="2"/>
  <c r="CH54" i="2"/>
  <c r="CG54" i="2"/>
  <c r="BY54" i="2"/>
  <c r="BX54" i="2"/>
  <c r="BP54" i="2"/>
  <c r="BO54" i="2"/>
  <c r="BG54" i="2"/>
  <c r="BF54" i="2"/>
  <c r="AX54" i="2"/>
  <c r="AW54" i="2"/>
  <c r="AO54" i="2"/>
  <c r="AN54" i="2"/>
  <c r="AF54" i="2"/>
  <c r="AE54" i="2"/>
  <c r="W54" i="2"/>
  <c r="V54" i="2"/>
  <c r="N54" i="2"/>
  <c r="M54" i="2"/>
  <c r="E54" i="2"/>
  <c r="D54" i="2"/>
  <c r="EN53" i="2"/>
  <c r="EE53" i="2"/>
  <c r="DV53" i="2"/>
  <c r="DS53" i="2"/>
  <c r="DR53" i="2"/>
  <c r="DX53" i="2" s="1"/>
  <c r="DR53" i="3" s="1"/>
  <c r="DX53" i="3" s="1"/>
  <c r="DR53" i="4" s="1"/>
  <c r="DX53" i="4" s="1"/>
  <c r="DR53" i="5" s="1"/>
  <c r="DX53" i="5" s="1"/>
  <c r="DR53" i="6" s="1"/>
  <c r="DX53" i="6" s="1"/>
  <c r="DR53" i="7" s="1"/>
  <c r="DX53" i="7" s="1"/>
  <c r="DR53" i="8" s="1"/>
  <c r="DX53" i="8" s="1"/>
  <c r="DR53" i="9" s="1"/>
  <c r="DX53" i="9" s="1"/>
  <c r="DR53" i="10" s="1"/>
  <c r="DX53" i="10" s="1"/>
  <c r="DR53" i="11" s="1"/>
  <c r="DX53" i="11" s="1"/>
  <c r="DR53" i="12" s="1"/>
  <c r="DX53" i="12" s="1"/>
  <c r="DM53" i="2"/>
  <c r="DI53" i="2"/>
  <c r="DO53" i="2" s="1"/>
  <c r="DI53" i="3" s="1"/>
  <c r="DO53" i="3" s="1"/>
  <c r="DI53" i="4" s="1"/>
  <c r="DO53" i="4" s="1"/>
  <c r="DI53" i="5" s="1"/>
  <c r="DO53" i="5" s="1"/>
  <c r="DI53" i="6" s="1"/>
  <c r="DO53" i="6" s="1"/>
  <c r="DI53" i="7" s="1"/>
  <c r="DO53" i="7" s="1"/>
  <c r="DI53" i="8" s="1"/>
  <c r="DO53" i="8" s="1"/>
  <c r="DI53" i="9" s="1"/>
  <c r="DO53" i="9" s="1"/>
  <c r="DI53" i="10" s="1"/>
  <c r="DO53" i="10" s="1"/>
  <c r="DI53" i="11" s="1"/>
  <c r="DO53" i="11" s="1"/>
  <c r="DI53" i="12" s="1"/>
  <c r="DO53" i="12" s="1"/>
  <c r="DH53" i="2"/>
  <c r="DD53" i="2"/>
  <c r="CX53" i="2"/>
  <c r="CW53" i="2"/>
  <c r="CV53" i="2"/>
  <c r="CU53" i="2"/>
  <c r="CT53" i="2"/>
  <c r="CS53" i="2"/>
  <c r="CR53" i="2"/>
  <c r="CQ53" i="2"/>
  <c r="CP53" i="2"/>
  <c r="CL53" i="2"/>
  <c r="CG53" i="2"/>
  <c r="CC53" i="2"/>
  <c r="BT53" i="2"/>
  <c r="BL53" i="2"/>
  <c r="BK53" i="2"/>
  <c r="BB53" i="2"/>
  <c r="AS53" i="2"/>
  <c r="AJ53" i="2"/>
  <c r="AF53" i="2"/>
  <c r="AL53" i="2" s="1"/>
  <c r="AF53" i="3" s="1"/>
  <c r="AL53" i="3" s="1"/>
  <c r="AF53" i="4" s="1"/>
  <c r="AL53" i="4" s="1"/>
  <c r="AF53" i="5" s="1"/>
  <c r="AL53" i="5" s="1"/>
  <c r="AF53" i="6" s="1"/>
  <c r="AL53" i="6" s="1"/>
  <c r="AF53" i="7" s="1"/>
  <c r="AL53" i="7" s="1"/>
  <c r="AF53" i="8" s="1"/>
  <c r="AL53" i="8" s="1"/>
  <c r="AF53" i="9" s="1"/>
  <c r="AL53" i="9" s="1"/>
  <c r="AF53" i="10" s="1"/>
  <c r="AL53" i="10" s="1"/>
  <c r="AF53" i="11" s="1"/>
  <c r="AL53" i="11" s="1"/>
  <c r="AF53" i="12" s="1"/>
  <c r="AL53" i="12" s="1"/>
  <c r="AA53" i="2"/>
  <c r="W53" i="2"/>
  <c r="AC53" i="2" s="1"/>
  <c r="W53" i="3" s="1"/>
  <c r="AC53" i="3" s="1"/>
  <c r="W53" i="4" s="1"/>
  <c r="AC53" i="4" s="1"/>
  <c r="W53" i="5" s="1"/>
  <c r="AC53" i="5" s="1"/>
  <c r="W53" i="6" s="1"/>
  <c r="AC53" i="6" s="1"/>
  <c r="W53" i="7" s="1"/>
  <c r="AC53" i="7" s="1"/>
  <c r="W53" i="8" s="1"/>
  <c r="AC53" i="8" s="1"/>
  <c r="W53" i="9" s="1"/>
  <c r="AC53" i="9" s="1"/>
  <c r="W53" i="10" s="1"/>
  <c r="AC53" i="10" s="1"/>
  <c r="W53" i="11" s="1"/>
  <c r="AC53" i="11" s="1"/>
  <c r="W53" i="12" s="1"/>
  <c r="AC53" i="12" s="1"/>
  <c r="V53" i="2"/>
  <c r="R53" i="2"/>
  <c r="M53" i="2"/>
  <c r="I53" i="2"/>
  <c r="D52" i="2"/>
  <c r="D51" i="2"/>
  <c r="EJ50" i="2"/>
  <c r="EI50" i="2"/>
  <c r="EA50" i="2"/>
  <c r="DZ50" i="2"/>
  <c r="DR50" i="2"/>
  <c r="DQ50" i="2"/>
  <c r="DI50" i="2"/>
  <c r="DH50" i="2"/>
  <c r="CZ50" i="2"/>
  <c r="CY50" i="2"/>
  <c r="CH50" i="2"/>
  <c r="CG50" i="2"/>
  <c r="BY50" i="2"/>
  <c r="BX50" i="2"/>
  <c r="BP50" i="2"/>
  <c r="BO50" i="2"/>
  <c r="BG50" i="2"/>
  <c r="BF50" i="2"/>
  <c r="AX50" i="2"/>
  <c r="AW50" i="2"/>
  <c r="AO50" i="2"/>
  <c r="AN50" i="2"/>
  <c r="AF50" i="2"/>
  <c r="AE50" i="2"/>
  <c r="W50" i="2"/>
  <c r="V50" i="2"/>
  <c r="N50" i="2"/>
  <c r="M50" i="2"/>
  <c r="E50" i="2"/>
  <c r="D50" i="2"/>
  <c r="EN49" i="2"/>
  <c r="EE49" i="2"/>
  <c r="DV49" i="2"/>
  <c r="DM49" i="2"/>
  <c r="DD49" i="2"/>
  <c r="CX49" i="2"/>
  <c r="CW49" i="2"/>
  <c r="CU49" i="2"/>
  <c r="CT49" i="2"/>
  <c r="CR49" i="2"/>
  <c r="CQ49" i="2"/>
  <c r="CL49" i="2"/>
  <c r="CC49" i="2"/>
  <c r="BV49" i="2"/>
  <c r="BP49" i="3" s="1"/>
  <c r="BV49" i="3" s="1"/>
  <c r="BP49" i="4" s="1"/>
  <c r="BV49" i="4" s="1"/>
  <c r="BP49" i="5" s="1"/>
  <c r="BV49" i="5" s="1"/>
  <c r="BP49" i="6" s="1"/>
  <c r="BV49" i="6" s="1"/>
  <c r="BP49" i="7" s="1"/>
  <c r="BV49" i="7" s="1"/>
  <c r="BP49" i="8" s="1"/>
  <c r="BV49" i="8" s="1"/>
  <c r="BP49" i="9" s="1"/>
  <c r="BV49" i="9" s="1"/>
  <c r="BP49" i="10" s="1"/>
  <c r="BV49" i="10" s="1"/>
  <c r="BP49" i="11" s="1"/>
  <c r="BV49" i="11" s="1"/>
  <c r="BP49" i="12" s="1"/>
  <c r="BV49" i="12" s="1"/>
  <c r="BT49" i="2"/>
  <c r="BK49" i="2"/>
  <c r="BB49" i="2"/>
  <c r="AS49" i="2"/>
  <c r="AP49" i="2"/>
  <c r="AO49" i="2"/>
  <c r="AU49" i="2" s="1"/>
  <c r="AO49" i="3" s="1"/>
  <c r="AU49" i="3" s="1"/>
  <c r="AO49" i="4" s="1"/>
  <c r="AU49" i="4" s="1"/>
  <c r="AO49" i="5" s="1"/>
  <c r="AU49" i="5" s="1"/>
  <c r="AO49" i="6" s="1"/>
  <c r="AU49" i="6" s="1"/>
  <c r="AO49" i="7" s="1"/>
  <c r="AU49" i="7" s="1"/>
  <c r="AO49" i="8" s="1"/>
  <c r="AU49" i="8" s="1"/>
  <c r="AO49" i="9" s="1"/>
  <c r="AU49" i="9" s="1"/>
  <c r="AO49" i="10" s="1"/>
  <c r="AU49" i="10" s="1"/>
  <c r="AO49" i="11" s="1"/>
  <c r="AU49" i="11" s="1"/>
  <c r="AO49" i="12" s="1"/>
  <c r="AU49" i="12" s="1"/>
  <c r="AJ49" i="2"/>
  <c r="AF49" i="2"/>
  <c r="AL49" i="2" s="1"/>
  <c r="AF48" i="3" s="1"/>
  <c r="AL48" i="3" s="1"/>
  <c r="AF49" i="4" s="1"/>
  <c r="AL49" i="4" s="1"/>
  <c r="AF49" i="5" s="1"/>
  <c r="AL49" i="5" s="1"/>
  <c r="AF49" i="6" s="1"/>
  <c r="AL49" i="6" s="1"/>
  <c r="AF49" i="7" s="1"/>
  <c r="AL49" i="7" s="1"/>
  <c r="AF49" i="8" s="1"/>
  <c r="AL49" i="8" s="1"/>
  <c r="AF49" i="9" s="1"/>
  <c r="AL49" i="9" s="1"/>
  <c r="AF49" i="10" s="1"/>
  <c r="AL49" i="10" s="1"/>
  <c r="AF49" i="11" s="1"/>
  <c r="AL49" i="11" s="1"/>
  <c r="AF49" i="12" s="1"/>
  <c r="AL49" i="12" s="1"/>
  <c r="AA49" i="2"/>
  <c r="R49" i="2"/>
  <c r="I49" i="2"/>
  <c r="EN48" i="2"/>
  <c r="EE48" i="2"/>
  <c r="DV48" i="2"/>
  <c r="DM48" i="2"/>
  <c r="DD48" i="2"/>
  <c r="CZ48" i="2"/>
  <c r="DF48" i="2" s="1"/>
  <c r="CZ48" i="3" s="1"/>
  <c r="DF48" i="3" s="1"/>
  <c r="CZ48" i="4" s="1"/>
  <c r="DF48" i="4" s="1"/>
  <c r="CZ48" i="5" s="1"/>
  <c r="DF48" i="5" s="1"/>
  <c r="CZ48" i="6" s="1"/>
  <c r="DF48" i="6" s="1"/>
  <c r="CZ48" i="7" s="1"/>
  <c r="DF48" i="7" s="1"/>
  <c r="CZ48" i="8" s="1"/>
  <c r="DF48" i="8" s="1"/>
  <c r="CZ48" i="9" s="1"/>
  <c r="DF48" i="9" s="1"/>
  <c r="CZ48" i="10" s="1"/>
  <c r="DF48" i="10" s="1"/>
  <c r="CZ48" i="11" s="1"/>
  <c r="DF48" i="11" s="1"/>
  <c r="CZ48" i="12" s="1"/>
  <c r="DF48" i="12" s="1"/>
  <c r="CY48" i="2"/>
  <c r="CX48" i="2"/>
  <c r="CW48" i="2"/>
  <c r="CU48" i="2"/>
  <c r="CT48" i="2"/>
  <c r="CR48" i="2"/>
  <c r="CQ48" i="2"/>
  <c r="CL48" i="2"/>
  <c r="CG48" i="2"/>
  <c r="CM48" i="2" s="1"/>
  <c r="CG48" i="3" s="1"/>
  <c r="CC48" i="2"/>
  <c r="BT48" i="2"/>
  <c r="BK48" i="2"/>
  <c r="BB48" i="2"/>
  <c r="AS48" i="2"/>
  <c r="AO48" i="2"/>
  <c r="AU48" i="2" s="1"/>
  <c r="AO48" i="3" s="1"/>
  <c r="AU48" i="3" s="1"/>
  <c r="AO48" i="4" s="1"/>
  <c r="AU48" i="4" s="1"/>
  <c r="AO48" i="5" s="1"/>
  <c r="AU48" i="5" s="1"/>
  <c r="AO48" i="6" s="1"/>
  <c r="AU48" i="6" s="1"/>
  <c r="AO48" i="7" s="1"/>
  <c r="AU48" i="7" s="1"/>
  <c r="AO48" i="8" s="1"/>
  <c r="AU48" i="8" s="1"/>
  <c r="AO48" i="9" s="1"/>
  <c r="AU48" i="9" s="1"/>
  <c r="AO48" i="10" s="1"/>
  <c r="AU48" i="10" s="1"/>
  <c r="AO48" i="11" s="1"/>
  <c r="AU48" i="11" s="1"/>
  <c r="AO48" i="12" s="1"/>
  <c r="AU48" i="12" s="1"/>
  <c r="AN48" i="2"/>
  <c r="AJ48" i="2"/>
  <c r="AA48" i="2"/>
  <c r="R48" i="2"/>
  <c r="J48" i="2"/>
  <c r="I48" i="2"/>
  <c r="EN47" i="2"/>
  <c r="EE47" i="2"/>
  <c r="DV47" i="2"/>
  <c r="DM47" i="2"/>
  <c r="DD47" i="2"/>
  <c r="CY47" i="2"/>
  <c r="CX47" i="2"/>
  <c r="CW47" i="2"/>
  <c r="CV47" i="2"/>
  <c r="CU47" i="2"/>
  <c r="CT47" i="2"/>
  <c r="CS47" i="2"/>
  <c r="CR47" i="2"/>
  <c r="CQ47" i="2"/>
  <c r="CP47" i="2"/>
  <c r="CL47" i="2"/>
  <c r="CC47" i="2"/>
  <c r="BT47" i="2"/>
  <c r="BK47" i="2"/>
  <c r="BB47" i="2"/>
  <c r="AS47" i="2"/>
  <c r="AJ47" i="2"/>
  <c r="AF47" i="2"/>
  <c r="AL47" i="2" s="1"/>
  <c r="AF46" i="3" s="1"/>
  <c r="AL46" i="3" s="1"/>
  <c r="AF47" i="4" s="1"/>
  <c r="AL47" i="4" s="1"/>
  <c r="AF47" i="5" s="1"/>
  <c r="AL47" i="5" s="1"/>
  <c r="AF47" i="6" s="1"/>
  <c r="AL47" i="6" s="1"/>
  <c r="AF47" i="7" s="1"/>
  <c r="AL47" i="7" s="1"/>
  <c r="AF47" i="8" s="1"/>
  <c r="AL47" i="8" s="1"/>
  <c r="AF47" i="9" s="1"/>
  <c r="AL47" i="9" s="1"/>
  <c r="AF47" i="10" s="1"/>
  <c r="AL47" i="10" s="1"/>
  <c r="AF47" i="11" s="1"/>
  <c r="AL47" i="11" s="1"/>
  <c r="AF47" i="12" s="1"/>
  <c r="AL47" i="12" s="1"/>
  <c r="AA47" i="2"/>
  <c r="V47" i="2"/>
  <c r="R47" i="2"/>
  <c r="I47" i="2"/>
  <c r="EJ46" i="2"/>
  <c r="EI46" i="2"/>
  <c r="EA46" i="2"/>
  <c r="DZ46" i="2"/>
  <c r="DR46" i="2"/>
  <c r="DQ46" i="2"/>
  <c r="DI46" i="2"/>
  <c r="DH46" i="2"/>
  <c r="CZ46" i="2"/>
  <c r="CY46" i="2"/>
  <c r="CH46" i="2"/>
  <c r="CG46" i="2"/>
  <c r="BY46" i="2"/>
  <c r="BX46" i="2"/>
  <c r="BP46" i="2"/>
  <c r="BO46" i="2"/>
  <c r="BG46" i="2"/>
  <c r="BF46" i="2"/>
  <c r="AX46" i="2"/>
  <c r="AW46" i="2"/>
  <c r="AO46" i="2"/>
  <c r="AN46" i="2"/>
  <c r="AF46" i="2"/>
  <c r="AE46" i="2"/>
  <c r="W46" i="2"/>
  <c r="V46" i="2"/>
  <c r="N46" i="2"/>
  <c r="M46" i="2"/>
  <c r="E46" i="2"/>
  <c r="D46" i="2"/>
  <c r="EN45" i="2"/>
  <c r="EE45" i="2"/>
  <c r="EB45" i="2"/>
  <c r="DV45" i="2"/>
  <c r="DR45" i="2"/>
  <c r="DX45" i="2" s="1"/>
  <c r="DR45" i="3" s="1"/>
  <c r="DX45" i="3" s="1"/>
  <c r="DR45" i="4" s="1"/>
  <c r="DX45" i="4" s="1"/>
  <c r="DR45" i="5" s="1"/>
  <c r="DX45" i="5" s="1"/>
  <c r="DR45" i="6" s="1"/>
  <c r="DX45" i="6" s="1"/>
  <c r="DR45" i="7" s="1"/>
  <c r="DX45" i="7" s="1"/>
  <c r="DR45" i="8" s="1"/>
  <c r="DX45" i="8" s="1"/>
  <c r="DR45" i="9" s="1"/>
  <c r="DX45" i="9" s="1"/>
  <c r="DR45" i="10" s="1"/>
  <c r="DX45" i="10" s="1"/>
  <c r="DR45" i="11" s="1"/>
  <c r="DX45" i="11" s="1"/>
  <c r="DR45" i="12" s="1"/>
  <c r="DX45" i="12" s="1"/>
  <c r="DM45" i="2"/>
  <c r="DI45" i="2"/>
  <c r="DO45" i="2" s="1"/>
  <c r="DI45" i="3" s="1"/>
  <c r="DO45" i="3" s="1"/>
  <c r="DI45" i="4" s="1"/>
  <c r="DO45" i="4" s="1"/>
  <c r="DI45" i="5" s="1"/>
  <c r="DO45" i="5" s="1"/>
  <c r="DI45" i="6" s="1"/>
  <c r="DO45" i="6" s="1"/>
  <c r="DI45" i="7" s="1"/>
  <c r="DO45" i="7" s="1"/>
  <c r="DI45" i="8" s="1"/>
  <c r="DO45" i="8" s="1"/>
  <c r="DI45" i="9" s="1"/>
  <c r="DO45" i="9" s="1"/>
  <c r="DI45" i="10" s="1"/>
  <c r="DO45" i="10" s="1"/>
  <c r="DI45" i="11" s="1"/>
  <c r="DO45" i="11" s="1"/>
  <c r="DI45" i="12" s="1"/>
  <c r="DO45" i="12" s="1"/>
  <c r="DD45" i="2"/>
  <c r="CY45" i="2"/>
  <c r="CX45" i="2"/>
  <c r="CW45" i="2"/>
  <c r="CV45" i="2"/>
  <c r="CU45" i="2"/>
  <c r="CT45" i="2"/>
  <c r="CS45" i="2"/>
  <c r="CR45" i="2"/>
  <c r="CQ45" i="2"/>
  <c r="CP45" i="2"/>
  <c r="CL45" i="2"/>
  <c r="CC45" i="2"/>
  <c r="BT45" i="2"/>
  <c r="BK45" i="2"/>
  <c r="BB45" i="2"/>
  <c r="AS45" i="2"/>
  <c r="AJ45" i="2"/>
  <c r="AF45" i="2"/>
  <c r="AL45" i="2" s="1"/>
  <c r="AF45" i="3" s="1"/>
  <c r="AL45" i="3" s="1"/>
  <c r="AF45" i="4" s="1"/>
  <c r="AL45" i="4" s="1"/>
  <c r="AF45" i="5" s="1"/>
  <c r="AL45" i="5" s="1"/>
  <c r="AF45" i="6" s="1"/>
  <c r="AL45" i="6" s="1"/>
  <c r="AF45" i="7" s="1"/>
  <c r="AL45" i="7" s="1"/>
  <c r="AF45" i="8" s="1"/>
  <c r="AL45" i="8" s="1"/>
  <c r="AF45" i="9" s="1"/>
  <c r="AL45" i="9" s="1"/>
  <c r="AF45" i="10" s="1"/>
  <c r="AL45" i="10" s="1"/>
  <c r="AF45" i="11" s="1"/>
  <c r="AL45" i="11" s="1"/>
  <c r="AF45" i="12" s="1"/>
  <c r="AL45" i="12" s="1"/>
  <c r="AA45" i="2"/>
  <c r="W45" i="2"/>
  <c r="AC45" i="2" s="1"/>
  <c r="W45" i="3" s="1"/>
  <c r="AC45" i="3" s="1"/>
  <c r="W45" i="4" s="1"/>
  <c r="AC45" i="4" s="1"/>
  <c r="W45" i="5" s="1"/>
  <c r="AC45" i="5" s="1"/>
  <c r="W45" i="6" s="1"/>
  <c r="AC45" i="6" s="1"/>
  <c r="W45" i="7" s="1"/>
  <c r="AC45" i="7" s="1"/>
  <c r="R45" i="2"/>
  <c r="I45" i="2"/>
  <c r="EJ44" i="2"/>
  <c r="EI44" i="2"/>
  <c r="EA44" i="2"/>
  <c r="DZ44" i="2"/>
  <c r="DR44" i="2"/>
  <c r="DQ44" i="2"/>
  <c r="DI44" i="2"/>
  <c r="DH44" i="2"/>
  <c r="CZ44" i="2"/>
  <c r="CY44" i="2"/>
  <c r="CH44" i="2"/>
  <c r="CG44" i="2"/>
  <c r="BY44" i="2"/>
  <c r="BX44" i="2"/>
  <c r="BP44" i="2"/>
  <c r="BO44" i="2"/>
  <c r="BG44" i="2"/>
  <c r="BF44" i="2"/>
  <c r="AX44" i="2"/>
  <c r="AW44" i="2"/>
  <c r="AO44" i="2"/>
  <c r="AN44" i="2"/>
  <c r="AF44" i="2"/>
  <c r="AE44" i="2"/>
  <c r="W44" i="2"/>
  <c r="V44" i="2"/>
  <c r="N44" i="2"/>
  <c r="M44" i="2"/>
  <c r="E44" i="2"/>
  <c r="D44" i="2"/>
  <c r="D43" i="2"/>
  <c r="EI42" i="2"/>
  <c r="EA42" i="2"/>
  <c r="DZ42" i="2"/>
  <c r="DR42" i="2"/>
  <c r="DQ42" i="2"/>
  <c r="DI42" i="2"/>
  <c r="DH42" i="2"/>
  <c r="CX42" i="2"/>
  <c r="CW42" i="2"/>
  <c r="CV42" i="2"/>
  <c r="CU42" i="2"/>
  <c r="CT42" i="2"/>
  <c r="CS42" i="2"/>
  <c r="CR42" i="2"/>
  <c r="CQ42" i="2"/>
  <c r="CP42" i="2"/>
  <c r="CL42" i="2"/>
  <c r="BY42" i="2"/>
  <c r="BX42" i="2"/>
  <c r="BP42" i="2"/>
  <c r="BO42" i="2"/>
  <c r="BG42" i="2"/>
  <c r="BF42" i="2"/>
  <c r="AX42" i="2"/>
  <c r="AW42" i="2"/>
  <c r="AO42" i="2"/>
  <c r="AN42" i="2"/>
  <c r="AF42" i="2"/>
  <c r="AE42" i="2"/>
  <c r="W42" i="2"/>
  <c r="V42" i="2"/>
  <c r="N42" i="2"/>
  <c r="M42" i="2"/>
  <c r="E42" i="2"/>
  <c r="D42" i="2"/>
  <c r="EN41" i="2"/>
  <c r="EE41" i="2"/>
  <c r="DV41" i="2"/>
  <c r="DM41" i="2"/>
  <c r="DD41" i="2"/>
  <c r="CX41" i="2"/>
  <c r="CW41" i="2"/>
  <c r="CV41" i="2"/>
  <c r="CU41" i="2"/>
  <c r="CT41" i="2"/>
  <c r="CS41" i="2"/>
  <c r="CR41" i="2"/>
  <c r="CQ41" i="2"/>
  <c r="CP41" i="2"/>
  <c r="CL41" i="2"/>
  <c r="CC41" i="2"/>
  <c r="BT41" i="2"/>
  <c r="BP41" i="2"/>
  <c r="BV41" i="2" s="1"/>
  <c r="BP41" i="3" s="1"/>
  <c r="BV41" i="3" s="1"/>
  <c r="BP41" i="4" s="1"/>
  <c r="BV41" i="4" s="1"/>
  <c r="BP41" i="5" s="1"/>
  <c r="BV41" i="5" s="1"/>
  <c r="BP41" i="6" s="1"/>
  <c r="BV41" i="6" s="1"/>
  <c r="BP41" i="7" s="1"/>
  <c r="BV41" i="7" s="1"/>
  <c r="BP41" i="8" s="1"/>
  <c r="BV41" i="8" s="1"/>
  <c r="BP41" i="9" s="1"/>
  <c r="BV41" i="9" s="1"/>
  <c r="BP41" i="10" s="1"/>
  <c r="BV41" i="10" s="1"/>
  <c r="BP41" i="11" s="1"/>
  <c r="BV41" i="11" s="1"/>
  <c r="BP41" i="12" s="1"/>
  <c r="BV41" i="12" s="1"/>
  <c r="BO41" i="2"/>
  <c r="BK41" i="2"/>
  <c r="BF41" i="2"/>
  <c r="BB41" i="2"/>
  <c r="AU41" i="2"/>
  <c r="AO41" i="3" s="1"/>
  <c r="AU41" i="3" s="1"/>
  <c r="AO41" i="4" s="1"/>
  <c r="AU41" i="4" s="1"/>
  <c r="AO41" i="5" s="1"/>
  <c r="AU41" i="5" s="1"/>
  <c r="AO41" i="6" s="1"/>
  <c r="AU41" i="6" s="1"/>
  <c r="AO41" i="7" s="1"/>
  <c r="AU41" i="7" s="1"/>
  <c r="AO41" i="8" s="1"/>
  <c r="AU41" i="8" s="1"/>
  <c r="AO41" i="9" s="1"/>
  <c r="AU41" i="9" s="1"/>
  <c r="AO41" i="10" s="1"/>
  <c r="AU41" i="10" s="1"/>
  <c r="AO41" i="11" s="1"/>
  <c r="AU41" i="11" s="1"/>
  <c r="AO41" i="12" s="1"/>
  <c r="AU41" i="12" s="1"/>
  <c r="AS41" i="2"/>
  <c r="AJ41" i="2"/>
  <c r="AA41" i="2"/>
  <c r="R41" i="2"/>
  <c r="O41" i="2"/>
  <c r="I41" i="2"/>
  <c r="EN40" i="2"/>
  <c r="EI40" i="2"/>
  <c r="EE40" i="2"/>
  <c r="DZ40" i="2"/>
  <c r="DV40" i="2"/>
  <c r="DM40" i="2"/>
  <c r="DD40" i="2"/>
  <c r="CX40" i="2"/>
  <c r="CW40" i="2"/>
  <c r="CV40" i="2"/>
  <c r="CU40" i="2"/>
  <c r="CT40" i="2"/>
  <c r="CS40" i="2"/>
  <c r="CR40" i="2"/>
  <c r="CQ40" i="2"/>
  <c r="CP40" i="2"/>
  <c r="CL40" i="2"/>
  <c r="CC40" i="2"/>
  <c r="BT40" i="2"/>
  <c r="BK40" i="2"/>
  <c r="BG40" i="2"/>
  <c r="BM40" i="2" s="1"/>
  <c r="BG40" i="3" s="1"/>
  <c r="BM40" i="3" s="1"/>
  <c r="BG40" i="4" s="1"/>
  <c r="BM40" i="4" s="1"/>
  <c r="BG40" i="5" s="1"/>
  <c r="BM40" i="5" s="1"/>
  <c r="BG40" i="6" s="1"/>
  <c r="BM40" i="6" s="1"/>
  <c r="BG40" i="7" s="1"/>
  <c r="BM40" i="7" s="1"/>
  <c r="BG40" i="8" s="1"/>
  <c r="BM40" i="8" s="1"/>
  <c r="BG40" i="9" s="1"/>
  <c r="BM40" i="9" s="1"/>
  <c r="BG40" i="10" s="1"/>
  <c r="BM40" i="10" s="1"/>
  <c r="BG40" i="11" s="1"/>
  <c r="BM40" i="11" s="1"/>
  <c r="BB40" i="2"/>
  <c r="AX40" i="2"/>
  <c r="BD40" i="2" s="1"/>
  <c r="AX40" i="3" s="1"/>
  <c r="BD40" i="3" s="1"/>
  <c r="AX40" i="4" s="1"/>
  <c r="BD40" i="4" s="1"/>
  <c r="AX40" i="5" s="1"/>
  <c r="BD40" i="5" s="1"/>
  <c r="AX40" i="6" s="1"/>
  <c r="BD40" i="6" s="1"/>
  <c r="AX40" i="7" s="1"/>
  <c r="BD40" i="7" s="1"/>
  <c r="AX40" i="8" s="1"/>
  <c r="BD40" i="8" s="1"/>
  <c r="AX40" i="9" s="1"/>
  <c r="BD40" i="9" s="1"/>
  <c r="AX40" i="10" s="1"/>
  <c r="BD40" i="10" s="1"/>
  <c r="AX40" i="11" s="1"/>
  <c r="BD40" i="11" s="1"/>
  <c r="AX40" i="12" s="1"/>
  <c r="BD40" i="12" s="1"/>
  <c r="AW40" i="2"/>
  <c r="AS40" i="2"/>
  <c r="AN40" i="2"/>
  <c r="AJ40" i="2"/>
  <c r="AA40" i="2"/>
  <c r="R40" i="2"/>
  <c r="I40" i="2"/>
  <c r="EN39" i="2"/>
  <c r="EE39" i="2"/>
  <c r="EA39" i="2"/>
  <c r="EG39" i="2" s="1"/>
  <c r="EA39" i="3" s="1"/>
  <c r="EG39" i="3" s="1"/>
  <c r="EA39" i="4" s="1"/>
  <c r="EG39" i="4" s="1"/>
  <c r="EA39" i="5" s="1"/>
  <c r="EG39" i="5" s="1"/>
  <c r="EA39" i="6" s="1"/>
  <c r="EG39" i="6" s="1"/>
  <c r="EA39" i="7" s="1"/>
  <c r="EG39" i="7" s="1"/>
  <c r="EA39" i="8" s="1"/>
  <c r="EG39" i="8" s="1"/>
  <c r="EA39" i="9" s="1"/>
  <c r="EG39" i="9" s="1"/>
  <c r="EA39" i="10" s="1"/>
  <c r="EG39" i="10" s="1"/>
  <c r="EA39" i="11" s="1"/>
  <c r="EG39" i="11" s="1"/>
  <c r="EA39" i="12" s="1"/>
  <c r="EG39" i="12" s="1"/>
  <c r="DV39" i="2"/>
  <c r="DR39" i="2"/>
  <c r="DX39" i="2" s="1"/>
  <c r="DR39" i="3" s="1"/>
  <c r="DX39" i="3" s="1"/>
  <c r="DR39" i="4" s="1"/>
  <c r="DX39" i="4" s="1"/>
  <c r="DR39" i="5" s="1"/>
  <c r="DX39" i="5" s="1"/>
  <c r="DR39" i="6" s="1"/>
  <c r="DX39" i="6" s="1"/>
  <c r="DR39" i="7" s="1"/>
  <c r="DX39" i="7" s="1"/>
  <c r="DR39" i="8" s="1"/>
  <c r="DX39" i="8" s="1"/>
  <c r="DR39" i="9" s="1"/>
  <c r="DX39" i="9" s="1"/>
  <c r="DR39" i="10" s="1"/>
  <c r="DX39" i="10" s="1"/>
  <c r="DR39" i="11" s="1"/>
  <c r="DX39" i="11" s="1"/>
  <c r="DR39" i="12" s="1"/>
  <c r="DX39" i="12" s="1"/>
  <c r="DM39" i="2"/>
  <c r="DH39" i="2"/>
  <c r="DD39" i="2"/>
  <c r="CX39" i="2"/>
  <c r="CW39" i="2"/>
  <c r="CV39" i="2"/>
  <c r="CU39" i="2"/>
  <c r="CT39" i="2"/>
  <c r="CS39" i="2"/>
  <c r="CR39" i="2"/>
  <c r="CQ39" i="2"/>
  <c r="CP39" i="2"/>
  <c r="CL39" i="2"/>
  <c r="CC39" i="2"/>
  <c r="BT39" i="2"/>
  <c r="BL39" i="2"/>
  <c r="BK39" i="2"/>
  <c r="BB39" i="2"/>
  <c r="AS39" i="2"/>
  <c r="AO39" i="2"/>
  <c r="AU39" i="2" s="1"/>
  <c r="AO39" i="3" s="1"/>
  <c r="AU39" i="3" s="1"/>
  <c r="AO39" i="4" s="1"/>
  <c r="AU39" i="4" s="1"/>
  <c r="AO39" i="5" s="1"/>
  <c r="AU39" i="5" s="1"/>
  <c r="AO39" i="6" s="1"/>
  <c r="AU39" i="6" s="1"/>
  <c r="AO39" i="7" s="1"/>
  <c r="AU39" i="7" s="1"/>
  <c r="AO39" i="8" s="1"/>
  <c r="AU39" i="8" s="1"/>
  <c r="AO39" i="9" s="1"/>
  <c r="AU39" i="9" s="1"/>
  <c r="AO39" i="10" s="1"/>
  <c r="AU39" i="10" s="1"/>
  <c r="AO39" i="11" s="1"/>
  <c r="AU39" i="11" s="1"/>
  <c r="AO39" i="12" s="1"/>
  <c r="AU39" i="12" s="1"/>
  <c r="AJ39" i="2"/>
  <c r="AF39" i="2"/>
  <c r="AL39" i="2" s="1"/>
  <c r="AF39" i="3" s="1"/>
  <c r="AL39" i="3" s="1"/>
  <c r="AF39" i="4" s="1"/>
  <c r="AL39" i="4" s="1"/>
  <c r="AF39" i="5" s="1"/>
  <c r="AL39" i="5" s="1"/>
  <c r="AF39" i="6" s="1"/>
  <c r="AL39" i="6" s="1"/>
  <c r="AF39" i="7" s="1"/>
  <c r="AL39" i="7" s="1"/>
  <c r="AF39" i="8" s="1"/>
  <c r="AL39" i="8" s="1"/>
  <c r="AF39" i="9" s="1"/>
  <c r="AL39" i="9" s="1"/>
  <c r="AF39" i="10" s="1"/>
  <c r="AL39" i="10" s="1"/>
  <c r="AF39" i="11" s="1"/>
  <c r="AL39" i="11" s="1"/>
  <c r="AF39" i="12" s="1"/>
  <c r="AL39" i="12" s="1"/>
  <c r="AA39" i="2"/>
  <c r="R39" i="2"/>
  <c r="I39" i="2"/>
  <c r="EN38" i="2"/>
  <c r="EE38" i="2"/>
  <c r="DV38" i="2"/>
  <c r="DM38" i="2"/>
  <c r="DD38" i="2"/>
  <c r="CZ38" i="2"/>
  <c r="DF38" i="2" s="1"/>
  <c r="CZ38" i="3" s="1"/>
  <c r="DF38" i="3" s="1"/>
  <c r="CZ38" i="4" s="1"/>
  <c r="DF38" i="4" s="1"/>
  <c r="CZ38" i="5" s="1"/>
  <c r="DF38" i="5" s="1"/>
  <c r="CZ38" i="6" s="1"/>
  <c r="DF38" i="6" s="1"/>
  <c r="CZ38" i="7" s="1"/>
  <c r="DF38" i="7" s="1"/>
  <c r="CZ38" i="8" s="1"/>
  <c r="DF38" i="8" s="1"/>
  <c r="CZ38" i="9" s="1"/>
  <c r="DF38" i="9" s="1"/>
  <c r="CZ38" i="10" s="1"/>
  <c r="DF38" i="10" s="1"/>
  <c r="CZ38" i="11" s="1"/>
  <c r="DF38" i="11" s="1"/>
  <c r="CZ38" i="12" s="1"/>
  <c r="DF38" i="12" s="1"/>
  <c r="CY38" i="2"/>
  <c r="CX38" i="2"/>
  <c r="CW38" i="2"/>
  <c r="CV38" i="2"/>
  <c r="CU38" i="2"/>
  <c r="CT38" i="2"/>
  <c r="CS38" i="2"/>
  <c r="CR38" i="2"/>
  <c r="CQ38" i="2"/>
  <c r="CP38" i="2"/>
  <c r="CL38" i="2"/>
  <c r="CH38" i="2"/>
  <c r="CN38" i="2" s="1"/>
  <c r="CH38" i="3" s="1"/>
  <c r="CN38" i="3" s="1"/>
  <c r="CH38" i="4" s="1"/>
  <c r="CN38" i="4" s="1"/>
  <c r="CH38" i="5" s="1"/>
  <c r="CN38" i="5" s="1"/>
  <c r="CH38" i="6" s="1"/>
  <c r="CN38" i="6" s="1"/>
  <c r="CH38" i="7" s="1"/>
  <c r="CN38" i="7" s="1"/>
  <c r="CH38" i="8" s="1"/>
  <c r="CN38" i="8" s="1"/>
  <c r="CH38" i="9" s="1"/>
  <c r="CN38" i="9" s="1"/>
  <c r="CC38" i="2"/>
  <c r="BX38" i="2"/>
  <c r="BT38" i="2"/>
  <c r="BK38" i="2"/>
  <c r="BB38" i="2"/>
  <c r="AS38" i="2"/>
  <c r="AJ38" i="2"/>
  <c r="AA38" i="2"/>
  <c r="R38" i="2"/>
  <c r="I38" i="2"/>
  <c r="D38" i="2"/>
  <c r="EN37" i="2"/>
  <c r="EE37" i="2"/>
  <c r="DV37" i="2"/>
  <c r="DM37" i="2"/>
  <c r="DD37" i="2"/>
  <c r="CX37" i="2"/>
  <c r="CW37" i="2"/>
  <c r="CV37" i="2"/>
  <c r="CU37" i="2"/>
  <c r="CT37" i="2"/>
  <c r="CS37" i="2"/>
  <c r="CR37" i="2"/>
  <c r="CQ37" i="2"/>
  <c r="CP37" i="2"/>
  <c r="CL37" i="2"/>
  <c r="CC37" i="2"/>
  <c r="BT37" i="2"/>
  <c r="BP37" i="2"/>
  <c r="BV37" i="2" s="1"/>
  <c r="BP37" i="3" s="1"/>
  <c r="BV37" i="3" s="1"/>
  <c r="BP37" i="4" s="1"/>
  <c r="BV37" i="4" s="1"/>
  <c r="BP37" i="5" s="1"/>
  <c r="BV37" i="5" s="1"/>
  <c r="BP37" i="6" s="1"/>
  <c r="BV37" i="6" s="1"/>
  <c r="BP37" i="7" s="1"/>
  <c r="BV37" i="7" s="1"/>
  <c r="BP37" i="8" s="1"/>
  <c r="BV37" i="8" s="1"/>
  <c r="BP37" i="9" s="1"/>
  <c r="BV37" i="9" s="1"/>
  <c r="BP37" i="10" s="1"/>
  <c r="BV37" i="10" s="1"/>
  <c r="BP37" i="11" s="1"/>
  <c r="BV37" i="11" s="1"/>
  <c r="BP37" i="12" s="1"/>
  <c r="BV37" i="12" s="1"/>
  <c r="BO37" i="2"/>
  <c r="BK37" i="2"/>
  <c r="BF37" i="2"/>
  <c r="BB37" i="2"/>
  <c r="AS37" i="2"/>
  <c r="AJ37" i="2"/>
  <c r="AA37" i="2"/>
  <c r="R37" i="2"/>
  <c r="I37" i="2"/>
  <c r="EN36" i="2"/>
  <c r="EI36" i="2"/>
  <c r="EE36" i="2"/>
  <c r="DZ36" i="2"/>
  <c r="DV36" i="2"/>
  <c r="DM36" i="2"/>
  <c r="DF36" i="2"/>
  <c r="CZ36" i="3" s="1"/>
  <c r="DF36" i="3" s="1"/>
  <c r="CZ36" i="4" s="1"/>
  <c r="DF36" i="4" s="1"/>
  <c r="CZ36" i="5" s="1"/>
  <c r="DF36" i="5" s="1"/>
  <c r="CZ36" i="6" s="1"/>
  <c r="DF36" i="6" s="1"/>
  <c r="CZ36" i="7" s="1"/>
  <c r="DF36" i="7" s="1"/>
  <c r="CZ36" i="8" s="1"/>
  <c r="DF36" i="8" s="1"/>
  <c r="CZ36" i="9" s="1"/>
  <c r="DF36" i="9" s="1"/>
  <c r="CZ36" i="10" s="1"/>
  <c r="DF36" i="10" s="1"/>
  <c r="CZ36" i="11" s="1"/>
  <c r="DF36" i="11" s="1"/>
  <c r="CZ36" i="12" s="1"/>
  <c r="DF36" i="12" s="1"/>
  <c r="DD36" i="2"/>
  <c r="CX36" i="2"/>
  <c r="CW36" i="2"/>
  <c r="CV36" i="2"/>
  <c r="CU36" i="2"/>
  <c r="CT36" i="2"/>
  <c r="CS36" i="2"/>
  <c r="CR36" i="2"/>
  <c r="CQ36" i="2"/>
  <c r="CP36" i="2"/>
  <c r="CL36" i="2"/>
  <c r="CC36" i="2"/>
  <c r="BT36" i="2"/>
  <c r="BK36" i="2"/>
  <c r="BG36" i="2"/>
  <c r="BM36" i="2" s="1"/>
  <c r="BG36" i="3" s="1"/>
  <c r="BM36" i="3" s="1"/>
  <c r="BG36" i="4" s="1"/>
  <c r="BM36" i="4" s="1"/>
  <c r="BG36" i="5" s="1"/>
  <c r="BM36" i="5" s="1"/>
  <c r="BG36" i="6" s="1"/>
  <c r="BM36" i="6" s="1"/>
  <c r="BG36" i="7" s="1"/>
  <c r="BM36" i="7" s="1"/>
  <c r="BG36" i="8" s="1"/>
  <c r="BM36" i="8" s="1"/>
  <c r="BG36" i="9" s="1"/>
  <c r="BM36" i="9" s="1"/>
  <c r="BG36" i="10" s="1"/>
  <c r="BM36" i="10" s="1"/>
  <c r="BG36" i="11" s="1"/>
  <c r="BM36" i="11" s="1"/>
  <c r="BB36" i="2"/>
  <c r="AX36" i="2"/>
  <c r="BD36" i="2" s="1"/>
  <c r="AX36" i="3" s="1"/>
  <c r="BD36" i="3" s="1"/>
  <c r="AX36" i="4" s="1"/>
  <c r="BD36" i="4" s="1"/>
  <c r="AX36" i="5" s="1"/>
  <c r="BD36" i="5" s="1"/>
  <c r="AX36" i="6" s="1"/>
  <c r="BD36" i="6" s="1"/>
  <c r="AX36" i="7" s="1"/>
  <c r="BD36" i="7" s="1"/>
  <c r="AX36" i="8" s="1"/>
  <c r="BD36" i="8" s="1"/>
  <c r="AX36" i="9" s="1"/>
  <c r="BD36" i="9" s="1"/>
  <c r="AX36" i="10" s="1"/>
  <c r="BD36" i="10" s="1"/>
  <c r="AX36" i="11" s="1"/>
  <c r="BD36" i="11" s="1"/>
  <c r="AX36" i="12" s="1"/>
  <c r="BD36" i="12" s="1"/>
  <c r="AW36" i="2"/>
  <c r="AS36" i="2"/>
  <c r="AN36" i="2"/>
  <c r="AJ36" i="2"/>
  <c r="AA36" i="2"/>
  <c r="T36" i="2"/>
  <c r="N36" i="3" s="1"/>
  <c r="T36" i="3" s="1"/>
  <c r="N36" i="4" s="1"/>
  <c r="T36" i="4" s="1"/>
  <c r="N36" i="5" s="1"/>
  <c r="T36" i="5" s="1"/>
  <c r="N36" i="6" s="1"/>
  <c r="T36" i="6" s="1"/>
  <c r="N36" i="7" s="1"/>
  <c r="T36" i="7" s="1"/>
  <c r="R36" i="2"/>
  <c r="I36" i="2"/>
  <c r="EN35" i="2"/>
  <c r="EE35" i="2"/>
  <c r="EB35" i="2"/>
  <c r="EA35" i="2"/>
  <c r="EG35" i="2" s="1"/>
  <c r="EA35" i="3" s="1"/>
  <c r="EG35" i="3" s="1"/>
  <c r="EA35" i="4" s="1"/>
  <c r="EG35" i="4" s="1"/>
  <c r="EA35" i="5" s="1"/>
  <c r="EG35" i="5" s="1"/>
  <c r="EA35" i="6" s="1"/>
  <c r="EG35" i="6" s="1"/>
  <c r="EA35" i="7" s="1"/>
  <c r="EG35" i="7" s="1"/>
  <c r="EA35" i="8" s="1"/>
  <c r="EG35" i="8" s="1"/>
  <c r="EA35" i="9" s="1"/>
  <c r="EG35" i="9" s="1"/>
  <c r="EA35" i="10" s="1"/>
  <c r="EG35" i="10" s="1"/>
  <c r="EA35" i="11" s="1"/>
  <c r="EG35" i="11" s="1"/>
  <c r="EA35" i="12" s="1"/>
  <c r="EG35" i="12" s="1"/>
  <c r="DV35" i="2"/>
  <c r="DR35" i="2"/>
  <c r="DX35" i="2" s="1"/>
  <c r="DR35" i="3" s="1"/>
  <c r="DX35" i="3" s="1"/>
  <c r="DR35" i="4" s="1"/>
  <c r="DX35" i="4" s="1"/>
  <c r="DR35" i="5" s="1"/>
  <c r="DX35" i="5" s="1"/>
  <c r="DR35" i="6" s="1"/>
  <c r="DX35" i="6" s="1"/>
  <c r="DR35" i="7" s="1"/>
  <c r="DX35" i="7" s="1"/>
  <c r="DR35" i="8" s="1"/>
  <c r="DX35" i="8" s="1"/>
  <c r="DR35" i="9" s="1"/>
  <c r="DX35" i="9" s="1"/>
  <c r="DR35" i="10" s="1"/>
  <c r="DX35" i="10" s="1"/>
  <c r="DR35" i="11" s="1"/>
  <c r="DX35" i="11" s="1"/>
  <c r="DR35" i="12" s="1"/>
  <c r="DX35" i="12" s="1"/>
  <c r="DM35" i="2"/>
  <c r="DH35" i="2"/>
  <c r="DD35" i="2"/>
  <c r="CX35" i="2"/>
  <c r="CW35" i="2"/>
  <c r="CV35" i="2"/>
  <c r="CU35" i="2"/>
  <c r="CT35" i="2"/>
  <c r="CS35" i="2"/>
  <c r="CR35" i="2"/>
  <c r="CQ35" i="2"/>
  <c r="CP35" i="2"/>
  <c r="CL35" i="2"/>
  <c r="CC35" i="2"/>
  <c r="BT35" i="2"/>
  <c r="BK35" i="2"/>
  <c r="BB35" i="2"/>
  <c r="AS35" i="2"/>
  <c r="AO35" i="2"/>
  <c r="AU35" i="2" s="1"/>
  <c r="AO35" i="3" s="1"/>
  <c r="AU35" i="3" s="1"/>
  <c r="AO35" i="4" s="1"/>
  <c r="AU35" i="4" s="1"/>
  <c r="AO35" i="5" s="1"/>
  <c r="AU35" i="5" s="1"/>
  <c r="AO35" i="6" s="1"/>
  <c r="AU35" i="6" s="1"/>
  <c r="AO35" i="7" s="1"/>
  <c r="AU35" i="7" s="1"/>
  <c r="AO35" i="8" s="1"/>
  <c r="AU35" i="8" s="1"/>
  <c r="AO35" i="9" s="1"/>
  <c r="AU35" i="9" s="1"/>
  <c r="AO35" i="10" s="1"/>
  <c r="AU35" i="10" s="1"/>
  <c r="AO35" i="11" s="1"/>
  <c r="AU35" i="11" s="1"/>
  <c r="AO35" i="12" s="1"/>
  <c r="AU35" i="12" s="1"/>
  <c r="AJ35" i="2"/>
  <c r="AF35" i="2"/>
  <c r="AL35" i="2" s="1"/>
  <c r="AF35" i="3" s="1"/>
  <c r="AL35" i="3" s="1"/>
  <c r="AF35" i="4" s="1"/>
  <c r="AL35" i="4" s="1"/>
  <c r="AF35" i="5" s="1"/>
  <c r="AL35" i="5" s="1"/>
  <c r="AF35" i="6" s="1"/>
  <c r="AL35" i="6" s="1"/>
  <c r="AF35" i="7" s="1"/>
  <c r="AL35" i="7" s="1"/>
  <c r="AF35" i="8" s="1"/>
  <c r="AL35" i="8" s="1"/>
  <c r="AF35" i="9" s="1"/>
  <c r="AL35" i="9" s="1"/>
  <c r="AF35" i="10" s="1"/>
  <c r="AL35" i="10" s="1"/>
  <c r="AF35" i="11" s="1"/>
  <c r="AL35" i="11" s="1"/>
  <c r="AF35" i="12" s="1"/>
  <c r="AL35" i="12" s="1"/>
  <c r="AA35" i="2"/>
  <c r="R35" i="2"/>
  <c r="I35" i="2"/>
  <c r="D34" i="2"/>
  <c r="EN32" i="2"/>
  <c r="EE32" i="2"/>
  <c r="DV32" i="2"/>
  <c r="DM32" i="2"/>
  <c r="DD32" i="2"/>
  <c r="CZ32" i="2"/>
  <c r="DF32" i="2" s="1"/>
  <c r="CZ32" i="3" s="1"/>
  <c r="DF32" i="3" s="1"/>
  <c r="CZ32" i="4" s="1"/>
  <c r="DF32" i="4" s="1"/>
  <c r="CZ32" i="5" s="1"/>
  <c r="DF32" i="5" s="1"/>
  <c r="CZ32" i="6" s="1"/>
  <c r="DF32" i="6" s="1"/>
  <c r="CZ32" i="7" s="1"/>
  <c r="DF32" i="7" s="1"/>
  <c r="CZ32" i="8" s="1"/>
  <c r="DF32" i="8" s="1"/>
  <c r="CZ32" i="9" s="1"/>
  <c r="DF32" i="9" s="1"/>
  <c r="CZ32" i="10" s="1"/>
  <c r="DF32" i="10" s="1"/>
  <c r="CZ32" i="11" s="1"/>
  <c r="DF32" i="11" s="1"/>
  <c r="CZ32" i="12" s="1"/>
  <c r="DF32" i="12" s="1"/>
  <c r="CL32" i="2"/>
  <c r="CH32" i="2"/>
  <c r="CN32" i="2" s="1"/>
  <c r="CH32" i="3" s="1"/>
  <c r="CN32" i="3" s="1"/>
  <c r="CH32" i="4" s="1"/>
  <c r="CN32" i="4" s="1"/>
  <c r="CH32" i="5" s="1"/>
  <c r="CN32" i="5" s="1"/>
  <c r="CH32" i="6" s="1"/>
  <c r="CN32" i="6" s="1"/>
  <c r="CH32" i="7" s="1"/>
  <c r="CN32" i="7" s="1"/>
  <c r="CH32" i="8" s="1"/>
  <c r="CN32" i="8" s="1"/>
  <c r="CH32" i="9" s="1"/>
  <c r="CN32" i="9" s="1"/>
  <c r="CC32" i="2"/>
  <c r="BT32" i="2"/>
  <c r="BK32" i="2"/>
  <c r="BB32" i="2"/>
  <c r="AS32" i="2"/>
  <c r="AJ32" i="2"/>
  <c r="AA32" i="2"/>
  <c r="W32" i="2"/>
  <c r="AC32" i="2" s="1"/>
  <c r="W32" i="3" s="1"/>
  <c r="AC32" i="3" s="1"/>
  <c r="W32" i="4" s="1"/>
  <c r="AC32" i="4" s="1"/>
  <c r="W32" i="5" s="1"/>
  <c r="AC32" i="5" s="1"/>
  <c r="W32" i="6" s="1"/>
  <c r="AC32" i="6" s="1"/>
  <c r="W32" i="7" s="1"/>
  <c r="AC32" i="7" s="1"/>
  <c r="W32" i="8" s="1"/>
  <c r="AC32" i="8" s="1"/>
  <c r="W32" i="9" s="1"/>
  <c r="AC32" i="9" s="1"/>
  <c r="W32" i="10" s="1"/>
  <c r="AC32" i="10" s="1"/>
  <c r="W32" i="11" s="1"/>
  <c r="AC32" i="11" s="1"/>
  <c r="W32" i="12" s="1"/>
  <c r="AC32" i="12" s="1"/>
  <c r="R32" i="2"/>
  <c r="N32" i="2"/>
  <c r="T32" i="2" s="1"/>
  <c r="N32" i="3" s="1"/>
  <c r="T32" i="3" s="1"/>
  <c r="N32" i="4" s="1"/>
  <c r="T32" i="4" s="1"/>
  <c r="N32" i="5" s="1"/>
  <c r="T32" i="5" s="1"/>
  <c r="N32" i="6" s="1"/>
  <c r="T32" i="6" s="1"/>
  <c r="N32" i="7" s="1"/>
  <c r="T32" i="7" s="1"/>
  <c r="I32" i="2"/>
  <c r="EN31" i="2"/>
  <c r="EE31" i="2"/>
  <c r="DW31" i="2"/>
  <c r="DV31" i="2"/>
  <c r="DM31" i="2"/>
  <c r="DD31" i="2"/>
  <c r="CX31" i="2"/>
  <c r="CW31" i="2"/>
  <c r="CV31" i="2"/>
  <c r="CU31" i="2"/>
  <c r="CT31" i="2"/>
  <c r="CS31" i="2"/>
  <c r="CR31" i="2"/>
  <c r="CQ31" i="2"/>
  <c r="CP31" i="2"/>
  <c r="CL31" i="2"/>
  <c r="CC31" i="2"/>
  <c r="BT31" i="2"/>
  <c r="BK31" i="2"/>
  <c r="BF31" i="2"/>
  <c r="BB31" i="2"/>
  <c r="AS31" i="2"/>
  <c r="AJ31" i="2"/>
  <c r="AA31" i="2"/>
  <c r="R31" i="2"/>
  <c r="I31" i="2"/>
  <c r="EN30" i="2"/>
  <c r="EI30" i="2"/>
  <c r="EE30" i="2"/>
  <c r="DV30" i="2"/>
  <c r="DO30" i="2"/>
  <c r="DI30" i="3" s="1"/>
  <c r="DO30" i="3" s="1"/>
  <c r="DI30" i="4" s="1"/>
  <c r="DO30" i="4" s="1"/>
  <c r="DI30" i="5" s="1"/>
  <c r="DO30" i="5" s="1"/>
  <c r="DI30" i="6" s="1"/>
  <c r="DO30" i="6" s="1"/>
  <c r="DI30" i="7" s="1"/>
  <c r="DO30" i="7" s="1"/>
  <c r="DI30" i="8" s="1"/>
  <c r="DO30" i="8" s="1"/>
  <c r="DI30" i="9" s="1"/>
  <c r="DO30" i="9" s="1"/>
  <c r="DI30" i="10" s="1"/>
  <c r="DO30" i="10" s="1"/>
  <c r="DI30" i="11" s="1"/>
  <c r="DO30" i="11" s="1"/>
  <c r="DI30" i="12" s="1"/>
  <c r="DO30" i="12" s="1"/>
  <c r="DM30" i="2"/>
  <c r="DD30" i="2"/>
  <c r="CX30" i="2"/>
  <c r="CW30" i="2"/>
  <c r="CV30" i="2"/>
  <c r="CU30" i="2"/>
  <c r="CT30" i="2"/>
  <c r="CS30" i="2"/>
  <c r="CR30" i="2"/>
  <c r="CQ30" i="2"/>
  <c r="CP30" i="2"/>
  <c r="CL30" i="2"/>
  <c r="CC30" i="2"/>
  <c r="BT30" i="2"/>
  <c r="BK30" i="2"/>
  <c r="BB30" i="2"/>
  <c r="AX30" i="2"/>
  <c r="BD30" i="2" s="1"/>
  <c r="AX30" i="3" s="1"/>
  <c r="BD30" i="3" s="1"/>
  <c r="AX30" i="4" s="1"/>
  <c r="BD30" i="4" s="1"/>
  <c r="AX30" i="5" s="1"/>
  <c r="BD30" i="5" s="1"/>
  <c r="AX30" i="6" s="1"/>
  <c r="BD30" i="6" s="1"/>
  <c r="AX30" i="7" s="1"/>
  <c r="BD30" i="7" s="1"/>
  <c r="AX30" i="8" s="1"/>
  <c r="BD30" i="8" s="1"/>
  <c r="AX30" i="9" s="1"/>
  <c r="BD30" i="9" s="1"/>
  <c r="AX30" i="10" s="1"/>
  <c r="BD30" i="10" s="1"/>
  <c r="AX30" i="11" s="1"/>
  <c r="BD30" i="11" s="1"/>
  <c r="AX30" i="12" s="1"/>
  <c r="BD30" i="12" s="1"/>
  <c r="AW30" i="2"/>
  <c r="AS30" i="2"/>
  <c r="AN30" i="2"/>
  <c r="AJ30" i="2"/>
  <c r="AC30" i="2"/>
  <c r="W30" i="3" s="1"/>
  <c r="AC30" i="3" s="1"/>
  <c r="W30" i="4" s="1"/>
  <c r="AC30" i="4" s="1"/>
  <c r="W30" i="5" s="1"/>
  <c r="AC30" i="5" s="1"/>
  <c r="W30" i="6" s="1"/>
  <c r="AC30" i="6" s="1"/>
  <c r="W30" i="7" s="1"/>
  <c r="AC30" i="7" s="1"/>
  <c r="AA30" i="2"/>
  <c r="R30" i="2"/>
  <c r="I30" i="2"/>
  <c r="EN29" i="2"/>
  <c r="EE29" i="2"/>
  <c r="EA29" i="2"/>
  <c r="EG29" i="2" s="1"/>
  <c r="EA29" i="3" s="1"/>
  <c r="EG29" i="3" s="1"/>
  <c r="EA29" i="4" s="1"/>
  <c r="EG29" i="4" s="1"/>
  <c r="EA29" i="5" s="1"/>
  <c r="EG29" i="5" s="1"/>
  <c r="EA29" i="6" s="1"/>
  <c r="EG29" i="6" s="1"/>
  <c r="EA29" i="7" s="1"/>
  <c r="EG29" i="7" s="1"/>
  <c r="EA29" i="8" s="1"/>
  <c r="EG29" i="8" s="1"/>
  <c r="EA29" i="9" s="1"/>
  <c r="EG29" i="9" s="1"/>
  <c r="EA29" i="10" s="1"/>
  <c r="EG29" i="10" s="1"/>
  <c r="EA29" i="11" s="1"/>
  <c r="EG29" i="11" s="1"/>
  <c r="EA29" i="12" s="1"/>
  <c r="EG29" i="12" s="1"/>
  <c r="DV29" i="2"/>
  <c r="DQ29" i="2"/>
  <c r="DM29" i="2"/>
  <c r="DH29" i="2"/>
  <c r="DD29" i="2"/>
  <c r="CX29" i="2"/>
  <c r="CW29" i="2"/>
  <c r="CV29" i="2"/>
  <c r="CU29" i="2"/>
  <c r="CT29" i="2"/>
  <c r="CS29" i="2"/>
  <c r="CR29" i="2"/>
  <c r="CQ29" i="2"/>
  <c r="CP29" i="2"/>
  <c r="CL29" i="2"/>
  <c r="CC29" i="2"/>
  <c r="BT29" i="2"/>
  <c r="BK29" i="2"/>
  <c r="BB29" i="2"/>
  <c r="AS29" i="2"/>
  <c r="AO29" i="2"/>
  <c r="AU29" i="2" s="1"/>
  <c r="AO29" i="3" s="1"/>
  <c r="AU29" i="3" s="1"/>
  <c r="AO29" i="4" s="1"/>
  <c r="AU29" i="4" s="1"/>
  <c r="AO29" i="5" s="1"/>
  <c r="AU29" i="5" s="1"/>
  <c r="AO29" i="6" s="1"/>
  <c r="AU29" i="6" s="1"/>
  <c r="AO29" i="7" s="1"/>
  <c r="AU29" i="7" s="1"/>
  <c r="AO29" i="8" s="1"/>
  <c r="AU29" i="8" s="1"/>
  <c r="AO29" i="9" s="1"/>
  <c r="AU29" i="9" s="1"/>
  <c r="AO29" i="10" s="1"/>
  <c r="AU29" i="10" s="1"/>
  <c r="AO29" i="11" s="1"/>
  <c r="AU29" i="11" s="1"/>
  <c r="AO29" i="12" s="1"/>
  <c r="AU29" i="12" s="1"/>
  <c r="AJ29" i="2"/>
  <c r="AE29" i="2"/>
  <c r="AA29" i="2"/>
  <c r="R29" i="2"/>
  <c r="I29" i="2"/>
  <c r="EN28" i="2"/>
  <c r="EE28" i="2"/>
  <c r="DV28" i="2"/>
  <c r="DM28" i="2"/>
  <c r="DD28" i="2"/>
  <c r="CZ28" i="2"/>
  <c r="DF28" i="2" s="1"/>
  <c r="CZ28" i="3" s="1"/>
  <c r="DF28" i="3" s="1"/>
  <c r="CZ28" i="4" s="1"/>
  <c r="DF28" i="4" s="1"/>
  <c r="CX28" i="2"/>
  <c r="CW28" i="2"/>
  <c r="CV28" i="2"/>
  <c r="CU28" i="2"/>
  <c r="CT28" i="2"/>
  <c r="CS28" i="2"/>
  <c r="CR28" i="2"/>
  <c r="CQ28" i="2"/>
  <c r="CP28" i="2"/>
  <c r="CL28" i="2"/>
  <c r="CG28" i="2"/>
  <c r="CC28" i="2"/>
  <c r="BT28" i="2"/>
  <c r="BK28" i="2"/>
  <c r="BB28" i="2"/>
  <c r="AS28" i="2"/>
  <c r="AJ28" i="2"/>
  <c r="AA28" i="2"/>
  <c r="W28" i="2"/>
  <c r="AC28" i="2" s="1"/>
  <c r="W28" i="3" s="1"/>
  <c r="AC28" i="3" s="1"/>
  <c r="W28" i="4" s="1"/>
  <c r="AC28" i="4" s="1"/>
  <c r="W28" i="5" s="1"/>
  <c r="AC28" i="5" s="1"/>
  <c r="W28" i="6" s="1"/>
  <c r="AC28" i="6" s="1"/>
  <c r="W28" i="7" s="1"/>
  <c r="AC28" i="7" s="1"/>
  <c r="R28" i="2"/>
  <c r="M28" i="2"/>
  <c r="I28" i="2"/>
  <c r="EN27" i="2"/>
  <c r="EE27" i="2"/>
  <c r="DV27" i="2"/>
  <c r="DM27" i="2"/>
  <c r="DD27" i="2"/>
  <c r="CX27" i="2"/>
  <c r="CW27" i="2"/>
  <c r="CV27" i="2"/>
  <c r="CU27" i="2"/>
  <c r="CT27" i="2"/>
  <c r="CS27" i="2"/>
  <c r="CR27" i="2"/>
  <c r="CQ27" i="2"/>
  <c r="CP27" i="2"/>
  <c r="CL27" i="2"/>
  <c r="CC27" i="2"/>
  <c r="BY27" i="2"/>
  <c r="CE27" i="2" s="1"/>
  <c r="BY27" i="3" s="1"/>
  <c r="CE27" i="3" s="1"/>
  <c r="BY27" i="4" s="1"/>
  <c r="CE27" i="4" s="1"/>
  <c r="BY27" i="5" s="1"/>
  <c r="CE27" i="5" s="1"/>
  <c r="BY27" i="6" s="1"/>
  <c r="CE27" i="6" s="1"/>
  <c r="BY27" i="7" s="1"/>
  <c r="CE27" i="7" s="1"/>
  <c r="BY27" i="8" s="1"/>
  <c r="CE27" i="8" s="1"/>
  <c r="BY27" i="9" s="1"/>
  <c r="CE27" i="9" s="1"/>
  <c r="BY27" i="10" s="1"/>
  <c r="CE27" i="10" s="1"/>
  <c r="BY27" i="11" s="1"/>
  <c r="CE27" i="11" s="1"/>
  <c r="BY27" i="12" s="1"/>
  <c r="CE27" i="12" s="1"/>
  <c r="BT27" i="2"/>
  <c r="BO27" i="2"/>
  <c r="BK27" i="2"/>
  <c r="BF27" i="2"/>
  <c r="BB27" i="2"/>
  <c r="AS27" i="2"/>
  <c r="AJ27" i="2"/>
  <c r="AA27" i="2"/>
  <c r="R27" i="2"/>
  <c r="I27" i="2"/>
  <c r="EN26" i="2"/>
  <c r="EI26" i="2"/>
  <c r="EE26" i="2"/>
  <c r="DV26" i="2"/>
  <c r="DM26" i="2"/>
  <c r="DD26" i="2"/>
  <c r="CX26" i="2"/>
  <c r="CW26" i="2"/>
  <c r="CV26" i="2"/>
  <c r="CU26" i="2"/>
  <c r="CT26" i="2"/>
  <c r="CS26" i="2"/>
  <c r="CR26" i="2"/>
  <c r="CQ26" i="2"/>
  <c r="CP26" i="2"/>
  <c r="CL26" i="2"/>
  <c r="CC26" i="2"/>
  <c r="BT26" i="2"/>
  <c r="BK26" i="2"/>
  <c r="BB26" i="2"/>
  <c r="AX26" i="2"/>
  <c r="BD26" i="2" s="1"/>
  <c r="AX26" i="3" s="1"/>
  <c r="BD26" i="3" s="1"/>
  <c r="AX26" i="4" s="1"/>
  <c r="BD26" i="4" s="1"/>
  <c r="AX26" i="5" s="1"/>
  <c r="BD26" i="5" s="1"/>
  <c r="AX26" i="6" s="1"/>
  <c r="BD26" i="6" s="1"/>
  <c r="AX26" i="7" s="1"/>
  <c r="BD26" i="7" s="1"/>
  <c r="AX26" i="8" s="1"/>
  <c r="BD26" i="8" s="1"/>
  <c r="AX26" i="9" s="1"/>
  <c r="BD26" i="9" s="1"/>
  <c r="AX26" i="10" s="1"/>
  <c r="BD26" i="10" s="1"/>
  <c r="AX26" i="11" s="1"/>
  <c r="BD26" i="11" s="1"/>
  <c r="AX26" i="12" s="1"/>
  <c r="BD26" i="12" s="1"/>
  <c r="AW26" i="2"/>
  <c r="AS26" i="2"/>
  <c r="AN26" i="2"/>
  <c r="AJ26" i="2"/>
  <c r="AA26" i="2"/>
  <c r="R26" i="2"/>
  <c r="I26" i="2"/>
  <c r="EN25" i="2"/>
  <c r="EE25" i="2"/>
  <c r="DV25" i="2"/>
  <c r="DR25" i="2"/>
  <c r="DX25" i="2" s="1"/>
  <c r="DR25" i="3" s="1"/>
  <c r="DX25" i="3" s="1"/>
  <c r="DR25" i="4" s="1"/>
  <c r="DX25" i="4" s="1"/>
  <c r="DR25" i="5" s="1"/>
  <c r="DX25" i="5" s="1"/>
  <c r="DR25" i="6" s="1"/>
  <c r="DX25" i="6" s="1"/>
  <c r="DR25" i="7" s="1"/>
  <c r="DX25" i="7" s="1"/>
  <c r="DM25" i="2"/>
  <c r="DH25" i="2"/>
  <c r="DD25" i="2"/>
  <c r="CX25" i="2"/>
  <c r="CW25" i="2"/>
  <c r="CV25" i="2"/>
  <c r="CU25" i="2"/>
  <c r="CT25" i="2"/>
  <c r="CS25" i="2"/>
  <c r="CR25" i="2"/>
  <c r="CQ25" i="2"/>
  <c r="CP25" i="2"/>
  <c r="CL25" i="2"/>
  <c r="CC25" i="2"/>
  <c r="BT25" i="2"/>
  <c r="BK25" i="2"/>
  <c r="BB25" i="2"/>
  <c r="AS25" i="2"/>
  <c r="AO25" i="2"/>
  <c r="AU25" i="2" s="1"/>
  <c r="AO25" i="3" s="1"/>
  <c r="AU25" i="3" s="1"/>
  <c r="AO25" i="4" s="1"/>
  <c r="AU25" i="4" s="1"/>
  <c r="AO25" i="5" s="1"/>
  <c r="AU25" i="5" s="1"/>
  <c r="AO25" i="6" s="1"/>
  <c r="AU25" i="6" s="1"/>
  <c r="AO25" i="7" s="1"/>
  <c r="AU25" i="7" s="1"/>
  <c r="AO25" i="8" s="1"/>
  <c r="AU25" i="8" s="1"/>
  <c r="AO25" i="9" s="1"/>
  <c r="AU25" i="9" s="1"/>
  <c r="AO25" i="10" s="1"/>
  <c r="AU25" i="10" s="1"/>
  <c r="AO25" i="11" s="1"/>
  <c r="AU25" i="11" s="1"/>
  <c r="AO25" i="12" s="1"/>
  <c r="AU25" i="12" s="1"/>
  <c r="AJ25" i="2"/>
  <c r="AE25" i="2"/>
  <c r="AA25" i="2"/>
  <c r="R25" i="2"/>
  <c r="I25" i="2"/>
  <c r="EN24" i="2"/>
  <c r="EE24" i="2"/>
  <c r="DV24" i="2"/>
  <c r="DM24" i="2"/>
  <c r="DD24" i="2"/>
  <c r="CZ24" i="2"/>
  <c r="DF24" i="2" s="1"/>
  <c r="CZ24" i="3" s="1"/>
  <c r="DF24" i="3" s="1"/>
  <c r="CZ24" i="4" s="1"/>
  <c r="DF24" i="4" s="1"/>
  <c r="CZ24" i="5" s="1"/>
  <c r="DF24" i="5" s="1"/>
  <c r="CZ24" i="6" s="1"/>
  <c r="DF24" i="6" s="1"/>
  <c r="CZ24" i="7" s="1"/>
  <c r="DF24" i="7" s="1"/>
  <c r="CZ24" i="8" s="1"/>
  <c r="DF24" i="8" s="1"/>
  <c r="CZ24" i="9" s="1"/>
  <c r="DF24" i="9" s="1"/>
  <c r="CZ24" i="10" s="1"/>
  <c r="DF24" i="10" s="1"/>
  <c r="CZ24" i="11" s="1"/>
  <c r="DF24" i="11" s="1"/>
  <c r="CZ24" i="12" s="1"/>
  <c r="DF24" i="12" s="1"/>
  <c r="CY24" i="2"/>
  <c r="CX24" i="2"/>
  <c r="CW24" i="2"/>
  <c r="CV24" i="2"/>
  <c r="CU24" i="2"/>
  <c r="CT24" i="2"/>
  <c r="CS24" i="2"/>
  <c r="CR24" i="2"/>
  <c r="CQ24" i="2"/>
  <c r="CP24" i="2"/>
  <c r="CL24" i="2"/>
  <c r="CC24" i="2"/>
  <c r="BX24" i="2"/>
  <c r="BT24" i="2"/>
  <c r="BK24" i="2"/>
  <c r="BB24" i="2"/>
  <c r="AS24" i="2"/>
  <c r="AJ24" i="2"/>
  <c r="AA24" i="2"/>
  <c r="W24" i="2"/>
  <c r="AC24" i="2" s="1"/>
  <c r="W24" i="3" s="1"/>
  <c r="AC24" i="3" s="1"/>
  <c r="W24" i="4" s="1"/>
  <c r="AC24" i="4" s="1"/>
  <c r="W24" i="5" s="1"/>
  <c r="AC24" i="5" s="1"/>
  <c r="W24" i="6" s="1"/>
  <c r="AC24" i="6" s="1"/>
  <c r="W24" i="7" s="1"/>
  <c r="AC24" i="7" s="1"/>
  <c r="R24" i="2"/>
  <c r="I24" i="2"/>
  <c r="D24" i="2"/>
  <c r="EN23" i="2"/>
  <c r="EE23" i="2"/>
  <c r="DV23" i="2"/>
  <c r="DM23" i="2"/>
  <c r="DD23" i="2"/>
  <c r="CX23" i="2"/>
  <c r="CW23" i="2"/>
  <c r="CV23" i="2"/>
  <c r="CU23" i="2"/>
  <c r="CT23" i="2"/>
  <c r="CS23" i="2"/>
  <c r="CR23" i="2"/>
  <c r="CQ23" i="2"/>
  <c r="CP23" i="2"/>
  <c r="CL23" i="2"/>
  <c r="CC23" i="2"/>
  <c r="BT23" i="2"/>
  <c r="BP23" i="2"/>
  <c r="BV23" i="2" s="1"/>
  <c r="BP23" i="3" s="1"/>
  <c r="BV23" i="3" s="1"/>
  <c r="BP23" i="4" s="1"/>
  <c r="BV23" i="4" s="1"/>
  <c r="BP23" i="5" s="1"/>
  <c r="BV23" i="5" s="1"/>
  <c r="BP23" i="6" s="1"/>
  <c r="BV23" i="6" s="1"/>
  <c r="BP23" i="7" s="1"/>
  <c r="BV23" i="7" s="1"/>
  <c r="BP23" i="8" s="1"/>
  <c r="BV23" i="8" s="1"/>
  <c r="BP23" i="9" s="1"/>
  <c r="BV23" i="9" s="1"/>
  <c r="BP23" i="10" s="1"/>
  <c r="BV23" i="10" s="1"/>
  <c r="BP23" i="11" s="1"/>
  <c r="BV23" i="11" s="1"/>
  <c r="BP23" i="12" s="1"/>
  <c r="BV23" i="12" s="1"/>
  <c r="BO23" i="2"/>
  <c r="BK23" i="2"/>
  <c r="BF23" i="2"/>
  <c r="BB23" i="2"/>
  <c r="AS23" i="2"/>
  <c r="AJ23" i="2"/>
  <c r="AA23" i="2"/>
  <c r="R23" i="2"/>
  <c r="I23" i="2"/>
  <c r="EN22" i="2"/>
  <c r="EE22" i="2"/>
  <c r="DZ22" i="2"/>
  <c r="DV22" i="2"/>
  <c r="DM22" i="2"/>
  <c r="DD22" i="2"/>
  <c r="CX22" i="2"/>
  <c r="CW22" i="2"/>
  <c r="CV22" i="2"/>
  <c r="CU22" i="2"/>
  <c r="CT22" i="2"/>
  <c r="CS22" i="2"/>
  <c r="CR22" i="2"/>
  <c r="CQ22" i="2"/>
  <c r="CP22" i="2"/>
  <c r="CL22" i="2"/>
  <c r="CC22" i="2"/>
  <c r="BT22" i="2"/>
  <c r="BK22" i="2"/>
  <c r="BG22" i="2"/>
  <c r="BM22" i="2" s="1"/>
  <c r="BG22" i="3" s="1"/>
  <c r="BM22" i="3" s="1"/>
  <c r="BG22" i="4" s="1"/>
  <c r="BM22" i="4" s="1"/>
  <c r="BG22" i="5" s="1"/>
  <c r="BM22" i="5" s="1"/>
  <c r="BG22" i="6" s="1"/>
  <c r="BM22" i="6" s="1"/>
  <c r="BG22" i="7" s="1"/>
  <c r="BM22" i="7" s="1"/>
  <c r="BG22" i="8" s="1"/>
  <c r="BM22" i="8" s="1"/>
  <c r="BG22" i="9" s="1"/>
  <c r="BM22" i="9" s="1"/>
  <c r="BG22" i="10" s="1"/>
  <c r="BM22" i="10" s="1"/>
  <c r="BG22" i="11" s="1"/>
  <c r="BM22" i="11" s="1"/>
  <c r="BG22" i="12" s="1"/>
  <c r="BM22" i="12" s="1"/>
  <c r="BB22" i="2"/>
  <c r="AS22" i="2"/>
  <c r="AJ22" i="2"/>
  <c r="AA22" i="2"/>
  <c r="R22" i="2"/>
  <c r="I22" i="2"/>
  <c r="EJ21" i="2"/>
  <c r="EI21" i="2"/>
  <c r="EA21" i="2"/>
  <c r="DZ21" i="2"/>
  <c r="DR21" i="2"/>
  <c r="DQ21" i="2"/>
  <c r="DI21" i="2"/>
  <c r="DH21" i="2"/>
  <c r="CZ21" i="2"/>
  <c r="CY21" i="2"/>
  <c r="CH21" i="2"/>
  <c r="CG21" i="2"/>
  <c r="BY21" i="2"/>
  <c r="BX21" i="2"/>
  <c r="BP21" i="2"/>
  <c r="BO21" i="2"/>
  <c r="BG21" i="2"/>
  <c r="BF21" i="2"/>
  <c r="AX21" i="2"/>
  <c r="AW21" i="2"/>
  <c r="AO21" i="2"/>
  <c r="AN21" i="2"/>
  <c r="AF21" i="2"/>
  <c r="AE21" i="2"/>
  <c r="W21" i="2"/>
  <c r="V21" i="2"/>
  <c r="N21" i="2"/>
  <c r="M21" i="2"/>
  <c r="E21" i="2"/>
  <c r="D21" i="2"/>
  <c r="D20" i="2"/>
  <c r="EN19" i="2"/>
  <c r="EE19" i="2"/>
  <c r="DV19" i="2"/>
  <c r="DQ19" i="2"/>
  <c r="DM19" i="2"/>
  <c r="DD19" i="2"/>
  <c r="CL19" i="2"/>
  <c r="CC19" i="2"/>
  <c r="BT19" i="2"/>
  <c r="BK19" i="2"/>
  <c r="BB19" i="2"/>
  <c r="AS19" i="2"/>
  <c r="AN19" i="2"/>
  <c r="AJ19" i="2"/>
  <c r="AA19" i="2"/>
  <c r="R19" i="2"/>
  <c r="I19" i="2"/>
  <c r="EN18" i="2"/>
  <c r="EE18" i="2"/>
  <c r="EA18" i="2"/>
  <c r="EG18" i="2" s="1"/>
  <c r="EA18" i="3" s="1"/>
  <c r="EG18" i="3" s="1"/>
  <c r="EA18" i="4" s="1"/>
  <c r="EG18" i="4" s="1"/>
  <c r="EA18" i="5" s="1"/>
  <c r="EG18" i="5" s="1"/>
  <c r="EA18" i="6" s="1"/>
  <c r="EG18" i="6" s="1"/>
  <c r="EA18" i="7" s="1"/>
  <c r="EG18" i="7" s="1"/>
  <c r="EA18" i="8" s="1"/>
  <c r="EG18" i="8" s="1"/>
  <c r="EA18" i="9" s="1"/>
  <c r="EG18" i="9" s="1"/>
  <c r="EA18" i="10" s="1"/>
  <c r="EG18" i="10" s="1"/>
  <c r="EA18" i="11" s="1"/>
  <c r="EG18" i="11" s="1"/>
  <c r="EA18" i="12" s="1"/>
  <c r="EG18" i="12" s="1"/>
  <c r="DV18" i="2"/>
  <c r="DM18" i="2"/>
  <c r="DD18" i="2"/>
  <c r="CX18" i="2"/>
  <c r="CW18" i="2"/>
  <c r="CV18" i="2"/>
  <c r="CU18" i="2"/>
  <c r="CT18" i="2"/>
  <c r="CS18" i="2"/>
  <c r="CR18" i="2"/>
  <c r="CQ18" i="2"/>
  <c r="CP18" i="2"/>
  <c r="CL18" i="2"/>
  <c r="CC18" i="2"/>
  <c r="BT18" i="2"/>
  <c r="BK18" i="2"/>
  <c r="BB18" i="2"/>
  <c r="AS18" i="2"/>
  <c r="AJ18" i="2"/>
  <c r="AE18" i="2"/>
  <c r="AA18" i="2"/>
  <c r="R18" i="2"/>
  <c r="I18" i="2"/>
  <c r="EN17" i="2"/>
  <c r="EE17" i="2"/>
  <c r="DV17" i="2"/>
  <c r="DM17" i="2"/>
  <c r="DD17" i="2"/>
  <c r="CX17" i="2"/>
  <c r="CW17" i="2"/>
  <c r="CU17" i="2"/>
  <c r="CT17" i="2"/>
  <c r="CR17" i="2"/>
  <c r="CQ17" i="2"/>
  <c r="CL17" i="2"/>
  <c r="CC17" i="2"/>
  <c r="BT17" i="2"/>
  <c r="BK17" i="2"/>
  <c r="BB17" i="2"/>
  <c r="AS17" i="2"/>
  <c r="AJ17" i="2"/>
  <c r="AE17" i="2"/>
  <c r="AA17" i="2"/>
  <c r="R17" i="2"/>
  <c r="I17" i="2"/>
  <c r="EN16" i="2"/>
  <c r="EE16" i="2"/>
  <c r="DV16" i="2"/>
  <c r="DR16" i="2"/>
  <c r="DX16" i="2" s="1"/>
  <c r="DR16" i="3" s="1"/>
  <c r="DX16" i="3" s="1"/>
  <c r="DR16" i="4" s="1"/>
  <c r="DX16" i="4" s="1"/>
  <c r="DR16" i="5" s="1"/>
  <c r="DX16" i="5" s="1"/>
  <c r="DR16" i="6" s="1"/>
  <c r="DX16" i="6" s="1"/>
  <c r="DR16" i="7" s="1"/>
  <c r="DX16" i="7" s="1"/>
  <c r="DR16" i="8" s="1"/>
  <c r="DX16" i="8" s="1"/>
  <c r="DR16" i="9" s="1"/>
  <c r="DX16" i="9" s="1"/>
  <c r="DR16" i="10" s="1"/>
  <c r="DX16" i="10" s="1"/>
  <c r="DR16" i="11" s="1"/>
  <c r="DX16" i="11" s="1"/>
  <c r="DR16" i="12" s="1"/>
  <c r="DX16" i="12" s="1"/>
  <c r="DM16" i="2"/>
  <c r="DD16" i="2"/>
  <c r="CX16" i="2"/>
  <c r="CW16" i="2"/>
  <c r="CV16" i="2"/>
  <c r="CU16" i="2"/>
  <c r="CT16" i="2"/>
  <c r="CS16" i="2"/>
  <c r="CR16" i="2"/>
  <c r="CQ16" i="2"/>
  <c r="CP16" i="2"/>
  <c r="CL16" i="2"/>
  <c r="CC16" i="2"/>
  <c r="BT16" i="2"/>
  <c r="BK16" i="2"/>
  <c r="BB16" i="2"/>
  <c r="AS16" i="2"/>
  <c r="AJ16" i="2"/>
  <c r="AA16" i="2"/>
  <c r="W16" i="2"/>
  <c r="AC16" i="2" s="1"/>
  <c r="W16" i="3" s="1"/>
  <c r="AC16" i="3" s="1"/>
  <c r="W16" i="4" s="1"/>
  <c r="AC16" i="4" s="1"/>
  <c r="W16" i="5" s="1"/>
  <c r="AC16" i="5" s="1"/>
  <c r="W16" i="6" s="1"/>
  <c r="AC16" i="6" s="1"/>
  <c r="W16" i="7" s="1"/>
  <c r="AC16" i="7" s="1"/>
  <c r="V16" i="2"/>
  <c r="R16" i="2"/>
  <c r="I16" i="2"/>
  <c r="EJ15" i="2"/>
  <c r="EI15" i="2"/>
  <c r="EA15" i="2"/>
  <c r="DZ15" i="2"/>
  <c r="DR15" i="2"/>
  <c r="DQ15" i="2"/>
  <c r="DI15" i="2"/>
  <c r="DH15" i="2"/>
  <c r="CZ15" i="2"/>
  <c r="CY15" i="2"/>
  <c r="CH15" i="2"/>
  <c r="CG15" i="2"/>
  <c r="BY15" i="2"/>
  <c r="BX15" i="2"/>
  <c r="BP15" i="2"/>
  <c r="BO15" i="2"/>
  <c r="BG15" i="2"/>
  <c r="BF15" i="2"/>
  <c r="AX15" i="2"/>
  <c r="AW15" i="2"/>
  <c r="AO15" i="2"/>
  <c r="AN15" i="2"/>
  <c r="AF15" i="2"/>
  <c r="AE15" i="2"/>
  <c r="W15" i="2"/>
  <c r="V15" i="2"/>
  <c r="N15" i="2"/>
  <c r="M15" i="2"/>
  <c r="E15" i="2"/>
  <c r="D15" i="2"/>
  <c r="D14" i="2"/>
  <c r="EN13" i="2"/>
  <c r="EE13" i="2"/>
  <c r="DV13" i="2"/>
  <c r="DM13" i="2"/>
  <c r="DI13" i="2"/>
  <c r="DO13" i="2" s="1"/>
  <c r="DI13" i="3" s="1"/>
  <c r="DO13" i="3" s="1"/>
  <c r="DI13" i="4" s="1"/>
  <c r="DO13" i="4" s="1"/>
  <c r="DI13" i="5" s="1"/>
  <c r="DO13" i="5" s="1"/>
  <c r="DI13" i="6" s="1"/>
  <c r="DO13" i="6" s="1"/>
  <c r="DI13" i="7" s="1"/>
  <c r="DO13" i="7" s="1"/>
  <c r="DI13" i="8" s="1"/>
  <c r="DO13" i="8" s="1"/>
  <c r="DI13" i="9" s="1"/>
  <c r="DO13" i="9" s="1"/>
  <c r="DI13" i="10" s="1"/>
  <c r="DO13" i="10" s="1"/>
  <c r="DI13" i="11" s="1"/>
  <c r="DO13" i="11" s="1"/>
  <c r="DI13" i="12" s="1"/>
  <c r="DO13" i="12" s="1"/>
  <c r="DG13" i="2"/>
  <c r="DF13" i="2"/>
  <c r="CZ13" i="3" s="1"/>
  <c r="DF13" i="3" s="1"/>
  <c r="CZ13" i="4" s="1"/>
  <c r="DF13" i="4" s="1"/>
  <c r="CZ13" i="5" s="1"/>
  <c r="DF13" i="5" s="1"/>
  <c r="CZ13" i="6" s="1"/>
  <c r="DF13" i="6" s="1"/>
  <c r="CZ13" i="7" s="1"/>
  <c r="DF13" i="7" s="1"/>
  <c r="CZ13" i="8" s="1"/>
  <c r="DF13" i="8" s="1"/>
  <c r="CZ13" i="9" s="1"/>
  <c r="DF13" i="9" s="1"/>
  <c r="CZ13" i="10" s="1"/>
  <c r="DF13" i="10" s="1"/>
  <c r="CZ13" i="11" s="1"/>
  <c r="DF13" i="11" s="1"/>
  <c r="CZ13" i="12" s="1"/>
  <c r="DF13" i="12" s="1"/>
  <c r="DE13" i="2"/>
  <c r="CY13" i="3" s="1"/>
  <c r="DE13" i="3" s="1"/>
  <c r="DD13" i="2"/>
  <c r="DA13" i="2"/>
  <c r="CX13" i="2"/>
  <c r="CW13" i="2"/>
  <c r="CV13" i="2"/>
  <c r="CU13" i="2"/>
  <c r="CT13" i="2"/>
  <c r="CS13" i="2"/>
  <c r="CR13" i="2"/>
  <c r="CQ13" i="2"/>
  <c r="CP13" i="2"/>
  <c r="CL13" i="2"/>
  <c r="CC13" i="2"/>
  <c r="BS13" i="2"/>
  <c r="BT13" i="2" s="1"/>
  <c r="BR13" i="2"/>
  <c r="BK13" i="2"/>
  <c r="BB13" i="2"/>
  <c r="AS13" i="2"/>
  <c r="AJ13" i="2"/>
  <c r="AA13" i="2"/>
  <c r="W13" i="2"/>
  <c r="AC13" i="2" s="1"/>
  <c r="W13" i="3" s="1"/>
  <c r="AC13" i="3" s="1"/>
  <c r="W13" i="4" s="1"/>
  <c r="AC13" i="4" s="1"/>
  <c r="W13" i="5" s="1"/>
  <c r="AC13" i="5" s="1"/>
  <c r="W13" i="6" s="1"/>
  <c r="AC13" i="6" s="1"/>
  <c r="W13" i="7" s="1"/>
  <c r="AC13" i="7" s="1"/>
  <c r="V13" i="2"/>
  <c r="R13" i="2"/>
  <c r="I13" i="2"/>
  <c r="EJ12" i="2"/>
  <c r="EI12" i="2"/>
  <c r="EA12" i="2"/>
  <c r="DZ12" i="2"/>
  <c r="DR12" i="2"/>
  <c r="DQ12" i="2"/>
  <c r="DI12" i="2"/>
  <c r="DH12" i="2"/>
  <c r="CZ12" i="2"/>
  <c r="CY12" i="2"/>
  <c r="CH12" i="2"/>
  <c r="CG12" i="2"/>
  <c r="BY12" i="2"/>
  <c r="BX12" i="2"/>
  <c r="BP12" i="2"/>
  <c r="BO12" i="2"/>
  <c r="BG12" i="2"/>
  <c r="BF12" i="2"/>
  <c r="AX12" i="2"/>
  <c r="AW12" i="2"/>
  <c r="AO12" i="2"/>
  <c r="AN12" i="2"/>
  <c r="AP12" i="2" s="1"/>
  <c r="AF12" i="2"/>
  <c r="AE12" i="2"/>
  <c r="W12" i="2"/>
  <c r="V12" i="2"/>
  <c r="N12" i="2"/>
  <c r="M12" i="2"/>
  <c r="E12" i="2"/>
  <c r="D12" i="2"/>
  <c r="EJ11" i="2"/>
  <c r="EI11" i="2"/>
  <c r="EA11" i="2"/>
  <c r="DZ11" i="2"/>
  <c r="DR11" i="2"/>
  <c r="DQ11" i="2"/>
  <c r="DI11" i="2"/>
  <c r="DH11" i="2"/>
  <c r="CZ11" i="2"/>
  <c r="CY11" i="2"/>
  <c r="CH11" i="2"/>
  <c r="CG11" i="2"/>
  <c r="BY11" i="2"/>
  <c r="BX11" i="2"/>
  <c r="BP11" i="2"/>
  <c r="BO11" i="2"/>
  <c r="BG11" i="2"/>
  <c r="BF11" i="2"/>
  <c r="AX11" i="2"/>
  <c r="AW11" i="2"/>
  <c r="AO11" i="2"/>
  <c r="AN11" i="2"/>
  <c r="AF11" i="2"/>
  <c r="AE11" i="2"/>
  <c r="W11" i="2"/>
  <c r="V11" i="2"/>
  <c r="N11" i="2"/>
  <c r="M11" i="2"/>
  <c r="E11" i="2"/>
  <c r="D11" i="2"/>
  <c r="EN10" i="2"/>
  <c r="EE10" i="2"/>
  <c r="EA10" i="2"/>
  <c r="EG10" i="2" s="1"/>
  <c r="EA10" i="3" s="1"/>
  <c r="EG10" i="3" s="1"/>
  <c r="EA10" i="4" s="1"/>
  <c r="EG10" i="4" s="1"/>
  <c r="EA10" i="5" s="1"/>
  <c r="EG10" i="5" s="1"/>
  <c r="EA10" i="6" s="1"/>
  <c r="EG10" i="6" s="1"/>
  <c r="EA10" i="7" s="1"/>
  <c r="EG10" i="7" s="1"/>
  <c r="EA10" i="8" s="1"/>
  <c r="EG10" i="8" s="1"/>
  <c r="EA10" i="9" s="1"/>
  <c r="EG10" i="9" s="1"/>
  <c r="EA10" i="10" s="1"/>
  <c r="EG10" i="10" s="1"/>
  <c r="EA10" i="11" s="1"/>
  <c r="EG10" i="11" s="1"/>
  <c r="EA10" i="12" s="1"/>
  <c r="EG10" i="12" s="1"/>
  <c r="DV10" i="2"/>
  <c r="DM10" i="2"/>
  <c r="DD10" i="2"/>
  <c r="CX10" i="2"/>
  <c r="CW10" i="2"/>
  <c r="CV10" i="2"/>
  <c r="CU10" i="2"/>
  <c r="CT10" i="2"/>
  <c r="CS10" i="2"/>
  <c r="CR10" i="2"/>
  <c r="CQ10" i="2"/>
  <c r="CP10" i="2"/>
  <c r="CL10" i="2"/>
  <c r="CC10" i="2"/>
  <c r="BT10" i="2"/>
  <c r="BK10" i="2"/>
  <c r="BB10" i="2"/>
  <c r="AS10" i="2"/>
  <c r="AJ10" i="2"/>
  <c r="AE10" i="2"/>
  <c r="AA10" i="2"/>
  <c r="R10" i="2"/>
  <c r="I10" i="2"/>
  <c r="CP9" i="2"/>
  <c r="EQ88" i="1"/>
  <c r="EN88" i="1"/>
  <c r="EK88" i="1"/>
  <c r="EH88" i="1"/>
  <c r="EE88" i="1"/>
  <c r="EB88" i="1"/>
  <c r="DY88" i="1"/>
  <c r="DV88" i="1"/>
  <c r="DS88" i="1"/>
  <c r="DP88" i="1"/>
  <c r="DM88" i="1"/>
  <c r="DJ88" i="1"/>
  <c r="DG88" i="1"/>
  <c r="DD88" i="1"/>
  <c r="CX88" i="1"/>
  <c r="CW88" i="1"/>
  <c r="CV88" i="1"/>
  <c r="CU88" i="1"/>
  <c r="CT88" i="1"/>
  <c r="CS88" i="1"/>
  <c r="CN88" i="1"/>
  <c r="CM88" i="1"/>
  <c r="CO88" i="1" s="1"/>
  <c r="CL88" i="1"/>
  <c r="CI88" i="1"/>
  <c r="CF88" i="1"/>
  <c r="CC88" i="1"/>
  <c r="BZ88" i="1"/>
  <c r="BW88" i="1"/>
  <c r="BT88" i="1"/>
  <c r="BQ88" i="1"/>
  <c r="BN88" i="1"/>
  <c r="BK88" i="1"/>
  <c r="BH88" i="1"/>
  <c r="BD88" i="1"/>
  <c r="AX88" i="2" s="1"/>
  <c r="AZ88" i="1"/>
  <c r="AY88" i="1"/>
  <c r="AV88" i="1"/>
  <c r="AS88" i="1"/>
  <c r="AP88" i="1"/>
  <c r="AM88" i="1"/>
  <c r="AJ88" i="1"/>
  <c r="AG88" i="1"/>
  <c r="AD88" i="1"/>
  <c r="AA88" i="1"/>
  <c r="X88" i="1"/>
  <c r="R88" i="1"/>
  <c r="O88" i="1"/>
  <c r="L88" i="1"/>
  <c r="I88" i="1"/>
  <c r="F88" i="1"/>
  <c r="EQ86" i="1"/>
  <c r="EN86" i="1"/>
  <c r="EK86" i="1"/>
  <c r="EH86" i="1"/>
  <c r="EE86" i="1"/>
  <c r="EB86" i="1"/>
  <c r="DY86" i="1"/>
  <c r="DV86" i="1"/>
  <c r="DS86" i="1"/>
  <c r="DP86" i="1"/>
  <c r="DM86" i="1"/>
  <c r="DJ86" i="1"/>
  <c r="DG86" i="1"/>
  <c r="DD86" i="1"/>
  <c r="CX86" i="1"/>
  <c r="CW86" i="1"/>
  <c r="CV86" i="1"/>
  <c r="CU86" i="1"/>
  <c r="CT86" i="1"/>
  <c r="CS86" i="1"/>
  <c r="CO86" i="1"/>
  <c r="CL86" i="1"/>
  <c r="CI86" i="1"/>
  <c r="CF86" i="1"/>
  <c r="CC86" i="1"/>
  <c r="BZ86" i="1"/>
  <c r="BW86" i="1"/>
  <c r="BT86" i="1"/>
  <c r="BQ86" i="1"/>
  <c r="BN86" i="1"/>
  <c r="BK86" i="1"/>
  <c r="BH86" i="1"/>
  <c r="BD86" i="1"/>
  <c r="AX86" i="2" s="1"/>
  <c r="BA86" i="2" s="1"/>
  <c r="BD86" i="2" s="1"/>
  <c r="AX86" i="3" s="1"/>
  <c r="BA86" i="3" s="1"/>
  <c r="BD86" i="3" s="1"/>
  <c r="AX86" i="4" s="1"/>
  <c r="BA86" i="4" s="1"/>
  <c r="BD86" i="4" s="1"/>
  <c r="AX86" i="5" s="1"/>
  <c r="BA86" i="5" s="1"/>
  <c r="BD86" i="5" s="1"/>
  <c r="AX86" i="6" s="1"/>
  <c r="BA86" i="6" s="1"/>
  <c r="BD86" i="6" s="1"/>
  <c r="AX86" i="7" s="1"/>
  <c r="BA86" i="7" s="1"/>
  <c r="BD86" i="7" s="1"/>
  <c r="AX86" i="8" s="1"/>
  <c r="BA86" i="8" s="1"/>
  <c r="BC86" i="1"/>
  <c r="AW86" i="2" s="1"/>
  <c r="BB86" i="1"/>
  <c r="AY86" i="1"/>
  <c r="AV86" i="1"/>
  <c r="AS86" i="1"/>
  <c r="AP86" i="1"/>
  <c r="AM86" i="1"/>
  <c r="AJ86" i="1"/>
  <c r="AG86" i="1"/>
  <c r="AD86" i="1"/>
  <c r="AA86" i="1"/>
  <c r="X86" i="1"/>
  <c r="R86" i="1"/>
  <c r="O86" i="1"/>
  <c r="L86" i="1"/>
  <c r="I86" i="1"/>
  <c r="F86" i="1"/>
  <c r="EQ84" i="1"/>
  <c r="EN84" i="1"/>
  <c r="EK84" i="1"/>
  <c r="EH84" i="1"/>
  <c r="EE84" i="1"/>
  <c r="EB84" i="1"/>
  <c r="DY84" i="1"/>
  <c r="DV84" i="1"/>
  <c r="DS84" i="1"/>
  <c r="DP84" i="1"/>
  <c r="DM84" i="1"/>
  <c r="DJ84" i="1"/>
  <c r="DG84" i="1"/>
  <c r="DD84" i="1"/>
  <c r="CX84" i="1"/>
  <c r="CW84" i="1"/>
  <c r="CV84" i="1"/>
  <c r="CU84" i="1"/>
  <c r="CT84" i="1"/>
  <c r="CS84" i="1"/>
  <c r="CO84" i="1"/>
  <c r="CL84" i="1"/>
  <c r="CI84" i="1"/>
  <c r="CF84" i="1"/>
  <c r="CC84" i="1"/>
  <c r="BZ84" i="1"/>
  <c r="BW84" i="1"/>
  <c r="BT84" i="1"/>
  <c r="BQ84" i="1"/>
  <c r="BN84" i="1"/>
  <c r="BK84" i="1"/>
  <c r="BH84" i="1"/>
  <c r="BD84" i="1"/>
  <c r="BC84" i="1"/>
  <c r="AW84" i="2" s="1"/>
  <c r="BC84" i="2" s="1"/>
  <c r="AW84" i="3" s="1"/>
  <c r="BC84" i="3" s="1"/>
  <c r="AW84" i="4" s="1"/>
  <c r="BC84" i="4" s="1"/>
  <c r="AW84" i="5" s="1"/>
  <c r="BC84" i="5" s="1"/>
  <c r="AW84" i="6" s="1"/>
  <c r="BC84" i="6" s="1"/>
  <c r="AW84" i="7" s="1"/>
  <c r="BC84" i="7" s="1"/>
  <c r="AW84" i="8" s="1"/>
  <c r="BC84" i="8" s="1"/>
  <c r="AW84" i="9" s="1"/>
  <c r="BC84" i="9" s="1"/>
  <c r="AW84" i="10" s="1"/>
  <c r="BC84" i="10" s="1"/>
  <c r="AW84" i="11" s="1"/>
  <c r="BC84" i="11" s="1"/>
  <c r="AW84" i="12" s="1"/>
  <c r="BC84" i="12" s="1"/>
  <c r="AY84" i="1"/>
  <c r="AV84" i="1"/>
  <c r="AS84" i="1"/>
  <c r="AP84" i="1"/>
  <c r="AM84" i="1"/>
  <c r="AJ84" i="1"/>
  <c r="AG84" i="1"/>
  <c r="AD84" i="1"/>
  <c r="AA84" i="1"/>
  <c r="X84" i="1"/>
  <c r="R84" i="1"/>
  <c r="O84" i="1"/>
  <c r="L84" i="1"/>
  <c r="I84" i="1"/>
  <c r="F84" i="1"/>
  <c r="EQ82" i="1"/>
  <c r="EN82" i="1"/>
  <c r="EK82" i="1"/>
  <c r="EH82" i="1"/>
  <c r="EE82" i="1"/>
  <c r="EB82" i="1"/>
  <c r="DY82" i="1"/>
  <c r="DV82" i="1"/>
  <c r="DS82" i="1"/>
  <c r="DP82" i="1"/>
  <c r="DM82" i="1"/>
  <c r="DJ82" i="1"/>
  <c r="DG82" i="1"/>
  <c r="DD82" i="1"/>
  <c r="CX82" i="1"/>
  <c r="CW82" i="1"/>
  <c r="CV82" i="1"/>
  <c r="CU82" i="1"/>
  <c r="CT82" i="1"/>
  <c r="CS82" i="1"/>
  <c r="CP82" i="1"/>
  <c r="CO82" i="1"/>
  <c r="CL82" i="1"/>
  <c r="CI82" i="1"/>
  <c r="CF82" i="1"/>
  <c r="CC82" i="1"/>
  <c r="BZ82" i="1"/>
  <c r="BW82" i="1"/>
  <c r="BT82" i="1"/>
  <c r="BQ82" i="1"/>
  <c r="BN82" i="1"/>
  <c r="BK82" i="1"/>
  <c r="BH82" i="1"/>
  <c r="BD82" i="1"/>
  <c r="BC82" i="1"/>
  <c r="AW82" i="2" s="1"/>
  <c r="AZ82" i="2" s="1"/>
  <c r="BC82" i="2" s="1"/>
  <c r="AW82" i="3" s="1"/>
  <c r="AZ82" i="3" s="1"/>
  <c r="BC82" i="3" s="1"/>
  <c r="AW82" i="4" s="1"/>
  <c r="AZ82" i="4" s="1"/>
  <c r="BC82" i="4" s="1"/>
  <c r="AW82" i="5" s="1"/>
  <c r="AZ82" i="5" s="1"/>
  <c r="BC82" i="5" s="1"/>
  <c r="AW82" i="6" s="1"/>
  <c r="AZ82" i="6" s="1"/>
  <c r="BC82" i="6" s="1"/>
  <c r="AW82" i="7" s="1"/>
  <c r="AZ82" i="7" s="1"/>
  <c r="BC82" i="7" s="1"/>
  <c r="AW82" i="8" s="1"/>
  <c r="AZ82" i="8" s="1"/>
  <c r="BC82" i="8" s="1"/>
  <c r="AW82" i="9" s="1"/>
  <c r="AZ82" i="9" s="1"/>
  <c r="BC82" i="9" s="1"/>
  <c r="AW82" i="10" s="1"/>
  <c r="AY82" i="1"/>
  <c r="AV82" i="1"/>
  <c r="AS82" i="1"/>
  <c r="AP82" i="1"/>
  <c r="AM82" i="1"/>
  <c r="AJ82" i="1"/>
  <c r="AG82" i="1"/>
  <c r="AD82" i="1"/>
  <c r="AA82" i="1"/>
  <c r="X82" i="1"/>
  <c r="R82" i="1"/>
  <c r="O82" i="1"/>
  <c r="L82" i="1"/>
  <c r="I82" i="1"/>
  <c r="F82" i="1"/>
  <c r="EP78" i="1"/>
  <c r="EJ78" i="2" s="1"/>
  <c r="EP78" i="2" s="1"/>
  <c r="EJ78" i="3" s="1"/>
  <c r="EP78" i="3" s="1"/>
  <c r="EJ78" i="4" s="1"/>
  <c r="EP78" i="4" s="1"/>
  <c r="EO78" i="1"/>
  <c r="EN78" i="1"/>
  <c r="EK78" i="1"/>
  <c r="EG78" i="1"/>
  <c r="EA78" i="2" s="1"/>
  <c r="EG78" i="2" s="1"/>
  <c r="EA78" i="3" s="1"/>
  <c r="EG78" i="3" s="1"/>
  <c r="EA78" i="4" s="1"/>
  <c r="EG78" i="4" s="1"/>
  <c r="EA78" i="5" s="1"/>
  <c r="EG78" i="5" s="1"/>
  <c r="EA78" i="6" s="1"/>
  <c r="EG78" i="6" s="1"/>
  <c r="EA78" i="7" s="1"/>
  <c r="EG78" i="7" s="1"/>
  <c r="EA78" i="8" s="1"/>
  <c r="EG78" i="8" s="1"/>
  <c r="EA78" i="9" s="1"/>
  <c r="EG78" i="9" s="1"/>
  <c r="EA78" i="10" s="1"/>
  <c r="EG78" i="10" s="1"/>
  <c r="EA78" i="11" s="1"/>
  <c r="EG78" i="11" s="1"/>
  <c r="EA78" i="12" s="1"/>
  <c r="EG78" i="12" s="1"/>
  <c r="EF78" i="1"/>
  <c r="DZ78" i="2" s="1"/>
  <c r="EF78" i="2" s="1"/>
  <c r="EE78" i="1"/>
  <c r="EB78" i="1"/>
  <c r="DY78" i="1"/>
  <c r="DX78" i="1"/>
  <c r="DR78" i="2" s="1"/>
  <c r="DX78" i="2" s="1"/>
  <c r="DR78" i="3" s="1"/>
  <c r="DX78" i="3" s="1"/>
  <c r="DR78" i="4" s="1"/>
  <c r="DX78" i="4" s="1"/>
  <c r="DR78" i="5" s="1"/>
  <c r="DX78" i="5" s="1"/>
  <c r="DR78" i="6" s="1"/>
  <c r="DX78" i="6" s="1"/>
  <c r="DR78" i="7" s="1"/>
  <c r="DX78" i="7" s="1"/>
  <c r="DR78" i="8" s="1"/>
  <c r="DX78" i="8" s="1"/>
  <c r="DR78" i="9" s="1"/>
  <c r="DX78" i="9" s="1"/>
  <c r="DR78" i="10" s="1"/>
  <c r="DX78" i="10" s="1"/>
  <c r="DR78" i="11" s="1"/>
  <c r="DX78" i="11" s="1"/>
  <c r="DR78" i="12" s="1"/>
  <c r="DX78" i="12" s="1"/>
  <c r="DW78" i="1"/>
  <c r="DQ78" i="2" s="1"/>
  <c r="DW78" i="2" s="1"/>
  <c r="DV78" i="1"/>
  <c r="DS78" i="1"/>
  <c r="DO78" i="1"/>
  <c r="DI78" i="2" s="1"/>
  <c r="DO78" i="2" s="1"/>
  <c r="DI78" i="3" s="1"/>
  <c r="DO78" i="3" s="1"/>
  <c r="DI78" i="4" s="1"/>
  <c r="DO78" i="4" s="1"/>
  <c r="DI78" i="5" s="1"/>
  <c r="DO78" i="5" s="1"/>
  <c r="DI78" i="6" s="1"/>
  <c r="DO78" i="6" s="1"/>
  <c r="DI78" i="7" s="1"/>
  <c r="DO78" i="7" s="1"/>
  <c r="DI78" i="8" s="1"/>
  <c r="DO78" i="8" s="1"/>
  <c r="DI78" i="9" s="1"/>
  <c r="DO78" i="9" s="1"/>
  <c r="DI78" i="10" s="1"/>
  <c r="DO78" i="10" s="1"/>
  <c r="DI78" i="11" s="1"/>
  <c r="DN78" i="1"/>
  <c r="DM78" i="1"/>
  <c r="DJ78" i="1"/>
  <c r="DG78" i="1"/>
  <c r="DF78" i="1"/>
  <c r="CZ78" i="2" s="1"/>
  <c r="DF78" i="2" s="1"/>
  <c r="CZ78" i="3" s="1"/>
  <c r="DF78" i="3" s="1"/>
  <c r="CZ78" i="4" s="1"/>
  <c r="DF78" i="4" s="1"/>
  <c r="CZ78" i="5" s="1"/>
  <c r="DF78" i="5" s="1"/>
  <c r="CZ78" i="6" s="1"/>
  <c r="DF78" i="6" s="1"/>
  <c r="CZ78" i="7" s="1"/>
  <c r="DF78" i="7" s="1"/>
  <c r="CZ78" i="8" s="1"/>
  <c r="DF78" i="8" s="1"/>
  <c r="CZ78" i="9" s="1"/>
  <c r="DF78" i="9" s="1"/>
  <c r="CZ78" i="10" s="1"/>
  <c r="DF78" i="10" s="1"/>
  <c r="CZ78" i="11" s="1"/>
  <c r="DF78" i="11" s="1"/>
  <c r="CZ78" i="12" s="1"/>
  <c r="DF78" i="12" s="1"/>
  <c r="DE78" i="1"/>
  <c r="CY78" i="2" s="1"/>
  <c r="DE78" i="2" s="1"/>
  <c r="DD78" i="1"/>
  <c r="DA78" i="1"/>
  <c r="CX78" i="1"/>
  <c r="CW78" i="1"/>
  <c r="CV78" i="1"/>
  <c r="CU78" i="1"/>
  <c r="CT78" i="1"/>
  <c r="EV78" i="1" s="1"/>
  <c r="CS78" i="1"/>
  <c r="EU78" i="1" s="1"/>
  <c r="CN78" i="1"/>
  <c r="CH78" i="2" s="1"/>
  <c r="CN78" i="2" s="1"/>
  <c r="CH78" i="3" s="1"/>
  <c r="CN78" i="3" s="1"/>
  <c r="CH78" i="4" s="1"/>
  <c r="CN78" i="4" s="1"/>
  <c r="CH78" i="5" s="1"/>
  <c r="CN78" i="5" s="1"/>
  <c r="CH78" i="6" s="1"/>
  <c r="CN78" i="6" s="1"/>
  <c r="CH78" i="7" s="1"/>
  <c r="CN78" i="7" s="1"/>
  <c r="CH78" i="8" s="1"/>
  <c r="CN78" i="8" s="1"/>
  <c r="CH78" i="9" s="1"/>
  <c r="CN78" i="9" s="1"/>
  <c r="CM78" i="1"/>
  <c r="CL78" i="1"/>
  <c r="CI78" i="1"/>
  <c r="CF78" i="1"/>
  <c r="CE78" i="1"/>
  <c r="BY78" i="2" s="1"/>
  <c r="CD78" i="1"/>
  <c r="BX78" i="2" s="1"/>
  <c r="CC78" i="1"/>
  <c r="BZ78" i="1"/>
  <c r="BW78" i="1"/>
  <c r="BV78" i="1"/>
  <c r="BP78" i="2" s="1"/>
  <c r="BV78" i="2" s="1"/>
  <c r="BP78" i="3" s="1"/>
  <c r="BV78" i="3" s="1"/>
  <c r="BP78" i="4" s="1"/>
  <c r="BV78" i="4" s="1"/>
  <c r="BP78" i="5" s="1"/>
  <c r="BV78" i="5" s="1"/>
  <c r="BP78" i="6" s="1"/>
  <c r="BV78" i="6" s="1"/>
  <c r="BP78" i="7" s="1"/>
  <c r="BV78" i="7" s="1"/>
  <c r="BP78" i="8" s="1"/>
  <c r="BV78" i="8" s="1"/>
  <c r="BP78" i="9" s="1"/>
  <c r="BV78" i="9" s="1"/>
  <c r="BP78" i="10" s="1"/>
  <c r="BV78" i="10" s="1"/>
  <c r="BP78" i="11" s="1"/>
  <c r="BV78" i="11" s="1"/>
  <c r="BP78" i="12" s="1"/>
  <c r="BV78" i="12" s="1"/>
  <c r="BU78" i="1"/>
  <c r="BT78" i="1"/>
  <c r="BQ78" i="1"/>
  <c r="BM78" i="1"/>
  <c r="BG78" i="2" s="1"/>
  <c r="BM78" i="2" s="1"/>
  <c r="BG78" i="3" s="1"/>
  <c r="BM78" i="3" s="1"/>
  <c r="BG78" i="4" s="1"/>
  <c r="BM78" i="4" s="1"/>
  <c r="BG78" i="5" s="1"/>
  <c r="BM78" i="5" s="1"/>
  <c r="BG78" i="6" s="1"/>
  <c r="BM78" i="6" s="1"/>
  <c r="BG78" i="7" s="1"/>
  <c r="BM78" i="7" s="1"/>
  <c r="BG78" i="8" s="1"/>
  <c r="BM78" i="8" s="1"/>
  <c r="BG78" i="9" s="1"/>
  <c r="BM78" i="9" s="1"/>
  <c r="BG78" i="10" s="1"/>
  <c r="BM78" i="10" s="1"/>
  <c r="BG78" i="11" s="1"/>
  <c r="BM78" i="11" s="1"/>
  <c r="BL78" i="1"/>
  <c r="BF78" i="2" s="1"/>
  <c r="BL78" i="2" s="1"/>
  <c r="BK78" i="1"/>
  <c r="BH78" i="1"/>
  <c r="BD78" i="1"/>
  <c r="AX78" i="2" s="1"/>
  <c r="BD78" i="2" s="1"/>
  <c r="AX78" i="3" s="1"/>
  <c r="BD78" i="3" s="1"/>
  <c r="AX78" i="4" s="1"/>
  <c r="BD78" i="4" s="1"/>
  <c r="AX78" i="5" s="1"/>
  <c r="BD78" i="5" s="1"/>
  <c r="AX78" i="6" s="1"/>
  <c r="BD78" i="6" s="1"/>
  <c r="AX78" i="7" s="1"/>
  <c r="BD78" i="7" s="1"/>
  <c r="AX78" i="8" s="1"/>
  <c r="BD78" i="8" s="1"/>
  <c r="AX78" i="9" s="1"/>
  <c r="BD78" i="9" s="1"/>
  <c r="AX78" i="10" s="1"/>
  <c r="BD78" i="10" s="1"/>
  <c r="AX78" i="11" s="1"/>
  <c r="BD78" i="11" s="1"/>
  <c r="AX78" i="12" s="1"/>
  <c r="BD78" i="12" s="1"/>
  <c r="BC78" i="1"/>
  <c r="AW78" i="2" s="1"/>
  <c r="BC78" i="2" s="1"/>
  <c r="BB78" i="1"/>
  <c r="AY78" i="1"/>
  <c r="AU78" i="1"/>
  <c r="AO78" i="2" s="1"/>
  <c r="AU78" i="2" s="1"/>
  <c r="AO78" i="3" s="1"/>
  <c r="AU78" i="3" s="1"/>
  <c r="AO78" i="4" s="1"/>
  <c r="AU78" i="4" s="1"/>
  <c r="AO78" i="5" s="1"/>
  <c r="AU78" i="5" s="1"/>
  <c r="AO78" i="6" s="1"/>
  <c r="AU78" i="6" s="1"/>
  <c r="AO78" i="7" s="1"/>
  <c r="AU78" i="7" s="1"/>
  <c r="AO78" i="8" s="1"/>
  <c r="AU78" i="8" s="1"/>
  <c r="AO78" i="9" s="1"/>
  <c r="AU78" i="9" s="1"/>
  <c r="AO78" i="10" s="1"/>
  <c r="AU78" i="10" s="1"/>
  <c r="AO78" i="11" s="1"/>
  <c r="AU78" i="11" s="1"/>
  <c r="AO78" i="12" s="1"/>
  <c r="AU78" i="12" s="1"/>
  <c r="AT78" i="1"/>
  <c r="AS78" i="1"/>
  <c r="AP78" i="1"/>
  <c r="AL78" i="1"/>
  <c r="AF78" i="2" s="1"/>
  <c r="AL78" i="2" s="1"/>
  <c r="AF78" i="3" s="1"/>
  <c r="AL78" i="3" s="1"/>
  <c r="AF77" i="4" s="1"/>
  <c r="AL77" i="4" s="1"/>
  <c r="AF78" i="5" s="1"/>
  <c r="AL78" i="5" s="1"/>
  <c r="AF78" i="6" s="1"/>
  <c r="AL78" i="6" s="1"/>
  <c r="AF78" i="7" s="1"/>
  <c r="AL78" i="7" s="1"/>
  <c r="AF78" i="8" s="1"/>
  <c r="AL78" i="8" s="1"/>
  <c r="AF78" i="9" s="1"/>
  <c r="AL78" i="9" s="1"/>
  <c r="AF78" i="10" s="1"/>
  <c r="AL78" i="10" s="1"/>
  <c r="AF78" i="11" s="1"/>
  <c r="AL78" i="11" s="1"/>
  <c r="AF78" i="12" s="1"/>
  <c r="AL78" i="12" s="1"/>
  <c r="AK78" i="1"/>
  <c r="AE78" i="2" s="1"/>
  <c r="AJ78" i="1"/>
  <c r="AG78" i="1"/>
  <c r="AD78" i="1"/>
  <c r="AC78" i="1"/>
  <c r="W78" i="2" s="1"/>
  <c r="AC78" i="2" s="1"/>
  <c r="W78" i="3" s="1"/>
  <c r="AC78" i="3" s="1"/>
  <c r="W78" i="4" s="1"/>
  <c r="AC78" i="4" s="1"/>
  <c r="W78" i="5" s="1"/>
  <c r="AC78" i="5" s="1"/>
  <c r="W78" i="6" s="1"/>
  <c r="AC78" i="6" s="1"/>
  <c r="W78" i="7" s="1"/>
  <c r="AC78" i="7" s="1"/>
  <c r="W78" i="8" s="1"/>
  <c r="AC78" i="8" s="1"/>
  <c r="W78" i="9" s="1"/>
  <c r="AC78" i="9" s="1"/>
  <c r="W78" i="10" s="1"/>
  <c r="AC78" i="10" s="1"/>
  <c r="W78" i="11" s="1"/>
  <c r="AC78" i="11" s="1"/>
  <c r="W78" i="12" s="1"/>
  <c r="AC78" i="12" s="1"/>
  <c r="AB78" i="1"/>
  <c r="AA78" i="1"/>
  <c r="X78" i="1"/>
  <c r="T78" i="1"/>
  <c r="N78" i="2" s="1"/>
  <c r="T78" i="2" s="1"/>
  <c r="N78" i="3" s="1"/>
  <c r="T78" i="3" s="1"/>
  <c r="N78" i="4" s="1"/>
  <c r="T78" i="4" s="1"/>
  <c r="N78" i="5" s="1"/>
  <c r="T78" i="5" s="1"/>
  <c r="N78" i="6" s="1"/>
  <c r="T78" i="6" s="1"/>
  <c r="N78" i="7" s="1"/>
  <c r="T78" i="7" s="1"/>
  <c r="S78" i="1"/>
  <c r="R78" i="1"/>
  <c r="O78" i="1"/>
  <c r="L78" i="1"/>
  <c r="K78" i="1"/>
  <c r="E78" i="2" s="1"/>
  <c r="K78" i="2" s="1"/>
  <c r="E78" i="3" s="1"/>
  <c r="K78" i="3" s="1"/>
  <c r="E78" i="4" s="1"/>
  <c r="K78" i="4" s="1"/>
  <c r="E78" i="5" s="1"/>
  <c r="K78" i="5" s="1"/>
  <c r="E78" i="6" s="1"/>
  <c r="K78" i="6" s="1"/>
  <c r="E78" i="7" s="1"/>
  <c r="K78" i="7" s="1"/>
  <c r="E78" i="8" s="1"/>
  <c r="K78" i="8" s="1"/>
  <c r="E78" i="9" s="1"/>
  <c r="K78" i="9" s="1"/>
  <c r="E78" i="10" s="1"/>
  <c r="K78" i="10" s="1"/>
  <c r="E78" i="11" s="1"/>
  <c r="K78" i="11" s="1"/>
  <c r="E78" i="12" s="1"/>
  <c r="K78" i="12" s="1"/>
  <c r="J78" i="1"/>
  <c r="D78" i="2" s="1"/>
  <c r="I78" i="1"/>
  <c r="F78" i="1"/>
  <c r="EQ77" i="1"/>
  <c r="EP77" i="1"/>
  <c r="EJ77" i="2" s="1"/>
  <c r="EP77" i="2" s="1"/>
  <c r="EJ77" i="3" s="1"/>
  <c r="EP77" i="3" s="1"/>
  <c r="EJ77" i="4" s="1"/>
  <c r="EP77" i="4" s="1"/>
  <c r="EO77" i="1"/>
  <c r="EN77" i="1"/>
  <c r="EK77" i="1"/>
  <c r="EG77" i="1"/>
  <c r="EA77" i="2" s="1"/>
  <c r="EG77" i="2" s="1"/>
  <c r="EA77" i="3" s="1"/>
  <c r="EG77" i="3" s="1"/>
  <c r="EA77" i="4" s="1"/>
  <c r="EG77" i="4" s="1"/>
  <c r="EA77" i="5" s="1"/>
  <c r="EG77" i="5" s="1"/>
  <c r="EA77" i="6" s="1"/>
  <c r="EG77" i="6" s="1"/>
  <c r="EA77" i="7" s="1"/>
  <c r="EG77" i="7" s="1"/>
  <c r="EA77" i="8" s="1"/>
  <c r="EG77" i="8" s="1"/>
  <c r="EA77" i="9" s="1"/>
  <c r="EG77" i="9" s="1"/>
  <c r="EA77" i="10" s="1"/>
  <c r="EG77" i="10" s="1"/>
  <c r="EA77" i="11" s="1"/>
  <c r="EG77" i="11" s="1"/>
  <c r="EA77" i="12" s="1"/>
  <c r="EG77" i="12" s="1"/>
  <c r="EF77" i="1"/>
  <c r="DZ77" i="2" s="1"/>
  <c r="EE77" i="1"/>
  <c r="EB77" i="1"/>
  <c r="DX77" i="1"/>
  <c r="DR77" i="2" s="1"/>
  <c r="DX77" i="2" s="1"/>
  <c r="DR77" i="3" s="1"/>
  <c r="DX77" i="3" s="1"/>
  <c r="DR77" i="4" s="1"/>
  <c r="DX77" i="4" s="1"/>
  <c r="DR77" i="5" s="1"/>
  <c r="DX77" i="5" s="1"/>
  <c r="DR77" i="6" s="1"/>
  <c r="DX77" i="6" s="1"/>
  <c r="DR77" i="7" s="1"/>
  <c r="DX77" i="7" s="1"/>
  <c r="DR77" i="8" s="1"/>
  <c r="DX77" i="8" s="1"/>
  <c r="DR77" i="9" s="1"/>
  <c r="DX77" i="9" s="1"/>
  <c r="DR77" i="10" s="1"/>
  <c r="DX77" i="10" s="1"/>
  <c r="DR77" i="11" s="1"/>
  <c r="DX77" i="11" s="1"/>
  <c r="DR77" i="12" s="1"/>
  <c r="DX77" i="12" s="1"/>
  <c r="DW77" i="1"/>
  <c r="DQ77" i="2" s="1"/>
  <c r="DW77" i="2" s="1"/>
  <c r="DV77" i="1"/>
  <c r="DS77" i="1"/>
  <c r="DO77" i="1"/>
  <c r="DP77" i="1" s="1"/>
  <c r="DN77" i="1"/>
  <c r="DM77" i="1"/>
  <c r="DJ77" i="1"/>
  <c r="DF77" i="1"/>
  <c r="CZ77" i="2" s="1"/>
  <c r="DE77" i="1"/>
  <c r="DD77" i="1"/>
  <c r="DA77" i="1"/>
  <c r="CX77" i="1"/>
  <c r="CW77" i="1"/>
  <c r="CV77" i="1"/>
  <c r="CU77" i="1"/>
  <c r="CT77" i="1"/>
  <c r="EV77" i="1" s="1"/>
  <c r="CS77" i="1"/>
  <c r="EU77" i="1" s="1"/>
  <c r="CN77" i="1"/>
  <c r="CO77" i="1" s="1"/>
  <c r="CM77" i="1"/>
  <c r="CG77" i="2" s="1"/>
  <c r="CL77" i="1"/>
  <c r="CI77" i="1"/>
  <c r="CE77" i="1"/>
  <c r="BY77" i="2" s="1"/>
  <c r="CE77" i="2" s="1"/>
  <c r="BY77" i="3" s="1"/>
  <c r="CE77" i="3" s="1"/>
  <c r="BY77" i="4" s="1"/>
  <c r="CE77" i="4" s="1"/>
  <c r="BY77" i="5" s="1"/>
  <c r="CE77" i="5" s="1"/>
  <c r="BY77" i="6" s="1"/>
  <c r="CE77" i="6" s="1"/>
  <c r="BY77" i="7" s="1"/>
  <c r="CE77" i="7" s="1"/>
  <c r="BY77" i="8" s="1"/>
  <c r="CE77" i="8" s="1"/>
  <c r="BY77" i="9" s="1"/>
  <c r="CE77" i="9" s="1"/>
  <c r="BY77" i="10" s="1"/>
  <c r="CE77" i="10" s="1"/>
  <c r="BY77" i="11" s="1"/>
  <c r="CE77" i="11" s="1"/>
  <c r="BY77" i="12" s="1"/>
  <c r="CE77" i="12" s="1"/>
  <c r="CD77" i="1"/>
  <c r="CC77" i="1"/>
  <c r="BZ77" i="1"/>
  <c r="BV77" i="1"/>
  <c r="BP77" i="2" s="1"/>
  <c r="BV77" i="2" s="1"/>
  <c r="BP77" i="3" s="1"/>
  <c r="BV77" i="3" s="1"/>
  <c r="BP77" i="4" s="1"/>
  <c r="BV77" i="4" s="1"/>
  <c r="BP77" i="5" s="1"/>
  <c r="BV77" i="5" s="1"/>
  <c r="BP77" i="6" s="1"/>
  <c r="BV77" i="6" s="1"/>
  <c r="BP77" i="7" s="1"/>
  <c r="BV77" i="7" s="1"/>
  <c r="BP77" i="8" s="1"/>
  <c r="BV77" i="8" s="1"/>
  <c r="BP77" i="9" s="1"/>
  <c r="BV77" i="9" s="1"/>
  <c r="BP77" i="10" s="1"/>
  <c r="BV77" i="10" s="1"/>
  <c r="BP77" i="11" s="1"/>
  <c r="BV77" i="11" s="1"/>
  <c r="BP77" i="12" s="1"/>
  <c r="BV77" i="12" s="1"/>
  <c r="BU77" i="1"/>
  <c r="BW77" i="1" s="1"/>
  <c r="BT77" i="1"/>
  <c r="BQ77" i="1"/>
  <c r="BN77" i="1"/>
  <c r="BM77" i="1"/>
  <c r="BG77" i="2" s="1"/>
  <c r="BM77" i="2" s="1"/>
  <c r="BG77" i="3" s="1"/>
  <c r="BM77" i="3" s="1"/>
  <c r="BG77" i="4" s="1"/>
  <c r="BM77" i="4" s="1"/>
  <c r="BG77" i="5" s="1"/>
  <c r="BM77" i="5" s="1"/>
  <c r="BG77" i="6" s="1"/>
  <c r="BM77" i="6" s="1"/>
  <c r="BG77" i="7" s="1"/>
  <c r="BM77" i="7" s="1"/>
  <c r="BG77" i="8" s="1"/>
  <c r="BM77" i="8" s="1"/>
  <c r="BG77" i="9" s="1"/>
  <c r="BM77" i="9" s="1"/>
  <c r="BG77" i="10" s="1"/>
  <c r="BM77" i="10" s="1"/>
  <c r="BG77" i="11" s="1"/>
  <c r="BM77" i="11" s="1"/>
  <c r="BL77" i="1"/>
  <c r="BF77" i="2" s="1"/>
  <c r="BL77" i="2" s="1"/>
  <c r="BF77" i="3" s="1"/>
  <c r="BK77" i="1"/>
  <c r="BH77" i="1"/>
  <c r="BD77" i="1"/>
  <c r="AX77" i="2" s="1"/>
  <c r="BD77" i="2" s="1"/>
  <c r="AX77" i="3" s="1"/>
  <c r="BD77" i="3" s="1"/>
  <c r="AX77" i="4" s="1"/>
  <c r="BD77" i="4" s="1"/>
  <c r="AX77" i="5" s="1"/>
  <c r="BD77" i="5" s="1"/>
  <c r="AX77" i="6" s="1"/>
  <c r="BD77" i="6" s="1"/>
  <c r="AX77" i="7" s="1"/>
  <c r="BD77" i="7" s="1"/>
  <c r="AX77" i="8" s="1"/>
  <c r="BD77" i="8" s="1"/>
  <c r="AX77" i="9" s="1"/>
  <c r="BD77" i="9" s="1"/>
  <c r="AX77" i="10" s="1"/>
  <c r="BD77" i="10" s="1"/>
  <c r="AX77" i="11" s="1"/>
  <c r="BD77" i="11" s="1"/>
  <c r="AX77" i="12" s="1"/>
  <c r="BD77" i="12" s="1"/>
  <c r="BC77" i="1"/>
  <c r="BB77" i="1"/>
  <c r="AY77" i="1"/>
  <c r="AV77" i="1"/>
  <c r="AU77" i="1"/>
  <c r="AO77" i="2" s="1"/>
  <c r="AU77" i="2" s="1"/>
  <c r="AO77" i="3" s="1"/>
  <c r="AU77" i="3" s="1"/>
  <c r="AO77" i="4" s="1"/>
  <c r="AU77" i="4" s="1"/>
  <c r="AO77" i="5" s="1"/>
  <c r="AU77" i="5" s="1"/>
  <c r="AO77" i="6" s="1"/>
  <c r="AU77" i="6" s="1"/>
  <c r="AO77" i="7" s="1"/>
  <c r="AU77" i="7" s="1"/>
  <c r="AO77" i="8" s="1"/>
  <c r="AU77" i="8" s="1"/>
  <c r="AO77" i="9" s="1"/>
  <c r="AU77" i="9" s="1"/>
  <c r="AO77" i="10" s="1"/>
  <c r="AU77" i="10" s="1"/>
  <c r="AO77" i="11" s="1"/>
  <c r="AU77" i="11" s="1"/>
  <c r="AO77" i="12" s="1"/>
  <c r="AU77" i="12" s="1"/>
  <c r="AT77" i="1"/>
  <c r="AS77" i="1"/>
  <c r="AP77" i="1"/>
  <c r="AM77" i="1"/>
  <c r="AL77" i="1"/>
  <c r="AF77" i="2" s="1"/>
  <c r="AL77" i="2" s="1"/>
  <c r="AF77" i="3" s="1"/>
  <c r="AL77" i="3" s="1"/>
  <c r="AF76" i="4" s="1"/>
  <c r="AL76" i="4" s="1"/>
  <c r="AF77" i="5" s="1"/>
  <c r="AL77" i="5" s="1"/>
  <c r="AF77" i="6" s="1"/>
  <c r="AL77" i="6" s="1"/>
  <c r="AF77" i="7" s="1"/>
  <c r="AL77" i="7" s="1"/>
  <c r="AF77" i="8" s="1"/>
  <c r="AL77" i="8" s="1"/>
  <c r="AF77" i="9" s="1"/>
  <c r="AL77" i="9" s="1"/>
  <c r="AF77" i="10" s="1"/>
  <c r="AL77" i="10" s="1"/>
  <c r="AF77" i="11" s="1"/>
  <c r="AL77" i="11" s="1"/>
  <c r="AF77" i="12" s="1"/>
  <c r="AL77" i="12" s="1"/>
  <c r="AK77" i="1"/>
  <c r="AE77" i="2" s="1"/>
  <c r="AK77" i="2" s="1"/>
  <c r="AE77" i="3" s="1"/>
  <c r="AJ77" i="1"/>
  <c r="AG77" i="1"/>
  <c r="AC77" i="1"/>
  <c r="W77" i="2" s="1"/>
  <c r="AC77" i="2" s="1"/>
  <c r="W77" i="3" s="1"/>
  <c r="AC77" i="3" s="1"/>
  <c r="W77" i="4" s="1"/>
  <c r="AC77" i="4" s="1"/>
  <c r="W77" i="5" s="1"/>
  <c r="AC77" i="5" s="1"/>
  <c r="W77" i="6" s="1"/>
  <c r="AC77" i="6" s="1"/>
  <c r="W77" i="7" s="1"/>
  <c r="AC77" i="7" s="1"/>
  <c r="W77" i="8" s="1"/>
  <c r="AC77" i="8" s="1"/>
  <c r="W77" i="9" s="1"/>
  <c r="AC77" i="9" s="1"/>
  <c r="W77" i="10" s="1"/>
  <c r="AC77" i="10" s="1"/>
  <c r="W77" i="11" s="1"/>
  <c r="AC77" i="11" s="1"/>
  <c r="W77" i="12" s="1"/>
  <c r="AC77" i="12" s="1"/>
  <c r="AB77" i="1"/>
  <c r="V77" i="2" s="1"/>
  <c r="AB77" i="2" s="1"/>
  <c r="AA77" i="1"/>
  <c r="X77" i="1"/>
  <c r="T77" i="1"/>
  <c r="U77" i="1" s="1"/>
  <c r="S77" i="1"/>
  <c r="R77" i="1"/>
  <c r="O77" i="1"/>
  <c r="K77" i="1"/>
  <c r="E77" i="2" s="1"/>
  <c r="K77" i="2" s="1"/>
  <c r="E77" i="3" s="1"/>
  <c r="K77" i="3" s="1"/>
  <c r="E77" i="4" s="1"/>
  <c r="K77" i="4" s="1"/>
  <c r="E77" i="5" s="1"/>
  <c r="K77" i="5" s="1"/>
  <c r="E77" i="6" s="1"/>
  <c r="K77" i="6" s="1"/>
  <c r="E77" i="7" s="1"/>
  <c r="K77" i="7" s="1"/>
  <c r="E77" i="8" s="1"/>
  <c r="K77" i="8" s="1"/>
  <c r="E77" i="9" s="1"/>
  <c r="K77" i="9" s="1"/>
  <c r="E77" i="10" s="1"/>
  <c r="K77" i="10" s="1"/>
  <c r="E77" i="11" s="1"/>
  <c r="K77" i="11" s="1"/>
  <c r="E77" i="12" s="1"/>
  <c r="K77" i="12" s="1"/>
  <c r="J77" i="1"/>
  <c r="I77" i="1"/>
  <c r="F77" i="1"/>
  <c r="EP76" i="1"/>
  <c r="EJ76" i="2" s="1"/>
  <c r="EO76" i="1"/>
  <c r="EN76" i="1"/>
  <c r="EK76" i="1"/>
  <c r="EG76" i="1"/>
  <c r="EF76" i="1"/>
  <c r="DZ76" i="2" s="1"/>
  <c r="EF76" i="2" s="1"/>
  <c r="EE76" i="1"/>
  <c r="EB76" i="1"/>
  <c r="DY76" i="1"/>
  <c r="DX76" i="1"/>
  <c r="DR76" i="2" s="1"/>
  <c r="DX76" i="2" s="1"/>
  <c r="DR76" i="3" s="1"/>
  <c r="DX76" i="3" s="1"/>
  <c r="DR76" i="4" s="1"/>
  <c r="DX76" i="4" s="1"/>
  <c r="DR76" i="5" s="1"/>
  <c r="DX76" i="5" s="1"/>
  <c r="DR76" i="6" s="1"/>
  <c r="DX76" i="6" s="1"/>
  <c r="DR76" i="7" s="1"/>
  <c r="DX76" i="7" s="1"/>
  <c r="DR76" i="8" s="1"/>
  <c r="DX76" i="8" s="1"/>
  <c r="DR76" i="9" s="1"/>
  <c r="DX76" i="9" s="1"/>
  <c r="DR76" i="10" s="1"/>
  <c r="DX76" i="10" s="1"/>
  <c r="DR76" i="11" s="1"/>
  <c r="DX76" i="11" s="1"/>
  <c r="DR76" i="12" s="1"/>
  <c r="DX76" i="12" s="1"/>
  <c r="DW76" i="1"/>
  <c r="DQ76" i="2" s="1"/>
  <c r="DV76" i="1"/>
  <c r="DS76" i="1"/>
  <c r="DO76" i="1"/>
  <c r="DI76" i="2" s="1"/>
  <c r="DN76" i="1"/>
  <c r="DM76" i="1"/>
  <c r="DJ76" i="1"/>
  <c r="DG76" i="1"/>
  <c r="DF76" i="1"/>
  <c r="DE76" i="1"/>
  <c r="CY76" i="2" s="1"/>
  <c r="DE76" i="2" s="1"/>
  <c r="DD76" i="1"/>
  <c r="DA76" i="1"/>
  <c r="CX76" i="1"/>
  <c r="CW76" i="1"/>
  <c r="CV76" i="1"/>
  <c r="CU76" i="1"/>
  <c r="CT76" i="1"/>
  <c r="EV76" i="1" s="1"/>
  <c r="CS76" i="1"/>
  <c r="EU76" i="1" s="1"/>
  <c r="CN76" i="1"/>
  <c r="CH76" i="2" s="1"/>
  <c r="CN76" i="2" s="1"/>
  <c r="CH76" i="3" s="1"/>
  <c r="CN76" i="3" s="1"/>
  <c r="CH76" i="4" s="1"/>
  <c r="CN76" i="4" s="1"/>
  <c r="CH76" i="5" s="1"/>
  <c r="CN76" i="5" s="1"/>
  <c r="CH76" i="6" s="1"/>
  <c r="CN76" i="6" s="1"/>
  <c r="CH76" i="7" s="1"/>
  <c r="CN76" i="7" s="1"/>
  <c r="CH76" i="8" s="1"/>
  <c r="CN76" i="8" s="1"/>
  <c r="CH76" i="9" s="1"/>
  <c r="CN76" i="9" s="1"/>
  <c r="CM76" i="1"/>
  <c r="CL76" i="1"/>
  <c r="CI76" i="1"/>
  <c r="CF76" i="1"/>
  <c r="CE76" i="1"/>
  <c r="BY76" i="2" s="1"/>
  <c r="CE76" i="2" s="1"/>
  <c r="BY76" i="3" s="1"/>
  <c r="CE76" i="3" s="1"/>
  <c r="BY76" i="4" s="1"/>
  <c r="CE76" i="4" s="1"/>
  <c r="BY76" i="5" s="1"/>
  <c r="CE76" i="5" s="1"/>
  <c r="BY76" i="6" s="1"/>
  <c r="CE76" i="6" s="1"/>
  <c r="BY76" i="7" s="1"/>
  <c r="CE76" i="7" s="1"/>
  <c r="BY76" i="8" s="1"/>
  <c r="CE76" i="8" s="1"/>
  <c r="BY76" i="9" s="1"/>
  <c r="CE76" i="9" s="1"/>
  <c r="BY76" i="10" s="1"/>
  <c r="CE76" i="10" s="1"/>
  <c r="BY76" i="11" s="1"/>
  <c r="CE76" i="11" s="1"/>
  <c r="BY76" i="12" s="1"/>
  <c r="CE76" i="12" s="1"/>
  <c r="CD76" i="1"/>
  <c r="BX76" i="2" s="1"/>
  <c r="CC76" i="1"/>
  <c r="BZ76" i="1"/>
  <c r="BV76" i="1"/>
  <c r="BP76" i="2" s="1"/>
  <c r="BV76" i="2" s="1"/>
  <c r="BP76" i="3" s="1"/>
  <c r="BV76" i="3" s="1"/>
  <c r="BP76" i="4" s="1"/>
  <c r="BV76" i="4" s="1"/>
  <c r="BP76" i="5" s="1"/>
  <c r="BV76" i="5" s="1"/>
  <c r="BP76" i="6" s="1"/>
  <c r="BV76" i="6" s="1"/>
  <c r="BP76" i="7" s="1"/>
  <c r="BV76" i="7" s="1"/>
  <c r="BP76" i="8" s="1"/>
  <c r="BV76" i="8" s="1"/>
  <c r="BP76" i="9" s="1"/>
  <c r="BV76" i="9" s="1"/>
  <c r="BP76" i="10" s="1"/>
  <c r="BV76" i="10" s="1"/>
  <c r="BP76" i="11" s="1"/>
  <c r="BV76" i="11" s="1"/>
  <c r="BP76" i="12" s="1"/>
  <c r="BV76" i="12" s="1"/>
  <c r="BU76" i="1"/>
  <c r="BO76" i="2" s="1"/>
  <c r="BU76" i="2" s="1"/>
  <c r="BT76" i="1"/>
  <c r="BQ76" i="1"/>
  <c r="BM76" i="1"/>
  <c r="BG76" i="2" s="1"/>
  <c r="BM76" i="2" s="1"/>
  <c r="BG76" i="3" s="1"/>
  <c r="BM76" i="3" s="1"/>
  <c r="BG76" i="4" s="1"/>
  <c r="BM76" i="4" s="1"/>
  <c r="BG76" i="5" s="1"/>
  <c r="BM76" i="5" s="1"/>
  <c r="BG76" i="6" s="1"/>
  <c r="BM76" i="6" s="1"/>
  <c r="BG76" i="7" s="1"/>
  <c r="BM76" i="7" s="1"/>
  <c r="BG76" i="8" s="1"/>
  <c r="BM76" i="8" s="1"/>
  <c r="BG76" i="9" s="1"/>
  <c r="BM76" i="9" s="1"/>
  <c r="BG76" i="10" s="1"/>
  <c r="BM76" i="10" s="1"/>
  <c r="BG76" i="11" s="1"/>
  <c r="BM76" i="11" s="1"/>
  <c r="BL76" i="1"/>
  <c r="BN76" i="1" s="1"/>
  <c r="BK76" i="1"/>
  <c r="BH76" i="1"/>
  <c r="BD76" i="1"/>
  <c r="AX76" i="2" s="1"/>
  <c r="BD76" i="2" s="1"/>
  <c r="AX76" i="3" s="1"/>
  <c r="BD76" i="3" s="1"/>
  <c r="AX76" i="4" s="1"/>
  <c r="BD76" i="4" s="1"/>
  <c r="AX76" i="5" s="1"/>
  <c r="BD76" i="5" s="1"/>
  <c r="AX76" i="6" s="1"/>
  <c r="BD76" i="6" s="1"/>
  <c r="AX76" i="7" s="1"/>
  <c r="BD76" i="7" s="1"/>
  <c r="AX76" i="8" s="1"/>
  <c r="BD76" i="8" s="1"/>
  <c r="AX76" i="9" s="1"/>
  <c r="BD76" i="9" s="1"/>
  <c r="AX76" i="10" s="1"/>
  <c r="BD76" i="10" s="1"/>
  <c r="AX76" i="11" s="1"/>
  <c r="BD76" i="11" s="1"/>
  <c r="AX76" i="12" s="1"/>
  <c r="BD76" i="12" s="1"/>
  <c r="BC76" i="1"/>
  <c r="AW76" i="2" s="1"/>
  <c r="BB76" i="1"/>
  <c r="AY76" i="1"/>
  <c r="AU76" i="1"/>
  <c r="AO76" i="2" s="1"/>
  <c r="AU76" i="2" s="1"/>
  <c r="AO76" i="3" s="1"/>
  <c r="AU76" i="3" s="1"/>
  <c r="AO76" i="4" s="1"/>
  <c r="AU76" i="4" s="1"/>
  <c r="AO76" i="5" s="1"/>
  <c r="AU76" i="5" s="1"/>
  <c r="AO76" i="6" s="1"/>
  <c r="AU76" i="6" s="1"/>
  <c r="AO76" i="7" s="1"/>
  <c r="AU76" i="7" s="1"/>
  <c r="AO76" i="8" s="1"/>
  <c r="AU76" i="8" s="1"/>
  <c r="AO76" i="9" s="1"/>
  <c r="AU76" i="9" s="1"/>
  <c r="AO76" i="10" s="1"/>
  <c r="AU76" i="10" s="1"/>
  <c r="AO76" i="11" s="1"/>
  <c r="AU76" i="11" s="1"/>
  <c r="AO76" i="12" s="1"/>
  <c r="AU76" i="12" s="1"/>
  <c r="AT76" i="1"/>
  <c r="AS76" i="1"/>
  <c r="AP76" i="1"/>
  <c r="AL76" i="1"/>
  <c r="AK76" i="1"/>
  <c r="AM76" i="1" s="1"/>
  <c r="AJ76" i="1"/>
  <c r="AG76" i="1"/>
  <c r="AD76" i="1"/>
  <c r="AC76" i="1"/>
  <c r="W76" i="2" s="1"/>
  <c r="AC76" i="2" s="1"/>
  <c r="W76" i="3" s="1"/>
  <c r="AC76" i="3" s="1"/>
  <c r="W76" i="4" s="1"/>
  <c r="AC76" i="4" s="1"/>
  <c r="W76" i="5" s="1"/>
  <c r="AC76" i="5" s="1"/>
  <c r="W76" i="6" s="1"/>
  <c r="AC76" i="6" s="1"/>
  <c r="W76" i="7" s="1"/>
  <c r="AC76" i="7" s="1"/>
  <c r="AB76" i="1"/>
  <c r="V76" i="2" s="1"/>
  <c r="AA76" i="1"/>
  <c r="X76" i="1"/>
  <c r="T76" i="1"/>
  <c r="N76" i="2" s="1"/>
  <c r="T76" i="2" s="1"/>
  <c r="N76" i="3" s="1"/>
  <c r="T76" i="3" s="1"/>
  <c r="N76" i="4" s="1"/>
  <c r="T76" i="4" s="1"/>
  <c r="N76" i="5" s="1"/>
  <c r="T76" i="5" s="1"/>
  <c r="N76" i="6" s="1"/>
  <c r="T76" i="6" s="1"/>
  <c r="N76" i="7" s="1"/>
  <c r="T76" i="7" s="1"/>
  <c r="S76" i="1"/>
  <c r="R76" i="1"/>
  <c r="O76" i="1"/>
  <c r="L76" i="1"/>
  <c r="K76" i="1"/>
  <c r="J76" i="1"/>
  <c r="I76" i="1"/>
  <c r="F76" i="1"/>
  <c r="EQ75" i="1"/>
  <c r="EP75" i="1"/>
  <c r="EJ75" i="2" s="1"/>
  <c r="EP75" i="2" s="1"/>
  <c r="EJ75" i="3" s="1"/>
  <c r="EP75" i="3" s="1"/>
  <c r="EJ75" i="4" s="1"/>
  <c r="EP75" i="4" s="1"/>
  <c r="EO75" i="1"/>
  <c r="EI75" i="2" s="1"/>
  <c r="EN75" i="1"/>
  <c r="EK75" i="1"/>
  <c r="EH75" i="1"/>
  <c r="EG75" i="1"/>
  <c r="EA75" i="2" s="1"/>
  <c r="EG75" i="2" s="1"/>
  <c r="EA75" i="3" s="1"/>
  <c r="EG75" i="3" s="1"/>
  <c r="EA75" i="4" s="1"/>
  <c r="EG75" i="4" s="1"/>
  <c r="EA75" i="5" s="1"/>
  <c r="EG75" i="5" s="1"/>
  <c r="EA75" i="6" s="1"/>
  <c r="EG75" i="6" s="1"/>
  <c r="EA75" i="7" s="1"/>
  <c r="EG75" i="7" s="1"/>
  <c r="EA75" i="8" s="1"/>
  <c r="EG75" i="8" s="1"/>
  <c r="EA75" i="9" s="1"/>
  <c r="EG75" i="9" s="1"/>
  <c r="EA75" i="10" s="1"/>
  <c r="EG75" i="10" s="1"/>
  <c r="EA75" i="11" s="1"/>
  <c r="EG75" i="11" s="1"/>
  <c r="EA75" i="12" s="1"/>
  <c r="EG75" i="12" s="1"/>
  <c r="EF75" i="1"/>
  <c r="DZ75" i="2" s="1"/>
  <c r="EB75" i="2" s="1"/>
  <c r="EE75" i="1"/>
  <c r="EB75" i="1"/>
  <c r="DX75" i="1"/>
  <c r="DR75" i="2" s="1"/>
  <c r="DX75" i="2" s="1"/>
  <c r="DR75" i="3" s="1"/>
  <c r="DX75" i="3" s="1"/>
  <c r="DR75" i="4" s="1"/>
  <c r="DX75" i="4" s="1"/>
  <c r="DR75" i="5" s="1"/>
  <c r="DX75" i="5" s="1"/>
  <c r="DR75" i="6" s="1"/>
  <c r="DX75" i="6" s="1"/>
  <c r="DR75" i="7" s="1"/>
  <c r="DX75" i="7" s="1"/>
  <c r="DR75" i="8" s="1"/>
  <c r="DX75" i="8" s="1"/>
  <c r="DR75" i="9" s="1"/>
  <c r="DX75" i="9" s="1"/>
  <c r="DR75" i="10" s="1"/>
  <c r="DX75" i="10" s="1"/>
  <c r="DR75" i="11" s="1"/>
  <c r="DX75" i="11" s="1"/>
  <c r="DR75" i="12" s="1"/>
  <c r="DX75" i="12" s="1"/>
  <c r="DW75" i="1"/>
  <c r="DY75" i="1" s="1"/>
  <c r="DV75" i="1"/>
  <c r="DS75" i="1"/>
  <c r="DO75" i="1"/>
  <c r="DP75" i="1" s="1"/>
  <c r="DN75" i="1"/>
  <c r="DH75" i="2" s="1"/>
  <c r="DN75" i="2" s="1"/>
  <c r="DM75" i="1"/>
  <c r="DJ75" i="1"/>
  <c r="DF75" i="1"/>
  <c r="CZ75" i="2" s="1"/>
  <c r="DF75" i="2" s="1"/>
  <c r="CZ75" i="3" s="1"/>
  <c r="DF75" i="3" s="1"/>
  <c r="CZ75" i="4" s="1"/>
  <c r="DF75" i="4" s="1"/>
  <c r="CZ75" i="5" s="1"/>
  <c r="DF75" i="5" s="1"/>
  <c r="CZ75" i="6" s="1"/>
  <c r="DF75" i="6" s="1"/>
  <c r="CZ75" i="7" s="1"/>
  <c r="DF75" i="7" s="1"/>
  <c r="CZ75" i="8" s="1"/>
  <c r="DF75" i="8" s="1"/>
  <c r="CZ75" i="9" s="1"/>
  <c r="DF75" i="9" s="1"/>
  <c r="CZ75" i="10" s="1"/>
  <c r="DF75" i="10" s="1"/>
  <c r="CZ75" i="11" s="1"/>
  <c r="DF75" i="11" s="1"/>
  <c r="CZ75" i="12" s="1"/>
  <c r="DF75" i="12" s="1"/>
  <c r="DE75" i="1"/>
  <c r="DD75" i="1"/>
  <c r="DA75" i="1"/>
  <c r="CX75" i="1"/>
  <c r="CW75" i="1"/>
  <c r="CV75" i="1"/>
  <c r="CU75" i="1"/>
  <c r="CT75" i="1"/>
  <c r="EV75" i="1" s="1"/>
  <c r="CS75" i="1"/>
  <c r="EU75" i="1" s="1"/>
  <c r="CN75" i="1"/>
  <c r="CO75" i="1" s="1"/>
  <c r="CM75" i="1"/>
  <c r="CG75" i="2" s="1"/>
  <c r="CM75" i="2" s="1"/>
  <c r="CL75" i="1"/>
  <c r="CI75" i="1"/>
  <c r="CE75" i="1"/>
  <c r="BY75" i="2" s="1"/>
  <c r="CE75" i="2" s="1"/>
  <c r="BY75" i="3" s="1"/>
  <c r="CE75" i="3" s="1"/>
  <c r="BY75" i="4" s="1"/>
  <c r="CE75" i="4" s="1"/>
  <c r="BY75" i="5" s="1"/>
  <c r="CE75" i="5" s="1"/>
  <c r="BY75" i="6" s="1"/>
  <c r="CE75" i="6" s="1"/>
  <c r="BY75" i="7" s="1"/>
  <c r="CE75" i="7" s="1"/>
  <c r="BY75" i="8" s="1"/>
  <c r="CE75" i="8" s="1"/>
  <c r="BY75" i="9" s="1"/>
  <c r="CE75" i="9" s="1"/>
  <c r="BY75" i="10" s="1"/>
  <c r="CE75" i="10" s="1"/>
  <c r="BY75" i="11" s="1"/>
  <c r="CE75" i="11" s="1"/>
  <c r="BY75" i="12" s="1"/>
  <c r="CE75" i="12" s="1"/>
  <c r="CD75" i="1"/>
  <c r="BX75" i="2" s="1"/>
  <c r="CC75" i="1"/>
  <c r="BZ75" i="1"/>
  <c r="BV75" i="1"/>
  <c r="BP75" i="2" s="1"/>
  <c r="BV75" i="2" s="1"/>
  <c r="BP75" i="3" s="1"/>
  <c r="BV75" i="3" s="1"/>
  <c r="BP75" i="4" s="1"/>
  <c r="BV75" i="4" s="1"/>
  <c r="BP75" i="5" s="1"/>
  <c r="BV75" i="5" s="1"/>
  <c r="BP75" i="6" s="1"/>
  <c r="BV75" i="6" s="1"/>
  <c r="BP75" i="7" s="1"/>
  <c r="BV75" i="7" s="1"/>
  <c r="BP75" i="8" s="1"/>
  <c r="BV75" i="8" s="1"/>
  <c r="BP75" i="9" s="1"/>
  <c r="BV75" i="9" s="1"/>
  <c r="BP75" i="10" s="1"/>
  <c r="BV75" i="10" s="1"/>
  <c r="BP75" i="11" s="1"/>
  <c r="BV75" i="11" s="1"/>
  <c r="BP75" i="12" s="1"/>
  <c r="BV75" i="12" s="1"/>
  <c r="BU75" i="1"/>
  <c r="BO75" i="2" s="1"/>
  <c r="BU75" i="2" s="1"/>
  <c r="BT75" i="1"/>
  <c r="BQ75" i="1"/>
  <c r="BN75" i="1"/>
  <c r="BM75" i="1"/>
  <c r="BG75" i="2" s="1"/>
  <c r="BM75" i="2" s="1"/>
  <c r="BG75" i="3" s="1"/>
  <c r="BM75" i="3" s="1"/>
  <c r="BG75" i="4" s="1"/>
  <c r="BM75" i="4" s="1"/>
  <c r="BG75" i="5" s="1"/>
  <c r="BM75" i="5" s="1"/>
  <c r="BG75" i="6" s="1"/>
  <c r="BM75" i="6" s="1"/>
  <c r="BG75" i="7" s="1"/>
  <c r="BM75" i="7" s="1"/>
  <c r="BG75" i="8" s="1"/>
  <c r="BM75" i="8" s="1"/>
  <c r="BG75" i="9" s="1"/>
  <c r="BM75" i="9" s="1"/>
  <c r="BG75" i="10" s="1"/>
  <c r="BM75" i="10" s="1"/>
  <c r="BG75" i="11" s="1"/>
  <c r="BM75" i="11" s="1"/>
  <c r="BL75" i="1"/>
  <c r="BF75" i="2" s="1"/>
  <c r="BK75" i="1"/>
  <c r="BH75" i="1"/>
  <c r="BD75" i="1"/>
  <c r="BC75" i="1"/>
  <c r="BB75" i="1"/>
  <c r="AY75" i="1"/>
  <c r="AV75" i="1"/>
  <c r="AU75" i="1"/>
  <c r="AO75" i="2" s="1"/>
  <c r="AU75" i="2" s="1"/>
  <c r="AO75" i="3" s="1"/>
  <c r="AU75" i="3" s="1"/>
  <c r="AO75" i="4" s="1"/>
  <c r="AU75" i="4" s="1"/>
  <c r="AO75" i="5" s="1"/>
  <c r="AU75" i="5" s="1"/>
  <c r="AO75" i="6" s="1"/>
  <c r="AU75" i="6" s="1"/>
  <c r="AO75" i="7" s="1"/>
  <c r="AU75" i="7" s="1"/>
  <c r="AO75" i="8" s="1"/>
  <c r="AU75" i="8" s="1"/>
  <c r="AO75" i="9" s="1"/>
  <c r="AU75" i="9" s="1"/>
  <c r="AO75" i="10" s="1"/>
  <c r="AU75" i="10" s="1"/>
  <c r="AO75" i="11" s="1"/>
  <c r="AU75" i="11" s="1"/>
  <c r="AO75" i="12" s="1"/>
  <c r="AU75" i="12" s="1"/>
  <c r="AT75" i="1"/>
  <c r="AN75" i="2" s="1"/>
  <c r="AS75" i="1"/>
  <c r="AP75" i="1"/>
  <c r="AL75" i="1"/>
  <c r="AF75" i="2" s="1"/>
  <c r="AL75" i="2" s="1"/>
  <c r="AF75" i="3" s="1"/>
  <c r="AL75" i="3" s="1"/>
  <c r="AF74" i="4" s="1"/>
  <c r="AL74" i="4" s="1"/>
  <c r="AF75" i="5" s="1"/>
  <c r="AL75" i="5" s="1"/>
  <c r="AF75" i="6" s="1"/>
  <c r="AL75" i="6" s="1"/>
  <c r="AF75" i="7" s="1"/>
  <c r="AL75" i="7" s="1"/>
  <c r="AF75" i="8" s="1"/>
  <c r="AL75" i="8" s="1"/>
  <c r="AF75" i="9" s="1"/>
  <c r="AL75" i="9" s="1"/>
  <c r="AF75" i="10" s="1"/>
  <c r="AL75" i="10" s="1"/>
  <c r="AF75" i="11" s="1"/>
  <c r="AL75" i="11" s="1"/>
  <c r="AF75" i="12" s="1"/>
  <c r="AL75" i="12" s="1"/>
  <c r="AK75" i="1"/>
  <c r="AE75" i="2" s="1"/>
  <c r="AJ75" i="1"/>
  <c r="AG75" i="1"/>
  <c r="AC75" i="1"/>
  <c r="W75" i="2" s="1"/>
  <c r="AC75" i="2" s="1"/>
  <c r="W75" i="3" s="1"/>
  <c r="AC75" i="3" s="1"/>
  <c r="W75" i="4" s="1"/>
  <c r="AC75" i="4" s="1"/>
  <c r="W75" i="5" s="1"/>
  <c r="AC75" i="5" s="1"/>
  <c r="W75" i="6" s="1"/>
  <c r="AC75" i="6" s="1"/>
  <c r="W75" i="7" s="1"/>
  <c r="AC75" i="7" s="1"/>
  <c r="W75" i="8" s="1"/>
  <c r="AC75" i="8" s="1"/>
  <c r="W75" i="9" s="1"/>
  <c r="AC75" i="9" s="1"/>
  <c r="W75" i="10" s="1"/>
  <c r="AC75" i="10" s="1"/>
  <c r="W75" i="11" s="1"/>
  <c r="AC75" i="11" s="1"/>
  <c r="W75" i="12" s="1"/>
  <c r="AC75" i="12" s="1"/>
  <c r="AB75" i="1"/>
  <c r="V75" i="2" s="1"/>
  <c r="AB75" i="2" s="1"/>
  <c r="AA75" i="1"/>
  <c r="X75" i="1"/>
  <c r="T75" i="1"/>
  <c r="U75" i="1" s="1"/>
  <c r="S75" i="1"/>
  <c r="R75" i="1"/>
  <c r="O75" i="1"/>
  <c r="K75" i="1"/>
  <c r="E75" i="2" s="1"/>
  <c r="K75" i="2" s="1"/>
  <c r="E75" i="3" s="1"/>
  <c r="K75" i="3" s="1"/>
  <c r="E75" i="4" s="1"/>
  <c r="K75" i="4" s="1"/>
  <c r="E75" i="5" s="1"/>
  <c r="K75" i="5" s="1"/>
  <c r="E75" i="6" s="1"/>
  <c r="K75" i="6" s="1"/>
  <c r="E75" i="7" s="1"/>
  <c r="K75" i="7" s="1"/>
  <c r="E75" i="8" s="1"/>
  <c r="K75" i="8" s="1"/>
  <c r="E75" i="9" s="1"/>
  <c r="K75" i="9" s="1"/>
  <c r="E75" i="10" s="1"/>
  <c r="K75" i="10" s="1"/>
  <c r="E75" i="11" s="1"/>
  <c r="K75" i="11" s="1"/>
  <c r="E75" i="12" s="1"/>
  <c r="K75" i="12" s="1"/>
  <c r="J75" i="1"/>
  <c r="I75" i="1"/>
  <c r="F75" i="1"/>
  <c r="EP74" i="1"/>
  <c r="EJ74" i="2" s="1"/>
  <c r="EP74" i="2" s="1"/>
  <c r="EJ74" i="3" s="1"/>
  <c r="EP74" i="3" s="1"/>
  <c r="EJ74" i="4" s="1"/>
  <c r="EP74" i="4" s="1"/>
  <c r="EO74" i="1"/>
  <c r="EN74" i="1"/>
  <c r="EK74" i="1"/>
  <c r="EG74" i="1"/>
  <c r="EA74" i="2" s="1"/>
  <c r="EG74" i="2" s="1"/>
  <c r="EA74" i="3" s="1"/>
  <c r="EG74" i="3" s="1"/>
  <c r="EA74" i="4" s="1"/>
  <c r="EG74" i="4" s="1"/>
  <c r="EA74" i="5" s="1"/>
  <c r="EG74" i="5" s="1"/>
  <c r="EA74" i="6" s="1"/>
  <c r="EG74" i="6" s="1"/>
  <c r="EA74" i="7" s="1"/>
  <c r="EG74" i="7" s="1"/>
  <c r="EA74" i="8" s="1"/>
  <c r="EG74" i="8" s="1"/>
  <c r="EA74" i="9" s="1"/>
  <c r="EG74" i="9" s="1"/>
  <c r="EA74" i="10" s="1"/>
  <c r="EG74" i="10" s="1"/>
  <c r="EA74" i="11" s="1"/>
  <c r="EG74" i="11" s="1"/>
  <c r="EA74" i="12" s="1"/>
  <c r="EG74" i="12" s="1"/>
  <c r="EF74" i="1"/>
  <c r="EH74" i="1" s="1"/>
  <c r="EE74" i="1"/>
  <c r="EB74" i="1"/>
  <c r="DY74" i="1"/>
  <c r="DX74" i="1"/>
  <c r="DR74" i="2" s="1"/>
  <c r="DW74" i="1"/>
  <c r="DQ74" i="2" s="1"/>
  <c r="DV74" i="1"/>
  <c r="DS74" i="1"/>
  <c r="DO74" i="1"/>
  <c r="DI74" i="2" s="1"/>
  <c r="DO74" i="2" s="1"/>
  <c r="DI74" i="3" s="1"/>
  <c r="DO74" i="3" s="1"/>
  <c r="DI74" i="4" s="1"/>
  <c r="DO74" i="4" s="1"/>
  <c r="DI74" i="5" s="1"/>
  <c r="DO74" i="5" s="1"/>
  <c r="DI74" i="6" s="1"/>
  <c r="DO74" i="6" s="1"/>
  <c r="DI74" i="7" s="1"/>
  <c r="DO74" i="7" s="1"/>
  <c r="DI74" i="8" s="1"/>
  <c r="DO74" i="8" s="1"/>
  <c r="DI74" i="9" s="1"/>
  <c r="DO74" i="9" s="1"/>
  <c r="DI74" i="10" s="1"/>
  <c r="DO74" i="10" s="1"/>
  <c r="DI74" i="11" s="1"/>
  <c r="DO74" i="11" s="1"/>
  <c r="DI74" i="12" s="1"/>
  <c r="DO74" i="12" s="1"/>
  <c r="DN74" i="1"/>
  <c r="DM74" i="1"/>
  <c r="DJ74" i="1"/>
  <c r="DG74" i="1"/>
  <c r="DF74" i="1"/>
  <c r="CZ74" i="2" s="1"/>
  <c r="DF74" i="2" s="1"/>
  <c r="CZ74" i="3" s="1"/>
  <c r="DF74" i="3" s="1"/>
  <c r="CZ74" i="4" s="1"/>
  <c r="DF74" i="4" s="1"/>
  <c r="CZ74" i="5" s="1"/>
  <c r="DF74" i="5" s="1"/>
  <c r="CZ74" i="6" s="1"/>
  <c r="DF74" i="6" s="1"/>
  <c r="CZ74" i="7" s="1"/>
  <c r="DF74" i="7" s="1"/>
  <c r="CZ74" i="8" s="1"/>
  <c r="DF74" i="8" s="1"/>
  <c r="CZ74" i="9" s="1"/>
  <c r="DF74" i="9" s="1"/>
  <c r="CZ74" i="10" s="1"/>
  <c r="DF74" i="10" s="1"/>
  <c r="CZ74" i="11" s="1"/>
  <c r="DF74" i="11" s="1"/>
  <c r="CZ74" i="12" s="1"/>
  <c r="DF74" i="12" s="1"/>
  <c r="DE74" i="1"/>
  <c r="DD74" i="1"/>
  <c r="DA74" i="1"/>
  <c r="CX74" i="1"/>
  <c r="CW74" i="1"/>
  <c r="CV74" i="1"/>
  <c r="CU74" i="1"/>
  <c r="CT74" i="1"/>
  <c r="EV74" i="1" s="1"/>
  <c r="CS74" i="1"/>
  <c r="EU74" i="1" s="1"/>
  <c r="CN74" i="1"/>
  <c r="CH74" i="2" s="1"/>
  <c r="CN74" i="2" s="1"/>
  <c r="CH74" i="3" s="1"/>
  <c r="CN74" i="3" s="1"/>
  <c r="CH74" i="4" s="1"/>
  <c r="CN74" i="4" s="1"/>
  <c r="CH74" i="5" s="1"/>
  <c r="CN74" i="5" s="1"/>
  <c r="CH74" i="6" s="1"/>
  <c r="CN74" i="6" s="1"/>
  <c r="CH74" i="7" s="1"/>
  <c r="CN74" i="7" s="1"/>
  <c r="CH74" i="8" s="1"/>
  <c r="CN74" i="8" s="1"/>
  <c r="CH74" i="9" s="1"/>
  <c r="CN74" i="9" s="1"/>
  <c r="CM74" i="1"/>
  <c r="CL74" i="1"/>
  <c r="CI74" i="1"/>
  <c r="CF74" i="1"/>
  <c r="CE74" i="1"/>
  <c r="BY74" i="2" s="1"/>
  <c r="CD74" i="1"/>
  <c r="BX74" i="2" s="1"/>
  <c r="BZ74" i="2" s="1"/>
  <c r="CC74" i="1"/>
  <c r="BZ74" i="1"/>
  <c r="BW74" i="1"/>
  <c r="BV74" i="1"/>
  <c r="BP74" i="2" s="1"/>
  <c r="BV74" i="2" s="1"/>
  <c r="BP74" i="3" s="1"/>
  <c r="BV74" i="3" s="1"/>
  <c r="BP74" i="4" s="1"/>
  <c r="BV74" i="4" s="1"/>
  <c r="BP74" i="5" s="1"/>
  <c r="BV74" i="5" s="1"/>
  <c r="BP74" i="6" s="1"/>
  <c r="BV74" i="6" s="1"/>
  <c r="BP74" i="7" s="1"/>
  <c r="BV74" i="7" s="1"/>
  <c r="BP74" i="8" s="1"/>
  <c r="BV74" i="8" s="1"/>
  <c r="BP74" i="9" s="1"/>
  <c r="BV74" i="9" s="1"/>
  <c r="BP74" i="10" s="1"/>
  <c r="BV74" i="10" s="1"/>
  <c r="BP74" i="11" s="1"/>
  <c r="BV74" i="11" s="1"/>
  <c r="BP74" i="12" s="1"/>
  <c r="BV74" i="12" s="1"/>
  <c r="BU74" i="1"/>
  <c r="BO74" i="2" s="1"/>
  <c r="BT74" i="1"/>
  <c r="BQ74" i="1"/>
  <c r="BM74" i="1"/>
  <c r="BG74" i="2" s="1"/>
  <c r="BM74" i="2" s="1"/>
  <c r="BG74" i="3" s="1"/>
  <c r="BM74" i="3" s="1"/>
  <c r="BG74" i="4" s="1"/>
  <c r="BM74" i="4" s="1"/>
  <c r="BG74" i="5" s="1"/>
  <c r="BM74" i="5" s="1"/>
  <c r="BG74" i="6" s="1"/>
  <c r="BM74" i="6" s="1"/>
  <c r="BG74" i="7" s="1"/>
  <c r="BM74" i="7" s="1"/>
  <c r="BG74" i="8" s="1"/>
  <c r="BM74" i="8" s="1"/>
  <c r="BG74" i="9" s="1"/>
  <c r="BM74" i="9" s="1"/>
  <c r="BG74" i="10" s="1"/>
  <c r="BM74" i="10" s="1"/>
  <c r="BG74" i="11" s="1"/>
  <c r="BM74" i="11" s="1"/>
  <c r="BG74" i="12" s="1"/>
  <c r="BM74" i="12" s="1"/>
  <c r="BL74" i="1"/>
  <c r="BN74" i="1" s="1"/>
  <c r="BK74" i="1"/>
  <c r="BH74" i="1"/>
  <c r="BD74" i="1"/>
  <c r="BE74" i="1" s="1"/>
  <c r="BC74" i="1"/>
  <c r="AW74" i="2" s="1"/>
  <c r="BB74" i="1"/>
  <c r="AY74" i="1"/>
  <c r="AU74" i="1"/>
  <c r="AO74" i="2" s="1"/>
  <c r="AU74" i="2" s="1"/>
  <c r="AO74" i="3" s="1"/>
  <c r="AU74" i="3" s="1"/>
  <c r="AO74" i="4" s="1"/>
  <c r="AU74" i="4" s="1"/>
  <c r="AO74" i="5" s="1"/>
  <c r="AU74" i="5" s="1"/>
  <c r="AO74" i="6" s="1"/>
  <c r="AU74" i="6" s="1"/>
  <c r="AO74" i="7" s="1"/>
  <c r="AU74" i="7" s="1"/>
  <c r="AO74" i="8" s="1"/>
  <c r="AU74" i="8" s="1"/>
  <c r="AO74" i="9" s="1"/>
  <c r="AU74" i="9" s="1"/>
  <c r="AO74" i="10" s="1"/>
  <c r="AU74" i="10" s="1"/>
  <c r="AO74" i="11" s="1"/>
  <c r="AU74" i="11" s="1"/>
  <c r="AO74" i="12" s="1"/>
  <c r="AU74" i="12" s="1"/>
  <c r="AT74" i="1"/>
  <c r="AS74" i="1"/>
  <c r="AP74" i="1"/>
  <c r="AL74" i="1"/>
  <c r="AF74" i="2" s="1"/>
  <c r="AL74" i="2" s="1"/>
  <c r="AF74" i="3" s="1"/>
  <c r="AL74" i="3" s="1"/>
  <c r="AF73" i="4" s="1"/>
  <c r="AL73" i="4" s="1"/>
  <c r="AF74" i="5" s="1"/>
  <c r="AL74" i="5" s="1"/>
  <c r="AF74" i="6" s="1"/>
  <c r="AL74" i="6" s="1"/>
  <c r="AF74" i="7" s="1"/>
  <c r="AL74" i="7" s="1"/>
  <c r="AF74" i="8" s="1"/>
  <c r="AL74" i="8" s="1"/>
  <c r="AF74" i="9" s="1"/>
  <c r="AL74" i="9" s="1"/>
  <c r="AF74" i="10" s="1"/>
  <c r="AL74" i="10" s="1"/>
  <c r="AF74" i="11" s="1"/>
  <c r="AL74" i="11" s="1"/>
  <c r="AF74" i="12" s="1"/>
  <c r="AL74" i="12" s="1"/>
  <c r="AK74" i="1"/>
  <c r="AM74" i="1" s="1"/>
  <c r="AJ74" i="1"/>
  <c r="AG74" i="1"/>
  <c r="AD74" i="1"/>
  <c r="AC74" i="1"/>
  <c r="W74" i="2" s="1"/>
  <c r="AC74" i="2" s="1"/>
  <c r="W74" i="3" s="1"/>
  <c r="AC74" i="3" s="1"/>
  <c r="W74" i="4" s="1"/>
  <c r="AC74" i="4" s="1"/>
  <c r="W74" i="5" s="1"/>
  <c r="AC74" i="5" s="1"/>
  <c r="W74" i="6" s="1"/>
  <c r="AC74" i="6" s="1"/>
  <c r="W74" i="7" s="1"/>
  <c r="AC74" i="7" s="1"/>
  <c r="AB74" i="1"/>
  <c r="V74" i="2" s="1"/>
  <c r="AA74" i="1"/>
  <c r="X74" i="1"/>
  <c r="T74" i="1"/>
  <c r="N74" i="2" s="1"/>
  <c r="T74" i="2" s="1"/>
  <c r="N74" i="3" s="1"/>
  <c r="T74" i="3" s="1"/>
  <c r="N74" i="4" s="1"/>
  <c r="T74" i="4" s="1"/>
  <c r="N74" i="5" s="1"/>
  <c r="T74" i="5" s="1"/>
  <c r="N74" i="6" s="1"/>
  <c r="T74" i="6" s="1"/>
  <c r="N74" i="7" s="1"/>
  <c r="T74" i="7" s="1"/>
  <c r="S74" i="1"/>
  <c r="R74" i="1"/>
  <c r="O74" i="1"/>
  <c r="L74" i="1"/>
  <c r="K74" i="1"/>
  <c r="J74" i="1"/>
  <c r="D74" i="2" s="1"/>
  <c r="J74" i="2" s="1"/>
  <c r="I74" i="1"/>
  <c r="F74" i="1"/>
  <c r="EQ72" i="1"/>
  <c r="EP72" i="1"/>
  <c r="EJ72" i="2" s="1"/>
  <c r="EP72" i="2" s="1"/>
  <c r="EJ72" i="3" s="1"/>
  <c r="EP72" i="3" s="1"/>
  <c r="EJ72" i="4" s="1"/>
  <c r="EP72" i="4" s="1"/>
  <c r="EO72" i="1"/>
  <c r="EI72" i="2" s="1"/>
  <c r="EO72" i="2" s="1"/>
  <c r="EN72" i="1"/>
  <c r="EK72" i="1"/>
  <c r="EH72" i="1"/>
  <c r="EG72" i="1"/>
  <c r="EA72" i="2" s="1"/>
  <c r="EG72" i="2" s="1"/>
  <c r="EA72" i="3" s="1"/>
  <c r="EG72" i="3" s="1"/>
  <c r="EA72" i="4" s="1"/>
  <c r="EG72" i="4" s="1"/>
  <c r="EA72" i="5" s="1"/>
  <c r="EG72" i="5" s="1"/>
  <c r="EA72" i="6" s="1"/>
  <c r="EG72" i="6" s="1"/>
  <c r="EA72" i="7" s="1"/>
  <c r="EG72" i="7" s="1"/>
  <c r="EA72" i="8" s="1"/>
  <c r="EG72" i="8" s="1"/>
  <c r="EA72" i="9" s="1"/>
  <c r="EG72" i="9" s="1"/>
  <c r="EA72" i="10" s="1"/>
  <c r="EG72" i="10" s="1"/>
  <c r="EA72" i="11" s="1"/>
  <c r="EG72" i="11" s="1"/>
  <c r="EA72" i="12" s="1"/>
  <c r="EG72" i="12" s="1"/>
  <c r="EF72" i="1"/>
  <c r="DZ72" i="2" s="1"/>
  <c r="EE72" i="1"/>
  <c r="EB72" i="1"/>
  <c r="DX72" i="1"/>
  <c r="DR72" i="2" s="1"/>
  <c r="DX72" i="2" s="1"/>
  <c r="DR72" i="3" s="1"/>
  <c r="DX72" i="3" s="1"/>
  <c r="DR72" i="4" s="1"/>
  <c r="DX72" i="4" s="1"/>
  <c r="DR72" i="5" s="1"/>
  <c r="DX72" i="5" s="1"/>
  <c r="DR72" i="6" s="1"/>
  <c r="DX72" i="6" s="1"/>
  <c r="DR72" i="7" s="1"/>
  <c r="DX72" i="7" s="1"/>
  <c r="DR72" i="8" s="1"/>
  <c r="DX72" i="8" s="1"/>
  <c r="DR72" i="9" s="1"/>
  <c r="DX72" i="9" s="1"/>
  <c r="DR72" i="10" s="1"/>
  <c r="DX72" i="10" s="1"/>
  <c r="DR72" i="11" s="1"/>
  <c r="DX72" i="11" s="1"/>
  <c r="DR72" i="12" s="1"/>
  <c r="DX72" i="12" s="1"/>
  <c r="DW72" i="1"/>
  <c r="DQ72" i="2" s="1"/>
  <c r="DW72" i="2" s="1"/>
  <c r="DV72" i="1"/>
  <c r="DS72" i="1"/>
  <c r="DO72" i="1"/>
  <c r="DP72" i="1" s="1"/>
  <c r="DN72" i="1"/>
  <c r="DH72" i="2" s="1"/>
  <c r="DN72" i="2" s="1"/>
  <c r="DM72" i="1"/>
  <c r="DJ72" i="1"/>
  <c r="DF72" i="1"/>
  <c r="CZ72" i="2" s="1"/>
  <c r="DF72" i="2" s="1"/>
  <c r="CZ72" i="3" s="1"/>
  <c r="DF72" i="3" s="1"/>
  <c r="CZ72" i="4" s="1"/>
  <c r="DF72" i="4" s="1"/>
  <c r="CZ72" i="5" s="1"/>
  <c r="DF72" i="5" s="1"/>
  <c r="CZ72" i="6" s="1"/>
  <c r="DF72" i="6" s="1"/>
  <c r="CZ72" i="7" s="1"/>
  <c r="DF72" i="7" s="1"/>
  <c r="CZ72" i="8" s="1"/>
  <c r="DF72" i="8" s="1"/>
  <c r="CZ72" i="9" s="1"/>
  <c r="DF72" i="9" s="1"/>
  <c r="CZ72" i="10" s="1"/>
  <c r="DF72" i="10" s="1"/>
  <c r="CZ72" i="11" s="1"/>
  <c r="DF72" i="11" s="1"/>
  <c r="CZ72" i="12" s="1"/>
  <c r="DF72" i="12" s="1"/>
  <c r="DE72" i="1"/>
  <c r="DD72" i="1"/>
  <c r="DA72" i="1"/>
  <c r="CX72" i="1"/>
  <c r="CW72" i="1"/>
  <c r="CV72" i="1"/>
  <c r="CU72" i="1"/>
  <c r="CT72" i="1"/>
  <c r="EV72" i="1" s="1"/>
  <c r="CS72" i="1"/>
  <c r="EU72" i="1" s="1"/>
  <c r="CN72" i="1"/>
  <c r="CO72" i="1" s="1"/>
  <c r="CM72" i="1"/>
  <c r="CG72" i="2" s="1"/>
  <c r="CL72" i="1"/>
  <c r="CI72" i="1"/>
  <c r="CE72" i="1"/>
  <c r="BY72" i="2" s="1"/>
  <c r="CE72" i="2" s="1"/>
  <c r="BY72" i="3" s="1"/>
  <c r="CE72" i="3" s="1"/>
  <c r="BY72" i="4" s="1"/>
  <c r="CE72" i="4" s="1"/>
  <c r="BY72" i="5" s="1"/>
  <c r="CE72" i="5" s="1"/>
  <c r="BY72" i="6" s="1"/>
  <c r="CE72" i="6" s="1"/>
  <c r="BY72" i="7" s="1"/>
  <c r="CE72" i="7" s="1"/>
  <c r="BY72" i="8" s="1"/>
  <c r="CE72" i="8" s="1"/>
  <c r="BY72" i="9" s="1"/>
  <c r="CE72" i="9" s="1"/>
  <c r="BY72" i="10" s="1"/>
  <c r="CE72" i="10" s="1"/>
  <c r="BY72" i="11" s="1"/>
  <c r="CE72" i="11" s="1"/>
  <c r="BY72" i="12" s="1"/>
  <c r="CE72" i="12" s="1"/>
  <c r="CD72" i="1"/>
  <c r="CC72" i="1"/>
  <c r="BZ72" i="1"/>
  <c r="BV72" i="1"/>
  <c r="BP72" i="2" s="1"/>
  <c r="BV72" i="2" s="1"/>
  <c r="BP72" i="3" s="1"/>
  <c r="BV72" i="3" s="1"/>
  <c r="BP72" i="4" s="1"/>
  <c r="BV72" i="4" s="1"/>
  <c r="BP72" i="5" s="1"/>
  <c r="BV72" i="5" s="1"/>
  <c r="BP72" i="6" s="1"/>
  <c r="BV72" i="6" s="1"/>
  <c r="BP72" i="7" s="1"/>
  <c r="BV72" i="7" s="1"/>
  <c r="BP72" i="8" s="1"/>
  <c r="BV72" i="8" s="1"/>
  <c r="BP72" i="9" s="1"/>
  <c r="BV72" i="9" s="1"/>
  <c r="BP72" i="10" s="1"/>
  <c r="BV72" i="10" s="1"/>
  <c r="BP72" i="11" s="1"/>
  <c r="BV72" i="11" s="1"/>
  <c r="BP72" i="12" s="1"/>
  <c r="BV72" i="12" s="1"/>
  <c r="BU72" i="1"/>
  <c r="BW72" i="1" s="1"/>
  <c r="BT72" i="1"/>
  <c r="BQ72" i="1"/>
  <c r="BN72" i="1"/>
  <c r="BM72" i="1"/>
  <c r="BG72" i="2" s="1"/>
  <c r="BL72" i="1"/>
  <c r="BF72" i="2" s="1"/>
  <c r="BK72" i="1"/>
  <c r="BH72" i="1"/>
  <c r="BD72" i="1"/>
  <c r="AX72" i="2" s="1"/>
  <c r="BD72" i="2" s="1"/>
  <c r="AX72" i="3" s="1"/>
  <c r="BD72" i="3" s="1"/>
  <c r="AX72" i="4" s="1"/>
  <c r="BD72" i="4" s="1"/>
  <c r="AX72" i="5" s="1"/>
  <c r="BD72" i="5" s="1"/>
  <c r="AX72" i="6" s="1"/>
  <c r="BD72" i="6" s="1"/>
  <c r="AX72" i="7" s="1"/>
  <c r="BD72" i="7" s="1"/>
  <c r="AX72" i="8" s="1"/>
  <c r="BD72" i="8" s="1"/>
  <c r="AX72" i="9" s="1"/>
  <c r="BD72" i="9" s="1"/>
  <c r="AX72" i="10" s="1"/>
  <c r="BD72" i="10" s="1"/>
  <c r="AX72" i="11" s="1"/>
  <c r="BD72" i="11" s="1"/>
  <c r="AX72" i="12" s="1"/>
  <c r="BD72" i="12" s="1"/>
  <c r="BC72" i="1"/>
  <c r="BB72" i="1"/>
  <c r="AY72" i="1"/>
  <c r="AV72" i="1"/>
  <c r="AU72" i="1"/>
  <c r="AO72" i="2" s="1"/>
  <c r="AU72" i="2" s="1"/>
  <c r="AO72" i="3" s="1"/>
  <c r="AU72" i="3" s="1"/>
  <c r="AO72" i="4" s="1"/>
  <c r="AU72" i="4" s="1"/>
  <c r="AO72" i="5" s="1"/>
  <c r="AU72" i="5" s="1"/>
  <c r="AO72" i="6" s="1"/>
  <c r="AU72" i="6" s="1"/>
  <c r="AO72" i="7" s="1"/>
  <c r="AU72" i="7" s="1"/>
  <c r="AO72" i="8" s="1"/>
  <c r="AU72" i="8" s="1"/>
  <c r="AO72" i="9" s="1"/>
  <c r="AU72" i="9" s="1"/>
  <c r="AO72" i="10" s="1"/>
  <c r="AU72" i="10" s="1"/>
  <c r="AO72" i="11" s="1"/>
  <c r="AU72" i="11" s="1"/>
  <c r="AO72" i="12" s="1"/>
  <c r="AU72" i="12" s="1"/>
  <c r="AT72" i="1"/>
  <c r="AS72" i="1"/>
  <c r="AP72" i="1"/>
  <c r="AM72" i="1"/>
  <c r="AL72" i="1"/>
  <c r="AF72" i="2" s="1"/>
  <c r="AL72" i="2" s="1"/>
  <c r="AF72" i="3" s="1"/>
  <c r="AL72" i="3" s="1"/>
  <c r="AF72" i="4" s="1"/>
  <c r="AL72" i="4" s="1"/>
  <c r="AF72" i="5" s="1"/>
  <c r="AL72" i="5" s="1"/>
  <c r="AF72" i="6" s="1"/>
  <c r="AL72" i="6" s="1"/>
  <c r="AF72" i="7" s="1"/>
  <c r="AL72" i="7" s="1"/>
  <c r="AF72" i="8" s="1"/>
  <c r="AL72" i="8" s="1"/>
  <c r="AF72" i="9" s="1"/>
  <c r="AL72" i="9" s="1"/>
  <c r="AF72" i="10" s="1"/>
  <c r="AL72" i="10" s="1"/>
  <c r="AF72" i="11" s="1"/>
  <c r="AL72" i="11" s="1"/>
  <c r="AF72" i="12" s="1"/>
  <c r="AL72" i="12" s="1"/>
  <c r="AK72" i="1"/>
  <c r="AE72" i="2" s="1"/>
  <c r="AJ72" i="1"/>
  <c r="AG72" i="1"/>
  <c r="AC72" i="1"/>
  <c r="W72" i="2" s="1"/>
  <c r="AC72" i="2" s="1"/>
  <c r="W72" i="3" s="1"/>
  <c r="AC72" i="3" s="1"/>
  <c r="W72" i="4" s="1"/>
  <c r="AC72" i="4" s="1"/>
  <c r="W72" i="5" s="1"/>
  <c r="AC72" i="5" s="1"/>
  <c r="W72" i="6" s="1"/>
  <c r="AC72" i="6" s="1"/>
  <c r="W72" i="7" s="1"/>
  <c r="AC72" i="7" s="1"/>
  <c r="AB72" i="1"/>
  <c r="V72" i="2" s="1"/>
  <c r="AB72" i="2" s="1"/>
  <c r="AA72" i="1"/>
  <c r="X72" i="1"/>
  <c r="T72" i="1"/>
  <c r="U72" i="1" s="1"/>
  <c r="S72" i="1"/>
  <c r="R72" i="1"/>
  <c r="O72" i="1"/>
  <c r="K72" i="1"/>
  <c r="E72" i="2" s="1"/>
  <c r="K72" i="2" s="1"/>
  <c r="E72" i="3" s="1"/>
  <c r="K72" i="3" s="1"/>
  <c r="E72" i="4" s="1"/>
  <c r="K72" i="4" s="1"/>
  <c r="E72" i="5" s="1"/>
  <c r="K72" i="5" s="1"/>
  <c r="E72" i="6" s="1"/>
  <c r="K72" i="6" s="1"/>
  <c r="E72" i="7" s="1"/>
  <c r="K72" i="7" s="1"/>
  <c r="E72" i="8" s="1"/>
  <c r="K72" i="8" s="1"/>
  <c r="E72" i="9" s="1"/>
  <c r="K72" i="9" s="1"/>
  <c r="E72" i="10" s="1"/>
  <c r="K72" i="10" s="1"/>
  <c r="E72" i="11" s="1"/>
  <c r="K72" i="11" s="1"/>
  <c r="E72" i="12" s="1"/>
  <c r="K72" i="12" s="1"/>
  <c r="J72" i="1"/>
  <c r="I72" i="1"/>
  <c r="F72" i="1"/>
  <c r="EP69" i="1"/>
  <c r="EJ69" i="2" s="1"/>
  <c r="EP69" i="2" s="1"/>
  <c r="EJ69" i="3" s="1"/>
  <c r="EP69" i="3" s="1"/>
  <c r="EJ69" i="4" s="1"/>
  <c r="EP69" i="4" s="1"/>
  <c r="EO69" i="1"/>
  <c r="EN69" i="1"/>
  <c r="EK69" i="1"/>
  <c r="EG69" i="1"/>
  <c r="EA69" i="2" s="1"/>
  <c r="EG69" i="2" s="1"/>
  <c r="EA69" i="3" s="1"/>
  <c r="EG69" i="3" s="1"/>
  <c r="EA69" i="4" s="1"/>
  <c r="EG69" i="4" s="1"/>
  <c r="EA69" i="5" s="1"/>
  <c r="EG69" i="5" s="1"/>
  <c r="EA69" i="6" s="1"/>
  <c r="EG69" i="6" s="1"/>
  <c r="EA69" i="7" s="1"/>
  <c r="EG69" i="7" s="1"/>
  <c r="EA69" i="8" s="1"/>
  <c r="EG69" i="8" s="1"/>
  <c r="EA69" i="9" s="1"/>
  <c r="EG69" i="9" s="1"/>
  <c r="EA69" i="10" s="1"/>
  <c r="EG69" i="10" s="1"/>
  <c r="EA69" i="11" s="1"/>
  <c r="EG69" i="11" s="1"/>
  <c r="EA69" i="12" s="1"/>
  <c r="EG69" i="12" s="1"/>
  <c r="EF69" i="1"/>
  <c r="DZ69" i="2" s="1"/>
  <c r="EB69" i="2" s="1"/>
  <c r="EE69" i="1"/>
  <c r="EB69" i="1"/>
  <c r="DY69" i="1"/>
  <c r="DX69" i="1"/>
  <c r="DW69" i="1"/>
  <c r="DV69" i="1"/>
  <c r="DS69" i="1"/>
  <c r="DO69" i="1"/>
  <c r="DI69" i="2" s="1"/>
  <c r="DO69" i="2" s="1"/>
  <c r="DI69" i="3" s="1"/>
  <c r="DO69" i="3" s="1"/>
  <c r="DI69" i="4" s="1"/>
  <c r="DO69" i="4" s="1"/>
  <c r="DI69" i="5" s="1"/>
  <c r="DO69" i="5" s="1"/>
  <c r="DI69" i="6" s="1"/>
  <c r="DO69" i="6" s="1"/>
  <c r="DI69" i="7" s="1"/>
  <c r="DO69" i="7" s="1"/>
  <c r="DI69" i="8" s="1"/>
  <c r="DO69" i="8" s="1"/>
  <c r="DI69" i="9" s="1"/>
  <c r="DO69" i="9" s="1"/>
  <c r="DI69" i="10" s="1"/>
  <c r="DO69" i="10" s="1"/>
  <c r="DI69" i="11" s="1"/>
  <c r="DO69" i="11" s="1"/>
  <c r="DI69" i="12" s="1"/>
  <c r="DO69" i="12" s="1"/>
  <c r="DN69" i="1"/>
  <c r="DM69" i="1"/>
  <c r="DJ69" i="1"/>
  <c r="DG69" i="1"/>
  <c r="DF69" i="1"/>
  <c r="CZ69" i="2" s="1"/>
  <c r="DF69" i="2" s="1"/>
  <c r="CZ69" i="3" s="1"/>
  <c r="DF69" i="3" s="1"/>
  <c r="CZ69" i="4" s="1"/>
  <c r="DF69" i="4" s="1"/>
  <c r="CZ69" i="5" s="1"/>
  <c r="DF69" i="5" s="1"/>
  <c r="CZ69" i="6" s="1"/>
  <c r="DF69" i="6" s="1"/>
  <c r="CZ69" i="7" s="1"/>
  <c r="DF69" i="7" s="1"/>
  <c r="CZ69" i="8" s="1"/>
  <c r="DF69" i="8" s="1"/>
  <c r="CZ69" i="9" s="1"/>
  <c r="DF69" i="9" s="1"/>
  <c r="CZ69" i="10" s="1"/>
  <c r="DF69" i="10" s="1"/>
  <c r="CZ69" i="11" s="1"/>
  <c r="DF69" i="11" s="1"/>
  <c r="CZ69" i="12" s="1"/>
  <c r="DF69" i="12" s="1"/>
  <c r="DE69" i="1"/>
  <c r="CY69" i="2" s="1"/>
  <c r="DD69" i="1"/>
  <c r="DA69" i="1"/>
  <c r="CX69" i="1"/>
  <c r="CW69" i="1"/>
  <c r="CV69" i="1"/>
  <c r="CU69" i="1"/>
  <c r="CT69" i="1"/>
  <c r="EV69" i="1" s="1"/>
  <c r="CS69" i="1"/>
  <c r="EU69" i="1" s="1"/>
  <c r="CN69" i="1"/>
  <c r="CH69" i="2" s="1"/>
  <c r="CN69" i="2" s="1"/>
  <c r="CH69" i="3" s="1"/>
  <c r="CN69" i="3" s="1"/>
  <c r="CH69" i="4" s="1"/>
  <c r="CN69" i="4" s="1"/>
  <c r="CH69" i="5" s="1"/>
  <c r="CN69" i="5" s="1"/>
  <c r="CH69" i="6" s="1"/>
  <c r="CN69" i="6" s="1"/>
  <c r="CH69" i="7" s="1"/>
  <c r="CN69" i="7" s="1"/>
  <c r="CH69" i="8" s="1"/>
  <c r="CN69" i="8" s="1"/>
  <c r="CH69" i="9" s="1"/>
  <c r="CN69" i="9" s="1"/>
  <c r="CM69" i="1"/>
  <c r="CL69" i="1"/>
  <c r="CI69" i="1"/>
  <c r="CF69" i="1"/>
  <c r="CE69" i="1"/>
  <c r="CD69" i="1"/>
  <c r="CC69" i="1"/>
  <c r="BZ69" i="1"/>
  <c r="BW69" i="1"/>
  <c r="BV69" i="1"/>
  <c r="BP69" i="2" s="1"/>
  <c r="BV69" i="2" s="1"/>
  <c r="BP69" i="3" s="1"/>
  <c r="BV69" i="3" s="1"/>
  <c r="BP69" i="4" s="1"/>
  <c r="BV69" i="4" s="1"/>
  <c r="BP69" i="5" s="1"/>
  <c r="BV69" i="5" s="1"/>
  <c r="BP69" i="6" s="1"/>
  <c r="BV69" i="6" s="1"/>
  <c r="BP69" i="7" s="1"/>
  <c r="BV69" i="7" s="1"/>
  <c r="BP69" i="8" s="1"/>
  <c r="BV69" i="8" s="1"/>
  <c r="BP69" i="9" s="1"/>
  <c r="BV69" i="9" s="1"/>
  <c r="BP69" i="10" s="1"/>
  <c r="BV69" i="10" s="1"/>
  <c r="BP69" i="11" s="1"/>
  <c r="BV69" i="11" s="1"/>
  <c r="BP69" i="12" s="1"/>
  <c r="BV69" i="12" s="1"/>
  <c r="BU69" i="1"/>
  <c r="BO69" i="2" s="1"/>
  <c r="BT69" i="1"/>
  <c r="BQ69" i="1"/>
  <c r="BM69" i="1"/>
  <c r="BG69" i="2" s="1"/>
  <c r="BM69" i="2" s="1"/>
  <c r="BG69" i="3" s="1"/>
  <c r="BM69" i="3" s="1"/>
  <c r="BG69" i="4" s="1"/>
  <c r="BM69" i="4" s="1"/>
  <c r="BG69" i="5" s="1"/>
  <c r="BM69" i="5" s="1"/>
  <c r="BG69" i="6" s="1"/>
  <c r="BM69" i="6" s="1"/>
  <c r="BG69" i="7" s="1"/>
  <c r="BM69" i="7" s="1"/>
  <c r="BG69" i="8" s="1"/>
  <c r="BM69" i="8" s="1"/>
  <c r="BG69" i="9" s="1"/>
  <c r="BM69" i="9" s="1"/>
  <c r="BG69" i="10" s="1"/>
  <c r="BM69" i="10" s="1"/>
  <c r="BG69" i="11" s="1"/>
  <c r="BM69" i="11" s="1"/>
  <c r="BL69" i="1"/>
  <c r="BF69" i="2" s="1"/>
  <c r="BK69" i="1"/>
  <c r="BH69" i="1"/>
  <c r="BD69" i="1"/>
  <c r="BE69" i="1" s="1"/>
  <c r="BC69" i="1"/>
  <c r="BB69" i="1"/>
  <c r="AY69" i="1"/>
  <c r="AU69" i="1"/>
  <c r="AO69" i="2" s="1"/>
  <c r="AU69" i="2" s="1"/>
  <c r="AO69" i="3" s="1"/>
  <c r="AU69" i="3" s="1"/>
  <c r="AO69" i="4" s="1"/>
  <c r="AU69" i="4" s="1"/>
  <c r="AO69" i="5" s="1"/>
  <c r="AU69" i="5" s="1"/>
  <c r="AO69" i="6" s="1"/>
  <c r="AU69" i="6" s="1"/>
  <c r="AO69" i="7" s="1"/>
  <c r="AU69" i="7" s="1"/>
  <c r="AO69" i="8" s="1"/>
  <c r="AU69" i="8" s="1"/>
  <c r="AO69" i="9" s="1"/>
  <c r="AU69" i="9" s="1"/>
  <c r="AO69" i="10" s="1"/>
  <c r="AU69" i="10" s="1"/>
  <c r="AO69" i="11" s="1"/>
  <c r="AU69" i="11" s="1"/>
  <c r="AO69" i="12" s="1"/>
  <c r="AU69" i="12" s="1"/>
  <c r="AT69" i="1"/>
  <c r="AS69" i="1"/>
  <c r="AP69" i="1"/>
  <c r="AL69" i="1"/>
  <c r="AF69" i="2" s="1"/>
  <c r="AL69" i="2" s="1"/>
  <c r="AF69" i="3" s="1"/>
  <c r="AL69" i="3" s="1"/>
  <c r="AF69" i="4" s="1"/>
  <c r="AL69" i="4" s="1"/>
  <c r="AF69" i="5" s="1"/>
  <c r="AL69" i="5" s="1"/>
  <c r="AF69" i="6" s="1"/>
  <c r="AL69" i="6" s="1"/>
  <c r="AF69" i="7" s="1"/>
  <c r="AL69" i="7" s="1"/>
  <c r="AF69" i="8" s="1"/>
  <c r="AL69" i="8" s="1"/>
  <c r="AF69" i="9" s="1"/>
  <c r="AL69" i="9" s="1"/>
  <c r="AF69" i="10" s="1"/>
  <c r="AL69" i="10" s="1"/>
  <c r="AF69" i="11" s="1"/>
  <c r="AL69" i="11" s="1"/>
  <c r="AF69" i="12" s="1"/>
  <c r="AL69" i="12" s="1"/>
  <c r="AK69" i="1"/>
  <c r="AE69" i="2" s="1"/>
  <c r="AJ69" i="1"/>
  <c r="AG69" i="1"/>
  <c r="AD69" i="1"/>
  <c r="AC69" i="1"/>
  <c r="W69" i="2" s="1"/>
  <c r="AC69" i="2" s="1"/>
  <c r="W69" i="3" s="1"/>
  <c r="AC69" i="3" s="1"/>
  <c r="W69" i="4" s="1"/>
  <c r="AC69" i="4" s="1"/>
  <c r="W69" i="5" s="1"/>
  <c r="AC69" i="5" s="1"/>
  <c r="W69" i="6" s="1"/>
  <c r="AC69" i="6" s="1"/>
  <c r="W69" i="7" s="1"/>
  <c r="AC69" i="7" s="1"/>
  <c r="AB69" i="1"/>
  <c r="AA69" i="1"/>
  <c r="X69" i="1"/>
  <c r="T69" i="1"/>
  <c r="N69" i="2" s="1"/>
  <c r="T69" i="2" s="1"/>
  <c r="N69" i="3" s="1"/>
  <c r="T69" i="3" s="1"/>
  <c r="N69" i="4" s="1"/>
  <c r="T69" i="4" s="1"/>
  <c r="N69" i="5" s="1"/>
  <c r="T69" i="5" s="1"/>
  <c r="N69" i="6" s="1"/>
  <c r="T69" i="6" s="1"/>
  <c r="N69" i="7" s="1"/>
  <c r="T69" i="7" s="1"/>
  <c r="S69" i="1"/>
  <c r="R69" i="1"/>
  <c r="O69" i="1"/>
  <c r="L69" i="1"/>
  <c r="K69" i="1"/>
  <c r="E69" i="2" s="1"/>
  <c r="K69" i="2" s="1"/>
  <c r="E69" i="3" s="1"/>
  <c r="K69" i="3" s="1"/>
  <c r="E69" i="4" s="1"/>
  <c r="K69" i="4" s="1"/>
  <c r="E69" i="5" s="1"/>
  <c r="K69" i="5" s="1"/>
  <c r="E69" i="6" s="1"/>
  <c r="K69" i="6" s="1"/>
  <c r="E69" i="7" s="1"/>
  <c r="K69" i="7" s="1"/>
  <c r="E69" i="8" s="1"/>
  <c r="K69" i="8" s="1"/>
  <c r="E69" i="9" s="1"/>
  <c r="K69" i="9" s="1"/>
  <c r="E69" i="10" s="1"/>
  <c r="K69" i="10" s="1"/>
  <c r="E69" i="11" s="1"/>
  <c r="K69" i="11" s="1"/>
  <c r="E69" i="12" s="1"/>
  <c r="K69" i="12" s="1"/>
  <c r="J69" i="1"/>
  <c r="D69" i="2" s="1"/>
  <c r="I69" i="1"/>
  <c r="F69" i="1"/>
  <c r="EQ68" i="1"/>
  <c r="EP68" i="1"/>
  <c r="EJ68" i="2" s="1"/>
  <c r="EP68" i="2" s="1"/>
  <c r="EJ68" i="3" s="1"/>
  <c r="EP68" i="3" s="1"/>
  <c r="EJ68" i="4" s="1"/>
  <c r="EP68" i="4" s="1"/>
  <c r="EO68" i="1"/>
  <c r="EI68" i="2" s="1"/>
  <c r="EO68" i="2" s="1"/>
  <c r="EN68" i="1"/>
  <c r="EK68" i="1"/>
  <c r="EG68" i="1"/>
  <c r="EA68" i="2" s="1"/>
  <c r="EG68" i="2" s="1"/>
  <c r="EA68" i="3" s="1"/>
  <c r="EG68" i="3" s="1"/>
  <c r="EA68" i="4" s="1"/>
  <c r="EG68" i="4" s="1"/>
  <c r="EA68" i="5" s="1"/>
  <c r="EG68" i="5" s="1"/>
  <c r="EA68" i="6" s="1"/>
  <c r="EG68" i="6" s="1"/>
  <c r="EA68" i="7" s="1"/>
  <c r="EG68" i="7" s="1"/>
  <c r="EA68" i="8" s="1"/>
  <c r="EG68" i="8" s="1"/>
  <c r="EA68" i="9" s="1"/>
  <c r="EG68" i="9" s="1"/>
  <c r="EA68" i="10" s="1"/>
  <c r="EG68" i="10" s="1"/>
  <c r="EA68" i="11" s="1"/>
  <c r="EG68" i="11" s="1"/>
  <c r="EA68" i="12" s="1"/>
  <c r="EG68" i="12" s="1"/>
  <c r="EF68" i="1"/>
  <c r="DZ68" i="2" s="1"/>
  <c r="EF68" i="2" s="1"/>
  <c r="EE68" i="1"/>
  <c r="EB68" i="1"/>
  <c r="DX68" i="1"/>
  <c r="DR68" i="2" s="1"/>
  <c r="DX68" i="2" s="1"/>
  <c r="DR68" i="3" s="1"/>
  <c r="DX68" i="3" s="1"/>
  <c r="DR68" i="4" s="1"/>
  <c r="DX68" i="4" s="1"/>
  <c r="DR68" i="5" s="1"/>
  <c r="DX68" i="5" s="1"/>
  <c r="DR68" i="6" s="1"/>
  <c r="DX68" i="6" s="1"/>
  <c r="DR68" i="7" s="1"/>
  <c r="DX68" i="7" s="1"/>
  <c r="DR68" i="8" s="1"/>
  <c r="DX68" i="8" s="1"/>
  <c r="DR68" i="9" s="1"/>
  <c r="DX68" i="9" s="1"/>
  <c r="DR68" i="10" s="1"/>
  <c r="DX68" i="10" s="1"/>
  <c r="DR68" i="11" s="1"/>
  <c r="DX68" i="11" s="1"/>
  <c r="DR68" i="12" s="1"/>
  <c r="DX68" i="12" s="1"/>
  <c r="DW68" i="1"/>
  <c r="DQ68" i="2" s="1"/>
  <c r="DV68" i="1"/>
  <c r="DS68" i="1"/>
  <c r="DO68" i="1"/>
  <c r="DI68" i="2" s="1"/>
  <c r="DO68" i="2" s="1"/>
  <c r="DI68" i="3" s="1"/>
  <c r="DO68" i="3" s="1"/>
  <c r="DI68" i="4" s="1"/>
  <c r="DO68" i="4" s="1"/>
  <c r="DI68" i="5" s="1"/>
  <c r="DO68" i="5" s="1"/>
  <c r="DI68" i="6" s="1"/>
  <c r="DO68" i="6" s="1"/>
  <c r="DI68" i="7" s="1"/>
  <c r="DO68" i="7" s="1"/>
  <c r="DI68" i="8" s="1"/>
  <c r="DO68" i="8" s="1"/>
  <c r="DI68" i="9" s="1"/>
  <c r="DO68" i="9" s="1"/>
  <c r="DI68" i="10" s="1"/>
  <c r="DO68" i="10" s="1"/>
  <c r="DI68" i="11" s="1"/>
  <c r="DO68" i="11" s="1"/>
  <c r="DI68" i="12" s="1"/>
  <c r="DO68" i="12" s="1"/>
  <c r="DN68" i="1"/>
  <c r="DH68" i="2" s="1"/>
  <c r="DN68" i="2" s="1"/>
  <c r="DM68" i="1"/>
  <c r="DJ68" i="1"/>
  <c r="DF68" i="1"/>
  <c r="CZ68" i="2" s="1"/>
  <c r="DF68" i="2" s="1"/>
  <c r="CZ68" i="3" s="1"/>
  <c r="DF68" i="3" s="1"/>
  <c r="CZ68" i="4" s="1"/>
  <c r="DF68" i="4" s="1"/>
  <c r="CZ68" i="5" s="1"/>
  <c r="DF68" i="5" s="1"/>
  <c r="CZ68" i="6" s="1"/>
  <c r="DF68" i="6" s="1"/>
  <c r="CZ68" i="7" s="1"/>
  <c r="DF68" i="7" s="1"/>
  <c r="CZ68" i="8" s="1"/>
  <c r="DF68" i="8" s="1"/>
  <c r="CZ68" i="9" s="1"/>
  <c r="DF68" i="9" s="1"/>
  <c r="CZ68" i="10" s="1"/>
  <c r="DF68" i="10" s="1"/>
  <c r="CZ68" i="11" s="1"/>
  <c r="DF68" i="11" s="1"/>
  <c r="CZ68" i="12" s="1"/>
  <c r="DF68" i="12" s="1"/>
  <c r="DE68" i="1"/>
  <c r="DG68" i="1" s="1"/>
  <c r="DD68" i="1"/>
  <c r="DA68" i="1"/>
  <c r="CX68" i="1"/>
  <c r="CW68" i="1"/>
  <c r="CV68" i="1"/>
  <c r="CU68" i="1"/>
  <c r="CT68" i="1"/>
  <c r="EV68" i="1" s="1"/>
  <c r="CS68" i="1"/>
  <c r="EU68" i="1" s="1"/>
  <c r="CN68" i="1"/>
  <c r="CO68" i="1" s="1"/>
  <c r="CM68" i="1"/>
  <c r="CG68" i="2" s="1"/>
  <c r="CL68" i="1"/>
  <c r="CI68" i="1"/>
  <c r="CE68" i="1"/>
  <c r="BY68" i="2" s="1"/>
  <c r="CE68" i="2" s="1"/>
  <c r="BY68" i="3" s="1"/>
  <c r="CE68" i="3" s="1"/>
  <c r="BY68" i="4" s="1"/>
  <c r="CE68" i="4" s="1"/>
  <c r="BY68" i="5" s="1"/>
  <c r="CE68" i="5" s="1"/>
  <c r="BY68" i="6" s="1"/>
  <c r="CE68" i="6" s="1"/>
  <c r="BY68" i="7" s="1"/>
  <c r="CE68" i="7" s="1"/>
  <c r="BY68" i="8" s="1"/>
  <c r="CE68" i="8" s="1"/>
  <c r="BY68" i="9" s="1"/>
  <c r="CE68" i="9" s="1"/>
  <c r="BY68" i="10" s="1"/>
  <c r="CE68" i="10" s="1"/>
  <c r="BY68" i="11" s="1"/>
  <c r="CE68" i="11" s="1"/>
  <c r="BY68" i="12" s="1"/>
  <c r="CE68" i="12" s="1"/>
  <c r="CD68" i="1"/>
  <c r="CC68" i="1"/>
  <c r="BZ68" i="1"/>
  <c r="BV68" i="1"/>
  <c r="BU68" i="1"/>
  <c r="BO68" i="2" s="1"/>
  <c r="BU68" i="2" s="1"/>
  <c r="BT68" i="1"/>
  <c r="BQ68" i="1"/>
  <c r="BN68" i="1"/>
  <c r="BM68" i="1"/>
  <c r="BG68" i="2" s="1"/>
  <c r="BM68" i="2" s="1"/>
  <c r="BG68" i="3" s="1"/>
  <c r="BM68" i="3" s="1"/>
  <c r="BG68" i="4" s="1"/>
  <c r="BM68" i="4" s="1"/>
  <c r="BG68" i="5" s="1"/>
  <c r="BM68" i="5" s="1"/>
  <c r="BG68" i="6" s="1"/>
  <c r="BM68" i="6" s="1"/>
  <c r="BG68" i="7" s="1"/>
  <c r="BM68" i="7" s="1"/>
  <c r="BG68" i="8" s="1"/>
  <c r="BL68" i="1"/>
  <c r="BF68" i="2" s="1"/>
  <c r="BK68" i="1"/>
  <c r="BH68" i="1"/>
  <c r="BD68" i="1"/>
  <c r="AX68" i="2" s="1"/>
  <c r="BC68" i="1"/>
  <c r="BB68" i="1"/>
  <c r="AY68" i="1"/>
  <c r="AV68" i="1"/>
  <c r="AU68" i="1"/>
  <c r="AT68" i="1"/>
  <c r="AN68" i="2" s="1"/>
  <c r="AT68" i="2" s="1"/>
  <c r="AS68" i="1"/>
  <c r="AP68" i="1"/>
  <c r="AM68" i="1"/>
  <c r="AL68" i="1"/>
  <c r="AF68" i="2" s="1"/>
  <c r="AL68" i="2" s="1"/>
  <c r="AF68" i="3" s="1"/>
  <c r="AL68" i="3" s="1"/>
  <c r="AF68" i="4" s="1"/>
  <c r="AL68" i="4" s="1"/>
  <c r="AF68" i="5" s="1"/>
  <c r="AL68" i="5" s="1"/>
  <c r="AF68" i="6" s="1"/>
  <c r="AL68" i="6" s="1"/>
  <c r="AF68" i="7" s="1"/>
  <c r="AL68" i="7" s="1"/>
  <c r="AF68" i="8" s="1"/>
  <c r="AL68" i="8" s="1"/>
  <c r="AF68" i="9" s="1"/>
  <c r="AL68" i="9" s="1"/>
  <c r="AF68" i="10" s="1"/>
  <c r="AL68" i="10" s="1"/>
  <c r="AF68" i="11" s="1"/>
  <c r="AL68" i="11" s="1"/>
  <c r="AF68" i="12" s="1"/>
  <c r="AL68" i="12" s="1"/>
  <c r="AK68" i="1"/>
  <c r="AE68" i="2" s="1"/>
  <c r="AJ68" i="1"/>
  <c r="AG68" i="1"/>
  <c r="AC68" i="1"/>
  <c r="W68" i="2" s="1"/>
  <c r="AC68" i="2" s="1"/>
  <c r="W68" i="3" s="1"/>
  <c r="AC68" i="3" s="1"/>
  <c r="W68" i="4" s="1"/>
  <c r="AC68" i="4" s="1"/>
  <c r="W68" i="5" s="1"/>
  <c r="AC68" i="5" s="1"/>
  <c r="W68" i="6" s="1"/>
  <c r="AC68" i="6" s="1"/>
  <c r="W68" i="7" s="1"/>
  <c r="AC68" i="7" s="1"/>
  <c r="W68" i="8" s="1"/>
  <c r="AC68" i="8" s="1"/>
  <c r="W68" i="9" s="1"/>
  <c r="AC68" i="9" s="1"/>
  <c r="W68" i="10" s="1"/>
  <c r="AC68" i="10" s="1"/>
  <c r="W68" i="11" s="1"/>
  <c r="AC68" i="11" s="1"/>
  <c r="W68" i="12" s="1"/>
  <c r="AC68" i="12" s="1"/>
  <c r="AB68" i="1"/>
  <c r="V68" i="2" s="1"/>
  <c r="AB68" i="2" s="1"/>
  <c r="AA68" i="1"/>
  <c r="X68" i="1"/>
  <c r="T68" i="1"/>
  <c r="U68" i="1" s="1"/>
  <c r="S68" i="1"/>
  <c r="M68" i="2" s="1"/>
  <c r="R68" i="1"/>
  <c r="O68" i="1"/>
  <c r="K68" i="1"/>
  <c r="E68" i="2" s="1"/>
  <c r="K68" i="2" s="1"/>
  <c r="E68" i="3" s="1"/>
  <c r="K68" i="3" s="1"/>
  <c r="E68" i="4" s="1"/>
  <c r="K68" i="4" s="1"/>
  <c r="E68" i="5" s="1"/>
  <c r="K68" i="5" s="1"/>
  <c r="E68" i="6" s="1"/>
  <c r="K68" i="6" s="1"/>
  <c r="E68" i="7" s="1"/>
  <c r="K68" i="7" s="1"/>
  <c r="E68" i="8" s="1"/>
  <c r="K68" i="8" s="1"/>
  <c r="E68" i="9" s="1"/>
  <c r="K68" i="9" s="1"/>
  <c r="E68" i="10" s="1"/>
  <c r="K68" i="10" s="1"/>
  <c r="E68" i="11" s="1"/>
  <c r="K68" i="11" s="1"/>
  <c r="E68" i="12" s="1"/>
  <c r="K68" i="12" s="1"/>
  <c r="J68" i="1"/>
  <c r="I68" i="1"/>
  <c r="F68" i="1"/>
  <c r="EU67" i="1"/>
  <c r="EP67" i="1"/>
  <c r="EJ67" i="2" s="1"/>
  <c r="EP67" i="2" s="1"/>
  <c r="EJ67" i="3" s="1"/>
  <c r="EP67" i="3" s="1"/>
  <c r="EJ67" i="4" s="1"/>
  <c r="EP67" i="4" s="1"/>
  <c r="EO67" i="1"/>
  <c r="EN67" i="1"/>
  <c r="EK67" i="1"/>
  <c r="EG67" i="1"/>
  <c r="EA67" i="2" s="1"/>
  <c r="EG67" i="2" s="1"/>
  <c r="EA67" i="3" s="1"/>
  <c r="EG67" i="3" s="1"/>
  <c r="EA67" i="4" s="1"/>
  <c r="EG67" i="4" s="1"/>
  <c r="EA67" i="5" s="1"/>
  <c r="EG67" i="5" s="1"/>
  <c r="EA67" i="6" s="1"/>
  <c r="EG67" i="6" s="1"/>
  <c r="EA67" i="7" s="1"/>
  <c r="EG67" i="7" s="1"/>
  <c r="EA67" i="8" s="1"/>
  <c r="EG67" i="8" s="1"/>
  <c r="EA67" i="9" s="1"/>
  <c r="EG67" i="9" s="1"/>
  <c r="EA67" i="10" s="1"/>
  <c r="EG67" i="10" s="1"/>
  <c r="EA67" i="11" s="1"/>
  <c r="EG67" i="11" s="1"/>
  <c r="EA67" i="12" s="1"/>
  <c r="EG67" i="12" s="1"/>
  <c r="EF67" i="1"/>
  <c r="DZ67" i="2" s="1"/>
  <c r="EF67" i="2" s="1"/>
  <c r="EE67" i="1"/>
  <c r="EB67" i="1"/>
  <c r="DY67" i="1"/>
  <c r="DX67" i="1"/>
  <c r="DR67" i="2" s="1"/>
  <c r="DX67" i="2" s="1"/>
  <c r="DR67" i="3" s="1"/>
  <c r="DX67" i="3" s="1"/>
  <c r="DR67" i="4" s="1"/>
  <c r="DX67" i="4" s="1"/>
  <c r="DR67" i="5" s="1"/>
  <c r="DX67" i="5" s="1"/>
  <c r="DR67" i="6" s="1"/>
  <c r="DX67" i="6" s="1"/>
  <c r="DR67" i="7" s="1"/>
  <c r="DX67" i="7" s="1"/>
  <c r="DR67" i="8" s="1"/>
  <c r="DX67" i="8" s="1"/>
  <c r="DR67" i="9" s="1"/>
  <c r="DX67" i="9" s="1"/>
  <c r="DR67" i="10" s="1"/>
  <c r="DX67" i="10" s="1"/>
  <c r="DR67" i="11" s="1"/>
  <c r="DX67" i="11" s="1"/>
  <c r="DR67" i="12" s="1"/>
  <c r="DX67" i="12" s="1"/>
  <c r="DW67" i="1"/>
  <c r="DV67" i="1"/>
  <c r="DS67" i="1"/>
  <c r="DO67" i="1"/>
  <c r="DI67" i="2" s="1"/>
  <c r="DO67" i="2" s="1"/>
  <c r="DI67" i="3" s="1"/>
  <c r="DO67" i="3" s="1"/>
  <c r="DI67" i="4" s="1"/>
  <c r="DO67" i="4" s="1"/>
  <c r="DI67" i="5" s="1"/>
  <c r="DO67" i="5" s="1"/>
  <c r="DI67" i="6" s="1"/>
  <c r="DO67" i="6" s="1"/>
  <c r="DI67" i="7" s="1"/>
  <c r="DO67" i="7" s="1"/>
  <c r="DI67" i="8" s="1"/>
  <c r="DO67" i="8" s="1"/>
  <c r="DI67" i="9" s="1"/>
  <c r="DO67" i="9" s="1"/>
  <c r="DI67" i="10" s="1"/>
  <c r="DO67" i="10" s="1"/>
  <c r="DI67" i="11" s="1"/>
  <c r="DO67" i="11" s="1"/>
  <c r="DI67" i="12" s="1"/>
  <c r="DO67" i="12" s="1"/>
  <c r="DN67" i="1"/>
  <c r="DM67" i="1"/>
  <c r="DJ67" i="1"/>
  <c r="DG67" i="1"/>
  <c r="DF67" i="1"/>
  <c r="CZ67" i="2" s="1"/>
  <c r="DF67" i="2" s="1"/>
  <c r="CZ67" i="3" s="1"/>
  <c r="DF67" i="3" s="1"/>
  <c r="CZ67" i="4" s="1"/>
  <c r="DF67" i="4" s="1"/>
  <c r="CZ67" i="5" s="1"/>
  <c r="DF67" i="5" s="1"/>
  <c r="CZ67" i="6" s="1"/>
  <c r="DF67" i="6" s="1"/>
  <c r="CZ67" i="7" s="1"/>
  <c r="DF67" i="7" s="1"/>
  <c r="CZ67" i="8" s="1"/>
  <c r="DF67" i="8" s="1"/>
  <c r="CZ67" i="9" s="1"/>
  <c r="DF67" i="9" s="1"/>
  <c r="CZ67" i="10" s="1"/>
  <c r="DF67" i="10" s="1"/>
  <c r="CZ67" i="11" s="1"/>
  <c r="DF67" i="11" s="1"/>
  <c r="CZ67" i="12" s="1"/>
  <c r="DF67" i="12" s="1"/>
  <c r="DE67" i="1"/>
  <c r="CY67" i="2" s="1"/>
  <c r="DE67" i="2" s="1"/>
  <c r="DD67" i="1"/>
  <c r="DA67" i="1"/>
  <c r="CX67" i="1"/>
  <c r="CW67" i="1"/>
  <c r="CU67" i="1"/>
  <c r="CT67" i="1"/>
  <c r="EV67" i="1" s="1"/>
  <c r="CN67" i="1"/>
  <c r="CH67" i="2" s="1"/>
  <c r="CN67" i="2" s="1"/>
  <c r="CH67" i="3" s="1"/>
  <c r="CN67" i="3" s="1"/>
  <c r="CH67" i="4" s="1"/>
  <c r="CN67" i="4" s="1"/>
  <c r="CH67" i="5" s="1"/>
  <c r="CN67" i="5" s="1"/>
  <c r="CH67" i="6" s="1"/>
  <c r="CN67" i="6" s="1"/>
  <c r="CH67" i="7" s="1"/>
  <c r="CN67" i="7" s="1"/>
  <c r="CH67" i="8" s="1"/>
  <c r="CN67" i="8" s="1"/>
  <c r="CH67" i="9" s="1"/>
  <c r="CN67" i="9" s="1"/>
  <c r="CM67" i="1"/>
  <c r="CO67" i="1" s="1"/>
  <c r="CL67" i="1"/>
  <c r="CI67" i="1"/>
  <c r="CF67" i="1"/>
  <c r="CE67" i="1"/>
  <c r="BY67" i="2" s="1"/>
  <c r="CE67" i="2" s="1"/>
  <c r="BY67" i="3" s="1"/>
  <c r="CE67" i="3" s="1"/>
  <c r="BY67" i="4" s="1"/>
  <c r="CE67" i="4" s="1"/>
  <c r="BY67" i="5" s="1"/>
  <c r="CE67" i="5" s="1"/>
  <c r="BY67" i="6" s="1"/>
  <c r="CE67" i="6" s="1"/>
  <c r="BY67" i="7" s="1"/>
  <c r="CE67" i="7" s="1"/>
  <c r="BY67" i="8" s="1"/>
  <c r="CE67" i="8" s="1"/>
  <c r="BY67" i="9" s="1"/>
  <c r="CE67" i="9" s="1"/>
  <c r="BY67" i="10" s="1"/>
  <c r="CE67" i="10" s="1"/>
  <c r="BY67" i="11" s="1"/>
  <c r="CE67" i="11" s="1"/>
  <c r="BY67" i="12" s="1"/>
  <c r="CE67" i="12" s="1"/>
  <c r="CD67" i="1"/>
  <c r="BX67" i="2" s="1"/>
  <c r="BZ67" i="2" s="1"/>
  <c r="CC67" i="1"/>
  <c r="BZ67" i="1"/>
  <c r="BV67" i="1"/>
  <c r="BU67" i="1"/>
  <c r="BT67" i="1"/>
  <c r="BQ67" i="1"/>
  <c r="BN67" i="1"/>
  <c r="BM67" i="1"/>
  <c r="BG67" i="2" s="1"/>
  <c r="BM67" i="2" s="1"/>
  <c r="BG67" i="3" s="1"/>
  <c r="BM67" i="3" s="1"/>
  <c r="BG67" i="4" s="1"/>
  <c r="BM67" i="4" s="1"/>
  <c r="BG67" i="5" s="1"/>
  <c r="BM67" i="5" s="1"/>
  <c r="BG67" i="6" s="1"/>
  <c r="BM67" i="6" s="1"/>
  <c r="BG67" i="7" s="1"/>
  <c r="BM67" i="7" s="1"/>
  <c r="BG67" i="8" s="1"/>
  <c r="BM67" i="8" s="1"/>
  <c r="BG67" i="9" s="1"/>
  <c r="BM67" i="9" s="1"/>
  <c r="BG67" i="10" s="1"/>
  <c r="BM67" i="10" s="1"/>
  <c r="BG67" i="11" s="1"/>
  <c r="BM67" i="11" s="1"/>
  <c r="BG67" i="12" s="1"/>
  <c r="BM67" i="12" s="1"/>
  <c r="BL67" i="1"/>
  <c r="BF67" i="2" s="1"/>
  <c r="BK67" i="1"/>
  <c r="BH67" i="1"/>
  <c r="BE67" i="1"/>
  <c r="BD67" i="1"/>
  <c r="AX67" i="2" s="1"/>
  <c r="BD67" i="2" s="1"/>
  <c r="AX67" i="3" s="1"/>
  <c r="BD67" i="3" s="1"/>
  <c r="AX67" i="4" s="1"/>
  <c r="BD67" i="4" s="1"/>
  <c r="AX67" i="5" s="1"/>
  <c r="BD67" i="5" s="1"/>
  <c r="AX67" i="6" s="1"/>
  <c r="BD67" i="6" s="1"/>
  <c r="AX67" i="7" s="1"/>
  <c r="BD67" i="7" s="1"/>
  <c r="AX67" i="8" s="1"/>
  <c r="BD67" i="8" s="1"/>
  <c r="AX67" i="9" s="1"/>
  <c r="BD67" i="9" s="1"/>
  <c r="AX67" i="10" s="1"/>
  <c r="BD67" i="10" s="1"/>
  <c r="AX67" i="11" s="1"/>
  <c r="BD67" i="11" s="1"/>
  <c r="AX67" i="12" s="1"/>
  <c r="BD67" i="12" s="1"/>
  <c r="BC67" i="1"/>
  <c r="AW67" i="2" s="1"/>
  <c r="AY67" i="2" s="1"/>
  <c r="BB67" i="1"/>
  <c r="AY67" i="1"/>
  <c r="AU67" i="1"/>
  <c r="AT67" i="1"/>
  <c r="AN67" i="2" s="1"/>
  <c r="AT67" i="2" s="1"/>
  <c r="AS67" i="1"/>
  <c r="AP67" i="1"/>
  <c r="AL67" i="1"/>
  <c r="AM67" i="1" s="1"/>
  <c r="AJ67" i="1"/>
  <c r="AG67" i="1"/>
  <c r="AC67" i="1"/>
  <c r="W67" i="2" s="1"/>
  <c r="AC67" i="2" s="1"/>
  <c r="W67" i="3" s="1"/>
  <c r="AC67" i="3" s="1"/>
  <c r="W67" i="4" s="1"/>
  <c r="AC67" i="4" s="1"/>
  <c r="W67" i="5" s="1"/>
  <c r="AC67" i="5" s="1"/>
  <c r="W67" i="6" s="1"/>
  <c r="AC67" i="6" s="1"/>
  <c r="W67" i="7" s="1"/>
  <c r="AC67" i="7" s="1"/>
  <c r="W67" i="8" s="1"/>
  <c r="AC67" i="8" s="1"/>
  <c r="W67" i="9" s="1"/>
  <c r="AC67" i="9" s="1"/>
  <c r="W67" i="10" s="1"/>
  <c r="AC67" i="10" s="1"/>
  <c r="W67" i="11" s="1"/>
  <c r="AC67" i="11" s="1"/>
  <c r="W67" i="12" s="1"/>
  <c r="AC67" i="12" s="1"/>
  <c r="AB67" i="1"/>
  <c r="AA67" i="1"/>
  <c r="X67" i="1"/>
  <c r="U67" i="1"/>
  <c r="T67" i="1"/>
  <c r="N67" i="2" s="1"/>
  <c r="T67" i="2" s="1"/>
  <c r="N67" i="3" s="1"/>
  <c r="T67" i="3" s="1"/>
  <c r="N67" i="4" s="1"/>
  <c r="T67" i="4" s="1"/>
  <c r="N67" i="5" s="1"/>
  <c r="T67" i="5" s="1"/>
  <c r="N67" i="6" s="1"/>
  <c r="T67" i="6" s="1"/>
  <c r="N67" i="7" s="1"/>
  <c r="T67" i="7" s="1"/>
  <c r="S67" i="1"/>
  <c r="M67" i="2" s="1"/>
  <c r="S67" i="2" s="1"/>
  <c r="R67" i="1"/>
  <c r="O67" i="1"/>
  <c r="K67" i="1"/>
  <c r="E67" i="2" s="1"/>
  <c r="K67" i="2" s="1"/>
  <c r="E67" i="3" s="1"/>
  <c r="K67" i="3" s="1"/>
  <c r="E67" i="4" s="1"/>
  <c r="K67" i="4" s="1"/>
  <c r="E67" i="5" s="1"/>
  <c r="K67" i="5" s="1"/>
  <c r="E67" i="6" s="1"/>
  <c r="K67" i="6" s="1"/>
  <c r="E67" i="7" s="1"/>
  <c r="K67" i="7" s="1"/>
  <c r="E67" i="8" s="1"/>
  <c r="K67" i="8" s="1"/>
  <c r="E67" i="9" s="1"/>
  <c r="K67" i="9" s="1"/>
  <c r="E67" i="10" s="1"/>
  <c r="K67" i="10" s="1"/>
  <c r="E67" i="11" s="1"/>
  <c r="K67" i="11" s="1"/>
  <c r="E67" i="12" s="1"/>
  <c r="K67" i="12" s="1"/>
  <c r="J67" i="1"/>
  <c r="D67" i="2" s="1"/>
  <c r="J67" i="2" s="1"/>
  <c r="I67" i="1"/>
  <c r="F67" i="1"/>
  <c r="EU66" i="1"/>
  <c r="EQ66" i="1"/>
  <c r="EP66" i="1"/>
  <c r="EJ66" i="2" s="1"/>
  <c r="EP66" i="2" s="1"/>
  <c r="EJ66" i="3" s="1"/>
  <c r="EP66" i="3" s="1"/>
  <c r="EJ66" i="4" s="1"/>
  <c r="EP66" i="4" s="1"/>
  <c r="EO66" i="1"/>
  <c r="EI66" i="2" s="1"/>
  <c r="EN66" i="1"/>
  <c r="EK66" i="1"/>
  <c r="EG66" i="1"/>
  <c r="EA66" i="2" s="1"/>
  <c r="EF66" i="1"/>
  <c r="DZ66" i="2" s="1"/>
  <c r="EB66" i="2" s="1"/>
  <c r="EE66" i="1"/>
  <c r="EB66" i="1"/>
  <c r="DX66" i="1"/>
  <c r="DR66" i="2" s="1"/>
  <c r="DX66" i="2" s="1"/>
  <c r="DR66" i="3" s="1"/>
  <c r="DX66" i="3" s="1"/>
  <c r="DR66" i="4" s="1"/>
  <c r="DX66" i="4" s="1"/>
  <c r="DR66" i="5" s="1"/>
  <c r="DX66" i="5" s="1"/>
  <c r="DR66" i="6" s="1"/>
  <c r="DX66" i="6" s="1"/>
  <c r="DR66" i="7" s="1"/>
  <c r="DX66" i="7" s="1"/>
  <c r="DR66" i="8" s="1"/>
  <c r="DX66" i="8" s="1"/>
  <c r="DR66" i="9" s="1"/>
  <c r="DX66" i="9" s="1"/>
  <c r="DR66" i="10" s="1"/>
  <c r="DX66" i="10" s="1"/>
  <c r="DR66" i="11" s="1"/>
  <c r="DX66" i="11" s="1"/>
  <c r="DR66" i="12" s="1"/>
  <c r="DX66" i="12" s="1"/>
  <c r="DW66" i="1"/>
  <c r="DQ66" i="2" s="1"/>
  <c r="DW66" i="2" s="1"/>
  <c r="DV66" i="1"/>
  <c r="DS66" i="1"/>
  <c r="DO66" i="1"/>
  <c r="DI66" i="2" s="1"/>
  <c r="DO66" i="2" s="1"/>
  <c r="DI66" i="3" s="1"/>
  <c r="DO66" i="3" s="1"/>
  <c r="DI66" i="4" s="1"/>
  <c r="DO66" i="4" s="1"/>
  <c r="DI66" i="5" s="1"/>
  <c r="DO66" i="5" s="1"/>
  <c r="DI66" i="6" s="1"/>
  <c r="DO66" i="6" s="1"/>
  <c r="DI66" i="7" s="1"/>
  <c r="DO66" i="7" s="1"/>
  <c r="DI66" i="8" s="1"/>
  <c r="DO66" i="8" s="1"/>
  <c r="DI66" i="9" s="1"/>
  <c r="DO66" i="9" s="1"/>
  <c r="DI66" i="10" s="1"/>
  <c r="DO66" i="10" s="1"/>
  <c r="DI66" i="11" s="1"/>
  <c r="DO66" i="11" s="1"/>
  <c r="DI66" i="12" s="1"/>
  <c r="DO66" i="12" s="1"/>
  <c r="DN66" i="1"/>
  <c r="DM66" i="1"/>
  <c r="DJ66" i="1"/>
  <c r="DF66" i="1"/>
  <c r="DE66" i="1"/>
  <c r="DG66" i="1" s="1"/>
  <c r="DD66" i="1"/>
  <c r="DA66" i="1"/>
  <c r="CX66" i="1"/>
  <c r="CW66" i="1"/>
  <c r="CU66" i="1"/>
  <c r="CT66" i="1"/>
  <c r="EV66" i="1" s="1"/>
  <c r="CN66" i="1"/>
  <c r="CH66" i="2" s="1"/>
  <c r="CN66" i="2" s="1"/>
  <c r="CH66" i="3" s="1"/>
  <c r="CN66" i="3" s="1"/>
  <c r="CH66" i="4" s="1"/>
  <c r="CN66" i="4" s="1"/>
  <c r="CH66" i="5" s="1"/>
  <c r="CN66" i="5" s="1"/>
  <c r="CH66" i="6" s="1"/>
  <c r="CN66" i="6" s="1"/>
  <c r="CH66" i="7" s="1"/>
  <c r="CN66" i="7" s="1"/>
  <c r="CH66" i="8" s="1"/>
  <c r="CN66" i="8" s="1"/>
  <c r="CH66" i="9" s="1"/>
  <c r="CN66" i="9" s="1"/>
  <c r="CM66" i="1"/>
  <c r="CO66" i="1" s="1"/>
  <c r="CL66" i="1"/>
  <c r="CI66" i="1"/>
  <c r="CE66" i="1"/>
  <c r="CF66" i="1" s="1"/>
  <c r="CD66" i="1"/>
  <c r="BX66" i="2" s="1"/>
  <c r="CD66" i="2" s="1"/>
  <c r="CC66" i="1"/>
  <c r="BZ66" i="1"/>
  <c r="BV66" i="1"/>
  <c r="BP66" i="2" s="1"/>
  <c r="BV66" i="2" s="1"/>
  <c r="BP66" i="3" s="1"/>
  <c r="BV66" i="3" s="1"/>
  <c r="BP66" i="4" s="1"/>
  <c r="BV66" i="4" s="1"/>
  <c r="BP66" i="5" s="1"/>
  <c r="BV66" i="5" s="1"/>
  <c r="BP66" i="6" s="1"/>
  <c r="BV66" i="6" s="1"/>
  <c r="BP66" i="7" s="1"/>
  <c r="BV66" i="7" s="1"/>
  <c r="BP66" i="8" s="1"/>
  <c r="BV66" i="8" s="1"/>
  <c r="BP66" i="9" s="1"/>
  <c r="BV66" i="9" s="1"/>
  <c r="BP66" i="10" s="1"/>
  <c r="BV66" i="10" s="1"/>
  <c r="BP66" i="11" s="1"/>
  <c r="BV66" i="11" s="1"/>
  <c r="BP66" i="12" s="1"/>
  <c r="BV66" i="12" s="1"/>
  <c r="BU66" i="1"/>
  <c r="BT66" i="1"/>
  <c r="BQ66" i="1"/>
  <c r="BM66" i="1"/>
  <c r="BG66" i="2" s="1"/>
  <c r="BM66" i="2" s="1"/>
  <c r="BG66" i="3" s="1"/>
  <c r="BM66" i="3" s="1"/>
  <c r="BG66" i="4" s="1"/>
  <c r="BM66" i="4" s="1"/>
  <c r="BG66" i="5" s="1"/>
  <c r="BM66" i="5" s="1"/>
  <c r="BG66" i="6" s="1"/>
  <c r="BM66" i="6" s="1"/>
  <c r="BG66" i="7" s="1"/>
  <c r="BM66" i="7" s="1"/>
  <c r="BG66" i="8" s="1"/>
  <c r="BM66" i="8" s="1"/>
  <c r="BG66" i="9" s="1"/>
  <c r="BM66" i="9" s="1"/>
  <c r="BG66" i="10" s="1"/>
  <c r="BM66" i="10" s="1"/>
  <c r="BG66" i="11" s="1"/>
  <c r="BM66" i="11" s="1"/>
  <c r="BG66" i="12" s="1"/>
  <c r="BM66" i="12" s="1"/>
  <c r="BL66" i="1"/>
  <c r="BF66" i="2" s="1"/>
  <c r="BL66" i="2" s="1"/>
  <c r="BK66" i="1"/>
  <c r="BH66" i="1"/>
  <c r="BE66" i="1"/>
  <c r="BD66" i="1"/>
  <c r="BC66" i="1"/>
  <c r="AW66" i="2" s="1"/>
  <c r="BC66" i="2" s="1"/>
  <c r="BB66" i="1"/>
  <c r="AY66" i="1"/>
  <c r="AU66" i="1"/>
  <c r="AT66" i="1"/>
  <c r="AV66" i="1" s="1"/>
  <c r="AS66" i="1"/>
  <c r="AP66" i="1"/>
  <c r="AM66" i="1"/>
  <c r="AL66" i="1"/>
  <c r="AF66" i="2" s="1"/>
  <c r="AL66" i="2" s="1"/>
  <c r="AF66" i="3" s="1"/>
  <c r="AL66" i="3" s="1"/>
  <c r="AF66" i="4" s="1"/>
  <c r="AL66" i="4" s="1"/>
  <c r="AF66" i="5" s="1"/>
  <c r="AL66" i="5" s="1"/>
  <c r="AF66" i="6" s="1"/>
  <c r="AL66" i="6" s="1"/>
  <c r="AF66" i="7" s="1"/>
  <c r="AL66" i="7" s="1"/>
  <c r="AF66" i="8" s="1"/>
  <c r="AL66" i="8" s="1"/>
  <c r="AF66" i="9" s="1"/>
  <c r="AL66" i="9" s="1"/>
  <c r="AF66" i="10" s="1"/>
  <c r="AL66" i="10" s="1"/>
  <c r="AF66" i="11" s="1"/>
  <c r="AL66" i="11" s="1"/>
  <c r="AF66" i="12" s="1"/>
  <c r="AL66" i="12" s="1"/>
  <c r="AJ66" i="1"/>
  <c r="AG66" i="1"/>
  <c r="AC66" i="1"/>
  <c r="W66" i="2" s="1"/>
  <c r="AC66" i="2" s="1"/>
  <c r="W66" i="3" s="1"/>
  <c r="AC66" i="3" s="1"/>
  <c r="W66" i="4" s="1"/>
  <c r="AC66" i="4" s="1"/>
  <c r="W66" i="5" s="1"/>
  <c r="AC66" i="5" s="1"/>
  <c r="W66" i="6" s="1"/>
  <c r="AC66" i="6" s="1"/>
  <c r="W66" i="7" s="1"/>
  <c r="AC66" i="7" s="1"/>
  <c r="W66" i="8" s="1"/>
  <c r="AC66" i="8" s="1"/>
  <c r="W66" i="9" s="1"/>
  <c r="AC66" i="9" s="1"/>
  <c r="W66" i="10" s="1"/>
  <c r="AC66" i="10" s="1"/>
  <c r="W66" i="11" s="1"/>
  <c r="AC66" i="11" s="1"/>
  <c r="W66" i="12" s="1"/>
  <c r="AC66" i="12" s="1"/>
  <c r="AB66" i="1"/>
  <c r="AA66" i="1"/>
  <c r="X66" i="1"/>
  <c r="T66" i="1"/>
  <c r="N66" i="2" s="1"/>
  <c r="T66" i="2" s="1"/>
  <c r="N66" i="3" s="1"/>
  <c r="T66" i="3" s="1"/>
  <c r="N66" i="4" s="1"/>
  <c r="T66" i="4" s="1"/>
  <c r="N66" i="5" s="1"/>
  <c r="T66" i="5" s="1"/>
  <c r="N66" i="6" s="1"/>
  <c r="T66" i="6" s="1"/>
  <c r="N66" i="7" s="1"/>
  <c r="T66" i="7" s="1"/>
  <c r="S66" i="1"/>
  <c r="U66" i="1" s="1"/>
  <c r="R66" i="1"/>
  <c r="O66" i="1"/>
  <c r="L66" i="1"/>
  <c r="K66" i="1"/>
  <c r="E66" i="2" s="1"/>
  <c r="J66" i="1"/>
  <c r="D66" i="2" s="1"/>
  <c r="F66" i="2" s="1"/>
  <c r="I66" i="1"/>
  <c r="F66" i="1"/>
  <c r="EU65" i="1"/>
  <c r="EQ65" i="1"/>
  <c r="EP65" i="1"/>
  <c r="EJ65" i="2" s="1"/>
  <c r="EP65" i="2" s="1"/>
  <c r="EJ65" i="3" s="1"/>
  <c r="EP65" i="3" s="1"/>
  <c r="EJ65" i="4" s="1"/>
  <c r="EP65" i="4" s="1"/>
  <c r="EO65" i="1"/>
  <c r="EI65" i="2" s="1"/>
  <c r="EN65" i="1"/>
  <c r="EK65" i="1"/>
  <c r="EG65" i="1"/>
  <c r="EA65" i="2" s="1"/>
  <c r="EG65" i="2" s="1"/>
  <c r="EA65" i="3" s="1"/>
  <c r="EG65" i="3" s="1"/>
  <c r="EA65" i="4" s="1"/>
  <c r="EG65" i="4" s="1"/>
  <c r="EA65" i="5" s="1"/>
  <c r="EG65" i="5" s="1"/>
  <c r="EA65" i="6" s="1"/>
  <c r="EG65" i="6" s="1"/>
  <c r="EA65" i="7" s="1"/>
  <c r="EG65" i="7" s="1"/>
  <c r="EA65" i="8" s="1"/>
  <c r="EG65" i="8" s="1"/>
  <c r="EA65" i="9" s="1"/>
  <c r="EG65" i="9" s="1"/>
  <c r="EA65" i="10" s="1"/>
  <c r="EG65" i="10" s="1"/>
  <c r="EA65" i="11" s="1"/>
  <c r="EG65" i="11" s="1"/>
  <c r="EA65" i="12" s="1"/>
  <c r="EG65" i="12" s="1"/>
  <c r="EF65" i="1"/>
  <c r="EE65" i="1"/>
  <c r="EB65" i="1"/>
  <c r="DY65" i="1"/>
  <c r="DX65" i="1"/>
  <c r="DW65" i="1"/>
  <c r="DQ65" i="2" s="1"/>
  <c r="DW65" i="2" s="1"/>
  <c r="DV65" i="1"/>
  <c r="DS65" i="1"/>
  <c r="DP65" i="1"/>
  <c r="DO65" i="1"/>
  <c r="DI65" i="2" s="1"/>
  <c r="DO65" i="2" s="1"/>
  <c r="DI65" i="3" s="1"/>
  <c r="DO65" i="3" s="1"/>
  <c r="DI65" i="4" s="1"/>
  <c r="DO65" i="4" s="1"/>
  <c r="DI65" i="5" s="1"/>
  <c r="DO65" i="5" s="1"/>
  <c r="DI65" i="6" s="1"/>
  <c r="DO65" i="6" s="1"/>
  <c r="DI65" i="7" s="1"/>
  <c r="DO65" i="7" s="1"/>
  <c r="DI65" i="8" s="1"/>
  <c r="DO65" i="8" s="1"/>
  <c r="DI65" i="9" s="1"/>
  <c r="DO65" i="9" s="1"/>
  <c r="DI65" i="10" s="1"/>
  <c r="DO65" i="10" s="1"/>
  <c r="DI65" i="11" s="1"/>
  <c r="DO65" i="11" s="1"/>
  <c r="DI65" i="12" s="1"/>
  <c r="DO65" i="12" s="1"/>
  <c r="DN65" i="1"/>
  <c r="DM65" i="1"/>
  <c r="DJ65" i="1"/>
  <c r="DF65" i="1"/>
  <c r="CZ65" i="2" s="1"/>
  <c r="DF65" i="2" s="1"/>
  <c r="CZ65" i="3" s="1"/>
  <c r="DF65" i="3" s="1"/>
  <c r="CZ65" i="4" s="1"/>
  <c r="DF65" i="4" s="1"/>
  <c r="CZ65" i="5" s="1"/>
  <c r="DF65" i="5" s="1"/>
  <c r="CZ65" i="6" s="1"/>
  <c r="DF65" i="6" s="1"/>
  <c r="CZ65" i="7" s="1"/>
  <c r="DF65" i="7" s="1"/>
  <c r="CZ65" i="8" s="1"/>
  <c r="DF65" i="8" s="1"/>
  <c r="CZ65" i="9" s="1"/>
  <c r="DF65" i="9" s="1"/>
  <c r="CZ65" i="10" s="1"/>
  <c r="DF65" i="10" s="1"/>
  <c r="CZ65" i="11" s="1"/>
  <c r="DF65" i="11" s="1"/>
  <c r="CZ65" i="12" s="1"/>
  <c r="DF65" i="12" s="1"/>
  <c r="DE65" i="1"/>
  <c r="DG65" i="1" s="1"/>
  <c r="DD65" i="1"/>
  <c r="DA65" i="1"/>
  <c r="CX65" i="1"/>
  <c r="CW65" i="1"/>
  <c r="CU65" i="1"/>
  <c r="CT65" i="1"/>
  <c r="EV65" i="1" s="1"/>
  <c r="CN65" i="1"/>
  <c r="CH65" i="2" s="1"/>
  <c r="CN65" i="2" s="1"/>
  <c r="CH65" i="3" s="1"/>
  <c r="CN65" i="3" s="1"/>
  <c r="CH65" i="4" s="1"/>
  <c r="CN65" i="4" s="1"/>
  <c r="CH65" i="5" s="1"/>
  <c r="CN65" i="5" s="1"/>
  <c r="CH65" i="6" s="1"/>
  <c r="CN65" i="6" s="1"/>
  <c r="CH65" i="7" s="1"/>
  <c r="CN65" i="7" s="1"/>
  <c r="CH65" i="8" s="1"/>
  <c r="CN65" i="8" s="1"/>
  <c r="CH65" i="9" s="1"/>
  <c r="CN65" i="9" s="1"/>
  <c r="CM65" i="1"/>
  <c r="CL65" i="1"/>
  <c r="CI65" i="1"/>
  <c r="CF65" i="1"/>
  <c r="CE65" i="1"/>
  <c r="BY65" i="2" s="1"/>
  <c r="CE65" i="2" s="1"/>
  <c r="BY65" i="3" s="1"/>
  <c r="CE65" i="3" s="1"/>
  <c r="BY65" i="4" s="1"/>
  <c r="CE65" i="4" s="1"/>
  <c r="BY65" i="5" s="1"/>
  <c r="CE65" i="5" s="1"/>
  <c r="BY65" i="6" s="1"/>
  <c r="CE65" i="6" s="1"/>
  <c r="BY65" i="7" s="1"/>
  <c r="CE65" i="7" s="1"/>
  <c r="BY65" i="8" s="1"/>
  <c r="CE65" i="8" s="1"/>
  <c r="BY65" i="9" s="1"/>
  <c r="CE65" i="9" s="1"/>
  <c r="BY65" i="10" s="1"/>
  <c r="CE65" i="10" s="1"/>
  <c r="BY65" i="11" s="1"/>
  <c r="CE65" i="11" s="1"/>
  <c r="BY65" i="12" s="1"/>
  <c r="CE65" i="12" s="1"/>
  <c r="CD65" i="1"/>
  <c r="BX65" i="2" s="1"/>
  <c r="BZ65" i="2" s="1"/>
  <c r="CC65" i="1"/>
  <c r="BZ65" i="1"/>
  <c r="BV65" i="1"/>
  <c r="BP65" i="2" s="1"/>
  <c r="BV65" i="2" s="1"/>
  <c r="BP65" i="3" s="1"/>
  <c r="BV65" i="3" s="1"/>
  <c r="BP65" i="4" s="1"/>
  <c r="BV65" i="4" s="1"/>
  <c r="BP65" i="5" s="1"/>
  <c r="BV65" i="5" s="1"/>
  <c r="BP65" i="6" s="1"/>
  <c r="BV65" i="6" s="1"/>
  <c r="BP65" i="7" s="1"/>
  <c r="BV65" i="7" s="1"/>
  <c r="BP65" i="8" s="1"/>
  <c r="BV65" i="8" s="1"/>
  <c r="BP65" i="9" s="1"/>
  <c r="BV65" i="9" s="1"/>
  <c r="BP65" i="10" s="1"/>
  <c r="BV65" i="10" s="1"/>
  <c r="BP65" i="11" s="1"/>
  <c r="BV65" i="11" s="1"/>
  <c r="BP65" i="12" s="1"/>
  <c r="BV65" i="12" s="1"/>
  <c r="BU65" i="1"/>
  <c r="BO65" i="2" s="1"/>
  <c r="BU65" i="2" s="1"/>
  <c r="BT65" i="1"/>
  <c r="BQ65" i="1"/>
  <c r="BM65" i="1"/>
  <c r="BL65" i="1"/>
  <c r="BF65" i="2" s="1"/>
  <c r="BL65" i="2" s="1"/>
  <c r="BK65" i="1"/>
  <c r="BH65" i="1"/>
  <c r="BD65" i="1"/>
  <c r="BE65" i="1" s="1"/>
  <c r="BC65" i="1"/>
  <c r="BB65" i="1"/>
  <c r="AY65" i="1"/>
  <c r="AU65" i="1"/>
  <c r="AO65" i="2" s="1"/>
  <c r="AU65" i="2" s="1"/>
  <c r="AO65" i="3" s="1"/>
  <c r="AU65" i="3" s="1"/>
  <c r="AO65" i="4" s="1"/>
  <c r="AU65" i="4" s="1"/>
  <c r="AO65" i="5" s="1"/>
  <c r="AU65" i="5" s="1"/>
  <c r="AO65" i="6" s="1"/>
  <c r="AU65" i="6" s="1"/>
  <c r="AO65" i="7" s="1"/>
  <c r="AU65" i="7" s="1"/>
  <c r="AO65" i="8" s="1"/>
  <c r="AU65" i="8" s="1"/>
  <c r="AO65" i="9" s="1"/>
  <c r="AU65" i="9" s="1"/>
  <c r="AO65" i="10" s="1"/>
  <c r="AU65" i="10" s="1"/>
  <c r="AO65" i="11" s="1"/>
  <c r="AU65" i="11" s="1"/>
  <c r="AO65" i="12" s="1"/>
  <c r="AU65" i="12" s="1"/>
  <c r="AT65" i="1"/>
  <c r="AS65" i="1"/>
  <c r="AP65" i="1"/>
  <c r="AL65" i="1"/>
  <c r="AM65" i="1" s="1"/>
  <c r="AJ65" i="1"/>
  <c r="AG65" i="1"/>
  <c r="AC65" i="1"/>
  <c r="W65" i="2" s="1"/>
  <c r="AB65" i="1"/>
  <c r="V65" i="2" s="1"/>
  <c r="AA65" i="1"/>
  <c r="X65" i="1"/>
  <c r="T65" i="1"/>
  <c r="N65" i="2" s="1"/>
  <c r="T65" i="2" s="1"/>
  <c r="N65" i="3" s="1"/>
  <c r="T65" i="3" s="1"/>
  <c r="N65" i="4" s="1"/>
  <c r="T65" i="4" s="1"/>
  <c r="N65" i="5" s="1"/>
  <c r="T65" i="5" s="1"/>
  <c r="N65" i="6" s="1"/>
  <c r="T65" i="6" s="1"/>
  <c r="N65" i="7" s="1"/>
  <c r="T65" i="7" s="1"/>
  <c r="S65" i="1"/>
  <c r="M65" i="2" s="1"/>
  <c r="O65" i="2" s="1"/>
  <c r="R65" i="1"/>
  <c r="O65" i="1"/>
  <c r="K65" i="1"/>
  <c r="L65" i="1" s="1"/>
  <c r="J65" i="1"/>
  <c r="D65" i="2" s="1"/>
  <c r="J65" i="2" s="1"/>
  <c r="I65" i="1"/>
  <c r="F65" i="1"/>
  <c r="EP64" i="1"/>
  <c r="EJ64" i="2" s="1"/>
  <c r="EP64" i="2" s="1"/>
  <c r="EJ64" i="3" s="1"/>
  <c r="EP64" i="3" s="1"/>
  <c r="EJ64" i="4" s="1"/>
  <c r="EP64" i="4" s="1"/>
  <c r="EO64" i="1"/>
  <c r="EI64" i="2" s="1"/>
  <c r="EO64" i="2" s="1"/>
  <c r="EN64" i="1"/>
  <c r="EK64" i="1"/>
  <c r="EG64" i="1"/>
  <c r="EA64" i="2" s="1"/>
  <c r="EG64" i="2" s="1"/>
  <c r="EA64" i="3" s="1"/>
  <c r="EG64" i="3" s="1"/>
  <c r="EA64" i="4" s="1"/>
  <c r="EG64" i="4" s="1"/>
  <c r="EA64" i="5" s="1"/>
  <c r="EG64" i="5" s="1"/>
  <c r="EA64" i="6" s="1"/>
  <c r="EG64" i="6" s="1"/>
  <c r="EA64" i="7" s="1"/>
  <c r="EG64" i="7" s="1"/>
  <c r="EA64" i="8" s="1"/>
  <c r="EG64" i="8" s="1"/>
  <c r="EA64" i="9" s="1"/>
  <c r="EG64" i="9" s="1"/>
  <c r="EA64" i="10" s="1"/>
  <c r="EG64" i="10" s="1"/>
  <c r="EA64" i="11" s="1"/>
  <c r="EG64" i="11" s="1"/>
  <c r="EA64" i="12" s="1"/>
  <c r="EG64" i="12" s="1"/>
  <c r="EF64" i="1"/>
  <c r="EE64" i="1"/>
  <c r="EB64" i="1"/>
  <c r="DX64" i="1"/>
  <c r="DW64" i="1"/>
  <c r="DY64" i="1" s="1"/>
  <c r="DV64" i="1"/>
  <c r="DS64" i="1"/>
  <c r="DP64" i="1"/>
  <c r="DO64" i="1"/>
  <c r="DI64" i="2" s="1"/>
  <c r="DO64" i="2" s="1"/>
  <c r="DI64" i="3" s="1"/>
  <c r="DO64" i="3" s="1"/>
  <c r="DI64" i="4" s="1"/>
  <c r="DO64" i="4" s="1"/>
  <c r="DI64" i="5" s="1"/>
  <c r="DO64" i="5" s="1"/>
  <c r="DI64" i="6" s="1"/>
  <c r="DO64" i="6" s="1"/>
  <c r="DI64" i="7" s="1"/>
  <c r="DO64" i="7" s="1"/>
  <c r="DI64" i="8" s="1"/>
  <c r="DO64" i="8" s="1"/>
  <c r="DI64" i="9" s="1"/>
  <c r="DO64" i="9" s="1"/>
  <c r="DI64" i="10" s="1"/>
  <c r="DO64" i="10" s="1"/>
  <c r="DI64" i="11" s="1"/>
  <c r="DO64" i="11" s="1"/>
  <c r="DI64" i="12" s="1"/>
  <c r="DO64" i="12" s="1"/>
  <c r="DN64" i="1"/>
  <c r="DM64" i="1"/>
  <c r="DJ64" i="1"/>
  <c r="DF64" i="1"/>
  <c r="CZ64" i="2" s="1"/>
  <c r="DF64" i="2" s="1"/>
  <c r="CZ64" i="3" s="1"/>
  <c r="DF64" i="3" s="1"/>
  <c r="CZ64" i="4" s="1"/>
  <c r="DF64" i="4" s="1"/>
  <c r="CZ64" i="5" s="1"/>
  <c r="DF64" i="5" s="1"/>
  <c r="CZ64" i="6" s="1"/>
  <c r="DF64" i="6" s="1"/>
  <c r="CZ64" i="7" s="1"/>
  <c r="DF64" i="7" s="1"/>
  <c r="CZ64" i="8" s="1"/>
  <c r="DF64" i="8" s="1"/>
  <c r="CZ64" i="9" s="1"/>
  <c r="DF64" i="9" s="1"/>
  <c r="CZ64" i="10" s="1"/>
  <c r="DF64" i="10" s="1"/>
  <c r="CZ64" i="11" s="1"/>
  <c r="DF64" i="11" s="1"/>
  <c r="CZ64" i="12" s="1"/>
  <c r="DF64" i="12" s="1"/>
  <c r="DE64" i="1"/>
  <c r="DD64" i="1"/>
  <c r="DA64" i="1"/>
  <c r="CX64" i="1"/>
  <c r="CW64" i="1"/>
  <c r="CV64" i="1"/>
  <c r="CU64" i="1"/>
  <c r="CT64" i="1"/>
  <c r="EV64" i="1" s="1"/>
  <c r="CS64" i="1"/>
  <c r="EU64" i="1" s="1"/>
  <c r="CO64" i="1"/>
  <c r="CN64" i="1"/>
  <c r="CH64" i="2" s="1"/>
  <c r="CN64" i="2" s="1"/>
  <c r="CH64" i="3" s="1"/>
  <c r="CN64" i="3" s="1"/>
  <c r="CH64" i="4" s="1"/>
  <c r="CN64" i="4" s="1"/>
  <c r="CH64" i="5" s="1"/>
  <c r="CN64" i="5" s="1"/>
  <c r="CH64" i="6" s="1"/>
  <c r="CN64" i="6" s="1"/>
  <c r="CH64" i="7" s="1"/>
  <c r="CN64" i="7" s="1"/>
  <c r="CH64" i="8" s="1"/>
  <c r="CN64" i="8" s="1"/>
  <c r="CH64" i="9" s="1"/>
  <c r="CN64" i="9" s="1"/>
  <c r="CM64" i="1"/>
  <c r="CG64" i="2" s="1"/>
  <c r="CL64" i="1"/>
  <c r="CI64" i="1"/>
  <c r="CE64" i="1"/>
  <c r="BY64" i="2" s="1"/>
  <c r="CE64" i="2" s="1"/>
  <c r="BY64" i="3" s="1"/>
  <c r="CE64" i="3" s="1"/>
  <c r="BY64" i="4" s="1"/>
  <c r="CE64" i="4" s="1"/>
  <c r="BY64" i="5" s="1"/>
  <c r="CE64" i="5" s="1"/>
  <c r="BY64" i="6" s="1"/>
  <c r="CE64" i="6" s="1"/>
  <c r="BY64" i="7" s="1"/>
  <c r="CE64" i="7" s="1"/>
  <c r="BY64" i="8" s="1"/>
  <c r="CE64" i="8" s="1"/>
  <c r="BY64" i="9" s="1"/>
  <c r="CE64" i="9" s="1"/>
  <c r="BY64" i="10" s="1"/>
  <c r="CE64" i="10" s="1"/>
  <c r="BY64" i="11" s="1"/>
  <c r="CE64" i="11" s="1"/>
  <c r="BY64" i="12" s="1"/>
  <c r="CE64" i="12" s="1"/>
  <c r="CD64" i="1"/>
  <c r="CC64" i="1"/>
  <c r="BZ64" i="1"/>
  <c r="BW64" i="1"/>
  <c r="BV64" i="1"/>
  <c r="BP64" i="2" s="1"/>
  <c r="BV64" i="2" s="1"/>
  <c r="BP64" i="3" s="1"/>
  <c r="BV64" i="3" s="1"/>
  <c r="BP64" i="4" s="1"/>
  <c r="BV64" i="4" s="1"/>
  <c r="BP64" i="5" s="1"/>
  <c r="BV64" i="5" s="1"/>
  <c r="BP64" i="6" s="1"/>
  <c r="BV64" i="6" s="1"/>
  <c r="BP64" i="7" s="1"/>
  <c r="BV64" i="7" s="1"/>
  <c r="BP64" i="8" s="1"/>
  <c r="BV64" i="8" s="1"/>
  <c r="BP64" i="9" s="1"/>
  <c r="BV64" i="9" s="1"/>
  <c r="BP64" i="10" s="1"/>
  <c r="BV64" i="10" s="1"/>
  <c r="BP64" i="11" s="1"/>
  <c r="BV64" i="11" s="1"/>
  <c r="BP64" i="12" s="1"/>
  <c r="BV64" i="12" s="1"/>
  <c r="BU64" i="1"/>
  <c r="BO64" i="2" s="1"/>
  <c r="BQ64" i="2" s="1"/>
  <c r="BT64" i="1"/>
  <c r="BQ64" i="1"/>
  <c r="BM64" i="1"/>
  <c r="BG64" i="2" s="1"/>
  <c r="BM64" i="2" s="1"/>
  <c r="BG64" i="3" s="1"/>
  <c r="BM64" i="3" s="1"/>
  <c r="BG64" i="4" s="1"/>
  <c r="BM64" i="4" s="1"/>
  <c r="BG64" i="5" s="1"/>
  <c r="BM64" i="5" s="1"/>
  <c r="BG64" i="6" s="1"/>
  <c r="BM64" i="6" s="1"/>
  <c r="BG64" i="7" s="1"/>
  <c r="BM64" i="7" s="1"/>
  <c r="BG64" i="8" s="1"/>
  <c r="BM64" i="8" s="1"/>
  <c r="BG64" i="9" s="1"/>
  <c r="BM64" i="9" s="1"/>
  <c r="BG64" i="10" s="1"/>
  <c r="BM64" i="10" s="1"/>
  <c r="BG64" i="11" s="1"/>
  <c r="BM64" i="11" s="1"/>
  <c r="BG64" i="12" s="1"/>
  <c r="BM64" i="12" s="1"/>
  <c r="BL64" i="1"/>
  <c r="BF64" i="2" s="1"/>
  <c r="BK64" i="1"/>
  <c r="BH64" i="1"/>
  <c r="BD64" i="1"/>
  <c r="AX64" i="2" s="1"/>
  <c r="BD64" i="2" s="1"/>
  <c r="AX64" i="3" s="1"/>
  <c r="BD64" i="3" s="1"/>
  <c r="AX64" i="4" s="1"/>
  <c r="BD64" i="4" s="1"/>
  <c r="AX64" i="5" s="1"/>
  <c r="BD64" i="5" s="1"/>
  <c r="AX64" i="6" s="1"/>
  <c r="BD64" i="6" s="1"/>
  <c r="AX64" i="7" s="1"/>
  <c r="BD64" i="7" s="1"/>
  <c r="AX64" i="8" s="1"/>
  <c r="BD64" i="8" s="1"/>
  <c r="AX64" i="9" s="1"/>
  <c r="BD64" i="9" s="1"/>
  <c r="AX64" i="10" s="1"/>
  <c r="BD64" i="10" s="1"/>
  <c r="AX64" i="11" s="1"/>
  <c r="BD64" i="11" s="1"/>
  <c r="AX64" i="12" s="1"/>
  <c r="BD64" i="12" s="1"/>
  <c r="BC64" i="1"/>
  <c r="AW64" i="2" s="1"/>
  <c r="BC64" i="2" s="1"/>
  <c r="BB64" i="1"/>
  <c r="AY64" i="1"/>
  <c r="AU64" i="1"/>
  <c r="AV64" i="1" s="1"/>
  <c r="AT64" i="1"/>
  <c r="AN64" i="2" s="1"/>
  <c r="AT64" i="2" s="1"/>
  <c r="AS64" i="1"/>
  <c r="AP64" i="1"/>
  <c r="AL64" i="1"/>
  <c r="AF64" i="2" s="1"/>
  <c r="AL64" i="2" s="1"/>
  <c r="AF64" i="3" s="1"/>
  <c r="AL64" i="3" s="1"/>
  <c r="AF64" i="4" s="1"/>
  <c r="AL64" i="4" s="1"/>
  <c r="AF64" i="5" s="1"/>
  <c r="AL64" i="5" s="1"/>
  <c r="AF64" i="6" s="1"/>
  <c r="AL64" i="6" s="1"/>
  <c r="AF64" i="7" s="1"/>
  <c r="AL64" i="7" s="1"/>
  <c r="AF64" i="8" s="1"/>
  <c r="AL64" i="8" s="1"/>
  <c r="AF64" i="9" s="1"/>
  <c r="AL64" i="9" s="1"/>
  <c r="AF64" i="10" s="1"/>
  <c r="AL64" i="10" s="1"/>
  <c r="AF64" i="11" s="1"/>
  <c r="AL64" i="11" s="1"/>
  <c r="AF64" i="12" s="1"/>
  <c r="AL64" i="12" s="1"/>
  <c r="AK64" i="1"/>
  <c r="AM64" i="1" s="1"/>
  <c r="AJ64" i="1"/>
  <c r="AG64" i="1"/>
  <c r="AC64" i="1"/>
  <c r="W64" i="2" s="1"/>
  <c r="AC64" i="2" s="1"/>
  <c r="W64" i="3" s="1"/>
  <c r="AC64" i="3" s="1"/>
  <c r="W64" i="4" s="1"/>
  <c r="AC64" i="4" s="1"/>
  <c r="W64" i="5" s="1"/>
  <c r="AC64" i="5" s="1"/>
  <c r="W64" i="6" s="1"/>
  <c r="AC64" i="6" s="1"/>
  <c r="W64" i="7" s="1"/>
  <c r="AC64" i="7" s="1"/>
  <c r="W64" i="8" s="1"/>
  <c r="AC64" i="8" s="1"/>
  <c r="W64" i="9" s="1"/>
  <c r="AC64" i="9" s="1"/>
  <c r="W64" i="10" s="1"/>
  <c r="AC64" i="10" s="1"/>
  <c r="W64" i="11" s="1"/>
  <c r="AC64" i="11" s="1"/>
  <c r="W64" i="12" s="1"/>
  <c r="AC64" i="12" s="1"/>
  <c r="AB64" i="1"/>
  <c r="AD64" i="1" s="1"/>
  <c r="AA64" i="1"/>
  <c r="X64" i="1"/>
  <c r="U64" i="1"/>
  <c r="T64" i="1"/>
  <c r="N64" i="2" s="1"/>
  <c r="T64" i="2" s="1"/>
  <c r="N64" i="3" s="1"/>
  <c r="T64" i="3" s="1"/>
  <c r="N64" i="4" s="1"/>
  <c r="T64" i="4" s="1"/>
  <c r="N64" i="5" s="1"/>
  <c r="T64" i="5" s="1"/>
  <c r="N64" i="6" s="1"/>
  <c r="T64" i="6" s="1"/>
  <c r="N64" i="7" s="1"/>
  <c r="T64" i="7" s="1"/>
  <c r="S64" i="1"/>
  <c r="M64" i="2" s="1"/>
  <c r="R64" i="1"/>
  <c r="O64" i="1"/>
  <c r="K64" i="1"/>
  <c r="E64" i="2" s="1"/>
  <c r="K64" i="2" s="1"/>
  <c r="E64" i="3" s="1"/>
  <c r="K64" i="3" s="1"/>
  <c r="E64" i="4" s="1"/>
  <c r="K64" i="4" s="1"/>
  <c r="E64" i="5" s="1"/>
  <c r="K64" i="5" s="1"/>
  <c r="E64" i="6" s="1"/>
  <c r="K64" i="6" s="1"/>
  <c r="E64" i="7" s="1"/>
  <c r="K64" i="7" s="1"/>
  <c r="E64" i="8" s="1"/>
  <c r="K64" i="8" s="1"/>
  <c r="E64" i="9" s="1"/>
  <c r="K64" i="9" s="1"/>
  <c r="E64" i="10" s="1"/>
  <c r="K64" i="10" s="1"/>
  <c r="E64" i="11" s="1"/>
  <c r="K64" i="11" s="1"/>
  <c r="E64" i="12" s="1"/>
  <c r="K64" i="12" s="1"/>
  <c r="J64" i="1"/>
  <c r="I64" i="1"/>
  <c r="F64" i="1"/>
  <c r="EP63" i="1"/>
  <c r="EJ63" i="2" s="1"/>
  <c r="EP63" i="2" s="1"/>
  <c r="EJ63" i="3" s="1"/>
  <c r="EP63" i="3" s="1"/>
  <c r="EJ63" i="4" s="1"/>
  <c r="EP63" i="4" s="1"/>
  <c r="EO63" i="1"/>
  <c r="EN63" i="1"/>
  <c r="EK63" i="1"/>
  <c r="EH63" i="1"/>
  <c r="EG63" i="1"/>
  <c r="EA63" i="2" s="1"/>
  <c r="EG63" i="2" s="1"/>
  <c r="EA63" i="3" s="1"/>
  <c r="EG63" i="3" s="1"/>
  <c r="EA63" i="4" s="1"/>
  <c r="EG63" i="4" s="1"/>
  <c r="EA63" i="5" s="1"/>
  <c r="EG63" i="5" s="1"/>
  <c r="EA63" i="6" s="1"/>
  <c r="EG63" i="6" s="1"/>
  <c r="EA63" i="7" s="1"/>
  <c r="EG63" i="7" s="1"/>
  <c r="EA63" i="8" s="1"/>
  <c r="EG63" i="8" s="1"/>
  <c r="EA63" i="9" s="1"/>
  <c r="EG63" i="9" s="1"/>
  <c r="EA63" i="10" s="1"/>
  <c r="EG63" i="10" s="1"/>
  <c r="EA63" i="11" s="1"/>
  <c r="EG63" i="11" s="1"/>
  <c r="EA63" i="12" s="1"/>
  <c r="EG63" i="12" s="1"/>
  <c r="EF63" i="1"/>
  <c r="DZ63" i="2" s="1"/>
  <c r="EE63" i="1"/>
  <c r="EB63" i="1"/>
  <c r="DY63" i="1"/>
  <c r="DX63" i="1"/>
  <c r="DR63" i="2" s="1"/>
  <c r="DX63" i="2" s="1"/>
  <c r="DR63" i="3" s="1"/>
  <c r="DX63" i="3" s="1"/>
  <c r="DR63" i="4" s="1"/>
  <c r="DX63" i="4" s="1"/>
  <c r="DR63" i="5" s="1"/>
  <c r="DX63" i="5" s="1"/>
  <c r="DW63" i="1"/>
  <c r="DQ63" i="2" s="1"/>
  <c r="DW63" i="2" s="1"/>
  <c r="DV63" i="1"/>
  <c r="DS63" i="1"/>
  <c r="DO63" i="1"/>
  <c r="DN63" i="1"/>
  <c r="DH63" i="2" s="1"/>
  <c r="DN63" i="2" s="1"/>
  <c r="DM63" i="1"/>
  <c r="DJ63" i="1"/>
  <c r="DF63" i="1"/>
  <c r="DG63" i="1" s="1"/>
  <c r="DE63" i="1"/>
  <c r="DD63" i="1"/>
  <c r="DA63" i="1"/>
  <c r="CX63" i="1"/>
  <c r="CW63" i="1"/>
  <c r="CV63" i="1"/>
  <c r="CU63" i="1"/>
  <c r="CT63" i="1"/>
  <c r="EV63" i="1" s="1"/>
  <c r="CS63" i="1"/>
  <c r="EU63" i="1" s="1"/>
  <c r="CN63" i="1"/>
  <c r="CM63" i="1"/>
  <c r="CO63" i="1" s="1"/>
  <c r="CL63" i="1"/>
  <c r="CI63" i="1"/>
  <c r="CE63" i="1"/>
  <c r="CF63" i="1" s="1"/>
  <c r="CD63" i="1"/>
  <c r="CC63" i="1"/>
  <c r="BZ63" i="1"/>
  <c r="BV63" i="1"/>
  <c r="BP63" i="2" s="1"/>
  <c r="BV63" i="2" s="1"/>
  <c r="BP63" i="3" s="1"/>
  <c r="BV63" i="3" s="1"/>
  <c r="BP63" i="4" s="1"/>
  <c r="BV63" i="4" s="1"/>
  <c r="BP63" i="5" s="1"/>
  <c r="BV63" i="5" s="1"/>
  <c r="BP63" i="6" s="1"/>
  <c r="BV63" i="6" s="1"/>
  <c r="BP63" i="7" s="1"/>
  <c r="BV63" i="7" s="1"/>
  <c r="BP63" i="8" s="1"/>
  <c r="BV63" i="8" s="1"/>
  <c r="BP63" i="9" s="1"/>
  <c r="BV63" i="9" s="1"/>
  <c r="BP63" i="10" s="1"/>
  <c r="BV63" i="10" s="1"/>
  <c r="BP63" i="11" s="1"/>
  <c r="BV63" i="11" s="1"/>
  <c r="BP63" i="12" s="1"/>
  <c r="BV63" i="12" s="1"/>
  <c r="BU63" i="1"/>
  <c r="BT63" i="1"/>
  <c r="BQ63" i="1"/>
  <c r="BM63" i="1"/>
  <c r="BG63" i="2" s="1"/>
  <c r="BM63" i="2" s="1"/>
  <c r="BG63" i="3" s="1"/>
  <c r="BM63" i="3" s="1"/>
  <c r="BG63" i="4" s="1"/>
  <c r="BM63" i="4" s="1"/>
  <c r="BG63" i="5" s="1"/>
  <c r="BM63" i="5" s="1"/>
  <c r="BG63" i="6" s="1"/>
  <c r="BM63" i="6" s="1"/>
  <c r="BG63" i="7" s="1"/>
  <c r="BM63" i="7" s="1"/>
  <c r="BG63" i="8" s="1"/>
  <c r="BL63" i="1"/>
  <c r="BN63" i="1" s="1"/>
  <c r="BK63" i="1"/>
  <c r="BH63" i="1"/>
  <c r="BE63" i="1"/>
  <c r="BD63" i="1"/>
  <c r="AX63" i="2" s="1"/>
  <c r="BD63" i="2" s="1"/>
  <c r="AX63" i="3" s="1"/>
  <c r="BD63" i="3" s="1"/>
  <c r="AX63" i="4" s="1"/>
  <c r="BD63" i="4" s="1"/>
  <c r="AX63" i="5" s="1"/>
  <c r="BD63" i="5" s="1"/>
  <c r="AX63" i="6" s="1"/>
  <c r="BD63" i="6" s="1"/>
  <c r="AX63" i="7" s="1"/>
  <c r="BD63" i="7" s="1"/>
  <c r="AX63" i="8" s="1"/>
  <c r="BD63" i="8" s="1"/>
  <c r="AX63" i="9" s="1"/>
  <c r="BC63" i="1"/>
  <c r="AW63" i="2" s="1"/>
  <c r="BB63" i="1"/>
  <c r="AY63" i="1"/>
  <c r="AU63" i="1"/>
  <c r="AO63" i="2" s="1"/>
  <c r="AU63" i="2" s="1"/>
  <c r="AO63" i="3" s="1"/>
  <c r="AU63" i="3" s="1"/>
  <c r="AO63" i="4" s="1"/>
  <c r="AU63" i="4" s="1"/>
  <c r="AO63" i="5" s="1"/>
  <c r="AU63" i="5" s="1"/>
  <c r="AO63" i="6" s="1"/>
  <c r="AU63" i="6" s="1"/>
  <c r="AO63" i="7" s="1"/>
  <c r="AU63" i="7" s="1"/>
  <c r="AO63" i="8" s="1"/>
  <c r="AU63" i="8" s="1"/>
  <c r="AO63" i="9" s="1"/>
  <c r="AU63" i="9" s="1"/>
  <c r="AO63" i="10" s="1"/>
  <c r="AU63" i="10" s="1"/>
  <c r="AO63" i="11" s="1"/>
  <c r="AU63" i="11" s="1"/>
  <c r="AO63" i="12" s="1"/>
  <c r="AU63" i="12" s="1"/>
  <c r="AT63" i="1"/>
  <c r="AS63" i="1"/>
  <c r="AP63" i="1"/>
  <c r="AM63" i="1"/>
  <c r="AL63" i="1"/>
  <c r="AF63" i="2" s="1"/>
  <c r="AL63" i="2" s="1"/>
  <c r="AF63" i="3" s="1"/>
  <c r="AL63" i="3" s="1"/>
  <c r="AF63" i="4" s="1"/>
  <c r="AL63" i="4" s="1"/>
  <c r="AF63" i="5" s="1"/>
  <c r="AL63" i="5" s="1"/>
  <c r="AF63" i="6" s="1"/>
  <c r="AL63" i="6" s="1"/>
  <c r="AF63" i="7" s="1"/>
  <c r="AL63" i="7" s="1"/>
  <c r="AF63" i="8" s="1"/>
  <c r="AL63" i="8" s="1"/>
  <c r="AF63" i="9" s="1"/>
  <c r="AL63" i="9" s="1"/>
  <c r="AF63" i="10" s="1"/>
  <c r="AL63" i="10" s="1"/>
  <c r="AF63" i="11" s="1"/>
  <c r="AL63" i="11" s="1"/>
  <c r="AF63" i="12" s="1"/>
  <c r="AL63" i="12" s="1"/>
  <c r="AK63" i="1"/>
  <c r="AE63" i="2" s="1"/>
  <c r="AK63" i="2" s="1"/>
  <c r="AJ63" i="1"/>
  <c r="AG63" i="1"/>
  <c r="AC63" i="1"/>
  <c r="AD63" i="1" s="1"/>
  <c r="AB63" i="1"/>
  <c r="V63" i="2" s="1"/>
  <c r="AB63" i="2" s="1"/>
  <c r="AA63" i="1"/>
  <c r="X63" i="1"/>
  <c r="T63" i="1"/>
  <c r="S63" i="1"/>
  <c r="U63" i="1" s="1"/>
  <c r="R63" i="1"/>
  <c r="O63" i="1"/>
  <c r="K63" i="1"/>
  <c r="L63" i="1" s="1"/>
  <c r="J63" i="1"/>
  <c r="I63" i="1"/>
  <c r="F63" i="1"/>
  <c r="EP62" i="1"/>
  <c r="EQ62" i="1" s="1"/>
  <c r="EO62" i="1"/>
  <c r="EI62" i="2" s="1"/>
  <c r="EN62" i="1"/>
  <c r="EK62" i="1"/>
  <c r="EG62" i="1"/>
  <c r="EA62" i="2" s="1"/>
  <c r="EG62" i="2" s="1"/>
  <c r="EA62" i="3" s="1"/>
  <c r="EG62" i="3" s="1"/>
  <c r="EA62" i="4" s="1"/>
  <c r="EG62" i="4" s="1"/>
  <c r="EA62" i="5" s="1"/>
  <c r="EG62" i="5" s="1"/>
  <c r="EA62" i="6" s="1"/>
  <c r="EG62" i="6" s="1"/>
  <c r="EA62" i="7" s="1"/>
  <c r="EG62" i="7" s="1"/>
  <c r="EA62" i="8" s="1"/>
  <c r="EG62" i="8" s="1"/>
  <c r="EA62" i="9" s="1"/>
  <c r="EG62" i="9" s="1"/>
  <c r="EA62" i="10" s="1"/>
  <c r="EG62" i="10" s="1"/>
  <c r="EA62" i="11" s="1"/>
  <c r="EG62" i="11" s="1"/>
  <c r="EA62" i="12" s="1"/>
  <c r="EG62" i="12" s="1"/>
  <c r="EF62" i="1"/>
  <c r="EE62" i="1"/>
  <c r="EB62" i="1"/>
  <c r="DX62" i="1"/>
  <c r="DR62" i="2" s="1"/>
  <c r="DX62" i="2" s="1"/>
  <c r="DR62" i="3" s="1"/>
  <c r="DX62" i="3" s="1"/>
  <c r="DR62" i="4" s="1"/>
  <c r="DX62" i="4" s="1"/>
  <c r="DR62" i="5" s="1"/>
  <c r="DX62" i="5" s="1"/>
  <c r="DR62" i="6" s="1"/>
  <c r="DX62" i="6" s="1"/>
  <c r="DR62" i="7" s="1"/>
  <c r="DX62" i="7" s="1"/>
  <c r="DR62" i="8" s="1"/>
  <c r="DX62" i="8" s="1"/>
  <c r="DR62" i="9" s="1"/>
  <c r="DX62" i="9" s="1"/>
  <c r="DR62" i="10" s="1"/>
  <c r="DX62" i="10" s="1"/>
  <c r="DR62" i="11" s="1"/>
  <c r="DX62" i="11" s="1"/>
  <c r="DR62" i="12" s="1"/>
  <c r="DX62" i="12" s="1"/>
  <c r="DW62" i="1"/>
  <c r="DY62" i="1" s="1"/>
  <c r="DV62" i="1"/>
  <c r="DS62" i="1"/>
  <c r="DP62" i="1"/>
  <c r="DO62" i="1"/>
  <c r="DI62" i="2" s="1"/>
  <c r="DO62" i="2" s="1"/>
  <c r="DI62" i="3" s="1"/>
  <c r="DO62" i="3" s="1"/>
  <c r="DI62" i="4" s="1"/>
  <c r="DO62" i="4" s="1"/>
  <c r="DI62" i="5" s="1"/>
  <c r="DO62" i="5" s="1"/>
  <c r="DI62" i="6" s="1"/>
  <c r="DO62" i="6" s="1"/>
  <c r="DI62" i="7" s="1"/>
  <c r="DO62" i="7" s="1"/>
  <c r="DI62" i="8" s="1"/>
  <c r="DO62" i="8" s="1"/>
  <c r="DI62" i="9" s="1"/>
  <c r="DO62" i="9" s="1"/>
  <c r="DI62" i="10" s="1"/>
  <c r="DO62" i="10" s="1"/>
  <c r="DI62" i="11" s="1"/>
  <c r="DO62" i="11" s="1"/>
  <c r="DI62" i="12" s="1"/>
  <c r="DO62" i="12" s="1"/>
  <c r="DN62" i="1"/>
  <c r="DH62" i="2" s="1"/>
  <c r="DJ62" i="2" s="1"/>
  <c r="DM62" i="1"/>
  <c r="DJ62" i="1"/>
  <c r="DF62" i="1"/>
  <c r="CZ62" i="2" s="1"/>
  <c r="DF62" i="2" s="1"/>
  <c r="CZ62" i="3" s="1"/>
  <c r="DF62" i="3" s="1"/>
  <c r="CZ62" i="4" s="1"/>
  <c r="DF62" i="4" s="1"/>
  <c r="CZ62" i="5" s="1"/>
  <c r="DF62" i="5" s="1"/>
  <c r="CZ62" i="6" s="1"/>
  <c r="DF62" i="6" s="1"/>
  <c r="CZ62" i="7" s="1"/>
  <c r="DF62" i="7" s="1"/>
  <c r="CZ62" i="8" s="1"/>
  <c r="DF62" i="8" s="1"/>
  <c r="CZ62" i="9" s="1"/>
  <c r="DF62" i="9" s="1"/>
  <c r="CZ62" i="10" s="1"/>
  <c r="DF62" i="10" s="1"/>
  <c r="CZ62" i="11" s="1"/>
  <c r="DF62" i="11" s="1"/>
  <c r="CZ62" i="12" s="1"/>
  <c r="DF62" i="12" s="1"/>
  <c r="DE62" i="1"/>
  <c r="DD62" i="1"/>
  <c r="DA62" i="1"/>
  <c r="CX62" i="1"/>
  <c r="CW62" i="1"/>
  <c r="CV62" i="1"/>
  <c r="CU62" i="1"/>
  <c r="CT62" i="1"/>
  <c r="EV62" i="1" s="1"/>
  <c r="CS62" i="1"/>
  <c r="EU62" i="1" s="1"/>
  <c r="CO62" i="1"/>
  <c r="CN62" i="1"/>
  <c r="CH62" i="2" s="1"/>
  <c r="CN62" i="2" s="1"/>
  <c r="CH62" i="3" s="1"/>
  <c r="CN62" i="3" s="1"/>
  <c r="CH62" i="4" s="1"/>
  <c r="CN62" i="4" s="1"/>
  <c r="CH62" i="5" s="1"/>
  <c r="CN62" i="5" s="1"/>
  <c r="CH62" i="6" s="1"/>
  <c r="CN62" i="6" s="1"/>
  <c r="CH62" i="7" s="1"/>
  <c r="CN62" i="7" s="1"/>
  <c r="CH62" i="8" s="1"/>
  <c r="CN62" i="8" s="1"/>
  <c r="CH62" i="9" s="1"/>
  <c r="CN62" i="9" s="1"/>
  <c r="CM62" i="1"/>
  <c r="CG62" i="2" s="1"/>
  <c r="CM62" i="2" s="1"/>
  <c r="CL62" i="1"/>
  <c r="CI62" i="1"/>
  <c r="CE62" i="1"/>
  <c r="CD62" i="1"/>
  <c r="CC62" i="1"/>
  <c r="BZ62" i="1"/>
  <c r="BW62" i="1"/>
  <c r="BV62" i="1"/>
  <c r="BU62" i="1"/>
  <c r="BT62" i="1"/>
  <c r="BQ62" i="1"/>
  <c r="BM62" i="1"/>
  <c r="BG62" i="2" s="1"/>
  <c r="BM62" i="2" s="1"/>
  <c r="BG62" i="3" s="1"/>
  <c r="BM62" i="3" s="1"/>
  <c r="BG62" i="4" s="1"/>
  <c r="BM62" i="4" s="1"/>
  <c r="BG62" i="5" s="1"/>
  <c r="BM62" i="5" s="1"/>
  <c r="BG62" i="6" s="1"/>
  <c r="BM62" i="6" s="1"/>
  <c r="BG62" i="7" s="1"/>
  <c r="BM62" i="7" s="1"/>
  <c r="BG62" i="8" s="1"/>
  <c r="BL62" i="1"/>
  <c r="BK62" i="1"/>
  <c r="BH62" i="1"/>
  <c r="BD62" i="1"/>
  <c r="AX62" i="2" s="1"/>
  <c r="BD62" i="2" s="1"/>
  <c r="AX62" i="3" s="1"/>
  <c r="BD62" i="3" s="1"/>
  <c r="AX62" i="4" s="1"/>
  <c r="BD62" i="4" s="1"/>
  <c r="AX62" i="5" s="1"/>
  <c r="BD62" i="5" s="1"/>
  <c r="AX62" i="6" s="1"/>
  <c r="BD62" i="6" s="1"/>
  <c r="AX62" i="7" s="1"/>
  <c r="BD62" i="7" s="1"/>
  <c r="AX62" i="8" s="1"/>
  <c r="BD62" i="8" s="1"/>
  <c r="AX62" i="9" s="1"/>
  <c r="BC62" i="1"/>
  <c r="BE62" i="1" s="1"/>
  <c r="BB62" i="1"/>
  <c r="AY62" i="1"/>
  <c r="AU62" i="1"/>
  <c r="AV62" i="1" s="1"/>
  <c r="AT62" i="1"/>
  <c r="AN62" i="2" s="1"/>
  <c r="AS62" i="1"/>
  <c r="AP62" i="1"/>
  <c r="AL62" i="1"/>
  <c r="AF62" i="2" s="1"/>
  <c r="AK62" i="1"/>
  <c r="AJ62" i="1"/>
  <c r="AG62" i="1"/>
  <c r="AC62" i="1"/>
  <c r="W62" i="2" s="1"/>
  <c r="AC62" i="2" s="1"/>
  <c r="W62" i="3" s="1"/>
  <c r="AC62" i="3" s="1"/>
  <c r="W62" i="4" s="1"/>
  <c r="AC62" i="4" s="1"/>
  <c r="W62" i="5" s="1"/>
  <c r="AC62" i="5" s="1"/>
  <c r="W62" i="6" s="1"/>
  <c r="AC62" i="6" s="1"/>
  <c r="W62" i="7" s="1"/>
  <c r="AC62" i="7" s="1"/>
  <c r="W62" i="8" s="1"/>
  <c r="AC62" i="8" s="1"/>
  <c r="W62" i="9" s="1"/>
  <c r="AC62" i="9" s="1"/>
  <c r="W62" i="10" s="1"/>
  <c r="AC62" i="10" s="1"/>
  <c r="W62" i="11" s="1"/>
  <c r="AC62" i="11" s="1"/>
  <c r="W62" i="12" s="1"/>
  <c r="AC62" i="12" s="1"/>
  <c r="AB62" i="1"/>
  <c r="V62" i="2" s="1"/>
  <c r="AA62" i="1"/>
  <c r="X62" i="1"/>
  <c r="U62" i="1"/>
  <c r="T62" i="1"/>
  <c r="N62" i="2" s="1"/>
  <c r="T62" i="2" s="1"/>
  <c r="N62" i="3" s="1"/>
  <c r="T62" i="3" s="1"/>
  <c r="N62" i="4" s="1"/>
  <c r="T62" i="4" s="1"/>
  <c r="N62" i="5" s="1"/>
  <c r="T62" i="5" s="1"/>
  <c r="N62" i="6" s="1"/>
  <c r="T62" i="6" s="1"/>
  <c r="N62" i="7" s="1"/>
  <c r="T62" i="7" s="1"/>
  <c r="S62" i="1"/>
  <c r="M62" i="2" s="1"/>
  <c r="S62" i="2" s="1"/>
  <c r="R62" i="1"/>
  <c r="O62" i="1"/>
  <c r="K62" i="1"/>
  <c r="J62" i="1"/>
  <c r="I62" i="1"/>
  <c r="F62" i="1"/>
  <c r="EP61" i="1"/>
  <c r="EO61" i="1"/>
  <c r="EQ61" i="1" s="1"/>
  <c r="EN61" i="1"/>
  <c r="EK61" i="1"/>
  <c r="EH61" i="1"/>
  <c r="EG61" i="1"/>
  <c r="EA61" i="2" s="1"/>
  <c r="EG61" i="2" s="1"/>
  <c r="EA61" i="3" s="1"/>
  <c r="EG61" i="3" s="1"/>
  <c r="EA61" i="4" s="1"/>
  <c r="EG61" i="4" s="1"/>
  <c r="EA61" i="5" s="1"/>
  <c r="EG61" i="5" s="1"/>
  <c r="EA61" i="6" s="1"/>
  <c r="EG61" i="6" s="1"/>
  <c r="EA61" i="7" s="1"/>
  <c r="EG61" i="7" s="1"/>
  <c r="EA61" i="8" s="1"/>
  <c r="EG61" i="8" s="1"/>
  <c r="EA61" i="9" s="1"/>
  <c r="EG61" i="9" s="1"/>
  <c r="EA61" i="10" s="1"/>
  <c r="EG61" i="10" s="1"/>
  <c r="EA61" i="11" s="1"/>
  <c r="EG61" i="11" s="1"/>
  <c r="EA61" i="12" s="1"/>
  <c r="EG61" i="12" s="1"/>
  <c r="EF61" i="1"/>
  <c r="EE61" i="1"/>
  <c r="EB61" i="1"/>
  <c r="DY61" i="1"/>
  <c r="DX61" i="1"/>
  <c r="DR61" i="2" s="1"/>
  <c r="DX61" i="2" s="1"/>
  <c r="DR61" i="3" s="1"/>
  <c r="DX61" i="3" s="1"/>
  <c r="DR61" i="4" s="1"/>
  <c r="DX61" i="4" s="1"/>
  <c r="DR61" i="5" s="1"/>
  <c r="DX61" i="5" s="1"/>
  <c r="DR61" i="6" s="1"/>
  <c r="DX61" i="6" s="1"/>
  <c r="DR61" i="7" s="1"/>
  <c r="DX61" i="7" s="1"/>
  <c r="DR61" i="8" s="1"/>
  <c r="DX61" i="8" s="1"/>
  <c r="DR61" i="9" s="1"/>
  <c r="DX61" i="9" s="1"/>
  <c r="DR61" i="10" s="1"/>
  <c r="DX61" i="10" s="1"/>
  <c r="DR61" i="11" s="1"/>
  <c r="DX61" i="11" s="1"/>
  <c r="DR61" i="12" s="1"/>
  <c r="DX61" i="12" s="1"/>
  <c r="DW61" i="1"/>
  <c r="DQ61" i="2" s="1"/>
  <c r="DV61" i="1"/>
  <c r="DS61" i="1"/>
  <c r="DO61" i="1"/>
  <c r="DI61" i="2" s="1"/>
  <c r="DO61" i="2" s="1"/>
  <c r="DI61" i="3" s="1"/>
  <c r="DO61" i="3" s="1"/>
  <c r="DI61" i="4" s="1"/>
  <c r="DO61" i="4" s="1"/>
  <c r="DI61" i="5" s="1"/>
  <c r="DO61" i="5" s="1"/>
  <c r="DI61" i="6" s="1"/>
  <c r="DO61" i="6" s="1"/>
  <c r="DI61" i="7" s="1"/>
  <c r="DO61" i="7" s="1"/>
  <c r="DI61" i="8" s="1"/>
  <c r="DO61" i="8" s="1"/>
  <c r="DI61" i="9" s="1"/>
  <c r="DO61" i="9" s="1"/>
  <c r="DI61" i="10" s="1"/>
  <c r="DO61" i="10" s="1"/>
  <c r="DI61" i="11" s="1"/>
  <c r="DO61" i="11" s="1"/>
  <c r="DI61" i="12" s="1"/>
  <c r="DO61" i="12" s="1"/>
  <c r="DN61" i="1"/>
  <c r="DP61" i="1" s="1"/>
  <c r="DM61" i="1"/>
  <c r="DJ61" i="1"/>
  <c r="DF61" i="1"/>
  <c r="DG61" i="1" s="1"/>
  <c r="DE61" i="1"/>
  <c r="CY61" i="2" s="1"/>
  <c r="DE61" i="2" s="1"/>
  <c r="DD61" i="1"/>
  <c r="DA61" i="1"/>
  <c r="CX61" i="1"/>
  <c r="CW61" i="1"/>
  <c r="CV61" i="1"/>
  <c r="CU61" i="1"/>
  <c r="CT61" i="1"/>
  <c r="EV61" i="1" s="1"/>
  <c r="CS61" i="1"/>
  <c r="EU61" i="1" s="1"/>
  <c r="CN61" i="1"/>
  <c r="CH61" i="2" s="1"/>
  <c r="CM61" i="1"/>
  <c r="CG61" i="2" s="1"/>
  <c r="CI61" i="2" s="1"/>
  <c r="CL61" i="1"/>
  <c r="CF61" i="1"/>
  <c r="CE61" i="1"/>
  <c r="BY61" i="2" s="1"/>
  <c r="CE61" i="2" s="1"/>
  <c r="BY61" i="3" s="1"/>
  <c r="CE61" i="3" s="1"/>
  <c r="BY61" i="4" s="1"/>
  <c r="CE61" i="4" s="1"/>
  <c r="BY61" i="5" s="1"/>
  <c r="CE61" i="5" s="1"/>
  <c r="BY61" i="6" s="1"/>
  <c r="CE61" i="6" s="1"/>
  <c r="BY61" i="7" s="1"/>
  <c r="CE61" i="7" s="1"/>
  <c r="BY61" i="8" s="1"/>
  <c r="CE61" i="8" s="1"/>
  <c r="BY61" i="9" s="1"/>
  <c r="CE61" i="9" s="1"/>
  <c r="BY61" i="10" s="1"/>
  <c r="CE61" i="10" s="1"/>
  <c r="BY61" i="11" s="1"/>
  <c r="CE61" i="11" s="1"/>
  <c r="BY61" i="12" s="1"/>
  <c r="CE61" i="12" s="1"/>
  <c r="CD61" i="1"/>
  <c r="BX61" i="2" s="1"/>
  <c r="CD61" i="2" s="1"/>
  <c r="CC61" i="1"/>
  <c r="BZ61" i="1"/>
  <c r="BV61" i="1"/>
  <c r="BU61" i="1"/>
  <c r="BT61" i="1"/>
  <c r="BQ61" i="1"/>
  <c r="BN61" i="1"/>
  <c r="BM61" i="1"/>
  <c r="BL61" i="1"/>
  <c r="BK61" i="1"/>
  <c r="BH61" i="1"/>
  <c r="BE61" i="1"/>
  <c r="BD61" i="1"/>
  <c r="AX61" i="2" s="1"/>
  <c r="BD61" i="2" s="1"/>
  <c r="AX61" i="3" s="1"/>
  <c r="BD61" i="3" s="1"/>
  <c r="AX61" i="4" s="1"/>
  <c r="BD61" i="4" s="1"/>
  <c r="AX61" i="5" s="1"/>
  <c r="BD61" i="5" s="1"/>
  <c r="AX61" i="6" s="1"/>
  <c r="BD61" i="6" s="1"/>
  <c r="AX61" i="7" s="1"/>
  <c r="BD61" i="7" s="1"/>
  <c r="AX61" i="8" s="1"/>
  <c r="BD61" i="8" s="1"/>
  <c r="AX61" i="9" s="1"/>
  <c r="BD61" i="9" s="1"/>
  <c r="AX61" i="10" s="1"/>
  <c r="BD61" i="10" s="1"/>
  <c r="AX61" i="11" s="1"/>
  <c r="BD61" i="11" s="1"/>
  <c r="AX61" i="12" s="1"/>
  <c r="BD61" i="12" s="1"/>
  <c r="BC61" i="1"/>
  <c r="BB61" i="1"/>
  <c r="AY61" i="1"/>
  <c r="AU61" i="1"/>
  <c r="AO61" i="2" s="1"/>
  <c r="AU61" i="2" s="1"/>
  <c r="AO61" i="3" s="1"/>
  <c r="AU61" i="3" s="1"/>
  <c r="AO61" i="4" s="1"/>
  <c r="AU61" i="4" s="1"/>
  <c r="AO61" i="5" s="1"/>
  <c r="AU61" i="5" s="1"/>
  <c r="AO61" i="6" s="1"/>
  <c r="AU61" i="6" s="1"/>
  <c r="AO61" i="7" s="1"/>
  <c r="AU61" i="7" s="1"/>
  <c r="AO61" i="8" s="1"/>
  <c r="AU61" i="8" s="1"/>
  <c r="AO61" i="9" s="1"/>
  <c r="AU61" i="9" s="1"/>
  <c r="AO61" i="10" s="1"/>
  <c r="AU61" i="10" s="1"/>
  <c r="AO61" i="11" s="1"/>
  <c r="AU61" i="11" s="1"/>
  <c r="AO61" i="12" s="1"/>
  <c r="AU61" i="12" s="1"/>
  <c r="AT61" i="1"/>
  <c r="AV61" i="1" s="1"/>
  <c r="AS61" i="1"/>
  <c r="AP61" i="1"/>
  <c r="AL61" i="1"/>
  <c r="AM61" i="1" s="1"/>
  <c r="AK61" i="1"/>
  <c r="AE61" i="2" s="1"/>
  <c r="AJ61" i="1"/>
  <c r="AG61" i="1"/>
  <c r="AC61" i="1"/>
  <c r="W61" i="2" s="1"/>
  <c r="AC61" i="2" s="1"/>
  <c r="W61" i="3" s="1"/>
  <c r="AC61" i="3" s="1"/>
  <c r="W61" i="4" s="1"/>
  <c r="AC61" i="4" s="1"/>
  <c r="W61" i="5" s="1"/>
  <c r="AC61" i="5" s="1"/>
  <c r="W61" i="6" s="1"/>
  <c r="AC61" i="6" s="1"/>
  <c r="W61" i="7" s="1"/>
  <c r="AC61" i="7" s="1"/>
  <c r="AB61" i="1"/>
  <c r="AA61" i="1"/>
  <c r="X61" i="1"/>
  <c r="T61" i="1"/>
  <c r="N61" i="2" s="1"/>
  <c r="T61" i="2" s="1"/>
  <c r="N61" i="3" s="1"/>
  <c r="T61" i="3" s="1"/>
  <c r="N61" i="4" s="1"/>
  <c r="T61" i="4" s="1"/>
  <c r="N61" i="5" s="1"/>
  <c r="T61" i="5" s="1"/>
  <c r="N61" i="6" s="1"/>
  <c r="T61" i="6" s="1"/>
  <c r="N61" i="7" s="1"/>
  <c r="T61" i="7" s="1"/>
  <c r="S61" i="1"/>
  <c r="M61" i="2" s="1"/>
  <c r="R61" i="1"/>
  <c r="O61" i="1"/>
  <c r="L61" i="1"/>
  <c r="K61" i="1"/>
  <c r="E61" i="2" s="1"/>
  <c r="K61" i="2" s="1"/>
  <c r="E61" i="3" s="1"/>
  <c r="K61" i="3" s="1"/>
  <c r="E61" i="4" s="1"/>
  <c r="K61" i="4" s="1"/>
  <c r="E61" i="5" s="1"/>
  <c r="K61" i="5" s="1"/>
  <c r="E61" i="6" s="1"/>
  <c r="K61" i="6" s="1"/>
  <c r="E61" i="7" s="1"/>
  <c r="K61" i="7" s="1"/>
  <c r="E61" i="8" s="1"/>
  <c r="K61" i="8" s="1"/>
  <c r="E61" i="9" s="1"/>
  <c r="K61" i="9" s="1"/>
  <c r="E61" i="10" s="1"/>
  <c r="K61" i="10" s="1"/>
  <c r="E61" i="11" s="1"/>
  <c r="K61" i="11" s="1"/>
  <c r="E61" i="12" s="1"/>
  <c r="K61" i="12" s="1"/>
  <c r="J61" i="1"/>
  <c r="D61" i="2" s="1"/>
  <c r="J61" i="2" s="1"/>
  <c r="I61" i="1"/>
  <c r="F61" i="1"/>
  <c r="EV60" i="1"/>
  <c r="EU60" i="1"/>
  <c r="EW60" i="1" s="1"/>
  <c r="EP59" i="1"/>
  <c r="EJ59" i="2" s="1"/>
  <c r="EP59" i="2" s="1"/>
  <c r="EJ59" i="3" s="1"/>
  <c r="EP59" i="3" s="1"/>
  <c r="EJ59" i="4" s="1"/>
  <c r="EP59" i="4" s="1"/>
  <c r="EO59" i="1"/>
  <c r="EI59" i="2" s="1"/>
  <c r="EO59" i="2" s="1"/>
  <c r="EN59" i="1"/>
  <c r="EK59" i="1"/>
  <c r="EH59" i="1"/>
  <c r="EG59" i="1"/>
  <c r="EF59" i="1"/>
  <c r="DZ59" i="2" s="1"/>
  <c r="EF59" i="2" s="1"/>
  <c r="EE59" i="1"/>
  <c r="EB59" i="1"/>
  <c r="DX59" i="1"/>
  <c r="DR59" i="2" s="1"/>
  <c r="DX59" i="2" s="1"/>
  <c r="DR59" i="3" s="1"/>
  <c r="DX59" i="3" s="1"/>
  <c r="DR59" i="4" s="1"/>
  <c r="DX59" i="4" s="1"/>
  <c r="DR59" i="5" s="1"/>
  <c r="DX59" i="5" s="1"/>
  <c r="DR59" i="6" s="1"/>
  <c r="DX59" i="6" s="1"/>
  <c r="DR59" i="7" s="1"/>
  <c r="DX59" i="7" s="1"/>
  <c r="DR59" i="8" s="1"/>
  <c r="DX59" i="8" s="1"/>
  <c r="DR59" i="9" s="1"/>
  <c r="DX59" i="9" s="1"/>
  <c r="DR59" i="10" s="1"/>
  <c r="DX59" i="10" s="1"/>
  <c r="DR59" i="11" s="1"/>
  <c r="DX59" i="11" s="1"/>
  <c r="DR59" i="12" s="1"/>
  <c r="DX59" i="12" s="1"/>
  <c r="DW59" i="1"/>
  <c r="DY59" i="1" s="1"/>
  <c r="DV59" i="1"/>
  <c r="DO59" i="1"/>
  <c r="DP59" i="1" s="1"/>
  <c r="DN59" i="1"/>
  <c r="DH59" i="2" s="1"/>
  <c r="DM59" i="1"/>
  <c r="DJ59" i="1"/>
  <c r="DF59" i="1"/>
  <c r="CZ59" i="2" s="1"/>
  <c r="DF59" i="2" s="1"/>
  <c r="CZ59" i="3" s="1"/>
  <c r="DF59" i="3" s="1"/>
  <c r="CZ59" i="4" s="1"/>
  <c r="DF59" i="4" s="1"/>
  <c r="CZ59" i="5" s="1"/>
  <c r="DF59" i="5" s="1"/>
  <c r="CZ59" i="6" s="1"/>
  <c r="DF59" i="6" s="1"/>
  <c r="CZ59" i="7" s="1"/>
  <c r="DF59" i="7" s="1"/>
  <c r="CZ59" i="8" s="1"/>
  <c r="DF59" i="8" s="1"/>
  <c r="CZ59" i="9" s="1"/>
  <c r="DF59" i="9" s="1"/>
  <c r="CZ59" i="10" s="1"/>
  <c r="DF59" i="10" s="1"/>
  <c r="CZ59" i="11" s="1"/>
  <c r="DF59" i="11" s="1"/>
  <c r="CZ59" i="12" s="1"/>
  <c r="DF59" i="12" s="1"/>
  <c r="DE59" i="1"/>
  <c r="DD59" i="1"/>
  <c r="DA59" i="1"/>
  <c r="CX59" i="1"/>
  <c r="CW59" i="1"/>
  <c r="CV59" i="1"/>
  <c r="CU59" i="1"/>
  <c r="CT59" i="1"/>
  <c r="EV59" i="1" s="1"/>
  <c r="CS59" i="1"/>
  <c r="EU59" i="1" s="1"/>
  <c r="CP59" i="1"/>
  <c r="CO59" i="1"/>
  <c r="CN59" i="1"/>
  <c r="CH59" i="2" s="1"/>
  <c r="CN59" i="2" s="1"/>
  <c r="CH59" i="3" s="1"/>
  <c r="CN59" i="3" s="1"/>
  <c r="CH59" i="4" s="1"/>
  <c r="CN59" i="4" s="1"/>
  <c r="CH59" i="5" s="1"/>
  <c r="CN59" i="5" s="1"/>
  <c r="CH59" i="6" s="1"/>
  <c r="CN59" i="6" s="1"/>
  <c r="CH59" i="7" s="1"/>
  <c r="CN59" i="7" s="1"/>
  <c r="CH59" i="8" s="1"/>
  <c r="CN59" i="8" s="1"/>
  <c r="CH59" i="9" s="1"/>
  <c r="CN59" i="9" s="1"/>
  <c r="CM59" i="1"/>
  <c r="CG59" i="2" s="1"/>
  <c r="CL59" i="1"/>
  <c r="CI59" i="1"/>
  <c r="CE59" i="1"/>
  <c r="BY59" i="2" s="1"/>
  <c r="CE59" i="2" s="1"/>
  <c r="BY59" i="3" s="1"/>
  <c r="CE59" i="3" s="1"/>
  <c r="BY59" i="4" s="1"/>
  <c r="CE59" i="4" s="1"/>
  <c r="BY59" i="5" s="1"/>
  <c r="CE59" i="5" s="1"/>
  <c r="BY59" i="6" s="1"/>
  <c r="CE59" i="6" s="1"/>
  <c r="BY59" i="7" s="1"/>
  <c r="CE59" i="7" s="1"/>
  <c r="BY59" i="8" s="1"/>
  <c r="CE59" i="8" s="1"/>
  <c r="BY59" i="9" s="1"/>
  <c r="CE59" i="9" s="1"/>
  <c r="BY59" i="10" s="1"/>
  <c r="CE59" i="10" s="1"/>
  <c r="BY59" i="11" s="1"/>
  <c r="CE59" i="11" s="1"/>
  <c r="BY59" i="12" s="1"/>
  <c r="CE59" i="12" s="1"/>
  <c r="CD59" i="1"/>
  <c r="BX59" i="2" s="1"/>
  <c r="CC59" i="1"/>
  <c r="BZ59" i="1"/>
  <c r="BV59" i="1"/>
  <c r="BP59" i="2" s="1"/>
  <c r="BV59" i="2" s="1"/>
  <c r="BP59" i="3" s="1"/>
  <c r="BV59" i="3" s="1"/>
  <c r="BP59" i="4" s="1"/>
  <c r="BV59" i="4" s="1"/>
  <c r="BP59" i="5" s="1"/>
  <c r="BV59" i="5" s="1"/>
  <c r="BP59" i="6" s="1"/>
  <c r="BV59" i="6" s="1"/>
  <c r="BP59" i="7" s="1"/>
  <c r="BV59" i="7" s="1"/>
  <c r="BP59" i="8" s="1"/>
  <c r="BV59" i="8" s="1"/>
  <c r="BP59" i="9" s="1"/>
  <c r="BV59" i="9" s="1"/>
  <c r="BP59" i="10" s="1"/>
  <c r="BV59" i="10" s="1"/>
  <c r="BP59" i="11" s="1"/>
  <c r="BV59" i="11" s="1"/>
  <c r="BP59" i="12" s="1"/>
  <c r="BV59" i="12" s="1"/>
  <c r="BU59" i="1"/>
  <c r="BO59" i="2" s="1"/>
  <c r="BQ59" i="2" s="1"/>
  <c r="BT59" i="1"/>
  <c r="BQ59" i="1"/>
  <c r="BM59" i="1"/>
  <c r="BG59" i="2" s="1"/>
  <c r="BM59" i="2" s="1"/>
  <c r="BG59" i="3" s="1"/>
  <c r="BM59" i="3" s="1"/>
  <c r="BG59" i="4" s="1"/>
  <c r="BM59" i="4" s="1"/>
  <c r="BG59" i="5" s="1"/>
  <c r="BM59" i="5" s="1"/>
  <c r="BG59" i="6" s="1"/>
  <c r="BM59" i="6" s="1"/>
  <c r="BG59" i="7" s="1"/>
  <c r="BM59" i="7" s="1"/>
  <c r="BG59" i="8" s="1"/>
  <c r="BM59" i="8" s="1"/>
  <c r="BG59" i="9" s="1"/>
  <c r="BM59" i="9" s="1"/>
  <c r="BG59" i="10" s="1"/>
  <c r="BM59" i="10" s="1"/>
  <c r="BG59" i="11" s="1"/>
  <c r="BM59" i="11" s="1"/>
  <c r="BG59" i="12" s="1"/>
  <c r="BM59" i="12" s="1"/>
  <c r="BL59" i="1"/>
  <c r="BF59" i="2" s="1"/>
  <c r="BL59" i="2" s="1"/>
  <c r="BK59" i="1"/>
  <c r="BH59" i="1"/>
  <c r="BD59" i="1"/>
  <c r="AX59" i="2" s="1"/>
  <c r="BD59" i="2" s="1"/>
  <c r="AX59" i="3" s="1"/>
  <c r="BD59" i="3" s="1"/>
  <c r="AX59" i="4" s="1"/>
  <c r="BD59" i="4" s="1"/>
  <c r="AX59" i="5" s="1"/>
  <c r="BD59" i="5" s="1"/>
  <c r="AX59" i="6" s="1"/>
  <c r="BD59" i="6" s="1"/>
  <c r="AX59" i="7" s="1"/>
  <c r="BD59" i="7" s="1"/>
  <c r="AX59" i="8" s="1"/>
  <c r="BD59" i="8" s="1"/>
  <c r="AX59" i="9" s="1"/>
  <c r="BD59" i="9" s="1"/>
  <c r="AX59" i="10" s="1"/>
  <c r="BD59" i="10" s="1"/>
  <c r="AX59" i="11" s="1"/>
  <c r="BD59" i="11" s="1"/>
  <c r="AX59" i="12" s="1"/>
  <c r="BD59" i="12" s="1"/>
  <c r="BC59" i="1"/>
  <c r="BB59" i="1"/>
  <c r="AY59" i="1"/>
  <c r="AU59" i="1"/>
  <c r="AT59" i="1"/>
  <c r="AV59" i="1" s="1"/>
  <c r="AS59" i="1"/>
  <c r="AP59" i="1"/>
  <c r="AM59" i="1"/>
  <c r="AL59" i="1"/>
  <c r="AF59" i="2" s="1"/>
  <c r="AL59" i="2" s="1"/>
  <c r="AF59" i="3" s="1"/>
  <c r="AL59" i="3" s="1"/>
  <c r="AF59" i="4" s="1"/>
  <c r="AL59" i="4" s="1"/>
  <c r="AF59" i="5" s="1"/>
  <c r="AL59" i="5" s="1"/>
  <c r="AF59" i="6" s="1"/>
  <c r="AL59" i="6" s="1"/>
  <c r="AF59" i="7" s="1"/>
  <c r="AL59" i="7" s="1"/>
  <c r="AF59" i="8" s="1"/>
  <c r="AL59" i="8" s="1"/>
  <c r="AF59" i="9" s="1"/>
  <c r="AL59" i="9" s="1"/>
  <c r="AF59" i="10" s="1"/>
  <c r="AL59" i="10" s="1"/>
  <c r="AF59" i="11" s="1"/>
  <c r="AL59" i="11" s="1"/>
  <c r="AF59" i="12" s="1"/>
  <c r="AL59" i="12" s="1"/>
  <c r="AK59" i="1"/>
  <c r="AJ59" i="1"/>
  <c r="AG59" i="1"/>
  <c r="AC59" i="1"/>
  <c r="W59" i="2" s="1"/>
  <c r="AC59" i="2" s="1"/>
  <c r="W59" i="3" s="1"/>
  <c r="AC59" i="3" s="1"/>
  <c r="W59" i="4" s="1"/>
  <c r="AC59" i="4" s="1"/>
  <c r="W59" i="5" s="1"/>
  <c r="AC59" i="5" s="1"/>
  <c r="W59" i="6" s="1"/>
  <c r="AC59" i="6" s="1"/>
  <c r="W59" i="7" s="1"/>
  <c r="AC59" i="7" s="1"/>
  <c r="AB59" i="1"/>
  <c r="AA59" i="1"/>
  <c r="X59" i="1"/>
  <c r="U59" i="1"/>
  <c r="T59" i="1"/>
  <c r="N59" i="2" s="1"/>
  <c r="T59" i="2" s="1"/>
  <c r="N59" i="3" s="1"/>
  <c r="T59" i="3" s="1"/>
  <c r="N59" i="4" s="1"/>
  <c r="T59" i="4" s="1"/>
  <c r="N59" i="5" s="1"/>
  <c r="T59" i="5" s="1"/>
  <c r="N59" i="6" s="1"/>
  <c r="T59" i="6" s="1"/>
  <c r="N59" i="7" s="1"/>
  <c r="T59" i="7" s="1"/>
  <c r="S59" i="1"/>
  <c r="M59" i="2" s="1"/>
  <c r="R59" i="1"/>
  <c r="O59" i="1"/>
  <c r="L59" i="1"/>
  <c r="K59" i="1"/>
  <c r="E59" i="2" s="1"/>
  <c r="K59" i="2" s="1"/>
  <c r="E59" i="3" s="1"/>
  <c r="K59" i="3" s="1"/>
  <c r="E59" i="4" s="1"/>
  <c r="K59" i="4" s="1"/>
  <c r="E59" i="5" s="1"/>
  <c r="K59" i="5" s="1"/>
  <c r="E59" i="6" s="1"/>
  <c r="K59" i="6" s="1"/>
  <c r="E59" i="7" s="1"/>
  <c r="K59" i="7" s="1"/>
  <c r="E59" i="8" s="1"/>
  <c r="K59" i="8" s="1"/>
  <c r="E59" i="9" s="1"/>
  <c r="K59" i="9" s="1"/>
  <c r="E59" i="10" s="1"/>
  <c r="K59" i="10" s="1"/>
  <c r="E59" i="11" s="1"/>
  <c r="K59" i="11" s="1"/>
  <c r="E59" i="12" s="1"/>
  <c r="K59" i="12" s="1"/>
  <c r="J59" i="1"/>
  <c r="D59" i="2" s="1"/>
  <c r="I59" i="1"/>
  <c r="F59" i="1"/>
  <c r="EV56" i="1"/>
  <c r="EU56" i="1"/>
  <c r="EW56" i="1" s="1"/>
  <c r="EQ55" i="1"/>
  <c r="EP55" i="1"/>
  <c r="EJ55" i="2" s="1"/>
  <c r="EP55" i="2" s="1"/>
  <c r="EJ55" i="3" s="1"/>
  <c r="EP55" i="3" s="1"/>
  <c r="EJ55" i="4" s="1"/>
  <c r="EP55" i="4" s="1"/>
  <c r="EO55" i="1"/>
  <c r="EI55" i="2" s="1"/>
  <c r="EK55" i="2" s="1"/>
  <c r="EN55" i="1"/>
  <c r="EK55" i="1"/>
  <c r="EH55" i="1"/>
  <c r="EG55" i="1"/>
  <c r="EA55" i="2" s="1"/>
  <c r="EG55" i="2" s="1"/>
  <c r="EA55" i="3" s="1"/>
  <c r="EG55" i="3" s="1"/>
  <c r="EA55" i="4" s="1"/>
  <c r="EG55" i="4" s="1"/>
  <c r="EA55" i="5" s="1"/>
  <c r="EG55" i="5" s="1"/>
  <c r="EA55" i="6" s="1"/>
  <c r="EG55" i="6" s="1"/>
  <c r="EA55" i="7" s="1"/>
  <c r="EG55" i="7" s="1"/>
  <c r="EA55" i="8" s="1"/>
  <c r="EG55" i="8" s="1"/>
  <c r="EA55" i="9" s="1"/>
  <c r="EG55" i="9" s="1"/>
  <c r="EA55" i="10" s="1"/>
  <c r="EG55" i="10" s="1"/>
  <c r="EA55" i="11" s="1"/>
  <c r="EG55" i="11" s="1"/>
  <c r="EA55" i="12" s="1"/>
  <c r="EG55" i="12" s="1"/>
  <c r="EF55" i="1"/>
  <c r="DZ55" i="2" s="1"/>
  <c r="EF55" i="2" s="1"/>
  <c r="EE55" i="1"/>
  <c r="EB55" i="1"/>
  <c r="DX55" i="1"/>
  <c r="DW55" i="1"/>
  <c r="DQ55" i="2" s="1"/>
  <c r="DW55" i="2" s="1"/>
  <c r="DV55" i="1"/>
  <c r="DS55" i="1"/>
  <c r="DO55" i="1"/>
  <c r="DP55" i="1" s="1"/>
  <c r="DN55" i="1"/>
  <c r="DM55" i="1"/>
  <c r="DJ55" i="1"/>
  <c r="DF55" i="1"/>
  <c r="CZ55" i="2" s="1"/>
  <c r="DF55" i="2" s="1"/>
  <c r="CZ55" i="3" s="1"/>
  <c r="DF55" i="3" s="1"/>
  <c r="CZ55" i="4" s="1"/>
  <c r="DF55" i="4" s="1"/>
  <c r="CZ55" i="5" s="1"/>
  <c r="DF55" i="5" s="1"/>
  <c r="CZ55" i="6" s="1"/>
  <c r="DF55" i="6" s="1"/>
  <c r="CZ55" i="7" s="1"/>
  <c r="DF55" i="7" s="1"/>
  <c r="CZ55" i="8" s="1"/>
  <c r="DF55" i="8" s="1"/>
  <c r="CZ55" i="9" s="1"/>
  <c r="DF55" i="9" s="1"/>
  <c r="CZ55" i="10" s="1"/>
  <c r="DF55" i="10" s="1"/>
  <c r="CZ55" i="11" s="1"/>
  <c r="DF55" i="11" s="1"/>
  <c r="CZ55" i="12" s="1"/>
  <c r="DF55" i="12" s="1"/>
  <c r="DE55" i="1"/>
  <c r="CY55" i="2" s="1"/>
  <c r="DD55" i="1"/>
  <c r="DA55" i="1"/>
  <c r="CX55" i="1"/>
  <c r="CW55" i="1"/>
  <c r="CV55" i="1"/>
  <c r="CU55" i="1"/>
  <c r="CT55" i="1"/>
  <c r="EV55" i="1" s="1"/>
  <c r="CS55" i="1"/>
  <c r="EU55" i="1" s="1"/>
  <c r="CN55" i="1"/>
  <c r="CO55" i="1" s="1"/>
  <c r="CM55" i="1"/>
  <c r="CL55" i="1"/>
  <c r="CI55" i="1"/>
  <c r="CE55" i="1"/>
  <c r="BY55" i="2" s="1"/>
  <c r="CE55" i="2" s="1"/>
  <c r="BY55" i="3" s="1"/>
  <c r="CE55" i="3" s="1"/>
  <c r="BY55" i="4" s="1"/>
  <c r="CE55" i="4" s="1"/>
  <c r="BY55" i="5" s="1"/>
  <c r="CE55" i="5" s="1"/>
  <c r="BY55" i="6" s="1"/>
  <c r="CE55" i="6" s="1"/>
  <c r="BY55" i="7" s="1"/>
  <c r="CE55" i="7" s="1"/>
  <c r="BY55" i="8" s="1"/>
  <c r="CE55" i="8" s="1"/>
  <c r="BY55" i="9" s="1"/>
  <c r="CE55" i="9" s="1"/>
  <c r="BY55" i="10" s="1"/>
  <c r="CE55" i="10" s="1"/>
  <c r="BY55" i="11" s="1"/>
  <c r="CE55" i="11" s="1"/>
  <c r="BY55" i="12" s="1"/>
  <c r="CE55" i="12" s="1"/>
  <c r="CD55" i="1"/>
  <c r="CC55" i="1"/>
  <c r="BZ55" i="1"/>
  <c r="BV55" i="1"/>
  <c r="BP55" i="2" s="1"/>
  <c r="BV55" i="2" s="1"/>
  <c r="BP55" i="3" s="1"/>
  <c r="BV55" i="3" s="1"/>
  <c r="BP55" i="4" s="1"/>
  <c r="BV55" i="4" s="1"/>
  <c r="BP55" i="5" s="1"/>
  <c r="BV55" i="5" s="1"/>
  <c r="BP55" i="6" s="1"/>
  <c r="BV55" i="6" s="1"/>
  <c r="BP55" i="7" s="1"/>
  <c r="BV55" i="7" s="1"/>
  <c r="BP55" i="8" s="1"/>
  <c r="BV55" i="8" s="1"/>
  <c r="BP55" i="9" s="1"/>
  <c r="BV55" i="9" s="1"/>
  <c r="BP55" i="10" s="1"/>
  <c r="BV55" i="10" s="1"/>
  <c r="BP55" i="11" s="1"/>
  <c r="BV55" i="11" s="1"/>
  <c r="BP55" i="12" s="1"/>
  <c r="BV55" i="12" s="1"/>
  <c r="BU55" i="1"/>
  <c r="BW55" i="1" s="1"/>
  <c r="BT55" i="1"/>
  <c r="BQ55" i="1"/>
  <c r="BN55" i="1"/>
  <c r="BM55" i="1"/>
  <c r="BG55" i="2" s="1"/>
  <c r="BM55" i="2" s="1"/>
  <c r="BG55" i="3" s="1"/>
  <c r="BM55" i="3" s="1"/>
  <c r="BG55" i="4" s="1"/>
  <c r="BM55" i="4" s="1"/>
  <c r="BG55" i="5" s="1"/>
  <c r="BM55" i="5" s="1"/>
  <c r="BG55" i="6" s="1"/>
  <c r="BM55" i="6" s="1"/>
  <c r="BG55" i="7" s="1"/>
  <c r="BM55" i="7" s="1"/>
  <c r="BG55" i="8" s="1"/>
  <c r="BM55" i="8" s="1"/>
  <c r="BG55" i="9" s="1"/>
  <c r="BM55" i="9" s="1"/>
  <c r="BG55" i="10" s="1"/>
  <c r="BM55" i="10" s="1"/>
  <c r="BL55" i="1"/>
  <c r="BF55" i="2" s="1"/>
  <c r="BH55" i="2" s="1"/>
  <c r="BK55" i="1"/>
  <c r="BH55" i="1"/>
  <c r="BD55" i="1"/>
  <c r="AX55" i="2" s="1"/>
  <c r="BD55" i="2" s="1"/>
  <c r="AX55" i="3" s="1"/>
  <c r="BD55" i="3" s="1"/>
  <c r="AX55" i="4" s="1"/>
  <c r="BD55" i="4" s="1"/>
  <c r="AX55" i="5" s="1"/>
  <c r="BD55" i="5" s="1"/>
  <c r="AX55" i="6" s="1"/>
  <c r="BD55" i="6" s="1"/>
  <c r="AX55" i="7" s="1"/>
  <c r="BD55" i="7" s="1"/>
  <c r="AX55" i="8" s="1"/>
  <c r="BD55" i="8" s="1"/>
  <c r="AX55" i="9" s="1"/>
  <c r="BD55" i="9" s="1"/>
  <c r="AX55" i="10" s="1"/>
  <c r="BD55" i="10" s="1"/>
  <c r="AX55" i="11" s="1"/>
  <c r="BD55" i="11" s="1"/>
  <c r="AX55" i="12" s="1"/>
  <c r="BD55" i="12" s="1"/>
  <c r="BC55" i="1"/>
  <c r="BB55" i="1"/>
  <c r="AY55" i="1"/>
  <c r="AV55" i="1"/>
  <c r="AU55" i="1"/>
  <c r="AO55" i="2" s="1"/>
  <c r="AU55" i="2" s="1"/>
  <c r="AO55" i="3" s="1"/>
  <c r="AU55" i="3" s="1"/>
  <c r="AO55" i="4" s="1"/>
  <c r="AU55" i="4" s="1"/>
  <c r="AO55" i="5" s="1"/>
  <c r="AU55" i="5" s="1"/>
  <c r="AO55" i="6" s="1"/>
  <c r="AU55" i="6" s="1"/>
  <c r="AO55" i="7" s="1"/>
  <c r="AU55" i="7" s="1"/>
  <c r="AO55" i="8" s="1"/>
  <c r="AU55" i="8" s="1"/>
  <c r="AO55" i="9" s="1"/>
  <c r="AU55" i="9" s="1"/>
  <c r="AO55" i="10" s="1"/>
  <c r="AU55" i="10" s="1"/>
  <c r="AO55" i="11" s="1"/>
  <c r="AU55" i="11" s="1"/>
  <c r="AO55" i="12" s="1"/>
  <c r="AU55" i="12" s="1"/>
  <c r="AT55" i="1"/>
  <c r="AN55" i="2" s="1"/>
  <c r="AT55" i="2" s="1"/>
  <c r="AS55" i="1"/>
  <c r="AP55" i="1"/>
  <c r="AL55" i="1"/>
  <c r="AM55" i="1" s="1"/>
  <c r="AK55" i="1"/>
  <c r="AE55" i="2" s="1"/>
  <c r="AK55" i="2" s="1"/>
  <c r="AJ55" i="1"/>
  <c r="AG55" i="1"/>
  <c r="AC55" i="1"/>
  <c r="AB55" i="1"/>
  <c r="AD55" i="1" s="1"/>
  <c r="AA55" i="1"/>
  <c r="X55" i="1"/>
  <c r="T55" i="1"/>
  <c r="U55" i="1" s="1"/>
  <c r="S55" i="1"/>
  <c r="R55" i="1"/>
  <c r="O55" i="1"/>
  <c r="K55" i="1"/>
  <c r="E55" i="2" s="1"/>
  <c r="K55" i="2" s="1"/>
  <c r="E55" i="3" s="1"/>
  <c r="K55" i="3" s="1"/>
  <c r="E55" i="4" s="1"/>
  <c r="K55" i="4" s="1"/>
  <c r="E55" i="5" s="1"/>
  <c r="K55" i="5" s="1"/>
  <c r="E55" i="6" s="1"/>
  <c r="K55" i="6" s="1"/>
  <c r="E55" i="7" s="1"/>
  <c r="K55" i="7" s="1"/>
  <c r="E55" i="8" s="1"/>
  <c r="K55" i="8" s="1"/>
  <c r="E55" i="9" s="1"/>
  <c r="K55" i="9" s="1"/>
  <c r="E55" i="10" s="1"/>
  <c r="K55" i="10" s="1"/>
  <c r="E55" i="11" s="1"/>
  <c r="K55" i="11" s="1"/>
  <c r="E55" i="12" s="1"/>
  <c r="K55" i="12" s="1"/>
  <c r="J55" i="1"/>
  <c r="I55" i="1"/>
  <c r="F55" i="1"/>
  <c r="EV54" i="1"/>
  <c r="EU54" i="1"/>
  <c r="EW54" i="1" s="1"/>
  <c r="EP53" i="1"/>
  <c r="EQ53" i="1" s="1"/>
  <c r="EO53" i="1"/>
  <c r="EI53" i="2" s="1"/>
  <c r="EO53" i="2" s="1"/>
  <c r="EN53" i="1"/>
  <c r="EK53" i="1"/>
  <c r="EG53" i="1"/>
  <c r="EA53" i="2" s="1"/>
  <c r="EG53" i="2" s="1"/>
  <c r="EA53" i="3" s="1"/>
  <c r="EG53" i="3" s="1"/>
  <c r="EA53" i="4" s="1"/>
  <c r="EG53" i="4" s="1"/>
  <c r="EA53" i="5" s="1"/>
  <c r="EG53" i="5" s="1"/>
  <c r="EA53" i="6" s="1"/>
  <c r="EG53" i="6" s="1"/>
  <c r="EA53" i="7" s="1"/>
  <c r="EG53" i="7" s="1"/>
  <c r="EA53" i="8" s="1"/>
  <c r="EG53" i="8" s="1"/>
  <c r="EA53" i="9" s="1"/>
  <c r="EG53" i="9" s="1"/>
  <c r="EA53" i="10" s="1"/>
  <c r="EG53" i="10" s="1"/>
  <c r="EA53" i="11" s="1"/>
  <c r="EG53" i="11" s="1"/>
  <c r="EA53" i="12" s="1"/>
  <c r="EG53" i="12" s="1"/>
  <c r="EF53" i="1"/>
  <c r="EE53" i="1"/>
  <c r="EB53" i="1"/>
  <c r="DX53" i="1"/>
  <c r="DW53" i="1"/>
  <c r="DQ53" i="2" s="1"/>
  <c r="DW53" i="2" s="1"/>
  <c r="DV53" i="1"/>
  <c r="DS53" i="1"/>
  <c r="DP53" i="1"/>
  <c r="DO53" i="1"/>
  <c r="DN53" i="1"/>
  <c r="DM53" i="1"/>
  <c r="DJ53" i="1"/>
  <c r="DF53" i="1"/>
  <c r="CZ53" i="2" s="1"/>
  <c r="DF53" i="2" s="1"/>
  <c r="CZ53" i="3" s="1"/>
  <c r="DF53" i="3" s="1"/>
  <c r="CZ53" i="4" s="1"/>
  <c r="DF53" i="4" s="1"/>
  <c r="CZ53" i="5" s="1"/>
  <c r="DF53" i="5" s="1"/>
  <c r="CZ53" i="6" s="1"/>
  <c r="DF53" i="6" s="1"/>
  <c r="CZ53" i="7" s="1"/>
  <c r="DF53" i="7" s="1"/>
  <c r="CZ53" i="8" s="1"/>
  <c r="DF53" i="8" s="1"/>
  <c r="CZ53" i="9" s="1"/>
  <c r="DF53" i="9" s="1"/>
  <c r="CZ53" i="10" s="1"/>
  <c r="DF53" i="10" s="1"/>
  <c r="CZ53" i="11" s="1"/>
  <c r="DF53" i="11" s="1"/>
  <c r="CZ53" i="12" s="1"/>
  <c r="DF53" i="12" s="1"/>
  <c r="DE53" i="1"/>
  <c r="DG53" i="1" s="1"/>
  <c r="DD53" i="1"/>
  <c r="DA53" i="1"/>
  <c r="CX53" i="1"/>
  <c r="CW53" i="1"/>
  <c r="CV53" i="1"/>
  <c r="CU53" i="1"/>
  <c r="CT53" i="1"/>
  <c r="EV53" i="1" s="1"/>
  <c r="CS53" i="1"/>
  <c r="EU53" i="1" s="1"/>
  <c r="CO53" i="1"/>
  <c r="CN53" i="1"/>
  <c r="CH53" i="2" s="1"/>
  <c r="CN53" i="2" s="1"/>
  <c r="CH53" i="3" s="1"/>
  <c r="CN53" i="3" s="1"/>
  <c r="CH53" i="4" s="1"/>
  <c r="CN53" i="4" s="1"/>
  <c r="CH53" i="5" s="1"/>
  <c r="CN53" i="5" s="1"/>
  <c r="CH53" i="6" s="1"/>
  <c r="CN53" i="6" s="1"/>
  <c r="CH53" i="7" s="1"/>
  <c r="CN53" i="7" s="1"/>
  <c r="CH53" i="8" s="1"/>
  <c r="CN53" i="8" s="1"/>
  <c r="CH53" i="9" s="1"/>
  <c r="CN53" i="9" s="1"/>
  <c r="CM53" i="1"/>
  <c r="CL53" i="1"/>
  <c r="CI53" i="1"/>
  <c r="CE53" i="1"/>
  <c r="BY53" i="2" s="1"/>
  <c r="CE53" i="2" s="1"/>
  <c r="BY53" i="3" s="1"/>
  <c r="CE53" i="3" s="1"/>
  <c r="BY53" i="4" s="1"/>
  <c r="CE53" i="4" s="1"/>
  <c r="BY53" i="5" s="1"/>
  <c r="CE53" i="5" s="1"/>
  <c r="BY53" i="6" s="1"/>
  <c r="CE53" i="6" s="1"/>
  <c r="BY53" i="7" s="1"/>
  <c r="CE53" i="7" s="1"/>
  <c r="BY53" i="8" s="1"/>
  <c r="CE53" i="8" s="1"/>
  <c r="BY53" i="9" s="1"/>
  <c r="CE53" i="9" s="1"/>
  <c r="BY53" i="10" s="1"/>
  <c r="CE53" i="10" s="1"/>
  <c r="BY53" i="11" s="1"/>
  <c r="CE53" i="11" s="1"/>
  <c r="BY53" i="12" s="1"/>
  <c r="CE53" i="12" s="1"/>
  <c r="CD53" i="1"/>
  <c r="CC53" i="1"/>
  <c r="BZ53" i="1"/>
  <c r="BW53" i="1"/>
  <c r="BV53" i="1"/>
  <c r="BP53" i="2" s="1"/>
  <c r="BV53" i="2" s="1"/>
  <c r="BP53" i="3" s="1"/>
  <c r="BV53" i="3" s="1"/>
  <c r="BP53" i="4" s="1"/>
  <c r="BV53" i="4" s="1"/>
  <c r="BP53" i="5" s="1"/>
  <c r="BV53" i="5" s="1"/>
  <c r="BP53" i="6" s="1"/>
  <c r="BV53" i="6" s="1"/>
  <c r="BP53" i="7" s="1"/>
  <c r="BV53" i="7" s="1"/>
  <c r="BP53" i="8" s="1"/>
  <c r="BV53" i="8" s="1"/>
  <c r="BP53" i="9" s="1"/>
  <c r="BV53" i="9" s="1"/>
  <c r="BP53" i="10" s="1"/>
  <c r="BV53" i="10" s="1"/>
  <c r="BP53" i="11" s="1"/>
  <c r="BV53" i="11" s="1"/>
  <c r="BP53" i="12" s="1"/>
  <c r="BV53" i="12" s="1"/>
  <c r="BU53" i="1"/>
  <c r="BO53" i="2" s="1"/>
  <c r="BT53" i="1"/>
  <c r="BQ53" i="1"/>
  <c r="BM53" i="1"/>
  <c r="BG53" i="2" s="1"/>
  <c r="BM53" i="2" s="1"/>
  <c r="BG53" i="3" s="1"/>
  <c r="BM53" i="3" s="1"/>
  <c r="BG53" i="4" s="1"/>
  <c r="BM53" i="4" s="1"/>
  <c r="BG53" i="5" s="1"/>
  <c r="BM53" i="5" s="1"/>
  <c r="BG53" i="6" s="1"/>
  <c r="BM53" i="6" s="1"/>
  <c r="BG53" i="7" s="1"/>
  <c r="BM53" i="7" s="1"/>
  <c r="BG53" i="8" s="1"/>
  <c r="BM53" i="8" s="1"/>
  <c r="BG53" i="9" s="1"/>
  <c r="BM53" i="9" s="1"/>
  <c r="BG53" i="10" s="1"/>
  <c r="BM53" i="10" s="1"/>
  <c r="BL53" i="1"/>
  <c r="BF53" i="2" s="1"/>
  <c r="BK53" i="1"/>
  <c r="BH53" i="1"/>
  <c r="BD53" i="1"/>
  <c r="AX53" i="2" s="1"/>
  <c r="BD53" i="2" s="1"/>
  <c r="AX53" i="3" s="1"/>
  <c r="BD53" i="3" s="1"/>
  <c r="AX53" i="4" s="1"/>
  <c r="BD53" i="4" s="1"/>
  <c r="AX53" i="5" s="1"/>
  <c r="BD53" i="5" s="1"/>
  <c r="AX53" i="6" s="1"/>
  <c r="BD53" i="6" s="1"/>
  <c r="AX53" i="7" s="1"/>
  <c r="BD53" i="7" s="1"/>
  <c r="AX53" i="8" s="1"/>
  <c r="BD53" i="8" s="1"/>
  <c r="AX53" i="9" s="1"/>
  <c r="BD53" i="9" s="1"/>
  <c r="AX53" i="10" s="1"/>
  <c r="BD53" i="10" s="1"/>
  <c r="AX53" i="11" s="1"/>
  <c r="BD53" i="11" s="1"/>
  <c r="AX53" i="12" s="1"/>
  <c r="BD53" i="12" s="1"/>
  <c r="BC53" i="1"/>
  <c r="AW53" i="2" s="1"/>
  <c r="AY53" i="2" s="1"/>
  <c r="BB53" i="1"/>
  <c r="AY53" i="1"/>
  <c r="AU53" i="1"/>
  <c r="AO53" i="2" s="1"/>
  <c r="AU53" i="2" s="1"/>
  <c r="AO53" i="3" s="1"/>
  <c r="AU53" i="3" s="1"/>
  <c r="AO53" i="4" s="1"/>
  <c r="AU53" i="4" s="1"/>
  <c r="AO53" i="5" s="1"/>
  <c r="AU53" i="5" s="1"/>
  <c r="AO53" i="6" s="1"/>
  <c r="AU53" i="6" s="1"/>
  <c r="AO53" i="7" s="1"/>
  <c r="AU53" i="7" s="1"/>
  <c r="AO53" i="8" s="1"/>
  <c r="AU53" i="8" s="1"/>
  <c r="AO53" i="9" s="1"/>
  <c r="AU53" i="9" s="1"/>
  <c r="AO53" i="10" s="1"/>
  <c r="AU53" i="10" s="1"/>
  <c r="AO53" i="11" s="1"/>
  <c r="AU53" i="11" s="1"/>
  <c r="AO53" i="12" s="1"/>
  <c r="AU53" i="12" s="1"/>
  <c r="AT53" i="1"/>
  <c r="AN53" i="2" s="1"/>
  <c r="AT53" i="2" s="1"/>
  <c r="AS53" i="1"/>
  <c r="AP53" i="1"/>
  <c r="AL53" i="1"/>
  <c r="AK53" i="1"/>
  <c r="AJ53" i="1"/>
  <c r="AG53" i="1"/>
  <c r="AC53" i="1"/>
  <c r="AB53" i="1"/>
  <c r="AD53" i="1" s="1"/>
  <c r="AA53" i="1"/>
  <c r="X53" i="1"/>
  <c r="U53" i="1"/>
  <c r="T53" i="1"/>
  <c r="N53" i="2" s="1"/>
  <c r="T53" i="2" s="1"/>
  <c r="N53" i="3" s="1"/>
  <c r="T53" i="3" s="1"/>
  <c r="N53" i="4" s="1"/>
  <c r="T53" i="4" s="1"/>
  <c r="N53" i="5" s="1"/>
  <c r="T53" i="5" s="1"/>
  <c r="N53" i="6" s="1"/>
  <c r="T53" i="6" s="1"/>
  <c r="N53" i="7" s="1"/>
  <c r="T53" i="7" s="1"/>
  <c r="S53" i="1"/>
  <c r="R53" i="1"/>
  <c r="O53" i="1"/>
  <c r="K53" i="1"/>
  <c r="E53" i="2" s="1"/>
  <c r="K53" i="2" s="1"/>
  <c r="E53" i="3" s="1"/>
  <c r="K53" i="3" s="1"/>
  <c r="E53" i="4" s="1"/>
  <c r="K53" i="4" s="1"/>
  <c r="E53" i="5" s="1"/>
  <c r="K53" i="5" s="1"/>
  <c r="E53" i="6" s="1"/>
  <c r="K53" i="6" s="1"/>
  <c r="E53" i="7" s="1"/>
  <c r="K53" i="7" s="1"/>
  <c r="E53" i="8" s="1"/>
  <c r="K53" i="8" s="1"/>
  <c r="E53" i="9" s="1"/>
  <c r="K53" i="9" s="1"/>
  <c r="E53" i="10" s="1"/>
  <c r="K53" i="10" s="1"/>
  <c r="E53" i="11" s="1"/>
  <c r="K53" i="11" s="1"/>
  <c r="E53" i="12" s="1"/>
  <c r="K53" i="12" s="1"/>
  <c r="J53" i="1"/>
  <c r="I53" i="1"/>
  <c r="F53" i="1"/>
  <c r="EU49" i="1"/>
  <c r="EP49" i="1"/>
  <c r="EJ49" i="2" s="1"/>
  <c r="EP49" i="2" s="1"/>
  <c r="EJ49" i="3" s="1"/>
  <c r="EP49" i="3" s="1"/>
  <c r="EJ49" i="4" s="1"/>
  <c r="EP49" i="4" s="1"/>
  <c r="EO49" i="1"/>
  <c r="EN49" i="1"/>
  <c r="EK49" i="1"/>
  <c r="EH49" i="1"/>
  <c r="EG49" i="1"/>
  <c r="EA49" i="2" s="1"/>
  <c r="EG49" i="2" s="1"/>
  <c r="EA49" i="3" s="1"/>
  <c r="EG49" i="3" s="1"/>
  <c r="EA49" i="4" s="1"/>
  <c r="EG49" i="4" s="1"/>
  <c r="EA49" i="5" s="1"/>
  <c r="EG49" i="5" s="1"/>
  <c r="EA49" i="6" s="1"/>
  <c r="EG49" i="6" s="1"/>
  <c r="EA49" i="7" s="1"/>
  <c r="EG49" i="7" s="1"/>
  <c r="EA49" i="8" s="1"/>
  <c r="EG49" i="8" s="1"/>
  <c r="EA49" i="9" s="1"/>
  <c r="EG49" i="9" s="1"/>
  <c r="EA49" i="10" s="1"/>
  <c r="EG49" i="10" s="1"/>
  <c r="EA49" i="11" s="1"/>
  <c r="EG49" i="11" s="1"/>
  <c r="EA49" i="12" s="1"/>
  <c r="EG49" i="12" s="1"/>
  <c r="EF49" i="1"/>
  <c r="DZ49" i="2" s="1"/>
  <c r="EE49" i="1"/>
  <c r="EB49" i="1"/>
  <c r="DX49" i="1"/>
  <c r="DR49" i="2" s="1"/>
  <c r="DX49" i="2" s="1"/>
  <c r="DR49" i="3" s="1"/>
  <c r="DX49" i="3" s="1"/>
  <c r="DR49" i="4" s="1"/>
  <c r="DX49" i="4" s="1"/>
  <c r="DR49" i="5" s="1"/>
  <c r="DX49" i="5" s="1"/>
  <c r="DR49" i="6" s="1"/>
  <c r="DX49" i="6" s="1"/>
  <c r="DR49" i="7" s="1"/>
  <c r="DX49" i="7" s="1"/>
  <c r="DR49" i="8" s="1"/>
  <c r="DX49" i="8" s="1"/>
  <c r="DR49" i="9" s="1"/>
  <c r="DX49" i="9" s="1"/>
  <c r="DR49" i="10" s="1"/>
  <c r="DX49" i="10" s="1"/>
  <c r="DR49" i="11" s="1"/>
  <c r="DX49" i="11" s="1"/>
  <c r="DR49" i="12" s="1"/>
  <c r="DX49" i="12" s="1"/>
  <c r="DW49" i="1"/>
  <c r="DQ49" i="2" s="1"/>
  <c r="DW49" i="2" s="1"/>
  <c r="DV49" i="1"/>
  <c r="DS49" i="1"/>
  <c r="DO49" i="1"/>
  <c r="DI49" i="2" s="1"/>
  <c r="DO49" i="2" s="1"/>
  <c r="DI49" i="3" s="1"/>
  <c r="DO49" i="3" s="1"/>
  <c r="DI49" i="4" s="1"/>
  <c r="DO49" i="4" s="1"/>
  <c r="DI49" i="5" s="1"/>
  <c r="DO49" i="5" s="1"/>
  <c r="DI49" i="6" s="1"/>
  <c r="DO49" i="6" s="1"/>
  <c r="DI49" i="7" s="1"/>
  <c r="DO49" i="7" s="1"/>
  <c r="DI49" i="8" s="1"/>
  <c r="DO49" i="8" s="1"/>
  <c r="DI49" i="9" s="1"/>
  <c r="DO49" i="9" s="1"/>
  <c r="DI49" i="10" s="1"/>
  <c r="DO49" i="10" s="1"/>
  <c r="DI49" i="11" s="1"/>
  <c r="DO49" i="11" s="1"/>
  <c r="DI49" i="12" s="1"/>
  <c r="DO49" i="12" s="1"/>
  <c r="DN49" i="1"/>
  <c r="DH49" i="2" s="1"/>
  <c r="DN49" i="2" s="1"/>
  <c r="DM49" i="1"/>
  <c r="DJ49" i="1"/>
  <c r="DF49" i="1"/>
  <c r="DG49" i="1" s="1"/>
  <c r="DE49" i="1"/>
  <c r="CY49" i="2" s="1"/>
  <c r="DE49" i="2" s="1"/>
  <c r="DD49" i="1"/>
  <c r="DA49" i="1"/>
  <c r="CX49" i="1"/>
  <c r="CW49" i="1"/>
  <c r="CU49" i="1"/>
  <c r="CT49" i="1"/>
  <c r="EV49" i="1" s="1"/>
  <c r="EW49" i="1" s="1"/>
  <c r="CO49" i="1"/>
  <c r="CN49" i="1"/>
  <c r="CH49" i="2" s="1"/>
  <c r="CN49" i="2" s="1"/>
  <c r="CH49" i="3" s="1"/>
  <c r="CN49" i="3" s="1"/>
  <c r="CH49" i="4" s="1"/>
  <c r="CN49" i="4" s="1"/>
  <c r="CH49" i="5" s="1"/>
  <c r="CN49" i="5" s="1"/>
  <c r="CH49" i="6" s="1"/>
  <c r="CN49" i="6" s="1"/>
  <c r="CH49" i="7" s="1"/>
  <c r="CN49" i="7" s="1"/>
  <c r="CH49" i="8" s="1"/>
  <c r="CN49" i="8" s="1"/>
  <c r="CH49" i="9" s="1"/>
  <c r="CN49" i="9" s="1"/>
  <c r="CM49" i="1"/>
  <c r="CG49" i="2" s="1"/>
  <c r="CL49" i="1"/>
  <c r="CI49" i="1"/>
  <c r="CF49" i="1"/>
  <c r="CE49" i="1"/>
  <c r="BY49" i="2" s="1"/>
  <c r="CE49" i="2" s="1"/>
  <c r="BY49" i="3" s="1"/>
  <c r="CE49" i="3" s="1"/>
  <c r="BY49" i="4" s="1"/>
  <c r="CE49" i="4" s="1"/>
  <c r="BY49" i="5" s="1"/>
  <c r="CE49" i="5" s="1"/>
  <c r="BY49" i="6" s="1"/>
  <c r="CE49" i="6" s="1"/>
  <c r="BY49" i="7" s="1"/>
  <c r="CE49" i="7" s="1"/>
  <c r="BY49" i="8" s="1"/>
  <c r="CE49" i="8" s="1"/>
  <c r="BY49" i="9" s="1"/>
  <c r="CE49" i="9" s="1"/>
  <c r="BY49" i="10" s="1"/>
  <c r="CE49" i="10" s="1"/>
  <c r="BY49" i="11" s="1"/>
  <c r="CE49" i="11" s="1"/>
  <c r="BY49" i="12" s="1"/>
  <c r="CE49" i="12" s="1"/>
  <c r="CD49" i="1"/>
  <c r="BX49" i="2" s="1"/>
  <c r="CC49" i="1"/>
  <c r="BZ49" i="1"/>
  <c r="BV49" i="1"/>
  <c r="BP49" i="2" s="1"/>
  <c r="BU49" i="1"/>
  <c r="BO49" i="2" s="1"/>
  <c r="BT49" i="1"/>
  <c r="BQ49" i="1"/>
  <c r="BM49" i="1"/>
  <c r="BL49" i="1"/>
  <c r="BF49" i="2" s="1"/>
  <c r="BL49" i="2" s="1"/>
  <c r="BK49" i="1"/>
  <c r="BH49" i="1"/>
  <c r="BD49" i="1"/>
  <c r="AX49" i="2" s="1"/>
  <c r="BD49" i="2" s="1"/>
  <c r="AX49" i="3" s="1"/>
  <c r="BD49" i="3" s="1"/>
  <c r="AX49" i="4" s="1"/>
  <c r="BD49" i="4" s="1"/>
  <c r="AX49" i="5" s="1"/>
  <c r="BD49" i="5" s="1"/>
  <c r="AX49" i="6" s="1"/>
  <c r="BD49" i="6" s="1"/>
  <c r="AX49" i="7" s="1"/>
  <c r="BD49" i="7" s="1"/>
  <c r="AX49" i="8" s="1"/>
  <c r="BD49" i="8" s="1"/>
  <c r="AX49" i="9" s="1"/>
  <c r="BD49" i="9" s="1"/>
  <c r="AX49" i="10" s="1"/>
  <c r="BD49" i="10" s="1"/>
  <c r="AX49" i="11" s="1"/>
  <c r="BD49" i="11" s="1"/>
  <c r="AX49" i="12" s="1"/>
  <c r="BD49" i="12" s="1"/>
  <c r="BC49" i="1"/>
  <c r="BB49" i="1"/>
  <c r="AY49" i="1"/>
  <c r="AU49" i="1"/>
  <c r="AT49" i="1"/>
  <c r="AN49" i="2" s="1"/>
  <c r="AT49" i="2" s="1"/>
  <c r="AS49" i="1"/>
  <c r="AP49" i="1"/>
  <c r="AM49" i="1"/>
  <c r="AL49" i="1"/>
  <c r="AK49" i="1"/>
  <c r="AE49" i="2" s="1"/>
  <c r="AJ49" i="1"/>
  <c r="AG49" i="1"/>
  <c r="AC49" i="1"/>
  <c r="W49" i="2" s="1"/>
  <c r="AC49" i="2" s="1"/>
  <c r="W49" i="3" s="1"/>
  <c r="AC49" i="3" s="1"/>
  <c r="W49" i="4" s="1"/>
  <c r="AC49" i="4" s="1"/>
  <c r="W49" i="5" s="1"/>
  <c r="AC49" i="5" s="1"/>
  <c r="W49" i="6" s="1"/>
  <c r="AC49" i="6" s="1"/>
  <c r="W49" i="7" s="1"/>
  <c r="AC49" i="7" s="1"/>
  <c r="AB49" i="1"/>
  <c r="AD49" i="1" s="1"/>
  <c r="AA49" i="1"/>
  <c r="X49" i="1"/>
  <c r="U49" i="1"/>
  <c r="T49" i="1"/>
  <c r="N49" i="2" s="1"/>
  <c r="T49" i="2" s="1"/>
  <c r="N49" i="3" s="1"/>
  <c r="T49" i="3" s="1"/>
  <c r="N49" i="4" s="1"/>
  <c r="T49" i="4" s="1"/>
  <c r="N49" i="5" s="1"/>
  <c r="T49" i="5" s="1"/>
  <c r="N49" i="6" s="1"/>
  <c r="T49" i="6" s="1"/>
  <c r="N49" i="7" s="1"/>
  <c r="T49" i="7" s="1"/>
  <c r="S49" i="1"/>
  <c r="M49" i="2" s="1"/>
  <c r="R49" i="1"/>
  <c r="O49" i="1"/>
  <c r="L49" i="1"/>
  <c r="K49" i="1"/>
  <c r="E49" i="2" s="1"/>
  <c r="K49" i="2" s="1"/>
  <c r="E49" i="3" s="1"/>
  <c r="K49" i="3" s="1"/>
  <c r="E49" i="4" s="1"/>
  <c r="K49" i="4" s="1"/>
  <c r="E49" i="5" s="1"/>
  <c r="K49" i="5" s="1"/>
  <c r="E49" i="6" s="1"/>
  <c r="K49" i="6" s="1"/>
  <c r="E49" i="7" s="1"/>
  <c r="K49" i="7" s="1"/>
  <c r="E49" i="8" s="1"/>
  <c r="K49" i="8" s="1"/>
  <c r="E49" i="9" s="1"/>
  <c r="K49" i="9" s="1"/>
  <c r="E49" i="10" s="1"/>
  <c r="K49" i="10" s="1"/>
  <c r="E49" i="11" s="1"/>
  <c r="K49" i="11" s="1"/>
  <c r="E49" i="12" s="1"/>
  <c r="K49" i="12" s="1"/>
  <c r="J49" i="1"/>
  <c r="D49" i="2" s="1"/>
  <c r="I49" i="1"/>
  <c r="F49" i="1"/>
  <c r="EU48" i="1"/>
  <c r="EP48" i="1"/>
  <c r="EJ48" i="2" s="1"/>
  <c r="EP48" i="2" s="1"/>
  <c r="EJ48" i="3" s="1"/>
  <c r="EP48" i="3" s="1"/>
  <c r="EJ48" i="4" s="1"/>
  <c r="EP48" i="4" s="1"/>
  <c r="EO48" i="1"/>
  <c r="EI48" i="2" s="1"/>
  <c r="EO48" i="2" s="1"/>
  <c r="EN48" i="1"/>
  <c r="EK48" i="1"/>
  <c r="EG48" i="1"/>
  <c r="EA48" i="2" s="1"/>
  <c r="EG48" i="2" s="1"/>
  <c r="EA48" i="3" s="1"/>
  <c r="EG48" i="3" s="1"/>
  <c r="EA48" i="4" s="1"/>
  <c r="EG48" i="4" s="1"/>
  <c r="EA48" i="5" s="1"/>
  <c r="EG48" i="5" s="1"/>
  <c r="EA48" i="6" s="1"/>
  <c r="EG48" i="6" s="1"/>
  <c r="EA48" i="7" s="1"/>
  <c r="EG48" i="7" s="1"/>
  <c r="EA48" i="8" s="1"/>
  <c r="EG48" i="8" s="1"/>
  <c r="EA48" i="9" s="1"/>
  <c r="EG48" i="9" s="1"/>
  <c r="EA48" i="10" s="1"/>
  <c r="EG48" i="10" s="1"/>
  <c r="EA48" i="11" s="1"/>
  <c r="EG48" i="11" s="1"/>
  <c r="EA48" i="12" s="1"/>
  <c r="EG48" i="12" s="1"/>
  <c r="EF48" i="1"/>
  <c r="DZ48" i="2" s="1"/>
  <c r="EB48" i="2" s="1"/>
  <c r="EE48" i="1"/>
  <c r="EB48" i="1"/>
  <c r="DX48" i="1"/>
  <c r="DW48" i="1"/>
  <c r="DQ48" i="2" s="1"/>
  <c r="DW48" i="2" s="1"/>
  <c r="DV48" i="1"/>
  <c r="DS48" i="1"/>
  <c r="DO48" i="1"/>
  <c r="DI48" i="2" s="1"/>
  <c r="DO48" i="2" s="1"/>
  <c r="DI48" i="3" s="1"/>
  <c r="DO48" i="3" s="1"/>
  <c r="DI48" i="4" s="1"/>
  <c r="DO48" i="4" s="1"/>
  <c r="DI48" i="5" s="1"/>
  <c r="DO48" i="5" s="1"/>
  <c r="DI48" i="6" s="1"/>
  <c r="DO48" i="6" s="1"/>
  <c r="DI48" i="7" s="1"/>
  <c r="DO48" i="7" s="1"/>
  <c r="DI48" i="8" s="1"/>
  <c r="DO48" i="8" s="1"/>
  <c r="DI48" i="9" s="1"/>
  <c r="DO48" i="9" s="1"/>
  <c r="DI48" i="10" s="1"/>
  <c r="DO48" i="10" s="1"/>
  <c r="DI48" i="11" s="1"/>
  <c r="DO48" i="11" s="1"/>
  <c r="DI48" i="12" s="1"/>
  <c r="DO48" i="12" s="1"/>
  <c r="DN48" i="1"/>
  <c r="DM48" i="1"/>
  <c r="DJ48" i="1"/>
  <c r="DF48" i="1"/>
  <c r="DE48" i="1"/>
  <c r="DG48" i="1" s="1"/>
  <c r="DD48" i="1"/>
  <c r="DA48" i="1"/>
  <c r="CX48" i="1"/>
  <c r="CW48" i="1"/>
  <c r="CU48" i="1"/>
  <c r="CT48" i="1"/>
  <c r="EV48" i="1" s="1"/>
  <c r="CN48" i="1"/>
  <c r="CH48" i="2" s="1"/>
  <c r="CN48" i="2" s="1"/>
  <c r="CI48" i="1"/>
  <c r="CF48" i="1"/>
  <c r="CE48" i="1"/>
  <c r="BY48" i="2" s="1"/>
  <c r="CE48" i="2" s="1"/>
  <c r="BY48" i="3" s="1"/>
  <c r="CE48" i="3" s="1"/>
  <c r="BY48" i="4" s="1"/>
  <c r="CE48" i="4" s="1"/>
  <c r="BY48" i="5" s="1"/>
  <c r="CE48" i="5" s="1"/>
  <c r="BY48" i="6" s="1"/>
  <c r="CE48" i="6" s="1"/>
  <c r="BY48" i="7" s="1"/>
  <c r="CE48" i="7" s="1"/>
  <c r="BY48" i="8" s="1"/>
  <c r="CE48" i="8" s="1"/>
  <c r="BY48" i="9" s="1"/>
  <c r="CE48" i="9" s="1"/>
  <c r="BY48" i="10" s="1"/>
  <c r="CE48" i="10" s="1"/>
  <c r="BY48" i="11" s="1"/>
  <c r="CE48" i="11" s="1"/>
  <c r="BY48" i="12" s="1"/>
  <c r="CE48" i="12" s="1"/>
  <c r="CD48" i="1"/>
  <c r="BX48" i="2" s="1"/>
  <c r="BZ48" i="2" s="1"/>
  <c r="CC48" i="1"/>
  <c r="BZ48" i="1"/>
  <c r="BV48" i="1"/>
  <c r="BP48" i="2" s="1"/>
  <c r="BV48" i="2" s="1"/>
  <c r="BP48" i="3" s="1"/>
  <c r="BV48" i="3" s="1"/>
  <c r="BP48" i="4" s="1"/>
  <c r="BV48" i="4" s="1"/>
  <c r="BP48" i="5" s="1"/>
  <c r="BV48" i="5" s="1"/>
  <c r="BP48" i="6" s="1"/>
  <c r="BV48" i="6" s="1"/>
  <c r="BP48" i="7" s="1"/>
  <c r="BV48" i="7" s="1"/>
  <c r="BP48" i="8" s="1"/>
  <c r="BV48" i="8" s="1"/>
  <c r="BP48" i="9" s="1"/>
  <c r="BV48" i="9" s="1"/>
  <c r="BP48" i="10" s="1"/>
  <c r="BV48" i="10" s="1"/>
  <c r="BP48" i="11" s="1"/>
  <c r="BV48" i="11" s="1"/>
  <c r="BP48" i="12" s="1"/>
  <c r="BV48" i="12" s="1"/>
  <c r="BU48" i="1"/>
  <c r="BO48" i="2" s="1"/>
  <c r="BQ48" i="2" s="1"/>
  <c r="BT48" i="1"/>
  <c r="BQ48" i="1"/>
  <c r="BM48" i="1"/>
  <c r="BL48" i="1"/>
  <c r="BF48" i="2" s="1"/>
  <c r="BL48" i="2" s="1"/>
  <c r="BK48" i="1"/>
  <c r="BH48" i="1"/>
  <c r="BD48" i="1"/>
  <c r="AX48" i="2" s="1"/>
  <c r="BD48" i="2" s="1"/>
  <c r="AX48" i="3" s="1"/>
  <c r="BD48" i="3" s="1"/>
  <c r="AX48" i="4" s="1"/>
  <c r="BD48" i="4" s="1"/>
  <c r="AX48" i="5" s="1"/>
  <c r="BD48" i="5" s="1"/>
  <c r="AX48" i="6" s="1"/>
  <c r="BD48" i="6" s="1"/>
  <c r="AX48" i="7" s="1"/>
  <c r="BD48" i="7" s="1"/>
  <c r="AX48" i="8" s="1"/>
  <c r="BD48" i="8" s="1"/>
  <c r="AX48" i="9" s="1"/>
  <c r="BD48" i="9" s="1"/>
  <c r="AX48" i="10" s="1"/>
  <c r="BD48" i="10" s="1"/>
  <c r="AX48" i="11" s="1"/>
  <c r="BD48" i="11" s="1"/>
  <c r="AX48" i="12" s="1"/>
  <c r="BD48" i="12" s="1"/>
  <c r="BC48" i="1"/>
  <c r="BB48" i="1"/>
  <c r="AY48" i="1"/>
  <c r="AU48" i="1"/>
  <c r="AT48" i="1"/>
  <c r="AV48" i="1" s="1"/>
  <c r="AS48" i="1"/>
  <c r="AP48" i="1"/>
  <c r="AM48" i="1"/>
  <c r="AL48" i="1"/>
  <c r="AF48" i="2" s="1"/>
  <c r="AL48" i="2" s="1"/>
  <c r="AF47" i="3" s="1"/>
  <c r="AL47" i="3" s="1"/>
  <c r="AF48" i="4" s="1"/>
  <c r="AL48" i="4" s="1"/>
  <c r="AF48" i="5" s="1"/>
  <c r="AL48" i="5" s="1"/>
  <c r="AF48" i="6" s="1"/>
  <c r="AL48" i="6" s="1"/>
  <c r="AF48" i="7" s="1"/>
  <c r="AL48" i="7" s="1"/>
  <c r="AF48" i="8" s="1"/>
  <c r="AL48" i="8" s="1"/>
  <c r="AF48" i="9" s="1"/>
  <c r="AL48" i="9" s="1"/>
  <c r="AF48" i="10" s="1"/>
  <c r="AL48" i="10" s="1"/>
  <c r="AF48" i="11" s="1"/>
  <c r="AL48" i="11" s="1"/>
  <c r="AF48" i="12" s="1"/>
  <c r="AL48" i="12" s="1"/>
  <c r="AK48" i="1"/>
  <c r="AE48" i="2" s="1"/>
  <c r="AJ48" i="1"/>
  <c r="AG48" i="1"/>
  <c r="AC48" i="1"/>
  <c r="W48" i="2" s="1"/>
  <c r="AC48" i="2" s="1"/>
  <c r="W48" i="3" s="1"/>
  <c r="AC48" i="3" s="1"/>
  <c r="W48" i="4" s="1"/>
  <c r="AC48" i="4" s="1"/>
  <c r="W48" i="5" s="1"/>
  <c r="AC48" i="5" s="1"/>
  <c r="W48" i="6" s="1"/>
  <c r="AC48" i="6" s="1"/>
  <c r="W48" i="7" s="1"/>
  <c r="AC48" i="7" s="1"/>
  <c r="AB48" i="1"/>
  <c r="AA48" i="1"/>
  <c r="X48" i="1"/>
  <c r="U48" i="1"/>
  <c r="T48" i="1"/>
  <c r="N48" i="2" s="1"/>
  <c r="T48" i="2" s="1"/>
  <c r="N48" i="3" s="1"/>
  <c r="T48" i="3" s="1"/>
  <c r="N48" i="4" s="1"/>
  <c r="T48" i="4" s="1"/>
  <c r="N48" i="5" s="1"/>
  <c r="T48" i="5" s="1"/>
  <c r="N48" i="6" s="1"/>
  <c r="T48" i="6" s="1"/>
  <c r="N48" i="7" s="1"/>
  <c r="T48" i="7" s="1"/>
  <c r="S48" i="1"/>
  <c r="M48" i="2" s="1"/>
  <c r="R48" i="1"/>
  <c r="O48" i="1"/>
  <c r="L48" i="1"/>
  <c r="K48" i="1"/>
  <c r="E48" i="2" s="1"/>
  <c r="K48" i="2" s="1"/>
  <c r="E48" i="3" s="1"/>
  <c r="K48" i="3" s="1"/>
  <c r="E48" i="4" s="1"/>
  <c r="K48" i="4" s="1"/>
  <c r="E48" i="5" s="1"/>
  <c r="K48" i="5" s="1"/>
  <c r="E48" i="6" s="1"/>
  <c r="K48" i="6" s="1"/>
  <c r="E48" i="7" s="1"/>
  <c r="K48" i="7" s="1"/>
  <c r="E48" i="8" s="1"/>
  <c r="K48" i="8" s="1"/>
  <c r="E48" i="9" s="1"/>
  <c r="K48" i="9" s="1"/>
  <c r="E48" i="10" s="1"/>
  <c r="K48" i="10" s="1"/>
  <c r="E48" i="11" s="1"/>
  <c r="K48" i="11" s="1"/>
  <c r="E48" i="12" s="1"/>
  <c r="K48" i="12" s="1"/>
  <c r="J48" i="1"/>
  <c r="D48" i="2" s="1"/>
  <c r="F48" i="2" s="1"/>
  <c r="I48" i="1"/>
  <c r="F48" i="1"/>
  <c r="EP47" i="1"/>
  <c r="EJ47" i="2" s="1"/>
  <c r="EP47" i="2" s="1"/>
  <c r="EJ47" i="3" s="1"/>
  <c r="EP47" i="3" s="1"/>
  <c r="EJ47" i="4" s="1"/>
  <c r="EP47" i="4" s="1"/>
  <c r="EO47" i="1"/>
  <c r="EI47" i="2" s="1"/>
  <c r="EO47" i="2" s="1"/>
  <c r="EN47" i="1"/>
  <c r="EK47" i="1"/>
  <c r="EG47" i="1"/>
  <c r="EA47" i="2" s="1"/>
  <c r="EG47" i="2" s="1"/>
  <c r="EA47" i="3" s="1"/>
  <c r="EG47" i="3" s="1"/>
  <c r="EA47" i="4" s="1"/>
  <c r="EG47" i="4" s="1"/>
  <c r="EA47" i="5" s="1"/>
  <c r="EG47" i="5" s="1"/>
  <c r="EA47" i="6" s="1"/>
  <c r="EG47" i="6" s="1"/>
  <c r="EA47" i="7" s="1"/>
  <c r="EG47" i="7" s="1"/>
  <c r="EA47" i="8" s="1"/>
  <c r="EG47" i="8" s="1"/>
  <c r="EA47" i="9" s="1"/>
  <c r="EG47" i="9" s="1"/>
  <c r="EA47" i="10" s="1"/>
  <c r="EG47" i="10" s="1"/>
  <c r="EA47" i="11" s="1"/>
  <c r="EG47" i="11" s="1"/>
  <c r="EA47" i="12" s="1"/>
  <c r="EG47" i="12" s="1"/>
  <c r="EF47" i="1"/>
  <c r="DZ47" i="2" s="1"/>
  <c r="EF47" i="2" s="1"/>
  <c r="EE47" i="1"/>
  <c r="EB47" i="1"/>
  <c r="DX47" i="1"/>
  <c r="DY47" i="1" s="1"/>
  <c r="DW47" i="1"/>
  <c r="DQ47" i="2" s="1"/>
  <c r="DW47" i="2" s="1"/>
  <c r="DV47" i="1"/>
  <c r="DS47" i="1"/>
  <c r="DO47" i="1"/>
  <c r="DI47" i="2" s="1"/>
  <c r="DO47" i="2" s="1"/>
  <c r="DI47" i="3" s="1"/>
  <c r="DO47" i="3" s="1"/>
  <c r="DI47" i="4" s="1"/>
  <c r="DO47" i="4" s="1"/>
  <c r="DI47" i="5" s="1"/>
  <c r="DO47" i="5" s="1"/>
  <c r="DI47" i="6" s="1"/>
  <c r="DO47" i="6" s="1"/>
  <c r="DI47" i="7" s="1"/>
  <c r="DO47" i="7" s="1"/>
  <c r="DI47" i="8" s="1"/>
  <c r="DO47" i="8" s="1"/>
  <c r="DI47" i="9" s="1"/>
  <c r="DO47" i="9" s="1"/>
  <c r="DI47" i="10" s="1"/>
  <c r="DO47" i="10" s="1"/>
  <c r="DI47" i="11" s="1"/>
  <c r="DO47" i="11" s="1"/>
  <c r="DI47" i="12" s="1"/>
  <c r="DO47" i="12" s="1"/>
  <c r="DN47" i="1"/>
  <c r="DP47" i="1" s="1"/>
  <c r="DM47" i="1"/>
  <c r="DJ47" i="1"/>
  <c r="DF47" i="1"/>
  <c r="CZ47" i="2" s="1"/>
  <c r="DF47" i="2" s="1"/>
  <c r="CZ47" i="3" s="1"/>
  <c r="DF47" i="3" s="1"/>
  <c r="CZ47" i="4" s="1"/>
  <c r="DF47" i="4" s="1"/>
  <c r="CZ47" i="5" s="1"/>
  <c r="DF47" i="5" s="1"/>
  <c r="CZ47" i="6" s="1"/>
  <c r="DF47" i="6" s="1"/>
  <c r="CZ47" i="7" s="1"/>
  <c r="DF47" i="7" s="1"/>
  <c r="CZ47" i="8" s="1"/>
  <c r="DF47" i="8" s="1"/>
  <c r="CZ47" i="9" s="1"/>
  <c r="DF47" i="9" s="1"/>
  <c r="CZ47" i="10" s="1"/>
  <c r="DF47" i="10" s="1"/>
  <c r="CZ47" i="11" s="1"/>
  <c r="DF47" i="11" s="1"/>
  <c r="CZ47" i="12" s="1"/>
  <c r="DF47" i="12" s="1"/>
  <c r="DE47" i="1"/>
  <c r="DG47" i="1" s="1"/>
  <c r="DD47" i="1"/>
  <c r="DA47" i="1"/>
  <c r="CX47" i="1"/>
  <c r="CW47" i="1"/>
  <c r="CV47" i="1"/>
  <c r="CU47" i="1"/>
  <c r="CT47" i="1"/>
  <c r="EV47" i="1" s="1"/>
  <c r="CS47" i="1"/>
  <c r="EU47" i="1" s="1"/>
  <c r="CN47" i="1"/>
  <c r="CH47" i="2" s="1"/>
  <c r="CN47" i="2" s="1"/>
  <c r="CH47" i="3" s="1"/>
  <c r="CN47" i="3" s="1"/>
  <c r="CH47" i="4" s="1"/>
  <c r="CN47" i="4" s="1"/>
  <c r="CH47" i="5" s="1"/>
  <c r="CN47" i="5" s="1"/>
  <c r="CH47" i="6" s="1"/>
  <c r="CN47" i="6" s="1"/>
  <c r="CH47" i="7" s="1"/>
  <c r="CN47" i="7" s="1"/>
  <c r="CH47" i="8" s="1"/>
  <c r="CN47" i="8" s="1"/>
  <c r="CH47" i="9" s="1"/>
  <c r="CN47" i="9" s="1"/>
  <c r="CM47" i="1"/>
  <c r="CO47" i="1" s="1"/>
  <c r="CL47" i="1"/>
  <c r="CI47" i="1"/>
  <c r="CE47" i="1"/>
  <c r="BY47" i="2" s="1"/>
  <c r="CE47" i="2" s="1"/>
  <c r="BY47" i="3" s="1"/>
  <c r="CE47" i="3" s="1"/>
  <c r="BY47" i="4" s="1"/>
  <c r="CE47" i="4" s="1"/>
  <c r="BY47" i="5" s="1"/>
  <c r="CE47" i="5" s="1"/>
  <c r="BY47" i="6" s="1"/>
  <c r="CE47" i="6" s="1"/>
  <c r="BY47" i="7" s="1"/>
  <c r="CE47" i="7" s="1"/>
  <c r="BY47" i="8" s="1"/>
  <c r="CE47" i="8" s="1"/>
  <c r="BY47" i="9" s="1"/>
  <c r="CE47" i="9" s="1"/>
  <c r="BY47" i="10" s="1"/>
  <c r="CE47" i="10" s="1"/>
  <c r="BY47" i="11" s="1"/>
  <c r="CE47" i="11" s="1"/>
  <c r="BY47" i="12" s="1"/>
  <c r="CE47" i="12" s="1"/>
  <c r="CD47" i="1"/>
  <c r="CF47" i="1" s="1"/>
  <c r="CC47" i="1"/>
  <c r="BZ47" i="1"/>
  <c r="BW47" i="1"/>
  <c r="BV47" i="1"/>
  <c r="BP47" i="2" s="1"/>
  <c r="BV47" i="2" s="1"/>
  <c r="BP47" i="3" s="1"/>
  <c r="BV47" i="3" s="1"/>
  <c r="BP47" i="4" s="1"/>
  <c r="BV47" i="4" s="1"/>
  <c r="BP47" i="5" s="1"/>
  <c r="BV47" i="5" s="1"/>
  <c r="BP47" i="6" s="1"/>
  <c r="BV47" i="6" s="1"/>
  <c r="BP47" i="7" s="1"/>
  <c r="BV47" i="7" s="1"/>
  <c r="BP47" i="8" s="1"/>
  <c r="BV47" i="8" s="1"/>
  <c r="BP47" i="9" s="1"/>
  <c r="BV47" i="9" s="1"/>
  <c r="BP47" i="10" s="1"/>
  <c r="BV47" i="10" s="1"/>
  <c r="BP47" i="11" s="1"/>
  <c r="BV47" i="11" s="1"/>
  <c r="BP47" i="12" s="1"/>
  <c r="BV47" i="12" s="1"/>
  <c r="BU47" i="1"/>
  <c r="BO47" i="2" s="1"/>
  <c r="BT47" i="1"/>
  <c r="BQ47" i="1"/>
  <c r="BM47" i="1"/>
  <c r="BG47" i="2" s="1"/>
  <c r="BM47" i="2" s="1"/>
  <c r="BG47" i="3" s="1"/>
  <c r="BM47" i="3" s="1"/>
  <c r="BG47" i="4" s="1"/>
  <c r="BM47" i="4" s="1"/>
  <c r="BG47" i="5" s="1"/>
  <c r="BM47" i="5" s="1"/>
  <c r="BG47" i="6" s="1"/>
  <c r="BM47" i="6" s="1"/>
  <c r="BG47" i="7" s="1"/>
  <c r="BM47" i="7" s="1"/>
  <c r="BG47" i="8" s="1"/>
  <c r="BM47" i="8" s="1"/>
  <c r="BL47" i="1"/>
  <c r="BK47" i="1"/>
  <c r="BH47" i="1"/>
  <c r="BE47" i="1"/>
  <c r="BD47" i="1"/>
  <c r="AX47" i="2" s="1"/>
  <c r="BD47" i="2" s="1"/>
  <c r="AX47" i="3" s="1"/>
  <c r="BD47" i="3" s="1"/>
  <c r="AX47" i="4" s="1"/>
  <c r="BD47" i="4" s="1"/>
  <c r="AX47" i="5" s="1"/>
  <c r="BD47" i="5" s="1"/>
  <c r="AX47" i="6" s="1"/>
  <c r="BD47" i="6" s="1"/>
  <c r="AX47" i="7" s="1"/>
  <c r="BD47" i="7" s="1"/>
  <c r="AX47" i="8" s="1"/>
  <c r="BD47" i="8" s="1"/>
  <c r="AX47" i="9" s="1"/>
  <c r="BD47" i="9" s="1"/>
  <c r="AX47" i="10" s="1"/>
  <c r="BD47" i="10" s="1"/>
  <c r="AX47" i="11" s="1"/>
  <c r="BD47" i="11" s="1"/>
  <c r="AX47" i="12" s="1"/>
  <c r="BD47" i="12" s="1"/>
  <c r="BC47" i="1"/>
  <c r="AW47" i="2" s="1"/>
  <c r="AY47" i="2" s="1"/>
  <c r="BB47" i="1"/>
  <c r="AY47" i="1"/>
  <c r="AV47" i="1"/>
  <c r="AU47" i="1"/>
  <c r="AO47" i="2" s="1"/>
  <c r="AU47" i="2" s="1"/>
  <c r="AO47" i="3" s="1"/>
  <c r="AU47" i="3" s="1"/>
  <c r="AO47" i="4" s="1"/>
  <c r="AU47" i="4" s="1"/>
  <c r="AO47" i="5" s="1"/>
  <c r="AU47" i="5" s="1"/>
  <c r="AO47" i="6" s="1"/>
  <c r="AU47" i="6" s="1"/>
  <c r="AO47" i="7" s="1"/>
  <c r="AU47" i="7" s="1"/>
  <c r="AO47" i="8" s="1"/>
  <c r="AU47" i="8" s="1"/>
  <c r="AO47" i="9" s="1"/>
  <c r="AU47" i="9" s="1"/>
  <c r="AO47" i="10" s="1"/>
  <c r="AU47" i="10" s="1"/>
  <c r="AO47" i="11" s="1"/>
  <c r="AU47" i="11" s="1"/>
  <c r="AO47" i="12" s="1"/>
  <c r="AU47" i="12" s="1"/>
  <c r="AT47" i="1"/>
  <c r="AN47" i="2" s="1"/>
  <c r="AT47" i="2" s="1"/>
  <c r="AS47" i="1"/>
  <c r="AP47" i="1"/>
  <c r="AL47" i="1"/>
  <c r="AK47" i="1"/>
  <c r="AE47" i="2" s="1"/>
  <c r="AK47" i="2" s="1"/>
  <c r="AJ47" i="1"/>
  <c r="AG47" i="1"/>
  <c r="AC47" i="1"/>
  <c r="AD47" i="1" s="1"/>
  <c r="AB47" i="1"/>
  <c r="AA47" i="1"/>
  <c r="X47" i="1"/>
  <c r="T47" i="1"/>
  <c r="N47" i="2" s="1"/>
  <c r="T47" i="2" s="1"/>
  <c r="N47" i="3" s="1"/>
  <c r="T47" i="3" s="1"/>
  <c r="N47" i="4" s="1"/>
  <c r="T47" i="4" s="1"/>
  <c r="N47" i="5" s="1"/>
  <c r="T47" i="5" s="1"/>
  <c r="N47" i="6" s="1"/>
  <c r="T47" i="6" s="1"/>
  <c r="N47" i="7" s="1"/>
  <c r="T47" i="7" s="1"/>
  <c r="S47" i="1"/>
  <c r="R47" i="1"/>
  <c r="O47" i="1"/>
  <c r="K47" i="1"/>
  <c r="E47" i="2" s="1"/>
  <c r="K47" i="2" s="1"/>
  <c r="E47" i="3" s="1"/>
  <c r="K47" i="3" s="1"/>
  <c r="E47" i="4" s="1"/>
  <c r="K47" i="4" s="1"/>
  <c r="E47" i="5" s="1"/>
  <c r="K47" i="5" s="1"/>
  <c r="E47" i="6" s="1"/>
  <c r="K47" i="6" s="1"/>
  <c r="E47" i="7" s="1"/>
  <c r="K47" i="7" s="1"/>
  <c r="E47" i="8" s="1"/>
  <c r="K47" i="8" s="1"/>
  <c r="E47" i="9" s="1"/>
  <c r="K47" i="9" s="1"/>
  <c r="E47" i="10" s="1"/>
  <c r="K47" i="10" s="1"/>
  <c r="E47" i="11" s="1"/>
  <c r="K47" i="11" s="1"/>
  <c r="E47" i="12" s="1"/>
  <c r="K47" i="12" s="1"/>
  <c r="J47" i="1"/>
  <c r="L47" i="1" s="1"/>
  <c r="I47" i="1"/>
  <c r="F47" i="1"/>
  <c r="EW46" i="1"/>
  <c r="EV46" i="1"/>
  <c r="EU46" i="1"/>
  <c r="EP45" i="1"/>
  <c r="EJ45" i="2" s="1"/>
  <c r="EP45" i="2" s="1"/>
  <c r="EJ45" i="3" s="1"/>
  <c r="EP45" i="3" s="1"/>
  <c r="EJ45" i="4" s="1"/>
  <c r="EP45" i="4" s="1"/>
  <c r="EO45" i="1"/>
  <c r="EN45" i="1"/>
  <c r="EK45" i="1"/>
  <c r="EG45" i="1"/>
  <c r="EA45" i="2" s="1"/>
  <c r="EG45" i="2" s="1"/>
  <c r="EA45" i="3" s="1"/>
  <c r="EG45" i="3" s="1"/>
  <c r="EA45" i="4" s="1"/>
  <c r="EG45" i="4" s="1"/>
  <c r="EA45" i="5" s="1"/>
  <c r="EG45" i="5" s="1"/>
  <c r="EA45" i="6" s="1"/>
  <c r="EG45" i="6" s="1"/>
  <c r="EA45" i="7" s="1"/>
  <c r="EG45" i="7" s="1"/>
  <c r="EA45" i="8" s="1"/>
  <c r="EG45" i="8" s="1"/>
  <c r="EA45" i="9" s="1"/>
  <c r="EG45" i="9" s="1"/>
  <c r="EA45" i="10" s="1"/>
  <c r="EG45" i="10" s="1"/>
  <c r="EA45" i="11" s="1"/>
  <c r="EG45" i="11" s="1"/>
  <c r="EA45" i="12" s="1"/>
  <c r="EG45" i="12" s="1"/>
  <c r="EF45" i="1"/>
  <c r="DZ45" i="2" s="1"/>
  <c r="EF45" i="2" s="1"/>
  <c r="EE45" i="1"/>
  <c r="EB45" i="1"/>
  <c r="DY45" i="1"/>
  <c r="DX45" i="1"/>
  <c r="DW45" i="1"/>
  <c r="DQ45" i="2" s="1"/>
  <c r="DW45" i="2" s="1"/>
  <c r="DV45" i="1"/>
  <c r="DS45" i="1"/>
  <c r="DO45" i="1"/>
  <c r="DN45" i="1"/>
  <c r="DP45" i="1" s="1"/>
  <c r="DM45" i="1"/>
  <c r="DJ45" i="1"/>
  <c r="DG45" i="1"/>
  <c r="DF45" i="1"/>
  <c r="CZ45" i="2" s="1"/>
  <c r="DF45" i="2" s="1"/>
  <c r="CZ45" i="3" s="1"/>
  <c r="DF45" i="3" s="1"/>
  <c r="CZ45" i="4" s="1"/>
  <c r="DF45" i="4" s="1"/>
  <c r="CZ45" i="5" s="1"/>
  <c r="DF45" i="5" s="1"/>
  <c r="CZ45" i="6" s="1"/>
  <c r="DF45" i="6" s="1"/>
  <c r="CZ45" i="7" s="1"/>
  <c r="DF45" i="7" s="1"/>
  <c r="CZ45" i="8" s="1"/>
  <c r="DF45" i="8" s="1"/>
  <c r="CZ45" i="9" s="1"/>
  <c r="DF45" i="9" s="1"/>
  <c r="CZ45" i="10" s="1"/>
  <c r="DF45" i="10" s="1"/>
  <c r="CZ45" i="11" s="1"/>
  <c r="DF45" i="11" s="1"/>
  <c r="CZ45" i="12" s="1"/>
  <c r="DF45" i="12" s="1"/>
  <c r="DE45" i="1"/>
  <c r="DD45" i="1"/>
  <c r="DA45" i="1"/>
  <c r="CX45" i="1"/>
  <c r="CW45" i="1"/>
  <c r="CV45" i="1"/>
  <c r="CU45" i="1"/>
  <c r="CT45" i="1"/>
  <c r="EV45" i="1" s="1"/>
  <c r="CS45" i="1"/>
  <c r="EU45" i="1" s="1"/>
  <c r="CN45" i="1"/>
  <c r="CH45" i="2" s="1"/>
  <c r="CN45" i="2" s="1"/>
  <c r="CH45" i="3" s="1"/>
  <c r="CN45" i="3" s="1"/>
  <c r="CH45" i="4" s="1"/>
  <c r="CN45" i="4" s="1"/>
  <c r="CH45" i="5" s="1"/>
  <c r="CN45" i="5" s="1"/>
  <c r="CH45" i="6" s="1"/>
  <c r="CN45" i="6" s="1"/>
  <c r="CH45" i="7" s="1"/>
  <c r="CN45" i="7" s="1"/>
  <c r="CH45" i="8" s="1"/>
  <c r="CN45" i="8" s="1"/>
  <c r="CH45" i="9" s="1"/>
  <c r="CN45" i="9" s="1"/>
  <c r="CM45" i="1"/>
  <c r="CO45" i="1" s="1"/>
  <c r="CL45" i="1"/>
  <c r="CI45" i="1"/>
  <c r="CF45" i="1"/>
  <c r="CE45" i="1"/>
  <c r="BY45" i="2" s="1"/>
  <c r="CE45" i="2" s="1"/>
  <c r="BY45" i="3" s="1"/>
  <c r="CE45" i="3" s="1"/>
  <c r="BY45" i="4" s="1"/>
  <c r="CE45" i="4" s="1"/>
  <c r="BY45" i="5" s="1"/>
  <c r="CE45" i="5" s="1"/>
  <c r="BY45" i="6" s="1"/>
  <c r="CE45" i="6" s="1"/>
  <c r="BY45" i="7" s="1"/>
  <c r="CE45" i="7" s="1"/>
  <c r="BY45" i="8" s="1"/>
  <c r="CE45" i="8" s="1"/>
  <c r="BY45" i="9" s="1"/>
  <c r="CE45" i="9" s="1"/>
  <c r="BY45" i="10" s="1"/>
  <c r="CE45" i="10" s="1"/>
  <c r="BY45" i="11" s="1"/>
  <c r="CE45" i="11" s="1"/>
  <c r="BY45" i="12" s="1"/>
  <c r="CE45" i="12" s="1"/>
  <c r="CD45" i="1"/>
  <c r="BX45" i="2" s="1"/>
  <c r="CC45" i="1"/>
  <c r="BZ45" i="1"/>
  <c r="BV45" i="1"/>
  <c r="BP45" i="2" s="1"/>
  <c r="BV45" i="2" s="1"/>
  <c r="BP45" i="3" s="1"/>
  <c r="BV45" i="3" s="1"/>
  <c r="BP45" i="4" s="1"/>
  <c r="BV45" i="4" s="1"/>
  <c r="BP45" i="5" s="1"/>
  <c r="BV45" i="5" s="1"/>
  <c r="BP45" i="6" s="1"/>
  <c r="BV45" i="6" s="1"/>
  <c r="BP45" i="7" s="1"/>
  <c r="BV45" i="7" s="1"/>
  <c r="BP45" i="8" s="1"/>
  <c r="BV45" i="8" s="1"/>
  <c r="BP45" i="9" s="1"/>
  <c r="BV45" i="9" s="1"/>
  <c r="BP45" i="10" s="1"/>
  <c r="BV45" i="10" s="1"/>
  <c r="BP45" i="11" s="1"/>
  <c r="BV45" i="11" s="1"/>
  <c r="BP45" i="12" s="1"/>
  <c r="BV45" i="12" s="1"/>
  <c r="BU45" i="1"/>
  <c r="BO45" i="2" s="1"/>
  <c r="BT45" i="1"/>
  <c r="BQ45" i="1"/>
  <c r="BM45" i="1"/>
  <c r="BG45" i="2" s="1"/>
  <c r="BM45" i="2" s="1"/>
  <c r="BG45" i="3" s="1"/>
  <c r="BM45" i="3" s="1"/>
  <c r="BG45" i="4" s="1"/>
  <c r="BM45" i="4" s="1"/>
  <c r="BG45" i="5" s="1"/>
  <c r="BM45" i="5" s="1"/>
  <c r="BG45" i="6" s="1"/>
  <c r="BM45" i="6" s="1"/>
  <c r="BG45" i="7" s="1"/>
  <c r="BM45" i="7" s="1"/>
  <c r="BG45" i="8" s="1"/>
  <c r="BL45" i="1"/>
  <c r="BF45" i="2" s="1"/>
  <c r="BH45" i="2" s="1"/>
  <c r="BK45" i="1"/>
  <c r="BH45" i="1"/>
  <c r="BD45" i="1"/>
  <c r="BC45" i="1"/>
  <c r="AW45" i="2" s="1"/>
  <c r="BC45" i="2" s="1"/>
  <c r="BB45" i="1"/>
  <c r="AY45" i="1"/>
  <c r="AU45" i="1"/>
  <c r="AO45" i="2" s="1"/>
  <c r="AU45" i="2" s="1"/>
  <c r="AO45" i="3" s="1"/>
  <c r="AU45" i="3" s="1"/>
  <c r="AO45" i="4" s="1"/>
  <c r="AU45" i="4" s="1"/>
  <c r="AO45" i="5" s="1"/>
  <c r="AU45" i="5" s="1"/>
  <c r="AO45" i="6" s="1"/>
  <c r="AU45" i="6" s="1"/>
  <c r="AO45" i="7" s="1"/>
  <c r="AU45" i="7" s="1"/>
  <c r="AO45" i="8" s="1"/>
  <c r="AU45" i="8" s="1"/>
  <c r="AO45" i="9" s="1"/>
  <c r="AU45" i="9" s="1"/>
  <c r="AO45" i="10" s="1"/>
  <c r="AU45" i="10" s="1"/>
  <c r="AO45" i="11" s="1"/>
  <c r="AU45" i="11" s="1"/>
  <c r="AO45" i="12" s="1"/>
  <c r="AU45" i="12" s="1"/>
  <c r="AT45" i="1"/>
  <c r="AS45" i="1"/>
  <c r="AP45" i="1"/>
  <c r="AL45" i="1"/>
  <c r="AK45" i="1"/>
  <c r="AE45" i="2" s="1"/>
  <c r="AK45" i="2" s="1"/>
  <c r="AJ45" i="1"/>
  <c r="AG45" i="1"/>
  <c r="AC45" i="1"/>
  <c r="AB45" i="1"/>
  <c r="AD45" i="1" s="1"/>
  <c r="AA45" i="1"/>
  <c r="X45" i="1"/>
  <c r="T45" i="1"/>
  <c r="N45" i="2" s="1"/>
  <c r="T45" i="2" s="1"/>
  <c r="N45" i="3" s="1"/>
  <c r="T45" i="3" s="1"/>
  <c r="N45" i="4" s="1"/>
  <c r="T45" i="4" s="1"/>
  <c r="N45" i="5" s="1"/>
  <c r="T45" i="5" s="1"/>
  <c r="N45" i="6" s="1"/>
  <c r="T45" i="6" s="1"/>
  <c r="N45" i="7" s="1"/>
  <c r="T45" i="7" s="1"/>
  <c r="S45" i="1"/>
  <c r="U45" i="1" s="1"/>
  <c r="R45" i="1"/>
  <c r="O45" i="1"/>
  <c r="L45" i="1"/>
  <c r="K45" i="1"/>
  <c r="E45" i="2" s="1"/>
  <c r="K45" i="2" s="1"/>
  <c r="E45" i="3" s="1"/>
  <c r="K45" i="3" s="1"/>
  <c r="E45" i="4" s="1"/>
  <c r="K45" i="4" s="1"/>
  <c r="E45" i="5" s="1"/>
  <c r="K45" i="5" s="1"/>
  <c r="E45" i="6" s="1"/>
  <c r="K45" i="6" s="1"/>
  <c r="E45" i="7" s="1"/>
  <c r="K45" i="7" s="1"/>
  <c r="E45" i="8" s="1"/>
  <c r="K45" i="8" s="1"/>
  <c r="E45" i="9" s="1"/>
  <c r="K45" i="9" s="1"/>
  <c r="E45" i="10" s="1"/>
  <c r="K45" i="10" s="1"/>
  <c r="E45" i="11" s="1"/>
  <c r="K45" i="11" s="1"/>
  <c r="E45" i="12" s="1"/>
  <c r="K45" i="12" s="1"/>
  <c r="J45" i="1"/>
  <c r="D45" i="2" s="1"/>
  <c r="I45" i="1"/>
  <c r="F45" i="1"/>
  <c r="EQ42" i="1"/>
  <c r="EP42" i="1"/>
  <c r="EJ42" i="2" s="1"/>
  <c r="EO42" i="1"/>
  <c r="EN42" i="1"/>
  <c r="CX42" i="1"/>
  <c r="CW42" i="1"/>
  <c r="CV42" i="1"/>
  <c r="CU42" i="1"/>
  <c r="CT42" i="1"/>
  <c r="EV42" i="1" s="1"/>
  <c r="CS42" i="1"/>
  <c r="EU42" i="1" s="1"/>
  <c r="CN42" i="1"/>
  <c r="CH42" i="2" s="1"/>
  <c r="CN42" i="2" s="1"/>
  <c r="CH42" i="3" s="1"/>
  <c r="CM42" i="1"/>
  <c r="CO42" i="1" s="1"/>
  <c r="CL42" i="1"/>
  <c r="EP41" i="1"/>
  <c r="EJ41" i="2" s="1"/>
  <c r="EP41" i="2" s="1"/>
  <c r="EJ41" i="3" s="1"/>
  <c r="EP41" i="3" s="1"/>
  <c r="EJ41" i="4" s="1"/>
  <c r="EP41" i="4" s="1"/>
  <c r="EO41" i="1"/>
  <c r="EQ41" i="1" s="1"/>
  <c r="EN41" i="1"/>
  <c r="EK41" i="1"/>
  <c r="EH41" i="1"/>
  <c r="EG41" i="1"/>
  <c r="EA41" i="2" s="1"/>
  <c r="EG41" i="2" s="1"/>
  <c r="EA41" i="3" s="1"/>
  <c r="EG41" i="3" s="1"/>
  <c r="EA41" i="4" s="1"/>
  <c r="EG41" i="4" s="1"/>
  <c r="EA41" i="5" s="1"/>
  <c r="EG41" i="5" s="1"/>
  <c r="EA41" i="6" s="1"/>
  <c r="EG41" i="6" s="1"/>
  <c r="EA41" i="7" s="1"/>
  <c r="EG41" i="7" s="1"/>
  <c r="EA41" i="8" s="1"/>
  <c r="EG41" i="8" s="1"/>
  <c r="EA41" i="9" s="1"/>
  <c r="EG41" i="9" s="1"/>
  <c r="EA41" i="10" s="1"/>
  <c r="EG41" i="10" s="1"/>
  <c r="EA41" i="11" s="1"/>
  <c r="EG41" i="11" s="1"/>
  <c r="EA41" i="12" s="1"/>
  <c r="EG41" i="12" s="1"/>
  <c r="EF41" i="1"/>
  <c r="DZ41" i="2" s="1"/>
  <c r="EE41" i="1"/>
  <c r="EB41" i="1"/>
  <c r="DX41" i="1"/>
  <c r="DR41" i="2" s="1"/>
  <c r="DX41" i="2" s="1"/>
  <c r="DR41" i="3" s="1"/>
  <c r="DX41" i="3" s="1"/>
  <c r="DR41" i="4" s="1"/>
  <c r="DX41" i="4" s="1"/>
  <c r="DR41" i="5" s="1"/>
  <c r="DX41" i="5" s="1"/>
  <c r="DR41" i="6" s="1"/>
  <c r="DX41" i="6" s="1"/>
  <c r="DR41" i="7" s="1"/>
  <c r="DX41" i="7" s="1"/>
  <c r="DR41" i="8" s="1"/>
  <c r="DX41" i="8" s="1"/>
  <c r="DR41" i="9" s="1"/>
  <c r="DX41" i="9" s="1"/>
  <c r="DR41" i="10" s="1"/>
  <c r="DX41" i="10" s="1"/>
  <c r="DR41" i="11" s="1"/>
  <c r="DX41" i="11" s="1"/>
  <c r="DR41" i="12" s="1"/>
  <c r="DX41" i="12" s="1"/>
  <c r="DW41" i="1"/>
  <c r="DV41" i="1"/>
  <c r="DS41" i="1"/>
  <c r="DP41" i="1"/>
  <c r="DO41" i="1"/>
  <c r="DI41" i="2" s="1"/>
  <c r="DO41" i="2" s="1"/>
  <c r="DI41" i="3" s="1"/>
  <c r="DO41" i="3" s="1"/>
  <c r="DI41" i="4" s="1"/>
  <c r="DO41" i="4" s="1"/>
  <c r="DI41" i="5" s="1"/>
  <c r="DO41" i="5" s="1"/>
  <c r="DI41" i="6" s="1"/>
  <c r="DO41" i="6" s="1"/>
  <c r="DI41" i="7" s="1"/>
  <c r="DO41" i="7" s="1"/>
  <c r="DI41" i="8" s="1"/>
  <c r="DO41" i="8" s="1"/>
  <c r="DI41" i="9" s="1"/>
  <c r="DO41" i="9" s="1"/>
  <c r="DI41" i="10" s="1"/>
  <c r="DO41" i="10" s="1"/>
  <c r="DI41" i="11" s="1"/>
  <c r="DO41" i="11" s="1"/>
  <c r="DI41" i="12" s="1"/>
  <c r="DO41" i="12" s="1"/>
  <c r="DN41" i="1"/>
  <c r="DH41" i="2" s="1"/>
  <c r="DJ41" i="2" s="1"/>
  <c r="DM41" i="1"/>
  <c r="DJ41" i="1"/>
  <c r="DG41" i="1"/>
  <c r="DF41" i="1"/>
  <c r="CZ41" i="2" s="1"/>
  <c r="DF41" i="2" s="1"/>
  <c r="CZ41" i="3" s="1"/>
  <c r="DF41" i="3" s="1"/>
  <c r="CZ41" i="4" s="1"/>
  <c r="DF41" i="4" s="1"/>
  <c r="CZ41" i="5" s="1"/>
  <c r="DF41" i="5" s="1"/>
  <c r="CZ41" i="6" s="1"/>
  <c r="DF41" i="6" s="1"/>
  <c r="CZ41" i="7" s="1"/>
  <c r="DF41" i="7" s="1"/>
  <c r="CZ41" i="8" s="1"/>
  <c r="DF41" i="8" s="1"/>
  <c r="CZ41" i="9" s="1"/>
  <c r="DF41" i="9" s="1"/>
  <c r="CZ41" i="10" s="1"/>
  <c r="DF41" i="10" s="1"/>
  <c r="CZ41" i="11" s="1"/>
  <c r="DF41" i="11" s="1"/>
  <c r="CZ41" i="12" s="1"/>
  <c r="DF41" i="12" s="1"/>
  <c r="DE41" i="1"/>
  <c r="CY41" i="2" s="1"/>
  <c r="DE41" i="2" s="1"/>
  <c r="DD41" i="1"/>
  <c r="DA41" i="1"/>
  <c r="CX41" i="1"/>
  <c r="CW41" i="1"/>
  <c r="CV41" i="1"/>
  <c r="CU41" i="1"/>
  <c r="CT41" i="1"/>
  <c r="EV41" i="1" s="1"/>
  <c r="CS41" i="1"/>
  <c r="EU41" i="1" s="1"/>
  <c r="CO41" i="1"/>
  <c r="CN41" i="1"/>
  <c r="CH41" i="2" s="1"/>
  <c r="CN41" i="2" s="1"/>
  <c r="CH41" i="3" s="1"/>
  <c r="CN41" i="3" s="1"/>
  <c r="CH41" i="4" s="1"/>
  <c r="CN41" i="4" s="1"/>
  <c r="CH41" i="5" s="1"/>
  <c r="CN41" i="5" s="1"/>
  <c r="CH41" i="6" s="1"/>
  <c r="CN41" i="6" s="1"/>
  <c r="CH41" i="7" s="1"/>
  <c r="CN41" i="7" s="1"/>
  <c r="CH41" i="8" s="1"/>
  <c r="CN41" i="8" s="1"/>
  <c r="CH41" i="9" s="1"/>
  <c r="CN41" i="9" s="1"/>
  <c r="CM41" i="1"/>
  <c r="CG41" i="2" s="1"/>
  <c r="CM41" i="2" s="1"/>
  <c r="CL41" i="1"/>
  <c r="CI41" i="1"/>
  <c r="CF41" i="1"/>
  <c r="CE41" i="1"/>
  <c r="BY41" i="2" s="1"/>
  <c r="CE41" i="2" s="1"/>
  <c r="BY41" i="3" s="1"/>
  <c r="CE41" i="3" s="1"/>
  <c r="BY41" i="4" s="1"/>
  <c r="CE41" i="4" s="1"/>
  <c r="BY41" i="5" s="1"/>
  <c r="CE41" i="5" s="1"/>
  <c r="BY41" i="6" s="1"/>
  <c r="CE41" i="6" s="1"/>
  <c r="BY41" i="7" s="1"/>
  <c r="CE41" i="7" s="1"/>
  <c r="BY41" i="8" s="1"/>
  <c r="CE41" i="8" s="1"/>
  <c r="BY41" i="9" s="1"/>
  <c r="CE41" i="9" s="1"/>
  <c r="BY41" i="10" s="1"/>
  <c r="CE41" i="10" s="1"/>
  <c r="BY41" i="11" s="1"/>
  <c r="CE41" i="11" s="1"/>
  <c r="BY41" i="12" s="1"/>
  <c r="CE41" i="12" s="1"/>
  <c r="CD41" i="1"/>
  <c r="BX41" i="2" s="1"/>
  <c r="CD41" i="2" s="1"/>
  <c r="CC41" i="1"/>
  <c r="BZ41" i="1"/>
  <c r="BV41" i="1"/>
  <c r="BU41" i="1"/>
  <c r="BW41" i="1" s="1"/>
  <c r="BT41" i="1"/>
  <c r="BQ41" i="1"/>
  <c r="BM41" i="1"/>
  <c r="BL41" i="1"/>
  <c r="BK41" i="1"/>
  <c r="BH41" i="1"/>
  <c r="BD41" i="1"/>
  <c r="AX41" i="2" s="1"/>
  <c r="BD41" i="2" s="1"/>
  <c r="AX41" i="3" s="1"/>
  <c r="BD41" i="3" s="1"/>
  <c r="AX41" i="4" s="1"/>
  <c r="BD41" i="4" s="1"/>
  <c r="AX41" i="5" s="1"/>
  <c r="BD41" i="5" s="1"/>
  <c r="AX41" i="6" s="1"/>
  <c r="BD41" i="6" s="1"/>
  <c r="AX41" i="7" s="1"/>
  <c r="BD41" i="7" s="1"/>
  <c r="AX41" i="8" s="1"/>
  <c r="BD41" i="8" s="1"/>
  <c r="AX41" i="9" s="1"/>
  <c r="BD41" i="9" s="1"/>
  <c r="AX41" i="10" s="1"/>
  <c r="BD41" i="10" s="1"/>
  <c r="AX41" i="11" s="1"/>
  <c r="BD41" i="11" s="1"/>
  <c r="AX41" i="12" s="1"/>
  <c r="BD41" i="12" s="1"/>
  <c r="BC41" i="1"/>
  <c r="BB41" i="1"/>
  <c r="AY41" i="1"/>
  <c r="AU41" i="1"/>
  <c r="AO41" i="2" s="1"/>
  <c r="AT41" i="1"/>
  <c r="AV41" i="1" s="1"/>
  <c r="AS41" i="1"/>
  <c r="AP41" i="1"/>
  <c r="AM41" i="1"/>
  <c r="AL41" i="1"/>
  <c r="AF41" i="2" s="1"/>
  <c r="AL41" i="2" s="1"/>
  <c r="AF41" i="3" s="1"/>
  <c r="AL41" i="3" s="1"/>
  <c r="AF41" i="4" s="1"/>
  <c r="AL41" i="4" s="1"/>
  <c r="AF41" i="5" s="1"/>
  <c r="AL41" i="5" s="1"/>
  <c r="AF41" i="6" s="1"/>
  <c r="AL41" i="6" s="1"/>
  <c r="AF41" i="7" s="1"/>
  <c r="AL41" i="7" s="1"/>
  <c r="AF41" i="8" s="1"/>
  <c r="AL41" i="8" s="1"/>
  <c r="AF41" i="9" s="1"/>
  <c r="AL41" i="9" s="1"/>
  <c r="AF41" i="10" s="1"/>
  <c r="AL41" i="10" s="1"/>
  <c r="AF41" i="11" s="1"/>
  <c r="AL41" i="11" s="1"/>
  <c r="AF41" i="12" s="1"/>
  <c r="AL41" i="12" s="1"/>
  <c r="AK41" i="1"/>
  <c r="AE41" i="2" s="1"/>
  <c r="AG41" i="2" s="1"/>
  <c r="AJ41" i="1"/>
  <c r="AG41" i="1"/>
  <c r="AC41" i="1"/>
  <c r="W41" i="2" s="1"/>
  <c r="AC41" i="2" s="1"/>
  <c r="W41" i="3" s="1"/>
  <c r="AC41" i="3" s="1"/>
  <c r="W41" i="4" s="1"/>
  <c r="AC41" i="4" s="1"/>
  <c r="W41" i="5" s="1"/>
  <c r="AC41" i="5" s="1"/>
  <c r="W41" i="6" s="1"/>
  <c r="AC41" i="6" s="1"/>
  <c r="W41" i="7" s="1"/>
  <c r="AC41" i="7" s="1"/>
  <c r="AB41" i="1"/>
  <c r="AA41" i="1"/>
  <c r="X41" i="1"/>
  <c r="U41" i="1"/>
  <c r="T41" i="1"/>
  <c r="N41" i="2" s="1"/>
  <c r="T41" i="2" s="1"/>
  <c r="N41" i="3" s="1"/>
  <c r="T41" i="3" s="1"/>
  <c r="N41" i="4" s="1"/>
  <c r="T41" i="4" s="1"/>
  <c r="N41" i="5" s="1"/>
  <c r="T41" i="5" s="1"/>
  <c r="N41" i="6" s="1"/>
  <c r="T41" i="6" s="1"/>
  <c r="N41" i="7" s="1"/>
  <c r="T41" i="7" s="1"/>
  <c r="S41" i="1"/>
  <c r="M41" i="2" s="1"/>
  <c r="S41" i="2" s="1"/>
  <c r="R41" i="1"/>
  <c r="O41" i="1"/>
  <c r="K41" i="1"/>
  <c r="L41" i="1" s="1"/>
  <c r="J41" i="1"/>
  <c r="D41" i="2" s="1"/>
  <c r="J41" i="2" s="1"/>
  <c r="I41" i="1"/>
  <c r="F41" i="1"/>
  <c r="EQ40" i="1"/>
  <c r="EP40" i="1"/>
  <c r="EJ40" i="2" s="1"/>
  <c r="EP40" i="2" s="1"/>
  <c r="EJ40" i="3" s="1"/>
  <c r="EP40" i="3" s="1"/>
  <c r="EJ40" i="4" s="1"/>
  <c r="EP40" i="4" s="1"/>
  <c r="EO40" i="1"/>
  <c r="EN40" i="1"/>
  <c r="EK40" i="1"/>
  <c r="EG40" i="1"/>
  <c r="EA40" i="2" s="1"/>
  <c r="EG40" i="2" s="1"/>
  <c r="EA40" i="3" s="1"/>
  <c r="EG40" i="3" s="1"/>
  <c r="EA40" i="4" s="1"/>
  <c r="EG40" i="4" s="1"/>
  <c r="EA40" i="5" s="1"/>
  <c r="EG40" i="5" s="1"/>
  <c r="EA40" i="6" s="1"/>
  <c r="EG40" i="6" s="1"/>
  <c r="EA40" i="7" s="1"/>
  <c r="EG40" i="7" s="1"/>
  <c r="EA40" i="8" s="1"/>
  <c r="EG40" i="8" s="1"/>
  <c r="EA40" i="9" s="1"/>
  <c r="EG40" i="9" s="1"/>
  <c r="EA40" i="10" s="1"/>
  <c r="EG40" i="10" s="1"/>
  <c r="EA40" i="11" s="1"/>
  <c r="EG40" i="11" s="1"/>
  <c r="EA40" i="12" s="1"/>
  <c r="EG40" i="12" s="1"/>
  <c r="EF40" i="1"/>
  <c r="EH40" i="1" s="1"/>
  <c r="EE40" i="1"/>
  <c r="EB40" i="1"/>
  <c r="DX40" i="1"/>
  <c r="DW40" i="1"/>
  <c r="DQ40" i="2" s="1"/>
  <c r="DV40" i="1"/>
  <c r="DS40" i="1"/>
  <c r="DO40" i="1"/>
  <c r="DI40" i="2" s="1"/>
  <c r="DO40" i="2" s="1"/>
  <c r="DI40" i="3" s="1"/>
  <c r="DO40" i="3" s="1"/>
  <c r="DI40" i="4" s="1"/>
  <c r="DO40" i="4" s="1"/>
  <c r="DI40" i="5" s="1"/>
  <c r="DO40" i="5" s="1"/>
  <c r="DI40" i="6" s="1"/>
  <c r="DO40" i="6" s="1"/>
  <c r="DI40" i="7" s="1"/>
  <c r="DO40" i="7" s="1"/>
  <c r="DI40" i="8" s="1"/>
  <c r="DO40" i="8" s="1"/>
  <c r="DI40" i="9" s="1"/>
  <c r="DO40" i="9" s="1"/>
  <c r="DI40" i="10" s="1"/>
  <c r="DO40" i="10" s="1"/>
  <c r="DI40" i="11" s="1"/>
  <c r="DO40" i="11" s="1"/>
  <c r="DI40" i="12" s="1"/>
  <c r="DO40" i="12" s="1"/>
  <c r="DN40" i="1"/>
  <c r="DM40" i="1"/>
  <c r="DJ40" i="1"/>
  <c r="DF40" i="1"/>
  <c r="CZ40" i="2" s="1"/>
  <c r="DF40" i="2" s="1"/>
  <c r="CZ40" i="3" s="1"/>
  <c r="DF40" i="3" s="1"/>
  <c r="CZ40" i="4" s="1"/>
  <c r="DF40" i="4" s="1"/>
  <c r="CZ40" i="5" s="1"/>
  <c r="DF40" i="5" s="1"/>
  <c r="CZ40" i="6" s="1"/>
  <c r="DF40" i="6" s="1"/>
  <c r="CZ40" i="7" s="1"/>
  <c r="DF40" i="7" s="1"/>
  <c r="CZ40" i="8" s="1"/>
  <c r="DF40" i="8" s="1"/>
  <c r="CZ40" i="9" s="1"/>
  <c r="DF40" i="9" s="1"/>
  <c r="CZ40" i="10" s="1"/>
  <c r="DF40" i="10" s="1"/>
  <c r="CZ40" i="11" s="1"/>
  <c r="DF40" i="11" s="1"/>
  <c r="CZ40" i="12" s="1"/>
  <c r="DF40" i="12" s="1"/>
  <c r="DE40" i="1"/>
  <c r="DG40" i="1" s="1"/>
  <c r="DD40" i="1"/>
  <c r="DA40" i="1"/>
  <c r="CX40" i="1"/>
  <c r="CW40" i="1"/>
  <c r="CV40" i="1"/>
  <c r="CU40" i="1"/>
  <c r="CT40" i="1"/>
  <c r="EV40" i="1" s="1"/>
  <c r="CS40" i="1"/>
  <c r="EU40" i="1" s="1"/>
  <c r="CN40" i="1"/>
  <c r="CH40" i="2" s="1"/>
  <c r="CN40" i="2" s="1"/>
  <c r="CH40" i="3" s="1"/>
  <c r="CN40" i="3" s="1"/>
  <c r="CH40" i="4" s="1"/>
  <c r="CN40" i="4" s="1"/>
  <c r="CH40" i="5" s="1"/>
  <c r="CN40" i="5" s="1"/>
  <c r="CH40" i="6" s="1"/>
  <c r="CN40" i="6" s="1"/>
  <c r="CH40" i="7" s="1"/>
  <c r="CN40" i="7" s="1"/>
  <c r="CH40" i="8" s="1"/>
  <c r="CN40" i="8" s="1"/>
  <c r="CH40" i="9" s="1"/>
  <c r="CN40" i="9" s="1"/>
  <c r="CM40" i="1"/>
  <c r="CL40" i="1"/>
  <c r="CI40" i="1"/>
  <c r="CE40" i="1"/>
  <c r="BY40" i="2" s="1"/>
  <c r="CE40" i="2" s="1"/>
  <c r="BY40" i="3" s="1"/>
  <c r="CE40" i="3" s="1"/>
  <c r="BY40" i="4" s="1"/>
  <c r="CE40" i="4" s="1"/>
  <c r="BY40" i="5" s="1"/>
  <c r="CE40" i="5" s="1"/>
  <c r="BY40" i="6" s="1"/>
  <c r="CE40" i="6" s="1"/>
  <c r="BY40" i="7" s="1"/>
  <c r="CE40" i="7" s="1"/>
  <c r="BY40" i="8" s="1"/>
  <c r="CE40" i="8" s="1"/>
  <c r="BY40" i="9" s="1"/>
  <c r="CE40" i="9" s="1"/>
  <c r="BY40" i="10" s="1"/>
  <c r="CE40" i="10" s="1"/>
  <c r="BY40" i="11" s="1"/>
  <c r="CE40" i="11" s="1"/>
  <c r="BY40" i="12" s="1"/>
  <c r="CE40" i="12" s="1"/>
  <c r="CD40" i="1"/>
  <c r="BX40" i="2" s="1"/>
  <c r="BZ40" i="2" s="1"/>
  <c r="CC40" i="1"/>
  <c r="BZ40" i="1"/>
  <c r="BW40" i="1"/>
  <c r="BV40" i="1"/>
  <c r="BP40" i="2" s="1"/>
  <c r="BV40" i="2" s="1"/>
  <c r="BP40" i="3" s="1"/>
  <c r="BV40" i="3" s="1"/>
  <c r="BP40" i="4" s="1"/>
  <c r="BV40" i="4" s="1"/>
  <c r="BP40" i="5" s="1"/>
  <c r="BV40" i="5" s="1"/>
  <c r="BP40" i="6" s="1"/>
  <c r="BV40" i="6" s="1"/>
  <c r="BP40" i="7" s="1"/>
  <c r="BV40" i="7" s="1"/>
  <c r="BP40" i="8" s="1"/>
  <c r="BV40" i="8" s="1"/>
  <c r="BP40" i="9" s="1"/>
  <c r="BV40" i="9" s="1"/>
  <c r="BP40" i="10" s="1"/>
  <c r="BV40" i="10" s="1"/>
  <c r="BP40" i="11" s="1"/>
  <c r="BV40" i="11" s="1"/>
  <c r="BP40" i="12" s="1"/>
  <c r="BV40" i="12" s="1"/>
  <c r="BU40" i="1"/>
  <c r="BO40" i="2" s="1"/>
  <c r="BU40" i="2" s="1"/>
  <c r="BT40" i="1"/>
  <c r="BQ40" i="1"/>
  <c r="BM40" i="1"/>
  <c r="BL40" i="1"/>
  <c r="BK40" i="1"/>
  <c r="BH40" i="1"/>
  <c r="BE40" i="1"/>
  <c r="BD40" i="1"/>
  <c r="BC40" i="1"/>
  <c r="BB40" i="1"/>
  <c r="AY40" i="1"/>
  <c r="AU40" i="1"/>
  <c r="AO40" i="2" s="1"/>
  <c r="AU40" i="2" s="1"/>
  <c r="AO40" i="3" s="1"/>
  <c r="AU40" i="3" s="1"/>
  <c r="AO40" i="4" s="1"/>
  <c r="AU40" i="4" s="1"/>
  <c r="AO40" i="5" s="1"/>
  <c r="AU40" i="5" s="1"/>
  <c r="AO40" i="6" s="1"/>
  <c r="AU40" i="6" s="1"/>
  <c r="AO40" i="7" s="1"/>
  <c r="AU40" i="7" s="1"/>
  <c r="AO40" i="8" s="1"/>
  <c r="AU40" i="8" s="1"/>
  <c r="AO40" i="9" s="1"/>
  <c r="AU40" i="9" s="1"/>
  <c r="AO40" i="10" s="1"/>
  <c r="AU40" i="10" s="1"/>
  <c r="AO40" i="11" s="1"/>
  <c r="AU40" i="11" s="1"/>
  <c r="AO40" i="12" s="1"/>
  <c r="AU40" i="12" s="1"/>
  <c r="AT40" i="1"/>
  <c r="AS40" i="1"/>
  <c r="AP40" i="1"/>
  <c r="AL40" i="1"/>
  <c r="AF40" i="2" s="1"/>
  <c r="AL40" i="2" s="1"/>
  <c r="AF40" i="3" s="1"/>
  <c r="AL40" i="3" s="1"/>
  <c r="AF40" i="4" s="1"/>
  <c r="AL40" i="4" s="1"/>
  <c r="AF40" i="5" s="1"/>
  <c r="AL40" i="5" s="1"/>
  <c r="AF40" i="6" s="1"/>
  <c r="AL40" i="6" s="1"/>
  <c r="AF40" i="7" s="1"/>
  <c r="AL40" i="7" s="1"/>
  <c r="AF40" i="8" s="1"/>
  <c r="AL40" i="8" s="1"/>
  <c r="AF40" i="9" s="1"/>
  <c r="AL40" i="9" s="1"/>
  <c r="AF40" i="10" s="1"/>
  <c r="AL40" i="10" s="1"/>
  <c r="AF40" i="11" s="1"/>
  <c r="AL40" i="11" s="1"/>
  <c r="AF40" i="12" s="1"/>
  <c r="AL40" i="12" s="1"/>
  <c r="AK40" i="1"/>
  <c r="AM40" i="1" s="1"/>
  <c r="AJ40" i="1"/>
  <c r="AG40" i="1"/>
  <c r="AC40" i="1"/>
  <c r="AB40" i="1"/>
  <c r="V40" i="2" s="1"/>
  <c r="AA40" i="1"/>
  <c r="X40" i="1"/>
  <c r="T40" i="1"/>
  <c r="N40" i="2" s="1"/>
  <c r="T40" i="2" s="1"/>
  <c r="N40" i="3" s="1"/>
  <c r="T40" i="3" s="1"/>
  <c r="N40" i="4" s="1"/>
  <c r="T40" i="4" s="1"/>
  <c r="N40" i="5" s="1"/>
  <c r="T40" i="5" s="1"/>
  <c r="N40" i="6" s="1"/>
  <c r="T40" i="6" s="1"/>
  <c r="N40" i="7" s="1"/>
  <c r="T40" i="7" s="1"/>
  <c r="S40" i="1"/>
  <c r="R40" i="1"/>
  <c r="O40" i="1"/>
  <c r="K40" i="1"/>
  <c r="E40" i="2" s="1"/>
  <c r="K40" i="2" s="1"/>
  <c r="E40" i="3" s="1"/>
  <c r="K40" i="3" s="1"/>
  <c r="E40" i="4" s="1"/>
  <c r="K40" i="4" s="1"/>
  <c r="E40" i="5" s="1"/>
  <c r="K40" i="5" s="1"/>
  <c r="E40" i="6" s="1"/>
  <c r="K40" i="6" s="1"/>
  <c r="E40" i="7" s="1"/>
  <c r="K40" i="7" s="1"/>
  <c r="E40" i="8" s="1"/>
  <c r="K40" i="8" s="1"/>
  <c r="E40" i="9" s="1"/>
  <c r="K40" i="9" s="1"/>
  <c r="E40" i="10" s="1"/>
  <c r="K40" i="10" s="1"/>
  <c r="E40" i="11" s="1"/>
  <c r="K40" i="11" s="1"/>
  <c r="E40" i="12" s="1"/>
  <c r="K40" i="12" s="1"/>
  <c r="J40" i="1"/>
  <c r="D40" i="2" s="1"/>
  <c r="F40" i="2" s="1"/>
  <c r="I40" i="1"/>
  <c r="F40" i="1"/>
  <c r="EP39" i="1"/>
  <c r="EJ39" i="2" s="1"/>
  <c r="EP39" i="2" s="1"/>
  <c r="EJ39" i="3" s="1"/>
  <c r="EP39" i="3" s="1"/>
  <c r="EJ39" i="4" s="1"/>
  <c r="EP39" i="4" s="1"/>
  <c r="EO39" i="1"/>
  <c r="EI39" i="2" s="1"/>
  <c r="EO39" i="2" s="1"/>
  <c r="EN39" i="1"/>
  <c r="EK39" i="1"/>
  <c r="EG39" i="1"/>
  <c r="EF39" i="1"/>
  <c r="DZ39" i="2" s="1"/>
  <c r="EF39" i="2" s="1"/>
  <c r="EE39" i="1"/>
  <c r="EB39" i="1"/>
  <c r="DX39" i="1"/>
  <c r="DW39" i="1"/>
  <c r="DY39" i="1" s="1"/>
  <c r="DV39" i="1"/>
  <c r="DS39" i="1"/>
  <c r="DP39" i="1"/>
  <c r="DO39" i="1"/>
  <c r="DI39" i="2" s="1"/>
  <c r="DO39" i="2" s="1"/>
  <c r="DI39" i="3" s="1"/>
  <c r="DO39" i="3" s="1"/>
  <c r="DI39" i="4" s="1"/>
  <c r="DO39" i="4" s="1"/>
  <c r="DI39" i="5" s="1"/>
  <c r="DO39" i="5" s="1"/>
  <c r="DI39" i="6" s="1"/>
  <c r="DO39" i="6" s="1"/>
  <c r="DI39" i="7" s="1"/>
  <c r="DO39" i="7" s="1"/>
  <c r="DI39" i="8" s="1"/>
  <c r="DO39" i="8" s="1"/>
  <c r="DI39" i="9" s="1"/>
  <c r="DO39" i="9" s="1"/>
  <c r="DI39" i="10" s="1"/>
  <c r="DO39" i="10" s="1"/>
  <c r="DI39" i="11" s="1"/>
  <c r="DO39" i="11" s="1"/>
  <c r="DI39" i="12" s="1"/>
  <c r="DO39" i="12" s="1"/>
  <c r="DN39" i="1"/>
  <c r="DM39" i="1"/>
  <c r="DJ39" i="1"/>
  <c r="DF39" i="1"/>
  <c r="CZ39" i="2" s="1"/>
  <c r="DF39" i="2" s="1"/>
  <c r="CZ39" i="3" s="1"/>
  <c r="DF39" i="3" s="1"/>
  <c r="CZ39" i="4" s="1"/>
  <c r="DF39" i="4" s="1"/>
  <c r="CZ39" i="5" s="1"/>
  <c r="DF39" i="5" s="1"/>
  <c r="CZ39" i="6" s="1"/>
  <c r="DF39" i="6" s="1"/>
  <c r="CZ39" i="7" s="1"/>
  <c r="DF39" i="7" s="1"/>
  <c r="CZ39" i="8" s="1"/>
  <c r="DF39" i="8" s="1"/>
  <c r="CZ39" i="9" s="1"/>
  <c r="DF39" i="9" s="1"/>
  <c r="CZ39" i="10" s="1"/>
  <c r="DF39" i="10" s="1"/>
  <c r="CZ39" i="11" s="1"/>
  <c r="DF39" i="11" s="1"/>
  <c r="CZ39" i="12" s="1"/>
  <c r="DF39" i="12" s="1"/>
  <c r="DE39" i="1"/>
  <c r="CY39" i="2" s="1"/>
  <c r="DD39" i="1"/>
  <c r="DA39" i="1"/>
  <c r="CX39" i="1"/>
  <c r="CW39" i="1"/>
  <c r="CV39" i="1"/>
  <c r="CU39" i="1"/>
  <c r="CT39" i="1"/>
  <c r="EV39" i="1" s="1"/>
  <c r="CS39" i="1"/>
  <c r="EU39" i="1" s="1"/>
  <c r="CO39" i="1"/>
  <c r="CN39" i="1"/>
  <c r="CH39" i="2" s="1"/>
  <c r="CN39" i="2" s="1"/>
  <c r="CH39" i="3" s="1"/>
  <c r="CN39" i="3" s="1"/>
  <c r="CH39" i="4" s="1"/>
  <c r="CN39" i="4" s="1"/>
  <c r="CH39" i="5" s="1"/>
  <c r="CN39" i="5" s="1"/>
  <c r="CH39" i="6" s="1"/>
  <c r="CN39" i="6" s="1"/>
  <c r="CH39" i="7" s="1"/>
  <c r="CN39" i="7" s="1"/>
  <c r="CH39" i="8" s="1"/>
  <c r="CN39" i="8" s="1"/>
  <c r="CH39" i="9" s="1"/>
  <c r="CN39" i="9" s="1"/>
  <c r="CM39" i="1"/>
  <c r="CG39" i="2" s="1"/>
  <c r="CL39" i="1"/>
  <c r="CI39" i="1"/>
  <c r="CE39" i="1"/>
  <c r="BY39" i="2" s="1"/>
  <c r="CE39" i="2" s="1"/>
  <c r="BY39" i="3" s="1"/>
  <c r="CE39" i="3" s="1"/>
  <c r="BY39" i="4" s="1"/>
  <c r="CE39" i="4" s="1"/>
  <c r="BY39" i="5" s="1"/>
  <c r="CE39" i="5" s="1"/>
  <c r="BY39" i="6" s="1"/>
  <c r="CE39" i="6" s="1"/>
  <c r="BY39" i="7" s="1"/>
  <c r="CE39" i="7" s="1"/>
  <c r="BY39" i="8" s="1"/>
  <c r="CE39" i="8" s="1"/>
  <c r="BY39" i="9" s="1"/>
  <c r="CE39" i="9" s="1"/>
  <c r="BY39" i="10" s="1"/>
  <c r="CE39" i="10" s="1"/>
  <c r="BY39" i="11" s="1"/>
  <c r="CE39" i="11" s="1"/>
  <c r="BY39" i="12" s="1"/>
  <c r="CE39" i="12" s="1"/>
  <c r="CD39" i="1"/>
  <c r="BX39" i="2" s="1"/>
  <c r="CC39" i="1"/>
  <c r="BZ39" i="1"/>
  <c r="BV39" i="1"/>
  <c r="BP39" i="2" s="1"/>
  <c r="BV39" i="2" s="1"/>
  <c r="BP39" i="3" s="1"/>
  <c r="BV39" i="3" s="1"/>
  <c r="BP39" i="4" s="1"/>
  <c r="BV39" i="4" s="1"/>
  <c r="BP39" i="5" s="1"/>
  <c r="BV39" i="5" s="1"/>
  <c r="BP39" i="6" s="1"/>
  <c r="BV39" i="6" s="1"/>
  <c r="BP39" i="7" s="1"/>
  <c r="BV39" i="7" s="1"/>
  <c r="BP39" i="8" s="1"/>
  <c r="BV39" i="8" s="1"/>
  <c r="BP39" i="9" s="1"/>
  <c r="BV39" i="9" s="1"/>
  <c r="BP39" i="10" s="1"/>
  <c r="BV39" i="10" s="1"/>
  <c r="BP39" i="11" s="1"/>
  <c r="BV39" i="11" s="1"/>
  <c r="BP39" i="12" s="1"/>
  <c r="BV39" i="12" s="1"/>
  <c r="BU39" i="1"/>
  <c r="BO39" i="2" s="1"/>
  <c r="BQ39" i="2" s="1"/>
  <c r="BT39" i="1"/>
  <c r="BQ39" i="1"/>
  <c r="BM39" i="1"/>
  <c r="BL39" i="1"/>
  <c r="BF39" i="2" s="1"/>
  <c r="BK39" i="1"/>
  <c r="BH39" i="1"/>
  <c r="BD39" i="1"/>
  <c r="AX39" i="2" s="1"/>
  <c r="BD39" i="2" s="1"/>
  <c r="AX39" i="3" s="1"/>
  <c r="BD39" i="3" s="1"/>
  <c r="AX39" i="4" s="1"/>
  <c r="BD39" i="4" s="1"/>
  <c r="AX39" i="5" s="1"/>
  <c r="BD39" i="5" s="1"/>
  <c r="AX39" i="6" s="1"/>
  <c r="BD39" i="6" s="1"/>
  <c r="AX39" i="7" s="1"/>
  <c r="BD39" i="7" s="1"/>
  <c r="AX39" i="8" s="1"/>
  <c r="BD39" i="8" s="1"/>
  <c r="AX39" i="9" s="1"/>
  <c r="BD39" i="9" s="1"/>
  <c r="AX39" i="10" s="1"/>
  <c r="BD39" i="10" s="1"/>
  <c r="AX39" i="11" s="1"/>
  <c r="BD39" i="11" s="1"/>
  <c r="AX39" i="12" s="1"/>
  <c r="BD39" i="12" s="1"/>
  <c r="BC39" i="1"/>
  <c r="BB39" i="1"/>
  <c r="AY39" i="1"/>
  <c r="AU39" i="1"/>
  <c r="AT39" i="1"/>
  <c r="AN39" i="2" s="1"/>
  <c r="AT39" i="2" s="1"/>
  <c r="AS39" i="1"/>
  <c r="AP39" i="1"/>
  <c r="AL39" i="1"/>
  <c r="AK39" i="1"/>
  <c r="AE39" i="2" s="1"/>
  <c r="AJ39" i="1"/>
  <c r="AG39" i="1"/>
  <c r="AC39" i="1"/>
  <c r="W39" i="2" s="1"/>
  <c r="AC39" i="2" s="1"/>
  <c r="W39" i="3" s="1"/>
  <c r="AC39" i="3" s="1"/>
  <c r="W39" i="4" s="1"/>
  <c r="AC39" i="4" s="1"/>
  <c r="W39" i="5" s="1"/>
  <c r="AC39" i="5" s="1"/>
  <c r="W39" i="6" s="1"/>
  <c r="AC39" i="6" s="1"/>
  <c r="W39" i="7" s="1"/>
  <c r="AC39" i="7" s="1"/>
  <c r="AB39" i="1"/>
  <c r="AD39" i="1" s="1"/>
  <c r="AA39" i="1"/>
  <c r="X39" i="1"/>
  <c r="U39" i="1"/>
  <c r="T39" i="1"/>
  <c r="N39" i="2" s="1"/>
  <c r="T39" i="2" s="1"/>
  <c r="N39" i="3" s="1"/>
  <c r="T39" i="3" s="1"/>
  <c r="N39" i="4" s="1"/>
  <c r="T39" i="4" s="1"/>
  <c r="N39" i="5" s="1"/>
  <c r="T39" i="5" s="1"/>
  <c r="N39" i="6" s="1"/>
  <c r="T39" i="6" s="1"/>
  <c r="N39" i="7" s="1"/>
  <c r="T39" i="7" s="1"/>
  <c r="S39" i="1"/>
  <c r="M39" i="2" s="1"/>
  <c r="R39" i="1"/>
  <c r="O39" i="1"/>
  <c r="L39" i="1"/>
  <c r="K39" i="1"/>
  <c r="E39" i="2" s="1"/>
  <c r="K39" i="2" s="1"/>
  <c r="E39" i="3" s="1"/>
  <c r="K39" i="3" s="1"/>
  <c r="E39" i="4" s="1"/>
  <c r="K39" i="4" s="1"/>
  <c r="E39" i="5" s="1"/>
  <c r="K39" i="5" s="1"/>
  <c r="E39" i="6" s="1"/>
  <c r="K39" i="6" s="1"/>
  <c r="E39" i="7" s="1"/>
  <c r="K39" i="7" s="1"/>
  <c r="E39" i="8" s="1"/>
  <c r="K39" i="8" s="1"/>
  <c r="E39" i="9" s="1"/>
  <c r="K39" i="9" s="1"/>
  <c r="E39" i="10" s="1"/>
  <c r="K39" i="10" s="1"/>
  <c r="E39" i="11" s="1"/>
  <c r="K39" i="11" s="1"/>
  <c r="E39" i="12" s="1"/>
  <c r="K39" i="12" s="1"/>
  <c r="J39" i="1"/>
  <c r="D39" i="2" s="1"/>
  <c r="I39" i="1"/>
  <c r="F39" i="1"/>
  <c r="EP38" i="1"/>
  <c r="EJ38" i="2" s="1"/>
  <c r="EP38" i="2" s="1"/>
  <c r="EJ38" i="3" s="1"/>
  <c r="EP38" i="3" s="1"/>
  <c r="EJ38" i="4" s="1"/>
  <c r="EP38" i="4" s="1"/>
  <c r="EO38" i="1"/>
  <c r="EI38" i="2" s="1"/>
  <c r="EN38" i="1"/>
  <c r="EK38" i="1"/>
  <c r="EG38" i="1"/>
  <c r="EA38" i="2" s="1"/>
  <c r="EG38" i="2" s="1"/>
  <c r="EA38" i="3" s="1"/>
  <c r="EG38" i="3" s="1"/>
  <c r="EA38" i="4" s="1"/>
  <c r="EG38" i="4" s="1"/>
  <c r="EA38" i="5" s="1"/>
  <c r="EG38" i="5" s="1"/>
  <c r="EA38" i="6" s="1"/>
  <c r="EG38" i="6" s="1"/>
  <c r="EA38" i="7" s="1"/>
  <c r="EG38" i="7" s="1"/>
  <c r="EA38" i="8" s="1"/>
  <c r="EG38" i="8" s="1"/>
  <c r="EA38" i="9" s="1"/>
  <c r="EG38" i="9" s="1"/>
  <c r="EA38" i="10" s="1"/>
  <c r="EG38" i="10" s="1"/>
  <c r="EA38" i="11" s="1"/>
  <c r="EG38" i="11" s="1"/>
  <c r="EA38" i="12" s="1"/>
  <c r="EG38" i="12" s="1"/>
  <c r="EF38" i="1"/>
  <c r="DZ38" i="2" s="1"/>
  <c r="EB38" i="2" s="1"/>
  <c r="EE38" i="1"/>
  <c r="EB38" i="1"/>
  <c r="DX38" i="1"/>
  <c r="DW38" i="1"/>
  <c r="DQ38" i="2" s="1"/>
  <c r="DW38" i="2" s="1"/>
  <c r="DV38" i="1"/>
  <c r="DS38" i="1"/>
  <c r="DO38" i="1"/>
  <c r="DI38" i="2" s="1"/>
  <c r="DO38" i="2" s="1"/>
  <c r="DI38" i="3" s="1"/>
  <c r="DO38" i="3" s="1"/>
  <c r="DI38" i="4" s="1"/>
  <c r="DO38" i="4" s="1"/>
  <c r="DI38" i="5" s="1"/>
  <c r="DO38" i="5" s="1"/>
  <c r="DI38" i="6" s="1"/>
  <c r="DO38" i="6" s="1"/>
  <c r="DI38" i="7" s="1"/>
  <c r="DO38" i="7" s="1"/>
  <c r="DI38" i="8" s="1"/>
  <c r="DO38" i="8" s="1"/>
  <c r="DI38" i="9" s="1"/>
  <c r="DO38" i="9" s="1"/>
  <c r="DI38" i="10" s="1"/>
  <c r="DO38" i="10" s="1"/>
  <c r="DI38" i="11" s="1"/>
  <c r="DO38" i="11" s="1"/>
  <c r="DI38" i="12" s="1"/>
  <c r="DO38" i="12" s="1"/>
  <c r="DN38" i="1"/>
  <c r="DM38" i="1"/>
  <c r="DJ38" i="1"/>
  <c r="DF38" i="1"/>
  <c r="DE38" i="1"/>
  <c r="DG38" i="1" s="1"/>
  <c r="DD38" i="1"/>
  <c r="DA38" i="1"/>
  <c r="CX38" i="1"/>
  <c r="CW38" i="1"/>
  <c r="CV38" i="1"/>
  <c r="CU38" i="1"/>
  <c r="CT38" i="1"/>
  <c r="EV38" i="1" s="1"/>
  <c r="CS38" i="1"/>
  <c r="EU38" i="1" s="1"/>
  <c r="CN38" i="1"/>
  <c r="CM38" i="1"/>
  <c r="CO38" i="1" s="1"/>
  <c r="CL38" i="1"/>
  <c r="CI38" i="1"/>
  <c r="CE38" i="1"/>
  <c r="BY38" i="2" s="1"/>
  <c r="CE38" i="2" s="1"/>
  <c r="BY38" i="3" s="1"/>
  <c r="CE38" i="3" s="1"/>
  <c r="BY38" i="4" s="1"/>
  <c r="CE38" i="4" s="1"/>
  <c r="BY38" i="5" s="1"/>
  <c r="CE38" i="5" s="1"/>
  <c r="BY38" i="6" s="1"/>
  <c r="CE38" i="6" s="1"/>
  <c r="BY38" i="7" s="1"/>
  <c r="CE38" i="7" s="1"/>
  <c r="BY38" i="8" s="1"/>
  <c r="CE38" i="8" s="1"/>
  <c r="BY38" i="9" s="1"/>
  <c r="CE38" i="9" s="1"/>
  <c r="BY38" i="10" s="1"/>
  <c r="CE38" i="10" s="1"/>
  <c r="BY38" i="11" s="1"/>
  <c r="CE38" i="11" s="1"/>
  <c r="BY38" i="12" s="1"/>
  <c r="CE38" i="12" s="1"/>
  <c r="CD38" i="1"/>
  <c r="CF38" i="1" s="1"/>
  <c r="CC38" i="1"/>
  <c r="BZ38" i="1"/>
  <c r="BV38" i="1"/>
  <c r="BP38" i="2" s="1"/>
  <c r="BV38" i="2" s="1"/>
  <c r="BP38" i="3" s="1"/>
  <c r="BV38" i="3" s="1"/>
  <c r="BP38" i="4" s="1"/>
  <c r="BV38" i="4" s="1"/>
  <c r="BP38" i="5" s="1"/>
  <c r="BV38" i="5" s="1"/>
  <c r="BP38" i="6" s="1"/>
  <c r="BV38" i="6" s="1"/>
  <c r="BP38" i="7" s="1"/>
  <c r="BV38" i="7" s="1"/>
  <c r="BP38" i="8" s="1"/>
  <c r="BV38" i="8" s="1"/>
  <c r="BP38" i="9" s="1"/>
  <c r="BV38" i="9" s="1"/>
  <c r="BP38" i="10" s="1"/>
  <c r="BV38" i="10" s="1"/>
  <c r="BP38" i="11" s="1"/>
  <c r="BV38" i="11" s="1"/>
  <c r="BP38" i="12" s="1"/>
  <c r="BV38" i="12" s="1"/>
  <c r="BU38" i="1"/>
  <c r="BO38" i="2" s="1"/>
  <c r="BT38" i="1"/>
  <c r="BQ38" i="1"/>
  <c r="BM38" i="1"/>
  <c r="BG38" i="2" s="1"/>
  <c r="BM38" i="2" s="1"/>
  <c r="BG38" i="3" s="1"/>
  <c r="BM38" i="3" s="1"/>
  <c r="BG38" i="4" s="1"/>
  <c r="BM38" i="4" s="1"/>
  <c r="BG38" i="5" s="1"/>
  <c r="BM38" i="5" s="1"/>
  <c r="BG38" i="6" s="1"/>
  <c r="BM38" i="6" s="1"/>
  <c r="BG38" i="7" s="1"/>
  <c r="BM38" i="7" s="1"/>
  <c r="BG38" i="8" s="1"/>
  <c r="BM38" i="8" s="1"/>
  <c r="BG38" i="9" s="1"/>
  <c r="BM38" i="9" s="1"/>
  <c r="BG38" i="10" s="1"/>
  <c r="BM38" i="10" s="1"/>
  <c r="BG38" i="11" s="1"/>
  <c r="BM38" i="11" s="1"/>
  <c r="BL38" i="1"/>
  <c r="BK38" i="1"/>
  <c r="BH38" i="1"/>
  <c r="BE38" i="1"/>
  <c r="BD38" i="1"/>
  <c r="AX38" i="2" s="1"/>
  <c r="BD38" i="2" s="1"/>
  <c r="AX38" i="3" s="1"/>
  <c r="BD38" i="3" s="1"/>
  <c r="AX38" i="4" s="1"/>
  <c r="BD38" i="4" s="1"/>
  <c r="AX38" i="5" s="1"/>
  <c r="BD38" i="5" s="1"/>
  <c r="AX38" i="6" s="1"/>
  <c r="BD38" i="6" s="1"/>
  <c r="AX38" i="7" s="1"/>
  <c r="BD38" i="7" s="1"/>
  <c r="AX38" i="8" s="1"/>
  <c r="BD38" i="8" s="1"/>
  <c r="AX38" i="9" s="1"/>
  <c r="BD38" i="9" s="1"/>
  <c r="AX38" i="10" s="1"/>
  <c r="BD38" i="10" s="1"/>
  <c r="AX38" i="11" s="1"/>
  <c r="BD38" i="11" s="1"/>
  <c r="AX38" i="12" s="1"/>
  <c r="BD38" i="12" s="1"/>
  <c r="BC38" i="1"/>
  <c r="AW38" i="2" s="1"/>
  <c r="AY38" i="2" s="1"/>
  <c r="BB38" i="1"/>
  <c r="AY38" i="1"/>
  <c r="AV38" i="1"/>
  <c r="AU38" i="1"/>
  <c r="AO38" i="2" s="1"/>
  <c r="AU38" i="2" s="1"/>
  <c r="AO38" i="3" s="1"/>
  <c r="AU38" i="3" s="1"/>
  <c r="AO38" i="4" s="1"/>
  <c r="AU38" i="4" s="1"/>
  <c r="AO38" i="5" s="1"/>
  <c r="AU38" i="5" s="1"/>
  <c r="AO38" i="6" s="1"/>
  <c r="AU38" i="6" s="1"/>
  <c r="AO38" i="7" s="1"/>
  <c r="AU38" i="7" s="1"/>
  <c r="AO38" i="8" s="1"/>
  <c r="AU38" i="8" s="1"/>
  <c r="AO38" i="9" s="1"/>
  <c r="AU38" i="9" s="1"/>
  <c r="AO38" i="10" s="1"/>
  <c r="AU38" i="10" s="1"/>
  <c r="AO38" i="11" s="1"/>
  <c r="AU38" i="11" s="1"/>
  <c r="AO38" i="12" s="1"/>
  <c r="AU38" i="12" s="1"/>
  <c r="AT38" i="1"/>
  <c r="AN38" i="2" s="1"/>
  <c r="AS38" i="1"/>
  <c r="AP38" i="1"/>
  <c r="AL38" i="1"/>
  <c r="AF38" i="2" s="1"/>
  <c r="AL38" i="2" s="1"/>
  <c r="AF38" i="3" s="1"/>
  <c r="AL38" i="3" s="1"/>
  <c r="AF38" i="4" s="1"/>
  <c r="AL38" i="4" s="1"/>
  <c r="AF38" i="5" s="1"/>
  <c r="AL38" i="5" s="1"/>
  <c r="AF38" i="6" s="1"/>
  <c r="AL38" i="6" s="1"/>
  <c r="AF38" i="7" s="1"/>
  <c r="AL38" i="7" s="1"/>
  <c r="AF38" i="8" s="1"/>
  <c r="AL38" i="8" s="1"/>
  <c r="AF38" i="9" s="1"/>
  <c r="AL38" i="9" s="1"/>
  <c r="AF38" i="10" s="1"/>
  <c r="AL38" i="10" s="1"/>
  <c r="AF38" i="11" s="1"/>
  <c r="AL38" i="11" s="1"/>
  <c r="AF38" i="12" s="1"/>
  <c r="AL38" i="12" s="1"/>
  <c r="AK38" i="1"/>
  <c r="AE38" i="2" s="1"/>
  <c r="AK38" i="2" s="1"/>
  <c r="AJ38" i="1"/>
  <c r="AG38" i="1"/>
  <c r="AC38" i="1"/>
  <c r="AD38" i="1" s="1"/>
  <c r="AB38" i="1"/>
  <c r="V38" i="2" s="1"/>
  <c r="AB38" i="2" s="1"/>
  <c r="AA38" i="1"/>
  <c r="X38" i="1"/>
  <c r="T38" i="1"/>
  <c r="N38" i="2" s="1"/>
  <c r="T38" i="2" s="1"/>
  <c r="N38" i="3" s="1"/>
  <c r="T38" i="3" s="1"/>
  <c r="N38" i="4" s="1"/>
  <c r="T38" i="4" s="1"/>
  <c r="N38" i="5" s="1"/>
  <c r="T38" i="5" s="1"/>
  <c r="N38" i="6" s="1"/>
  <c r="T38" i="6" s="1"/>
  <c r="N38" i="7" s="1"/>
  <c r="T38" i="7" s="1"/>
  <c r="S38" i="1"/>
  <c r="U38" i="1" s="1"/>
  <c r="R38" i="1"/>
  <c r="O38" i="1"/>
  <c r="K38" i="1"/>
  <c r="E38" i="2" s="1"/>
  <c r="K38" i="2" s="1"/>
  <c r="E38" i="3" s="1"/>
  <c r="K38" i="3" s="1"/>
  <c r="E38" i="4" s="1"/>
  <c r="K38" i="4" s="1"/>
  <c r="E38" i="5" s="1"/>
  <c r="K38" i="5" s="1"/>
  <c r="E38" i="6" s="1"/>
  <c r="K38" i="6" s="1"/>
  <c r="E38" i="7" s="1"/>
  <c r="K38" i="7" s="1"/>
  <c r="E38" i="8" s="1"/>
  <c r="K38" i="8" s="1"/>
  <c r="E38" i="9" s="1"/>
  <c r="K38" i="9" s="1"/>
  <c r="E38" i="10" s="1"/>
  <c r="K38" i="10" s="1"/>
  <c r="E38" i="11" s="1"/>
  <c r="K38" i="11" s="1"/>
  <c r="E38" i="12" s="1"/>
  <c r="K38" i="12" s="1"/>
  <c r="J38" i="1"/>
  <c r="L38" i="1" s="1"/>
  <c r="I38" i="1"/>
  <c r="F38" i="1"/>
  <c r="EP37" i="1"/>
  <c r="EJ37" i="2" s="1"/>
  <c r="EP37" i="2" s="1"/>
  <c r="EJ37" i="3" s="1"/>
  <c r="EP37" i="3" s="1"/>
  <c r="EJ37" i="4" s="1"/>
  <c r="EP37" i="4" s="1"/>
  <c r="EO37" i="1"/>
  <c r="EQ37" i="1" s="1"/>
  <c r="EN37" i="1"/>
  <c r="EK37" i="1"/>
  <c r="EH37" i="1"/>
  <c r="EG37" i="1"/>
  <c r="EA37" i="2" s="1"/>
  <c r="EG37" i="2" s="1"/>
  <c r="EA37" i="3" s="1"/>
  <c r="EG37" i="3" s="1"/>
  <c r="EA37" i="4" s="1"/>
  <c r="EG37" i="4" s="1"/>
  <c r="EA37" i="5" s="1"/>
  <c r="EG37" i="5" s="1"/>
  <c r="EA37" i="6" s="1"/>
  <c r="EG37" i="6" s="1"/>
  <c r="EA37" i="7" s="1"/>
  <c r="EG37" i="7" s="1"/>
  <c r="EA37" i="8" s="1"/>
  <c r="EG37" i="8" s="1"/>
  <c r="EA37" i="9" s="1"/>
  <c r="EG37" i="9" s="1"/>
  <c r="EA37" i="10" s="1"/>
  <c r="EG37" i="10" s="1"/>
  <c r="EA37" i="11" s="1"/>
  <c r="EG37" i="11" s="1"/>
  <c r="EA37" i="12" s="1"/>
  <c r="EG37" i="12" s="1"/>
  <c r="EF37" i="1"/>
  <c r="DZ37" i="2" s="1"/>
  <c r="EE37" i="1"/>
  <c r="EB37" i="1"/>
  <c r="DX37" i="1"/>
  <c r="DR37" i="2" s="1"/>
  <c r="DX37" i="2" s="1"/>
  <c r="DR37" i="3" s="1"/>
  <c r="DX37" i="3" s="1"/>
  <c r="DR37" i="4" s="1"/>
  <c r="DX37" i="4" s="1"/>
  <c r="DR37" i="5" s="1"/>
  <c r="DX37" i="5" s="1"/>
  <c r="DR37" i="6" s="1"/>
  <c r="DX37" i="6" s="1"/>
  <c r="DR37" i="7" s="1"/>
  <c r="DX37" i="7" s="1"/>
  <c r="DR37" i="8" s="1"/>
  <c r="DX37" i="8" s="1"/>
  <c r="DR37" i="9" s="1"/>
  <c r="DX37" i="9" s="1"/>
  <c r="DR37" i="10" s="1"/>
  <c r="DX37" i="10" s="1"/>
  <c r="DR37" i="11" s="1"/>
  <c r="DX37" i="11" s="1"/>
  <c r="DR37" i="12" s="1"/>
  <c r="DX37" i="12" s="1"/>
  <c r="DW37" i="1"/>
  <c r="DV37" i="1"/>
  <c r="DS37" i="1"/>
  <c r="DP37" i="1"/>
  <c r="DO37" i="1"/>
  <c r="DI37" i="2" s="1"/>
  <c r="DO37" i="2" s="1"/>
  <c r="DI37" i="3" s="1"/>
  <c r="DO37" i="3" s="1"/>
  <c r="DI37" i="4" s="1"/>
  <c r="DO37" i="4" s="1"/>
  <c r="DI37" i="5" s="1"/>
  <c r="DO37" i="5" s="1"/>
  <c r="DI37" i="6" s="1"/>
  <c r="DO37" i="6" s="1"/>
  <c r="DI37" i="7" s="1"/>
  <c r="DO37" i="7" s="1"/>
  <c r="DI37" i="8" s="1"/>
  <c r="DO37" i="8" s="1"/>
  <c r="DI37" i="9" s="1"/>
  <c r="DO37" i="9" s="1"/>
  <c r="DI37" i="10" s="1"/>
  <c r="DO37" i="10" s="1"/>
  <c r="DI37" i="11" s="1"/>
  <c r="DO37" i="11" s="1"/>
  <c r="DI37" i="12" s="1"/>
  <c r="DO37" i="12" s="1"/>
  <c r="DN37" i="1"/>
  <c r="DH37" i="2" s="1"/>
  <c r="DJ37" i="2" s="1"/>
  <c r="DM37" i="1"/>
  <c r="DJ37" i="1"/>
  <c r="DG37" i="1"/>
  <c r="DF37" i="1"/>
  <c r="CZ37" i="2" s="1"/>
  <c r="DF37" i="2" s="1"/>
  <c r="CZ37" i="3" s="1"/>
  <c r="DF37" i="3" s="1"/>
  <c r="CZ37" i="4" s="1"/>
  <c r="DF37" i="4" s="1"/>
  <c r="CZ37" i="5" s="1"/>
  <c r="DF37" i="5" s="1"/>
  <c r="CZ37" i="6" s="1"/>
  <c r="DF37" i="6" s="1"/>
  <c r="CZ37" i="7" s="1"/>
  <c r="DF37" i="7" s="1"/>
  <c r="CZ37" i="8" s="1"/>
  <c r="DF37" i="8" s="1"/>
  <c r="CZ37" i="9" s="1"/>
  <c r="DF37" i="9" s="1"/>
  <c r="CZ37" i="10" s="1"/>
  <c r="DF37" i="10" s="1"/>
  <c r="CZ37" i="11" s="1"/>
  <c r="DF37" i="11" s="1"/>
  <c r="CZ37" i="12" s="1"/>
  <c r="DF37" i="12" s="1"/>
  <c r="DE37" i="1"/>
  <c r="CY37" i="2" s="1"/>
  <c r="DE37" i="2" s="1"/>
  <c r="DD37" i="1"/>
  <c r="DA37" i="1"/>
  <c r="CX37" i="1"/>
  <c r="CW37" i="1"/>
  <c r="CV37" i="1"/>
  <c r="CU37" i="1"/>
  <c r="CT37" i="1"/>
  <c r="EV37" i="1" s="1"/>
  <c r="CS37" i="1"/>
  <c r="EU37" i="1" s="1"/>
  <c r="CO37" i="1"/>
  <c r="CN37" i="1"/>
  <c r="CH37" i="2" s="1"/>
  <c r="CN37" i="2" s="1"/>
  <c r="CH37" i="3" s="1"/>
  <c r="CN37" i="3" s="1"/>
  <c r="CH37" i="4" s="1"/>
  <c r="CN37" i="4" s="1"/>
  <c r="CH37" i="5" s="1"/>
  <c r="CN37" i="5" s="1"/>
  <c r="CH37" i="6" s="1"/>
  <c r="CN37" i="6" s="1"/>
  <c r="CH37" i="7" s="1"/>
  <c r="CN37" i="7" s="1"/>
  <c r="CH37" i="8" s="1"/>
  <c r="CN37" i="8" s="1"/>
  <c r="CH37" i="9" s="1"/>
  <c r="CN37" i="9" s="1"/>
  <c r="CM37" i="1"/>
  <c r="CG37" i="2" s="1"/>
  <c r="CM37" i="2" s="1"/>
  <c r="CL37" i="1"/>
  <c r="CI37" i="1"/>
  <c r="CF37" i="1"/>
  <c r="CE37" i="1"/>
  <c r="BY37" i="2" s="1"/>
  <c r="CE37" i="2" s="1"/>
  <c r="BY37" i="3" s="1"/>
  <c r="CE37" i="3" s="1"/>
  <c r="BY37" i="4" s="1"/>
  <c r="CE37" i="4" s="1"/>
  <c r="BY37" i="5" s="1"/>
  <c r="CE37" i="5" s="1"/>
  <c r="BY37" i="6" s="1"/>
  <c r="CE37" i="6" s="1"/>
  <c r="BY37" i="7" s="1"/>
  <c r="CE37" i="7" s="1"/>
  <c r="BY37" i="8" s="1"/>
  <c r="CE37" i="8" s="1"/>
  <c r="BY37" i="9" s="1"/>
  <c r="CE37" i="9" s="1"/>
  <c r="BY37" i="10" s="1"/>
  <c r="CE37" i="10" s="1"/>
  <c r="BY37" i="11" s="1"/>
  <c r="CE37" i="11" s="1"/>
  <c r="BY37" i="12" s="1"/>
  <c r="CE37" i="12" s="1"/>
  <c r="CD37" i="1"/>
  <c r="BX37" i="2" s="1"/>
  <c r="CD37" i="2" s="1"/>
  <c r="CC37" i="1"/>
  <c r="BZ37" i="1"/>
  <c r="BV37" i="1"/>
  <c r="BU37" i="1"/>
  <c r="BW37" i="1" s="1"/>
  <c r="BT37" i="1"/>
  <c r="BQ37" i="1"/>
  <c r="BM37" i="1"/>
  <c r="BL37" i="1"/>
  <c r="BK37" i="1"/>
  <c r="BH37" i="1"/>
  <c r="BD37" i="1"/>
  <c r="AX37" i="2" s="1"/>
  <c r="BD37" i="2" s="1"/>
  <c r="AX37" i="3" s="1"/>
  <c r="BD37" i="3" s="1"/>
  <c r="AX37" i="4" s="1"/>
  <c r="BD37" i="4" s="1"/>
  <c r="AX37" i="5" s="1"/>
  <c r="BD37" i="5" s="1"/>
  <c r="AX37" i="6" s="1"/>
  <c r="BD37" i="6" s="1"/>
  <c r="AX37" i="7" s="1"/>
  <c r="BD37" i="7" s="1"/>
  <c r="AX37" i="8" s="1"/>
  <c r="BD37" i="8" s="1"/>
  <c r="AX37" i="9" s="1"/>
  <c r="BD37" i="9" s="1"/>
  <c r="AX37" i="10" s="1"/>
  <c r="BD37" i="10" s="1"/>
  <c r="AX37" i="11" s="1"/>
  <c r="BD37" i="11" s="1"/>
  <c r="AX37" i="12" s="1"/>
  <c r="BD37" i="12" s="1"/>
  <c r="BC37" i="1"/>
  <c r="BB37" i="1"/>
  <c r="AY37" i="1"/>
  <c r="AU37" i="1"/>
  <c r="AO37" i="2" s="1"/>
  <c r="AU37" i="2" s="1"/>
  <c r="AO37" i="3" s="1"/>
  <c r="AU37" i="3" s="1"/>
  <c r="AO37" i="4" s="1"/>
  <c r="AU37" i="4" s="1"/>
  <c r="AO37" i="5" s="1"/>
  <c r="AU37" i="5" s="1"/>
  <c r="AO37" i="6" s="1"/>
  <c r="AU37" i="6" s="1"/>
  <c r="AO37" i="7" s="1"/>
  <c r="AU37" i="7" s="1"/>
  <c r="AO37" i="8" s="1"/>
  <c r="AU37" i="8" s="1"/>
  <c r="AO37" i="9" s="1"/>
  <c r="AU37" i="9" s="1"/>
  <c r="AO37" i="10" s="1"/>
  <c r="AU37" i="10" s="1"/>
  <c r="AO37" i="11" s="1"/>
  <c r="AU37" i="11" s="1"/>
  <c r="AO37" i="12" s="1"/>
  <c r="AU37" i="12" s="1"/>
  <c r="AT37" i="1"/>
  <c r="AV37" i="1" s="1"/>
  <c r="AS37" i="1"/>
  <c r="AP37" i="1"/>
  <c r="AM37" i="1"/>
  <c r="AL37" i="1"/>
  <c r="AF37" i="2" s="1"/>
  <c r="AL37" i="2" s="1"/>
  <c r="AF37" i="3" s="1"/>
  <c r="AL37" i="3" s="1"/>
  <c r="AF37" i="4" s="1"/>
  <c r="AL37" i="4" s="1"/>
  <c r="AF37" i="5" s="1"/>
  <c r="AL37" i="5" s="1"/>
  <c r="AF37" i="6" s="1"/>
  <c r="AL37" i="6" s="1"/>
  <c r="AF37" i="7" s="1"/>
  <c r="AL37" i="7" s="1"/>
  <c r="AF37" i="8" s="1"/>
  <c r="AL37" i="8" s="1"/>
  <c r="AF37" i="9" s="1"/>
  <c r="AL37" i="9" s="1"/>
  <c r="AF37" i="10" s="1"/>
  <c r="AL37" i="10" s="1"/>
  <c r="AF37" i="11" s="1"/>
  <c r="AL37" i="11" s="1"/>
  <c r="AF37" i="12" s="1"/>
  <c r="AL37" i="12" s="1"/>
  <c r="AK37" i="1"/>
  <c r="AE37" i="2" s="1"/>
  <c r="AG37" i="2" s="1"/>
  <c r="AJ37" i="1"/>
  <c r="AG37" i="1"/>
  <c r="AC37" i="1"/>
  <c r="W37" i="2" s="1"/>
  <c r="AC37" i="2" s="1"/>
  <c r="W37" i="3" s="1"/>
  <c r="AC37" i="3" s="1"/>
  <c r="W37" i="4" s="1"/>
  <c r="AC37" i="4" s="1"/>
  <c r="W37" i="5" s="1"/>
  <c r="AC37" i="5" s="1"/>
  <c r="W37" i="6" s="1"/>
  <c r="AC37" i="6" s="1"/>
  <c r="W37" i="7" s="1"/>
  <c r="AC37" i="7" s="1"/>
  <c r="AB37" i="1"/>
  <c r="AA37" i="1"/>
  <c r="X37" i="1"/>
  <c r="U37" i="1"/>
  <c r="T37" i="1"/>
  <c r="N37" i="2" s="1"/>
  <c r="T37" i="2" s="1"/>
  <c r="N37" i="3" s="1"/>
  <c r="T37" i="3" s="1"/>
  <c r="N37" i="4" s="1"/>
  <c r="T37" i="4" s="1"/>
  <c r="N37" i="5" s="1"/>
  <c r="T37" i="5" s="1"/>
  <c r="N37" i="6" s="1"/>
  <c r="T37" i="6" s="1"/>
  <c r="N37" i="7" s="1"/>
  <c r="T37" i="7" s="1"/>
  <c r="S37" i="1"/>
  <c r="M37" i="2" s="1"/>
  <c r="S37" i="2" s="1"/>
  <c r="R37" i="1"/>
  <c r="O37" i="1"/>
  <c r="K37" i="1"/>
  <c r="L37" i="1" s="1"/>
  <c r="J37" i="1"/>
  <c r="D37" i="2" s="1"/>
  <c r="J37" i="2" s="1"/>
  <c r="I37" i="1"/>
  <c r="F37" i="1"/>
  <c r="EQ36" i="1"/>
  <c r="EP36" i="1"/>
  <c r="EJ36" i="2" s="1"/>
  <c r="EP36" i="2" s="1"/>
  <c r="EJ36" i="3" s="1"/>
  <c r="EP36" i="3" s="1"/>
  <c r="EJ36" i="4" s="1"/>
  <c r="EP36" i="4" s="1"/>
  <c r="EO36" i="1"/>
  <c r="EN36" i="1"/>
  <c r="EK36" i="1"/>
  <c r="EG36" i="1"/>
  <c r="EA36" i="2" s="1"/>
  <c r="EG36" i="2" s="1"/>
  <c r="EA36" i="3" s="1"/>
  <c r="EG36" i="3" s="1"/>
  <c r="EA36" i="4" s="1"/>
  <c r="EG36" i="4" s="1"/>
  <c r="EA36" i="5" s="1"/>
  <c r="EG36" i="5" s="1"/>
  <c r="EA36" i="6" s="1"/>
  <c r="EG36" i="6" s="1"/>
  <c r="EA36" i="7" s="1"/>
  <c r="EG36" i="7" s="1"/>
  <c r="EA36" i="8" s="1"/>
  <c r="EG36" i="8" s="1"/>
  <c r="EA36" i="9" s="1"/>
  <c r="EG36" i="9" s="1"/>
  <c r="EA36" i="10" s="1"/>
  <c r="EG36" i="10" s="1"/>
  <c r="EA36" i="11" s="1"/>
  <c r="EG36" i="11" s="1"/>
  <c r="EA36" i="12" s="1"/>
  <c r="EG36" i="12" s="1"/>
  <c r="EF36" i="1"/>
  <c r="EH36" i="1" s="1"/>
  <c r="EE36" i="1"/>
  <c r="EB36" i="1"/>
  <c r="DX36" i="1"/>
  <c r="DW36" i="1"/>
  <c r="DQ36" i="2" s="1"/>
  <c r="DV36" i="1"/>
  <c r="DS36" i="1"/>
  <c r="DO36" i="1"/>
  <c r="DI36" i="2" s="1"/>
  <c r="DO36" i="2" s="1"/>
  <c r="DI36" i="3" s="1"/>
  <c r="DO36" i="3" s="1"/>
  <c r="DI36" i="4" s="1"/>
  <c r="DO36" i="4" s="1"/>
  <c r="DI36" i="5" s="1"/>
  <c r="DO36" i="5" s="1"/>
  <c r="DI36" i="6" s="1"/>
  <c r="DO36" i="6" s="1"/>
  <c r="DI36" i="7" s="1"/>
  <c r="DO36" i="7" s="1"/>
  <c r="DI36" i="8" s="1"/>
  <c r="DO36" i="8" s="1"/>
  <c r="DI36" i="9" s="1"/>
  <c r="DO36" i="9" s="1"/>
  <c r="DI36" i="10" s="1"/>
  <c r="DO36" i="10" s="1"/>
  <c r="DI36" i="11" s="1"/>
  <c r="DO36" i="11" s="1"/>
  <c r="DI36" i="12" s="1"/>
  <c r="DO36" i="12" s="1"/>
  <c r="DN36" i="1"/>
  <c r="DM36" i="1"/>
  <c r="DJ36" i="1"/>
  <c r="DF36" i="1"/>
  <c r="CZ36" i="2" s="1"/>
  <c r="DE36" i="1"/>
  <c r="DG36" i="1" s="1"/>
  <c r="DD36" i="1"/>
  <c r="DA36" i="1"/>
  <c r="CX36" i="1"/>
  <c r="CW36" i="1"/>
  <c r="CV36" i="1"/>
  <c r="CU36" i="1"/>
  <c r="CT36" i="1"/>
  <c r="EV36" i="1" s="1"/>
  <c r="CS36" i="1"/>
  <c r="EU36" i="1" s="1"/>
  <c r="CN36" i="1"/>
  <c r="CH36" i="2" s="1"/>
  <c r="CN36" i="2" s="1"/>
  <c r="CH36" i="3" s="1"/>
  <c r="CN36" i="3" s="1"/>
  <c r="CH36" i="4" s="1"/>
  <c r="CN36" i="4" s="1"/>
  <c r="CH36" i="5" s="1"/>
  <c r="CN36" i="5" s="1"/>
  <c r="CH36" i="6" s="1"/>
  <c r="CN36" i="6" s="1"/>
  <c r="CH36" i="7" s="1"/>
  <c r="CN36" i="7" s="1"/>
  <c r="CH36" i="8" s="1"/>
  <c r="CN36" i="8" s="1"/>
  <c r="CH36" i="9" s="1"/>
  <c r="CN36" i="9" s="1"/>
  <c r="CM36" i="1"/>
  <c r="CL36" i="1"/>
  <c r="CI36" i="1"/>
  <c r="CE36" i="1"/>
  <c r="BY36" i="2" s="1"/>
  <c r="CE36" i="2" s="1"/>
  <c r="BY36" i="3" s="1"/>
  <c r="CE36" i="3" s="1"/>
  <c r="BY36" i="4" s="1"/>
  <c r="CE36" i="4" s="1"/>
  <c r="BY36" i="5" s="1"/>
  <c r="CE36" i="5" s="1"/>
  <c r="BY36" i="6" s="1"/>
  <c r="CE36" i="6" s="1"/>
  <c r="BY36" i="7" s="1"/>
  <c r="CE36" i="7" s="1"/>
  <c r="BY36" i="8" s="1"/>
  <c r="CE36" i="8" s="1"/>
  <c r="BY36" i="9" s="1"/>
  <c r="CE36" i="9" s="1"/>
  <c r="BY36" i="10" s="1"/>
  <c r="CE36" i="10" s="1"/>
  <c r="BY36" i="11" s="1"/>
  <c r="CE36" i="11" s="1"/>
  <c r="BY36" i="12" s="1"/>
  <c r="CE36" i="12" s="1"/>
  <c r="CD36" i="1"/>
  <c r="BX36" i="2" s="1"/>
  <c r="BZ36" i="2" s="1"/>
  <c r="CC36" i="1"/>
  <c r="BZ36" i="1"/>
  <c r="BW36" i="1"/>
  <c r="BV36" i="1"/>
  <c r="BP36" i="2" s="1"/>
  <c r="BV36" i="2" s="1"/>
  <c r="BP36" i="3" s="1"/>
  <c r="BV36" i="3" s="1"/>
  <c r="BP36" i="4" s="1"/>
  <c r="BV36" i="4" s="1"/>
  <c r="BP36" i="5" s="1"/>
  <c r="BV36" i="5" s="1"/>
  <c r="BP36" i="6" s="1"/>
  <c r="BV36" i="6" s="1"/>
  <c r="BP36" i="7" s="1"/>
  <c r="BV36" i="7" s="1"/>
  <c r="BP36" i="8" s="1"/>
  <c r="BV36" i="8" s="1"/>
  <c r="BP36" i="9" s="1"/>
  <c r="BV36" i="9" s="1"/>
  <c r="BP36" i="10" s="1"/>
  <c r="BV36" i="10" s="1"/>
  <c r="BP36" i="11" s="1"/>
  <c r="BV36" i="11" s="1"/>
  <c r="BP36" i="12" s="1"/>
  <c r="BV36" i="12" s="1"/>
  <c r="BU36" i="1"/>
  <c r="BO36" i="2" s="1"/>
  <c r="BU36" i="2" s="1"/>
  <c r="BT36" i="1"/>
  <c r="BQ36" i="1"/>
  <c r="BM36" i="1"/>
  <c r="BL36" i="1"/>
  <c r="BK36" i="1"/>
  <c r="BH36" i="1"/>
  <c r="BE36" i="1"/>
  <c r="BD36" i="1"/>
  <c r="BC36" i="1"/>
  <c r="BB36" i="1"/>
  <c r="AY36" i="1"/>
  <c r="AU36" i="1"/>
  <c r="AO36" i="2" s="1"/>
  <c r="AU36" i="2" s="1"/>
  <c r="AO36" i="3" s="1"/>
  <c r="AU36" i="3" s="1"/>
  <c r="AO36" i="4" s="1"/>
  <c r="AU36" i="4" s="1"/>
  <c r="AO36" i="5" s="1"/>
  <c r="AU36" i="5" s="1"/>
  <c r="AO36" i="6" s="1"/>
  <c r="AU36" i="6" s="1"/>
  <c r="AO36" i="7" s="1"/>
  <c r="AU36" i="7" s="1"/>
  <c r="AO36" i="8" s="1"/>
  <c r="AU36" i="8" s="1"/>
  <c r="AO36" i="9" s="1"/>
  <c r="AU36" i="9" s="1"/>
  <c r="AO36" i="10" s="1"/>
  <c r="AU36" i="10" s="1"/>
  <c r="AO36" i="11" s="1"/>
  <c r="AU36" i="11" s="1"/>
  <c r="AO36" i="12" s="1"/>
  <c r="AU36" i="12" s="1"/>
  <c r="AT36" i="1"/>
  <c r="AS36" i="1"/>
  <c r="AP36" i="1"/>
  <c r="AL36" i="1"/>
  <c r="AF36" i="2" s="1"/>
  <c r="AL36" i="2" s="1"/>
  <c r="AF36" i="3" s="1"/>
  <c r="AL36" i="3" s="1"/>
  <c r="AF36" i="4" s="1"/>
  <c r="AL36" i="4" s="1"/>
  <c r="AF36" i="5" s="1"/>
  <c r="AL36" i="5" s="1"/>
  <c r="AF36" i="6" s="1"/>
  <c r="AL36" i="6" s="1"/>
  <c r="AF36" i="7" s="1"/>
  <c r="AL36" i="7" s="1"/>
  <c r="AF36" i="8" s="1"/>
  <c r="AL36" i="8" s="1"/>
  <c r="AF36" i="9" s="1"/>
  <c r="AL36" i="9" s="1"/>
  <c r="AF36" i="10" s="1"/>
  <c r="AL36" i="10" s="1"/>
  <c r="AF36" i="11" s="1"/>
  <c r="AL36" i="11" s="1"/>
  <c r="AF36" i="12" s="1"/>
  <c r="AL36" i="12" s="1"/>
  <c r="AK36" i="1"/>
  <c r="AM36" i="1" s="1"/>
  <c r="AJ36" i="1"/>
  <c r="AG36" i="1"/>
  <c r="AC36" i="1"/>
  <c r="AB36" i="1"/>
  <c r="V36" i="2" s="1"/>
  <c r="AA36" i="1"/>
  <c r="X36" i="1"/>
  <c r="T36" i="1"/>
  <c r="N36" i="2" s="1"/>
  <c r="S36" i="1"/>
  <c r="R36" i="1"/>
  <c r="O36" i="1"/>
  <c r="K36" i="1"/>
  <c r="E36" i="2" s="1"/>
  <c r="K36" i="2" s="1"/>
  <c r="E36" i="3" s="1"/>
  <c r="K36" i="3" s="1"/>
  <c r="E36" i="4" s="1"/>
  <c r="K36" i="4" s="1"/>
  <c r="E36" i="5" s="1"/>
  <c r="K36" i="5" s="1"/>
  <c r="E36" i="6" s="1"/>
  <c r="K36" i="6" s="1"/>
  <c r="E36" i="7" s="1"/>
  <c r="K36" i="7" s="1"/>
  <c r="E36" i="8" s="1"/>
  <c r="K36" i="8" s="1"/>
  <c r="E36" i="9" s="1"/>
  <c r="K36" i="9" s="1"/>
  <c r="E36" i="10" s="1"/>
  <c r="K36" i="10" s="1"/>
  <c r="E36" i="11" s="1"/>
  <c r="K36" i="11" s="1"/>
  <c r="E36" i="12" s="1"/>
  <c r="K36" i="12" s="1"/>
  <c r="J36" i="1"/>
  <c r="D36" i="2" s="1"/>
  <c r="F36" i="2" s="1"/>
  <c r="I36" i="1"/>
  <c r="F36" i="1"/>
  <c r="EP35" i="1"/>
  <c r="EJ35" i="2" s="1"/>
  <c r="EP35" i="2" s="1"/>
  <c r="EJ35" i="3" s="1"/>
  <c r="EP35" i="3" s="1"/>
  <c r="EJ35" i="4" s="1"/>
  <c r="EP35" i="4" s="1"/>
  <c r="EO35" i="1"/>
  <c r="EI35" i="2" s="1"/>
  <c r="EO35" i="2" s="1"/>
  <c r="EN35" i="1"/>
  <c r="EK35" i="1"/>
  <c r="EG35" i="1"/>
  <c r="EF35" i="1"/>
  <c r="DZ35" i="2" s="1"/>
  <c r="EF35" i="2" s="1"/>
  <c r="EE35" i="1"/>
  <c r="EB35" i="1"/>
  <c r="DX35" i="1"/>
  <c r="DW35" i="1"/>
  <c r="DY35" i="1" s="1"/>
  <c r="DV35" i="1"/>
  <c r="DS35" i="1"/>
  <c r="DP35" i="1"/>
  <c r="DO35" i="1"/>
  <c r="DI35" i="2" s="1"/>
  <c r="DO35" i="2" s="1"/>
  <c r="DI35" i="3" s="1"/>
  <c r="DO35" i="3" s="1"/>
  <c r="DI35" i="4" s="1"/>
  <c r="DO35" i="4" s="1"/>
  <c r="DI35" i="5" s="1"/>
  <c r="DO35" i="5" s="1"/>
  <c r="DI35" i="6" s="1"/>
  <c r="DO35" i="6" s="1"/>
  <c r="DI35" i="7" s="1"/>
  <c r="DO35" i="7" s="1"/>
  <c r="DI35" i="8" s="1"/>
  <c r="DO35" i="8" s="1"/>
  <c r="DI35" i="9" s="1"/>
  <c r="DO35" i="9" s="1"/>
  <c r="DI35" i="10" s="1"/>
  <c r="DO35" i="10" s="1"/>
  <c r="DI35" i="11" s="1"/>
  <c r="DO35" i="11" s="1"/>
  <c r="DI35" i="12" s="1"/>
  <c r="DO35" i="12" s="1"/>
  <c r="DN35" i="1"/>
  <c r="DM35" i="1"/>
  <c r="DJ35" i="1"/>
  <c r="DG35" i="1"/>
  <c r="DF35" i="1"/>
  <c r="CZ35" i="2" s="1"/>
  <c r="DF35" i="2" s="1"/>
  <c r="CZ35" i="3" s="1"/>
  <c r="DF35" i="3" s="1"/>
  <c r="CZ35" i="4" s="1"/>
  <c r="DF35" i="4" s="1"/>
  <c r="CZ35" i="5" s="1"/>
  <c r="DF35" i="5" s="1"/>
  <c r="CZ35" i="6" s="1"/>
  <c r="DF35" i="6" s="1"/>
  <c r="CZ35" i="7" s="1"/>
  <c r="DF35" i="7" s="1"/>
  <c r="CZ35" i="8" s="1"/>
  <c r="DF35" i="8" s="1"/>
  <c r="CZ35" i="9" s="1"/>
  <c r="DF35" i="9" s="1"/>
  <c r="CZ35" i="10" s="1"/>
  <c r="DF35" i="10" s="1"/>
  <c r="CZ35" i="11" s="1"/>
  <c r="DF35" i="11" s="1"/>
  <c r="CZ35" i="12" s="1"/>
  <c r="DF35" i="12" s="1"/>
  <c r="DE35" i="1"/>
  <c r="CY35" i="2" s="1"/>
  <c r="DD35" i="1"/>
  <c r="DA35" i="1"/>
  <c r="CX35" i="1"/>
  <c r="CW35" i="1"/>
  <c r="CV35" i="1"/>
  <c r="CU35" i="1"/>
  <c r="CT35" i="1"/>
  <c r="EV35" i="1" s="1"/>
  <c r="CS35" i="1"/>
  <c r="EU35" i="1" s="1"/>
  <c r="CO35" i="1"/>
  <c r="CN35" i="1"/>
  <c r="CH35" i="2" s="1"/>
  <c r="CN35" i="2" s="1"/>
  <c r="CH35" i="3" s="1"/>
  <c r="CN35" i="3" s="1"/>
  <c r="CH35" i="4" s="1"/>
  <c r="CN35" i="4" s="1"/>
  <c r="CH35" i="5" s="1"/>
  <c r="CN35" i="5" s="1"/>
  <c r="CH35" i="6" s="1"/>
  <c r="CN35" i="6" s="1"/>
  <c r="CH35" i="7" s="1"/>
  <c r="CN35" i="7" s="1"/>
  <c r="CH35" i="8" s="1"/>
  <c r="CN35" i="8" s="1"/>
  <c r="CH35" i="9" s="1"/>
  <c r="CN35" i="9" s="1"/>
  <c r="CM35" i="1"/>
  <c r="CG35" i="2" s="1"/>
  <c r="CL35" i="1"/>
  <c r="CI35" i="1"/>
  <c r="CE35" i="1"/>
  <c r="BY35" i="2" s="1"/>
  <c r="CE35" i="2" s="1"/>
  <c r="BY35" i="3" s="1"/>
  <c r="CE35" i="3" s="1"/>
  <c r="BY35" i="4" s="1"/>
  <c r="CE35" i="4" s="1"/>
  <c r="BY35" i="5" s="1"/>
  <c r="CE35" i="5" s="1"/>
  <c r="BY35" i="6" s="1"/>
  <c r="CE35" i="6" s="1"/>
  <c r="BY35" i="7" s="1"/>
  <c r="CE35" i="7" s="1"/>
  <c r="BY35" i="8" s="1"/>
  <c r="CE35" i="8" s="1"/>
  <c r="BY35" i="9" s="1"/>
  <c r="CE35" i="9" s="1"/>
  <c r="BY35" i="10" s="1"/>
  <c r="CE35" i="10" s="1"/>
  <c r="BY35" i="11" s="1"/>
  <c r="CE35" i="11" s="1"/>
  <c r="BY35" i="12" s="1"/>
  <c r="CE35" i="12" s="1"/>
  <c r="CD35" i="1"/>
  <c r="BX35" i="2" s="1"/>
  <c r="CC35" i="1"/>
  <c r="BZ35" i="1"/>
  <c r="BV35" i="1"/>
  <c r="BP35" i="2" s="1"/>
  <c r="BV35" i="2" s="1"/>
  <c r="BP35" i="3" s="1"/>
  <c r="BV35" i="3" s="1"/>
  <c r="BP35" i="4" s="1"/>
  <c r="BV35" i="4" s="1"/>
  <c r="BP35" i="5" s="1"/>
  <c r="BV35" i="5" s="1"/>
  <c r="BP35" i="6" s="1"/>
  <c r="BV35" i="6" s="1"/>
  <c r="BP35" i="7" s="1"/>
  <c r="BV35" i="7" s="1"/>
  <c r="BP35" i="8" s="1"/>
  <c r="BV35" i="8" s="1"/>
  <c r="BP35" i="9" s="1"/>
  <c r="BV35" i="9" s="1"/>
  <c r="BP35" i="10" s="1"/>
  <c r="BV35" i="10" s="1"/>
  <c r="BP35" i="11" s="1"/>
  <c r="BV35" i="11" s="1"/>
  <c r="BP35" i="12" s="1"/>
  <c r="BV35" i="12" s="1"/>
  <c r="BU35" i="1"/>
  <c r="BO35" i="2" s="1"/>
  <c r="BQ35" i="2" s="1"/>
  <c r="BT35" i="1"/>
  <c r="BQ35" i="1"/>
  <c r="BM35" i="1"/>
  <c r="BL35" i="1"/>
  <c r="BF35" i="2" s="1"/>
  <c r="BK35" i="1"/>
  <c r="BH35" i="1"/>
  <c r="BD35" i="1"/>
  <c r="AX35" i="2" s="1"/>
  <c r="BD35" i="2" s="1"/>
  <c r="AX35" i="3" s="1"/>
  <c r="BD35" i="3" s="1"/>
  <c r="AX35" i="4" s="1"/>
  <c r="BD35" i="4" s="1"/>
  <c r="AX35" i="5" s="1"/>
  <c r="BD35" i="5" s="1"/>
  <c r="AX35" i="6" s="1"/>
  <c r="BD35" i="6" s="1"/>
  <c r="AX35" i="7" s="1"/>
  <c r="BD35" i="7" s="1"/>
  <c r="AX35" i="8" s="1"/>
  <c r="BD35" i="8" s="1"/>
  <c r="AX35" i="9" s="1"/>
  <c r="BD35" i="9" s="1"/>
  <c r="AX35" i="10" s="1"/>
  <c r="BD35" i="10" s="1"/>
  <c r="AX35" i="11" s="1"/>
  <c r="BD35" i="11" s="1"/>
  <c r="AX35" i="12" s="1"/>
  <c r="BD35" i="12" s="1"/>
  <c r="BC35" i="1"/>
  <c r="BB35" i="1"/>
  <c r="AY35" i="1"/>
  <c r="AU35" i="1"/>
  <c r="AT35" i="1"/>
  <c r="AN35" i="2" s="1"/>
  <c r="AT35" i="2" s="1"/>
  <c r="AS35" i="1"/>
  <c r="AP35" i="1"/>
  <c r="AM35" i="1"/>
  <c r="AL35" i="1"/>
  <c r="AK35" i="1"/>
  <c r="AE35" i="2" s="1"/>
  <c r="AJ35" i="1"/>
  <c r="AG35" i="1"/>
  <c r="AC35" i="1"/>
  <c r="W35" i="2" s="1"/>
  <c r="AC35" i="2" s="1"/>
  <c r="W35" i="3" s="1"/>
  <c r="AC35" i="3" s="1"/>
  <c r="W35" i="4" s="1"/>
  <c r="AC35" i="4" s="1"/>
  <c r="W35" i="5" s="1"/>
  <c r="AC35" i="5" s="1"/>
  <c r="W35" i="6" s="1"/>
  <c r="AC35" i="6" s="1"/>
  <c r="W35" i="7" s="1"/>
  <c r="AC35" i="7" s="1"/>
  <c r="AB35" i="1"/>
  <c r="AD35" i="1" s="1"/>
  <c r="AA35" i="1"/>
  <c r="X35" i="1"/>
  <c r="U35" i="1"/>
  <c r="T35" i="1"/>
  <c r="N35" i="2" s="1"/>
  <c r="T35" i="2" s="1"/>
  <c r="N35" i="3" s="1"/>
  <c r="T35" i="3" s="1"/>
  <c r="N35" i="4" s="1"/>
  <c r="T35" i="4" s="1"/>
  <c r="N35" i="5" s="1"/>
  <c r="T35" i="5" s="1"/>
  <c r="N35" i="6" s="1"/>
  <c r="T35" i="6" s="1"/>
  <c r="N35" i="7" s="1"/>
  <c r="T35" i="7" s="1"/>
  <c r="S35" i="1"/>
  <c r="M35" i="2" s="1"/>
  <c r="R35" i="1"/>
  <c r="O35" i="1"/>
  <c r="L35" i="1"/>
  <c r="K35" i="1"/>
  <c r="E35" i="2" s="1"/>
  <c r="K35" i="2" s="1"/>
  <c r="E35" i="3" s="1"/>
  <c r="K35" i="3" s="1"/>
  <c r="E35" i="4" s="1"/>
  <c r="K35" i="4" s="1"/>
  <c r="E35" i="5" s="1"/>
  <c r="K35" i="5" s="1"/>
  <c r="E35" i="6" s="1"/>
  <c r="K35" i="6" s="1"/>
  <c r="E35" i="7" s="1"/>
  <c r="K35" i="7" s="1"/>
  <c r="E35" i="8" s="1"/>
  <c r="K35" i="8" s="1"/>
  <c r="E35" i="9" s="1"/>
  <c r="K35" i="9" s="1"/>
  <c r="E35" i="10" s="1"/>
  <c r="K35" i="10" s="1"/>
  <c r="E35" i="11" s="1"/>
  <c r="K35" i="11" s="1"/>
  <c r="E35" i="12" s="1"/>
  <c r="K35" i="12" s="1"/>
  <c r="J35" i="1"/>
  <c r="D35" i="2" s="1"/>
  <c r="I35" i="1"/>
  <c r="F35" i="1"/>
  <c r="EV32" i="1"/>
  <c r="EU32" i="1"/>
  <c r="EW32" i="1" s="1"/>
  <c r="EP32" i="1"/>
  <c r="EJ32" i="2" s="1"/>
  <c r="EP32" i="2" s="1"/>
  <c r="EJ32" i="3" s="1"/>
  <c r="EP32" i="3" s="1"/>
  <c r="EJ32" i="4" s="1"/>
  <c r="EP32" i="4" s="1"/>
  <c r="EO32" i="1"/>
  <c r="EI32" i="2" s="1"/>
  <c r="EN32" i="1"/>
  <c r="EK32" i="1"/>
  <c r="EG32" i="1"/>
  <c r="EA32" i="2" s="1"/>
  <c r="EG32" i="2" s="1"/>
  <c r="EA32" i="3" s="1"/>
  <c r="EG32" i="3" s="1"/>
  <c r="EA32" i="4" s="1"/>
  <c r="EG32" i="4" s="1"/>
  <c r="EA32" i="5" s="1"/>
  <c r="EG32" i="5" s="1"/>
  <c r="EA32" i="6" s="1"/>
  <c r="EG32" i="6" s="1"/>
  <c r="EA32" i="7" s="1"/>
  <c r="EG32" i="7" s="1"/>
  <c r="EA32" i="8" s="1"/>
  <c r="EG32" i="8" s="1"/>
  <c r="EA32" i="9" s="1"/>
  <c r="EG32" i="9" s="1"/>
  <c r="EA32" i="10" s="1"/>
  <c r="EG32" i="10" s="1"/>
  <c r="EA32" i="11" s="1"/>
  <c r="EG32" i="11" s="1"/>
  <c r="EA32" i="12" s="1"/>
  <c r="EG32" i="12" s="1"/>
  <c r="EF32" i="1"/>
  <c r="DZ32" i="2" s="1"/>
  <c r="EB32" i="2" s="1"/>
  <c r="EE32" i="1"/>
  <c r="EB32" i="1"/>
  <c r="DX32" i="1"/>
  <c r="DW32" i="1"/>
  <c r="DQ32" i="2" s="1"/>
  <c r="DV32" i="1"/>
  <c r="DS32" i="1"/>
  <c r="DO32" i="1"/>
  <c r="DI32" i="2" s="1"/>
  <c r="DO32" i="2" s="1"/>
  <c r="DI32" i="3" s="1"/>
  <c r="DO32" i="3" s="1"/>
  <c r="DI32" i="4" s="1"/>
  <c r="DO32" i="4" s="1"/>
  <c r="DI32" i="5" s="1"/>
  <c r="DO32" i="5" s="1"/>
  <c r="DI32" i="6" s="1"/>
  <c r="DO32" i="6" s="1"/>
  <c r="DI32" i="7" s="1"/>
  <c r="DO32" i="7" s="1"/>
  <c r="DI32" i="8" s="1"/>
  <c r="DO32" i="8" s="1"/>
  <c r="DI32" i="9" s="1"/>
  <c r="DO32" i="9" s="1"/>
  <c r="DI32" i="10" s="1"/>
  <c r="DO32" i="10" s="1"/>
  <c r="DI32" i="11" s="1"/>
  <c r="DO32" i="11" s="1"/>
  <c r="DI32" i="12" s="1"/>
  <c r="DO32" i="12" s="1"/>
  <c r="DN32" i="1"/>
  <c r="DM32" i="1"/>
  <c r="DJ32" i="1"/>
  <c r="DF32" i="1"/>
  <c r="DE32" i="1"/>
  <c r="CY32" i="2" s="1"/>
  <c r="DE32" i="2" s="1"/>
  <c r="DD32" i="1"/>
  <c r="DA32" i="1"/>
  <c r="CN32" i="1"/>
  <c r="CM32" i="1"/>
  <c r="CO32" i="1" s="1"/>
  <c r="CL32" i="1"/>
  <c r="CI32" i="1"/>
  <c r="CE32" i="1"/>
  <c r="BY32" i="2" s="1"/>
  <c r="CE32" i="2" s="1"/>
  <c r="BY32" i="3" s="1"/>
  <c r="CE32" i="3" s="1"/>
  <c r="BY32" i="4" s="1"/>
  <c r="CE32" i="4" s="1"/>
  <c r="BY32" i="5" s="1"/>
  <c r="CE32" i="5" s="1"/>
  <c r="BY32" i="6" s="1"/>
  <c r="CE32" i="6" s="1"/>
  <c r="BY32" i="7" s="1"/>
  <c r="CE32" i="7" s="1"/>
  <c r="BY32" i="8" s="1"/>
  <c r="CE32" i="8" s="1"/>
  <c r="BY32" i="9" s="1"/>
  <c r="CE32" i="9" s="1"/>
  <c r="BY32" i="10" s="1"/>
  <c r="CE32" i="10" s="1"/>
  <c r="BY32" i="11" s="1"/>
  <c r="CE32" i="11" s="1"/>
  <c r="BY32" i="12" s="1"/>
  <c r="CE32" i="12" s="1"/>
  <c r="CD32" i="1"/>
  <c r="CF32" i="1" s="1"/>
  <c r="CC32" i="1"/>
  <c r="BZ32" i="1"/>
  <c r="BW32" i="1"/>
  <c r="BV32" i="1"/>
  <c r="BP32" i="2" s="1"/>
  <c r="BV32" i="2" s="1"/>
  <c r="BP32" i="3" s="1"/>
  <c r="BV32" i="3" s="1"/>
  <c r="BP32" i="4" s="1"/>
  <c r="BV32" i="4" s="1"/>
  <c r="BP32" i="5" s="1"/>
  <c r="BV32" i="5" s="1"/>
  <c r="BP32" i="6" s="1"/>
  <c r="BV32" i="6" s="1"/>
  <c r="BP32" i="7" s="1"/>
  <c r="BV32" i="7" s="1"/>
  <c r="BP32" i="8" s="1"/>
  <c r="BV32" i="8" s="1"/>
  <c r="BP32" i="9" s="1"/>
  <c r="BV32" i="9" s="1"/>
  <c r="BP32" i="10" s="1"/>
  <c r="BV32" i="10" s="1"/>
  <c r="BP32" i="11" s="1"/>
  <c r="BV32" i="11" s="1"/>
  <c r="BP32" i="12" s="1"/>
  <c r="BV32" i="12" s="1"/>
  <c r="BU32" i="1"/>
  <c r="BO32" i="2" s="1"/>
  <c r="BT32" i="1"/>
  <c r="BQ32" i="1"/>
  <c r="BM32" i="1"/>
  <c r="BG32" i="2" s="1"/>
  <c r="BM32" i="2" s="1"/>
  <c r="BG32" i="3" s="1"/>
  <c r="BM32" i="3" s="1"/>
  <c r="BG32" i="4" s="1"/>
  <c r="BM32" i="4" s="1"/>
  <c r="BG32" i="5" s="1"/>
  <c r="BM32" i="5" s="1"/>
  <c r="BG32" i="6" s="1"/>
  <c r="BM32" i="6" s="1"/>
  <c r="BG32" i="7" s="1"/>
  <c r="BM32" i="7" s="1"/>
  <c r="BG32" i="8" s="1"/>
  <c r="BM32" i="8" s="1"/>
  <c r="BG32" i="9" s="1"/>
  <c r="BM32" i="9" s="1"/>
  <c r="BG32" i="10" s="1"/>
  <c r="BM32" i="10" s="1"/>
  <c r="BG32" i="11" s="1"/>
  <c r="BM32" i="11" s="1"/>
  <c r="BL32" i="1"/>
  <c r="BF32" i="2" s="1"/>
  <c r="BK32" i="1"/>
  <c r="BH32" i="1"/>
  <c r="BD32" i="1"/>
  <c r="AX32" i="2" s="1"/>
  <c r="BD32" i="2" s="1"/>
  <c r="AX32" i="3" s="1"/>
  <c r="BD32" i="3" s="1"/>
  <c r="AX32" i="4" s="1"/>
  <c r="BD32" i="4" s="1"/>
  <c r="AX32" i="5" s="1"/>
  <c r="BD32" i="5" s="1"/>
  <c r="AX32" i="6" s="1"/>
  <c r="BD32" i="6" s="1"/>
  <c r="AX32" i="7" s="1"/>
  <c r="BD32" i="7" s="1"/>
  <c r="AX32" i="8" s="1"/>
  <c r="BD32" i="8" s="1"/>
  <c r="AX32" i="9" s="1"/>
  <c r="BD32" i="9" s="1"/>
  <c r="AX32" i="10" s="1"/>
  <c r="BD32" i="10" s="1"/>
  <c r="AX32" i="11" s="1"/>
  <c r="BD32" i="11" s="1"/>
  <c r="AX32" i="12" s="1"/>
  <c r="BD32" i="12" s="1"/>
  <c r="BC32" i="1"/>
  <c r="AW32" i="2" s="1"/>
  <c r="AY32" i="2" s="1"/>
  <c r="BB32" i="1"/>
  <c r="AY32" i="1"/>
  <c r="AU32" i="1"/>
  <c r="AT32" i="1"/>
  <c r="AN32" i="2" s="1"/>
  <c r="AT32" i="2" s="1"/>
  <c r="AS32" i="1"/>
  <c r="AP32" i="1"/>
  <c r="AL32" i="1"/>
  <c r="AF32" i="2" s="1"/>
  <c r="AL32" i="2" s="1"/>
  <c r="AF32" i="3" s="1"/>
  <c r="AL32" i="3" s="1"/>
  <c r="AF32" i="4" s="1"/>
  <c r="AL32" i="4" s="1"/>
  <c r="AF32" i="5" s="1"/>
  <c r="AL32" i="5" s="1"/>
  <c r="AF32" i="6" s="1"/>
  <c r="AL32" i="6" s="1"/>
  <c r="AF32" i="7" s="1"/>
  <c r="AL32" i="7" s="1"/>
  <c r="AF32" i="8" s="1"/>
  <c r="AL32" i="8" s="1"/>
  <c r="AF32" i="9" s="1"/>
  <c r="AL32" i="9" s="1"/>
  <c r="AF32" i="10" s="1"/>
  <c r="AL32" i="10" s="1"/>
  <c r="AF32" i="11" s="1"/>
  <c r="AL32" i="11" s="1"/>
  <c r="AF32" i="12" s="1"/>
  <c r="AL32" i="12" s="1"/>
  <c r="AK32" i="1"/>
  <c r="AJ32" i="1"/>
  <c r="AG32" i="1"/>
  <c r="AC32" i="1"/>
  <c r="AB32" i="1"/>
  <c r="V32" i="2" s="1"/>
  <c r="AB32" i="2" s="1"/>
  <c r="AA32" i="1"/>
  <c r="X32" i="1"/>
  <c r="T32" i="1"/>
  <c r="S32" i="1"/>
  <c r="U32" i="1" s="1"/>
  <c r="R32" i="1"/>
  <c r="O32" i="1"/>
  <c r="K32" i="1"/>
  <c r="E32" i="2" s="1"/>
  <c r="K32" i="2" s="1"/>
  <c r="J32" i="1"/>
  <c r="L32" i="1" s="1"/>
  <c r="I32" i="1"/>
  <c r="F32" i="1"/>
  <c r="EP31" i="1"/>
  <c r="EJ31" i="2" s="1"/>
  <c r="EP31" i="2" s="1"/>
  <c r="EJ31" i="3" s="1"/>
  <c r="EP31" i="3" s="1"/>
  <c r="EJ31" i="4" s="1"/>
  <c r="EP31" i="4" s="1"/>
  <c r="EO31" i="1"/>
  <c r="EN31" i="1"/>
  <c r="EK31" i="1"/>
  <c r="EH31" i="1"/>
  <c r="EG31" i="1"/>
  <c r="EA31" i="2" s="1"/>
  <c r="EG31" i="2" s="1"/>
  <c r="EA31" i="3" s="1"/>
  <c r="EG31" i="3" s="1"/>
  <c r="EA31" i="4" s="1"/>
  <c r="EG31" i="4" s="1"/>
  <c r="EA31" i="5" s="1"/>
  <c r="EG31" i="5" s="1"/>
  <c r="EA31" i="6" s="1"/>
  <c r="EG31" i="6" s="1"/>
  <c r="EA31" i="7" s="1"/>
  <c r="EG31" i="7" s="1"/>
  <c r="EA31" i="8" s="1"/>
  <c r="EG31" i="8" s="1"/>
  <c r="EA31" i="9" s="1"/>
  <c r="EG31" i="9" s="1"/>
  <c r="EA31" i="10" s="1"/>
  <c r="EG31" i="10" s="1"/>
  <c r="EA31" i="11" s="1"/>
  <c r="EG31" i="11" s="1"/>
  <c r="EA31" i="12" s="1"/>
  <c r="EG31" i="12" s="1"/>
  <c r="EF31" i="1"/>
  <c r="DZ31" i="2" s="1"/>
  <c r="EE31" i="1"/>
  <c r="EB31" i="1"/>
  <c r="DX31" i="1"/>
  <c r="DR31" i="2" s="1"/>
  <c r="DX31" i="2" s="1"/>
  <c r="DR31" i="3" s="1"/>
  <c r="DX31" i="3" s="1"/>
  <c r="DR31" i="4" s="1"/>
  <c r="DX31" i="4" s="1"/>
  <c r="DR31" i="5" s="1"/>
  <c r="DX31" i="5" s="1"/>
  <c r="DR31" i="6" s="1"/>
  <c r="DX31" i="6" s="1"/>
  <c r="DR31" i="7" s="1"/>
  <c r="DX31" i="7" s="1"/>
  <c r="DW31" i="1"/>
  <c r="DQ31" i="2" s="1"/>
  <c r="DV31" i="1"/>
  <c r="DS31" i="1"/>
  <c r="DO31" i="1"/>
  <c r="DI31" i="2" s="1"/>
  <c r="DO31" i="2" s="1"/>
  <c r="DI31" i="3" s="1"/>
  <c r="DO31" i="3" s="1"/>
  <c r="DI31" i="4" s="1"/>
  <c r="DO31" i="4" s="1"/>
  <c r="DI31" i="5" s="1"/>
  <c r="DO31" i="5" s="1"/>
  <c r="DI31" i="6" s="1"/>
  <c r="DO31" i="6" s="1"/>
  <c r="DI31" i="7" s="1"/>
  <c r="DO31" i="7" s="1"/>
  <c r="DI31" i="8" s="1"/>
  <c r="DO31" i="8" s="1"/>
  <c r="DI31" i="9" s="1"/>
  <c r="DO31" i="9" s="1"/>
  <c r="DI31" i="10" s="1"/>
  <c r="DO31" i="10" s="1"/>
  <c r="DI31" i="11" s="1"/>
  <c r="DO31" i="11" s="1"/>
  <c r="DI31" i="12" s="1"/>
  <c r="DO31" i="12" s="1"/>
  <c r="DN31" i="1"/>
  <c r="DH31" i="2" s="1"/>
  <c r="DJ31" i="2" s="1"/>
  <c r="DM31" i="1"/>
  <c r="DJ31" i="1"/>
  <c r="DF31" i="1"/>
  <c r="DE31" i="1"/>
  <c r="CY31" i="2" s="1"/>
  <c r="DE31" i="2" s="1"/>
  <c r="DD31" i="1"/>
  <c r="DA31" i="1"/>
  <c r="CX31" i="1"/>
  <c r="CW31" i="1"/>
  <c r="CV31" i="1"/>
  <c r="CU31" i="1"/>
  <c r="CT31" i="1"/>
  <c r="EV31" i="1" s="1"/>
  <c r="CS31" i="1"/>
  <c r="EU31" i="1" s="1"/>
  <c r="CN31" i="1"/>
  <c r="CH31" i="2" s="1"/>
  <c r="CN31" i="2" s="1"/>
  <c r="CH31" i="3" s="1"/>
  <c r="CN31" i="3" s="1"/>
  <c r="CH31" i="4" s="1"/>
  <c r="CN31" i="4" s="1"/>
  <c r="CH31" i="5" s="1"/>
  <c r="CN31" i="5" s="1"/>
  <c r="CH31" i="6" s="1"/>
  <c r="CN31" i="6" s="1"/>
  <c r="CH31" i="7" s="1"/>
  <c r="CN31" i="7" s="1"/>
  <c r="CH31" i="8" s="1"/>
  <c r="CN31" i="8" s="1"/>
  <c r="CH31" i="9" s="1"/>
  <c r="CN31" i="9" s="1"/>
  <c r="CM31" i="1"/>
  <c r="CG31" i="2" s="1"/>
  <c r="CM31" i="2" s="1"/>
  <c r="CL31" i="1"/>
  <c r="CI31" i="1"/>
  <c r="CE31" i="1"/>
  <c r="CF31" i="1" s="1"/>
  <c r="CD31" i="1"/>
  <c r="BX31" i="2" s="1"/>
  <c r="CD31" i="2" s="1"/>
  <c r="CC31" i="1"/>
  <c r="BZ31" i="1"/>
  <c r="BV31" i="1"/>
  <c r="BP31" i="2" s="1"/>
  <c r="BV31" i="2" s="1"/>
  <c r="BP31" i="3" s="1"/>
  <c r="BV31" i="3" s="1"/>
  <c r="BP31" i="4" s="1"/>
  <c r="BV31" i="4" s="1"/>
  <c r="BP31" i="5" s="1"/>
  <c r="BV31" i="5" s="1"/>
  <c r="BP31" i="6" s="1"/>
  <c r="BV31" i="6" s="1"/>
  <c r="BP31" i="7" s="1"/>
  <c r="BV31" i="7" s="1"/>
  <c r="BP31" i="8" s="1"/>
  <c r="BV31" i="8" s="1"/>
  <c r="BP31" i="9" s="1"/>
  <c r="BV31" i="9" s="1"/>
  <c r="BP31" i="10" s="1"/>
  <c r="BV31" i="10" s="1"/>
  <c r="BP31" i="11" s="1"/>
  <c r="BV31" i="11" s="1"/>
  <c r="BP31" i="12" s="1"/>
  <c r="BV31" i="12" s="1"/>
  <c r="BU31" i="1"/>
  <c r="BW31" i="1" s="1"/>
  <c r="BT31" i="1"/>
  <c r="BQ31" i="1"/>
  <c r="BM31" i="1"/>
  <c r="BG31" i="2" s="1"/>
  <c r="BM31" i="2" s="1"/>
  <c r="BG31" i="3" s="1"/>
  <c r="BM31" i="3" s="1"/>
  <c r="BG31" i="4" s="1"/>
  <c r="BM31" i="4" s="1"/>
  <c r="BG31" i="5" s="1"/>
  <c r="BM31" i="5" s="1"/>
  <c r="BG31" i="6" s="1"/>
  <c r="BM31" i="6" s="1"/>
  <c r="BG31" i="7" s="1"/>
  <c r="BM31" i="7" s="1"/>
  <c r="BG31" i="8" s="1"/>
  <c r="BM31" i="8" s="1"/>
  <c r="BG31" i="9" s="1"/>
  <c r="BM31" i="9" s="1"/>
  <c r="BG31" i="10" s="1"/>
  <c r="BM31" i="10" s="1"/>
  <c r="BG31" i="11" s="1"/>
  <c r="BM31" i="11" s="1"/>
  <c r="BL31" i="1"/>
  <c r="BN31" i="1" s="1"/>
  <c r="BK31" i="1"/>
  <c r="BH31" i="1"/>
  <c r="BE31" i="1"/>
  <c r="BD31" i="1"/>
  <c r="AX31" i="2" s="1"/>
  <c r="BD31" i="2" s="1"/>
  <c r="AX31" i="3" s="1"/>
  <c r="BD31" i="3" s="1"/>
  <c r="AX31" i="4" s="1"/>
  <c r="BD31" i="4" s="1"/>
  <c r="AX31" i="5" s="1"/>
  <c r="BD31" i="5" s="1"/>
  <c r="AX31" i="6" s="1"/>
  <c r="BD31" i="6" s="1"/>
  <c r="AX31" i="7" s="1"/>
  <c r="BD31" i="7" s="1"/>
  <c r="AX31" i="8" s="1"/>
  <c r="BD31" i="8" s="1"/>
  <c r="AX31" i="9" s="1"/>
  <c r="BD31" i="9" s="1"/>
  <c r="AX31" i="10" s="1"/>
  <c r="BD31" i="10" s="1"/>
  <c r="AX31" i="11" s="1"/>
  <c r="BD31" i="11" s="1"/>
  <c r="AX31" i="12" s="1"/>
  <c r="BD31" i="12" s="1"/>
  <c r="BC31" i="1"/>
  <c r="AW31" i="2" s="1"/>
  <c r="BB31" i="1"/>
  <c r="AY31" i="1"/>
  <c r="AU31" i="1"/>
  <c r="AO31" i="2" s="1"/>
  <c r="AU31" i="2" s="1"/>
  <c r="AO31" i="3" s="1"/>
  <c r="AU31" i="3" s="1"/>
  <c r="AO31" i="4" s="1"/>
  <c r="AU31" i="4" s="1"/>
  <c r="AO31" i="5" s="1"/>
  <c r="AU31" i="5" s="1"/>
  <c r="AO31" i="6" s="1"/>
  <c r="AU31" i="6" s="1"/>
  <c r="AO31" i="7" s="1"/>
  <c r="AU31" i="7" s="1"/>
  <c r="AO31" i="8" s="1"/>
  <c r="AU31" i="8" s="1"/>
  <c r="AO31" i="9" s="1"/>
  <c r="AU31" i="9" s="1"/>
  <c r="AO31" i="10" s="1"/>
  <c r="AU31" i="10" s="1"/>
  <c r="AO31" i="11" s="1"/>
  <c r="AU31" i="11" s="1"/>
  <c r="AO31" i="12" s="1"/>
  <c r="AU31" i="12" s="1"/>
  <c r="AT31" i="1"/>
  <c r="AS31" i="1"/>
  <c r="AP31" i="1"/>
  <c r="AM31" i="1"/>
  <c r="AL31" i="1"/>
  <c r="AF31" i="2" s="1"/>
  <c r="AL31" i="2" s="1"/>
  <c r="AF31" i="3" s="1"/>
  <c r="AL31" i="3" s="1"/>
  <c r="AF31" i="4" s="1"/>
  <c r="AL31" i="4" s="1"/>
  <c r="AF31" i="5" s="1"/>
  <c r="AL31" i="5" s="1"/>
  <c r="AF31" i="6" s="1"/>
  <c r="AL31" i="6" s="1"/>
  <c r="AF31" i="7" s="1"/>
  <c r="AL31" i="7" s="1"/>
  <c r="AF31" i="8" s="1"/>
  <c r="AL31" i="8" s="1"/>
  <c r="AF31" i="9" s="1"/>
  <c r="AL31" i="9" s="1"/>
  <c r="AF31" i="10" s="1"/>
  <c r="AL31" i="10" s="1"/>
  <c r="AF31" i="11" s="1"/>
  <c r="AL31" i="11" s="1"/>
  <c r="AF31" i="12" s="1"/>
  <c r="AL31" i="12" s="1"/>
  <c r="AK31" i="1"/>
  <c r="AE31" i="2" s="1"/>
  <c r="AG31" i="2" s="1"/>
  <c r="AJ31" i="1"/>
  <c r="AG31" i="1"/>
  <c r="AD31" i="1"/>
  <c r="AC31" i="1"/>
  <c r="W31" i="2" s="1"/>
  <c r="AC31" i="2" s="1"/>
  <c r="W31" i="3" s="1"/>
  <c r="AC31" i="3" s="1"/>
  <c r="W31" i="4" s="1"/>
  <c r="AC31" i="4" s="1"/>
  <c r="W31" i="5" s="1"/>
  <c r="AC31" i="5" s="1"/>
  <c r="W31" i="6" s="1"/>
  <c r="AC31" i="6" s="1"/>
  <c r="W31" i="7" s="1"/>
  <c r="AC31" i="7" s="1"/>
  <c r="AB31" i="1"/>
  <c r="V31" i="2" s="1"/>
  <c r="X31" i="2" s="1"/>
  <c r="AA31" i="1"/>
  <c r="X31" i="1"/>
  <c r="T31" i="1"/>
  <c r="N31" i="2" s="1"/>
  <c r="T31" i="2" s="1"/>
  <c r="N31" i="3" s="1"/>
  <c r="T31" i="3" s="1"/>
  <c r="N31" i="4" s="1"/>
  <c r="T31" i="4" s="1"/>
  <c r="N31" i="5" s="1"/>
  <c r="T31" i="5" s="1"/>
  <c r="N31" i="6" s="1"/>
  <c r="T31" i="6" s="1"/>
  <c r="N31" i="7" s="1"/>
  <c r="T31" i="7" s="1"/>
  <c r="S31" i="1"/>
  <c r="M31" i="2" s="1"/>
  <c r="S31" i="2" s="1"/>
  <c r="R31" i="1"/>
  <c r="O31" i="1"/>
  <c r="K31" i="1"/>
  <c r="L31" i="1" s="1"/>
  <c r="J31" i="1"/>
  <c r="D31" i="2" s="1"/>
  <c r="J31" i="2" s="1"/>
  <c r="I31" i="1"/>
  <c r="F31" i="1"/>
  <c r="EP30" i="1"/>
  <c r="EQ30" i="1" s="1"/>
  <c r="EO30" i="1"/>
  <c r="EN30" i="1"/>
  <c r="EK30" i="1"/>
  <c r="EG30" i="1"/>
  <c r="EA30" i="2" s="1"/>
  <c r="EG30" i="2" s="1"/>
  <c r="EA30" i="3" s="1"/>
  <c r="EG30" i="3" s="1"/>
  <c r="EA30" i="4" s="1"/>
  <c r="EG30" i="4" s="1"/>
  <c r="EA30" i="5" s="1"/>
  <c r="EG30" i="5" s="1"/>
  <c r="EA30" i="6" s="1"/>
  <c r="EG30" i="6" s="1"/>
  <c r="EA30" i="7" s="1"/>
  <c r="EG30" i="7" s="1"/>
  <c r="EA30" i="8" s="1"/>
  <c r="EG30" i="8" s="1"/>
  <c r="EA30" i="9" s="1"/>
  <c r="EG30" i="9" s="1"/>
  <c r="EA30" i="10" s="1"/>
  <c r="EG30" i="10" s="1"/>
  <c r="EA30" i="11" s="1"/>
  <c r="EG30" i="11" s="1"/>
  <c r="EA30" i="12" s="1"/>
  <c r="EG30" i="12" s="1"/>
  <c r="EF30" i="1"/>
  <c r="EE30" i="1"/>
  <c r="EB30" i="1"/>
  <c r="DX30" i="1"/>
  <c r="DR30" i="2" s="1"/>
  <c r="DX30" i="2" s="1"/>
  <c r="DR30" i="3" s="1"/>
  <c r="DX30" i="3" s="1"/>
  <c r="DR30" i="4" s="1"/>
  <c r="DX30" i="4" s="1"/>
  <c r="DR30" i="5" s="1"/>
  <c r="DX30" i="5" s="1"/>
  <c r="DR30" i="6" s="1"/>
  <c r="DX30" i="6" s="1"/>
  <c r="DR30" i="7" s="1"/>
  <c r="DX30" i="7" s="1"/>
  <c r="DW30" i="1"/>
  <c r="DY30" i="1" s="1"/>
  <c r="DV30" i="1"/>
  <c r="DS30" i="1"/>
  <c r="DP30" i="1"/>
  <c r="DO30" i="1"/>
  <c r="DI30" i="2" s="1"/>
  <c r="DN30" i="1"/>
  <c r="DH30" i="2" s="1"/>
  <c r="DM30" i="1"/>
  <c r="DJ30" i="1"/>
  <c r="DF30" i="1"/>
  <c r="CZ30" i="2" s="1"/>
  <c r="DF30" i="2" s="1"/>
  <c r="CZ30" i="3" s="1"/>
  <c r="DF30" i="3" s="1"/>
  <c r="CZ30" i="4" s="1"/>
  <c r="DF30" i="4" s="1"/>
  <c r="CZ30" i="5" s="1"/>
  <c r="DF30" i="5" s="1"/>
  <c r="CZ30" i="6" s="1"/>
  <c r="DF30" i="6" s="1"/>
  <c r="CZ30" i="7" s="1"/>
  <c r="DF30" i="7" s="1"/>
  <c r="CZ30" i="8" s="1"/>
  <c r="DF30" i="8" s="1"/>
  <c r="CZ30" i="9" s="1"/>
  <c r="DF30" i="9" s="1"/>
  <c r="CZ30" i="10" s="1"/>
  <c r="DF30" i="10" s="1"/>
  <c r="CZ30" i="11" s="1"/>
  <c r="DF30" i="11" s="1"/>
  <c r="CZ30" i="12" s="1"/>
  <c r="DF30" i="12" s="1"/>
  <c r="DE30" i="1"/>
  <c r="DD30" i="1"/>
  <c r="DA30" i="1"/>
  <c r="CX30" i="1"/>
  <c r="CW30" i="1"/>
  <c r="CV30" i="1"/>
  <c r="CU30" i="1"/>
  <c r="CT30" i="1"/>
  <c r="EV30" i="1" s="1"/>
  <c r="CS30" i="1"/>
  <c r="EU30" i="1" s="1"/>
  <c r="CO30" i="1"/>
  <c r="CN30" i="1"/>
  <c r="CH30" i="2" s="1"/>
  <c r="CN30" i="2" s="1"/>
  <c r="CH30" i="3" s="1"/>
  <c r="CN30" i="3" s="1"/>
  <c r="CH30" i="4" s="1"/>
  <c r="CN30" i="4" s="1"/>
  <c r="CH30" i="5" s="1"/>
  <c r="CN30" i="5" s="1"/>
  <c r="CH30" i="6" s="1"/>
  <c r="CN30" i="6" s="1"/>
  <c r="CH30" i="7" s="1"/>
  <c r="CN30" i="7" s="1"/>
  <c r="CH30" i="8" s="1"/>
  <c r="CN30" i="8" s="1"/>
  <c r="CH30" i="9" s="1"/>
  <c r="CN30" i="9" s="1"/>
  <c r="CM30" i="1"/>
  <c r="CG30" i="2" s="1"/>
  <c r="CM30" i="2" s="1"/>
  <c r="CL30" i="1"/>
  <c r="CI30" i="1"/>
  <c r="CE30" i="1"/>
  <c r="BY30" i="2" s="1"/>
  <c r="CE30" i="2" s="1"/>
  <c r="BY30" i="3" s="1"/>
  <c r="CE30" i="3" s="1"/>
  <c r="BY30" i="4" s="1"/>
  <c r="CE30" i="4" s="1"/>
  <c r="BY30" i="5" s="1"/>
  <c r="CE30" i="5" s="1"/>
  <c r="BY30" i="6" s="1"/>
  <c r="CE30" i="6" s="1"/>
  <c r="BY30" i="7" s="1"/>
  <c r="CE30" i="7" s="1"/>
  <c r="BY30" i="8" s="1"/>
  <c r="CE30" i="8" s="1"/>
  <c r="BY30" i="9" s="1"/>
  <c r="CE30" i="9" s="1"/>
  <c r="BY30" i="10" s="1"/>
  <c r="CE30" i="10" s="1"/>
  <c r="BY30" i="11" s="1"/>
  <c r="CE30" i="11" s="1"/>
  <c r="BY30" i="12" s="1"/>
  <c r="CE30" i="12" s="1"/>
  <c r="CD30" i="1"/>
  <c r="CC30" i="1"/>
  <c r="BZ30" i="1"/>
  <c r="BW30" i="1"/>
  <c r="BV30" i="1"/>
  <c r="BP30" i="2" s="1"/>
  <c r="BV30" i="2" s="1"/>
  <c r="BP30" i="3" s="1"/>
  <c r="BV30" i="3" s="1"/>
  <c r="BP30" i="4" s="1"/>
  <c r="BV30" i="4" s="1"/>
  <c r="BP30" i="5" s="1"/>
  <c r="BV30" i="5" s="1"/>
  <c r="BP30" i="6" s="1"/>
  <c r="BV30" i="6" s="1"/>
  <c r="BP30" i="7" s="1"/>
  <c r="BV30" i="7" s="1"/>
  <c r="BP30" i="8" s="1"/>
  <c r="BV30" i="8" s="1"/>
  <c r="BP30" i="9" s="1"/>
  <c r="BV30" i="9" s="1"/>
  <c r="BP30" i="10" s="1"/>
  <c r="BV30" i="10" s="1"/>
  <c r="BP30" i="11" s="1"/>
  <c r="BV30" i="11" s="1"/>
  <c r="BP30" i="12" s="1"/>
  <c r="BV30" i="12" s="1"/>
  <c r="BU30" i="1"/>
  <c r="BO30" i="2" s="1"/>
  <c r="BU30" i="2" s="1"/>
  <c r="BT30" i="1"/>
  <c r="BQ30" i="1"/>
  <c r="BN30" i="1"/>
  <c r="BM30" i="1"/>
  <c r="BG30" i="2" s="1"/>
  <c r="BM30" i="2" s="1"/>
  <c r="BG30" i="3" s="1"/>
  <c r="BM30" i="3" s="1"/>
  <c r="BG30" i="4" s="1"/>
  <c r="BM30" i="4" s="1"/>
  <c r="BG30" i="5" s="1"/>
  <c r="BM30" i="5" s="1"/>
  <c r="BG30" i="6" s="1"/>
  <c r="BM30" i="6" s="1"/>
  <c r="BG30" i="7" s="1"/>
  <c r="BM30" i="7" s="1"/>
  <c r="BG30" i="8" s="1"/>
  <c r="BM30" i="8" s="1"/>
  <c r="BG30" i="9" s="1"/>
  <c r="BM30" i="9" s="1"/>
  <c r="BG30" i="10" s="1"/>
  <c r="BM30" i="10" s="1"/>
  <c r="BG30" i="11" s="1"/>
  <c r="BM30" i="11" s="1"/>
  <c r="BL30" i="1"/>
  <c r="BF30" i="2" s="1"/>
  <c r="BL30" i="2" s="1"/>
  <c r="BK30" i="1"/>
  <c r="BH30" i="1"/>
  <c r="BD30" i="1"/>
  <c r="BC30" i="1"/>
  <c r="BE30" i="1" s="1"/>
  <c r="BB30" i="1"/>
  <c r="AY30" i="1"/>
  <c r="AU30" i="1"/>
  <c r="AT30" i="1"/>
  <c r="AS30" i="1"/>
  <c r="AP30" i="1"/>
  <c r="AL30" i="1"/>
  <c r="AF30" i="2" s="1"/>
  <c r="AL30" i="2" s="1"/>
  <c r="AF30" i="3" s="1"/>
  <c r="AL30" i="3" s="1"/>
  <c r="AF30" i="4" s="1"/>
  <c r="AL30" i="4" s="1"/>
  <c r="AF30" i="5" s="1"/>
  <c r="AL30" i="5" s="1"/>
  <c r="AF30" i="6" s="1"/>
  <c r="AL30" i="6" s="1"/>
  <c r="AF30" i="7" s="1"/>
  <c r="AL30" i="7" s="1"/>
  <c r="AF30" i="8" s="1"/>
  <c r="AL30" i="8" s="1"/>
  <c r="AF30" i="9" s="1"/>
  <c r="AL30" i="9" s="1"/>
  <c r="AF30" i="10" s="1"/>
  <c r="AL30" i="10" s="1"/>
  <c r="AF30" i="11" s="1"/>
  <c r="AL30" i="11" s="1"/>
  <c r="AF30" i="12" s="1"/>
  <c r="AL30" i="12" s="1"/>
  <c r="AK30" i="1"/>
  <c r="AJ30" i="1"/>
  <c r="AG30" i="1"/>
  <c r="AC30" i="1"/>
  <c r="W30" i="2" s="1"/>
  <c r="AB30" i="1"/>
  <c r="AD30" i="1" s="1"/>
  <c r="AA30" i="1"/>
  <c r="X30" i="1"/>
  <c r="U30" i="1"/>
  <c r="T30" i="1"/>
  <c r="N30" i="2" s="1"/>
  <c r="T30" i="2" s="1"/>
  <c r="N30" i="3" s="1"/>
  <c r="T30" i="3" s="1"/>
  <c r="N30" i="4" s="1"/>
  <c r="T30" i="4" s="1"/>
  <c r="N30" i="5" s="1"/>
  <c r="T30" i="5" s="1"/>
  <c r="N30" i="6" s="1"/>
  <c r="T30" i="6" s="1"/>
  <c r="N30" i="7" s="1"/>
  <c r="T30" i="7" s="1"/>
  <c r="S30" i="1"/>
  <c r="M30" i="2" s="1"/>
  <c r="R30" i="1"/>
  <c r="O30" i="1"/>
  <c r="K30" i="1"/>
  <c r="E30" i="2" s="1"/>
  <c r="K30" i="2" s="1"/>
  <c r="E30" i="3" s="1"/>
  <c r="K30" i="3" s="1"/>
  <c r="E30" i="4" s="1"/>
  <c r="K30" i="4" s="1"/>
  <c r="E30" i="5" s="1"/>
  <c r="K30" i="5" s="1"/>
  <c r="E30" i="6" s="1"/>
  <c r="K30" i="6" s="1"/>
  <c r="E30" i="7" s="1"/>
  <c r="K30" i="7" s="1"/>
  <c r="E30" i="8" s="1"/>
  <c r="K30" i="8" s="1"/>
  <c r="E30" i="9" s="1"/>
  <c r="K30" i="9" s="1"/>
  <c r="E30" i="10" s="1"/>
  <c r="K30" i="10" s="1"/>
  <c r="E30" i="11" s="1"/>
  <c r="K30" i="11" s="1"/>
  <c r="E30" i="12" s="1"/>
  <c r="K30" i="12" s="1"/>
  <c r="J30" i="1"/>
  <c r="I30" i="1"/>
  <c r="F30" i="1"/>
  <c r="EP29" i="1"/>
  <c r="EJ29" i="2" s="1"/>
  <c r="EP29" i="2" s="1"/>
  <c r="EJ29" i="3" s="1"/>
  <c r="EP29" i="3" s="1"/>
  <c r="EJ29" i="4" s="1"/>
  <c r="EP29" i="4" s="1"/>
  <c r="EO29" i="1"/>
  <c r="EN29" i="1"/>
  <c r="EK29" i="1"/>
  <c r="EH29" i="1"/>
  <c r="EG29" i="1"/>
  <c r="EF29" i="1"/>
  <c r="DZ29" i="2" s="1"/>
  <c r="EF29" i="2" s="1"/>
  <c r="EE29" i="1"/>
  <c r="EB29" i="1"/>
  <c r="DY29" i="1"/>
  <c r="DX29" i="1"/>
  <c r="DR29" i="2" s="1"/>
  <c r="DX29" i="2" s="1"/>
  <c r="DR29" i="3" s="1"/>
  <c r="DX29" i="3" s="1"/>
  <c r="DR29" i="4" s="1"/>
  <c r="DX29" i="4" s="1"/>
  <c r="DR29" i="5" s="1"/>
  <c r="DX29" i="5" s="1"/>
  <c r="DR29" i="6" s="1"/>
  <c r="DX29" i="6" s="1"/>
  <c r="DR29" i="7" s="1"/>
  <c r="DX29" i="7" s="1"/>
  <c r="DW29" i="1"/>
  <c r="DV29" i="1"/>
  <c r="DS29" i="1"/>
  <c r="DO29" i="1"/>
  <c r="DI29" i="2" s="1"/>
  <c r="DO29" i="2" s="1"/>
  <c r="DI29" i="3" s="1"/>
  <c r="DO29" i="3" s="1"/>
  <c r="DI29" i="4" s="1"/>
  <c r="DO29" i="4" s="1"/>
  <c r="DI29" i="5" s="1"/>
  <c r="DO29" i="5" s="1"/>
  <c r="DI29" i="6" s="1"/>
  <c r="DO29" i="6" s="1"/>
  <c r="DI29" i="7" s="1"/>
  <c r="DO29" i="7" s="1"/>
  <c r="DI29" i="8" s="1"/>
  <c r="DO29" i="8" s="1"/>
  <c r="DI29" i="9" s="1"/>
  <c r="DO29" i="9" s="1"/>
  <c r="DI29" i="10" s="1"/>
  <c r="DO29" i="10" s="1"/>
  <c r="DI29" i="11" s="1"/>
  <c r="DO29" i="11" s="1"/>
  <c r="DI29" i="12" s="1"/>
  <c r="DO29" i="12" s="1"/>
  <c r="DN29" i="1"/>
  <c r="DP29" i="1" s="1"/>
  <c r="DM29" i="1"/>
  <c r="DJ29" i="1"/>
  <c r="DF29" i="1"/>
  <c r="DE29" i="1"/>
  <c r="CY29" i="2" s="1"/>
  <c r="DD29" i="1"/>
  <c r="DA29" i="1"/>
  <c r="CX29" i="1"/>
  <c r="CW29" i="1"/>
  <c r="CV29" i="1"/>
  <c r="CU29" i="1"/>
  <c r="CT29" i="1"/>
  <c r="EV29" i="1" s="1"/>
  <c r="CS29" i="1"/>
  <c r="EU29" i="1" s="1"/>
  <c r="CN29" i="1"/>
  <c r="CH29" i="2" s="1"/>
  <c r="CN29" i="2" s="1"/>
  <c r="CH29" i="3" s="1"/>
  <c r="CN29" i="3" s="1"/>
  <c r="CH29" i="4" s="1"/>
  <c r="CN29" i="4" s="1"/>
  <c r="CH29" i="5" s="1"/>
  <c r="CN29" i="5" s="1"/>
  <c r="CH29" i="6" s="1"/>
  <c r="CN29" i="6" s="1"/>
  <c r="CH29" i="7" s="1"/>
  <c r="CN29" i="7" s="1"/>
  <c r="CH29" i="8" s="1"/>
  <c r="CN29" i="8" s="1"/>
  <c r="CH29" i="9" s="1"/>
  <c r="CN29" i="9" s="1"/>
  <c r="CM29" i="1"/>
  <c r="CO29" i="1" s="1"/>
  <c r="CI29" i="1"/>
  <c r="CE29" i="1"/>
  <c r="BY29" i="2" s="1"/>
  <c r="CE29" i="2" s="1"/>
  <c r="BY29" i="3" s="1"/>
  <c r="CE29" i="3" s="1"/>
  <c r="BY29" i="4" s="1"/>
  <c r="CE29" i="4" s="1"/>
  <c r="BY29" i="5" s="1"/>
  <c r="CE29" i="5" s="1"/>
  <c r="BY29" i="6" s="1"/>
  <c r="CE29" i="6" s="1"/>
  <c r="BY29" i="7" s="1"/>
  <c r="CE29" i="7" s="1"/>
  <c r="BY29" i="8" s="1"/>
  <c r="CE29" i="8" s="1"/>
  <c r="BY29" i="9" s="1"/>
  <c r="CE29" i="9" s="1"/>
  <c r="BY29" i="10" s="1"/>
  <c r="CE29" i="10" s="1"/>
  <c r="BY29" i="11" s="1"/>
  <c r="CE29" i="11" s="1"/>
  <c r="BY29" i="12" s="1"/>
  <c r="CE29" i="12" s="1"/>
  <c r="CD29" i="1"/>
  <c r="BX29" i="2" s="1"/>
  <c r="CC29" i="1"/>
  <c r="BZ29" i="1"/>
  <c r="BV29" i="1"/>
  <c r="BP29" i="2" s="1"/>
  <c r="BV29" i="2" s="1"/>
  <c r="BP29" i="3" s="1"/>
  <c r="BV29" i="3" s="1"/>
  <c r="BP29" i="4" s="1"/>
  <c r="BV29" i="4" s="1"/>
  <c r="BP29" i="5" s="1"/>
  <c r="BV29" i="5" s="1"/>
  <c r="BP29" i="6" s="1"/>
  <c r="BV29" i="6" s="1"/>
  <c r="BP29" i="7" s="1"/>
  <c r="BV29" i="7" s="1"/>
  <c r="BP29" i="8" s="1"/>
  <c r="BV29" i="8" s="1"/>
  <c r="BP29" i="9" s="1"/>
  <c r="BV29" i="9" s="1"/>
  <c r="BP29" i="10" s="1"/>
  <c r="BV29" i="10" s="1"/>
  <c r="BP29" i="11" s="1"/>
  <c r="BV29" i="11" s="1"/>
  <c r="BP29" i="12" s="1"/>
  <c r="BV29" i="12" s="1"/>
  <c r="BU29" i="1"/>
  <c r="BT29" i="1"/>
  <c r="BQ29" i="1"/>
  <c r="BN29" i="1"/>
  <c r="BM29" i="1"/>
  <c r="BG29" i="2" s="1"/>
  <c r="BM29" i="2" s="1"/>
  <c r="BG29" i="3" s="1"/>
  <c r="BM29" i="3" s="1"/>
  <c r="BG29" i="4" s="1"/>
  <c r="BM29" i="4" s="1"/>
  <c r="BG29" i="5" s="1"/>
  <c r="BM29" i="5" s="1"/>
  <c r="BG29" i="6" s="1"/>
  <c r="BM29" i="6" s="1"/>
  <c r="BG29" i="7" s="1"/>
  <c r="BM29" i="7" s="1"/>
  <c r="BG29" i="8" s="1"/>
  <c r="BM29" i="8" s="1"/>
  <c r="BG29" i="9" s="1"/>
  <c r="BM29" i="9" s="1"/>
  <c r="BG29" i="10" s="1"/>
  <c r="BM29" i="10" s="1"/>
  <c r="BG29" i="11" s="1"/>
  <c r="BM29" i="11" s="1"/>
  <c r="BL29" i="1"/>
  <c r="BF29" i="2" s="1"/>
  <c r="BL29" i="2" s="1"/>
  <c r="BK29" i="1"/>
  <c r="BH29" i="1"/>
  <c r="BD29" i="1"/>
  <c r="AX29" i="2" s="1"/>
  <c r="BD29" i="2" s="1"/>
  <c r="AX29" i="3" s="1"/>
  <c r="BD29" i="3" s="1"/>
  <c r="AX29" i="4" s="1"/>
  <c r="BD29" i="4" s="1"/>
  <c r="AX29" i="5" s="1"/>
  <c r="BD29" i="5" s="1"/>
  <c r="AX29" i="6" s="1"/>
  <c r="BD29" i="6" s="1"/>
  <c r="AX29" i="7" s="1"/>
  <c r="BD29" i="7" s="1"/>
  <c r="AX29" i="8" s="1"/>
  <c r="BD29" i="8" s="1"/>
  <c r="AX29" i="9" s="1"/>
  <c r="BD29" i="9" s="1"/>
  <c r="AX29" i="10" s="1"/>
  <c r="BD29" i="10" s="1"/>
  <c r="AX29" i="11" s="1"/>
  <c r="BD29" i="11" s="1"/>
  <c r="AX29" i="12" s="1"/>
  <c r="BD29" i="12" s="1"/>
  <c r="BC29" i="1"/>
  <c r="AW29" i="2" s="1"/>
  <c r="BC29" i="2" s="1"/>
  <c r="BB29" i="1"/>
  <c r="AY29" i="1"/>
  <c r="AU29" i="1"/>
  <c r="AT29" i="1"/>
  <c r="AN29" i="2" s="1"/>
  <c r="AT29" i="2" s="1"/>
  <c r="AS29" i="1"/>
  <c r="AP29" i="1"/>
  <c r="AL29" i="1"/>
  <c r="AM29" i="1" s="1"/>
  <c r="AK29" i="1"/>
  <c r="AJ29" i="1"/>
  <c r="AG29" i="1"/>
  <c r="AC29" i="1"/>
  <c r="W29" i="2" s="1"/>
  <c r="AC29" i="2" s="1"/>
  <c r="W29" i="3" s="1"/>
  <c r="AC29" i="3" s="1"/>
  <c r="W29" i="4" s="1"/>
  <c r="AC29" i="4" s="1"/>
  <c r="W29" i="5" s="1"/>
  <c r="AC29" i="5" s="1"/>
  <c r="W29" i="6" s="1"/>
  <c r="AC29" i="6" s="1"/>
  <c r="W29" i="7" s="1"/>
  <c r="AC29" i="7" s="1"/>
  <c r="AB29" i="1"/>
  <c r="AD29" i="1" s="1"/>
  <c r="AA29" i="1"/>
  <c r="X29" i="1"/>
  <c r="T29" i="1"/>
  <c r="N29" i="2" s="1"/>
  <c r="T29" i="2" s="1"/>
  <c r="N29" i="3" s="1"/>
  <c r="T29" i="3" s="1"/>
  <c r="N29" i="4" s="1"/>
  <c r="T29" i="4" s="1"/>
  <c r="N29" i="5" s="1"/>
  <c r="T29" i="5" s="1"/>
  <c r="N29" i="6" s="1"/>
  <c r="T29" i="6" s="1"/>
  <c r="N29" i="7" s="1"/>
  <c r="T29" i="7" s="1"/>
  <c r="S29" i="1"/>
  <c r="U29" i="1" s="1"/>
  <c r="R29" i="1"/>
  <c r="O29" i="1"/>
  <c r="K29" i="1"/>
  <c r="E29" i="2" s="1"/>
  <c r="K29" i="2" s="1"/>
  <c r="E29" i="3" s="1"/>
  <c r="K29" i="3" s="1"/>
  <c r="E29" i="4" s="1"/>
  <c r="K29" i="4" s="1"/>
  <c r="E29" i="5" s="1"/>
  <c r="K29" i="5" s="1"/>
  <c r="E29" i="6" s="1"/>
  <c r="K29" i="6" s="1"/>
  <c r="E29" i="7" s="1"/>
  <c r="K29" i="7" s="1"/>
  <c r="E29" i="8" s="1"/>
  <c r="K29" i="8" s="1"/>
  <c r="E29" i="9" s="1"/>
  <c r="K29" i="9" s="1"/>
  <c r="E29" i="10" s="1"/>
  <c r="K29" i="10" s="1"/>
  <c r="E29" i="11" s="1"/>
  <c r="K29" i="11" s="1"/>
  <c r="E29" i="12" s="1"/>
  <c r="K29" i="12" s="1"/>
  <c r="J29" i="1"/>
  <c r="D29" i="2" s="1"/>
  <c r="I29" i="1"/>
  <c r="F29" i="1"/>
  <c r="EQ28" i="1"/>
  <c r="EP28" i="1"/>
  <c r="EJ28" i="2" s="1"/>
  <c r="EP28" i="2" s="1"/>
  <c r="EJ28" i="3" s="1"/>
  <c r="EP28" i="3" s="1"/>
  <c r="EJ28" i="4" s="1"/>
  <c r="EP28" i="4" s="1"/>
  <c r="EO28" i="1"/>
  <c r="EI28" i="2" s="1"/>
  <c r="EK28" i="2" s="1"/>
  <c r="EN28" i="1"/>
  <c r="EK28" i="1"/>
  <c r="EG28" i="1"/>
  <c r="EA28" i="2" s="1"/>
  <c r="EG28" i="2" s="1"/>
  <c r="EA28" i="3" s="1"/>
  <c r="EG28" i="3" s="1"/>
  <c r="EA28" i="4" s="1"/>
  <c r="EG28" i="4" s="1"/>
  <c r="EA28" i="5" s="1"/>
  <c r="EG28" i="5" s="1"/>
  <c r="EA28" i="6" s="1"/>
  <c r="EG28" i="6" s="1"/>
  <c r="EA28" i="7" s="1"/>
  <c r="EG28" i="7" s="1"/>
  <c r="EA28" i="8" s="1"/>
  <c r="EG28" i="8" s="1"/>
  <c r="EA28" i="9" s="1"/>
  <c r="EG28" i="9" s="1"/>
  <c r="EA28" i="10" s="1"/>
  <c r="EG28" i="10" s="1"/>
  <c r="EA28" i="11" s="1"/>
  <c r="EG28" i="11" s="1"/>
  <c r="EA28" i="12" s="1"/>
  <c r="EG28" i="12" s="1"/>
  <c r="EF28" i="1"/>
  <c r="EE28" i="1"/>
  <c r="EB28" i="1"/>
  <c r="DY28" i="1"/>
  <c r="DX28" i="1"/>
  <c r="DR28" i="2" s="1"/>
  <c r="DX28" i="2" s="1"/>
  <c r="DR28" i="3" s="1"/>
  <c r="DX28" i="3" s="1"/>
  <c r="DR28" i="4" s="1"/>
  <c r="DX28" i="4" s="1"/>
  <c r="DR28" i="5" s="1"/>
  <c r="DX28" i="5" s="1"/>
  <c r="DR28" i="6" s="1"/>
  <c r="DX28" i="6" s="1"/>
  <c r="DR28" i="7" s="1"/>
  <c r="DX28" i="7" s="1"/>
  <c r="DW28" i="1"/>
  <c r="DQ28" i="2" s="1"/>
  <c r="DW28" i="2" s="1"/>
  <c r="DV28" i="1"/>
  <c r="DS28" i="1"/>
  <c r="DP28" i="1"/>
  <c r="DO28" i="1"/>
  <c r="DI28" i="2" s="1"/>
  <c r="DO28" i="2" s="1"/>
  <c r="DI28" i="3" s="1"/>
  <c r="DO28" i="3" s="1"/>
  <c r="DI28" i="4" s="1"/>
  <c r="DO28" i="4" s="1"/>
  <c r="DI28" i="5" s="1"/>
  <c r="DO28" i="5" s="1"/>
  <c r="DI28" i="6" s="1"/>
  <c r="DO28" i="6" s="1"/>
  <c r="DI28" i="7" s="1"/>
  <c r="DO28" i="7" s="1"/>
  <c r="DI28" i="8" s="1"/>
  <c r="DO28" i="8" s="1"/>
  <c r="DI28" i="9" s="1"/>
  <c r="DO28" i="9" s="1"/>
  <c r="DI28" i="10" s="1"/>
  <c r="DO28" i="10" s="1"/>
  <c r="DI28" i="11" s="1"/>
  <c r="DO28" i="11" s="1"/>
  <c r="DI28" i="12" s="1"/>
  <c r="DO28" i="12" s="1"/>
  <c r="DN28" i="1"/>
  <c r="DH28" i="2" s="1"/>
  <c r="DN28" i="2" s="1"/>
  <c r="DM28" i="1"/>
  <c r="DJ28" i="1"/>
  <c r="DF28" i="1"/>
  <c r="DE28" i="1"/>
  <c r="DG28" i="1" s="1"/>
  <c r="DD28" i="1"/>
  <c r="DA28" i="1"/>
  <c r="CX28" i="1"/>
  <c r="CW28" i="1"/>
  <c r="CV28" i="1"/>
  <c r="CU28" i="1"/>
  <c r="CT28" i="1"/>
  <c r="EV28" i="1" s="1"/>
  <c r="CS28" i="1"/>
  <c r="EU28" i="1" s="1"/>
  <c r="CO28" i="1"/>
  <c r="CN28" i="1"/>
  <c r="CH28" i="2" s="1"/>
  <c r="CN28" i="2" s="1"/>
  <c r="CH28" i="3" s="1"/>
  <c r="CN28" i="3" s="1"/>
  <c r="CH28" i="4" s="1"/>
  <c r="CN28" i="4" s="1"/>
  <c r="CH28" i="5" s="1"/>
  <c r="CN28" i="5" s="1"/>
  <c r="CH28" i="6" s="1"/>
  <c r="CN28" i="6" s="1"/>
  <c r="CH28" i="7" s="1"/>
  <c r="CN28" i="7" s="1"/>
  <c r="CH28" i="8" s="1"/>
  <c r="CN28" i="8" s="1"/>
  <c r="CH28" i="9" s="1"/>
  <c r="CN28" i="9" s="1"/>
  <c r="CM28" i="1"/>
  <c r="CL28" i="1"/>
  <c r="CI28" i="1"/>
  <c r="CE28" i="1"/>
  <c r="BY28" i="2" s="1"/>
  <c r="CE28" i="2" s="1"/>
  <c r="BY28" i="3" s="1"/>
  <c r="CE28" i="3" s="1"/>
  <c r="BY28" i="4" s="1"/>
  <c r="CE28" i="4" s="1"/>
  <c r="BY28" i="5" s="1"/>
  <c r="CE28" i="5" s="1"/>
  <c r="BY28" i="6" s="1"/>
  <c r="CE28" i="6" s="1"/>
  <c r="BY28" i="7" s="1"/>
  <c r="CE28" i="7" s="1"/>
  <c r="BY28" i="8" s="1"/>
  <c r="CE28" i="8" s="1"/>
  <c r="BY28" i="9" s="1"/>
  <c r="CE28" i="9" s="1"/>
  <c r="BY28" i="10" s="1"/>
  <c r="CE28" i="10" s="1"/>
  <c r="BY28" i="11" s="1"/>
  <c r="CE28" i="11" s="1"/>
  <c r="BY28" i="12" s="1"/>
  <c r="CE28" i="12" s="1"/>
  <c r="CD28" i="1"/>
  <c r="CF28" i="1" s="1"/>
  <c r="CC28" i="1"/>
  <c r="BZ28" i="1"/>
  <c r="BV28" i="1"/>
  <c r="BU28" i="1"/>
  <c r="BO28" i="2" s="1"/>
  <c r="BT28" i="1"/>
  <c r="BQ28" i="1"/>
  <c r="BM28" i="1"/>
  <c r="BG28" i="2" s="1"/>
  <c r="BM28" i="2" s="1"/>
  <c r="BG28" i="3" s="1"/>
  <c r="BM28" i="3" s="1"/>
  <c r="BG28" i="4" s="1"/>
  <c r="BM28" i="4" s="1"/>
  <c r="BG28" i="5" s="1"/>
  <c r="BM28" i="5" s="1"/>
  <c r="BG28" i="6" s="1"/>
  <c r="BM28" i="6" s="1"/>
  <c r="BG28" i="7" s="1"/>
  <c r="BM28" i="7" s="1"/>
  <c r="BG28" i="8" s="1"/>
  <c r="BM28" i="8" s="1"/>
  <c r="BG28" i="9" s="1"/>
  <c r="BM28" i="9" s="1"/>
  <c r="BG28" i="10" s="1"/>
  <c r="BM28" i="10" s="1"/>
  <c r="BG28" i="11" s="1"/>
  <c r="BM28" i="11" s="1"/>
  <c r="BL28" i="1"/>
  <c r="BF28" i="2" s="1"/>
  <c r="BK28" i="1"/>
  <c r="BH28" i="1"/>
  <c r="BD28" i="1"/>
  <c r="AX28" i="2" s="1"/>
  <c r="BD28" i="2" s="1"/>
  <c r="AX28" i="3" s="1"/>
  <c r="BD28" i="3" s="1"/>
  <c r="AX28" i="4" s="1"/>
  <c r="BD28" i="4" s="1"/>
  <c r="AX28" i="5" s="1"/>
  <c r="BD28" i="5" s="1"/>
  <c r="AX28" i="6" s="1"/>
  <c r="BD28" i="6" s="1"/>
  <c r="AX28" i="7" s="1"/>
  <c r="BD28" i="7" s="1"/>
  <c r="AX28" i="8" s="1"/>
  <c r="BD28" i="8" s="1"/>
  <c r="AX28" i="9" s="1"/>
  <c r="BD28" i="9" s="1"/>
  <c r="AX28" i="10" s="1"/>
  <c r="BD28" i="10" s="1"/>
  <c r="AX28" i="11" s="1"/>
  <c r="BD28" i="11" s="1"/>
  <c r="AX28" i="12" s="1"/>
  <c r="BD28" i="12" s="1"/>
  <c r="BC28" i="1"/>
  <c r="BE28" i="1" s="1"/>
  <c r="BB28" i="1"/>
  <c r="AY28" i="1"/>
  <c r="AV28" i="1"/>
  <c r="AU28" i="1"/>
  <c r="AO28" i="2" s="1"/>
  <c r="AU28" i="2" s="1"/>
  <c r="AO28" i="3" s="1"/>
  <c r="AU28" i="3" s="1"/>
  <c r="AO28" i="4" s="1"/>
  <c r="AU28" i="4" s="1"/>
  <c r="AO28" i="5" s="1"/>
  <c r="AU28" i="5" s="1"/>
  <c r="AO28" i="6" s="1"/>
  <c r="AU28" i="6" s="1"/>
  <c r="AO28" i="7" s="1"/>
  <c r="AU28" i="7" s="1"/>
  <c r="AO28" i="8" s="1"/>
  <c r="AU28" i="8" s="1"/>
  <c r="AO28" i="9" s="1"/>
  <c r="AU28" i="9" s="1"/>
  <c r="AO28" i="10" s="1"/>
  <c r="AU28" i="10" s="1"/>
  <c r="AO28" i="11" s="1"/>
  <c r="AU28" i="11" s="1"/>
  <c r="AO28" i="12" s="1"/>
  <c r="AU28" i="12" s="1"/>
  <c r="AT28" i="1"/>
  <c r="AN28" i="2" s="1"/>
  <c r="AP28" i="2" s="1"/>
  <c r="AS28" i="1"/>
  <c r="AP28" i="1"/>
  <c r="AL28" i="1"/>
  <c r="AF28" i="2" s="1"/>
  <c r="AL28" i="2" s="1"/>
  <c r="AF28" i="3" s="1"/>
  <c r="AL28" i="3" s="1"/>
  <c r="AF28" i="4" s="1"/>
  <c r="AL28" i="4" s="1"/>
  <c r="AF28" i="5" s="1"/>
  <c r="AL28" i="5" s="1"/>
  <c r="AF28" i="6" s="1"/>
  <c r="AL28" i="6" s="1"/>
  <c r="AF28" i="7" s="1"/>
  <c r="AL28" i="7" s="1"/>
  <c r="AF28" i="8" s="1"/>
  <c r="AL28" i="8" s="1"/>
  <c r="AF28" i="9" s="1"/>
  <c r="AL28" i="9" s="1"/>
  <c r="AF28" i="10" s="1"/>
  <c r="AL28" i="10" s="1"/>
  <c r="AF28" i="11" s="1"/>
  <c r="AL28" i="11" s="1"/>
  <c r="AF28" i="12" s="1"/>
  <c r="AL28" i="12" s="1"/>
  <c r="AK28" i="1"/>
  <c r="AJ28" i="1"/>
  <c r="AG28" i="1"/>
  <c r="AD28" i="1"/>
  <c r="AC28" i="1"/>
  <c r="AB28" i="1"/>
  <c r="V28" i="2" s="1"/>
  <c r="AB28" i="2" s="1"/>
  <c r="AA28" i="1"/>
  <c r="X28" i="1"/>
  <c r="T28" i="1"/>
  <c r="U28" i="1" s="1"/>
  <c r="S28" i="1"/>
  <c r="R28" i="1"/>
  <c r="O28" i="1"/>
  <c r="K28" i="1"/>
  <c r="E28" i="2" s="1"/>
  <c r="K28" i="2" s="1"/>
  <c r="E28" i="3" s="1"/>
  <c r="K28" i="3" s="1"/>
  <c r="E28" i="4" s="1"/>
  <c r="K28" i="4" s="1"/>
  <c r="E28" i="5" s="1"/>
  <c r="K28" i="5" s="1"/>
  <c r="E28" i="6" s="1"/>
  <c r="K28" i="6" s="1"/>
  <c r="E28" i="7" s="1"/>
  <c r="K28" i="7" s="1"/>
  <c r="E28" i="8" s="1"/>
  <c r="K28" i="8" s="1"/>
  <c r="E28" i="9" s="1"/>
  <c r="K28" i="9" s="1"/>
  <c r="E28" i="10" s="1"/>
  <c r="K28" i="10" s="1"/>
  <c r="E28" i="11" s="1"/>
  <c r="K28" i="11" s="1"/>
  <c r="E28" i="12" s="1"/>
  <c r="K28" i="12" s="1"/>
  <c r="J28" i="1"/>
  <c r="L28" i="1" s="1"/>
  <c r="I28" i="1"/>
  <c r="F28" i="1"/>
  <c r="EP27" i="1"/>
  <c r="EJ27" i="2" s="1"/>
  <c r="EP27" i="2" s="1"/>
  <c r="EJ27" i="3" s="1"/>
  <c r="EP27" i="3" s="1"/>
  <c r="EJ27" i="4" s="1"/>
  <c r="EP27" i="4" s="1"/>
  <c r="EO27" i="1"/>
  <c r="EN27" i="1"/>
  <c r="EK27" i="1"/>
  <c r="EG27" i="1"/>
  <c r="EF27" i="1"/>
  <c r="DZ27" i="2" s="1"/>
  <c r="EE27" i="1"/>
  <c r="EB27" i="1"/>
  <c r="DY27" i="1"/>
  <c r="DX27" i="1"/>
  <c r="DR27" i="2" s="1"/>
  <c r="DX27" i="2" s="1"/>
  <c r="DR27" i="3" s="1"/>
  <c r="DX27" i="3" s="1"/>
  <c r="DR27" i="4" s="1"/>
  <c r="DX27" i="4" s="1"/>
  <c r="DR27" i="5" s="1"/>
  <c r="DX27" i="5" s="1"/>
  <c r="DR27" i="6" s="1"/>
  <c r="DX27" i="6" s="1"/>
  <c r="DR27" i="7" s="1"/>
  <c r="DX27" i="7" s="1"/>
  <c r="DW27" i="1"/>
  <c r="DQ27" i="2" s="1"/>
  <c r="DS27" i="2" s="1"/>
  <c r="DV27" i="1"/>
  <c r="DS27" i="1"/>
  <c r="DO27" i="1"/>
  <c r="DI27" i="2" s="1"/>
  <c r="DO27" i="2" s="1"/>
  <c r="DI27" i="3" s="1"/>
  <c r="DO27" i="3" s="1"/>
  <c r="DI27" i="4" s="1"/>
  <c r="DO27" i="4" s="1"/>
  <c r="DI27" i="5" s="1"/>
  <c r="DO27" i="5" s="1"/>
  <c r="DI27" i="6" s="1"/>
  <c r="DO27" i="6" s="1"/>
  <c r="DI27" i="7" s="1"/>
  <c r="DO27" i="7" s="1"/>
  <c r="DI27" i="8" s="1"/>
  <c r="DO27" i="8" s="1"/>
  <c r="DI27" i="9" s="1"/>
  <c r="DO27" i="9" s="1"/>
  <c r="DI27" i="10" s="1"/>
  <c r="DO27" i="10" s="1"/>
  <c r="DI27" i="11" s="1"/>
  <c r="DO27" i="11" s="1"/>
  <c r="DI27" i="12" s="1"/>
  <c r="DO27" i="12" s="1"/>
  <c r="DN27" i="1"/>
  <c r="DH27" i="2" s="1"/>
  <c r="DN27" i="2" s="1"/>
  <c r="DM27" i="1"/>
  <c r="DJ27" i="1"/>
  <c r="DF27" i="1"/>
  <c r="CZ27" i="2" s="1"/>
  <c r="DF27" i="2" s="1"/>
  <c r="CZ27" i="3" s="1"/>
  <c r="DF27" i="3" s="1"/>
  <c r="CZ27" i="4" s="1"/>
  <c r="DF27" i="4" s="1"/>
  <c r="CZ27" i="5" s="1"/>
  <c r="DF27" i="5" s="1"/>
  <c r="CZ27" i="6" s="1"/>
  <c r="DF27" i="6" s="1"/>
  <c r="CZ27" i="7" s="1"/>
  <c r="DF27" i="7" s="1"/>
  <c r="CZ27" i="8" s="1"/>
  <c r="DF27" i="8" s="1"/>
  <c r="CZ27" i="9" s="1"/>
  <c r="DF27" i="9" s="1"/>
  <c r="CZ27" i="10" s="1"/>
  <c r="DF27" i="10" s="1"/>
  <c r="CZ27" i="11" s="1"/>
  <c r="DF27" i="11" s="1"/>
  <c r="CZ27" i="12" s="1"/>
  <c r="DF27" i="12" s="1"/>
  <c r="DE27" i="1"/>
  <c r="CY27" i="2" s="1"/>
  <c r="DE27" i="2" s="1"/>
  <c r="DD27" i="1"/>
  <c r="DA27" i="1"/>
  <c r="CX27" i="1"/>
  <c r="CW27" i="1"/>
  <c r="CV27" i="1"/>
  <c r="CU27" i="1"/>
  <c r="CT27" i="1"/>
  <c r="EV27" i="1" s="1"/>
  <c r="CS27" i="1"/>
  <c r="EU27" i="1" s="1"/>
  <c r="CN27" i="1"/>
  <c r="CH27" i="2" s="1"/>
  <c r="CN27" i="2" s="1"/>
  <c r="CH27" i="3" s="1"/>
  <c r="CN27" i="3" s="1"/>
  <c r="CH27" i="4" s="1"/>
  <c r="CN27" i="4" s="1"/>
  <c r="CH27" i="5" s="1"/>
  <c r="CN27" i="5" s="1"/>
  <c r="CH27" i="6" s="1"/>
  <c r="CN27" i="6" s="1"/>
  <c r="CH27" i="7" s="1"/>
  <c r="CN27" i="7" s="1"/>
  <c r="CH27" i="8" s="1"/>
  <c r="CN27" i="8" s="1"/>
  <c r="CH27" i="9" s="1"/>
  <c r="CN27" i="9" s="1"/>
  <c r="CM27" i="1"/>
  <c r="CG27" i="2" s="1"/>
  <c r="CM27" i="2" s="1"/>
  <c r="CL27" i="1"/>
  <c r="CI27" i="1"/>
  <c r="CF27" i="1"/>
  <c r="CE27" i="1"/>
  <c r="CD27" i="1"/>
  <c r="BX27" i="2" s="1"/>
  <c r="CD27" i="2" s="1"/>
  <c r="CC27" i="1"/>
  <c r="BZ27" i="1"/>
  <c r="BV27" i="1"/>
  <c r="BP27" i="2" s="1"/>
  <c r="BV27" i="2" s="1"/>
  <c r="BP27" i="3" s="1"/>
  <c r="BV27" i="3" s="1"/>
  <c r="BP27" i="4" s="1"/>
  <c r="BV27" i="4" s="1"/>
  <c r="BP27" i="5" s="1"/>
  <c r="BV27" i="5" s="1"/>
  <c r="BP27" i="6" s="1"/>
  <c r="BV27" i="6" s="1"/>
  <c r="BP27" i="7" s="1"/>
  <c r="BV27" i="7" s="1"/>
  <c r="BP27" i="8" s="1"/>
  <c r="BV27" i="8" s="1"/>
  <c r="BP27" i="9" s="1"/>
  <c r="BV27" i="9" s="1"/>
  <c r="BP27" i="10" s="1"/>
  <c r="BV27" i="10" s="1"/>
  <c r="BP27" i="11" s="1"/>
  <c r="BV27" i="11" s="1"/>
  <c r="BP27" i="12" s="1"/>
  <c r="BV27" i="12" s="1"/>
  <c r="BU27" i="1"/>
  <c r="BT27" i="1"/>
  <c r="BQ27" i="1"/>
  <c r="BN27" i="1"/>
  <c r="BM27" i="1"/>
  <c r="BG27" i="2" s="1"/>
  <c r="BM27" i="2" s="1"/>
  <c r="BG27" i="3" s="1"/>
  <c r="BM27" i="3" s="1"/>
  <c r="BG27" i="4" s="1"/>
  <c r="BM27" i="4" s="1"/>
  <c r="BG27" i="5" s="1"/>
  <c r="BM27" i="5" s="1"/>
  <c r="BG27" i="6" s="1"/>
  <c r="BM27" i="6" s="1"/>
  <c r="BG27" i="7" s="1"/>
  <c r="BM27" i="7" s="1"/>
  <c r="BG27" i="8" s="1"/>
  <c r="BM27" i="8" s="1"/>
  <c r="BG27" i="9" s="1"/>
  <c r="BM27" i="9" s="1"/>
  <c r="BG27" i="10" s="1"/>
  <c r="BM27" i="10" s="1"/>
  <c r="BG27" i="11" s="1"/>
  <c r="BM27" i="11" s="1"/>
  <c r="BL27" i="1"/>
  <c r="BK27" i="1"/>
  <c r="BH27" i="1"/>
  <c r="BD27" i="1"/>
  <c r="AX27" i="2" s="1"/>
  <c r="BD27" i="2" s="1"/>
  <c r="AX27" i="3" s="1"/>
  <c r="BD27" i="3" s="1"/>
  <c r="AX27" i="4" s="1"/>
  <c r="BD27" i="4" s="1"/>
  <c r="AX27" i="5" s="1"/>
  <c r="BD27" i="5" s="1"/>
  <c r="AX27" i="6" s="1"/>
  <c r="BD27" i="6" s="1"/>
  <c r="AX27" i="7" s="1"/>
  <c r="BD27" i="7" s="1"/>
  <c r="AX27" i="8" s="1"/>
  <c r="BD27" i="8" s="1"/>
  <c r="AX27" i="9" s="1"/>
  <c r="BD27" i="9" s="1"/>
  <c r="AX27" i="10" s="1"/>
  <c r="BD27" i="10" s="1"/>
  <c r="AX27" i="11" s="1"/>
  <c r="BD27" i="11" s="1"/>
  <c r="AX27" i="12" s="1"/>
  <c r="BD27" i="12" s="1"/>
  <c r="BC27" i="1"/>
  <c r="AW27" i="2" s="1"/>
  <c r="BB27" i="1"/>
  <c r="AY27" i="1"/>
  <c r="AU27" i="1"/>
  <c r="AO27" i="2" s="1"/>
  <c r="AU27" i="2" s="1"/>
  <c r="AO27" i="3" s="1"/>
  <c r="AU27" i="3" s="1"/>
  <c r="AO27" i="4" s="1"/>
  <c r="AU27" i="4" s="1"/>
  <c r="AO27" i="5" s="1"/>
  <c r="AU27" i="5" s="1"/>
  <c r="AO27" i="6" s="1"/>
  <c r="AU27" i="6" s="1"/>
  <c r="AO27" i="7" s="1"/>
  <c r="AU27" i="7" s="1"/>
  <c r="AO27" i="8" s="1"/>
  <c r="AU27" i="8" s="1"/>
  <c r="AO27" i="9" s="1"/>
  <c r="AU27" i="9" s="1"/>
  <c r="AO27" i="10" s="1"/>
  <c r="AU27" i="10" s="1"/>
  <c r="AO27" i="11" s="1"/>
  <c r="AU27" i="11" s="1"/>
  <c r="AO27" i="12" s="1"/>
  <c r="AU27" i="12" s="1"/>
  <c r="AT27" i="1"/>
  <c r="AS27" i="1"/>
  <c r="AP27" i="1"/>
  <c r="AL27" i="1"/>
  <c r="AK27" i="1"/>
  <c r="AE27" i="2" s="1"/>
  <c r="AJ27" i="1"/>
  <c r="AG27" i="1"/>
  <c r="AC27" i="1"/>
  <c r="W27" i="2" s="1"/>
  <c r="AC27" i="2" s="1"/>
  <c r="W27" i="3" s="1"/>
  <c r="AC27" i="3" s="1"/>
  <c r="W27" i="4" s="1"/>
  <c r="AC27" i="4" s="1"/>
  <c r="W27" i="5" s="1"/>
  <c r="AC27" i="5" s="1"/>
  <c r="W27" i="6" s="1"/>
  <c r="AC27" i="6" s="1"/>
  <c r="W27" i="7" s="1"/>
  <c r="AC27" i="7" s="1"/>
  <c r="AB27" i="1"/>
  <c r="V27" i="2" s="1"/>
  <c r="X27" i="2" s="1"/>
  <c r="AA27" i="1"/>
  <c r="X27" i="1"/>
  <c r="T27" i="1"/>
  <c r="N27" i="2" s="1"/>
  <c r="T27" i="2" s="1"/>
  <c r="N27" i="3" s="1"/>
  <c r="T27" i="3" s="1"/>
  <c r="N27" i="4" s="1"/>
  <c r="T27" i="4" s="1"/>
  <c r="N27" i="5" s="1"/>
  <c r="T27" i="5" s="1"/>
  <c r="N27" i="6" s="1"/>
  <c r="T27" i="6" s="1"/>
  <c r="N27" i="7" s="1"/>
  <c r="T27" i="7" s="1"/>
  <c r="S27" i="1"/>
  <c r="M27" i="2" s="1"/>
  <c r="S27" i="2" s="1"/>
  <c r="O27" i="1"/>
  <c r="L27" i="1"/>
  <c r="K27" i="1"/>
  <c r="E27" i="2" s="1"/>
  <c r="K27" i="2" s="1"/>
  <c r="E27" i="3" s="1"/>
  <c r="K27" i="3" s="1"/>
  <c r="E27" i="4" s="1"/>
  <c r="K27" i="4" s="1"/>
  <c r="E27" i="5" s="1"/>
  <c r="K27" i="5" s="1"/>
  <c r="E27" i="6" s="1"/>
  <c r="K27" i="6" s="1"/>
  <c r="E27" i="7" s="1"/>
  <c r="K27" i="7" s="1"/>
  <c r="E27" i="8" s="1"/>
  <c r="K27" i="8" s="1"/>
  <c r="E27" i="9" s="1"/>
  <c r="K27" i="9" s="1"/>
  <c r="E27" i="10" s="1"/>
  <c r="K27" i="10" s="1"/>
  <c r="E27" i="11" s="1"/>
  <c r="K27" i="11" s="1"/>
  <c r="E27" i="12" s="1"/>
  <c r="K27" i="12" s="1"/>
  <c r="J27" i="1"/>
  <c r="D27" i="2" s="1"/>
  <c r="J27" i="2" s="1"/>
  <c r="I27" i="1"/>
  <c r="F27" i="1"/>
  <c r="EQ26" i="1"/>
  <c r="EP26" i="1"/>
  <c r="EJ26" i="2" s="1"/>
  <c r="EP26" i="2" s="1"/>
  <c r="EJ26" i="3" s="1"/>
  <c r="EP26" i="3" s="1"/>
  <c r="EJ26" i="4" s="1"/>
  <c r="EP26" i="4" s="1"/>
  <c r="EO26" i="1"/>
  <c r="EN26" i="1"/>
  <c r="EK26" i="1"/>
  <c r="EG26" i="1"/>
  <c r="EA26" i="2" s="1"/>
  <c r="EG26" i="2" s="1"/>
  <c r="EA26" i="3" s="1"/>
  <c r="EG26" i="3" s="1"/>
  <c r="EA26" i="4" s="1"/>
  <c r="EG26" i="4" s="1"/>
  <c r="EA26" i="5" s="1"/>
  <c r="EG26" i="5" s="1"/>
  <c r="EA26" i="6" s="1"/>
  <c r="EG26" i="6" s="1"/>
  <c r="EA26" i="7" s="1"/>
  <c r="EG26" i="7" s="1"/>
  <c r="EA26" i="8" s="1"/>
  <c r="EG26" i="8" s="1"/>
  <c r="EA26" i="9" s="1"/>
  <c r="EG26" i="9" s="1"/>
  <c r="EA26" i="10" s="1"/>
  <c r="EG26" i="10" s="1"/>
  <c r="EA26" i="11" s="1"/>
  <c r="EG26" i="11" s="1"/>
  <c r="EA26" i="12" s="1"/>
  <c r="EG26" i="12" s="1"/>
  <c r="EF26" i="1"/>
  <c r="EH26" i="1" s="1"/>
  <c r="EE26" i="1"/>
  <c r="EB26" i="1"/>
  <c r="DX26" i="1"/>
  <c r="DW26" i="1"/>
  <c r="DQ26" i="2" s="1"/>
  <c r="DV26" i="1"/>
  <c r="DS26" i="1"/>
  <c r="DP26" i="1"/>
  <c r="DO26" i="1"/>
  <c r="DI26" i="2" s="1"/>
  <c r="DO26" i="2" s="1"/>
  <c r="DI26" i="3" s="1"/>
  <c r="DO26" i="3" s="1"/>
  <c r="DI26" i="4" s="1"/>
  <c r="DO26" i="4" s="1"/>
  <c r="DI26" i="5" s="1"/>
  <c r="DO26" i="5" s="1"/>
  <c r="DI26" i="6" s="1"/>
  <c r="DO26" i="6" s="1"/>
  <c r="DI26" i="7" s="1"/>
  <c r="DO26" i="7" s="1"/>
  <c r="DI26" i="8" s="1"/>
  <c r="DO26" i="8" s="1"/>
  <c r="DI26" i="9" s="1"/>
  <c r="DO26" i="9" s="1"/>
  <c r="DI26" i="10" s="1"/>
  <c r="DO26" i="10" s="1"/>
  <c r="DI26" i="11" s="1"/>
  <c r="DO26" i="11" s="1"/>
  <c r="DI26" i="12" s="1"/>
  <c r="DO26" i="12" s="1"/>
  <c r="DN26" i="1"/>
  <c r="DH26" i="2" s="1"/>
  <c r="DM26" i="1"/>
  <c r="DJ26" i="1"/>
  <c r="DF26" i="1"/>
  <c r="CZ26" i="2" s="1"/>
  <c r="DF26" i="2" s="1"/>
  <c r="CZ26" i="3" s="1"/>
  <c r="DF26" i="3" s="1"/>
  <c r="CZ26" i="4" s="1"/>
  <c r="DF26" i="4" s="1"/>
  <c r="CZ26" i="5" s="1"/>
  <c r="DF26" i="5" s="1"/>
  <c r="CZ26" i="6" s="1"/>
  <c r="DF26" i="6" s="1"/>
  <c r="CZ26" i="7" s="1"/>
  <c r="DF26" i="7" s="1"/>
  <c r="CZ26" i="8" s="1"/>
  <c r="DF26" i="8" s="1"/>
  <c r="CZ26" i="9" s="1"/>
  <c r="DF26" i="9" s="1"/>
  <c r="CZ26" i="10" s="1"/>
  <c r="DF26" i="10" s="1"/>
  <c r="CZ26" i="11" s="1"/>
  <c r="DF26" i="11" s="1"/>
  <c r="CZ26" i="12" s="1"/>
  <c r="DF26" i="12" s="1"/>
  <c r="DE26" i="1"/>
  <c r="DG26" i="1" s="1"/>
  <c r="DD26" i="1"/>
  <c r="DA26" i="1"/>
  <c r="CX26" i="1"/>
  <c r="CW26" i="1"/>
  <c r="CV26" i="1"/>
  <c r="CU26" i="1"/>
  <c r="CT26" i="1"/>
  <c r="EV26" i="1" s="1"/>
  <c r="CS26" i="1"/>
  <c r="EU26" i="1" s="1"/>
  <c r="CN26" i="1"/>
  <c r="CH26" i="2" s="1"/>
  <c r="CN26" i="2" s="1"/>
  <c r="CH26" i="3" s="1"/>
  <c r="CN26" i="3" s="1"/>
  <c r="CH26" i="4" s="1"/>
  <c r="CN26" i="4" s="1"/>
  <c r="CH26" i="5" s="1"/>
  <c r="CN26" i="5" s="1"/>
  <c r="CH26" i="6" s="1"/>
  <c r="CN26" i="6" s="1"/>
  <c r="CH26" i="7" s="1"/>
  <c r="CN26" i="7" s="1"/>
  <c r="CH26" i="8" s="1"/>
  <c r="CN26" i="8" s="1"/>
  <c r="CH26" i="9" s="1"/>
  <c r="CN26" i="9" s="1"/>
  <c r="CM26" i="1"/>
  <c r="CG26" i="2" s="1"/>
  <c r="CL26" i="1"/>
  <c r="CI26" i="1"/>
  <c r="CE26" i="1"/>
  <c r="BY26" i="2" s="1"/>
  <c r="CE26" i="2" s="1"/>
  <c r="BY26" i="3" s="1"/>
  <c r="CE26" i="3" s="1"/>
  <c r="BY26" i="4" s="1"/>
  <c r="CE26" i="4" s="1"/>
  <c r="BY26" i="5" s="1"/>
  <c r="CE26" i="5" s="1"/>
  <c r="BY26" i="6" s="1"/>
  <c r="CE26" i="6" s="1"/>
  <c r="BY26" i="7" s="1"/>
  <c r="CE26" i="7" s="1"/>
  <c r="BY26" i="8" s="1"/>
  <c r="CE26" i="8" s="1"/>
  <c r="BY26" i="9" s="1"/>
  <c r="CE26" i="9" s="1"/>
  <c r="BY26" i="10" s="1"/>
  <c r="CE26" i="10" s="1"/>
  <c r="BY26" i="11" s="1"/>
  <c r="CE26" i="11" s="1"/>
  <c r="BY26" i="12" s="1"/>
  <c r="CE26" i="12" s="1"/>
  <c r="CD26" i="1"/>
  <c r="BX26" i="2" s="1"/>
  <c r="CC26" i="1"/>
  <c r="BZ26" i="1"/>
  <c r="BW26" i="1"/>
  <c r="BV26" i="1"/>
  <c r="BP26" i="2" s="1"/>
  <c r="BV26" i="2" s="1"/>
  <c r="BP26" i="3" s="1"/>
  <c r="BV26" i="3" s="1"/>
  <c r="BP26" i="4" s="1"/>
  <c r="BV26" i="4" s="1"/>
  <c r="BP26" i="5" s="1"/>
  <c r="BV26" i="5" s="1"/>
  <c r="BP26" i="6" s="1"/>
  <c r="BV26" i="6" s="1"/>
  <c r="BP26" i="7" s="1"/>
  <c r="BV26" i="7" s="1"/>
  <c r="BP26" i="8" s="1"/>
  <c r="BV26" i="8" s="1"/>
  <c r="BP26" i="9" s="1"/>
  <c r="BV26" i="9" s="1"/>
  <c r="BP26" i="10" s="1"/>
  <c r="BV26" i="10" s="1"/>
  <c r="BP26" i="11" s="1"/>
  <c r="BV26" i="11" s="1"/>
  <c r="BP26" i="12" s="1"/>
  <c r="BV26" i="12" s="1"/>
  <c r="BU26" i="1"/>
  <c r="BO26" i="2" s="1"/>
  <c r="BU26" i="2" s="1"/>
  <c r="BT26" i="1"/>
  <c r="BQ26" i="1"/>
  <c r="BM26" i="1"/>
  <c r="BG26" i="2" s="1"/>
  <c r="BM26" i="2" s="1"/>
  <c r="BG26" i="3" s="1"/>
  <c r="BM26" i="3" s="1"/>
  <c r="BG26" i="4" s="1"/>
  <c r="BM26" i="4" s="1"/>
  <c r="BG26" i="5" s="1"/>
  <c r="BM26" i="5" s="1"/>
  <c r="BG26" i="6" s="1"/>
  <c r="BM26" i="6" s="1"/>
  <c r="BG26" i="7" s="1"/>
  <c r="BM26" i="7" s="1"/>
  <c r="BG26" i="8" s="1"/>
  <c r="BM26" i="8" s="1"/>
  <c r="BG26" i="9" s="1"/>
  <c r="BM26" i="9" s="1"/>
  <c r="BG26" i="10" s="1"/>
  <c r="BM26" i="10" s="1"/>
  <c r="BG26" i="11" s="1"/>
  <c r="BM26" i="11" s="1"/>
  <c r="BL26" i="1"/>
  <c r="BK26" i="1"/>
  <c r="BH26" i="1"/>
  <c r="BE26" i="1"/>
  <c r="BD26" i="1"/>
  <c r="BC26" i="1"/>
  <c r="BB26" i="1"/>
  <c r="AY26" i="1"/>
  <c r="AV26" i="1"/>
  <c r="AU26" i="1"/>
  <c r="AO26" i="2" s="1"/>
  <c r="AU26" i="2" s="1"/>
  <c r="AO26" i="3" s="1"/>
  <c r="AU26" i="3" s="1"/>
  <c r="AO26" i="4" s="1"/>
  <c r="AU26" i="4" s="1"/>
  <c r="AO26" i="5" s="1"/>
  <c r="AU26" i="5" s="1"/>
  <c r="AO26" i="6" s="1"/>
  <c r="AU26" i="6" s="1"/>
  <c r="AO26" i="7" s="1"/>
  <c r="AU26" i="7" s="1"/>
  <c r="AO26" i="8" s="1"/>
  <c r="AU26" i="8" s="1"/>
  <c r="AO26" i="9" s="1"/>
  <c r="AU26" i="9" s="1"/>
  <c r="AO26" i="10" s="1"/>
  <c r="AU26" i="10" s="1"/>
  <c r="AO26" i="11" s="1"/>
  <c r="AU26" i="11" s="1"/>
  <c r="AO26" i="12" s="1"/>
  <c r="AU26" i="12" s="1"/>
  <c r="AT26" i="1"/>
  <c r="AS26" i="1"/>
  <c r="AP26" i="1"/>
  <c r="AL26" i="1"/>
  <c r="AF26" i="2" s="1"/>
  <c r="AL26" i="2" s="1"/>
  <c r="AF26" i="3" s="1"/>
  <c r="AL26" i="3" s="1"/>
  <c r="AF26" i="4" s="1"/>
  <c r="AL26" i="4" s="1"/>
  <c r="AF26" i="5" s="1"/>
  <c r="AL26" i="5" s="1"/>
  <c r="AF26" i="6" s="1"/>
  <c r="AL26" i="6" s="1"/>
  <c r="AF26" i="7" s="1"/>
  <c r="AL26" i="7" s="1"/>
  <c r="AF26" i="8" s="1"/>
  <c r="AL26" i="8" s="1"/>
  <c r="AF26" i="9" s="1"/>
  <c r="AL26" i="9" s="1"/>
  <c r="AF26" i="10" s="1"/>
  <c r="AL26" i="10" s="1"/>
  <c r="AF26" i="11" s="1"/>
  <c r="AL26" i="11" s="1"/>
  <c r="AF26" i="12" s="1"/>
  <c r="AL26" i="12" s="1"/>
  <c r="AK26" i="1"/>
  <c r="AJ26" i="1"/>
  <c r="AG26" i="1"/>
  <c r="AC26" i="1"/>
  <c r="AB26" i="1"/>
  <c r="V26" i="2" s="1"/>
  <c r="AA26" i="1"/>
  <c r="X26" i="1"/>
  <c r="U26" i="1"/>
  <c r="T26" i="1"/>
  <c r="N26" i="2" s="1"/>
  <c r="T26" i="2" s="1"/>
  <c r="N26" i="3" s="1"/>
  <c r="T26" i="3" s="1"/>
  <c r="N26" i="4" s="1"/>
  <c r="T26" i="4" s="1"/>
  <c r="N26" i="5" s="1"/>
  <c r="T26" i="5" s="1"/>
  <c r="N26" i="6" s="1"/>
  <c r="T26" i="6" s="1"/>
  <c r="N26" i="7" s="1"/>
  <c r="T26" i="7" s="1"/>
  <c r="S26" i="1"/>
  <c r="M26" i="2" s="1"/>
  <c r="O26" i="1"/>
  <c r="L26" i="1"/>
  <c r="K26" i="1"/>
  <c r="E26" i="2" s="1"/>
  <c r="K26" i="2" s="1"/>
  <c r="E26" i="3" s="1"/>
  <c r="K26" i="3" s="1"/>
  <c r="E26" i="4" s="1"/>
  <c r="K26" i="4" s="1"/>
  <c r="E26" i="5" s="1"/>
  <c r="K26" i="5" s="1"/>
  <c r="E26" i="6" s="1"/>
  <c r="K26" i="6" s="1"/>
  <c r="E26" i="7" s="1"/>
  <c r="K26" i="7" s="1"/>
  <c r="E26" i="8" s="1"/>
  <c r="K26" i="8" s="1"/>
  <c r="E26" i="9" s="1"/>
  <c r="K26" i="9" s="1"/>
  <c r="E26" i="10" s="1"/>
  <c r="K26" i="10" s="1"/>
  <c r="E26" i="11" s="1"/>
  <c r="K26" i="11" s="1"/>
  <c r="E26" i="12" s="1"/>
  <c r="K26" i="12" s="1"/>
  <c r="J26" i="1"/>
  <c r="D26" i="2" s="1"/>
  <c r="F26" i="2" s="1"/>
  <c r="I26" i="1"/>
  <c r="F26" i="1"/>
  <c r="EQ25" i="1"/>
  <c r="EP25" i="1"/>
  <c r="EJ25" i="2" s="1"/>
  <c r="EP25" i="2" s="1"/>
  <c r="EJ25" i="3" s="1"/>
  <c r="EP25" i="3" s="1"/>
  <c r="EJ25" i="4" s="1"/>
  <c r="EP25" i="4" s="1"/>
  <c r="EO25" i="1"/>
  <c r="EI25" i="2" s="1"/>
  <c r="EO25" i="2" s="1"/>
  <c r="EN25" i="1"/>
  <c r="EK25" i="1"/>
  <c r="EH25" i="1"/>
  <c r="EG25" i="1"/>
  <c r="EA25" i="2" s="1"/>
  <c r="EG25" i="2" s="1"/>
  <c r="EA25" i="3" s="1"/>
  <c r="EG25" i="3" s="1"/>
  <c r="EA25" i="4" s="1"/>
  <c r="EG25" i="4" s="1"/>
  <c r="EA25" i="5" s="1"/>
  <c r="EG25" i="5" s="1"/>
  <c r="EA25" i="6" s="1"/>
  <c r="EG25" i="6" s="1"/>
  <c r="EA25" i="7" s="1"/>
  <c r="EG25" i="7" s="1"/>
  <c r="EA25" i="8" s="1"/>
  <c r="EG25" i="8" s="1"/>
  <c r="EA25" i="9" s="1"/>
  <c r="EG25" i="9" s="1"/>
  <c r="EA25" i="10" s="1"/>
  <c r="EG25" i="10" s="1"/>
  <c r="EA25" i="11" s="1"/>
  <c r="EG25" i="11" s="1"/>
  <c r="EA25" i="12" s="1"/>
  <c r="EG25" i="12" s="1"/>
  <c r="EF25" i="1"/>
  <c r="DZ25" i="2" s="1"/>
  <c r="EF25" i="2" s="1"/>
  <c r="EE25" i="1"/>
  <c r="EB25" i="1"/>
  <c r="DX25" i="1"/>
  <c r="DW25" i="1"/>
  <c r="DY25" i="1" s="1"/>
  <c r="DV25" i="1"/>
  <c r="DS25" i="1"/>
  <c r="DO25" i="1"/>
  <c r="DN25" i="1"/>
  <c r="DM25" i="1"/>
  <c r="DJ25" i="1"/>
  <c r="DG25" i="1"/>
  <c r="DF25" i="1"/>
  <c r="CZ25" i="2" s="1"/>
  <c r="DF25" i="2" s="1"/>
  <c r="CZ25" i="3" s="1"/>
  <c r="DF25" i="3" s="1"/>
  <c r="CZ25" i="4" s="1"/>
  <c r="DF25" i="4" s="1"/>
  <c r="CZ25" i="5" s="1"/>
  <c r="DF25" i="5" s="1"/>
  <c r="CZ25" i="6" s="1"/>
  <c r="DF25" i="6" s="1"/>
  <c r="CZ25" i="7" s="1"/>
  <c r="DF25" i="7" s="1"/>
  <c r="CZ25" i="8" s="1"/>
  <c r="DF25" i="8" s="1"/>
  <c r="CZ25" i="9" s="1"/>
  <c r="DF25" i="9" s="1"/>
  <c r="CZ25" i="10" s="1"/>
  <c r="DF25" i="10" s="1"/>
  <c r="CZ25" i="11" s="1"/>
  <c r="DF25" i="11" s="1"/>
  <c r="CZ25" i="12" s="1"/>
  <c r="DF25" i="12" s="1"/>
  <c r="DE25" i="1"/>
  <c r="CY25" i="2" s="1"/>
  <c r="DD25" i="1"/>
  <c r="DA25" i="1"/>
  <c r="CX25" i="1"/>
  <c r="CW25" i="1"/>
  <c r="CV25" i="1"/>
  <c r="CU25" i="1"/>
  <c r="CT25" i="1"/>
  <c r="EV25" i="1" s="1"/>
  <c r="CS25" i="1"/>
  <c r="EU25" i="1" s="1"/>
  <c r="CN25" i="1"/>
  <c r="CM25" i="1"/>
  <c r="CG25" i="2" s="1"/>
  <c r="CL25" i="1"/>
  <c r="CI25" i="1"/>
  <c r="CE25" i="1"/>
  <c r="BY25" i="2" s="1"/>
  <c r="CE25" i="2" s="1"/>
  <c r="BY25" i="3" s="1"/>
  <c r="CE25" i="3" s="1"/>
  <c r="BY25" i="4" s="1"/>
  <c r="CE25" i="4" s="1"/>
  <c r="BY25" i="5" s="1"/>
  <c r="CE25" i="5" s="1"/>
  <c r="BY25" i="6" s="1"/>
  <c r="CE25" i="6" s="1"/>
  <c r="BY25" i="7" s="1"/>
  <c r="CE25" i="7" s="1"/>
  <c r="BY25" i="8" s="1"/>
  <c r="CE25" i="8" s="1"/>
  <c r="BY25" i="9" s="1"/>
  <c r="CE25" i="9" s="1"/>
  <c r="BY25" i="10" s="1"/>
  <c r="CE25" i="10" s="1"/>
  <c r="BY25" i="11" s="1"/>
  <c r="CE25" i="11" s="1"/>
  <c r="BY25" i="12" s="1"/>
  <c r="CE25" i="12" s="1"/>
  <c r="CD25" i="1"/>
  <c r="BX25" i="2" s="1"/>
  <c r="CC25" i="1"/>
  <c r="BZ25" i="1"/>
  <c r="BV25" i="1"/>
  <c r="BP25" i="2" s="1"/>
  <c r="BV25" i="2" s="1"/>
  <c r="BP25" i="3" s="1"/>
  <c r="BV25" i="3" s="1"/>
  <c r="BP25" i="4" s="1"/>
  <c r="BV25" i="4" s="1"/>
  <c r="BP25" i="5" s="1"/>
  <c r="BV25" i="5" s="1"/>
  <c r="BP25" i="6" s="1"/>
  <c r="BV25" i="6" s="1"/>
  <c r="BP25" i="7" s="1"/>
  <c r="BV25" i="7" s="1"/>
  <c r="BP25" i="8" s="1"/>
  <c r="BV25" i="8" s="1"/>
  <c r="BP25" i="9" s="1"/>
  <c r="BV25" i="9" s="1"/>
  <c r="BP25" i="10" s="1"/>
  <c r="BV25" i="10" s="1"/>
  <c r="BP25" i="11" s="1"/>
  <c r="BV25" i="11" s="1"/>
  <c r="BP25" i="12" s="1"/>
  <c r="BV25" i="12" s="1"/>
  <c r="BU25" i="1"/>
  <c r="BW25" i="1" s="1"/>
  <c r="BT25" i="1"/>
  <c r="BQ25" i="1"/>
  <c r="BN25" i="1"/>
  <c r="BM25" i="1"/>
  <c r="BG25" i="2" s="1"/>
  <c r="BM25" i="2" s="1"/>
  <c r="BG25" i="3" s="1"/>
  <c r="BM25" i="3" s="1"/>
  <c r="BG25" i="4" s="1"/>
  <c r="BM25" i="4" s="1"/>
  <c r="BG25" i="5" s="1"/>
  <c r="BM25" i="5" s="1"/>
  <c r="BG25" i="6" s="1"/>
  <c r="BM25" i="6" s="1"/>
  <c r="BG25" i="7" s="1"/>
  <c r="BM25" i="7" s="1"/>
  <c r="BG25" i="8" s="1"/>
  <c r="BM25" i="8" s="1"/>
  <c r="BG25" i="9" s="1"/>
  <c r="BM25" i="9" s="1"/>
  <c r="BG25" i="10" s="1"/>
  <c r="BM25" i="10" s="1"/>
  <c r="BG25" i="11" s="1"/>
  <c r="BM25" i="11" s="1"/>
  <c r="BL25" i="1"/>
  <c r="BF25" i="2" s="1"/>
  <c r="BL25" i="2" s="1"/>
  <c r="BK25" i="1"/>
  <c r="BH25" i="1"/>
  <c r="BD25" i="1"/>
  <c r="AX25" i="2" s="1"/>
  <c r="BD25" i="2" s="1"/>
  <c r="AX25" i="3" s="1"/>
  <c r="BD25" i="3" s="1"/>
  <c r="AX25" i="4" s="1"/>
  <c r="BD25" i="4" s="1"/>
  <c r="AX25" i="5" s="1"/>
  <c r="BD25" i="5" s="1"/>
  <c r="AX25" i="6" s="1"/>
  <c r="BD25" i="6" s="1"/>
  <c r="AX25" i="7" s="1"/>
  <c r="BD25" i="7" s="1"/>
  <c r="AX25" i="8" s="1"/>
  <c r="BD25" i="8" s="1"/>
  <c r="AX25" i="9" s="1"/>
  <c r="BD25" i="9" s="1"/>
  <c r="AX25" i="10" s="1"/>
  <c r="BD25" i="10" s="1"/>
  <c r="AX25" i="11" s="1"/>
  <c r="BD25" i="11" s="1"/>
  <c r="AX25" i="12" s="1"/>
  <c r="BD25" i="12" s="1"/>
  <c r="BC25" i="1"/>
  <c r="BB25" i="1"/>
  <c r="AY25" i="1"/>
  <c r="AV25" i="1"/>
  <c r="AU25" i="1"/>
  <c r="AT25" i="1"/>
  <c r="AN25" i="2" s="1"/>
  <c r="AT25" i="2" s="1"/>
  <c r="AS25" i="1"/>
  <c r="AP25" i="1"/>
  <c r="AM25" i="1"/>
  <c r="AL25" i="1"/>
  <c r="AF25" i="2" s="1"/>
  <c r="AL25" i="2" s="1"/>
  <c r="AF25" i="3" s="1"/>
  <c r="AL25" i="3" s="1"/>
  <c r="AF25" i="4" s="1"/>
  <c r="AL25" i="4" s="1"/>
  <c r="AF25" i="5" s="1"/>
  <c r="AL25" i="5" s="1"/>
  <c r="AF25" i="6" s="1"/>
  <c r="AL25" i="6" s="1"/>
  <c r="AF25" i="7" s="1"/>
  <c r="AL25" i="7" s="1"/>
  <c r="AF25" i="8" s="1"/>
  <c r="AL25" i="8" s="1"/>
  <c r="AF25" i="9" s="1"/>
  <c r="AL25" i="9" s="1"/>
  <c r="AF25" i="10" s="1"/>
  <c r="AL25" i="10" s="1"/>
  <c r="AF25" i="11" s="1"/>
  <c r="AL25" i="11" s="1"/>
  <c r="AF25" i="12" s="1"/>
  <c r="AL25" i="12" s="1"/>
  <c r="AK25" i="1"/>
  <c r="AJ25" i="1"/>
  <c r="AG25" i="1"/>
  <c r="AC25" i="1"/>
  <c r="W25" i="2" s="1"/>
  <c r="AC25" i="2" s="1"/>
  <c r="W25" i="3" s="1"/>
  <c r="AC25" i="3" s="1"/>
  <c r="W25" i="4" s="1"/>
  <c r="AC25" i="4" s="1"/>
  <c r="W25" i="5" s="1"/>
  <c r="AC25" i="5" s="1"/>
  <c r="W25" i="6" s="1"/>
  <c r="AC25" i="6" s="1"/>
  <c r="W25" i="7" s="1"/>
  <c r="AC25" i="7" s="1"/>
  <c r="AB25" i="1"/>
  <c r="AD25" i="1" s="1"/>
  <c r="AA25" i="1"/>
  <c r="X25" i="1"/>
  <c r="T25" i="1"/>
  <c r="S25" i="1"/>
  <c r="M25" i="2" s="1"/>
  <c r="R25" i="1"/>
  <c r="O25" i="1"/>
  <c r="L25" i="1"/>
  <c r="K25" i="1"/>
  <c r="E25" i="2" s="1"/>
  <c r="K25" i="2" s="1"/>
  <c r="E25" i="3" s="1"/>
  <c r="K25" i="3" s="1"/>
  <c r="E25" i="4" s="1"/>
  <c r="K25" i="4" s="1"/>
  <c r="E25" i="5" s="1"/>
  <c r="K25" i="5" s="1"/>
  <c r="E25" i="6" s="1"/>
  <c r="K25" i="6" s="1"/>
  <c r="E25" i="7" s="1"/>
  <c r="K25" i="7" s="1"/>
  <c r="E25" i="8" s="1"/>
  <c r="K25" i="8" s="1"/>
  <c r="E25" i="9" s="1"/>
  <c r="K25" i="9" s="1"/>
  <c r="E25" i="10" s="1"/>
  <c r="K25" i="10" s="1"/>
  <c r="E25" i="11" s="1"/>
  <c r="K25" i="11" s="1"/>
  <c r="E25" i="12" s="1"/>
  <c r="K25" i="12" s="1"/>
  <c r="J25" i="1"/>
  <c r="D25" i="2" s="1"/>
  <c r="I25" i="1"/>
  <c r="F25" i="1"/>
  <c r="EQ24" i="1"/>
  <c r="EP24" i="1"/>
  <c r="EJ24" i="2" s="1"/>
  <c r="EP24" i="2" s="1"/>
  <c r="EJ24" i="3" s="1"/>
  <c r="EP24" i="3" s="1"/>
  <c r="EJ24" i="4" s="1"/>
  <c r="EP24" i="4" s="1"/>
  <c r="EO24" i="1"/>
  <c r="EI24" i="2" s="1"/>
  <c r="EK24" i="2" s="1"/>
  <c r="EN24" i="1"/>
  <c r="EK24" i="1"/>
  <c r="EG24" i="1"/>
  <c r="EA24" i="2" s="1"/>
  <c r="EG24" i="2" s="1"/>
  <c r="EA24" i="3" s="1"/>
  <c r="EG24" i="3" s="1"/>
  <c r="EA24" i="4" s="1"/>
  <c r="EG24" i="4" s="1"/>
  <c r="EA24" i="5" s="1"/>
  <c r="EG24" i="5" s="1"/>
  <c r="EA24" i="6" s="1"/>
  <c r="EG24" i="6" s="1"/>
  <c r="EA24" i="7" s="1"/>
  <c r="EG24" i="7" s="1"/>
  <c r="EA24" i="8" s="1"/>
  <c r="EG24" i="8" s="1"/>
  <c r="EA24" i="9" s="1"/>
  <c r="EG24" i="9" s="1"/>
  <c r="EA24" i="10" s="1"/>
  <c r="EG24" i="10" s="1"/>
  <c r="EA24" i="11" s="1"/>
  <c r="EG24" i="11" s="1"/>
  <c r="EA24" i="12" s="1"/>
  <c r="EG24" i="12" s="1"/>
  <c r="EF24" i="1"/>
  <c r="EE24" i="1"/>
  <c r="EB24" i="1"/>
  <c r="DX24" i="1"/>
  <c r="DR24" i="2" s="1"/>
  <c r="DX24" i="2" s="1"/>
  <c r="DR24" i="3" s="1"/>
  <c r="DX24" i="3" s="1"/>
  <c r="DR24" i="4" s="1"/>
  <c r="DX24" i="4" s="1"/>
  <c r="DR24" i="5" s="1"/>
  <c r="DX24" i="5" s="1"/>
  <c r="DR24" i="6" s="1"/>
  <c r="DX24" i="6" s="1"/>
  <c r="DR24" i="7" s="1"/>
  <c r="DX24" i="7" s="1"/>
  <c r="DW24" i="1"/>
  <c r="DQ24" i="2" s="1"/>
  <c r="DW24" i="2" s="1"/>
  <c r="DV24" i="1"/>
  <c r="DS24" i="1"/>
  <c r="DO24" i="1"/>
  <c r="DI24" i="2" s="1"/>
  <c r="DO24" i="2" s="1"/>
  <c r="DI24" i="3" s="1"/>
  <c r="DO24" i="3" s="1"/>
  <c r="DI24" i="4" s="1"/>
  <c r="DO24" i="4" s="1"/>
  <c r="DI24" i="5" s="1"/>
  <c r="DO24" i="5" s="1"/>
  <c r="DI24" i="6" s="1"/>
  <c r="DO24" i="6" s="1"/>
  <c r="DI24" i="7" s="1"/>
  <c r="DO24" i="7" s="1"/>
  <c r="DI24" i="8" s="1"/>
  <c r="DO24" i="8" s="1"/>
  <c r="DI24" i="9" s="1"/>
  <c r="DO24" i="9" s="1"/>
  <c r="DI24" i="10" s="1"/>
  <c r="DO24" i="10" s="1"/>
  <c r="DI24" i="11" s="1"/>
  <c r="DO24" i="11" s="1"/>
  <c r="DI24" i="12" s="1"/>
  <c r="DO24" i="12" s="1"/>
  <c r="DN24" i="1"/>
  <c r="DH24" i="2" s="1"/>
  <c r="DN24" i="2" s="1"/>
  <c r="DM24" i="1"/>
  <c r="DJ24" i="1"/>
  <c r="DG24" i="1"/>
  <c r="DF24" i="1"/>
  <c r="DE24" i="1"/>
  <c r="DD24" i="1"/>
  <c r="DA24" i="1"/>
  <c r="CX24" i="1"/>
  <c r="CW24" i="1"/>
  <c r="CV24" i="1"/>
  <c r="CU24" i="1"/>
  <c r="CT24" i="1"/>
  <c r="EV24" i="1" s="1"/>
  <c r="CS24" i="1"/>
  <c r="EU24" i="1" s="1"/>
  <c r="CN24" i="1"/>
  <c r="CH24" i="2" s="1"/>
  <c r="CN24" i="2" s="1"/>
  <c r="CH24" i="3" s="1"/>
  <c r="CN24" i="3" s="1"/>
  <c r="CH24" i="4" s="1"/>
  <c r="CN24" i="4" s="1"/>
  <c r="CH24" i="5" s="1"/>
  <c r="CN24" i="5" s="1"/>
  <c r="CH24" i="6" s="1"/>
  <c r="CN24" i="6" s="1"/>
  <c r="CH24" i="7" s="1"/>
  <c r="CN24" i="7" s="1"/>
  <c r="CH24" i="8" s="1"/>
  <c r="CN24" i="8" s="1"/>
  <c r="CH24" i="9" s="1"/>
  <c r="CN24" i="9" s="1"/>
  <c r="CM24" i="1"/>
  <c r="CO24" i="1" s="1"/>
  <c r="CL24" i="1"/>
  <c r="CI24" i="1"/>
  <c r="CF24" i="1"/>
  <c r="CE24" i="1"/>
  <c r="BY24" i="2" s="1"/>
  <c r="CE24" i="2" s="1"/>
  <c r="BY24" i="3" s="1"/>
  <c r="CE24" i="3" s="1"/>
  <c r="BY24" i="4" s="1"/>
  <c r="CE24" i="4" s="1"/>
  <c r="BY24" i="5" s="1"/>
  <c r="CE24" i="5" s="1"/>
  <c r="BY24" i="6" s="1"/>
  <c r="CE24" i="6" s="1"/>
  <c r="BY24" i="7" s="1"/>
  <c r="CE24" i="7" s="1"/>
  <c r="BY24" i="8" s="1"/>
  <c r="CE24" i="8" s="1"/>
  <c r="BY24" i="9" s="1"/>
  <c r="CE24" i="9" s="1"/>
  <c r="BY24" i="10" s="1"/>
  <c r="CE24" i="10" s="1"/>
  <c r="BY24" i="11" s="1"/>
  <c r="CE24" i="11" s="1"/>
  <c r="BY24" i="12" s="1"/>
  <c r="CE24" i="12" s="1"/>
  <c r="CD24" i="1"/>
  <c r="CC24" i="1"/>
  <c r="BZ24" i="1"/>
  <c r="BW24" i="1"/>
  <c r="BV24" i="1"/>
  <c r="BP24" i="2" s="1"/>
  <c r="BV24" i="2" s="1"/>
  <c r="BP24" i="3" s="1"/>
  <c r="BV24" i="3" s="1"/>
  <c r="BP24" i="4" s="1"/>
  <c r="BV24" i="4" s="1"/>
  <c r="BP24" i="5" s="1"/>
  <c r="BV24" i="5" s="1"/>
  <c r="BP24" i="6" s="1"/>
  <c r="BV24" i="6" s="1"/>
  <c r="BP24" i="7" s="1"/>
  <c r="BV24" i="7" s="1"/>
  <c r="BP24" i="8" s="1"/>
  <c r="BV24" i="8" s="1"/>
  <c r="BP24" i="9" s="1"/>
  <c r="BV24" i="9" s="1"/>
  <c r="BP24" i="10" s="1"/>
  <c r="BV24" i="10" s="1"/>
  <c r="BP24" i="11" s="1"/>
  <c r="BV24" i="11" s="1"/>
  <c r="BP24" i="12" s="1"/>
  <c r="BV24" i="12" s="1"/>
  <c r="BU24" i="1"/>
  <c r="BO24" i="2" s="1"/>
  <c r="BT24" i="1"/>
  <c r="BQ24" i="1"/>
  <c r="BM24" i="1"/>
  <c r="BG24" i="2" s="1"/>
  <c r="BM24" i="2" s="1"/>
  <c r="BG24" i="3" s="1"/>
  <c r="BM24" i="3" s="1"/>
  <c r="BG24" i="4" s="1"/>
  <c r="BM24" i="4" s="1"/>
  <c r="BG24" i="5" s="1"/>
  <c r="BM24" i="5" s="1"/>
  <c r="BG24" i="6" s="1"/>
  <c r="BM24" i="6" s="1"/>
  <c r="BG24" i="7" s="1"/>
  <c r="BM24" i="7" s="1"/>
  <c r="BG24" i="8" s="1"/>
  <c r="BM24" i="8" s="1"/>
  <c r="BG24" i="9" s="1"/>
  <c r="BM24" i="9" s="1"/>
  <c r="BG24" i="10" s="1"/>
  <c r="BM24" i="10" s="1"/>
  <c r="BG24" i="11" s="1"/>
  <c r="BM24" i="11" s="1"/>
  <c r="BG24" i="12" s="1"/>
  <c r="BM24" i="12" s="1"/>
  <c r="BL24" i="1"/>
  <c r="BK24" i="1"/>
  <c r="BH24" i="1"/>
  <c r="BD24" i="1"/>
  <c r="BC24" i="1"/>
  <c r="AW24" i="2" s="1"/>
  <c r="BC24" i="2" s="1"/>
  <c r="BB24" i="1"/>
  <c r="AY24" i="1"/>
  <c r="AV24" i="1"/>
  <c r="AU24" i="1"/>
  <c r="AO24" i="2" s="1"/>
  <c r="AU24" i="2" s="1"/>
  <c r="AO24" i="3" s="1"/>
  <c r="AU24" i="3" s="1"/>
  <c r="AO24" i="4" s="1"/>
  <c r="AU24" i="4" s="1"/>
  <c r="AO24" i="5" s="1"/>
  <c r="AU24" i="5" s="1"/>
  <c r="AO24" i="6" s="1"/>
  <c r="AU24" i="6" s="1"/>
  <c r="AO24" i="7" s="1"/>
  <c r="AU24" i="7" s="1"/>
  <c r="AO24" i="8" s="1"/>
  <c r="AU24" i="8" s="1"/>
  <c r="AO24" i="9" s="1"/>
  <c r="AU24" i="9" s="1"/>
  <c r="AO24" i="10" s="1"/>
  <c r="AU24" i="10" s="1"/>
  <c r="AO24" i="11" s="1"/>
  <c r="AU24" i="11" s="1"/>
  <c r="AO24" i="12" s="1"/>
  <c r="AU24" i="12" s="1"/>
  <c r="AT24" i="1"/>
  <c r="AN24" i="2" s="1"/>
  <c r="AP24" i="2" s="1"/>
  <c r="AS24" i="1"/>
  <c r="AP24" i="1"/>
  <c r="AL24" i="1"/>
  <c r="AF24" i="2" s="1"/>
  <c r="AL24" i="2" s="1"/>
  <c r="AF24" i="3" s="1"/>
  <c r="AL24" i="3" s="1"/>
  <c r="AF24" i="4" s="1"/>
  <c r="AL24" i="4" s="1"/>
  <c r="AF24" i="5" s="1"/>
  <c r="AL24" i="5" s="1"/>
  <c r="AF24" i="6" s="1"/>
  <c r="AL24" i="6" s="1"/>
  <c r="AF24" i="7" s="1"/>
  <c r="AL24" i="7" s="1"/>
  <c r="AF24" i="8" s="1"/>
  <c r="AL24" i="8" s="1"/>
  <c r="AF24" i="9" s="1"/>
  <c r="AL24" i="9" s="1"/>
  <c r="AF24" i="10" s="1"/>
  <c r="AL24" i="10" s="1"/>
  <c r="AF24" i="11" s="1"/>
  <c r="AL24" i="11" s="1"/>
  <c r="AF24" i="12" s="1"/>
  <c r="AL24" i="12" s="1"/>
  <c r="AK24" i="1"/>
  <c r="AJ24" i="1"/>
  <c r="AG24" i="1"/>
  <c r="AC24" i="1"/>
  <c r="AB24" i="1"/>
  <c r="V24" i="2" s="1"/>
  <c r="AB24" i="2" s="1"/>
  <c r="AA24" i="1"/>
  <c r="X24" i="1"/>
  <c r="T24" i="1"/>
  <c r="N24" i="2" s="1"/>
  <c r="T24" i="2" s="1"/>
  <c r="N24" i="3" s="1"/>
  <c r="T24" i="3" s="1"/>
  <c r="N24" i="4" s="1"/>
  <c r="T24" i="4" s="1"/>
  <c r="N24" i="5" s="1"/>
  <c r="T24" i="5" s="1"/>
  <c r="N24" i="6" s="1"/>
  <c r="T24" i="6" s="1"/>
  <c r="N24" i="7" s="1"/>
  <c r="T24" i="7" s="1"/>
  <c r="S24" i="1"/>
  <c r="M24" i="2" s="1"/>
  <c r="R24" i="1"/>
  <c r="O24" i="1"/>
  <c r="L24" i="1"/>
  <c r="K24" i="1"/>
  <c r="E24" i="2" s="1"/>
  <c r="K24" i="2" s="1"/>
  <c r="E24" i="3" s="1"/>
  <c r="K24" i="3" s="1"/>
  <c r="E24" i="4" s="1"/>
  <c r="K24" i="4" s="1"/>
  <c r="E24" i="5" s="1"/>
  <c r="K24" i="5" s="1"/>
  <c r="E24" i="6" s="1"/>
  <c r="K24" i="6" s="1"/>
  <c r="E24" i="7" s="1"/>
  <c r="K24" i="7" s="1"/>
  <c r="E24" i="8" s="1"/>
  <c r="K24" i="8" s="1"/>
  <c r="E24" i="9" s="1"/>
  <c r="K24" i="9" s="1"/>
  <c r="E24" i="10" s="1"/>
  <c r="K24" i="10" s="1"/>
  <c r="E24" i="11" s="1"/>
  <c r="K24" i="11" s="1"/>
  <c r="E24" i="12" s="1"/>
  <c r="K24" i="12" s="1"/>
  <c r="J24" i="1"/>
  <c r="I24" i="1"/>
  <c r="F24" i="1"/>
  <c r="EQ23" i="1"/>
  <c r="EP23" i="1"/>
  <c r="EJ23" i="2" s="1"/>
  <c r="EP23" i="2" s="1"/>
  <c r="EJ23" i="3" s="1"/>
  <c r="EP23" i="3" s="1"/>
  <c r="EJ23" i="4" s="1"/>
  <c r="EP23" i="4" s="1"/>
  <c r="EO23" i="1"/>
  <c r="EI23" i="2" s="1"/>
  <c r="EN23" i="1"/>
  <c r="EK23" i="1"/>
  <c r="EG23" i="1"/>
  <c r="EA23" i="2" s="1"/>
  <c r="EG23" i="2" s="1"/>
  <c r="EA23" i="3" s="1"/>
  <c r="EG23" i="3" s="1"/>
  <c r="EA23" i="4" s="1"/>
  <c r="EG23" i="4" s="1"/>
  <c r="EA23" i="5" s="1"/>
  <c r="EG23" i="5" s="1"/>
  <c r="EA23" i="6" s="1"/>
  <c r="EG23" i="6" s="1"/>
  <c r="EA23" i="7" s="1"/>
  <c r="EG23" i="7" s="1"/>
  <c r="EA23" i="8" s="1"/>
  <c r="EG23" i="8" s="1"/>
  <c r="EA23" i="9" s="1"/>
  <c r="EG23" i="9" s="1"/>
  <c r="EA23" i="10" s="1"/>
  <c r="EG23" i="10" s="1"/>
  <c r="EA23" i="11" s="1"/>
  <c r="EG23" i="11" s="1"/>
  <c r="EA23" i="12" s="1"/>
  <c r="EG23" i="12" s="1"/>
  <c r="EF23" i="1"/>
  <c r="DZ23" i="2" s="1"/>
  <c r="EE23" i="1"/>
  <c r="EB23" i="1"/>
  <c r="DX23" i="1"/>
  <c r="DR23" i="2" s="1"/>
  <c r="DX23" i="2" s="1"/>
  <c r="DR23" i="3" s="1"/>
  <c r="DX23" i="3" s="1"/>
  <c r="DR23" i="4" s="1"/>
  <c r="DX23" i="4" s="1"/>
  <c r="DR23" i="5" s="1"/>
  <c r="DX23" i="5" s="1"/>
  <c r="DR23" i="6" s="1"/>
  <c r="DX23" i="6" s="1"/>
  <c r="DR23" i="7" s="1"/>
  <c r="DX23" i="7" s="1"/>
  <c r="DW23" i="1"/>
  <c r="DV23" i="1"/>
  <c r="DS23" i="1"/>
  <c r="DO23" i="1"/>
  <c r="DN23" i="1"/>
  <c r="DH23" i="2" s="1"/>
  <c r="DN23" i="2" s="1"/>
  <c r="DM23" i="1"/>
  <c r="DJ23" i="1"/>
  <c r="DF23" i="1"/>
  <c r="CZ23" i="2" s="1"/>
  <c r="DF23" i="2" s="1"/>
  <c r="CZ23" i="3" s="1"/>
  <c r="DF23" i="3" s="1"/>
  <c r="CZ23" i="4" s="1"/>
  <c r="DF23" i="4" s="1"/>
  <c r="CZ23" i="5" s="1"/>
  <c r="DF23" i="5" s="1"/>
  <c r="CZ23" i="6" s="1"/>
  <c r="DF23" i="6" s="1"/>
  <c r="CZ23" i="7" s="1"/>
  <c r="DF23" i="7" s="1"/>
  <c r="CZ23" i="8" s="1"/>
  <c r="DF23" i="8" s="1"/>
  <c r="CZ23" i="9" s="1"/>
  <c r="DF23" i="9" s="1"/>
  <c r="CZ23" i="10" s="1"/>
  <c r="DF23" i="10" s="1"/>
  <c r="CZ23" i="11" s="1"/>
  <c r="DF23" i="11" s="1"/>
  <c r="CZ23" i="12" s="1"/>
  <c r="DF23" i="12" s="1"/>
  <c r="DE23" i="1"/>
  <c r="CY23" i="2" s="1"/>
  <c r="DE23" i="2" s="1"/>
  <c r="DD23" i="1"/>
  <c r="DA23" i="1"/>
  <c r="CX23" i="1"/>
  <c r="CW23" i="1"/>
  <c r="CV23" i="1"/>
  <c r="CU23" i="1"/>
  <c r="CT23" i="1"/>
  <c r="EV23" i="1" s="1"/>
  <c r="CS23" i="1"/>
  <c r="EU23" i="1" s="1"/>
  <c r="CN23" i="1"/>
  <c r="CM23" i="1"/>
  <c r="CG23" i="2" s="1"/>
  <c r="CM23" i="2" s="1"/>
  <c r="CL23" i="1"/>
  <c r="CI23" i="1"/>
  <c r="CF23" i="1"/>
  <c r="CE23" i="1"/>
  <c r="BY23" i="2" s="1"/>
  <c r="CE23" i="2" s="1"/>
  <c r="BY23" i="3" s="1"/>
  <c r="CE23" i="3" s="1"/>
  <c r="BY23" i="4" s="1"/>
  <c r="CE23" i="4" s="1"/>
  <c r="BY23" i="5" s="1"/>
  <c r="CE23" i="5" s="1"/>
  <c r="BY23" i="6" s="1"/>
  <c r="CE23" i="6" s="1"/>
  <c r="BY23" i="7" s="1"/>
  <c r="CE23" i="7" s="1"/>
  <c r="BY23" i="8" s="1"/>
  <c r="CE23" i="8" s="1"/>
  <c r="BY23" i="9" s="1"/>
  <c r="CE23" i="9" s="1"/>
  <c r="BY23" i="10" s="1"/>
  <c r="CE23" i="10" s="1"/>
  <c r="BY23" i="11" s="1"/>
  <c r="CE23" i="11" s="1"/>
  <c r="BY23" i="12" s="1"/>
  <c r="CE23" i="12" s="1"/>
  <c r="CD23" i="1"/>
  <c r="BX23" i="2" s="1"/>
  <c r="CD23" i="2" s="1"/>
  <c r="CC23" i="1"/>
  <c r="BW23" i="1"/>
  <c r="BV23" i="1"/>
  <c r="BU23" i="1"/>
  <c r="BT23" i="1"/>
  <c r="BQ23" i="1"/>
  <c r="BM23" i="1"/>
  <c r="BG23" i="2" s="1"/>
  <c r="BM23" i="2" s="1"/>
  <c r="BG23" i="3" s="1"/>
  <c r="BM23" i="3" s="1"/>
  <c r="BG23" i="4" s="1"/>
  <c r="BM23" i="4" s="1"/>
  <c r="BG23" i="5" s="1"/>
  <c r="BM23" i="5" s="1"/>
  <c r="BG23" i="6" s="1"/>
  <c r="BM23" i="6" s="1"/>
  <c r="BG23" i="7" s="1"/>
  <c r="BM23" i="7" s="1"/>
  <c r="BG23" i="8" s="1"/>
  <c r="BM23" i="8" s="1"/>
  <c r="BG23" i="9" s="1"/>
  <c r="BM23" i="9" s="1"/>
  <c r="BG23" i="10" s="1"/>
  <c r="BM23" i="10" s="1"/>
  <c r="BG23" i="11" s="1"/>
  <c r="BM23" i="11" s="1"/>
  <c r="BG23" i="12" s="1"/>
  <c r="BM23" i="12" s="1"/>
  <c r="BL23" i="1"/>
  <c r="BK23" i="1"/>
  <c r="BH23" i="1"/>
  <c r="BD23" i="1"/>
  <c r="AX23" i="2" s="1"/>
  <c r="BD23" i="2" s="1"/>
  <c r="AX23" i="3" s="1"/>
  <c r="BD23" i="3" s="1"/>
  <c r="AX23" i="4" s="1"/>
  <c r="BD23" i="4" s="1"/>
  <c r="AX23" i="5" s="1"/>
  <c r="BD23" i="5" s="1"/>
  <c r="AX23" i="6" s="1"/>
  <c r="BD23" i="6" s="1"/>
  <c r="AX23" i="7" s="1"/>
  <c r="BD23" i="7" s="1"/>
  <c r="AX23" i="8" s="1"/>
  <c r="BD23" i="8" s="1"/>
  <c r="AX23" i="9" s="1"/>
  <c r="BD23" i="9" s="1"/>
  <c r="AX23" i="10" s="1"/>
  <c r="BD23" i="10" s="1"/>
  <c r="AX23" i="11" s="1"/>
  <c r="BD23" i="11" s="1"/>
  <c r="AX23" i="12" s="1"/>
  <c r="BD23" i="12" s="1"/>
  <c r="BC23" i="1"/>
  <c r="BB23" i="1"/>
  <c r="AY23" i="1"/>
  <c r="AU23" i="1"/>
  <c r="AT23" i="1"/>
  <c r="AN23" i="2" s="1"/>
  <c r="AS23" i="1"/>
  <c r="AP23" i="1"/>
  <c r="AL23" i="1"/>
  <c r="AF23" i="2" s="1"/>
  <c r="AL23" i="2" s="1"/>
  <c r="AF23" i="3" s="1"/>
  <c r="AL23" i="3" s="1"/>
  <c r="AF23" i="4" s="1"/>
  <c r="AL23" i="4" s="1"/>
  <c r="AF23" i="5" s="1"/>
  <c r="AL23" i="5" s="1"/>
  <c r="AF23" i="6" s="1"/>
  <c r="AL23" i="6" s="1"/>
  <c r="AF23" i="7" s="1"/>
  <c r="AL23" i="7" s="1"/>
  <c r="AF23" i="8" s="1"/>
  <c r="AL23" i="8" s="1"/>
  <c r="AF23" i="9" s="1"/>
  <c r="AL23" i="9" s="1"/>
  <c r="AF23" i="10" s="1"/>
  <c r="AL23" i="10" s="1"/>
  <c r="AF23" i="11" s="1"/>
  <c r="AL23" i="11" s="1"/>
  <c r="AF23" i="12" s="1"/>
  <c r="AL23" i="12" s="1"/>
  <c r="AK23" i="1"/>
  <c r="AE23" i="2" s="1"/>
  <c r="AG23" i="2" s="1"/>
  <c r="AJ23" i="1"/>
  <c r="AG23" i="1"/>
  <c r="AC23" i="1"/>
  <c r="W23" i="2" s="1"/>
  <c r="AC23" i="2" s="1"/>
  <c r="W23" i="3" s="1"/>
  <c r="AC23" i="3" s="1"/>
  <c r="W23" i="4" s="1"/>
  <c r="AC23" i="4" s="1"/>
  <c r="W23" i="5" s="1"/>
  <c r="AC23" i="5" s="1"/>
  <c r="W23" i="6" s="1"/>
  <c r="AC23" i="6" s="1"/>
  <c r="W23" i="7" s="1"/>
  <c r="AC23" i="7" s="1"/>
  <c r="AB23" i="1"/>
  <c r="AA23" i="1"/>
  <c r="X23" i="1"/>
  <c r="U23" i="1"/>
  <c r="T23" i="1"/>
  <c r="N23" i="2" s="1"/>
  <c r="T23" i="2" s="1"/>
  <c r="N23" i="3" s="1"/>
  <c r="T23" i="3" s="1"/>
  <c r="N23" i="4" s="1"/>
  <c r="T23" i="4" s="1"/>
  <c r="N23" i="5" s="1"/>
  <c r="T23" i="5" s="1"/>
  <c r="N23" i="6" s="1"/>
  <c r="T23" i="6" s="1"/>
  <c r="N23" i="7" s="1"/>
  <c r="T23" i="7" s="1"/>
  <c r="S23" i="1"/>
  <c r="M23" i="2" s="1"/>
  <c r="S23" i="2" s="1"/>
  <c r="R23" i="1"/>
  <c r="O23" i="1"/>
  <c r="K23" i="1"/>
  <c r="E23" i="2" s="1"/>
  <c r="K23" i="2" s="1"/>
  <c r="E23" i="3" s="1"/>
  <c r="K23" i="3" s="1"/>
  <c r="E23" i="4" s="1"/>
  <c r="K23" i="4" s="1"/>
  <c r="E23" i="5" s="1"/>
  <c r="K23" i="5" s="1"/>
  <c r="E23" i="6" s="1"/>
  <c r="K23" i="6" s="1"/>
  <c r="E23" i="7" s="1"/>
  <c r="K23" i="7" s="1"/>
  <c r="E23" i="8" s="1"/>
  <c r="K23" i="8" s="1"/>
  <c r="E23" i="9" s="1"/>
  <c r="K23" i="9" s="1"/>
  <c r="E23" i="10" s="1"/>
  <c r="K23" i="10" s="1"/>
  <c r="E23" i="11" s="1"/>
  <c r="K23" i="11" s="1"/>
  <c r="E23" i="12" s="1"/>
  <c r="K23" i="12" s="1"/>
  <c r="J23" i="1"/>
  <c r="D23" i="2" s="1"/>
  <c r="J23" i="2" s="1"/>
  <c r="I23" i="1"/>
  <c r="F23" i="1"/>
  <c r="EQ22" i="1"/>
  <c r="EP22" i="1"/>
  <c r="EJ22" i="2" s="1"/>
  <c r="EP22" i="2" s="1"/>
  <c r="EJ22" i="3" s="1"/>
  <c r="EP22" i="3" s="1"/>
  <c r="EJ22" i="4" s="1"/>
  <c r="EP22" i="4" s="1"/>
  <c r="EO22" i="1"/>
  <c r="EI22" i="2" s="1"/>
  <c r="EN22" i="1"/>
  <c r="EK22" i="1"/>
  <c r="EH22" i="1"/>
  <c r="EG22" i="1"/>
  <c r="EA22" i="2" s="1"/>
  <c r="EG22" i="2" s="1"/>
  <c r="EA22" i="3" s="1"/>
  <c r="EG22" i="3" s="1"/>
  <c r="EA22" i="4" s="1"/>
  <c r="EG22" i="4" s="1"/>
  <c r="EA22" i="5" s="1"/>
  <c r="EG22" i="5" s="1"/>
  <c r="EA22" i="6" s="1"/>
  <c r="EG22" i="6" s="1"/>
  <c r="EA22" i="7" s="1"/>
  <c r="EG22" i="7" s="1"/>
  <c r="EA22" i="8" s="1"/>
  <c r="EG22" i="8" s="1"/>
  <c r="EA22" i="9" s="1"/>
  <c r="EG22" i="9" s="1"/>
  <c r="EA22" i="10" s="1"/>
  <c r="EG22" i="10" s="1"/>
  <c r="EA22" i="11" s="1"/>
  <c r="EG22" i="11" s="1"/>
  <c r="EA22" i="12" s="1"/>
  <c r="EG22" i="12" s="1"/>
  <c r="EF22" i="1"/>
  <c r="EE22" i="1"/>
  <c r="EB22" i="1"/>
  <c r="DX22" i="1"/>
  <c r="DR22" i="2" s="1"/>
  <c r="DX22" i="2" s="1"/>
  <c r="DR22" i="3" s="1"/>
  <c r="DX22" i="3" s="1"/>
  <c r="DR22" i="4" s="1"/>
  <c r="DX22" i="4" s="1"/>
  <c r="DR22" i="5" s="1"/>
  <c r="DX22" i="5" s="1"/>
  <c r="DR22" i="6" s="1"/>
  <c r="DX22" i="6" s="1"/>
  <c r="DR22" i="7" s="1"/>
  <c r="DX22" i="7" s="1"/>
  <c r="DW22" i="1"/>
  <c r="DQ22" i="2" s="1"/>
  <c r="DV22" i="1"/>
  <c r="DS22" i="1"/>
  <c r="DO22" i="1"/>
  <c r="DI22" i="2" s="1"/>
  <c r="DO22" i="2" s="1"/>
  <c r="DI22" i="3" s="1"/>
  <c r="DO22" i="3" s="1"/>
  <c r="DI22" i="4" s="1"/>
  <c r="DO22" i="4" s="1"/>
  <c r="DI22" i="5" s="1"/>
  <c r="DO22" i="5" s="1"/>
  <c r="DI22" i="6" s="1"/>
  <c r="DO22" i="6" s="1"/>
  <c r="DI22" i="7" s="1"/>
  <c r="DO22" i="7" s="1"/>
  <c r="DI22" i="8" s="1"/>
  <c r="DO22" i="8" s="1"/>
  <c r="DI22" i="9" s="1"/>
  <c r="DO22" i="9" s="1"/>
  <c r="DI22" i="10" s="1"/>
  <c r="DO22" i="10" s="1"/>
  <c r="DI22" i="11" s="1"/>
  <c r="DO22" i="11" s="1"/>
  <c r="DI22" i="12" s="1"/>
  <c r="DO22" i="12" s="1"/>
  <c r="DN22" i="1"/>
  <c r="DM22" i="1"/>
  <c r="DJ22" i="1"/>
  <c r="DG22" i="1"/>
  <c r="DF22" i="1"/>
  <c r="CZ22" i="2" s="1"/>
  <c r="DF22" i="2" s="1"/>
  <c r="CZ22" i="3" s="1"/>
  <c r="DF22" i="3" s="1"/>
  <c r="CZ22" i="4" s="1"/>
  <c r="DF22" i="4" s="1"/>
  <c r="CZ22" i="5" s="1"/>
  <c r="DF22" i="5" s="1"/>
  <c r="CZ22" i="6" s="1"/>
  <c r="DF22" i="6" s="1"/>
  <c r="CZ22" i="7" s="1"/>
  <c r="DF22" i="7" s="1"/>
  <c r="CZ22" i="8" s="1"/>
  <c r="DF22" i="8" s="1"/>
  <c r="CZ22" i="9" s="1"/>
  <c r="DF22" i="9" s="1"/>
  <c r="CZ22" i="10" s="1"/>
  <c r="DF22" i="10" s="1"/>
  <c r="CZ22" i="11" s="1"/>
  <c r="DF22" i="11" s="1"/>
  <c r="CZ22" i="12" s="1"/>
  <c r="DF22" i="12" s="1"/>
  <c r="DE22" i="1"/>
  <c r="CY22" i="2" s="1"/>
  <c r="DA22" i="2" s="1"/>
  <c r="DD22" i="1"/>
  <c r="DA22" i="1"/>
  <c r="CX22" i="1"/>
  <c r="CW22" i="1"/>
  <c r="CV22" i="1"/>
  <c r="CU22" i="1"/>
  <c r="CT22" i="1"/>
  <c r="EV22" i="1" s="1"/>
  <c r="CS22" i="1"/>
  <c r="EU22" i="1" s="1"/>
  <c r="CN22" i="1"/>
  <c r="CH22" i="2" s="1"/>
  <c r="CN22" i="2" s="1"/>
  <c r="CH22" i="3" s="1"/>
  <c r="CN22" i="3" s="1"/>
  <c r="CH22" i="4" s="1"/>
  <c r="CN22" i="4" s="1"/>
  <c r="CH22" i="5" s="1"/>
  <c r="CN22" i="5" s="1"/>
  <c r="CH22" i="6" s="1"/>
  <c r="CN22" i="6" s="1"/>
  <c r="CH22" i="7" s="1"/>
  <c r="CN22" i="7" s="1"/>
  <c r="CH22" i="8" s="1"/>
  <c r="CN22" i="8" s="1"/>
  <c r="CH22" i="9" s="1"/>
  <c r="CN22" i="9" s="1"/>
  <c r="CM22" i="1"/>
  <c r="CL22" i="1"/>
  <c r="CI22" i="1"/>
  <c r="CE22" i="1"/>
  <c r="BY22" i="2" s="1"/>
  <c r="CE22" i="2" s="1"/>
  <c r="BY22" i="3" s="1"/>
  <c r="CE22" i="3" s="1"/>
  <c r="BY22" i="4" s="1"/>
  <c r="CE22" i="4" s="1"/>
  <c r="BY22" i="5" s="1"/>
  <c r="CE22" i="5" s="1"/>
  <c r="BY22" i="6" s="1"/>
  <c r="CE22" i="6" s="1"/>
  <c r="BY22" i="7" s="1"/>
  <c r="CE22" i="7" s="1"/>
  <c r="BY22" i="8" s="1"/>
  <c r="CE22" i="8" s="1"/>
  <c r="BY22" i="9" s="1"/>
  <c r="CE22" i="9" s="1"/>
  <c r="BY22" i="10" s="1"/>
  <c r="CE22" i="10" s="1"/>
  <c r="BY22" i="11" s="1"/>
  <c r="CE22" i="11" s="1"/>
  <c r="BY22" i="12" s="1"/>
  <c r="CE22" i="12" s="1"/>
  <c r="CD22" i="1"/>
  <c r="BX22" i="2" s="1"/>
  <c r="CD22" i="2" s="1"/>
  <c r="CC22" i="1"/>
  <c r="BW22" i="1"/>
  <c r="BV22" i="1"/>
  <c r="BP22" i="2" s="1"/>
  <c r="BV22" i="2" s="1"/>
  <c r="BP22" i="3" s="1"/>
  <c r="BV22" i="3" s="1"/>
  <c r="BP22" i="4" s="1"/>
  <c r="BV22" i="4" s="1"/>
  <c r="BP22" i="5" s="1"/>
  <c r="BV22" i="5" s="1"/>
  <c r="BP22" i="6" s="1"/>
  <c r="BV22" i="6" s="1"/>
  <c r="BP22" i="7" s="1"/>
  <c r="BV22" i="7" s="1"/>
  <c r="BP22" i="8" s="1"/>
  <c r="BV22" i="8" s="1"/>
  <c r="BP22" i="9" s="1"/>
  <c r="BV22" i="9" s="1"/>
  <c r="BP22" i="10" s="1"/>
  <c r="BV22" i="10" s="1"/>
  <c r="BP22" i="11" s="1"/>
  <c r="BV22" i="11" s="1"/>
  <c r="BP22" i="12" s="1"/>
  <c r="BV22" i="12" s="1"/>
  <c r="BU22" i="1"/>
  <c r="BO22" i="2" s="1"/>
  <c r="BU22" i="2" s="1"/>
  <c r="BT22" i="1"/>
  <c r="BQ22" i="1"/>
  <c r="BN22" i="1"/>
  <c r="BM22" i="1"/>
  <c r="BL22" i="1"/>
  <c r="BF22" i="2" s="1"/>
  <c r="BL22" i="2" s="1"/>
  <c r="BK22" i="1"/>
  <c r="BH22" i="1"/>
  <c r="BE22" i="1"/>
  <c r="BD22" i="1"/>
  <c r="AX22" i="2" s="1"/>
  <c r="BD22" i="2" s="1"/>
  <c r="AX22" i="3" s="1"/>
  <c r="BD22" i="3" s="1"/>
  <c r="AX22" i="4" s="1"/>
  <c r="BD22" i="4" s="1"/>
  <c r="AX22" i="5" s="1"/>
  <c r="BD22" i="5" s="1"/>
  <c r="AX22" i="6" s="1"/>
  <c r="BD22" i="6" s="1"/>
  <c r="AX22" i="7" s="1"/>
  <c r="BD22" i="7" s="1"/>
  <c r="AX22" i="8" s="1"/>
  <c r="BD22" i="8" s="1"/>
  <c r="AX22" i="9" s="1"/>
  <c r="BD22" i="9" s="1"/>
  <c r="AX22" i="10" s="1"/>
  <c r="BD22" i="10" s="1"/>
  <c r="AX22" i="11" s="1"/>
  <c r="BD22" i="11" s="1"/>
  <c r="AX22" i="12" s="1"/>
  <c r="BD22" i="12" s="1"/>
  <c r="BC22" i="1"/>
  <c r="AW22" i="2" s="1"/>
  <c r="BB22" i="1"/>
  <c r="AY22" i="1"/>
  <c r="AU22" i="1"/>
  <c r="AO22" i="2" s="1"/>
  <c r="AU22" i="2" s="1"/>
  <c r="AO22" i="3" s="1"/>
  <c r="AU22" i="3" s="1"/>
  <c r="AO22" i="4" s="1"/>
  <c r="AU22" i="4" s="1"/>
  <c r="AO22" i="5" s="1"/>
  <c r="AU22" i="5" s="1"/>
  <c r="AO22" i="6" s="1"/>
  <c r="AU22" i="6" s="1"/>
  <c r="AO22" i="7" s="1"/>
  <c r="AU22" i="7" s="1"/>
  <c r="AO22" i="8" s="1"/>
  <c r="AU22" i="8" s="1"/>
  <c r="AO22" i="9" s="1"/>
  <c r="AU22" i="9" s="1"/>
  <c r="AO22" i="10" s="1"/>
  <c r="AU22" i="10" s="1"/>
  <c r="AO22" i="11" s="1"/>
  <c r="AU22" i="11" s="1"/>
  <c r="AO22" i="12" s="1"/>
  <c r="AU22" i="12" s="1"/>
  <c r="AT22" i="1"/>
  <c r="AV22" i="1" s="1"/>
  <c r="AS22" i="1"/>
  <c r="AP22" i="1"/>
  <c r="AM22" i="1"/>
  <c r="AL22" i="1"/>
  <c r="AF22" i="2" s="1"/>
  <c r="AL22" i="2" s="1"/>
  <c r="AF22" i="3" s="1"/>
  <c r="AL22" i="3" s="1"/>
  <c r="AF22" i="4" s="1"/>
  <c r="AL22" i="4" s="1"/>
  <c r="AF22" i="5" s="1"/>
  <c r="AL22" i="5" s="1"/>
  <c r="AF22" i="6" s="1"/>
  <c r="AL22" i="6" s="1"/>
  <c r="AF22" i="7" s="1"/>
  <c r="AL22" i="7" s="1"/>
  <c r="AF22" i="8" s="1"/>
  <c r="AL22" i="8" s="1"/>
  <c r="AF22" i="9" s="1"/>
  <c r="AL22" i="9" s="1"/>
  <c r="AF22" i="10" s="1"/>
  <c r="AL22" i="10" s="1"/>
  <c r="AF22" i="11" s="1"/>
  <c r="AL22" i="11" s="1"/>
  <c r="AF22" i="12" s="1"/>
  <c r="AL22" i="12" s="1"/>
  <c r="AK22" i="1"/>
  <c r="AE22" i="2" s="1"/>
  <c r="AJ22" i="1"/>
  <c r="AG22" i="1"/>
  <c r="AD22" i="1"/>
  <c r="AC22" i="1"/>
  <c r="W22" i="2" s="1"/>
  <c r="AC22" i="2" s="1"/>
  <c r="W22" i="3" s="1"/>
  <c r="AC22" i="3" s="1"/>
  <c r="W22" i="4" s="1"/>
  <c r="AC22" i="4" s="1"/>
  <c r="W22" i="5" s="1"/>
  <c r="AC22" i="5" s="1"/>
  <c r="W22" i="6" s="1"/>
  <c r="AC22" i="6" s="1"/>
  <c r="W22" i="7" s="1"/>
  <c r="AC22" i="7" s="1"/>
  <c r="AB22" i="1"/>
  <c r="V22" i="2" s="1"/>
  <c r="AA22" i="1"/>
  <c r="X22" i="1"/>
  <c r="T22" i="1"/>
  <c r="N22" i="2" s="1"/>
  <c r="T22" i="2" s="1"/>
  <c r="N22" i="3" s="1"/>
  <c r="T22" i="3" s="1"/>
  <c r="N22" i="4" s="1"/>
  <c r="T22" i="4" s="1"/>
  <c r="N22" i="5" s="1"/>
  <c r="T22" i="5" s="1"/>
  <c r="N22" i="6" s="1"/>
  <c r="T22" i="6" s="1"/>
  <c r="N22" i="7" s="1"/>
  <c r="T22" i="7" s="1"/>
  <c r="S22" i="1"/>
  <c r="R22" i="1"/>
  <c r="O22" i="1"/>
  <c r="K22" i="1"/>
  <c r="E22" i="2" s="1"/>
  <c r="K22" i="2" s="1"/>
  <c r="E22" i="3" s="1"/>
  <c r="K22" i="3" s="1"/>
  <c r="E22" i="4" s="1"/>
  <c r="K22" i="4" s="1"/>
  <c r="E22" i="5" s="1"/>
  <c r="K22" i="5" s="1"/>
  <c r="E22" i="6" s="1"/>
  <c r="K22" i="6" s="1"/>
  <c r="E22" i="7" s="1"/>
  <c r="K22" i="7" s="1"/>
  <c r="E22" i="8" s="1"/>
  <c r="K22" i="8" s="1"/>
  <c r="E22" i="9" s="1"/>
  <c r="K22" i="9" s="1"/>
  <c r="E22" i="10" s="1"/>
  <c r="K22" i="10" s="1"/>
  <c r="E22" i="11" s="1"/>
  <c r="K22" i="11" s="1"/>
  <c r="E22" i="12" s="1"/>
  <c r="K22" i="12" s="1"/>
  <c r="J22" i="1"/>
  <c r="D22" i="2" s="1"/>
  <c r="I22" i="1"/>
  <c r="F22" i="1"/>
  <c r="EV19" i="1"/>
  <c r="EU19" i="1"/>
  <c r="EW19" i="1" s="1"/>
  <c r="EP19" i="1"/>
  <c r="EJ19" i="2" s="1"/>
  <c r="EP19" i="2" s="1"/>
  <c r="EJ19" i="3" s="1"/>
  <c r="EP19" i="3" s="1"/>
  <c r="EJ19" i="4" s="1"/>
  <c r="EP19" i="4" s="1"/>
  <c r="EO19" i="1"/>
  <c r="EI19" i="2" s="1"/>
  <c r="EO19" i="2" s="1"/>
  <c r="EN19" i="1"/>
  <c r="EK19" i="1"/>
  <c r="EG19" i="1"/>
  <c r="EA19" i="2" s="1"/>
  <c r="EG19" i="2" s="1"/>
  <c r="EA19" i="3" s="1"/>
  <c r="EG19" i="3" s="1"/>
  <c r="EA19" i="4" s="1"/>
  <c r="EG19" i="4" s="1"/>
  <c r="EA19" i="5" s="1"/>
  <c r="EG19" i="5" s="1"/>
  <c r="EA19" i="6" s="1"/>
  <c r="EG19" i="6" s="1"/>
  <c r="EA19" i="7" s="1"/>
  <c r="EG19" i="7" s="1"/>
  <c r="EA19" i="8" s="1"/>
  <c r="EG19" i="8" s="1"/>
  <c r="EA19" i="9" s="1"/>
  <c r="EG19" i="9" s="1"/>
  <c r="EA19" i="10" s="1"/>
  <c r="EG19" i="10" s="1"/>
  <c r="EA19" i="11" s="1"/>
  <c r="EG19" i="11" s="1"/>
  <c r="EA19" i="12" s="1"/>
  <c r="EG19" i="12" s="1"/>
  <c r="EF19" i="1"/>
  <c r="EH19" i="1" s="1"/>
  <c r="EE19" i="1"/>
  <c r="EB19" i="1"/>
  <c r="DY19" i="1"/>
  <c r="DX19" i="1"/>
  <c r="DR19" i="2" s="1"/>
  <c r="DX19" i="2" s="1"/>
  <c r="DR19" i="3" s="1"/>
  <c r="DX19" i="3" s="1"/>
  <c r="DR19" i="4" s="1"/>
  <c r="DX19" i="4" s="1"/>
  <c r="DR19" i="5" s="1"/>
  <c r="DX19" i="5" s="1"/>
  <c r="DR19" i="6" s="1"/>
  <c r="DX19" i="6" s="1"/>
  <c r="DR19" i="7" s="1"/>
  <c r="DX19" i="7" s="1"/>
  <c r="DR19" i="8" s="1"/>
  <c r="DX19" i="8" s="1"/>
  <c r="DR19" i="9" s="1"/>
  <c r="DX19" i="9" s="1"/>
  <c r="DR19" i="10" s="1"/>
  <c r="DX19" i="10" s="1"/>
  <c r="DR19" i="11" s="1"/>
  <c r="DX19" i="11" s="1"/>
  <c r="DR19" i="12" s="1"/>
  <c r="DX19" i="12" s="1"/>
  <c r="DW19" i="1"/>
  <c r="DV19" i="1"/>
  <c r="DS19" i="1"/>
  <c r="DP19" i="1"/>
  <c r="DO19" i="1"/>
  <c r="DI19" i="2" s="1"/>
  <c r="DO19" i="2" s="1"/>
  <c r="DI19" i="3" s="1"/>
  <c r="DO19" i="3" s="1"/>
  <c r="DI19" i="4" s="1"/>
  <c r="DO19" i="4" s="1"/>
  <c r="DI19" i="5" s="1"/>
  <c r="DO19" i="5" s="1"/>
  <c r="DI19" i="6" s="1"/>
  <c r="DO19" i="6" s="1"/>
  <c r="DI19" i="7" s="1"/>
  <c r="DO19" i="7" s="1"/>
  <c r="DI19" i="8" s="1"/>
  <c r="DO19" i="8" s="1"/>
  <c r="DI19" i="9" s="1"/>
  <c r="DO19" i="9" s="1"/>
  <c r="DI19" i="10" s="1"/>
  <c r="DO19" i="10" s="1"/>
  <c r="DI19" i="11" s="1"/>
  <c r="DO19" i="11" s="1"/>
  <c r="DI19" i="12" s="1"/>
  <c r="DO19" i="12" s="1"/>
  <c r="DN19" i="1"/>
  <c r="DH19" i="2" s="1"/>
  <c r="DM19" i="1"/>
  <c r="DJ19" i="1"/>
  <c r="DF19" i="1"/>
  <c r="CZ19" i="2" s="1"/>
  <c r="DF19" i="2" s="1"/>
  <c r="CZ19" i="3" s="1"/>
  <c r="DF19" i="3" s="1"/>
  <c r="CZ19" i="4" s="1"/>
  <c r="DF19" i="4" s="1"/>
  <c r="CZ19" i="5" s="1"/>
  <c r="DF19" i="5" s="1"/>
  <c r="CZ19" i="6" s="1"/>
  <c r="DF19" i="6" s="1"/>
  <c r="CZ19" i="7" s="1"/>
  <c r="DF19" i="7" s="1"/>
  <c r="CZ19" i="8" s="1"/>
  <c r="DF19" i="8" s="1"/>
  <c r="CZ19" i="9" s="1"/>
  <c r="DF19" i="9" s="1"/>
  <c r="CZ19" i="10" s="1"/>
  <c r="DF19" i="10" s="1"/>
  <c r="CZ19" i="11" s="1"/>
  <c r="DF19" i="11" s="1"/>
  <c r="CZ19" i="12" s="1"/>
  <c r="DF19" i="12" s="1"/>
  <c r="DE19" i="1"/>
  <c r="DD19" i="1"/>
  <c r="DA19" i="1"/>
  <c r="CN19" i="1"/>
  <c r="CH19" i="2" s="1"/>
  <c r="CN19" i="2" s="1"/>
  <c r="CH19" i="3" s="1"/>
  <c r="CN19" i="3" s="1"/>
  <c r="CH19" i="4" s="1"/>
  <c r="CN19" i="4" s="1"/>
  <c r="CH19" i="5" s="1"/>
  <c r="CN19" i="5" s="1"/>
  <c r="CH19" i="6" s="1"/>
  <c r="CN19" i="6" s="1"/>
  <c r="CH19" i="7" s="1"/>
  <c r="CN19" i="7" s="1"/>
  <c r="CH19" i="8" s="1"/>
  <c r="CN19" i="8" s="1"/>
  <c r="CH19" i="9" s="1"/>
  <c r="CN19" i="9" s="1"/>
  <c r="CM19" i="1"/>
  <c r="CG19" i="2" s="1"/>
  <c r="CM19" i="2" s="1"/>
  <c r="CL19" i="1"/>
  <c r="CI19" i="1"/>
  <c r="CE19" i="1"/>
  <c r="BY19" i="2" s="1"/>
  <c r="CE19" i="2" s="1"/>
  <c r="BY19" i="3" s="1"/>
  <c r="CE19" i="3" s="1"/>
  <c r="BY19" i="4" s="1"/>
  <c r="CE19" i="4" s="1"/>
  <c r="BY19" i="5" s="1"/>
  <c r="CE19" i="5" s="1"/>
  <c r="BY19" i="6" s="1"/>
  <c r="CE19" i="6" s="1"/>
  <c r="BY19" i="7" s="1"/>
  <c r="CE19" i="7" s="1"/>
  <c r="BY19" i="8" s="1"/>
  <c r="CE19" i="8" s="1"/>
  <c r="BY19" i="9" s="1"/>
  <c r="CE19" i="9" s="1"/>
  <c r="BY19" i="10" s="1"/>
  <c r="CE19" i="10" s="1"/>
  <c r="BY19" i="11" s="1"/>
  <c r="CE19" i="11" s="1"/>
  <c r="BY19" i="12" s="1"/>
  <c r="CE19" i="12" s="1"/>
  <c r="CD19" i="1"/>
  <c r="BX19" i="2" s="1"/>
  <c r="BZ19" i="2" s="1"/>
  <c r="CC19" i="1"/>
  <c r="BZ19" i="1"/>
  <c r="BV19" i="1"/>
  <c r="BP19" i="2" s="1"/>
  <c r="BV19" i="2" s="1"/>
  <c r="BP19" i="3" s="1"/>
  <c r="BV19" i="3" s="1"/>
  <c r="BP19" i="4" s="1"/>
  <c r="BV19" i="4" s="1"/>
  <c r="BP19" i="5" s="1"/>
  <c r="BV19" i="5" s="1"/>
  <c r="BP19" i="6" s="1"/>
  <c r="BV19" i="6" s="1"/>
  <c r="BP19" i="7" s="1"/>
  <c r="BV19" i="7" s="1"/>
  <c r="BP19" i="8" s="1"/>
  <c r="BV19" i="8" s="1"/>
  <c r="BP19" i="9" s="1"/>
  <c r="BV19" i="9" s="1"/>
  <c r="BP19" i="10" s="1"/>
  <c r="BV19" i="10" s="1"/>
  <c r="BP19" i="11" s="1"/>
  <c r="BV19" i="11" s="1"/>
  <c r="BP19" i="12" s="1"/>
  <c r="BV19" i="12" s="1"/>
  <c r="BU19" i="1"/>
  <c r="BT19" i="1"/>
  <c r="BQ19" i="1"/>
  <c r="BM19" i="1"/>
  <c r="BN19" i="1" s="1"/>
  <c r="BL19" i="1"/>
  <c r="BF19" i="2" s="1"/>
  <c r="BL19" i="2" s="1"/>
  <c r="BK19" i="1"/>
  <c r="BH19" i="1"/>
  <c r="BD19" i="1"/>
  <c r="AX19" i="2" s="1"/>
  <c r="BD19" i="2" s="1"/>
  <c r="AX19" i="3" s="1"/>
  <c r="BD19" i="3" s="1"/>
  <c r="AX19" i="4" s="1"/>
  <c r="BD19" i="4" s="1"/>
  <c r="AX19" i="5" s="1"/>
  <c r="BD19" i="5" s="1"/>
  <c r="AX19" i="6" s="1"/>
  <c r="BD19" i="6" s="1"/>
  <c r="AX19" i="7" s="1"/>
  <c r="BD19" i="7" s="1"/>
  <c r="AX19" i="8" s="1"/>
  <c r="BD19" i="8" s="1"/>
  <c r="AX19" i="9" s="1"/>
  <c r="BD19" i="9" s="1"/>
  <c r="AX19" i="10" s="1"/>
  <c r="BD19" i="10" s="1"/>
  <c r="AX19" i="11" s="1"/>
  <c r="BD19" i="11" s="1"/>
  <c r="AX19" i="12" s="1"/>
  <c r="BD19" i="12" s="1"/>
  <c r="BC19" i="1"/>
  <c r="AW19" i="2" s="1"/>
  <c r="BB19" i="1"/>
  <c r="AY19" i="1"/>
  <c r="AV19" i="1"/>
  <c r="AU19" i="1"/>
  <c r="AO19" i="2" s="1"/>
  <c r="AU19" i="2" s="1"/>
  <c r="AO19" i="3" s="1"/>
  <c r="AU19" i="3" s="1"/>
  <c r="AO19" i="4" s="1"/>
  <c r="AU19" i="4" s="1"/>
  <c r="AO19" i="5" s="1"/>
  <c r="AU19" i="5" s="1"/>
  <c r="AO19" i="6" s="1"/>
  <c r="AU19" i="6" s="1"/>
  <c r="AO19" i="7" s="1"/>
  <c r="AU19" i="7" s="1"/>
  <c r="AO19" i="8" s="1"/>
  <c r="AU19" i="8" s="1"/>
  <c r="AO19" i="9" s="1"/>
  <c r="AU19" i="9" s="1"/>
  <c r="AO19" i="10" s="1"/>
  <c r="AU19" i="10" s="1"/>
  <c r="AO19" i="11" s="1"/>
  <c r="AU19" i="11" s="1"/>
  <c r="AO19" i="12" s="1"/>
  <c r="AU19" i="12" s="1"/>
  <c r="AT19" i="1"/>
  <c r="AS19" i="1"/>
  <c r="AP19" i="1"/>
  <c r="AL19" i="1"/>
  <c r="AF19" i="2" s="1"/>
  <c r="AL19" i="2" s="1"/>
  <c r="AF19" i="3" s="1"/>
  <c r="AL19" i="3" s="1"/>
  <c r="AF19" i="4" s="1"/>
  <c r="AL19" i="4" s="1"/>
  <c r="AF19" i="5" s="1"/>
  <c r="AL19" i="5" s="1"/>
  <c r="AF19" i="6" s="1"/>
  <c r="AL19" i="6" s="1"/>
  <c r="AF19" i="7" s="1"/>
  <c r="AL19" i="7" s="1"/>
  <c r="AF19" i="8" s="1"/>
  <c r="AL19" i="8" s="1"/>
  <c r="AF19" i="9" s="1"/>
  <c r="AL19" i="9" s="1"/>
  <c r="AF19" i="10" s="1"/>
  <c r="AL19" i="10" s="1"/>
  <c r="AF19" i="11" s="1"/>
  <c r="AL19" i="11" s="1"/>
  <c r="AF19" i="12" s="1"/>
  <c r="AL19" i="12" s="1"/>
  <c r="AK19" i="1"/>
  <c r="AE19" i="2" s="1"/>
  <c r="AJ19" i="1"/>
  <c r="AG19" i="1"/>
  <c r="AC19" i="1"/>
  <c r="W19" i="2" s="1"/>
  <c r="AC19" i="2" s="1"/>
  <c r="W19" i="3" s="1"/>
  <c r="AC19" i="3" s="1"/>
  <c r="W19" i="4" s="1"/>
  <c r="AC19" i="4" s="1"/>
  <c r="W19" i="5" s="1"/>
  <c r="AC19" i="5" s="1"/>
  <c r="W19" i="6" s="1"/>
  <c r="AC19" i="6" s="1"/>
  <c r="W19" i="7" s="1"/>
  <c r="AC19" i="7" s="1"/>
  <c r="W19" i="8" s="1"/>
  <c r="AC19" i="8" s="1"/>
  <c r="W19" i="9" s="1"/>
  <c r="AC19" i="9" s="1"/>
  <c r="W19" i="10" s="1"/>
  <c r="AC19" i="10" s="1"/>
  <c r="W19" i="11" s="1"/>
  <c r="AC19" i="11" s="1"/>
  <c r="W19" i="12" s="1"/>
  <c r="AC19" i="12" s="1"/>
  <c r="AB19" i="1"/>
  <c r="AA19" i="1"/>
  <c r="X19" i="1"/>
  <c r="T19" i="1"/>
  <c r="N19" i="2" s="1"/>
  <c r="T19" i="2" s="1"/>
  <c r="N19" i="3" s="1"/>
  <c r="T19" i="3" s="1"/>
  <c r="N19" i="4" s="1"/>
  <c r="T19" i="4" s="1"/>
  <c r="N19" i="5" s="1"/>
  <c r="T19" i="5" s="1"/>
  <c r="N19" i="6" s="1"/>
  <c r="T19" i="6" s="1"/>
  <c r="N19" i="7" s="1"/>
  <c r="T19" i="7" s="1"/>
  <c r="S19" i="1"/>
  <c r="M19" i="2" s="1"/>
  <c r="R19" i="1"/>
  <c r="O19" i="1"/>
  <c r="K19" i="1"/>
  <c r="E19" i="2" s="1"/>
  <c r="K19" i="2" s="1"/>
  <c r="J19" i="1"/>
  <c r="D19" i="2" s="1"/>
  <c r="J19" i="2" s="1"/>
  <c r="L19" i="2" s="1"/>
  <c r="I19" i="1"/>
  <c r="F19" i="1"/>
  <c r="EQ18" i="1"/>
  <c r="EP18" i="1"/>
  <c r="EJ18" i="2" s="1"/>
  <c r="EP18" i="2" s="1"/>
  <c r="EJ18" i="3" s="1"/>
  <c r="EP18" i="3" s="1"/>
  <c r="EJ18" i="4" s="1"/>
  <c r="EP18" i="4" s="1"/>
  <c r="EO18" i="1"/>
  <c r="EI18" i="2" s="1"/>
  <c r="EO18" i="2" s="1"/>
  <c r="EN18" i="1"/>
  <c r="EK18" i="1"/>
  <c r="EG18" i="1"/>
  <c r="EF18" i="1"/>
  <c r="EE18" i="1"/>
  <c r="EB18" i="1"/>
  <c r="DX18" i="1"/>
  <c r="DR18" i="2" s="1"/>
  <c r="DX18" i="2" s="1"/>
  <c r="DR18" i="3" s="1"/>
  <c r="DX18" i="3" s="1"/>
  <c r="DR18" i="4" s="1"/>
  <c r="DX18" i="4" s="1"/>
  <c r="DR18" i="5" s="1"/>
  <c r="DX18" i="5" s="1"/>
  <c r="DR18" i="6" s="1"/>
  <c r="DX18" i="6" s="1"/>
  <c r="DR18" i="7" s="1"/>
  <c r="DX18" i="7" s="1"/>
  <c r="DR18" i="8" s="1"/>
  <c r="DX18" i="8" s="1"/>
  <c r="DR18" i="9" s="1"/>
  <c r="DX18" i="9" s="1"/>
  <c r="DR18" i="10" s="1"/>
  <c r="DX18" i="10" s="1"/>
  <c r="DR18" i="11" s="1"/>
  <c r="DX18" i="11" s="1"/>
  <c r="DR18" i="12" s="1"/>
  <c r="DX18" i="12" s="1"/>
  <c r="DW18" i="1"/>
  <c r="DY18" i="1" s="1"/>
  <c r="DV18" i="1"/>
  <c r="DS18" i="1"/>
  <c r="DP18" i="1"/>
  <c r="DO18" i="1"/>
  <c r="DI18" i="2" s="1"/>
  <c r="DO18" i="2" s="1"/>
  <c r="DI18" i="3" s="1"/>
  <c r="DO18" i="3" s="1"/>
  <c r="DI18" i="4" s="1"/>
  <c r="DO18" i="4" s="1"/>
  <c r="DI18" i="5" s="1"/>
  <c r="DO18" i="5" s="1"/>
  <c r="DI18" i="6" s="1"/>
  <c r="DO18" i="6" s="1"/>
  <c r="DI18" i="7" s="1"/>
  <c r="DO18" i="7" s="1"/>
  <c r="DI18" i="8" s="1"/>
  <c r="DO18" i="8" s="1"/>
  <c r="DI18" i="9" s="1"/>
  <c r="DO18" i="9" s="1"/>
  <c r="DI18" i="10" s="1"/>
  <c r="DO18" i="10" s="1"/>
  <c r="DI18" i="11" s="1"/>
  <c r="DO18" i="11" s="1"/>
  <c r="DI18" i="12" s="1"/>
  <c r="DO18" i="12" s="1"/>
  <c r="DN18" i="1"/>
  <c r="DH18" i="2" s="1"/>
  <c r="DM18" i="1"/>
  <c r="DJ18" i="1"/>
  <c r="DG18" i="1"/>
  <c r="DF18" i="1"/>
  <c r="CZ18" i="2" s="1"/>
  <c r="DF18" i="2" s="1"/>
  <c r="CZ18" i="3" s="1"/>
  <c r="DF18" i="3" s="1"/>
  <c r="CZ18" i="4" s="1"/>
  <c r="DF18" i="4" s="1"/>
  <c r="CZ18" i="5" s="1"/>
  <c r="DF18" i="5" s="1"/>
  <c r="CZ18" i="6" s="1"/>
  <c r="DF18" i="6" s="1"/>
  <c r="CZ18" i="7" s="1"/>
  <c r="DF18" i="7" s="1"/>
  <c r="CZ18" i="8" s="1"/>
  <c r="DF18" i="8" s="1"/>
  <c r="CZ18" i="9" s="1"/>
  <c r="DF18" i="9" s="1"/>
  <c r="CZ18" i="10" s="1"/>
  <c r="DF18" i="10" s="1"/>
  <c r="CZ18" i="11" s="1"/>
  <c r="DF18" i="11" s="1"/>
  <c r="CZ18" i="12" s="1"/>
  <c r="DF18" i="12" s="1"/>
  <c r="DE18" i="1"/>
  <c r="CY18" i="2" s="1"/>
  <c r="DD18" i="1"/>
  <c r="DA18" i="1"/>
  <c r="CX18" i="1"/>
  <c r="CW18" i="1"/>
  <c r="CV18" i="1"/>
  <c r="CU18" i="1"/>
  <c r="CT18" i="1"/>
  <c r="EV18" i="1" s="1"/>
  <c r="CS18" i="1"/>
  <c r="EU18" i="1" s="1"/>
  <c r="CO18" i="1"/>
  <c r="CN18" i="1"/>
  <c r="CH18" i="2" s="1"/>
  <c r="CN18" i="2" s="1"/>
  <c r="CH18" i="3" s="1"/>
  <c r="CN18" i="3" s="1"/>
  <c r="CH18" i="4" s="1"/>
  <c r="CN18" i="4" s="1"/>
  <c r="CH18" i="5" s="1"/>
  <c r="CN18" i="5" s="1"/>
  <c r="CH18" i="6" s="1"/>
  <c r="CN18" i="6" s="1"/>
  <c r="CH18" i="7" s="1"/>
  <c r="CN18" i="7" s="1"/>
  <c r="CH18" i="8" s="1"/>
  <c r="CN18" i="8" s="1"/>
  <c r="CH18" i="9" s="1"/>
  <c r="CN18" i="9" s="1"/>
  <c r="CM18" i="1"/>
  <c r="CG18" i="2" s="1"/>
  <c r="CL18" i="1"/>
  <c r="CE18" i="1"/>
  <c r="BY18" i="2" s="1"/>
  <c r="CE18" i="2" s="1"/>
  <c r="BY18" i="3" s="1"/>
  <c r="CE18" i="3" s="1"/>
  <c r="BY18" i="4" s="1"/>
  <c r="CE18" i="4" s="1"/>
  <c r="BY18" i="5" s="1"/>
  <c r="CE18" i="5" s="1"/>
  <c r="BY18" i="6" s="1"/>
  <c r="CE18" i="6" s="1"/>
  <c r="BY18" i="7" s="1"/>
  <c r="CE18" i="7" s="1"/>
  <c r="BY18" i="8" s="1"/>
  <c r="CE18" i="8" s="1"/>
  <c r="BY18" i="9" s="1"/>
  <c r="CE18" i="9" s="1"/>
  <c r="BY18" i="10" s="1"/>
  <c r="CE18" i="10" s="1"/>
  <c r="BY18" i="11" s="1"/>
  <c r="CE18" i="11" s="1"/>
  <c r="BY18" i="12" s="1"/>
  <c r="CE18" i="12" s="1"/>
  <c r="CD18" i="1"/>
  <c r="BX18" i="2" s="1"/>
  <c r="CC18" i="1"/>
  <c r="BW18" i="1"/>
  <c r="BV18" i="1"/>
  <c r="BP18" i="2" s="1"/>
  <c r="BV18" i="2" s="1"/>
  <c r="BP18" i="3" s="1"/>
  <c r="BV18" i="3" s="1"/>
  <c r="BP18" i="4" s="1"/>
  <c r="BV18" i="4" s="1"/>
  <c r="BP18" i="5" s="1"/>
  <c r="BV18" i="5" s="1"/>
  <c r="BP18" i="6" s="1"/>
  <c r="BV18" i="6" s="1"/>
  <c r="BP18" i="7" s="1"/>
  <c r="BV18" i="7" s="1"/>
  <c r="BP18" i="8" s="1"/>
  <c r="BV18" i="8" s="1"/>
  <c r="BP18" i="9" s="1"/>
  <c r="BV18" i="9" s="1"/>
  <c r="BP18" i="10" s="1"/>
  <c r="BV18" i="10" s="1"/>
  <c r="BP18" i="11" s="1"/>
  <c r="BV18" i="11" s="1"/>
  <c r="BP18" i="12" s="1"/>
  <c r="BV18" i="12" s="1"/>
  <c r="BU18" i="1"/>
  <c r="BO18" i="2" s="1"/>
  <c r="BQ18" i="2" s="1"/>
  <c r="BT18" i="1"/>
  <c r="BQ18" i="1"/>
  <c r="BN18" i="1"/>
  <c r="BM18" i="1"/>
  <c r="BG18" i="2" s="1"/>
  <c r="BM18" i="2" s="1"/>
  <c r="BG18" i="3" s="1"/>
  <c r="BM18" i="3" s="1"/>
  <c r="BG18" i="4" s="1"/>
  <c r="BM18" i="4" s="1"/>
  <c r="BG18" i="5" s="1"/>
  <c r="BM18" i="5" s="1"/>
  <c r="BG18" i="6" s="1"/>
  <c r="BM18" i="6" s="1"/>
  <c r="BG18" i="7" s="1"/>
  <c r="BM18" i="7" s="1"/>
  <c r="BG18" i="8" s="1"/>
  <c r="BM18" i="8" s="1"/>
  <c r="BG18" i="9" s="1"/>
  <c r="BM18" i="9" s="1"/>
  <c r="BG18" i="10" s="1"/>
  <c r="BM18" i="10" s="1"/>
  <c r="BG18" i="11" s="1"/>
  <c r="BM18" i="11" s="1"/>
  <c r="BG18" i="12" s="1"/>
  <c r="BM18" i="12" s="1"/>
  <c r="BL18" i="1"/>
  <c r="BF18" i="2" s="1"/>
  <c r="BH18" i="2" s="1"/>
  <c r="BK18" i="1"/>
  <c r="BH18" i="1"/>
  <c r="BE18" i="1"/>
  <c r="BD18" i="1"/>
  <c r="AX18" i="2" s="1"/>
  <c r="BD18" i="2" s="1"/>
  <c r="AX18" i="3" s="1"/>
  <c r="BD18" i="3" s="1"/>
  <c r="AX18" i="4" s="1"/>
  <c r="BD18" i="4" s="1"/>
  <c r="AX18" i="5" s="1"/>
  <c r="BD18" i="5" s="1"/>
  <c r="AX18" i="6" s="1"/>
  <c r="BD18" i="6" s="1"/>
  <c r="AX18" i="7" s="1"/>
  <c r="BD18" i="7" s="1"/>
  <c r="AX18" i="8" s="1"/>
  <c r="BD18" i="8" s="1"/>
  <c r="AX18" i="9" s="1"/>
  <c r="BD18" i="9" s="1"/>
  <c r="AX18" i="10" s="1"/>
  <c r="BD18" i="10" s="1"/>
  <c r="AX18" i="11" s="1"/>
  <c r="BD18" i="11" s="1"/>
  <c r="AX18" i="12" s="1"/>
  <c r="BD18" i="12" s="1"/>
  <c r="BC18" i="1"/>
  <c r="AW18" i="2" s="1"/>
  <c r="BC18" i="2" s="1"/>
  <c r="BB18" i="1"/>
  <c r="AY18" i="1"/>
  <c r="AU18" i="1"/>
  <c r="AO18" i="2" s="1"/>
  <c r="AU18" i="2" s="1"/>
  <c r="AO18" i="3" s="1"/>
  <c r="AU18" i="3" s="1"/>
  <c r="AO18" i="4" s="1"/>
  <c r="AU18" i="4" s="1"/>
  <c r="AO18" i="5" s="1"/>
  <c r="AU18" i="5" s="1"/>
  <c r="AO18" i="6" s="1"/>
  <c r="AU18" i="6" s="1"/>
  <c r="AO18" i="7" s="1"/>
  <c r="AU18" i="7" s="1"/>
  <c r="AO18" i="8" s="1"/>
  <c r="AU18" i="8" s="1"/>
  <c r="AO18" i="9" s="1"/>
  <c r="AU18" i="9" s="1"/>
  <c r="AO18" i="10" s="1"/>
  <c r="AU18" i="10" s="1"/>
  <c r="AO18" i="11" s="1"/>
  <c r="AU18" i="11" s="1"/>
  <c r="AO18" i="12" s="1"/>
  <c r="AU18" i="12" s="1"/>
  <c r="AT18" i="1"/>
  <c r="AS18" i="1"/>
  <c r="AP18" i="1"/>
  <c r="AM18" i="1"/>
  <c r="AL18" i="1"/>
  <c r="AF18" i="2" s="1"/>
  <c r="AL18" i="2" s="1"/>
  <c r="AF18" i="3" s="1"/>
  <c r="AL18" i="3" s="1"/>
  <c r="AF18" i="4" s="1"/>
  <c r="AL18" i="4" s="1"/>
  <c r="AF18" i="5" s="1"/>
  <c r="AL18" i="5" s="1"/>
  <c r="AF18" i="6" s="1"/>
  <c r="AL18" i="6" s="1"/>
  <c r="AF18" i="7" s="1"/>
  <c r="AL18" i="7" s="1"/>
  <c r="AF18" i="8" s="1"/>
  <c r="AL18" i="8" s="1"/>
  <c r="AF18" i="9" s="1"/>
  <c r="AL18" i="9" s="1"/>
  <c r="AF18" i="10" s="1"/>
  <c r="AL18" i="10" s="1"/>
  <c r="AF18" i="11" s="1"/>
  <c r="AL18" i="11" s="1"/>
  <c r="AF18" i="12" s="1"/>
  <c r="AL18" i="12" s="1"/>
  <c r="AK18" i="1"/>
  <c r="AJ18" i="1"/>
  <c r="AG18" i="1"/>
  <c r="AD18" i="1"/>
  <c r="AC18" i="1"/>
  <c r="W18" i="2" s="1"/>
  <c r="AC18" i="2" s="1"/>
  <c r="W18" i="3" s="1"/>
  <c r="AC18" i="3" s="1"/>
  <c r="W18" i="4" s="1"/>
  <c r="AC18" i="4" s="1"/>
  <c r="W18" i="5" s="1"/>
  <c r="AC18" i="5" s="1"/>
  <c r="W18" i="6" s="1"/>
  <c r="AC18" i="6" s="1"/>
  <c r="W18" i="7" s="1"/>
  <c r="AC18" i="7" s="1"/>
  <c r="AB18" i="1"/>
  <c r="V18" i="2" s="1"/>
  <c r="AA18" i="1"/>
  <c r="X18" i="1"/>
  <c r="T18" i="1"/>
  <c r="N18" i="2" s="1"/>
  <c r="T18" i="2" s="1"/>
  <c r="N18" i="3" s="1"/>
  <c r="T18" i="3" s="1"/>
  <c r="N18" i="4" s="1"/>
  <c r="T18" i="4" s="1"/>
  <c r="N18" i="5" s="1"/>
  <c r="T18" i="5" s="1"/>
  <c r="N18" i="6" s="1"/>
  <c r="T18" i="6" s="1"/>
  <c r="N18" i="7" s="1"/>
  <c r="T18" i="7" s="1"/>
  <c r="S18" i="1"/>
  <c r="R18" i="1"/>
  <c r="O18" i="1"/>
  <c r="K18" i="1"/>
  <c r="E18" i="2" s="1"/>
  <c r="K18" i="2" s="1"/>
  <c r="E18" i="3" s="1"/>
  <c r="K18" i="3" s="1"/>
  <c r="E18" i="4" s="1"/>
  <c r="K18" i="4" s="1"/>
  <c r="E18" i="5" s="1"/>
  <c r="K18" i="5" s="1"/>
  <c r="E18" i="6" s="1"/>
  <c r="K18" i="6" s="1"/>
  <c r="E18" i="7" s="1"/>
  <c r="K18" i="7" s="1"/>
  <c r="E18" i="8" s="1"/>
  <c r="K18" i="8" s="1"/>
  <c r="E18" i="9" s="1"/>
  <c r="K18" i="9" s="1"/>
  <c r="E18" i="10" s="1"/>
  <c r="K18" i="10" s="1"/>
  <c r="E18" i="11" s="1"/>
  <c r="K18" i="11" s="1"/>
  <c r="E18" i="12" s="1"/>
  <c r="K18" i="12" s="1"/>
  <c r="J18" i="1"/>
  <c r="D18" i="2" s="1"/>
  <c r="I18" i="1"/>
  <c r="F18" i="1"/>
  <c r="EU17" i="1"/>
  <c r="EP17" i="1"/>
  <c r="EJ17" i="2" s="1"/>
  <c r="EP17" i="2" s="1"/>
  <c r="EJ17" i="3" s="1"/>
  <c r="EP17" i="3" s="1"/>
  <c r="EJ17" i="4" s="1"/>
  <c r="EP17" i="4" s="1"/>
  <c r="EO17" i="1"/>
  <c r="EI17" i="2" s="1"/>
  <c r="EO17" i="2" s="1"/>
  <c r="EN17" i="1"/>
  <c r="EK17" i="1"/>
  <c r="EG17" i="1"/>
  <c r="EA17" i="2" s="1"/>
  <c r="EG17" i="2" s="1"/>
  <c r="EA17" i="3" s="1"/>
  <c r="EG17" i="3" s="1"/>
  <c r="EA17" i="4" s="1"/>
  <c r="EG17" i="4" s="1"/>
  <c r="EA17" i="5" s="1"/>
  <c r="EG17" i="5" s="1"/>
  <c r="EA17" i="6" s="1"/>
  <c r="EG17" i="6" s="1"/>
  <c r="EA17" i="7" s="1"/>
  <c r="EG17" i="7" s="1"/>
  <c r="EA17" i="8" s="1"/>
  <c r="EG17" i="8" s="1"/>
  <c r="EA17" i="9" s="1"/>
  <c r="EG17" i="9" s="1"/>
  <c r="EA17" i="10" s="1"/>
  <c r="EG17" i="10" s="1"/>
  <c r="EA17" i="11" s="1"/>
  <c r="EG17" i="11" s="1"/>
  <c r="EA17" i="12" s="1"/>
  <c r="EG17" i="12" s="1"/>
  <c r="EF17" i="1"/>
  <c r="DZ17" i="2" s="1"/>
  <c r="EB17" i="2" s="1"/>
  <c r="EE17" i="1"/>
  <c r="EB17" i="1"/>
  <c r="DY17" i="1"/>
  <c r="DX17" i="1"/>
  <c r="DR17" i="2" s="1"/>
  <c r="DX17" i="2" s="1"/>
  <c r="DR17" i="3" s="1"/>
  <c r="DX17" i="3" s="1"/>
  <c r="DR17" i="4" s="1"/>
  <c r="DX17" i="4" s="1"/>
  <c r="DR17" i="5" s="1"/>
  <c r="DX17" i="5" s="1"/>
  <c r="DR17" i="6" s="1"/>
  <c r="DX17" i="6" s="1"/>
  <c r="DR17" i="7" s="1"/>
  <c r="DX17" i="7" s="1"/>
  <c r="DR17" i="8" s="1"/>
  <c r="DX17" i="8" s="1"/>
  <c r="DR17" i="9" s="1"/>
  <c r="DX17" i="9" s="1"/>
  <c r="DR17" i="10" s="1"/>
  <c r="DX17" i="10" s="1"/>
  <c r="DR17" i="11" s="1"/>
  <c r="DX17" i="11" s="1"/>
  <c r="DR17" i="12" s="1"/>
  <c r="DX17" i="12" s="1"/>
  <c r="DW17" i="1"/>
  <c r="DQ17" i="2" s="1"/>
  <c r="DW17" i="2" s="1"/>
  <c r="DV17" i="1"/>
  <c r="DS17" i="1"/>
  <c r="DP17" i="1"/>
  <c r="DO17" i="1"/>
  <c r="DI17" i="2" s="1"/>
  <c r="DO17" i="2" s="1"/>
  <c r="DI17" i="3" s="1"/>
  <c r="DO17" i="3" s="1"/>
  <c r="DI17" i="4" s="1"/>
  <c r="DO17" i="4" s="1"/>
  <c r="DI17" i="5" s="1"/>
  <c r="DO17" i="5" s="1"/>
  <c r="DI17" i="6" s="1"/>
  <c r="DO17" i="6" s="1"/>
  <c r="DI17" i="7" s="1"/>
  <c r="DO17" i="7" s="1"/>
  <c r="DI17" i="8" s="1"/>
  <c r="DO17" i="8" s="1"/>
  <c r="DI17" i="9" s="1"/>
  <c r="DO17" i="9" s="1"/>
  <c r="DI17" i="10" s="1"/>
  <c r="DO17" i="10" s="1"/>
  <c r="DI17" i="11" s="1"/>
  <c r="DO17" i="11" s="1"/>
  <c r="DI17" i="12" s="1"/>
  <c r="DO17" i="12" s="1"/>
  <c r="DN17" i="1"/>
  <c r="DH17" i="2" s="1"/>
  <c r="DN17" i="2" s="1"/>
  <c r="DM17" i="1"/>
  <c r="DJ17" i="1"/>
  <c r="DF17" i="1"/>
  <c r="CZ17" i="2" s="1"/>
  <c r="DF17" i="2" s="1"/>
  <c r="CZ17" i="3" s="1"/>
  <c r="DF17" i="3" s="1"/>
  <c r="CZ17" i="4" s="1"/>
  <c r="DF17" i="4" s="1"/>
  <c r="CZ17" i="5" s="1"/>
  <c r="DF17" i="5" s="1"/>
  <c r="CZ17" i="6" s="1"/>
  <c r="DF17" i="6" s="1"/>
  <c r="CZ17" i="7" s="1"/>
  <c r="DF17" i="7" s="1"/>
  <c r="CZ17" i="8" s="1"/>
  <c r="DF17" i="8" s="1"/>
  <c r="CZ17" i="9" s="1"/>
  <c r="DF17" i="9" s="1"/>
  <c r="CZ17" i="10" s="1"/>
  <c r="DF17" i="10" s="1"/>
  <c r="CZ17" i="11" s="1"/>
  <c r="DF17" i="11" s="1"/>
  <c r="CZ17" i="12" s="1"/>
  <c r="DF17" i="12" s="1"/>
  <c r="DE17" i="1"/>
  <c r="CY17" i="2" s="1"/>
  <c r="DD17" i="1"/>
  <c r="DA17" i="1"/>
  <c r="CX17" i="1"/>
  <c r="CW17" i="1"/>
  <c r="CU17" i="1"/>
  <c r="CT17" i="1"/>
  <c r="EV17" i="1" s="1"/>
  <c r="CO17" i="1"/>
  <c r="CN17" i="1"/>
  <c r="CH17" i="2" s="1"/>
  <c r="CN17" i="2" s="1"/>
  <c r="CH17" i="3" s="1"/>
  <c r="CN17" i="3" s="1"/>
  <c r="CH17" i="4" s="1"/>
  <c r="CN17" i="4" s="1"/>
  <c r="CH17" i="5" s="1"/>
  <c r="CN17" i="5" s="1"/>
  <c r="CH17" i="6" s="1"/>
  <c r="CN17" i="6" s="1"/>
  <c r="CH17" i="7" s="1"/>
  <c r="CN17" i="7" s="1"/>
  <c r="CH17" i="8" s="1"/>
  <c r="CN17" i="8" s="1"/>
  <c r="CH17" i="9" s="1"/>
  <c r="CN17" i="9" s="1"/>
  <c r="CM17" i="1"/>
  <c r="CG17" i="2" s="1"/>
  <c r="CL17" i="1"/>
  <c r="CI17" i="1"/>
  <c r="CF17" i="1"/>
  <c r="CE17" i="1"/>
  <c r="BY17" i="2" s="1"/>
  <c r="CE17" i="2" s="1"/>
  <c r="BY17" i="3" s="1"/>
  <c r="CE17" i="3" s="1"/>
  <c r="BY17" i="4" s="1"/>
  <c r="CE17" i="4" s="1"/>
  <c r="BY17" i="5" s="1"/>
  <c r="CE17" i="5" s="1"/>
  <c r="BY17" i="6" s="1"/>
  <c r="CE17" i="6" s="1"/>
  <c r="BY17" i="7" s="1"/>
  <c r="CE17" i="7" s="1"/>
  <c r="BY17" i="8" s="1"/>
  <c r="CE17" i="8" s="1"/>
  <c r="BY17" i="9" s="1"/>
  <c r="CE17" i="9" s="1"/>
  <c r="BY17" i="10" s="1"/>
  <c r="CE17" i="10" s="1"/>
  <c r="BY17" i="11" s="1"/>
  <c r="CE17" i="11" s="1"/>
  <c r="BY17" i="12" s="1"/>
  <c r="CE17" i="12" s="1"/>
  <c r="CD17" i="1"/>
  <c r="BX17" i="2" s="1"/>
  <c r="CC17" i="1"/>
  <c r="BV17" i="1"/>
  <c r="BP17" i="2" s="1"/>
  <c r="BV17" i="2" s="1"/>
  <c r="BP17" i="3" s="1"/>
  <c r="BV17" i="3" s="1"/>
  <c r="BP17" i="4" s="1"/>
  <c r="BV17" i="4" s="1"/>
  <c r="BP17" i="5" s="1"/>
  <c r="BV17" i="5" s="1"/>
  <c r="BP17" i="6" s="1"/>
  <c r="BV17" i="6" s="1"/>
  <c r="BP17" i="7" s="1"/>
  <c r="BV17" i="7" s="1"/>
  <c r="BP17" i="8" s="1"/>
  <c r="BV17" i="8" s="1"/>
  <c r="BP17" i="9" s="1"/>
  <c r="BV17" i="9" s="1"/>
  <c r="BP17" i="10" s="1"/>
  <c r="BV17" i="10" s="1"/>
  <c r="BP17" i="11" s="1"/>
  <c r="BV17" i="11" s="1"/>
  <c r="BP17" i="12" s="1"/>
  <c r="BV17" i="12" s="1"/>
  <c r="BU17" i="1"/>
  <c r="BO17" i="2" s="1"/>
  <c r="BQ17" i="2" s="1"/>
  <c r="BT17" i="1"/>
  <c r="BQ17" i="1"/>
  <c r="BM17" i="1"/>
  <c r="BG17" i="2" s="1"/>
  <c r="BM17" i="2" s="1"/>
  <c r="BG17" i="3" s="1"/>
  <c r="BM17" i="3" s="1"/>
  <c r="BG17" i="4" s="1"/>
  <c r="BM17" i="4" s="1"/>
  <c r="BG17" i="5" s="1"/>
  <c r="BM17" i="5" s="1"/>
  <c r="BG17" i="6" s="1"/>
  <c r="BM17" i="6" s="1"/>
  <c r="BG17" i="7" s="1"/>
  <c r="BM17" i="7" s="1"/>
  <c r="BG17" i="8" s="1"/>
  <c r="BM17" i="8" s="1"/>
  <c r="BG17" i="9" s="1"/>
  <c r="BM17" i="9" s="1"/>
  <c r="BG17" i="10" s="1"/>
  <c r="BM17" i="10" s="1"/>
  <c r="BG17" i="11" s="1"/>
  <c r="BM17" i="11" s="1"/>
  <c r="BG17" i="12" s="1"/>
  <c r="BM17" i="12" s="1"/>
  <c r="BL17" i="1"/>
  <c r="BK17" i="1"/>
  <c r="BH17" i="1"/>
  <c r="BD17" i="1"/>
  <c r="BE17" i="1" s="1"/>
  <c r="BC17" i="1"/>
  <c r="AW17" i="2" s="1"/>
  <c r="BC17" i="2" s="1"/>
  <c r="BB17" i="1"/>
  <c r="AY17" i="1"/>
  <c r="AU17" i="1"/>
  <c r="AO17" i="2" s="1"/>
  <c r="AU17" i="2" s="1"/>
  <c r="AO17" i="3" s="1"/>
  <c r="AU17" i="3" s="1"/>
  <c r="AO17" i="4" s="1"/>
  <c r="AU17" i="4" s="1"/>
  <c r="AO17" i="5" s="1"/>
  <c r="AU17" i="5" s="1"/>
  <c r="AO17" i="6" s="1"/>
  <c r="AU17" i="6" s="1"/>
  <c r="AO17" i="7" s="1"/>
  <c r="AU17" i="7" s="1"/>
  <c r="AO17" i="8" s="1"/>
  <c r="AU17" i="8" s="1"/>
  <c r="AO17" i="9" s="1"/>
  <c r="AU17" i="9" s="1"/>
  <c r="AO17" i="10" s="1"/>
  <c r="AU17" i="10" s="1"/>
  <c r="AO17" i="11" s="1"/>
  <c r="AU17" i="11" s="1"/>
  <c r="AO17" i="12" s="1"/>
  <c r="AU17" i="12" s="1"/>
  <c r="AT17" i="1"/>
  <c r="AV17" i="1" s="1"/>
  <c r="AS17" i="1"/>
  <c r="AP17" i="1"/>
  <c r="AM17" i="1"/>
  <c r="AL17" i="1"/>
  <c r="AF17" i="2" s="1"/>
  <c r="AL17" i="2" s="1"/>
  <c r="AF17" i="3" s="1"/>
  <c r="AL17" i="3" s="1"/>
  <c r="AF17" i="4" s="1"/>
  <c r="AL17" i="4" s="1"/>
  <c r="AF17" i="5" s="1"/>
  <c r="AL17" i="5" s="1"/>
  <c r="AF17" i="6" s="1"/>
  <c r="AL17" i="6" s="1"/>
  <c r="AF17" i="7" s="1"/>
  <c r="AL17" i="7" s="1"/>
  <c r="AF17" i="8" s="1"/>
  <c r="AL17" i="8" s="1"/>
  <c r="AF17" i="9" s="1"/>
  <c r="AL17" i="9" s="1"/>
  <c r="AF17" i="10" s="1"/>
  <c r="AL17" i="10" s="1"/>
  <c r="AF17" i="11" s="1"/>
  <c r="AL17" i="11" s="1"/>
  <c r="AF17" i="12" s="1"/>
  <c r="AL17" i="12" s="1"/>
  <c r="AK17" i="1"/>
  <c r="AJ17" i="1"/>
  <c r="AG17" i="1"/>
  <c r="AC17" i="1"/>
  <c r="W17" i="2" s="1"/>
  <c r="AC17" i="2" s="1"/>
  <c r="W17" i="3" s="1"/>
  <c r="AC17" i="3" s="1"/>
  <c r="W17" i="4" s="1"/>
  <c r="AC17" i="4" s="1"/>
  <c r="W17" i="5" s="1"/>
  <c r="AC17" i="5" s="1"/>
  <c r="W17" i="6" s="1"/>
  <c r="AC17" i="6" s="1"/>
  <c r="W17" i="7" s="1"/>
  <c r="AC17" i="7" s="1"/>
  <c r="AB17" i="1"/>
  <c r="V17" i="2" s="1"/>
  <c r="AA17" i="1"/>
  <c r="X17" i="1"/>
  <c r="T17" i="1"/>
  <c r="N17" i="2" s="1"/>
  <c r="T17" i="2" s="1"/>
  <c r="N17" i="3" s="1"/>
  <c r="T17" i="3" s="1"/>
  <c r="N17" i="4" s="1"/>
  <c r="T17" i="4" s="1"/>
  <c r="N17" i="5" s="1"/>
  <c r="T17" i="5" s="1"/>
  <c r="N17" i="6" s="1"/>
  <c r="T17" i="6" s="1"/>
  <c r="N17" i="7" s="1"/>
  <c r="T17" i="7" s="1"/>
  <c r="S17" i="1"/>
  <c r="R17" i="1"/>
  <c r="O17" i="1"/>
  <c r="K17" i="1"/>
  <c r="E17" i="2" s="1"/>
  <c r="K17" i="2" s="1"/>
  <c r="E17" i="3" s="1"/>
  <c r="K17" i="3" s="1"/>
  <c r="E17" i="4" s="1"/>
  <c r="K17" i="4" s="1"/>
  <c r="E17" i="5" s="1"/>
  <c r="K17" i="5" s="1"/>
  <c r="E17" i="6" s="1"/>
  <c r="K17" i="6" s="1"/>
  <c r="E17" i="7" s="1"/>
  <c r="K17" i="7" s="1"/>
  <c r="E17" i="8" s="1"/>
  <c r="K17" i="8" s="1"/>
  <c r="E17" i="9" s="1"/>
  <c r="K17" i="9" s="1"/>
  <c r="E17" i="10" s="1"/>
  <c r="K17" i="10" s="1"/>
  <c r="E17" i="11" s="1"/>
  <c r="K17" i="11" s="1"/>
  <c r="E17" i="12" s="1"/>
  <c r="K17" i="12" s="1"/>
  <c r="J17" i="1"/>
  <c r="D17" i="2" s="1"/>
  <c r="I17" i="1"/>
  <c r="F17" i="1"/>
  <c r="EP16" i="1"/>
  <c r="EJ16" i="2" s="1"/>
  <c r="EP16" i="2" s="1"/>
  <c r="EJ16" i="3" s="1"/>
  <c r="EP16" i="3" s="1"/>
  <c r="EJ16" i="4" s="1"/>
  <c r="EP16" i="4" s="1"/>
  <c r="EO16" i="1"/>
  <c r="EI16" i="2" s="1"/>
  <c r="EN16" i="1"/>
  <c r="EK16" i="1"/>
  <c r="EG16" i="1"/>
  <c r="EA16" i="2" s="1"/>
  <c r="EG16" i="2" s="1"/>
  <c r="EA16" i="3" s="1"/>
  <c r="EG16" i="3" s="1"/>
  <c r="EA16" i="4" s="1"/>
  <c r="EG16" i="4" s="1"/>
  <c r="EA16" i="5" s="1"/>
  <c r="EG16" i="5" s="1"/>
  <c r="EA16" i="6" s="1"/>
  <c r="EG16" i="6" s="1"/>
  <c r="EA16" i="7" s="1"/>
  <c r="EG16" i="7" s="1"/>
  <c r="EA16" i="8" s="1"/>
  <c r="EG16" i="8" s="1"/>
  <c r="EA16" i="9" s="1"/>
  <c r="EG16" i="9" s="1"/>
  <c r="EA16" i="10" s="1"/>
  <c r="EG16" i="10" s="1"/>
  <c r="EA16" i="11" s="1"/>
  <c r="EG16" i="11" s="1"/>
  <c r="EA16" i="12" s="1"/>
  <c r="EG16" i="12" s="1"/>
  <c r="EF16" i="1"/>
  <c r="DZ16" i="2" s="1"/>
  <c r="EF16" i="2" s="1"/>
  <c r="EE16" i="1"/>
  <c r="EB16" i="1"/>
  <c r="DX16" i="1"/>
  <c r="DW16" i="1"/>
  <c r="DV16" i="1"/>
  <c r="DS16" i="1"/>
  <c r="DP16" i="1"/>
  <c r="DO16" i="1"/>
  <c r="DI16" i="2" s="1"/>
  <c r="DO16" i="2" s="1"/>
  <c r="DI16" i="3" s="1"/>
  <c r="DO16" i="3" s="1"/>
  <c r="DI16" i="4" s="1"/>
  <c r="DO16" i="4" s="1"/>
  <c r="DI16" i="5" s="1"/>
  <c r="DO16" i="5" s="1"/>
  <c r="DI16" i="6" s="1"/>
  <c r="DO16" i="6" s="1"/>
  <c r="DI16" i="7" s="1"/>
  <c r="DO16" i="7" s="1"/>
  <c r="DI16" i="8" s="1"/>
  <c r="DO16" i="8" s="1"/>
  <c r="DI16" i="9" s="1"/>
  <c r="DO16" i="9" s="1"/>
  <c r="DI16" i="10" s="1"/>
  <c r="DO16" i="10" s="1"/>
  <c r="DI16" i="11" s="1"/>
  <c r="DO16" i="11" s="1"/>
  <c r="DI16" i="12" s="1"/>
  <c r="DO16" i="12" s="1"/>
  <c r="DN16" i="1"/>
  <c r="DH16" i="2" s="1"/>
  <c r="DM16" i="1"/>
  <c r="DJ16" i="1"/>
  <c r="DG16" i="1"/>
  <c r="DF16" i="1"/>
  <c r="CZ16" i="2" s="1"/>
  <c r="DF16" i="2" s="1"/>
  <c r="CZ16" i="3" s="1"/>
  <c r="DF16" i="3" s="1"/>
  <c r="CZ16" i="4" s="1"/>
  <c r="DF16" i="4" s="1"/>
  <c r="CZ16" i="5" s="1"/>
  <c r="DF16" i="5" s="1"/>
  <c r="CZ16" i="6" s="1"/>
  <c r="DF16" i="6" s="1"/>
  <c r="CZ16" i="7" s="1"/>
  <c r="DF16" i="7" s="1"/>
  <c r="CZ16" i="8" s="1"/>
  <c r="DF16" i="8" s="1"/>
  <c r="CZ16" i="9" s="1"/>
  <c r="DF16" i="9" s="1"/>
  <c r="CZ16" i="10" s="1"/>
  <c r="DF16" i="10" s="1"/>
  <c r="CZ16" i="11" s="1"/>
  <c r="DF16" i="11" s="1"/>
  <c r="CZ16" i="12" s="1"/>
  <c r="DF16" i="12" s="1"/>
  <c r="DE16" i="1"/>
  <c r="CY16" i="2" s="1"/>
  <c r="DD16" i="1"/>
  <c r="DA16" i="1"/>
  <c r="CX16" i="1"/>
  <c r="CW16" i="1"/>
  <c r="CV16" i="1"/>
  <c r="CU16" i="1"/>
  <c r="CT16" i="1"/>
  <c r="EV16" i="1" s="1"/>
  <c r="CS16" i="1"/>
  <c r="EU16" i="1" s="1"/>
  <c r="CO16" i="1"/>
  <c r="CN16" i="1"/>
  <c r="CH16" i="2" s="1"/>
  <c r="CN16" i="2" s="1"/>
  <c r="CH16" i="3" s="1"/>
  <c r="CN16" i="3" s="1"/>
  <c r="CH16" i="4" s="1"/>
  <c r="CN16" i="4" s="1"/>
  <c r="CH16" i="5" s="1"/>
  <c r="CN16" i="5" s="1"/>
  <c r="CH16" i="6" s="1"/>
  <c r="CN16" i="6" s="1"/>
  <c r="CH16" i="7" s="1"/>
  <c r="CN16" i="7" s="1"/>
  <c r="CH16" i="8" s="1"/>
  <c r="CN16" i="8" s="1"/>
  <c r="CH16" i="9" s="1"/>
  <c r="CN16" i="9" s="1"/>
  <c r="CM16" i="1"/>
  <c r="CG16" i="2" s="1"/>
  <c r="CL16" i="1"/>
  <c r="CI16" i="1"/>
  <c r="CF16" i="1"/>
  <c r="CE16" i="1"/>
  <c r="BY16" i="2" s="1"/>
  <c r="CE16" i="2" s="1"/>
  <c r="BY16" i="3" s="1"/>
  <c r="CE16" i="3" s="1"/>
  <c r="BY16" i="4" s="1"/>
  <c r="CE16" i="4" s="1"/>
  <c r="BY16" i="5" s="1"/>
  <c r="CE16" i="5" s="1"/>
  <c r="BY16" i="6" s="1"/>
  <c r="CE16" i="6" s="1"/>
  <c r="BY16" i="7" s="1"/>
  <c r="CE16" i="7" s="1"/>
  <c r="BY16" i="8" s="1"/>
  <c r="CE16" i="8" s="1"/>
  <c r="BY16" i="9" s="1"/>
  <c r="CE16" i="9" s="1"/>
  <c r="BY16" i="10" s="1"/>
  <c r="CE16" i="10" s="1"/>
  <c r="BY16" i="11" s="1"/>
  <c r="CE16" i="11" s="1"/>
  <c r="BY16" i="12" s="1"/>
  <c r="CE16" i="12" s="1"/>
  <c r="CD16" i="1"/>
  <c r="BX16" i="2" s="1"/>
  <c r="CC16" i="1"/>
  <c r="BV16" i="1"/>
  <c r="BP16" i="2" s="1"/>
  <c r="BV16" i="2" s="1"/>
  <c r="BP16" i="3" s="1"/>
  <c r="BV16" i="3" s="1"/>
  <c r="BP16" i="4" s="1"/>
  <c r="BV16" i="4" s="1"/>
  <c r="BP16" i="5" s="1"/>
  <c r="BV16" i="5" s="1"/>
  <c r="BP16" i="6" s="1"/>
  <c r="BV16" i="6" s="1"/>
  <c r="BP16" i="7" s="1"/>
  <c r="BV16" i="7" s="1"/>
  <c r="BP16" i="8" s="1"/>
  <c r="BV16" i="8" s="1"/>
  <c r="BP16" i="9" s="1"/>
  <c r="BV16" i="9" s="1"/>
  <c r="BP16" i="10" s="1"/>
  <c r="BV16" i="10" s="1"/>
  <c r="BP16" i="11" s="1"/>
  <c r="BV16" i="11" s="1"/>
  <c r="BP16" i="12" s="1"/>
  <c r="BV16" i="12" s="1"/>
  <c r="BU16" i="1"/>
  <c r="BO16" i="2" s="1"/>
  <c r="BT16" i="1"/>
  <c r="BQ16" i="1"/>
  <c r="BM16" i="1"/>
  <c r="BG16" i="2" s="1"/>
  <c r="BM16" i="2" s="1"/>
  <c r="BG16" i="3" s="1"/>
  <c r="BM16" i="3" s="1"/>
  <c r="BG16" i="4" s="1"/>
  <c r="BM16" i="4" s="1"/>
  <c r="BG16" i="5" s="1"/>
  <c r="BM16" i="5" s="1"/>
  <c r="BG16" i="6" s="1"/>
  <c r="BM16" i="6" s="1"/>
  <c r="BG16" i="7" s="1"/>
  <c r="BM16" i="7" s="1"/>
  <c r="BG16" i="8" s="1"/>
  <c r="BM16" i="8" s="1"/>
  <c r="BG16" i="9" s="1"/>
  <c r="BM16" i="9" s="1"/>
  <c r="BG16" i="10" s="1"/>
  <c r="BM16" i="10" s="1"/>
  <c r="BG16" i="11" s="1"/>
  <c r="BM16" i="11" s="1"/>
  <c r="BG16" i="12" s="1"/>
  <c r="BM16" i="12" s="1"/>
  <c r="BL16" i="1"/>
  <c r="BF16" i="2" s="1"/>
  <c r="BH16" i="2" s="1"/>
  <c r="BK16" i="1"/>
  <c r="BH16" i="1"/>
  <c r="BD16" i="1"/>
  <c r="AX16" i="2" s="1"/>
  <c r="BD16" i="2" s="1"/>
  <c r="AX16" i="3" s="1"/>
  <c r="BD16" i="3" s="1"/>
  <c r="AX16" i="4" s="1"/>
  <c r="BD16" i="4" s="1"/>
  <c r="AX16" i="5" s="1"/>
  <c r="BD16" i="5" s="1"/>
  <c r="AX16" i="6" s="1"/>
  <c r="BD16" i="6" s="1"/>
  <c r="AX16" i="7" s="1"/>
  <c r="BD16" i="7" s="1"/>
  <c r="AX16" i="8" s="1"/>
  <c r="BD16" i="8" s="1"/>
  <c r="AX16" i="9" s="1"/>
  <c r="BD16" i="9" s="1"/>
  <c r="AX16" i="10" s="1"/>
  <c r="BD16" i="10" s="1"/>
  <c r="AX16" i="11" s="1"/>
  <c r="BD16" i="11" s="1"/>
  <c r="AX16" i="12" s="1"/>
  <c r="BD16" i="12" s="1"/>
  <c r="BC16" i="1"/>
  <c r="BB16" i="1"/>
  <c r="AY16" i="1"/>
  <c r="AU16" i="1"/>
  <c r="AO16" i="2" s="1"/>
  <c r="AU16" i="2" s="1"/>
  <c r="AO16" i="3" s="1"/>
  <c r="AU16" i="3" s="1"/>
  <c r="AO16" i="4" s="1"/>
  <c r="AU16" i="4" s="1"/>
  <c r="AO16" i="5" s="1"/>
  <c r="AU16" i="5" s="1"/>
  <c r="AO16" i="6" s="1"/>
  <c r="AU16" i="6" s="1"/>
  <c r="AO16" i="7" s="1"/>
  <c r="AU16" i="7" s="1"/>
  <c r="AO16" i="8" s="1"/>
  <c r="AU16" i="8" s="1"/>
  <c r="AO16" i="9" s="1"/>
  <c r="AU16" i="9" s="1"/>
  <c r="AO16" i="10" s="1"/>
  <c r="AU16" i="10" s="1"/>
  <c r="AO16" i="11" s="1"/>
  <c r="AU16" i="11" s="1"/>
  <c r="AO16" i="12" s="1"/>
  <c r="AU16" i="12" s="1"/>
  <c r="AT16" i="1"/>
  <c r="AN16" i="2" s="1"/>
  <c r="AT16" i="2" s="1"/>
  <c r="AS16" i="1"/>
  <c r="AP16" i="1"/>
  <c r="AL16" i="1"/>
  <c r="AF16" i="2" s="1"/>
  <c r="AL16" i="2" s="1"/>
  <c r="AF16" i="3" s="1"/>
  <c r="AL16" i="3" s="1"/>
  <c r="AF16" i="4" s="1"/>
  <c r="AL16" i="4" s="1"/>
  <c r="AF16" i="5" s="1"/>
  <c r="AL16" i="5" s="1"/>
  <c r="AF16" i="6" s="1"/>
  <c r="AL16" i="6" s="1"/>
  <c r="AF16" i="7" s="1"/>
  <c r="AL16" i="7" s="1"/>
  <c r="AF16" i="8" s="1"/>
  <c r="AL16" i="8" s="1"/>
  <c r="AF16" i="9" s="1"/>
  <c r="AL16" i="9" s="1"/>
  <c r="AF16" i="10" s="1"/>
  <c r="AL16" i="10" s="1"/>
  <c r="AF16" i="11" s="1"/>
  <c r="AL16" i="11" s="1"/>
  <c r="AF16" i="12" s="1"/>
  <c r="AL16" i="12" s="1"/>
  <c r="AK16" i="1"/>
  <c r="AE16" i="2" s="1"/>
  <c r="AK16" i="2" s="1"/>
  <c r="AJ16" i="1"/>
  <c r="AG16" i="1"/>
  <c r="AD16" i="1"/>
  <c r="AC16" i="1"/>
  <c r="AB16" i="1"/>
  <c r="AA16" i="1"/>
  <c r="X16" i="1"/>
  <c r="T16" i="1"/>
  <c r="N16" i="2" s="1"/>
  <c r="T16" i="2" s="1"/>
  <c r="N16" i="3" s="1"/>
  <c r="T16" i="3" s="1"/>
  <c r="N16" i="4" s="1"/>
  <c r="T16" i="4" s="1"/>
  <c r="N16" i="5" s="1"/>
  <c r="T16" i="5" s="1"/>
  <c r="N16" i="6" s="1"/>
  <c r="T16" i="6" s="1"/>
  <c r="N16" i="7" s="1"/>
  <c r="T16" i="7" s="1"/>
  <c r="S16" i="1"/>
  <c r="M16" i="2" s="1"/>
  <c r="R16" i="1"/>
  <c r="O16" i="1"/>
  <c r="K16" i="1"/>
  <c r="E16" i="2" s="1"/>
  <c r="K16" i="2" s="1"/>
  <c r="E16" i="3" s="1"/>
  <c r="K16" i="3" s="1"/>
  <c r="E16" i="4" s="1"/>
  <c r="K16" i="4" s="1"/>
  <c r="E16" i="5" s="1"/>
  <c r="K16" i="5" s="1"/>
  <c r="E16" i="6" s="1"/>
  <c r="K16" i="6" s="1"/>
  <c r="E16" i="7" s="1"/>
  <c r="K16" i="7" s="1"/>
  <c r="E16" i="8" s="1"/>
  <c r="K16" i="8" s="1"/>
  <c r="E16" i="9" s="1"/>
  <c r="K16" i="9" s="1"/>
  <c r="E16" i="10" s="1"/>
  <c r="K16" i="10" s="1"/>
  <c r="E16" i="11" s="1"/>
  <c r="K16" i="11" s="1"/>
  <c r="E16" i="12" s="1"/>
  <c r="K16" i="12" s="1"/>
  <c r="J16" i="1"/>
  <c r="I16" i="1"/>
  <c r="F16" i="1"/>
  <c r="EP13" i="1"/>
  <c r="EJ13" i="2" s="1"/>
  <c r="EP13" i="2" s="1"/>
  <c r="EJ13" i="3" s="1"/>
  <c r="EP13" i="3" s="1"/>
  <c r="EJ13" i="4" s="1"/>
  <c r="EP13" i="4" s="1"/>
  <c r="EO13" i="1"/>
  <c r="EN13" i="1"/>
  <c r="EK13" i="1"/>
  <c r="EH13" i="1"/>
  <c r="EG13" i="1"/>
  <c r="EA13" i="2" s="1"/>
  <c r="EG13" i="2" s="1"/>
  <c r="EA13" i="3" s="1"/>
  <c r="EG13" i="3" s="1"/>
  <c r="EA13" i="4" s="1"/>
  <c r="EG13" i="4" s="1"/>
  <c r="EA13" i="5" s="1"/>
  <c r="EG13" i="5" s="1"/>
  <c r="EA13" i="6" s="1"/>
  <c r="EG13" i="6" s="1"/>
  <c r="EA13" i="7" s="1"/>
  <c r="EG13" i="7" s="1"/>
  <c r="EA13" i="8" s="1"/>
  <c r="EG13" i="8" s="1"/>
  <c r="EA13" i="9" s="1"/>
  <c r="EG13" i="9" s="1"/>
  <c r="EA13" i="10" s="1"/>
  <c r="EG13" i="10" s="1"/>
  <c r="EA13" i="11" s="1"/>
  <c r="EG13" i="11" s="1"/>
  <c r="EA13" i="12" s="1"/>
  <c r="EG13" i="12" s="1"/>
  <c r="EF13" i="1"/>
  <c r="DZ13" i="2" s="1"/>
  <c r="EE13" i="1"/>
  <c r="EB13" i="1"/>
  <c r="DX13" i="1"/>
  <c r="DR13" i="2" s="1"/>
  <c r="DX13" i="2" s="1"/>
  <c r="DR13" i="3" s="1"/>
  <c r="DX13" i="3" s="1"/>
  <c r="DR13" i="4" s="1"/>
  <c r="DX13" i="4" s="1"/>
  <c r="DR13" i="5" s="1"/>
  <c r="DX13" i="5" s="1"/>
  <c r="DR13" i="6" s="1"/>
  <c r="DX13" i="6" s="1"/>
  <c r="DR13" i="7" s="1"/>
  <c r="DX13" i="7" s="1"/>
  <c r="DR13" i="8" s="1"/>
  <c r="DX13" i="8" s="1"/>
  <c r="DR13" i="9" s="1"/>
  <c r="DX13" i="9" s="1"/>
  <c r="DR13" i="10" s="1"/>
  <c r="DX13" i="10" s="1"/>
  <c r="DR13" i="11" s="1"/>
  <c r="DX13" i="11" s="1"/>
  <c r="DR13" i="12" s="1"/>
  <c r="DX13" i="12" s="1"/>
  <c r="DW13" i="1"/>
  <c r="DQ13" i="2" s="1"/>
  <c r="DW13" i="2" s="1"/>
  <c r="DV13" i="1"/>
  <c r="DS13" i="1"/>
  <c r="DO13" i="1"/>
  <c r="DN13" i="1"/>
  <c r="DM13" i="1"/>
  <c r="DJ13" i="1"/>
  <c r="DG13" i="1"/>
  <c r="DF13" i="1"/>
  <c r="DE13" i="1"/>
  <c r="DD13" i="1"/>
  <c r="DA13" i="1"/>
  <c r="CX13" i="1"/>
  <c r="CW13" i="1"/>
  <c r="CV13" i="1"/>
  <c r="CU13" i="1"/>
  <c r="CT13" i="1"/>
  <c r="EV13" i="1" s="1"/>
  <c r="CS13" i="1"/>
  <c r="EU13" i="1" s="1"/>
  <c r="CN13" i="1"/>
  <c r="CH13" i="2" s="1"/>
  <c r="CN13" i="2" s="1"/>
  <c r="CH13" i="3" s="1"/>
  <c r="CN13" i="3" s="1"/>
  <c r="CH13" i="4" s="1"/>
  <c r="CN13" i="4" s="1"/>
  <c r="CH13" i="5" s="1"/>
  <c r="CN13" i="5" s="1"/>
  <c r="CH13" i="6" s="1"/>
  <c r="CN13" i="6" s="1"/>
  <c r="CH13" i="7" s="1"/>
  <c r="CN13" i="7" s="1"/>
  <c r="CH13" i="8" s="1"/>
  <c r="CN13" i="8" s="1"/>
  <c r="CH13" i="9" s="1"/>
  <c r="CN13" i="9" s="1"/>
  <c r="CM13" i="1"/>
  <c r="CL13" i="1"/>
  <c r="CI13" i="1"/>
  <c r="CE13" i="1"/>
  <c r="BY13" i="2" s="1"/>
  <c r="CE13" i="2" s="1"/>
  <c r="BY13" i="3" s="1"/>
  <c r="CE13" i="3" s="1"/>
  <c r="BY13" i="4" s="1"/>
  <c r="CE13" i="4" s="1"/>
  <c r="BY13" i="5" s="1"/>
  <c r="CE13" i="5" s="1"/>
  <c r="BY13" i="6" s="1"/>
  <c r="CE13" i="6" s="1"/>
  <c r="BY13" i="7" s="1"/>
  <c r="CE13" i="7" s="1"/>
  <c r="BY13" i="8" s="1"/>
  <c r="CE13" i="8" s="1"/>
  <c r="BY13" i="9" s="1"/>
  <c r="CE13" i="9" s="1"/>
  <c r="BY13" i="10" s="1"/>
  <c r="CE13" i="10" s="1"/>
  <c r="BY13" i="11" s="1"/>
  <c r="CE13" i="11" s="1"/>
  <c r="BY13" i="12" s="1"/>
  <c r="CE13" i="12" s="1"/>
  <c r="CD13" i="1"/>
  <c r="BX13" i="2" s="1"/>
  <c r="CC13" i="1"/>
  <c r="BV13" i="1"/>
  <c r="BP13" i="2" s="1"/>
  <c r="BV13" i="2" s="1"/>
  <c r="BP13" i="3" s="1"/>
  <c r="BV13" i="3" s="1"/>
  <c r="BP13" i="4" s="1"/>
  <c r="BV13" i="4" s="1"/>
  <c r="BP13" i="5" s="1"/>
  <c r="BV13" i="5" s="1"/>
  <c r="BP13" i="6" s="1"/>
  <c r="BV13" i="6" s="1"/>
  <c r="BP13" i="7" s="1"/>
  <c r="BV13" i="7" s="1"/>
  <c r="BP13" i="8" s="1"/>
  <c r="BV13" i="8" s="1"/>
  <c r="BP13" i="9" s="1"/>
  <c r="BV13" i="9" s="1"/>
  <c r="BP13" i="10" s="1"/>
  <c r="BV13" i="10" s="1"/>
  <c r="BP13" i="11" s="1"/>
  <c r="BV13" i="11" s="1"/>
  <c r="BP13" i="12" s="1"/>
  <c r="BV13" i="12" s="1"/>
  <c r="BU13" i="1"/>
  <c r="BT13" i="1"/>
  <c r="BQ13" i="1"/>
  <c r="BM13" i="1"/>
  <c r="BG13" i="2" s="1"/>
  <c r="BM13" i="2" s="1"/>
  <c r="BG13" i="3" s="1"/>
  <c r="BM13" i="3" s="1"/>
  <c r="BG13" i="4" s="1"/>
  <c r="BM13" i="4" s="1"/>
  <c r="BG13" i="5" s="1"/>
  <c r="BM13" i="5" s="1"/>
  <c r="BG13" i="6" s="1"/>
  <c r="BM13" i="6" s="1"/>
  <c r="BG13" i="7" s="1"/>
  <c r="BM13" i="7" s="1"/>
  <c r="BG13" i="8" s="1"/>
  <c r="BM13" i="8" s="1"/>
  <c r="BG13" i="9" s="1"/>
  <c r="BM13" i="9" s="1"/>
  <c r="BG13" i="10" s="1"/>
  <c r="BM13" i="10" s="1"/>
  <c r="BG13" i="11" s="1"/>
  <c r="BM13" i="11" s="1"/>
  <c r="BG13" i="12" s="1"/>
  <c r="BM13" i="12" s="1"/>
  <c r="BL13" i="1"/>
  <c r="BF13" i="2" s="1"/>
  <c r="BK13" i="1"/>
  <c r="BD13" i="1"/>
  <c r="AX13" i="2" s="1"/>
  <c r="BD13" i="2" s="1"/>
  <c r="AX13" i="3" s="1"/>
  <c r="BD13" i="3" s="1"/>
  <c r="AX13" i="4" s="1"/>
  <c r="BD13" i="4" s="1"/>
  <c r="AX13" i="5" s="1"/>
  <c r="BD13" i="5" s="1"/>
  <c r="AX13" i="6" s="1"/>
  <c r="BD13" i="6" s="1"/>
  <c r="AX13" i="7" s="1"/>
  <c r="BD13" i="7" s="1"/>
  <c r="AX13" i="8" s="1"/>
  <c r="BD13" i="8" s="1"/>
  <c r="AX13" i="9" s="1"/>
  <c r="BD13" i="9" s="1"/>
  <c r="AX13" i="10" s="1"/>
  <c r="BD13" i="10" s="1"/>
  <c r="AX13" i="11" s="1"/>
  <c r="BD13" i="11" s="1"/>
  <c r="AX13" i="12" s="1"/>
  <c r="BD13" i="12" s="1"/>
  <c r="BC13" i="1"/>
  <c r="AW13" i="2" s="1"/>
  <c r="BC13" i="2" s="1"/>
  <c r="BB13" i="1"/>
  <c r="AU13" i="1"/>
  <c r="AO13" i="2" s="1"/>
  <c r="AU13" i="2" s="1"/>
  <c r="AO13" i="3" s="1"/>
  <c r="AU13" i="3" s="1"/>
  <c r="AO13" i="4" s="1"/>
  <c r="AU13" i="4" s="1"/>
  <c r="AO13" i="5" s="1"/>
  <c r="AU13" i="5" s="1"/>
  <c r="AO13" i="6" s="1"/>
  <c r="AU13" i="6" s="1"/>
  <c r="AO13" i="7" s="1"/>
  <c r="AU13" i="7" s="1"/>
  <c r="AO13" i="8" s="1"/>
  <c r="AU13" i="8" s="1"/>
  <c r="AO13" i="9" s="1"/>
  <c r="AU13" i="9" s="1"/>
  <c r="AO13" i="10" s="1"/>
  <c r="AU13" i="10" s="1"/>
  <c r="AO13" i="11" s="1"/>
  <c r="AU13" i="11" s="1"/>
  <c r="AO13" i="12" s="1"/>
  <c r="AU13" i="12" s="1"/>
  <c r="AT13" i="1"/>
  <c r="AN13" i="2" s="1"/>
  <c r="AT13" i="2" s="1"/>
  <c r="AS13" i="1"/>
  <c r="AL13" i="1"/>
  <c r="AF13" i="2" s="1"/>
  <c r="AL13" i="2" s="1"/>
  <c r="AF13" i="3" s="1"/>
  <c r="AL13" i="3" s="1"/>
  <c r="AF13" i="4" s="1"/>
  <c r="AL13" i="4" s="1"/>
  <c r="AF13" i="5" s="1"/>
  <c r="AL13" i="5" s="1"/>
  <c r="AF13" i="6" s="1"/>
  <c r="AL13" i="6" s="1"/>
  <c r="AF13" i="7" s="1"/>
  <c r="AL13" i="7" s="1"/>
  <c r="AF13" i="8" s="1"/>
  <c r="AL13" i="8" s="1"/>
  <c r="AF13" i="9" s="1"/>
  <c r="AL13" i="9" s="1"/>
  <c r="AF13" i="10" s="1"/>
  <c r="AL13" i="10" s="1"/>
  <c r="AF13" i="11" s="1"/>
  <c r="AL13" i="11" s="1"/>
  <c r="AF13" i="12" s="1"/>
  <c r="AL13" i="12" s="1"/>
  <c r="AK13" i="1"/>
  <c r="AE13" i="2" s="1"/>
  <c r="AK13" i="2" s="1"/>
  <c r="AJ13" i="1"/>
  <c r="AG13" i="1"/>
  <c r="AD13" i="1"/>
  <c r="AC13" i="1"/>
  <c r="AB13" i="1"/>
  <c r="AA13" i="1"/>
  <c r="X13" i="1"/>
  <c r="U13" i="1"/>
  <c r="T13" i="1"/>
  <c r="N13" i="2" s="1"/>
  <c r="T13" i="2" s="1"/>
  <c r="N13" i="3" s="1"/>
  <c r="T13" i="3" s="1"/>
  <c r="N13" i="4" s="1"/>
  <c r="T13" i="4" s="1"/>
  <c r="N13" i="5" s="1"/>
  <c r="T13" i="5" s="1"/>
  <c r="N13" i="6" s="1"/>
  <c r="T13" i="6" s="1"/>
  <c r="N13" i="7" s="1"/>
  <c r="T13" i="7" s="1"/>
  <c r="S13" i="1"/>
  <c r="M13" i="2" s="1"/>
  <c r="R13" i="1"/>
  <c r="O13" i="1"/>
  <c r="K13" i="1"/>
  <c r="E13" i="2" s="1"/>
  <c r="K13" i="2" s="1"/>
  <c r="E13" i="3" s="1"/>
  <c r="K13" i="3" s="1"/>
  <c r="E13" i="4" s="1"/>
  <c r="K13" i="4" s="1"/>
  <c r="E13" i="5" s="1"/>
  <c r="K13" i="5" s="1"/>
  <c r="E13" i="6" s="1"/>
  <c r="K13" i="6" s="1"/>
  <c r="E13" i="7" s="1"/>
  <c r="K13" i="7" s="1"/>
  <c r="E13" i="8" s="1"/>
  <c r="K13" i="8" s="1"/>
  <c r="E13" i="9" s="1"/>
  <c r="K13" i="9" s="1"/>
  <c r="E13" i="10" s="1"/>
  <c r="K13" i="10" s="1"/>
  <c r="E13" i="11" s="1"/>
  <c r="K13" i="11" s="1"/>
  <c r="E13" i="12" s="1"/>
  <c r="K13" i="12" s="1"/>
  <c r="J13" i="1"/>
  <c r="I13" i="1"/>
  <c r="F13" i="1"/>
  <c r="AP12" i="1"/>
  <c r="EP10" i="1"/>
  <c r="EJ10" i="2" s="1"/>
  <c r="EP10" i="2" s="1"/>
  <c r="EJ10" i="3" s="1"/>
  <c r="EP10" i="3" s="1"/>
  <c r="EJ10" i="4" s="1"/>
  <c r="EP10" i="4" s="1"/>
  <c r="EJ10" i="5" s="1"/>
  <c r="EP10" i="5" s="1"/>
  <c r="EJ10" i="6" s="1"/>
  <c r="EP10" i="6" s="1"/>
  <c r="EJ10" i="7" s="1"/>
  <c r="EP10" i="7" s="1"/>
  <c r="EJ10" i="8" s="1"/>
  <c r="EP10" i="8" s="1"/>
  <c r="EJ10" i="9" s="1"/>
  <c r="EP10" i="9" s="1"/>
  <c r="EJ10" i="10" s="1"/>
  <c r="EP10" i="10" s="1"/>
  <c r="EJ10" i="11" s="1"/>
  <c r="EP10" i="11" s="1"/>
  <c r="EJ10" i="12" s="1"/>
  <c r="EP10" i="12" s="1"/>
  <c r="EO10" i="1"/>
  <c r="EI10" i="2" s="1"/>
  <c r="EO10" i="2" s="1"/>
  <c r="EQ10" i="2" s="1"/>
  <c r="EN10" i="1"/>
  <c r="EK10" i="1"/>
  <c r="EG10" i="1"/>
  <c r="EF10" i="1"/>
  <c r="EE10" i="1"/>
  <c r="EB10" i="1"/>
  <c r="DX10" i="1"/>
  <c r="DR10" i="2" s="1"/>
  <c r="DX10" i="2" s="1"/>
  <c r="DR10" i="3" s="1"/>
  <c r="DX10" i="3" s="1"/>
  <c r="DR10" i="4" s="1"/>
  <c r="DX10" i="4" s="1"/>
  <c r="DR10" i="5" s="1"/>
  <c r="DX10" i="5" s="1"/>
  <c r="DR10" i="6" s="1"/>
  <c r="DX10" i="6" s="1"/>
  <c r="DR10" i="7" s="1"/>
  <c r="DX10" i="7" s="1"/>
  <c r="DR10" i="8" s="1"/>
  <c r="DX10" i="8" s="1"/>
  <c r="DR10" i="9" s="1"/>
  <c r="DX10" i="9" s="1"/>
  <c r="DR10" i="10" s="1"/>
  <c r="DX10" i="10" s="1"/>
  <c r="DR10" i="11" s="1"/>
  <c r="DX10" i="11" s="1"/>
  <c r="DR10" i="12" s="1"/>
  <c r="DX10" i="12" s="1"/>
  <c r="DW10" i="1"/>
  <c r="DQ10" i="2" s="1"/>
  <c r="DV10" i="1"/>
  <c r="DS10" i="1"/>
  <c r="DO10" i="1"/>
  <c r="DI10" i="2" s="1"/>
  <c r="DO10" i="2" s="1"/>
  <c r="DI10" i="3" s="1"/>
  <c r="DO10" i="3" s="1"/>
  <c r="DI10" i="4" s="1"/>
  <c r="DO10" i="4" s="1"/>
  <c r="DI10" i="5" s="1"/>
  <c r="DO10" i="5" s="1"/>
  <c r="DI10" i="6" s="1"/>
  <c r="DO10" i="6" s="1"/>
  <c r="DI10" i="7" s="1"/>
  <c r="DO10" i="7" s="1"/>
  <c r="DI10" i="8" s="1"/>
  <c r="DO10" i="8" s="1"/>
  <c r="DI10" i="9" s="1"/>
  <c r="DO10" i="9" s="1"/>
  <c r="DI10" i="10" s="1"/>
  <c r="DO10" i="10" s="1"/>
  <c r="DI10" i="11" s="1"/>
  <c r="DO10" i="11" s="1"/>
  <c r="DI10" i="12" s="1"/>
  <c r="DO10" i="12" s="1"/>
  <c r="DN10" i="1"/>
  <c r="DH10" i="2" s="1"/>
  <c r="DM10" i="1"/>
  <c r="DJ10" i="1"/>
  <c r="DG10" i="1"/>
  <c r="DF10" i="1"/>
  <c r="CZ10" i="2" s="1"/>
  <c r="DF10" i="2" s="1"/>
  <c r="CZ10" i="3" s="1"/>
  <c r="DF10" i="3" s="1"/>
  <c r="CZ10" i="4" s="1"/>
  <c r="DF10" i="4" s="1"/>
  <c r="CZ10" i="5" s="1"/>
  <c r="DF10" i="5" s="1"/>
  <c r="CZ10" i="6" s="1"/>
  <c r="DF10" i="6" s="1"/>
  <c r="CZ10" i="7" s="1"/>
  <c r="DF10" i="7" s="1"/>
  <c r="CZ10" i="8" s="1"/>
  <c r="DF10" i="8" s="1"/>
  <c r="CZ10" i="9" s="1"/>
  <c r="DF10" i="9" s="1"/>
  <c r="CZ10" i="10" s="1"/>
  <c r="DF10" i="10" s="1"/>
  <c r="CZ10" i="11" s="1"/>
  <c r="DF10" i="11" s="1"/>
  <c r="CZ10" i="12" s="1"/>
  <c r="DF10" i="12" s="1"/>
  <c r="DE10" i="1"/>
  <c r="CY10" i="2" s="1"/>
  <c r="DD10" i="1"/>
  <c r="CX10" i="1"/>
  <c r="CW10" i="1"/>
  <c r="CV10" i="1"/>
  <c r="CU10" i="1"/>
  <c r="CT10" i="1"/>
  <c r="EV10" i="1" s="1"/>
  <c r="CS10" i="1"/>
  <c r="EU10" i="1" s="1"/>
  <c r="CN10" i="1"/>
  <c r="CH10" i="2" s="1"/>
  <c r="CN10" i="2" s="1"/>
  <c r="CH10" i="3" s="1"/>
  <c r="CN10" i="3" s="1"/>
  <c r="CH10" i="4" s="1"/>
  <c r="CN10" i="4" s="1"/>
  <c r="CH10" i="5" s="1"/>
  <c r="CN10" i="5" s="1"/>
  <c r="CH10" i="6" s="1"/>
  <c r="CN10" i="6" s="1"/>
  <c r="CH10" i="7" s="1"/>
  <c r="CN10" i="7" s="1"/>
  <c r="CH10" i="8" s="1"/>
  <c r="CN10" i="8" s="1"/>
  <c r="CH10" i="9" s="1"/>
  <c r="CN10" i="9" s="1"/>
  <c r="CM10" i="1"/>
  <c r="CL10" i="1"/>
  <c r="CI10" i="1"/>
  <c r="CE10" i="1"/>
  <c r="BY10" i="2" s="1"/>
  <c r="CE10" i="2" s="1"/>
  <c r="BY10" i="3" s="1"/>
  <c r="CE10" i="3" s="1"/>
  <c r="BY10" i="4" s="1"/>
  <c r="CE10" i="4" s="1"/>
  <c r="BY10" i="5" s="1"/>
  <c r="CE10" i="5" s="1"/>
  <c r="BY10" i="6" s="1"/>
  <c r="CE10" i="6" s="1"/>
  <c r="BY10" i="7" s="1"/>
  <c r="CE10" i="7" s="1"/>
  <c r="BY10" i="8" s="1"/>
  <c r="CE10" i="8" s="1"/>
  <c r="BY10" i="9" s="1"/>
  <c r="CE10" i="9" s="1"/>
  <c r="BY10" i="10" s="1"/>
  <c r="CE10" i="10" s="1"/>
  <c r="BY10" i="11" s="1"/>
  <c r="CE10" i="11" s="1"/>
  <c r="BY10" i="12" s="1"/>
  <c r="CE10" i="12" s="1"/>
  <c r="CD10" i="1"/>
  <c r="BX10" i="2" s="1"/>
  <c r="CC10" i="1"/>
  <c r="BV10" i="1"/>
  <c r="BP10" i="2" s="1"/>
  <c r="BV10" i="2" s="1"/>
  <c r="BP10" i="3" s="1"/>
  <c r="BV10" i="3" s="1"/>
  <c r="BP10" i="4" s="1"/>
  <c r="BV10" i="4" s="1"/>
  <c r="BP10" i="5" s="1"/>
  <c r="BV10" i="5" s="1"/>
  <c r="BP10" i="6" s="1"/>
  <c r="BV10" i="6" s="1"/>
  <c r="BP10" i="7" s="1"/>
  <c r="BV10" i="7" s="1"/>
  <c r="BP10" i="8" s="1"/>
  <c r="BV10" i="8" s="1"/>
  <c r="BP10" i="9" s="1"/>
  <c r="BV10" i="9" s="1"/>
  <c r="BP10" i="10" s="1"/>
  <c r="BV10" i="10" s="1"/>
  <c r="BP10" i="11" s="1"/>
  <c r="BV10" i="11" s="1"/>
  <c r="BP10" i="12" s="1"/>
  <c r="BV10" i="12" s="1"/>
  <c r="BU10" i="1"/>
  <c r="BO10" i="2" s="1"/>
  <c r="BQ10" i="2" s="1"/>
  <c r="BT10" i="1"/>
  <c r="BQ10" i="1"/>
  <c r="BN10" i="1"/>
  <c r="BM10" i="1"/>
  <c r="BG10" i="2" s="1"/>
  <c r="BM10" i="2" s="1"/>
  <c r="BG10" i="3" s="1"/>
  <c r="BM10" i="3" s="1"/>
  <c r="BG10" i="4" s="1"/>
  <c r="BM10" i="4" s="1"/>
  <c r="BG10" i="5" s="1"/>
  <c r="BM10" i="5" s="1"/>
  <c r="BG10" i="6" s="1"/>
  <c r="BM10" i="6" s="1"/>
  <c r="BG10" i="7" s="1"/>
  <c r="BM10" i="7" s="1"/>
  <c r="BG10" i="8" s="1"/>
  <c r="BM10" i="8" s="1"/>
  <c r="BG10" i="9" s="1"/>
  <c r="BM10" i="9" s="1"/>
  <c r="BG10" i="10" s="1"/>
  <c r="BM10" i="10" s="1"/>
  <c r="BG10" i="11" s="1"/>
  <c r="BM10" i="11" s="1"/>
  <c r="BG10" i="12" s="1"/>
  <c r="BM10" i="12" s="1"/>
  <c r="BL10" i="1"/>
  <c r="BF10" i="2" s="1"/>
  <c r="BH10" i="2" s="1"/>
  <c r="BK10" i="1"/>
  <c r="BH10" i="1"/>
  <c r="BE10" i="1"/>
  <c r="BD10" i="1"/>
  <c r="AX10" i="2" s="1"/>
  <c r="BD10" i="2" s="1"/>
  <c r="AX10" i="3" s="1"/>
  <c r="BD10" i="3" s="1"/>
  <c r="AX10" i="4" s="1"/>
  <c r="BD10" i="4" s="1"/>
  <c r="AX10" i="5" s="1"/>
  <c r="BD10" i="5" s="1"/>
  <c r="AX10" i="6" s="1"/>
  <c r="BD10" i="6" s="1"/>
  <c r="AX10" i="7" s="1"/>
  <c r="BD10" i="7" s="1"/>
  <c r="AX10" i="8" s="1"/>
  <c r="BD10" i="8" s="1"/>
  <c r="AX10" i="9" s="1"/>
  <c r="BD10" i="9" s="1"/>
  <c r="AX10" i="10" s="1"/>
  <c r="BD10" i="10" s="1"/>
  <c r="AX10" i="11" s="1"/>
  <c r="BD10" i="11" s="1"/>
  <c r="AX10" i="12" s="1"/>
  <c r="BD10" i="12" s="1"/>
  <c r="BC10" i="1"/>
  <c r="AW10" i="2" s="1"/>
  <c r="BC10" i="2" s="1"/>
  <c r="BB10" i="1"/>
  <c r="AY10" i="1"/>
  <c r="AU10" i="1"/>
  <c r="AO10" i="2" s="1"/>
  <c r="AU10" i="2" s="1"/>
  <c r="AO10" i="3" s="1"/>
  <c r="AU10" i="3" s="1"/>
  <c r="AO10" i="4" s="1"/>
  <c r="AU10" i="4" s="1"/>
  <c r="AO10" i="5" s="1"/>
  <c r="AU10" i="5" s="1"/>
  <c r="AO10" i="6" s="1"/>
  <c r="AU10" i="6" s="1"/>
  <c r="AO10" i="7" s="1"/>
  <c r="AU10" i="7" s="1"/>
  <c r="AO10" i="8" s="1"/>
  <c r="AU10" i="8" s="1"/>
  <c r="AO10" i="9" s="1"/>
  <c r="AU10" i="9" s="1"/>
  <c r="AO10" i="10" s="1"/>
  <c r="AU10" i="10" s="1"/>
  <c r="AO10" i="11" s="1"/>
  <c r="AU10" i="11" s="1"/>
  <c r="AO10" i="12" s="1"/>
  <c r="AU10" i="12" s="1"/>
  <c r="AT10" i="1"/>
  <c r="AS10" i="1"/>
  <c r="AP10" i="1"/>
  <c r="AL10" i="1"/>
  <c r="AF10" i="2" s="1"/>
  <c r="AL10" i="2" s="1"/>
  <c r="AF10" i="3" s="1"/>
  <c r="AL10" i="3" s="1"/>
  <c r="AF10" i="4" s="1"/>
  <c r="AL10" i="4" s="1"/>
  <c r="AF10" i="5" s="1"/>
  <c r="AL10" i="5" s="1"/>
  <c r="AF10" i="6" s="1"/>
  <c r="AL10" i="6" s="1"/>
  <c r="AF10" i="7" s="1"/>
  <c r="AL10" i="7" s="1"/>
  <c r="AF10" i="8" s="1"/>
  <c r="AL10" i="8" s="1"/>
  <c r="AF10" i="9" s="1"/>
  <c r="AL10" i="9" s="1"/>
  <c r="AF10" i="10" s="1"/>
  <c r="AL10" i="10" s="1"/>
  <c r="AF10" i="11" s="1"/>
  <c r="AL10" i="11" s="1"/>
  <c r="AF10" i="12" s="1"/>
  <c r="AL10" i="12" s="1"/>
  <c r="AK10" i="1"/>
  <c r="AJ10" i="1"/>
  <c r="AG10" i="1"/>
  <c r="AC10" i="1"/>
  <c r="W10" i="2" s="1"/>
  <c r="AC10" i="2" s="1"/>
  <c r="W10" i="3" s="1"/>
  <c r="AC10" i="3" s="1"/>
  <c r="W10" i="4" s="1"/>
  <c r="AC10" i="4" s="1"/>
  <c r="W10" i="5" s="1"/>
  <c r="AC10" i="5" s="1"/>
  <c r="W10" i="6" s="1"/>
  <c r="AC10" i="6" s="1"/>
  <c r="W10" i="7" s="1"/>
  <c r="AC10" i="7" s="1"/>
  <c r="AB10" i="1"/>
  <c r="AD10" i="1" s="1"/>
  <c r="AA10" i="1"/>
  <c r="X10" i="1"/>
  <c r="T10" i="1"/>
  <c r="N10" i="2" s="1"/>
  <c r="T10" i="2" s="1"/>
  <c r="N10" i="3" s="1"/>
  <c r="T10" i="3" s="1"/>
  <c r="N10" i="4" s="1"/>
  <c r="T10" i="4" s="1"/>
  <c r="N10" i="5" s="1"/>
  <c r="T10" i="5" s="1"/>
  <c r="N10" i="6" s="1"/>
  <c r="T10" i="6" s="1"/>
  <c r="N10" i="7" s="1"/>
  <c r="T10" i="7" s="1"/>
  <c r="S10" i="1"/>
  <c r="R10" i="1"/>
  <c r="O10" i="1"/>
  <c r="K10" i="1"/>
  <c r="E10" i="2" s="1"/>
  <c r="K10" i="2" s="1"/>
  <c r="E10" i="3" s="1"/>
  <c r="K10" i="3" s="1"/>
  <c r="E10" i="4" s="1"/>
  <c r="K10" i="4" s="1"/>
  <c r="E10" i="5" s="1"/>
  <c r="K10" i="5" s="1"/>
  <c r="E10" i="6" s="1"/>
  <c r="K10" i="6" s="1"/>
  <c r="E10" i="7" s="1"/>
  <c r="K10" i="7" s="1"/>
  <c r="E10" i="8" s="1"/>
  <c r="K10" i="8" s="1"/>
  <c r="E10" i="9" s="1"/>
  <c r="K10" i="9" s="1"/>
  <c r="E10" i="10" s="1"/>
  <c r="K10" i="10" s="1"/>
  <c r="E10" i="11" s="1"/>
  <c r="K10" i="11" s="1"/>
  <c r="E10" i="12" s="1"/>
  <c r="K10" i="12" s="1"/>
  <c r="J10" i="1"/>
  <c r="D10" i="2" s="1"/>
  <c r="I10" i="1"/>
  <c r="F10" i="1"/>
  <c r="CP9" i="1"/>
  <c r="AW19" i="14" l="1"/>
  <c r="EW37" i="1"/>
  <c r="BE19" i="14"/>
  <c r="EW59" i="1"/>
  <c r="EW74" i="1"/>
  <c r="AZ19" i="14"/>
  <c r="EW16" i="1"/>
  <c r="EW78" i="1"/>
  <c r="EW63" i="1"/>
  <c r="EW55" i="1"/>
  <c r="EW10" i="1"/>
  <c r="EW36" i="1"/>
  <c r="EW77" i="1"/>
  <c r="EW31" i="1"/>
  <c r="EW72" i="1"/>
  <c r="EW17" i="1"/>
  <c r="AB19" i="14"/>
  <c r="EW47" i="1"/>
  <c r="EW38" i="1"/>
  <c r="EW68" i="1"/>
  <c r="CY84" i="1"/>
  <c r="DA84" i="1" s="1"/>
  <c r="EW65" i="1"/>
  <c r="EW64" i="1"/>
  <c r="EW53" i="1"/>
  <c r="EW22" i="1"/>
  <c r="EW42" i="1"/>
  <c r="EW26" i="1"/>
  <c r="EW30" i="1"/>
  <c r="EW39" i="1"/>
  <c r="EW40" i="1"/>
  <c r="EW62" i="1"/>
  <c r="EW66" i="1"/>
  <c r="EW35" i="1"/>
  <c r="EW45" i="1"/>
  <c r="EW75" i="1"/>
  <c r="EW13" i="1"/>
  <c r="EW29" i="1"/>
  <c r="EW41" i="1"/>
  <c r="EW23" i="1"/>
  <c r="EW25" i="1"/>
  <c r="EW48" i="1"/>
  <c r="EW24" i="1"/>
  <c r="EW61" i="1"/>
  <c r="DE55" i="2"/>
  <c r="DA55" i="2"/>
  <c r="CM16" i="2"/>
  <c r="CI16" i="2"/>
  <c r="CH17" i="11"/>
  <c r="CN17" i="11" s="1"/>
  <c r="CH17" i="12" s="1"/>
  <c r="CN17" i="12" s="1"/>
  <c r="CH17" i="10"/>
  <c r="CN17" i="10" s="1"/>
  <c r="DE17" i="2"/>
  <c r="DA17" i="2"/>
  <c r="AB18" i="2"/>
  <c r="X18" i="2"/>
  <c r="CH19" i="11"/>
  <c r="CN19" i="11" s="1"/>
  <c r="CH19" i="12" s="1"/>
  <c r="CN19" i="12" s="1"/>
  <c r="CH19" i="10"/>
  <c r="CN19" i="10" s="1"/>
  <c r="DW10" i="2"/>
  <c r="DS10" i="2"/>
  <c r="BC22" i="2"/>
  <c r="AY22" i="2"/>
  <c r="DH27" i="3"/>
  <c r="DP27" i="2"/>
  <c r="CH30" i="11"/>
  <c r="CN30" i="11" s="1"/>
  <c r="CH30" i="12" s="1"/>
  <c r="CN30" i="12" s="1"/>
  <c r="CH30" i="10"/>
  <c r="CN30" i="10" s="1"/>
  <c r="EJ36" i="6"/>
  <c r="EP36" i="6" s="1"/>
  <c r="EJ36" i="7" s="1"/>
  <c r="EP36" i="7" s="1"/>
  <c r="EJ36" i="8" s="1"/>
  <c r="EP36" i="8" s="1"/>
  <c r="EJ36" i="9" s="1"/>
  <c r="EP36" i="9" s="1"/>
  <c r="EJ36" i="10" s="1"/>
  <c r="EP36" i="10" s="1"/>
  <c r="EJ36" i="11" s="1"/>
  <c r="EP36" i="11" s="1"/>
  <c r="EJ36" i="12" s="1"/>
  <c r="EP36" i="12" s="1"/>
  <c r="EJ36" i="5"/>
  <c r="EP36" i="5" s="1"/>
  <c r="BX61" i="3"/>
  <c r="CF61" i="2"/>
  <c r="DQ49" i="3"/>
  <c r="DY49" i="2"/>
  <c r="DN18" i="2"/>
  <c r="DJ18" i="2"/>
  <c r="AW24" i="3"/>
  <c r="DE16" i="2"/>
  <c r="DA16" i="2"/>
  <c r="EI17" i="3"/>
  <c r="EQ17" i="2"/>
  <c r="CH24" i="11"/>
  <c r="CN24" i="11" s="1"/>
  <c r="CH24" i="12" s="1"/>
  <c r="CN24" i="12" s="1"/>
  <c r="CH24" i="10"/>
  <c r="CN24" i="10" s="1"/>
  <c r="CH28" i="11"/>
  <c r="CN28" i="11" s="1"/>
  <c r="CH28" i="12" s="1"/>
  <c r="CN28" i="12" s="1"/>
  <c r="CH28" i="10"/>
  <c r="CN28" i="10" s="1"/>
  <c r="EJ32" i="6"/>
  <c r="EP32" i="6" s="1"/>
  <c r="EJ32" i="7" s="1"/>
  <c r="EP32" i="7" s="1"/>
  <c r="EJ32" i="8" s="1"/>
  <c r="EP32" i="8" s="1"/>
  <c r="EJ32" i="9" s="1"/>
  <c r="EP32" i="9" s="1"/>
  <c r="EJ32" i="10" s="1"/>
  <c r="EP32" i="10" s="1"/>
  <c r="EJ32" i="11" s="1"/>
  <c r="EP32" i="11" s="1"/>
  <c r="EJ32" i="12" s="1"/>
  <c r="EP32" i="12" s="1"/>
  <c r="EJ32" i="5"/>
  <c r="EP32" i="5" s="1"/>
  <c r="EJ38" i="6"/>
  <c r="EP38" i="6" s="1"/>
  <c r="EJ38" i="7" s="1"/>
  <c r="EP38" i="7" s="1"/>
  <c r="EJ38" i="8" s="1"/>
  <c r="EP38" i="8" s="1"/>
  <c r="EJ38" i="9" s="1"/>
  <c r="EP38" i="9" s="1"/>
  <c r="EJ38" i="10" s="1"/>
  <c r="EP38" i="10" s="1"/>
  <c r="EJ38" i="11" s="1"/>
  <c r="EP38" i="11" s="1"/>
  <c r="EJ38" i="12" s="1"/>
  <c r="EP38" i="12" s="1"/>
  <c r="EJ38" i="5"/>
  <c r="EP38" i="5" s="1"/>
  <c r="EI47" i="3"/>
  <c r="EQ47" i="2"/>
  <c r="AK49" i="2"/>
  <c r="AG49" i="2"/>
  <c r="BX66" i="3"/>
  <c r="DZ67" i="3"/>
  <c r="EH67" i="2"/>
  <c r="S13" i="2"/>
  <c r="O13" i="2"/>
  <c r="AW13" i="3"/>
  <c r="BC13" i="3" s="1"/>
  <c r="BE13" i="2"/>
  <c r="AY13" i="3" s="1"/>
  <c r="EJ17" i="5"/>
  <c r="EP17" i="5" s="1"/>
  <c r="EJ17" i="6"/>
  <c r="EP17" i="6" s="1"/>
  <c r="EJ17" i="7" s="1"/>
  <c r="EP17" i="7" s="1"/>
  <c r="EJ17" i="8" s="1"/>
  <c r="EP17" i="8" s="1"/>
  <c r="EJ17" i="9" s="1"/>
  <c r="EP17" i="9" s="1"/>
  <c r="EJ17" i="10" s="1"/>
  <c r="EP17" i="10" s="1"/>
  <c r="EJ17" i="11" s="1"/>
  <c r="EP17" i="11" s="1"/>
  <c r="EJ17" i="12" s="1"/>
  <c r="EP17" i="12" s="1"/>
  <c r="AW45" i="3"/>
  <c r="BD63" i="9"/>
  <c r="AX63" i="10" s="1"/>
  <c r="BD63" i="10" s="1"/>
  <c r="AX63" i="11" s="1"/>
  <c r="BD63" i="11" s="1"/>
  <c r="AX63" i="12" s="1"/>
  <c r="BD63" i="12" s="1"/>
  <c r="D65" i="3"/>
  <c r="AD68" i="2"/>
  <c r="V68" i="3"/>
  <c r="CH22" i="11"/>
  <c r="CN22" i="11" s="1"/>
  <c r="CH22" i="12" s="1"/>
  <c r="CN22" i="12" s="1"/>
  <c r="CH22" i="10"/>
  <c r="CN22" i="10" s="1"/>
  <c r="CH26" i="11"/>
  <c r="CN26" i="11" s="1"/>
  <c r="CH26" i="12" s="1"/>
  <c r="CN26" i="12" s="1"/>
  <c r="CH26" i="10"/>
  <c r="CN26" i="10" s="1"/>
  <c r="BG47" i="9"/>
  <c r="BM47" i="9" s="1"/>
  <c r="BG47" i="10" s="1"/>
  <c r="BM47" i="10" s="1"/>
  <c r="BG47" i="11" s="1"/>
  <c r="BM47" i="11" s="1"/>
  <c r="BG47" i="12" s="1"/>
  <c r="BM47" i="12" s="1"/>
  <c r="CD75" i="2"/>
  <c r="BZ75" i="2"/>
  <c r="CH59" i="11"/>
  <c r="CN59" i="11" s="1"/>
  <c r="CH59" i="12" s="1"/>
  <c r="CN59" i="12" s="1"/>
  <c r="CH59" i="10"/>
  <c r="CN59" i="10" s="1"/>
  <c r="CH40" i="11"/>
  <c r="CN40" i="11" s="1"/>
  <c r="CH40" i="12" s="1"/>
  <c r="CN40" i="12" s="1"/>
  <c r="CH40" i="10"/>
  <c r="CN40" i="10" s="1"/>
  <c r="EI53" i="3"/>
  <c r="EJ13" i="6"/>
  <c r="EP13" i="6" s="1"/>
  <c r="EJ13" i="7" s="1"/>
  <c r="EP13" i="7" s="1"/>
  <c r="EJ13" i="8" s="1"/>
  <c r="EP13" i="8" s="1"/>
  <c r="EJ13" i="9" s="1"/>
  <c r="EP13" i="9" s="1"/>
  <c r="EJ13" i="10" s="1"/>
  <c r="EP13" i="10" s="1"/>
  <c r="EJ13" i="11" s="1"/>
  <c r="EP13" i="11" s="1"/>
  <c r="EJ13" i="12" s="1"/>
  <c r="EP13" i="12" s="1"/>
  <c r="EJ13" i="5"/>
  <c r="EP13" i="5" s="1"/>
  <c r="S16" i="2"/>
  <c r="O16" i="2"/>
  <c r="EJ19" i="6"/>
  <c r="EP19" i="6" s="1"/>
  <c r="EJ19" i="7" s="1"/>
  <c r="EP19" i="7" s="1"/>
  <c r="EJ19" i="8" s="1"/>
  <c r="EP19" i="8" s="1"/>
  <c r="EJ19" i="9" s="1"/>
  <c r="EP19" i="9" s="1"/>
  <c r="EJ19" i="10" s="1"/>
  <c r="EP19" i="10" s="1"/>
  <c r="EJ19" i="11" s="1"/>
  <c r="EP19" i="11" s="1"/>
  <c r="EJ19" i="12" s="1"/>
  <c r="EP19" i="12" s="1"/>
  <c r="EJ19" i="5"/>
  <c r="EP19" i="5" s="1"/>
  <c r="S24" i="2"/>
  <c r="O24" i="2"/>
  <c r="AK48" i="2"/>
  <c r="AG48" i="2"/>
  <c r="EI48" i="3"/>
  <c r="EQ48" i="2"/>
  <c r="AK39" i="2"/>
  <c r="AG39" i="2"/>
  <c r="DN16" i="2"/>
  <c r="DJ16" i="2"/>
  <c r="EJ26" i="6"/>
  <c r="EP26" i="6" s="1"/>
  <c r="EJ26" i="7" s="1"/>
  <c r="EP26" i="7" s="1"/>
  <c r="EJ26" i="8" s="1"/>
  <c r="EP26" i="8" s="1"/>
  <c r="EJ26" i="9" s="1"/>
  <c r="EP26" i="9" s="1"/>
  <c r="EJ26" i="10" s="1"/>
  <c r="EP26" i="10" s="1"/>
  <c r="EJ26" i="11" s="1"/>
  <c r="EP26" i="11" s="1"/>
  <c r="EJ26" i="12" s="1"/>
  <c r="EP26" i="12" s="1"/>
  <c r="EJ26" i="5"/>
  <c r="EP26" i="5" s="1"/>
  <c r="EJ28" i="5"/>
  <c r="EP28" i="5" s="1"/>
  <c r="EJ28" i="6"/>
  <c r="EP28" i="6" s="1"/>
  <c r="EJ28" i="7" s="1"/>
  <c r="EP28" i="7" s="1"/>
  <c r="EJ28" i="8" s="1"/>
  <c r="EP28" i="8" s="1"/>
  <c r="EJ28" i="9" s="1"/>
  <c r="EP28" i="9" s="1"/>
  <c r="EJ28" i="10" s="1"/>
  <c r="EP28" i="10" s="1"/>
  <c r="EJ28" i="11" s="1"/>
  <c r="EP28" i="11" s="1"/>
  <c r="EJ28" i="12" s="1"/>
  <c r="EP28" i="12" s="1"/>
  <c r="CH36" i="11"/>
  <c r="CN36" i="11" s="1"/>
  <c r="CH36" i="12" s="1"/>
  <c r="CN36" i="12" s="1"/>
  <c r="CH36" i="10"/>
  <c r="CN36" i="10" s="1"/>
  <c r="EJ40" i="6"/>
  <c r="EP40" i="6" s="1"/>
  <c r="EJ40" i="7" s="1"/>
  <c r="EP40" i="7" s="1"/>
  <c r="EJ40" i="8" s="1"/>
  <c r="EP40" i="8" s="1"/>
  <c r="EJ40" i="9" s="1"/>
  <c r="EP40" i="9" s="1"/>
  <c r="EJ40" i="10" s="1"/>
  <c r="EP40" i="10" s="1"/>
  <c r="EJ40" i="11" s="1"/>
  <c r="EP40" i="11" s="1"/>
  <c r="EJ40" i="12" s="1"/>
  <c r="EP40" i="12" s="1"/>
  <c r="EJ40" i="5"/>
  <c r="EP40" i="5" s="1"/>
  <c r="CH48" i="3"/>
  <c r="CN48" i="3" s="1"/>
  <c r="CH48" i="4" s="1"/>
  <c r="CN48" i="4" s="1"/>
  <c r="CH48" i="5" s="1"/>
  <c r="CN48" i="5" s="1"/>
  <c r="CH48" i="6" s="1"/>
  <c r="CN48" i="6" s="1"/>
  <c r="CH48" i="7" s="1"/>
  <c r="CN48" i="7" s="1"/>
  <c r="CH48" i="8" s="1"/>
  <c r="CN48" i="8" s="1"/>
  <c r="CH48" i="9" s="1"/>
  <c r="CN48" i="9" s="1"/>
  <c r="CO48" i="2"/>
  <c r="EJ48" i="6"/>
  <c r="EP48" i="6" s="1"/>
  <c r="EJ48" i="7" s="1"/>
  <c r="EP48" i="7" s="1"/>
  <c r="EJ48" i="8" s="1"/>
  <c r="EP48" i="8" s="1"/>
  <c r="EJ48" i="9" s="1"/>
  <c r="EP48" i="9" s="1"/>
  <c r="EJ48" i="10" s="1"/>
  <c r="EP48" i="10" s="1"/>
  <c r="EJ48" i="11" s="1"/>
  <c r="EP48" i="11" s="1"/>
  <c r="EJ48" i="12" s="1"/>
  <c r="EP48" i="12" s="1"/>
  <c r="EJ48" i="5"/>
  <c r="EP48" i="5" s="1"/>
  <c r="BF49" i="3"/>
  <c r="BN49" i="2"/>
  <c r="EJ49" i="6"/>
  <c r="EP49" i="6" s="1"/>
  <c r="EJ49" i="7" s="1"/>
  <c r="EP49" i="7" s="1"/>
  <c r="EJ49" i="8" s="1"/>
  <c r="EP49" i="8" s="1"/>
  <c r="EJ49" i="9" s="1"/>
  <c r="EP49" i="9" s="1"/>
  <c r="EJ49" i="10" s="1"/>
  <c r="EP49" i="10" s="1"/>
  <c r="EJ49" i="11" s="1"/>
  <c r="EP49" i="11" s="1"/>
  <c r="EJ49" i="12" s="1"/>
  <c r="EP49" i="12" s="1"/>
  <c r="EJ49" i="5"/>
  <c r="EP49" i="5" s="1"/>
  <c r="CY61" i="3"/>
  <c r="CH66" i="11"/>
  <c r="CN66" i="11" s="1"/>
  <c r="CH66" i="12" s="1"/>
  <c r="CN66" i="12" s="1"/>
  <c r="CH66" i="10"/>
  <c r="CN66" i="10" s="1"/>
  <c r="EJ67" i="6"/>
  <c r="EP67" i="6" s="1"/>
  <c r="EJ67" i="7" s="1"/>
  <c r="EP67" i="7" s="1"/>
  <c r="EJ67" i="8" s="1"/>
  <c r="EP67" i="8" s="1"/>
  <c r="EJ67" i="9" s="1"/>
  <c r="EP67" i="9" s="1"/>
  <c r="EJ67" i="10" s="1"/>
  <c r="EP67" i="10" s="1"/>
  <c r="EJ67" i="11" s="1"/>
  <c r="EP67" i="11" s="1"/>
  <c r="EJ67" i="12" s="1"/>
  <c r="EP67" i="12" s="1"/>
  <c r="EJ67" i="5"/>
  <c r="EP67" i="5" s="1"/>
  <c r="DN10" i="2"/>
  <c r="DJ10" i="2"/>
  <c r="EJ24" i="6"/>
  <c r="EP24" i="6" s="1"/>
  <c r="EJ24" i="7" s="1"/>
  <c r="EP24" i="7" s="1"/>
  <c r="EJ24" i="8" s="1"/>
  <c r="EP24" i="8" s="1"/>
  <c r="EJ24" i="9" s="1"/>
  <c r="EP24" i="9" s="1"/>
  <c r="EJ24" i="10" s="1"/>
  <c r="EP24" i="10" s="1"/>
  <c r="EJ24" i="11" s="1"/>
  <c r="EP24" i="11" s="1"/>
  <c r="EJ24" i="12" s="1"/>
  <c r="EP24" i="12" s="1"/>
  <c r="EJ24" i="5"/>
  <c r="EP24" i="5" s="1"/>
  <c r="BF25" i="3"/>
  <c r="BN25" i="2"/>
  <c r="BF29" i="3"/>
  <c r="BN29" i="2"/>
  <c r="AK35" i="2"/>
  <c r="AG35" i="2"/>
  <c r="BC19" i="2"/>
  <c r="AY19" i="2"/>
  <c r="CG19" i="3"/>
  <c r="CO19" i="2"/>
  <c r="BX22" i="3"/>
  <c r="CF22" i="2"/>
  <c r="EO22" i="2"/>
  <c r="EK22" i="2"/>
  <c r="AN13" i="3"/>
  <c r="AV13" i="2"/>
  <c r="EJ22" i="6"/>
  <c r="EP22" i="6" s="1"/>
  <c r="EJ22" i="7" s="1"/>
  <c r="EP22" i="7" s="1"/>
  <c r="EJ22" i="8" s="1"/>
  <c r="EP22" i="8" s="1"/>
  <c r="EJ22" i="9" s="1"/>
  <c r="EP22" i="9" s="1"/>
  <c r="EJ22" i="10" s="1"/>
  <c r="EP22" i="10" s="1"/>
  <c r="EJ22" i="11" s="1"/>
  <c r="EP22" i="11" s="1"/>
  <c r="EJ22" i="12" s="1"/>
  <c r="EP22" i="12" s="1"/>
  <c r="EJ22" i="5"/>
  <c r="EP22" i="5" s="1"/>
  <c r="DH23" i="3"/>
  <c r="DP23" i="2"/>
  <c r="CG30" i="3"/>
  <c r="CO30" i="2"/>
  <c r="AN32" i="3"/>
  <c r="BA63" i="9"/>
  <c r="BM63" i="8"/>
  <c r="BG63" i="9" s="1"/>
  <c r="BM63" i="9" s="1"/>
  <c r="BG63" i="10" s="1"/>
  <c r="BM63" i="10" s="1"/>
  <c r="BG63" i="11" s="1"/>
  <c r="BM63" i="11" s="1"/>
  <c r="EJ63" i="6"/>
  <c r="EP63" i="6" s="1"/>
  <c r="EJ63" i="7" s="1"/>
  <c r="EP63" i="7" s="1"/>
  <c r="EJ63" i="8" s="1"/>
  <c r="EP63" i="8" s="1"/>
  <c r="EJ63" i="9" s="1"/>
  <c r="EP63" i="9" s="1"/>
  <c r="EJ63" i="10" s="1"/>
  <c r="EP63" i="10" s="1"/>
  <c r="EJ63" i="11" s="1"/>
  <c r="EP63" i="11" s="1"/>
  <c r="EJ63" i="12" s="1"/>
  <c r="EP63" i="12" s="1"/>
  <c r="EJ63" i="5"/>
  <c r="EP63" i="5" s="1"/>
  <c r="CH65" i="11"/>
  <c r="CN65" i="11" s="1"/>
  <c r="CH65" i="12" s="1"/>
  <c r="CN65" i="12" s="1"/>
  <c r="CH65" i="10"/>
  <c r="CN65" i="10" s="1"/>
  <c r="CG75" i="3"/>
  <c r="AW64" i="3"/>
  <c r="BE64" i="2"/>
  <c r="BE66" i="2"/>
  <c r="AW66" i="3"/>
  <c r="D67" i="3"/>
  <c r="L67" i="2"/>
  <c r="CY67" i="3"/>
  <c r="DG67" i="2"/>
  <c r="CM72" i="2"/>
  <c r="BQ74" i="2"/>
  <c r="BU74" i="2"/>
  <c r="DH75" i="3"/>
  <c r="EI76" i="2"/>
  <c r="EQ76" i="1"/>
  <c r="BX77" i="2"/>
  <c r="CF77" i="1"/>
  <c r="EJ77" i="6"/>
  <c r="EP77" i="6" s="1"/>
  <c r="EJ77" i="7" s="1"/>
  <c r="EP77" i="7" s="1"/>
  <c r="EJ77" i="8" s="1"/>
  <c r="EP77" i="8" s="1"/>
  <c r="EJ77" i="9" s="1"/>
  <c r="EP77" i="9" s="1"/>
  <c r="EJ77" i="10" s="1"/>
  <c r="EP77" i="10" s="1"/>
  <c r="EJ77" i="11" s="1"/>
  <c r="EP77" i="11" s="1"/>
  <c r="EJ77" i="12" s="1"/>
  <c r="EP77" i="12" s="1"/>
  <c r="EJ77" i="5"/>
  <c r="EP77" i="5" s="1"/>
  <c r="AN78" i="2"/>
  <c r="AV78" i="1"/>
  <c r="BF78" i="3"/>
  <c r="BN78" i="2"/>
  <c r="CY78" i="3"/>
  <c r="DG78" i="2"/>
  <c r="BL16" i="2"/>
  <c r="AN17" i="2"/>
  <c r="AY18" i="2"/>
  <c r="BG19" i="2"/>
  <c r="BM19" i="2" s="1"/>
  <c r="BG19" i="3" s="1"/>
  <c r="AN22" i="2"/>
  <c r="BQ22" i="2"/>
  <c r="EF22" i="2"/>
  <c r="EB22" i="2"/>
  <c r="O23" i="2"/>
  <c r="EO24" i="2"/>
  <c r="DQ25" i="2"/>
  <c r="F27" i="2"/>
  <c r="BU27" i="2"/>
  <c r="BQ27" i="2"/>
  <c r="N28" i="2"/>
  <c r="T28" i="2" s="1"/>
  <c r="N28" i="3" s="1"/>
  <c r="T28" i="3" s="1"/>
  <c r="N28" i="4" s="1"/>
  <c r="T28" i="4" s="1"/>
  <c r="N28" i="5" s="1"/>
  <c r="T28" i="5" s="1"/>
  <c r="N28" i="6" s="1"/>
  <c r="T28" i="6" s="1"/>
  <c r="N28" i="7" s="1"/>
  <c r="T28" i="7" s="1"/>
  <c r="AT28" i="2"/>
  <c r="DN29" i="2"/>
  <c r="DJ29" i="2"/>
  <c r="BL31" i="2"/>
  <c r="BH31" i="2"/>
  <c r="CI31" i="2"/>
  <c r="DQ31" i="3"/>
  <c r="DY31" i="2"/>
  <c r="EF32" i="2"/>
  <c r="BU35" i="2"/>
  <c r="BC36" i="2"/>
  <c r="AY36" i="2"/>
  <c r="EO36" i="2"/>
  <c r="EK36" i="2"/>
  <c r="BZ37" i="2"/>
  <c r="DN37" i="2"/>
  <c r="CH38" i="11"/>
  <c r="CN38" i="11" s="1"/>
  <c r="CH38" i="12" s="1"/>
  <c r="CN38" i="12" s="1"/>
  <c r="CH38" i="10"/>
  <c r="CN38" i="10" s="1"/>
  <c r="BF39" i="3"/>
  <c r="AT40" i="2"/>
  <c r="AP40" i="2"/>
  <c r="BQ40" i="2"/>
  <c r="EF40" i="2"/>
  <c r="EB40" i="2"/>
  <c r="DE45" i="2"/>
  <c r="DA45" i="2"/>
  <c r="CG47" i="2"/>
  <c r="DR47" i="2"/>
  <c r="DX47" i="2" s="1"/>
  <c r="DR47" i="3" s="1"/>
  <c r="DX47" i="3" s="1"/>
  <c r="DR47" i="4" s="1"/>
  <c r="DX47" i="4" s="1"/>
  <c r="DR47" i="5" s="1"/>
  <c r="DX47" i="5" s="1"/>
  <c r="DR47" i="6" s="1"/>
  <c r="DX47" i="6" s="1"/>
  <c r="DR47" i="7" s="1"/>
  <c r="DX47" i="7" s="1"/>
  <c r="DR47" i="8" s="1"/>
  <c r="DX47" i="8" s="1"/>
  <c r="DR47" i="9" s="1"/>
  <c r="DX47" i="9" s="1"/>
  <c r="DR47" i="10" s="1"/>
  <c r="DX47" i="10" s="1"/>
  <c r="DR47" i="11" s="1"/>
  <c r="DX47" i="11" s="1"/>
  <c r="DR47" i="12" s="1"/>
  <c r="DX47" i="12" s="1"/>
  <c r="D48" i="3"/>
  <c r="L48" i="2"/>
  <c r="DE48" i="2"/>
  <c r="DA48" i="2"/>
  <c r="BF53" i="3"/>
  <c r="BN53" i="2"/>
  <c r="AB55" i="2"/>
  <c r="X55" i="2"/>
  <c r="EO55" i="2"/>
  <c r="CH61" i="11"/>
  <c r="CN61" i="11" s="1"/>
  <c r="CH61" i="12" s="1"/>
  <c r="CN61" i="12" s="1"/>
  <c r="CH61" i="10"/>
  <c r="CN61" i="10" s="1"/>
  <c r="BU62" i="2"/>
  <c r="BQ62" i="2"/>
  <c r="DZ63" i="3"/>
  <c r="EH63" i="2"/>
  <c r="DN64" i="2"/>
  <c r="DJ64" i="2"/>
  <c r="BX65" i="3"/>
  <c r="CF65" i="2"/>
  <c r="AT66" i="2"/>
  <c r="AP66" i="2"/>
  <c r="AK69" i="3"/>
  <c r="AG69" i="3"/>
  <c r="CY69" i="3"/>
  <c r="DG69" i="2"/>
  <c r="DQ75" i="3"/>
  <c r="DY75" i="2"/>
  <c r="EJ76" i="6"/>
  <c r="EP76" i="6" s="1"/>
  <c r="EJ76" i="7" s="1"/>
  <c r="EP76" i="7" s="1"/>
  <c r="EJ76" i="8" s="1"/>
  <c r="EP76" i="8" s="1"/>
  <c r="EJ76" i="9" s="1"/>
  <c r="EP76" i="9" s="1"/>
  <c r="EJ76" i="10" s="1"/>
  <c r="EP76" i="10" s="1"/>
  <c r="EJ76" i="11" s="1"/>
  <c r="EP76" i="11" s="1"/>
  <c r="EJ76" i="12" s="1"/>
  <c r="EP76" i="12" s="1"/>
  <c r="EJ76" i="5"/>
  <c r="EP76" i="5" s="1"/>
  <c r="AE78" i="3"/>
  <c r="AM78" i="2"/>
  <c r="BA84" i="9"/>
  <c r="BD84" i="8"/>
  <c r="EI10" i="3"/>
  <c r="DY17" i="2"/>
  <c r="DQ17" i="3"/>
  <c r="EF27" i="2"/>
  <c r="DH28" i="3"/>
  <c r="DP28" i="2"/>
  <c r="AW35" i="2"/>
  <c r="BE35" i="1"/>
  <c r="EJ47" i="6"/>
  <c r="EP47" i="6" s="1"/>
  <c r="EJ47" i="7" s="1"/>
  <c r="EP47" i="7" s="1"/>
  <c r="EJ47" i="8" s="1"/>
  <c r="EP47" i="8" s="1"/>
  <c r="EJ47" i="9" s="1"/>
  <c r="EP47" i="9" s="1"/>
  <c r="EJ47" i="10" s="1"/>
  <c r="EP47" i="10" s="1"/>
  <c r="EJ47" i="11" s="1"/>
  <c r="EP47" i="11" s="1"/>
  <c r="EJ47" i="12" s="1"/>
  <c r="EP47" i="12" s="1"/>
  <c r="EJ47" i="5"/>
  <c r="EP47" i="5" s="1"/>
  <c r="AW59" i="2"/>
  <c r="BE59" i="1"/>
  <c r="DZ59" i="3"/>
  <c r="EH59" i="2"/>
  <c r="AE62" i="2"/>
  <c r="AM62" i="1"/>
  <c r="BO65" i="3"/>
  <c r="BW65" i="2"/>
  <c r="DZ65" i="2"/>
  <c r="EH65" i="1"/>
  <c r="AN68" i="3"/>
  <c r="AV68" i="2"/>
  <c r="DW68" i="2"/>
  <c r="DS68" i="2"/>
  <c r="F69" i="2"/>
  <c r="J69" i="2"/>
  <c r="CG69" i="2"/>
  <c r="CO69" i="1"/>
  <c r="U10" i="1"/>
  <c r="M10" i="2"/>
  <c r="CD10" i="2"/>
  <c r="BZ10" i="2"/>
  <c r="BW13" i="1"/>
  <c r="BO13" i="2"/>
  <c r="CO13" i="1"/>
  <c r="CG13" i="2"/>
  <c r="EB13" i="2"/>
  <c r="AV16" i="1"/>
  <c r="CD16" i="2"/>
  <c r="BZ16" i="2"/>
  <c r="EH16" i="1"/>
  <c r="U17" i="1"/>
  <c r="M17" i="2"/>
  <c r="BF17" i="2"/>
  <c r="BN17" i="1"/>
  <c r="BZ17" i="2"/>
  <c r="BE18" i="2"/>
  <c r="AW18" i="3"/>
  <c r="CF18" i="1"/>
  <c r="EQ18" i="2"/>
  <c r="EI18" i="3"/>
  <c r="L19" i="1"/>
  <c r="AD19" i="1"/>
  <c r="V19" i="2"/>
  <c r="BE19" i="1"/>
  <c r="BO19" i="2"/>
  <c r="BW19" i="1"/>
  <c r="CF22" i="1"/>
  <c r="DY22" i="1"/>
  <c r="L23" i="1"/>
  <c r="V23" i="2"/>
  <c r="AD23" i="1"/>
  <c r="CH23" i="2"/>
  <c r="CN23" i="2" s="1"/>
  <c r="CH23" i="3" s="1"/>
  <c r="CN23" i="3" s="1"/>
  <c r="CH23" i="4" s="1"/>
  <c r="CN23" i="4" s="1"/>
  <c r="CH23" i="5" s="1"/>
  <c r="CN23" i="5" s="1"/>
  <c r="CH23" i="6" s="1"/>
  <c r="CN23" i="6" s="1"/>
  <c r="CH23" i="7" s="1"/>
  <c r="CN23" i="7" s="1"/>
  <c r="CH23" i="8" s="1"/>
  <c r="CN23" i="8" s="1"/>
  <c r="CH23" i="9" s="1"/>
  <c r="CN23" i="9" s="1"/>
  <c r="CO23" i="1"/>
  <c r="EH23" i="1"/>
  <c r="J25" i="2"/>
  <c r="F25" i="2"/>
  <c r="DZ25" i="3"/>
  <c r="EH25" i="2"/>
  <c r="O26" i="2"/>
  <c r="BZ26" i="2"/>
  <c r="DW26" i="2"/>
  <c r="DS26" i="2"/>
  <c r="AV27" i="1"/>
  <c r="AN27" i="2"/>
  <c r="CH27" i="11"/>
  <c r="CN27" i="11" s="1"/>
  <c r="CH27" i="12" s="1"/>
  <c r="CN27" i="12" s="1"/>
  <c r="CH27" i="10"/>
  <c r="CN27" i="10" s="1"/>
  <c r="EH27" i="1"/>
  <c r="EA27" i="2"/>
  <c r="EG27" i="2" s="1"/>
  <c r="EA27" i="3" s="1"/>
  <c r="EG27" i="3" s="1"/>
  <c r="EA27" i="4" s="1"/>
  <c r="EG27" i="4" s="1"/>
  <c r="EA27" i="5" s="1"/>
  <c r="EG27" i="5" s="1"/>
  <c r="EA27" i="6" s="1"/>
  <c r="EG27" i="6" s="1"/>
  <c r="EA27" i="7" s="1"/>
  <c r="EG27" i="7" s="1"/>
  <c r="EA27" i="8" s="1"/>
  <c r="EG27" i="8" s="1"/>
  <c r="EA27" i="9" s="1"/>
  <c r="EG27" i="9" s="1"/>
  <c r="EA27" i="10" s="1"/>
  <c r="EG27" i="10" s="1"/>
  <c r="EA27" i="11" s="1"/>
  <c r="EG27" i="11" s="1"/>
  <c r="EA27" i="12" s="1"/>
  <c r="EG27" i="12" s="1"/>
  <c r="BU28" i="2"/>
  <c r="BQ28" i="2"/>
  <c r="EW28" i="1"/>
  <c r="EJ29" i="6"/>
  <c r="EP29" i="6" s="1"/>
  <c r="EJ29" i="7" s="1"/>
  <c r="EP29" i="7" s="1"/>
  <c r="EJ29" i="8" s="1"/>
  <c r="EP29" i="8" s="1"/>
  <c r="EJ29" i="9" s="1"/>
  <c r="EP29" i="9" s="1"/>
  <c r="EJ29" i="10" s="1"/>
  <c r="EP29" i="10" s="1"/>
  <c r="EJ29" i="11" s="1"/>
  <c r="EP29" i="11" s="1"/>
  <c r="EJ29" i="12" s="1"/>
  <c r="EP29" i="12" s="1"/>
  <c r="EJ29" i="5"/>
  <c r="EP29" i="5" s="1"/>
  <c r="O30" i="2"/>
  <c r="BX31" i="3"/>
  <c r="DY31" i="1"/>
  <c r="EQ31" i="1"/>
  <c r="EI31" i="2"/>
  <c r="BN32" i="1"/>
  <c r="J35" i="2"/>
  <c r="F35" i="2"/>
  <c r="CM35" i="2"/>
  <c r="CI35" i="2"/>
  <c r="M36" i="2"/>
  <c r="U36" i="1"/>
  <c r="BN37" i="1"/>
  <c r="BG37" i="2"/>
  <c r="BM37" i="2" s="1"/>
  <c r="BG37" i="3" s="1"/>
  <c r="BM37" i="3" s="1"/>
  <c r="BG37" i="4" s="1"/>
  <c r="BM37" i="4" s="1"/>
  <c r="BG37" i="5" s="1"/>
  <c r="BM37" i="5" s="1"/>
  <c r="BG37" i="6" s="1"/>
  <c r="BM37" i="6" s="1"/>
  <c r="BG37" i="7" s="1"/>
  <c r="BM37" i="7" s="1"/>
  <c r="BG37" i="8" s="1"/>
  <c r="BM37" i="8" s="1"/>
  <c r="BG37" i="9" s="1"/>
  <c r="BM37" i="9" s="1"/>
  <c r="BG37" i="10" s="1"/>
  <c r="BM37" i="10" s="1"/>
  <c r="BG37" i="11" s="1"/>
  <c r="BM37" i="11" s="1"/>
  <c r="BG37" i="12" s="1"/>
  <c r="BM37" i="12" s="1"/>
  <c r="V38" i="3"/>
  <c r="AP38" i="2"/>
  <c r="BW38" i="1"/>
  <c r="J39" i="2"/>
  <c r="F39" i="2"/>
  <c r="AM39" i="1"/>
  <c r="CM39" i="2"/>
  <c r="CI39" i="2"/>
  <c r="M40" i="2"/>
  <c r="U40" i="1"/>
  <c r="BN41" i="1"/>
  <c r="BG41" i="2"/>
  <c r="BM41" i="2" s="1"/>
  <c r="BG41" i="3" s="1"/>
  <c r="BM41" i="3" s="1"/>
  <c r="BG41" i="4" s="1"/>
  <c r="BM41" i="4" s="1"/>
  <c r="BG41" i="5" s="1"/>
  <c r="BM41" i="5" s="1"/>
  <c r="BG41" i="6" s="1"/>
  <c r="BM41" i="6" s="1"/>
  <c r="BG41" i="7" s="1"/>
  <c r="BM41" i="7" s="1"/>
  <c r="BG41" i="8" s="1"/>
  <c r="BM41" i="8" s="1"/>
  <c r="BG41" i="9" s="1"/>
  <c r="BM41" i="9" s="1"/>
  <c r="BG41" i="10" s="1"/>
  <c r="BM41" i="10" s="1"/>
  <c r="BG41" i="11" s="1"/>
  <c r="BM41" i="11" s="1"/>
  <c r="BG41" i="12" s="1"/>
  <c r="BM41" i="12" s="1"/>
  <c r="J45" i="2"/>
  <c r="F45" i="2"/>
  <c r="BW45" i="1"/>
  <c r="DZ45" i="3"/>
  <c r="EH45" i="2"/>
  <c r="EQ47" i="1"/>
  <c r="BF48" i="3"/>
  <c r="EB49" i="2"/>
  <c r="BU53" i="2"/>
  <c r="BQ53" i="2"/>
  <c r="BX55" i="2"/>
  <c r="CF55" i="1"/>
  <c r="EJ55" i="6"/>
  <c r="EP55" i="6" s="1"/>
  <c r="EJ55" i="7" s="1"/>
  <c r="EP55" i="7" s="1"/>
  <c r="EJ55" i="8" s="1"/>
  <c r="EP55" i="8" s="1"/>
  <c r="EJ55" i="9" s="1"/>
  <c r="EP55" i="9" s="1"/>
  <c r="EJ55" i="10" s="1"/>
  <c r="EP55" i="10" s="1"/>
  <c r="EJ55" i="11" s="1"/>
  <c r="EP55" i="11" s="1"/>
  <c r="EJ55" i="12" s="1"/>
  <c r="EP55" i="12" s="1"/>
  <c r="EJ55" i="5"/>
  <c r="EP55" i="5" s="1"/>
  <c r="F59" i="2"/>
  <c r="CM59" i="2"/>
  <c r="CI59" i="2"/>
  <c r="DN59" i="2"/>
  <c r="O61" i="2"/>
  <c r="AK61" i="2"/>
  <c r="AE63" i="3"/>
  <c r="AM63" i="2"/>
  <c r="DP63" i="2"/>
  <c r="DH63" i="3"/>
  <c r="BO66" i="2"/>
  <c r="BW66" i="1"/>
  <c r="DQ66" i="3"/>
  <c r="DY66" i="2"/>
  <c r="EO66" i="2"/>
  <c r="EK66" i="2"/>
  <c r="AV67" i="2"/>
  <c r="AN67" i="3"/>
  <c r="CH67" i="11"/>
  <c r="CN67" i="11" s="1"/>
  <c r="CH67" i="12" s="1"/>
  <c r="CN67" i="12" s="1"/>
  <c r="CH67" i="10"/>
  <c r="CN67" i="10" s="1"/>
  <c r="BH68" i="2"/>
  <c r="BL68" i="2"/>
  <c r="EI68" i="3"/>
  <c r="EQ68" i="2"/>
  <c r="CH69" i="11"/>
  <c r="CN69" i="11" s="1"/>
  <c r="CH69" i="12" s="1"/>
  <c r="CN69" i="12" s="1"/>
  <c r="CH69" i="10"/>
  <c r="CN69" i="10" s="1"/>
  <c r="D72" i="2"/>
  <c r="L72" i="1"/>
  <c r="V72" i="3"/>
  <c r="AD72" i="2"/>
  <c r="DH74" i="2"/>
  <c r="DP74" i="1"/>
  <c r="AM75" i="1"/>
  <c r="AW75" i="2"/>
  <c r="BE75" i="1"/>
  <c r="M76" i="2"/>
  <c r="U76" i="1"/>
  <c r="AK77" i="3"/>
  <c r="AG77" i="3"/>
  <c r="DQ78" i="3"/>
  <c r="DY78" i="2"/>
  <c r="BA86" i="9"/>
  <c r="BD86" i="8"/>
  <c r="BC88" i="1"/>
  <c r="BB88" i="1"/>
  <c r="EK10" i="2"/>
  <c r="AG16" i="2"/>
  <c r="BU17" i="2"/>
  <c r="DQ18" i="2"/>
  <c r="BH19" i="2"/>
  <c r="DZ19" i="2"/>
  <c r="DE22" i="2"/>
  <c r="X24" i="2"/>
  <c r="CG24" i="2"/>
  <c r="DJ24" i="2"/>
  <c r="AK25" i="2"/>
  <c r="AG25" i="2"/>
  <c r="J26" i="2"/>
  <c r="DA27" i="2"/>
  <c r="BX28" i="2"/>
  <c r="V29" i="2"/>
  <c r="AY29" i="2"/>
  <c r="E31" i="2"/>
  <c r="K31" i="2" s="1"/>
  <c r="E31" i="3" s="1"/>
  <c r="K31" i="3" s="1"/>
  <c r="E31" i="4" s="1"/>
  <c r="K31" i="4" s="1"/>
  <c r="E31" i="5" s="1"/>
  <c r="K31" i="5" s="1"/>
  <c r="E31" i="6" s="1"/>
  <c r="K31" i="6" s="1"/>
  <c r="E31" i="7" s="1"/>
  <c r="K31" i="7" s="1"/>
  <c r="E31" i="8" s="1"/>
  <c r="K31" i="8" s="1"/>
  <c r="E31" i="9" s="1"/>
  <c r="K31" i="9" s="1"/>
  <c r="E31" i="10" s="1"/>
  <c r="K31" i="10" s="1"/>
  <c r="E31" i="11" s="1"/>
  <c r="K31" i="11" s="1"/>
  <c r="E31" i="12" s="1"/>
  <c r="K31" i="12" s="1"/>
  <c r="AK31" i="2"/>
  <c r="M32" i="2"/>
  <c r="DA32" i="2"/>
  <c r="AP35" i="2"/>
  <c r="CD36" i="2"/>
  <c r="J38" i="2"/>
  <c r="F38" i="2"/>
  <c r="AG38" i="2"/>
  <c r="M45" i="2"/>
  <c r="DS47" i="2"/>
  <c r="AT48" i="2"/>
  <c r="AP48" i="2"/>
  <c r="EF48" i="2"/>
  <c r="AK59" i="2"/>
  <c r="AG59" i="2"/>
  <c r="BH59" i="2"/>
  <c r="DQ59" i="2"/>
  <c r="DW59" i="2" s="1"/>
  <c r="F61" i="2"/>
  <c r="CD63" i="2"/>
  <c r="AB64" i="2"/>
  <c r="X64" i="2"/>
  <c r="AY64" i="2"/>
  <c r="AK67" i="2"/>
  <c r="AG67" i="2"/>
  <c r="AP68" i="2"/>
  <c r="AM69" i="2"/>
  <c r="BZ69" i="2"/>
  <c r="CD69" i="2"/>
  <c r="BC74" i="3"/>
  <c r="EF74" i="2"/>
  <c r="EB74" i="2"/>
  <c r="X75" i="2"/>
  <c r="DS75" i="2"/>
  <c r="AT77" i="2"/>
  <c r="AP77" i="2"/>
  <c r="DN77" i="2"/>
  <c r="DJ77" i="2"/>
  <c r="DH13" i="2"/>
  <c r="DP13" i="1"/>
  <c r="DP23" i="1"/>
  <c r="DI23" i="2"/>
  <c r="DO23" i="2" s="1"/>
  <c r="DI23" i="3" s="1"/>
  <c r="DO23" i="3" s="1"/>
  <c r="DI23" i="4" s="1"/>
  <c r="DO23" i="4" s="1"/>
  <c r="DI23" i="5" s="1"/>
  <c r="DO23" i="5" s="1"/>
  <c r="DI23" i="6" s="1"/>
  <c r="DO23" i="6" s="1"/>
  <c r="DI23" i="7" s="1"/>
  <c r="DO23" i="7" s="1"/>
  <c r="DI23" i="8" s="1"/>
  <c r="DO23" i="8" s="1"/>
  <c r="DI23" i="9" s="1"/>
  <c r="DO23" i="9" s="1"/>
  <c r="DI23" i="10" s="1"/>
  <c r="DO23" i="10" s="1"/>
  <c r="DI23" i="11" s="1"/>
  <c r="DO23" i="11" s="1"/>
  <c r="DI23" i="12" s="1"/>
  <c r="DO23" i="12" s="1"/>
  <c r="D27" i="3"/>
  <c r="L27" i="2"/>
  <c r="CY41" i="3"/>
  <c r="DG41" i="2"/>
  <c r="BF47" i="2"/>
  <c r="BN47" i="1"/>
  <c r="AD48" i="1"/>
  <c r="V48" i="2"/>
  <c r="DH48" i="2"/>
  <c r="DP48" i="1"/>
  <c r="DH49" i="3"/>
  <c r="DP49" i="2"/>
  <c r="L13" i="1"/>
  <c r="D13" i="2"/>
  <c r="AM13" i="1"/>
  <c r="BE13" i="1"/>
  <c r="AY13" i="2" s="1"/>
  <c r="CH13" i="11"/>
  <c r="CN13" i="11" s="1"/>
  <c r="CH13" i="12" s="1"/>
  <c r="CN13" i="12" s="1"/>
  <c r="CH13" i="10"/>
  <c r="CN13" i="10" s="1"/>
  <c r="U16" i="1"/>
  <c r="AM16" i="2"/>
  <c r="AE16" i="3"/>
  <c r="BN16" i="1"/>
  <c r="EK17" i="2"/>
  <c r="J18" i="2"/>
  <c r="F18" i="2"/>
  <c r="EJ18" i="6"/>
  <c r="EP18" i="6" s="1"/>
  <c r="EJ18" i="7" s="1"/>
  <c r="EP18" i="7" s="1"/>
  <c r="EJ18" i="8" s="1"/>
  <c r="EP18" i="8" s="1"/>
  <c r="EJ18" i="9" s="1"/>
  <c r="EP18" i="9" s="1"/>
  <c r="EJ18" i="10" s="1"/>
  <c r="EP18" i="10" s="1"/>
  <c r="EJ18" i="11" s="1"/>
  <c r="EP18" i="11" s="1"/>
  <c r="EJ18" i="12" s="1"/>
  <c r="EP18" i="12" s="1"/>
  <c r="EJ18" i="5"/>
  <c r="EP18" i="5" s="1"/>
  <c r="CI19" i="2"/>
  <c r="EI19" i="3"/>
  <c r="EQ19" i="2"/>
  <c r="F22" i="2"/>
  <c r="AT23" i="2"/>
  <c r="CY23" i="3"/>
  <c r="DG23" i="2"/>
  <c r="U24" i="1"/>
  <c r="AE24" i="2"/>
  <c r="AM24" i="1"/>
  <c r="DQ24" i="3"/>
  <c r="DY24" i="2"/>
  <c r="CM25" i="2"/>
  <c r="DP25" i="1"/>
  <c r="DI25" i="2"/>
  <c r="DO25" i="2" s="1"/>
  <c r="DI25" i="3" s="1"/>
  <c r="DO25" i="3" s="1"/>
  <c r="DI25" i="4" s="1"/>
  <c r="DO25" i="4" s="1"/>
  <c r="DI25" i="5" s="1"/>
  <c r="DO25" i="5" s="1"/>
  <c r="DI25" i="6" s="1"/>
  <c r="DO25" i="6" s="1"/>
  <c r="DI25" i="7" s="1"/>
  <c r="DO25" i="7" s="1"/>
  <c r="DI25" i="8" s="1"/>
  <c r="DO25" i="8" s="1"/>
  <c r="DI25" i="9" s="1"/>
  <c r="DO25" i="9" s="1"/>
  <c r="DI25" i="10" s="1"/>
  <c r="DO25" i="10" s="1"/>
  <c r="DI25" i="11" s="1"/>
  <c r="DO25" i="11" s="1"/>
  <c r="DI25" i="12" s="1"/>
  <c r="DO25" i="12" s="1"/>
  <c r="AM26" i="1"/>
  <c r="AE26" i="2"/>
  <c r="DY26" i="1"/>
  <c r="DR26" i="2"/>
  <c r="DX26" i="2" s="1"/>
  <c r="DR26" i="3" s="1"/>
  <c r="DX26" i="3" s="1"/>
  <c r="DR26" i="4" s="1"/>
  <c r="DX26" i="4" s="1"/>
  <c r="DR26" i="5" s="1"/>
  <c r="DX26" i="5" s="1"/>
  <c r="DR26" i="6" s="1"/>
  <c r="DX26" i="6" s="1"/>
  <c r="DR26" i="7" s="1"/>
  <c r="DX26" i="7" s="1"/>
  <c r="AD27" i="1"/>
  <c r="EW27" i="1"/>
  <c r="CY27" i="3"/>
  <c r="DG27" i="2"/>
  <c r="V28" i="3"/>
  <c r="AD28" i="2"/>
  <c r="BW28" i="1"/>
  <c r="BP28" i="2"/>
  <c r="BV28" i="2" s="1"/>
  <c r="BP28" i="3" s="1"/>
  <c r="BV28" i="3" s="1"/>
  <c r="BP28" i="4" s="1"/>
  <c r="BV28" i="4" s="1"/>
  <c r="BP28" i="5" s="1"/>
  <c r="BV28" i="5" s="1"/>
  <c r="BP28" i="6" s="1"/>
  <c r="BV28" i="6" s="1"/>
  <c r="BP28" i="7" s="1"/>
  <c r="BV28" i="7" s="1"/>
  <c r="BP28" i="8" s="1"/>
  <c r="BV28" i="8" s="1"/>
  <c r="BP28" i="9" s="1"/>
  <c r="BV28" i="9" s="1"/>
  <c r="BP28" i="10" s="1"/>
  <c r="BV28" i="10" s="1"/>
  <c r="BP28" i="11" s="1"/>
  <c r="BV28" i="11" s="1"/>
  <c r="BP28" i="12" s="1"/>
  <c r="BV28" i="12" s="1"/>
  <c r="DZ28" i="2"/>
  <c r="EH28" i="1"/>
  <c r="AW29" i="3"/>
  <c r="BE29" i="2"/>
  <c r="CF29" i="1"/>
  <c r="AE30" i="2"/>
  <c r="AM30" i="1"/>
  <c r="M31" i="3"/>
  <c r="U31" i="2"/>
  <c r="EJ31" i="6"/>
  <c r="EP31" i="6" s="1"/>
  <c r="EJ31" i="7" s="1"/>
  <c r="EP31" i="7" s="1"/>
  <c r="EJ31" i="8" s="1"/>
  <c r="EP31" i="8" s="1"/>
  <c r="EJ31" i="9" s="1"/>
  <c r="EP31" i="9" s="1"/>
  <c r="EJ31" i="10" s="1"/>
  <c r="EP31" i="10" s="1"/>
  <c r="EJ31" i="11" s="1"/>
  <c r="EP31" i="11" s="1"/>
  <c r="EJ31" i="12" s="1"/>
  <c r="EP31" i="12" s="1"/>
  <c r="EJ31" i="5"/>
  <c r="EP31" i="5" s="1"/>
  <c r="CY32" i="3"/>
  <c r="DG32" i="2"/>
  <c r="DS32" i="2"/>
  <c r="EO32" i="2"/>
  <c r="EK32" i="2"/>
  <c r="CH35" i="11"/>
  <c r="CN35" i="11" s="1"/>
  <c r="CH35" i="12" s="1"/>
  <c r="CN35" i="12" s="1"/>
  <c r="CH35" i="10"/>
  <c r="CN35" i="10" s="1"/>
  <c r="DZ35" i="3"/>
  <c r="EH35" i="2"/>
  <c r="DH36" i="2"/>
  <c r="DP36" i="1"/>
  <c r="M37" i="3"/>
  <c r="U37" i="2"/>
  <c r="DQ37" i="2"/>
  <c r="DY37" i="1"/>
  <c r="DQ38" i="3"/>
  <c r="DY38" i="2"/>
  <c r="EK38" i="2"/>
  <c r="CH39" i="11"/>
  <c r="CN39" i="11" s="1"/>
  <c r="CH39" i="12" s="1"/>
  <c r="CN39" i="12" s="1"/>
  <c r="CH39" i="10"/>
  <c r="CN39" i="10" s="1"/>
  <c r="DZ39" i="3"/>
  <c r="EH39" i="2"/>
  <c r="DH40" i="2"/>
  <c r="DP40" i="1"/>
  <c r="M41" i="3"/>
  <c r="U41" i="2"/>
  <c r="DQ41" i="2"/>
  <c r="DY41" i="1"/>
  <c r="CH45" i="11"/>
  <c r="CN45" i="11" s="1"/>
  <c r="CH45" i="12" s="1"/>
  <c r="CN45" i="12" s="1"/>
  <c r="CH45" i="10"/>
  <c r="CN45" i="10" s="1"/>
  <c r="U47" i="1"/>
  <c r="AE46" i="3"/>
  <c r="AM47" i="2"/>
  <c r="BG48" i="2"/>
  <c r="BM48" i="2" s="1"/>
  <c r="BG48" i="3" s="1"/>
  <c r="BM48" i="3" s="1"/>
  <c r="BG48" i="4" s="1"/>
  <c r="BM48" i="4" s="1"/>
  <c r="BG48" i="5" s="1"/>
  <c r="BM48" i="5" s="1"/>
  <c r="BG48" i="6" s="1"/>
  <c r="BM48" i="6" s="1"/>
  <c r="BG48" i="7" s="1"/>
  <c r="BM48" i="7" s="1"/>
  <c r="BG48" i="8" s="1"/>
  <c r="BM48" i="8" s="1"/>
  <c r="BG48" i="9" s="1"/>
  <c r="BM48" i="9" s="1"/>
  <c r="BG48" i="10" s="1"/>
  <c r="BM48" i="10" s="1"/>
  <c r="BG48" i="11" s="1"/>
  <c r="BM48" i="11" s="1"/>
  <c r="BG48" i="12" s="1"/>
  <c r="BM48" i="12" s="1"/>
  <c r="BN48" i="1"/>
  <c r="AW49" i="2"/>
  <c r="BE49" i="1"/>
  <c r="BQ49" i="2"/>
  <c r="DZ53" i="2"/>
  <c r="EH53" i="1"/>
  <c r="AE55" i="3"/>
  <c r="CG62" i="3"/>
  <c r="CO62" i="2"/>
  <c r="DZ62" i="2"/>
  <c r="EH62" i="1"/>
  <c r="AY63" i="2"/>
  <c r="EB63" i="2"/>
  <c r="CM64" i="2"/>
  <c r="CI64" i="2"/>
  <c r="DZ64" i="2"/>
  <c r="EH64" i="1"/>
  <c r="BW65" i="1"/>
  <c r="CG65" i="2"/>
  <c r="CO65" i="1"/>
  <c r="EJ66" i="6"/>
  <c r="EP66" i="6" s="1"/>
  <c r="EJ66" i="7" s="1"/>
  <c r="EP66" i="7" s="1"/>
  <c r="EJ66" i="8" s="1"/>
  <c r="EP66" i="8" s="1"/>
  <c r="EJ66" i="9" s="1"/>
  <c r="EP66" i="9" s="1"/>
  <c r="EJ66" i="10" s="1"/>
  <c r="EP66" i="10" s="1"/>
  <c r="EJ66" i="11" s="1"/>
  <c r="EP66" i="11" s="1"/>
  <c r="EJ66" i="12" s="1"/>
  <c r="EP66" i="12" s="1"/>
  <c r="EJ66" i="5"/>
  <c r="EP66" i="5" s="1"/>
  <c r="L67" i="1"/>
  <c r="V67" i="2"/>
  <c r="AD67" i="1"/>
  <c r="BL67" i="2"/>
  <c r="BH67" i="2"/>
  <c r="EI67" i="2"/>
  <c r="EQ67" i="1"/>
  <c r="BA68" i="9"/>
  <c r="BD68" i="9" s="1"/>
  <c r="AX68" i="10" s="1"/>
  <c r="BD68" i="10" s="1"/>
  <c r="AX68" i="11" s="1"/>
  <c r="BD68" i="11" s="1"/>
  <c r="AX68" i="12" s="1"/>
  <c r="BD68" i="12" s="1"/>
  <c r="BM68" i="8"/>
  <c r="BG68" i="9" s="1"/>
  <c r="BM68" i="9" s="1"/>
  <c r="BG68" i="10" s="1"/>
  <c r="BM68" i="10" s="1"/>
  <c r="BG68" i="11" s="1"/>
  <c r="BM68" i="11" s="1"/>
  <c r="BX68" i="2"/>
  <c r="CF68" i="1"/>
  <c r="EJ68" i="6"/>
  <c r="EP68" i="6" s="1"/>
  <c r="EJ68" i="7" s="1"/>
  <c r="EP68" i="7" s="1"/>
  <c r="EJ68" i="8" s="1"/>
  <c r="EP68" i="8" s="1"/>
  <c r="EJ68" i="9" s="1"/>
  <c r="EP68" i="9" s="1"/>
  <c r="EJ68" i="10" s="1"/>
  <c r="EP68" i="10" s="1"/>
  <c r="EJ68" i="11" s="1"/>
  <c r="EP68" i="11" s="1"/>
  <c r="EJ68" i="12" s="1"/>
  <c r="EP68" i="12" s="1"/>
  <c r="EJ68" i="5"/>
  <c r="EP68" i="5" s="1"/>
  <c r="AN69" i="2"/>
  <c r="AV69" i="1"/>
  <c r="BH69" i="2"/>
  <c r="DA69" i="2"/>
  <c r="CY72" i="2"/>
  <c r="DG72" i="1"/>
  <c r="DQ72" i="3"/>
  <c r="DY72" i="2"/>
  <c r="D74" i="3"/>
  <c r="L74" i="2"/>
  <c r="CG74" i="2"/>
  <c r="CO74" i="1"/>
  <c r="BO75" i="3"/>
  <c r="BW75" i="2"/>
  <c r="BC76" i="2"/>
  <c r="AY76" i="2"/>
  <c r="BW76" i="2"/>
  <c r="BO76" i="3"/>
  <c r="EW76" i="1"/>
  <c r="EF77" i="2"/>
  <c r="EB77" i="2"/>
  <c r="EI78" i="2"/>
  <c r="EQ78" i="1"/>
  <c r="CY86" i="1"/>
  <c r="DA86" i="1" s="1"/>
  <c r="V10" i="2"/>
  <c r="AY10" i="2"/>
  <c r="EB16" i="2"/>
  <c r="DJ17" i="2"/>
  <c r="AK18" i="2"/>
  <c r="AG18" i="2"/>
  <c r="BZ23" i="2"/>
  <c r="AT26" i="2"/>
  <c r="AP26" i="2"/>
  <c r="BQ26" i="2"/>
  <c r="DZ26" i="2"/>
  <c r="O27" i="2"/>
  <c r="EO28" i="2"/>
  <c r="DW29" i="2"/>
  <c r="DS29" i="2"/>
  <c r="BH30" i="2"/>
  <c r="BO31" i="2"/>
  <c r="DN35" i="2"/>
  <c r="DJ35" i="2"/>
  <c r="EK35" i="2"/>
  <c r="BL37" i="2"/>
  <c r="CI37" i="2"/>
  <c r="BU39" i="2"/>
  <c r="EB39" i="2"/>
  <c r="BC40" i="2"/>
  <c r="AY40" i="2"/>
  <c r="EO40" i="2"/>
  <c r="EK40" i="2"/>
  <c r="BZ41" i="2"/>
  <c r="DN41" i="2"/>
  <c r="DH45" i="2"/>
  <c r="AG47" i="2"/>
  <c r="BU48" i="2"/>
  <c r="V49" i="2"/>
  <c r="CY53" i="2"/>
  <c r="CM55" i="2"/>
  <c r="J59" i="2"/>
  <c r="EF61" i="2"/>
  <c r="EB61" i="2"/>
  <c r="O62" i="2"/>
  <c r="W63" i="2"/>
  <c r="AC63" i="2" s="1"/>
  <c r="W63" i="3" s="1"/>
  <c r="AC63" i="3" s="1"/>
  <c r="W63" i="4" s="1"/>
  <c r="AC63" i="4" s="1"/>
  <c r="W63" i="5" s="1"/>
  <c r="AC63" i="5" s="1"/>
  <c r="W63" i="6" s="1"/>
  <c r="AC63" i="6" s="1"/>
  <c r="W63" i="7" s="1"/>
  <c r="AC63" i="7" s="1"/>
  <c r="W63" i="8" s="1"/>
  <c r="AC63" i="8" s="1"/>
  <c r="W63" i="9" s="1"/>
  <c r="AC63" i="9" s="1"/>
  <c r="W63" i="10" s="1"/>
  <c r="AC63" i="10" s="1"/>
  <c r="W63" i="11" s="1"/>
  <c r="AC63" i="11" s="1"/>
  <c r="W63" i="12" s="1"/>
  <c r="AC63" i="12" s="1"/>
  <c r="BC63" i="2"/>
  <c r="DW64" i="2"/>
  <c r="DS64" i="2"/>
  <c r="AK65" i="3"/>
  <c r="DE65" i="2"/>
  <c r="DA65" i="2"/>
  <c r="DW67" i="2"/>
  <c r="DS67" i="2"/>
  <c r="S77" i="2"/>
  <c r="O77" i="2"/>
  <c r="L78" i="2"/>
  <c r="D78" i="3"/>
  <c r="AY78" i="2"/>
  <c r="BA82" i="12"/>
  <c r="BD82" i="12" s="1"/>
  <c r="BA82" i="11"/>
  <c r="BD82" i="11" s="1"/>
  <c r="AX82" i="12" s="1"/>
  <c r="BA82" i="10"/>
  <c r="BD82" i="10" s="1"/>
  <c r="AX82" i="11" s="1"/>
  <c r="BD82" i="9"/>
  <c r="AX82" i="10" s="1"/>
  <c r="AK22" i="2"/>
  <c r="AG22" i="2"/>
  <c r="CG23" i="3"/>
  <c r="CO23" i="2"/>
  <c r="AW25" i="2"/>
  <c r="BE25" i="1"/>
  <c r="CD29" i="2"/>
  <c r="BZ29" i="2"/>
  <c r="BX41" i="3"/>
  <c r="CF41" i="2"/>
  <c r="BE45" i="1"/>
  <c r="AX45" i="2"/>
  <c r="BD45" i="2" s="1"/>
  <c r="AX45" i="3" s="1"/>
  <c r="BD45" i="3" s="1"/>
  <c r="AX45" i="4" s="1"/>
  <c r="BD45" i="4" s="1"/>
  <c r="AX45" i="5" s="1"/>
  <c r="BD45" i="5" s="1"/>
  <c r="AX45" i="6" s="1"/>
  <c r="BD45" i="6" s="1"/>
  <c r="AX45" i="7" s="1"/>
  <c r="BD45" i="7" s="1"/>
  <c r="AX45" i="8" s="1"/>
  <c r="BD45" i="8" s="1"/>
  <c r="AX45" i="9" s="1"/>
  <c r="BD45" i="9" s="1"/>
  <c r="AX45" i="10" s="1"/>
  <c r="BD45" i="10" s="1"/>
  <c r="AX45" i="11" s="1"/>
  <c r="BD45" i="11" s="1"/>
  <c r="AX45" i="12" s="1"/>
  <c r="BD45" i="12" s="1"/>
  <c r="DN19" i="2"/>
  <c r="DJ19" i="2"/>
  <c r="AB22" i="2"/>
  <c r="X22" i="2"/>
  <c r="BO22" i="3"/>
  <c r="BW22" i="2"/>
  <c r="DP22" i="1"/>
  <c r="DH22" i="2"/>
  <c r="AV23" i="1"/>
  <c r="AO23" i="2"/>
  <c r="AU23" i="2" s="1"/>
  <c r="AO23" i="3" s="1"/>
  <c r="AU23" i="3" s="1"/>
  <c r="AO23" i="4" s="1"/>
  <c r="AU23" i="4" s="1"/>
  <c r="AO23" i="5" s="1"/>
  <c r="AU23" i="5" s="1"/>
  <c r="AO23" i="6" s="1"/>
  <c r="AU23" i="6" s="1"/>
  <c r="AO23" i="7" s="1"/>
  <c r="AU23" i="7" s="1"/>
  <c r="AO23" i="8" s="1"/>
  <c r="AU23" i="8" s="1"/>
  <c r="AO23" i="9" s="1"/>
  <c r="AU23" i="9" s="1"/>
  <c r="AO23" i="10" s="1"/>
  <c r="AU23" i="10" s="1"/>
  <c r="AO23" i="11" s="1"/>
  <c r="AU23" i="11" s="1"/>
  <c r="AO23" i="12" s="1"/>
  <c r="AU23" i="12" s="1"/>
  <c r="DQ23" i="2"/>
  <c r="DY23" i="1"/>
  <c r="AN25" i="3"/>
  <c r="AV25" i="2"/>
  <c r="CO25" i="1"/>
  <c r="CH25" i="2"/>
  <c r="CN25" i="2" s="1"/>
  <c r="CH25" i="3" s="1"/>
  <c r="CN25" i="3" s="1"/>
  <c r="CH25" i="4" s="1"/>
  <c r="CN25" i="4" s="1"/>
  <c r="CH25" i="5" s="1"/>
  <c r="CN25" i="5" s="1"/>
  <c r="CH25" i="6" s="1"/>
  <c r="CN25" i="6" s="1"/>
  <c r="CH25" i="7" s="1"/>
  <c r="CN25" i="7" s="1"/>
  <c r="CH25" i="8" s="1"/>
  <c r="CN25" i="8" s="1"/>
  <c r="CH25" i="9" s="1"/>
  <c r="CN25" i="9" s="1"/>
  <c r="BX27" i="3"/>
  <c r="CF27" i="2"/>
  <c r="DZ29" i="3"/>
  <c r="EH29" i="2"/>
  <c r="BO30" i="3"/>
  <c r="BW30" i="2"/>
  <c r="DN30" i="2"/>
  <c r="DJ30" i="2"/>
  <c r="AE32" i="2"/>
  <c r="AM32" i="1"/>
  <c r="DY32" i="1"/>
  <c r="DR32" i="2"/>
  <c r="DX32" i="2" s="1"/>
  <c r="DR32" i="3" s="1"/>
  <c r="DX32" i="3" s="1"/>
  <c r="DR32" i="4" s="1"/>
  <c r="DX32" i="4" s="1"/>
  <c r="DR32" i="5" s="1"/>
  <c r="DX32" i="5" s="1"/>
  <c r="DR32" i="6" s="1"/>
  <c r="DX32" i="6" s="1"/>
  <c r="DR32" i="7" s="1"/>
  <c r="DX32" i="7" s="1"/>
  <c r="BO36" i="3"/>
  <c r="BW36" i="2"/>
  <c r="BF38" i="2"/>
  <c r="BN38" i="1"/>
  <c r="DR38" i="2"/>
  <c r="DX38" i="2" s="1"/>
  <c r="DR38" i="3" s="1"/>
  <c r="DX38" i="3" s="1"/>
  <c r="DR38" i="4" s="1"/>
  <c r="DX38" i="4" s="1"/>
  <c r="DR38" i="5" s="1"/>
  <c r="DX38" i="5" s="1"/>
  <c r="DR38" i="6" s="1"/>
  <c r="DX38" i="6" s="1"/>
  <c r="DR38" i="7" s="1"/>
  <c r="DX38" i="7" s="1"/>
  <c r="DR38" i="8" s="1"/>
  <c r="DX38" i="8" s="1"/>
  <c r="DR38" i="9" s="1"/>
  <c r="DX38" i="9" s="1"/>
  <c r="DR38" i="10" s="1"/>
  <c r="DX38" i="10" s="1"/>
  <c r="DR38" i="11" s="1"/>
  <c r="DX38" i="11" s="1"/>
  <c r="DR38" i="12" s="1"/>
  <c r="DX38" i="12" s="1"/>
  <c r="DY38" i="1"/>
  <c r="BO40" i="3"/>
  <c r="BW40" i="2"/>
  <c r="AN45" i="2"/>
  <c r="AV45" i="1"/>
  <c r="DZ47" i="3"/>
  <c r="EH47" i="2"/>
  <c r="S48" i="2"/>
  <c r="O48" i="2"/>
  <c r="J49" i="2"/>
  <c r="F49" i="2"/>
  <c r="CM49" i="2"/>
  <c r="CI49" i="2"/>
  <c r="L53" i="1"/>
  <c r="D53" i="2"/>
  <c r="CH53" i="11"/>
  <c r="CN53" i="11" s="1"/>
  <c r="CH53" i="12" s="1"/>
  <c r="CN53" i="12" s="1"/>
  <c r="CH53" i="10"/>
  <c r="CN53" i="10" s="1"/>
  <c r="DZ55" i="3"/>
  <c r="EH55" i="2"/>
  <c r="AD59" i="1"/>
  <c r="V59" i="2"/>
  <c r="BO61" i="2"/>
  <c r="BW61" i="1"/>
  <c r="D62" i="2"/>
  <c r="L62" i="1"/>
  <c r="CH62" i="11"/>
  <c r="CN62" i="11" s="1"/>
  <c r="CH62" i="10"/>
  <c r="CN62" i="10" s="1"/>
  <c r="BO63" i="2"/>
  <c r="BW63" i="1"/>
  <c r="D64" i="2"/>
  <c r="L64" i="1"/>
  <c r="CH64" i="11"/>
  <c r="CN64" i="11" s="1"/>
  <c r="CH64" i="12" s="1"/>
  <c r="CN64" i="12" s="1"/>
  <c r="CH64" i="10"/>
  <c r="CN64" i="10" s="1"/>
  <c r="DQ65" i="3"/>
  <c r="DY65" i="2"/>
  <c r="O68" i="2"/>
  <c r="S68" i="2"/>
  <c r="AK68" i="2"/>
  <c r="AG68" i="2"/>
  <c r="BL72" i="2"/>
  <c r="BH72" i="2"/>
  <c r="EI72" i="3"/>
  <c r="EQ72" i="2"/>
  <c r="X74" i="2"/>
  <c r="AB74" i="2"/>
  <c r="CH74" i="11"/>
  <c r="CN74" i="11" s="1"/>
  <c r="CH74" i="12" s="1"/>
  <c r="CN74" i="12" s="1"/>
  <c r="CH74" i="10"/>
  <c r="CN74" i="10" s="1"/>
  <c r="D75" i="2"/>
  <c r="L75" i="1"/>
  <c r="V75" i="3"/>
  <c r="AD75" i="2"/>
  <c r="DH76" i="2"/>
  <c r="DP76" i="1"/>
  <c r="AW77" i="2"/>
  <c r="BE77" i="1"/>
  <c r="M78" i="2"/>
  <c r="U78" i="1"/>
  <c r="EJ78" i="6"/>
  <c r="EP78" i="6" s="1"/>
  <c r="EJ78" i="7" s="1"/>
  <c r="EP78" i="7" s="1"/>
  <c r="EJ78" i="8" s="1"/>
  <c r="EP78" i="8" s="1"/>
  <c r="EJ78" i="9" s="1"/>
  <c r="EP78" i="9" s="1"/>
  <c r="EJ78" i="10" s="1"/>
  <c r="EP78" i="10" s="1"/>
  <c r="EJ78" i="11" s="1"/>
  <c r="EP78" i="11" s="1"/>
  <c r="EJ78" i="12" s="1"/>
  <c r="EP78" i="12" s="1"/>
  <c r="EJ78" i="5"/>
  <c r="EP78" i="5" s="1"/>
  <c r="AB13" i="2"/>
  <c r="X13" i="2"/>
  <c r="DS13" i="2"/>
  <c r="AP16" i="2"/>
  <c r="AX17" i="2"/>
  <c r="BD17" i="2" s="1"/>
  <c r="AX17" i="3" s="1"/>
  <c r="BD17" i="3" s="1"/>
  <c r="AX17" i="4" s="1"/>
  <c r="BD17" i="4" s="1"/>
  <c r="AX17" i="5" s="1"/>
  <c r="BD17" i="5" s="1"/>
  <c r="AX17" i="6" s="1"/>
  <c r="BD17" i="6" s="1"/>
  <c r="AX17" i="7" s="1"/>
  <c r="BD17" i="7" s="1"/>
  <c r="AX17" i="8" s="1"/>
  <c r="BD17" i="8" s="1"/>
  <c r="AX17" i="9" s="1"/>
  <c r="BD17" i="9" s="1"/>
  <c r="AX17" i="10" s="1"/>
  <c r="BD17" i="10" s="1"/>
  <c r="AX17" i="11" s="1"/>
  <c r="BD17" i="11" s="1"/>
  <c r="AX17" i="12" s="1"/>
  <c r="BD17" i="12" s="1"/>
  <c r="CD17" i="2"/>
  <c r="BL18" i="2"/>
  <c r="AT19" i="2"/>
  <c r="AP19" i="2"/>
  <c r="J24" i="2"/>
  <c r="F24" i="2"/>
  <c r="DS24" i="2"/>
  <c r="S26" i="2"/>
  <c r="X28" i="2"/>
  <c r="CM28" i="2"/>
  <c r="CI28" i="2"/>
  <c r="DJ28" i="2"/>
  <c r="AK29" i="2"/>
  <c r="DA31" i="2"/>
  <c r="BX32" i="2"/>
  <c r="V35" i="2"/>
  <c r="E37" i="2"/>
  <c r="K37" i="2" s="1"/>
  <c r="E37" i="3" s="1"/>
  <c r="K37" i="3" s="1"/>
  <c r="E37" i="4" s="1"/>
  <c r="K37" i="4" s="1"/>
  <c r="E37" i="5" s="1"/>
  <c r="K37" i="5" s="1"/>
  <c r="E37" i="6" s="1"/>
  <c r="K37" i="6" s="1"/>
  <c r="E37" i="7" s="1"/>
  <c r="K37" i="7" s="1"/>
  <c r="E37" i="8" s="1"/>
  <c r="K37" i="8" s="1"/>
  <c r="E37" i="9" s="1"/>
  <c r="K37" i="9" s="1"/>
  <c r="E37" i="10" s="1"/>
  <c r="K37" i="10" s="1"/>
  <c r="E37" i="11" s="1"/>
  <c r="K37" i="11" s="1"/>
  <c r="E37" i="12" s="1"/>
  <c r="K37" i="12" s="1"/>
  <c r="AK37" i="2"/>
  <c r="M38" i="2"/>
  <c r="DE38" i="2"/>
  <c r="DA38" i="2"/>
  <c r="AP39" i="2"/>
  <c r="CD40" i="2"/>
  <c r="V45" i="2"/>
  <c r="DE47" i="2"/>
  <c r="DA47" i="2"/>
  <c r="EB47" i="2"/>
  <c r="S53" i="2"/>
  <c r="O53" i="2"/>
  <c r="AP53" i="2"/>
  <c r="AF55" i="2"/>
  <c r="AL55" i="2" s="1"/>
  <c r="AF55" i="3" s="1"/>
  <c r="AL55" i="3" s="1"/>
  <c r="AF55" i="4" s="1"/>
  <c r="AL55" i="4" s="1"/>
  <c r="AF55" i="5" s="1"/>
  <c r="AL55" i="5" s="1"/>
  <c r="AF54" i="6" s="1"/>
  <c r="AL54" i="6" s="1"/>
  <c r="AF55" i="7" s="1"/>
  <c r="AL55" i="7" s="1"/>
  <c r="AF55" i="8" s="1"/>
  <c r="AL55" i="8" s="1"/>
  <c r="AF55" i="9" s="1"/>
  <c r="AL55" i="9" s="1"/>
  <c r="AF55" i="10" s="1"/>
  <c r="AL55" i="10" s="1"/>
  <c r="AF55" i="11" s="1"/>
  <c r="AL55" i="11" s="1"/>
  <c r="AF55" i="12" s="1"/>
  <c r="AL55" i="12" s="1"/>
  <c r="BL55" i="2"/>
  <c r="DS55" i="2"/>
  <c r="AT59" i="2"/>
  <c r="AP59" i="2"/>
  <c r="CM63" i="2"/>
  <c r="CI63" i="2"/>
  <c r="DJ63" i="2"/>
  <c r="AE64" i="2"/>
  <c r="BH65" i="2"/>
  <c r="BC69" i="2"/>
  <c r="AY69" i="2"/>
  <c r="DS69" i="2"/>
  <c r="DW69" i="2"/>
  <c r="AK74" i="2"/>
  <c r="AG74" i="2"/>
  <c r="DE74" i="2"/>
  <c r="DA74" i="2"/>
  <c r="DS77" i="2"/>
  <c r="AE13" i="3"/>
  <c r="AM13" i="2"/>
  <c r="S49" i="2"/>
  <c r="O49" i="2"/>
  <c r="AE53" i="2"/>
  <c r="AM53" i="1"/>
  <c r="BE10" i="2"/>
  <c r="AW10" i="3"/>
  <c r="CF10" i="1"/>
  <c r="DY10" i="1"/>
  <c r="DQ16" i="2"/>
  <c r="DY16" i="1"/>
  <c r="DH17" i="3"/>
  <c r="DP17" i="2"/>
  <c r="CM18" i="2"/>
  <c r="CI18" i="2"/>
  <c r="BX23" i="3"/>
  <c r="CF23" i="2"/>
  <c r="BU24" i="2"/>
  <c r="BQ24" i="2"/>
  <c r="J10" i="2"/>
  <c r="F10" i="2"/>
  <c r="AM10" i="1"/>
  <c r="EQ10" i="1"/>
  <c r="BL13" i="2"/>
  <c r="BH13" i="2"/>
  <c r="CD13" i="2"/>
  <c r="BZ13" i="2"/>
  <c r="DQ13" i="3"/>
  <c r="DY13" i="2"/>
  <c r="L16" i="1"/>
  <c r="D16" i="2"/>
  <c r="AM16" i="1"/>
  <c r="AW16" i="2"/>
  <c r="BE16" i="1"/>
  <c r="EK16" i="2"/>
  <c r="F17" i="2"/>
  <c r="AW17" i="3"/>
  <c r="EQ17" i="1"/>
  <c r="L18" i="1"/>
  <c r="CH18" i="11"/>
  <c r="CN18" i="11" s="1"/>
  <c r="CH18" i="12" s="1"/>
  <c r="CN18" i="12" s="1"/>
  <c r="CH18" i="10"/>
  <c r="CN18" i="10" s="1"/>
  <c r="EW18" i="1"/>
  <c r="O19" i="2"/>
  <c r="BF19" i="3"/>
  <c r="BN19" i="2"/>
  <c r="CO19" i="1"/>
  <c r="EQ19" i="1"/>
  <c r="L22" i="1"/>
  <c r="CG22" i="2"/>
  <c r="CO22" i="1"/>
  <c r="M23" i="3"/>
  <c r="U23" i="2"/>
  <c r="BN23" i="1"/>
  <c r="DG23" i="1"/>
  <c r="EO23" i="2"/>
  <c r="EK23" i="2"/>
  <c r="BE24" i="1"/>
  <c r="AX24" i="2"/>
  <c r="BD24" i="2" s="1"/>
  <c r="AX24" i="3" s="1"/>
  <c r="BD24" i="3" s="1"/>
  <c r="AX24" i="4" s="1"/>
  <c r="BD24" i="4" s="1"/>
  <c r="AX24" i="5" s="1"/>
  <c r="BD24" i="5" s="1"/>
  <c r="AX24" i="6" s="1"/>
  <c r="BD24" i="6" s="1"/>
  <c r="AX24" i="7" s="1"/>
  <c r="BD24" i="7" s="1"/>
  <c r="AX24" i="8" s="1"/>
  <c r="BD24" i="8" s="1"/>
  <c r="AX24" i="9" s="1"/>
  <c r="BD24" i="9" s="1"/>
  <c r="AX24" i="10" s="1"/>
  <c r="BD24" i="10" s="1"/>
  <c r="AX24" i="11" s="1"/>
  <c r="BD24" i="11" s="1"/>
  <c r="AX24" i="12" s="1"/>
  <c r="BD24" i="12" s="1"/>
  <c r="DY24" i="1"/>
  <c r="BH25" i="2"/>
  <c r="DE25" i="2"/>
  <c r="DA25" i="2"/>
  <c r="BO26" i="3"/>
  <c r="BW26" i="2"/>
  <c r="DN26" i="2"/>
  <c r="DJ26" i="2"/>
  <c r="M27" i="3"/>
  <c r="U27" i="2"/>
  <c r="DG27" i="1"/>
  <c r="EQ27" i="1"/>
  <c r="EI27" i="2"/>
  <c r="BL28" i="2"/>
  <c r="BH28" i="2"/>
  <c r="BE29" i="1"/>
  <c r="BO29" i="2"/>
  <c r="BW29" i="1"/>
  <c r="CI30" i="2"/>
  <c r="EH30" i="1"/>
  <c r="BC31" i="2"/>
  <c r="AY31" i="2"/>
  <c r="EF31" i="2"/>
  <c r="EB31" i="2"/>
  <c r="BU32" i="2"/>
  <c r="BQ32" i="2"/>
  <c r="EQ32" i="1"/>
  <c r="AN35" i="3"/>
  <c r="AV35" i="2"/>
  <c r="CD35" i="2"/>
  <c r="BZ35" i="2"/>
  <c r="DE35" i="2"/>
  <c r="DA35" i="2"/>
  <c r="EH35" i="1"/>
  <c r="CG36" i="2"/>
  <c r="CO36" i="1"/>
  <c r="AW37" i="2"/>
  <c r="BE37" i="1"/>
  <c r="EJ37" i="6"/>
  <c r="EP37" i="6" s="1"/>
  <c r="EJ37" i="7" s="1"/>
  <c r="EP37" i="7" s="1"/>
  <c r="EJ37" i="8" s="1"/>
  <c r="EP37" i="8" s="1"/>
  <c r="EJ37" i="9" s="1"/>
  <c r="EP37" i="9" s="1"/>
  <c r="EJ37" i="10" s="1"/>
  <c r="EP37" i="10" s="1"/>
  <c r="EJ37" i="11" s="1"/>
  <c r="EP37" i="11" s="1"/>
  <c r="EJ37" i="12" s="1"/>
  <c r="EP37" i="12" s="1"/>
  <c r="EJ37" i="5"/>
  <c r="EP37" i="5" s="1"/>
  <c r="EQ38" i="1"/>
  <c r="AN39" i="3"/>
  <c r="AV39" i="2"/>
  <c r="CD39" i="2"/>
  <c r="BZ39" i="2"/>
  <c r="DE39" i="2"/>
  <c r="DA39" i="2"/>
  <c r="EH39" i="1"/>
  <c r="CG40" i="2"/>
  <c r="CO40" i="1"/>
  <c r="AW41" i="2"/>
  <c r="BE41" i="1"/>
  <c r="EJ41" i="6"/>
  <c r="EP41" i="6" s="1"/>
  <c r="EJ41" i="7" s="1"/>
  <c r="EP41" i="7" s="1"/>
  <c r="EJ41" i="8" s="1"/>
  <c r="EP41" i="8" s="1"/>
  <c r="EJ41" i="9" s="1"/>
  <c r="EP41" i="9" s="1"/>
  <c r="EJ41" i="10" s="1"/>
  <c r="EP41" i="10" s="1"/>
  <c r="EJ41" i="11" s="1"/>
  <c r="EP41" i="11" s="1"/>
  <c r="EJ41" i="12" s="1"/>
  <c r="EP41" i="12" s="1"/>
  <c r="EJ41" i="5"/>
  <c r="EP41" i="5" s="1"/>
  <c r="CD45" i="2"/>
  <c r="BZ45" i="2"/>
  <c r="DQ45" i="3"/>
  <c r="DY45" i="2"/>
  <c r="BU47" i="2"/>
  <c r="BQ47" i="2"/>
  <c r="DQ48" i="3"/>
  <c r="DY48" i="2"/>
  <c r="EK48" i="2"/>
  <c r="CH49" i="11"/>
  <c r="CN49" i="11" s="1"/>
  <c r="CH49" i="12" s="1"/>
  <c r="CN49" i="12" s="1"/>
  <c r="CH49" i="10"/>
  <c r="CN49" i="10" s="1"/>
  <c r="CY49" i="3"/>
  <c r="DG49" i="2"/>
  <c r="DS49" i="2"/>
  <c r="AN53" i="3"/>
  <c r="AV53" i="2"/>
  <c r="BH53" i="2"/>
  <c r="AW55" i="2"/>
  <c r="BE55" i="1"/>
  <c r="BF59" i="3"/>
  <c r="BN59" i="2"/>
  <c r="BZ59" i="2"/>
  <c r="D61" i="3"/>
  <c r="L61" i="2"/>
  <c r="X62" i="2"/>
  <c r="AT62" i="2"/>
  <c r="V63" i="3"/>
  <c r="AN64" i="3"/>
  <c r="AV64" i="2"/>
  <c r="BH64" i="2"/>
  <c r="F65" i="2"/>
  <c r="AB65" i="2"/>
  <c r="X65" i="2"/>
  <c r="AV65" i="1"/>
  <c r="BF65" i="3"/>
  <c r="BN65" i="2"/>
  <c r="EK65" i="2"/>
  <c r="V66" i="2"/>
  <c r="AD66" i="1"/>
  <c r="EW67" i="1"/>
  <c r="DP68" i="2"/>
  <c r="DH68" i="3"/>
  <c r="DZ68" i="3"/>
  <c r="EH68" i="2"/>
  <c r="EI69" i="2"/>
  <c r="EQ69" i="1"/>
  <c r="BX72" i="2"/>
  <c r="CF72" i="1"/>
  <c r="EJ72" i="6"/>
  <c r="EP72" i="6" s="1"/>
  <c r="EJ72" i="7" s="1"/>
  <c r="EP72" i="7" s="1"/>
  <c r="EJ72" i="8" s="1"/>
  <c r="EP72" i="8" s="1"/>
  <c r="EJ72" i="9" s="1"/>
  <c r="EP72" i="9" s="1"/>
  <c r="EJ72" i="10" s="1"/>
  <c r="EP72" i="10" s="1"/>
  <c r="EJ72" i="11" s="1"/>
  <c r="EP72" i="11" s="1"/>
  <c r="EJ72" i="12" s="1"/>
  <c r="EP72" i="12" s="1"/>
  <c r="EJ72" i="5"/>
  <c r="EP72" i="5" s="1"/>
  <c r="AN74" i="2"/>
  <c r="AV74" i="1"/>
  <c r="AP75" i="2"/>
  <c r="AT75" i="2"/>
  <c r="CY75" i="2"/>
  <c r="DG75" i="1"/>
  <c r="BW76" i="1"/>
  <c r="CG76" i="2"/>
  <c r="CO76" i="1"/>
  <c r="DZ76" i="3"/>
  <c r="EH76" i="2"/>
  <c r="EH77" i="1"/>
  <c r="AG78" i="2"/>
  <c r="AW78" i="3"/>
  <c r="BE78" i="2"/>
  <c r="CY88" i="1"/>
  <c r="DA88" i="1" s="1"/>
  <c r="AK10" i="2"/>
  <c r="AG10" i="2"/>
  <c r="AY17" i="2"/>
  <c r="DS17" i="2"/>
  <c r="S19" i="2"/>
  <c r="BL23" i="2"/>
  <c r="BH23" i="2"/>
  <c r="CI23" i="2"/>
  <c r="EB25" i="2"/>
  <c r="BC26" i="2"/>
  <c r="AY26" i="2"/>
  <c r="EO26" i="2"/>
  <c r="EK26" i="2"/>
  <c r="BZ27" i="2"/>
  <c r="AF29" i="2"/>
  <c r="AL29" i="2" s="1"/>
  <c r="AF29" i="3" s="1"/>
  <c r="AL29" i="3" s="1"/>
  <c r="AF29" i="4" s="1"/>
  <c r="AL29" i="4" s="1"/>
  <c r="AF29" i="5" s="1"/>
  <c r="AL29" i="5" s="1"/>
  <c r="AF29" i="6" s="1"/>
  <c r="AL29" i="6" s="1"/>
  <c r="AF29" i="7" s="1"/>
  <c r="AL29" i="7" s="1"/>
  <c r="AF29" i="8" s="1"/>
  <c r="AL29" i="8" s="1"/>
  <c r="AF29" i="9" s="1"/>
  <c r="AL29" i="9" s="1"/>
  <c r="AF29" i="10" s="1"/>
  <c r="AL29" i="10" s="1"/>
  <c r="AF29" i="11" s="1"/>
  <c r="AL29" i="11" s="1"/>
  <c r="AF29" i="12" s="1"/>
  <c r="AL29" i="12" s="1"/>
  <c r="AT30" i="2"/>
  <c r="BQ30" i="2"/>
  <c r="DZ30" i="2"/>
  <c r="O31" i="2"/>
  <c r="BC32" i="2"/>
  <c r="DQ35" i="2"/>
  <c r="F37" i="2"/>
  <c r="BU37" i="2"/>
  <c r="BQ37" i="2"/>
  <c r="AT38" i="2"/>
  <c r="EF38" i="2"/>
  <c r="DN39" i="2"/>
  <c r="DJ39" i="2"/>
  <c r="EK39" i="2"/>
  <c r="BL41" i="2"/>
  <c r="BH41" i="2"/>
  <c r="CI41" i="2"/>
  <c r="M47" i="2"/>
  <c r="AP47" i="2"/>
  <c r="CD48" i="2"/>
  <c r="CZ49" i="2"/>
  <c r="DF49" i="2" s="1"/>
  <c r="CZ49" i="3" s="1"/>
  <c r="DF49" i="3" s="1"/>
  <c r="CZ49" i="4" s="1"/>
  <c r="DF49" i="4" s="1"/>
  <c r="CZ49" i="5" s="1"/>
  <c r="DF49" i="5" s="1"/>
  <c r="CZ49" i="6" s="1"/>
  <c r="DF49" i="6" s="1"/>
  <c r="CZ49" i="7" s="1"/>
  <c r="DF49" i="7" s="1"/>
  <c r="CZ49" i="8" s="1"/>
  <c r="DF49" i="8" s="1"/>
  <c r="CZ49" i="9" s="1"/>
  <c r="DF49" i="9" s="1"/>
  <c r="CZ49" i="10" s="1"/>
  <c r="DF49" i="10" s="1"/>
  <c r="CZ49" i="11" s="1"/>
  <c r="DF49" i="11" s="1"/>
  <c r="CZ49" i="12" s="1"/>
  <c r="DF49" i="12" s="1"/>
  <c r="EF49" i="2"/>
  <c r="DN53" i="2"/>
  <c r="DJ53" i="2"/>
  <c r="BU59" i="2"/>
  <c r="EB59" i="2"/>
  <c r="S61" i="2"/>
  <c r="EI61" i="2"/>
  <c r="DN62" i="2"/>
  <c r="CH63" i="11"/>
  <c r="CN63" i="11" s="1"/>
  <c r="CH63" i="12" s="1"/>
  <c r="CN63" i="12" s="1"/>
  <c r="CH63" i="10"/>
  <c r="CN63" i="10" s="1"/>
  <c r="BL64" i="2"/>
  <c r="AM65" i="2"/>
  <c r="DN65" i="2"/>
  <c r="DJ65" i="2"/>
  <c r="AY66" i="2"/>
  <c r="DS66" i="2"/>
  <c r="AP67" i="2"/>
  <c r="V69" i="3"/>
  <c r="AD69" i="2"/>
  <c r="AP72" i="2"/>
  <c r="AT72" i="2"/>
  <c r="EF75" i="2"/>
  <c r="BH76" i="2"/>
  <c r="BL76" i="2"/>
  <c r="CM77" i="2"/>
  <c r="DA78" i="2"/>
  <c r="BX30" i="2"/>
  <c r="CF30" i="1"/>
  <c r="AN31" i="2"/>
  <c r="AV31" i="1"/>
  <c r="CZ31" i="2"/>
  <c r="DF31" i="2" s="1"/>
  <c r="CZ31" i="3" s="1"/>
  <c r="DF31" i="3" s="1"/>
  <c r="CZ31" i="4" s="1"/>
  <c r="DF31" i="4" s="1"/>
  <c r="CZ31" i="5" s="1"/>
  <c r="DF31" i="5" s="1"/>
  <c r="CZ31" i="6" s="1"/>
  <c r="DF31" i="6" s="1"/>
  <c r="CZ31" i="7" s="1"/>
  <c r="DF31" i="7" s="1"/>
  <c r="CZ31" i="8" s="1"/>
  <c r="DF31" i="8" s="1"/>
  <c r="CZ31" i="9" s="1"/>
  <c r="DF31" i="9" s="1"/>
  <c r="CZ31" i="10" s="1"/>
  <c r="DF31" i="10" s="1"/>
  <c r="CZ31" i="11" s="1"/>
  <c r="DF31" i="11" s="1"/>
  <c r="CZ31" i="12" s="1"/>
  <c r="DF31" i="12" s="1"/>
  <c r="DG31" i="1"/>
  <c r="AV32" i="1"/>
  <c r="AO32" i="2"/>
  <c r="AU32" i="2" s="1"/>
  <c r="AO32" i="3" s="1"/>
  <c r="AU32" i="3" s="1"/>
  <c r="AO32" i="4" s="1"/>
  <c r="AU32" i="4" s="1"/>
  <c r="AO32" i="5" s="1"/>
  <c r="AU32" i="5" s="1"/>
  <c r="AO32" i="6" s="1"/>
  <c r="AU32" i="6" s="1"/>
  <c r="AO32" i="7" s="1"/>
  <c r="AU32" i="7" s="1"/>
  <c r="AO32" i="8" s="1"/>
  <c r="AU32" i="8" s="1"/>
  <c r="AO32" i="9" s="1"/>
  <c r="AU32" i="9" s="1"/>
  <c r="AO32" i="10" s="1"/>
  <c r="AU32" i="10" s="1"/>
  <c r="AO32" i="11" s="1"/>
  <c r="AU32" i="11" s="1"/>
  <c r="AO32" i="12" s="1"/>
  <c r="AU32" i="12" s="1"/>
  <c r="BX37" i="3"/>
  <c r="CF37" i="2"/>
  <c r="EJ39" i="5"/>
  <c r="EP39" i="5" s="1"/>
  <c r="EJ39" i="6"/>
  <c r="EP39" i="6" s="1"/>
  <c r="EJ39" i="7" s="1"/>
  <c r="EP39" i="7" s="1"/>
  <c r="EJ39" i="8" s="1"/>
  <c r="EP39" i="8" s="1"/>
  <c r="EJ39" i="9" s="1"/>
  <c r="EP39" i="9" s="1"/>
  <c r="EJ39" i="10" s="1"/>
  <c r="EP39" i="10" s="1"/>
  <c r="EJ39" i="11" s="1"/>
  <c r="EP39" i="11" s="1"/>
  <c r="EJ39" i="12" s="1"/>
  <c r="EP39" i="12" s="1"/>
  <c r="BU16" i="2"/>
  <c r="BQ16" i="2"/>
  <c r="EJ16" i="6"/>
  <c r="EP16" i="6" s="1"/>
  <c r="EJ16" i="7" s="1"/>
  <c r="EP16" i="7" s="1"/>
  <c r="EJ16" i="8" s="1"/>
  <c r="EP16" i="8" s="1"/>
  <c r="EJ16" i="9" s="1"/>
  <c r="EP16" i="9" s="1"/>
  <c r="EJ16" i="10" s="1"/>
  <c r="EP16" i="10" s="1"/>
  <c r="EJ16" i="11" s="1"/>
  <c r="EP16" i="11" s="1"/>
  <c r="EJ16" i="12" s="1"/>
  <c r="EP16" i="12" s="1"/>
  <c r="EJ16" i="5"/>
  <c r="EP16" i="5" s="1"/>
  <c r="AB17" i="2"/>
  <c r="X17" i="2"/>
  <c r="AN18" i="2"/>
  <c r="AV18" i="1"/>
  <c r="DZ18" i="2"/>
  <c r="EH18" i="1"/>
  <c r="AK19" i="2"/>
  <c r="AG19" i="2"/>
  <c r="EJ23" i="5"/>
  <c r="EP23" i="5" s="1"/>
  <c r="EJ23" i="6"/>
  <c r="EP23" i="6" s="1"/>
  <c r="EJ23" i="7" s="1"/>
  <c r="EP23" i="7" s="1"/>
  <c r="EJ23" i="8" s="1"/>
  <c r="EP23" i="8" s="1"/>
  <c r="EJ23" i="9" s="1"/>
  <c r="EP23" i="9" s="1"/>
  <c r="EJ23" i="10" s="1"/>
  <c r="EP23" i="10" s="1"/>
  <c r="EJ23" i="11" s="1"/>
  <c r="EP23" i="11" s="1"/>
  <c r="EJ23" i="12" s="1"/>
  <c r="EP23" i="12" s="1"/>
  <c r="V24" i="3"/>
  <c r="AD24" i="2"/>
  <c r="DH24" i="3"/>
  <c r="DP24" i="2"/>
  <c r="CD25" i="2"/>
  <c r="BZ25" i="2"/>
  <c r="CI26" i="2"/>
  <c r="AG27" i="2"/>
  <c r="BC27" i="2"/>
  <c r="AY27" i="2"/>
  <c r="EJ27" i="5"/>
  <c r="EP27" i="5" s="1"/>
  <c r="EJ27" i="6"/>
  <c r="EP27" i="6" s="1"/>
  <c r="EJ27" i="7" s="1"/>
  <c r="EP27" i="7" s="1"/>
  <c r="EJ27" i="8" s="1"/>
  <c r="EP27" i="8" s="1"/>
  <c r="EJ27" i="9" s="1"/>
  <c r="EP27" i="9" s="1"/>
  <c r="EJ27" i="10" s="1"/>
  <c r="EP27" i="10" s="1"/>
  <c r="EJ27" i="11" s="1"/>
  <c r="EP27" i="11" s="1"/>
  <c r="EJ27" i="12" s="1"/>
  <c r="EP27" i="12" s="1"/>
  <c r="DQ28" i="3"/>
  <c r="DY28" i="2"/>
  <c r="J29" i="2"/>
  <c r="F29" i="2"/>
  <c r="CH29" i="11"/>
  <c r="CN29" i="11" s="1"/>
  <c r="CH29" i="12" s="1"/>
  <c r="CN29" i="12" s="1"/>
  <c r="CH29" i="10"/>
  <c r="CN29" i="10" s="1"/>
  <c r="D30" i="2"/>
  <c r="L30" i="1"/>
  <c r="CG31" i="3"/>
  <c r="CO31" i="2"/>
  <c r="BN35" i="1"/>
  <c r="BG35" i="2"/>
  <c r="BM35" i="2" s="1"/>
  <c r="BG35" i="3" s="1"/>
  <c r="BM35" i="3" s="1"/>
  <c r="BG35" i="4" s="1"/>
  <c r="BM35" i="4" s="1"/>
  <c r="BG35" i="5" s="1"/>
  <c r="BM35" i="5" s="1"/>
  <c r="BG35" i="6" s="1"/>
  <c r="BM35" i="6" s="1"/>
  <c r="BG35" i="7" s="1"/>
  <c r="BM35" i="7" s="1"/>
  <c r="BG35" i="8" s="1"/>
  <c r="BM35" i="8" s="1"/>
  <c r="BG35" i="9" s="1"/>
  <c r="BM35" i="9" s="1"/>
  <c r="BG35" i="10" s="1"/>
  <c r="BM35" i="10" s="1"/>
  <c r="BG35" i="11" s="1"/>
  <c r="BM35" i="11" s="1"/>
  <c r="AB36" i="2"/>
  <c r="D37" i="3"/>
  <c r="L37" i="2"/>
  <c r="CG37" i="3"/>
  <c r="CO37" i="2"/>
  <c r="AE38" i="3"/>
  <c r="AM38" i="2"/>
  <c r="BN39" i="1"/>
  <c r="BG39" i="2"/>
  <c r="BM39" i="2" s="1"/>
  <c r="BG39" i="3" s="1"/>
  <c r="BM39" i="3" s="1"/>
  <c r="BG39" i="4" s="1"/>
  <c r="BM39" i="4" s="1"/>
  <c r="BG39" i="5" s="1"/>
  <c r="BM39" i="5" s="1"/>
  <c r="BG39" i="6" s="1"/>
  <c r="BM39" i="6" s="1"/>
  <c r="BG39" i="7" s="1"/>
  <c r="BM39" i="7" s="1"/>
  <c r="BG39" i="8" s="1"/>
  <c r="BM39" i="8" s="1"/>
  <c r="BG39" i="9" s="1"/>
  <c r="BM39" i="9" s="1"/>
  <c r="BG39" i="10" s="1"/>
  <c r="BM39" i="10" s="1"/>
  <c r="BG39" i="11" s="1"/>
  <c r="BM39" i="11" s="1"/>
  <c r="BG39" i="12" s="1"/>
  <c r="BM39" i="12" s="1"/>
  <c r="AB40" i="2"/>
  <c r="D41" i="3"/>
  <c r="CG41" i="3"/>
  <c r="CO41" i="2"/>
  <c r="EI45" i="2"/>
  <c r="EQ45" i="1"/>
  <c r="AW48" i="2"/>
  <c r="BE48" i="1"/>
  <c r="DR48" i="2"/>
  <c r="DX48" i="2" s="1"/>
  <c r="DR48" i="3" s="1"/>
  <c r="DX48" i="3" s="1"/>
  <c r="DR48" i="4" s="1"/>
  <c r="DX48" i="4" s="1"/>
  <c r="DR48" i="5" s="1"/>
  <c r="DX48" i="5" s="1"/>
  <c r="DR48" i="6" s="1"/>
  <c r="DX48" i="6" s="1"/>
  <c r="DR48" i="7" s="1"/>
  <c r="DX48" i="7" s="1"/>
  <c r="DR48" i="8" s="1"/>
  <c r="DX48" i="8" s="1"/>
  <c r="DR48" i="9" s="1"/>
  <c r="DX48" i="9" s="1"/>
  <c r="DR48" i="10" s="1"/>
  <c r="DX48" i="10" s="1"/>
  <c r="DR48" i="11" s="1"/>
  <c r="DX48" i="11" s="1"/>
  <c r="DR48" i="12" s="1"/>
  <c r="DX48" i="12" s="1"/>
  <c r="DY48" i="1"/>
  <c r="CY59" i="2"/>
  <c r="DG59" i="1"/>
  <c r="EI59" i="3"/>
  <c r="EQ59" i="2"/>
  <c r="V61" i="2"/>
  <c r="AD61" i="1"/>
  <c r="DW61" i="2"/>
  <c r="DS61" i="2"/>
  <c r="BA62" i="9"/>
  <c r="BD62" i="9" s="1"/>
  <c r="AX62" i="10" s="1"/>
  <c r="BD62" i="10" s="1"/>
  <c r="AX62" i="11" s="1"/>
  <c r="BD62" i="11" s="1"/>
  <c r="AX62" i="12" s="1"/>
  <c r="BD62" i="12" s="1"/>
  <c r="BM62" i="8"/>
  <c r="BG62" i="9" s="1"/>
  <c r="BM62" i="9" s="1"/>
  <c r="BG62" i="10" s="1"/>
  <c r="BM62" i="10" s="1"/>
  <c r="BG62" i="11" s="1"/>
  <c r="BM62" i="11" s="1"/>
  <c r="CY62" i="2"/>
  <c r="DG62" i="1"/>
  <c r="DQ63" i="3"/>
  <c r="DY63" i="2"/>
  <c r="DG64" i="1"/>
  <c r="CY64" i="2"/>
  <c r="EJ65" i="6"/>
  <c r="EP65" i="6" s="1"/>
  <c r="EJ65" i="7" s="1"/>
  <c r="EP65" i="7" s="1"/>
  <c r="EJ65" i="8" s="1"/>
  <c r="EP65" i="8" s="1"/>
  <c r="EJ65" i="9" s="1"/>
  <c r="EP65" i="9" s="1"/>
  <c r="EJ65" i="10" s="1"/>
  <c r="EP65" i="10" s="1"/>
  <c r="EJ65" i="11" s="1"/>
  <c r="EP65" i="11" s="1"/>
  <c r="EJ65" i="12" s="1"/>
  <c r="EP65" i="12" s="1"/>
  <c r="EJ65" i="5"/>
  <c r="EP65" i="5" s="1"/>
  <c r="BF66" i="3"/>
  <c r="BN66" i="2"/>
  <c r="DH66" i="2"/>
  <c r="DP66" i="1"/>
  <c r="M67" i="3"/>
  <c r="U67" i="2"/>
  <c r="DH67" i="2"/>
  <c r="DP67" i="1"/>
  <c r="AW68" i="2"/>
  <c r="BE68" i="1"/>
  <c r="M69" i="2"/>
  <c r="U69" i="1"/>
  <c r="EJ69" i="6"/>
  <c r="EP69" i="6" s="1"/>
  <c r="EJ69" i="7" s="1"/>
  <c r="EP69" i="7" s="1"/>
  <c r="EJ69" i="8" s="1"/>
  <c r="EP69" i="8" s="1"/>
  <c r="EJ69" i="9" s="1"/>
  <c r="EP69" i="9" s="1"/>
  <c r="EJ69" i="10" s="1"/>
  <c r="EP69" i="10" s="1"/>
  <c r="EJ69" i="11" s="1"/>
  <c r="EP69" i="11" s="1"/>
  <c r="EJ69" i="12" s="1"/>
  <c r="EP69" i="12" s="1"/>
  <c r="EJ69" i="5"/>
  <c r="EP69" i="5" s="1"/>
  <c r="AK72" i="2"/>
  <c r="AG72" i="2"/>
  <c r="DW74" i="2"/>
  <c r="DS74" i="2"/>
  <c r="BL75" i="2"/>
  <c r="BH75" i="2"/>
  <c r="EO75" i="2"/>
  <c r="EK75" i="2"/>
  <c r="AB76" i="2"/>
  <c r="X76" i="2"/>
  <c r="CH76" i="11"/>
  <c r="CN76" i="11" s="1"/>
  <c r="CH76" i="12" s="1"/>
  <c r="CN76" i="12" s="1"/>
  <c r="CH76" i="10"/>
  <c r="CN76" i="10" s="1"/>
  <c r="D77" i="2"/>
  <c r="L77" i="1"/>
  <c r="V77" i="3"/>
  <c r="AD77" i="2"/>
  <c r="DH78" i="2"/>
  <c r="DP78" i="1"/>
  <c r="BL10" i="2"/>
  <c r="CY13" i="4"/>
  <c r="DG13" i="3"/>
  <c r="AB16" i="2"/>
  <c r="X16" i="2"/>
  <c r="EO16" i="2"/>
  <c r="BU18" i="2"/>
  <c r="EK19" i="2"/>
  <c r="AK23" i="2"/>
  <c r="DE24" i="2"/>
  <c r="DA24" i="2"/>
  <c r="AP25" i="2"/>
  <c r="CD26" i="2"/>
  <c r="AB27" i="2"/>
  <c r="D28" i="2"/>
  <c r="DS28" i="2"/>
  <c r="S30" i="2"/>
  <c r="BY31" i="2"/>
  <c r="CE31" i="2" s="1"/>
  <c r="BY31" i="3" s="1"/>
  <c r="CE31" i="3" s="1"/>
  <c r="BY31" i="4" s="1"/>
  <c r="CE31" i="4" s="1"/>
  <c r="BY31" i="5" s="1"/>
  <c r="CE31" i="5" s="1"/>
  <c r="BY31" i="6" s="1"/>
  <c r="CE31" i="6" s="1"/>
  <c r="BY31" i="7" s="1"/>
  <c r="CE31" i="7" s="1"/>
  <c r="BY31" i="8" s="1"/>
  <c r="CE31" i="8" s="1"/>
  <c r="BY31" i="9" s="1"/>
  <c r="CE31" i="9" s="1"/>
  <c r="BY31" i="10" s="1"/>
  <c r="CE31" i="10" s="1"/>
  <c r="BY31" i="11" s="1"/>
  <c r="CE31" i="11" s="1"/>
  <c r="BY31" i="12" s="1"/>
  <c r="CE31" i="12" s="1"/>
  <c r="X32" i="2"/>
  <c r="CG32" i="2"/>
  <c r="J36" i="2"/>
  <c r="DA37" i="2"/>
  <c r="CD38" i="2"/>
  <c r="BZ38" i="2"/>
  <c r="V39" i="2"/>
  <c r="E41" i="2"/>
  <c r="K41" i="2" s="1"/>
  <c r="E41" i="3" s="1"/>
  <c r="K41" i="3" s="1"/>
  <c r="E41" i="4" s="1"/>
  <c r="K41" i="4" s="1"/>
  <c r="E41" i="5" s="1"/>
  <c r="K41" i="5" s="1"/>
  <c r="E41" i="6" s="1"/>
  <c r="K41" i="6" s="1"/>
  <c r="E41" i="7" s="1"/>
  <c r="K41" i="7" s="1"/>
  <c r="E41" i="8" s="1"/>
  <c r="K41" i="8" s="1"/>
  <c r="E41" i="9" s="1"/>
  <c r="K41" i="9" s="1"/>
  <c r="E41" i="10" s="1"/>
  <c r="K41" i="10" s="1"/>
  <c r="E41" i="11" s="1"/>
  <c r="K41" i="11" s="1"/>
  <c r="E41" i="12" s="1"/>
  <c r="K41" i="12" s="1"/>
  <c r="AK41" i="2"/>
  <c r="CG45" i="2"/>
  <c r="DH47" i="2"/>
  <c r="DA49" i="2"/>
  <c r="AB53" i="2"/>
  <c r="X53" i="2"/>
  <c r="EB55" i="2"/>
  <c r="BC61" i="2"/>
  <c r="AY61" i="2"/>
  <c r="EJ61" i="6"/>
  <c r="EP61" i="6" s="1"/>
  <c r="EJ61" i="7" s="1"/>
  <c r="EP61" i="7" s="1"/>
  <c r="EJ61" i="8" s="1"/>
  <c r="EP61" i="8" s="1"/>
  <c r="EJ61" i="9" s="1"/>
  <c r="EP61" i="9" s="1"/>
  <c r="EJ61" i="10" s="1"/>
  <c r="EP61" i="10" s="1"/>
  <c r="EJ61" i="11" s="1"/>
  <c r="EP61" i="11" s="1"/>
  <c r="EJ61" i="12" s="1"/>
  <c r="EP61" i="12" s="1"/>
  <c r="EJ61" i="5"/>
  <c r="EP61" i="5" s="1"/>
  <c r="AB62" i="2"/>
  <c r="J63" i="2"/>
  <c r="AG63" i="2"/>
  <c r="DS63" i="2"/>
  <c r="S65" i="2"/>
  <c r="AN65" i="2"/>
  <c r="BQ65" i="2"/>
  <c r="EO65" i="2"/>
  <c r="O67" i="2"/>
  <c r="BX67" i="3"/>
  <c r="CF67" i="2"/>
  <c r="X69" i="2"/>
  <c r="AG76" i="2"/>
  <c r="AK76" i="2"/>
  <c r="EB76" i="2"/>
  <c r="X77" i="2"/>
  <c r="AB78" i="2"/>
  <c r="X78" i="2"/>
  <c r="BQ78" i="2"/>
  <c r="BU78" i="2"/>
  <c r="BF26" i="2"/>
  <c r="BN26" i="1"/>
  <c r="CG27" i="3"/>
  <c r="CO27" i="2"/>
  <c r="EI29" i="2"/>
  <c r="EQ29" i="1"/>
  <c r="EJ35" i="5"/>
  <c r="EP35" i="5" s="1"/>
  <c r="EJ35" i="6"/>
  <c r="EP35" i="6" s="1"/>
  <c r="EJ35" i="7" s="1"/>
  <c r="EP35" i="7" s="1"/>
  <c r="EJ35" i="8" s="1"/>
  <c r="EP35" i="8" s="1"/>
  <c r="EJ35" i="9" s="1"/>
  <c r="EP35" i="9" s="1"/>
  <c r="EJ35" i="10" s="1"/>
  <c r="EP35" i="10" s="1"/>
  <c r="EJ35" i="11" s="1"/>
  <c r="EP35" i="11" s="1"/>
  <c r="EJ35" i="12" s="1"/>
  <c r="EP35" i="12" s="1"/>
  <c r="CY37" i="3"/>
  <c r="DG37" i="2"/>
  <c r="AW39" i="2"/>
  <c r="BE39" i="1"/>
  <c r="L10" i="1"/>
  <c r="CO10" i="1"/>
  <c r="CG10" i="2"/>
  <c r="DP10" i="1"/>
  <c r="AV13" i="1"/>
  <c r="CF13" i="1"/>
  <c r="EI13" i="2"/>
  <c r="EQ13" i="1"/>
  <c r="EQ16" i="1"/>
  <c r="L17" i="1"/>
  <c r="CM17" i="2"/>
  <c r="CI17" i="2"/>
  <c r="DE18" i="2"/>
  <c r="DA18" i="2"/>
  <c r="U19" i="1"/>
  <c r="BF22" i="3"/>
  <c r="BN22" i="2"/>
  <c r="BE23" i="1"/>
  <c r="AW23" i="2"/>
  <c r="S25" i="2"/>
  <c r="EI25" i="3"/>
  <c r="EQ25" i="2"/>
  <c r="AB26" i="2"/>
  <c r="AM27" i="1"/>
  <c r="AF27" i="2"/>
  <c r="AL27" i="2" s="1"/>
  <c r="AF27" i="3" s="1"/>
  <c r="AL27" i="3" s="1"/>
  <c r="AF27" i="4" s="1"/>
  <c r="AL27" i="4" s="1"/>
  <c r="AF27" i="5" s="1"/>
  <c r="AL27" i="5" s="1"/>
  <c r="AF27" i="6" s="1"/>
  <c r="AL27" i="6" s="1"/>
  <c r="AF27" i="7" s="1"/>
  <c r="AL27" i="7" s="1"/>
  <c r="AF27" i="8" s="1"/>
  <c r="AL27" i="8" s="1"/>
  <c r="AF27" i="9" s="1"/>
  <c r="AL27" i="9" s="1"/>
  <c r="AF27" i="10" s="1"/>
  <c r="AL27" i="10" s="1"/>
  <c r="AF27" i="11" s="1"/>
  <c r="AL27" i="11" s="1"/>
  <c r="AF27" i="12" s="1"/>
  <c r="AL27" i="12" s="1"/>
  <c r="BN28" i="1"/>
  <c r="AN29" i="3"/>
  <c r="AV29" i="2"/>
  <c r="DE29" i="2"/>
  <c r="DA29" i="2"/>
  <c r="BF30" i="3"/>
  <c r="BN30" i="2"/>
  <c r="D31" i="3"/>
  <c r="CH31" i="11"/>
  <c r="CN31" i="11" s="1"/>
  <c r="CH31" i="12" s="1"/>
  <c r="CN31" i="12" s="1"/>
  <c r="CH31" i="10"/>
  <c r="CN31" i="10" s="1"/>
  <c r="DH32" i="2"/>
  <c r="DP32" i="1"/>
  <c r="S35" i="2"/>
  <c r="O35" i="2"/>
  <c r="CF35" i="1"/>
  <c r="AD36" i="1"/>
  <c r="W36" i="2"/>
  <c r="AC36" i="2" s="1"/>
  <c r="W36" i="3" s="1"/>
  <c r="AC36" i="3" s="1"/>
  <c r="W36" i="4" s="1"/>
  <c r="AC36" i="4" s="1"/>
  <c r="W36" i="5" s="1"/>
  <c r="AC36" i="5" s="1"/>
  <c r="W36" i="6" s="1"/>
  <c r="AC36" i="6" s="1"/>
  <c r="W36" i="7" s="1"/>
  <c r="AC36" i="7" s="1"/>
  <c r="DW36" i="2"/>
  <c r="DS36" i="2"/>
  <c r="CH37" i="11"/>
  <c r="CN37" i="11" s="1"/>
  <c r="CH37" i="12" s="1"/>
  <c r="CN37" i="12" s="1"/>
  <c r="CH37" i="10"/>
  <c r="CN37" i="10" s="1"/>
  <c r="EF37" i="2"/>
  <c r="EB37" i="2"/>
  <c r="DH38" i="2"/>
  <c r="DP38" i="1"/>
  <c r="S39" i="2"/>
  <c r="O39" i="2"/>
  <c r="CF39" i="1"/>
  <c r="DG39" i="1"/>
  <c r="AD40" i="1"/>
  <c r="W40" i="2"/>
  <c r="AC40" i="2" s="1"/>
  <c r="W40" i="3" s="1"/>
  <c r="AC40" i="3" s="1"/>
  <c r="W40" i="4" s="1"/>
  <c r="AC40" i="4" s="1"/>
  <c r="W40" i="5" s="1"/>
  <c r="AC40" i="5" s="1"/>
  <c r="W40" i="6" s="1"/>
  <c r="AC40" i="6" s="1"/>
  <c r="W40" i="7" s="1"/>
  <c r="AC40" i="7" s="1"/>
  <c r="W40" i="8" s="1"/>
  <c r="AC40" i="8" s="1"/>
  <c r="W40" i="9" s="1"/>
  <c r="AC40" i="9" s="1"/>
  <c r="W40" i="10" s="1"/>
  <c r="AC40" i="10" s="1"/>
  <c r="W40" i="11" s="1"/>
  <c r="AC40" i="11" s="1"/>
  <c r="W40" i="12" s="1"/>
  <c r="AC40" i="12" s="1"/>
  <c r="DW40" i="2"/>
  <c r="CH41" i="11"/>
  <c r="CN41" i="11" s="1"/>
  <c r="CH41" i="12" s="1"/>
  <c r="CN41" i="12" s="1"/>
  <c r="CH41" i="10"/>
  <c r="CN41" i="10" s="1"/>
  <c r="EF41" i="2"/>
  <c r="EB41" i="2"/>
  <c r="EJ45" i="6"/>
  <c r="EP45" i="6" s="1"/>
  <c r="EJ45" i="7" s="1"/>
  <c r="EP45" i="7" s="1"/>
  <c r="EJ45" i="8" s="1"/>
  <c r="EP45" i="8" s="1"/>
  <c r="EJ45" i="9" s="1"/>
  <c r="EP45" i="9" s="1"/>
  <c r="EJ45" i="10" s="1"/>
  <c r="EP45" i="10" s="1"/>
  <c r="EJ45" i="11" s="1"/>
  <c r="EP45" i="11" s="1"/>
  <c r="EJ45" i="12" s="1"/>
  <c r="EP45" i="12" s="1"/>
  <c r="EJ45" i="5"/>
  <c r="EP45" i="5" s="1"/>
  <c r="AN47" i="3"/>
  <c r="AV47" i="2"/>
  <c r="CH47" i="11"/>
  <c r="CN47" i="11" s="1"/>
  <c r="CH47" i="12" s="1"/>
  <c r="CN47" i="12" s="1"/>
  <c r="CH47" i="10"/>
  <c r="CN47" i="10" s="1"/>
  <c r="EQ48" i="1"/>
  <c r="AN49" i="3"/>
  <c r="AV49" i="2"/>
  <c r="CD49" i="2"/>
  <c r="BZ49" i="2"/>
  <c r="DY49" i="1"/>
  <c r="EI49" i="2"/>
  <c r="EQ49" i="1"/>
  <c r="BN53" i="1"/>
  <c r="CF53" i="1"/>
  <c r="BX53" i="2"/>
  <c r="DQ53" i="3"/>
  <c r="DY53" i="2"/>
  <c r="EK53" i="2"/>
  <c r="D55" i="2"/>
  <c r="L55" i="1"/>
  <c r="S59" i="2"/>
  <c r="O59" i="2"/>
  <c r="CF59" i="1"/>
  <c r="EJ59" i="6"/>
  <c r="EP59" i="6" s="1"/>
  <c r="EJ59" i="7" s="1"/>
  <c r="EP59" i="7" s="1"/>
  <c r="EJ59" i="8" s="1"/>
  <c r="EP59" i="8" s="1"/>
  <c r="EJ59" i="9" s="1"/>
  <c r="EP59" i="9" s="1"/>
  <c r="EJ59" i="10" s="1"/>
  <c r="EP59" i="10" s="1"/>
  <c r="EJ59" i="11" s="1"/>
  <c r="EP59" i="11" s="1"/>
  <c r="EJ59" i="12" s="1"/>
  <c r="EP59" i="12" s="1"/>
  <c r="EJ59" i="5"/>
  <c r="EP59" i="5" s="1"/>
  <c r="BN62" i="1"/>
  <c r="BX62" i="2"/>
  <c r="CF62" i="1"/>
  <c r="EO62" i="2"/>
  <c r="AN63" i="2"/>
  <c r="AV63" i="1"/>
  <c r="BN64" i="1"/>
  <c r="BX64" i="2"/>
  <c r="CF64" i="1"/>
  <c r="EI64" i="3"/>
  <c r="EQ64" i="2"/>
  <c r="AD65" i="1"/>
  <c r="EB67" i="2"/>
  <c r="BO68" i="3"/>
  <c r="BW68" i="2"/>
  <c r="CI68" i="2"/>
  <c r="CM68" i="2"/>
  <c r="EH68" i="1"/>
  <c r="AG69" i="2"/>
  <c r="BU69" i="2"/>
  <c r="BQ69" i="2"/>
  <c r="EW69" i="1"/>
  <c r="DH72" i="3"/>
  <c r="DP72" i="2"/>
  <c r="EB72" i="2"/>
  <c r="EF72" i="2"/>
  <c r="EI74" i="2"/>
  <c r="EQ74" i="1"/>
  <c r="CF75" i="1"/>
  <c r="EJ75" i="6"/>
  <c r="EP75" i="6" s="1"/>
  <c r="EJ75" i="7" s="1"/>
  <c r="EP75" i="7" s="1"/>
  <c r="EJ75" i="8" s="1"/>
  <c r="EP75" i="8" s="1"/>
  <c r="EJ75" i="9" s="1"/>
  <c r="EP75" i="9" s="1"/>
  <c r="EJ75" i="10" s="1"/>
  <c r="EP75" i="10" s="1"/>
  <c r="EJ75" i="11" s="1"/>
  <c r="EP75" i="11" s="1"/>
  <c r="EJ75" i="12" s="1"/>
  <c r="EP75" i="12" s="1"/>
  <c r="EJ75" i="5"/>
  <c r="EP75" i="5" s="1"/>
  <c r="AN76" i="2"/>
  <c r="AV76" i="1"/>
  <c r="CY76" i="3"/>
  <c r="DG76" i="2"/>
  <c r="CY77" i="2"/>
  <c r="DG77" i="1"/>
  <c r="DQ77" i="3"/>
  <c r="DY77" i="2"/>
  <c r="CO78" i="1"/>
  <c r="CG78" i="2"/>
  <c r="EF13" i="2"/>
  <c r="AK17" i="2"/>
  <c r="AG17" i="2"/>
  <c r="CD19" i="2"/>
  <c r="BH22" i="2"/>
  <c r="F23" i="2"/>
  <c r="BU23" i="2"/>
  <c r="BQ23" i="2"/>
  <c r="AT24" i="2"/>
  <c r="DN25" i="2"/>
  <c r="EK25" i="2"/>
  <c r="BL27" i="2"/>
  <c r="BH27" i="2"/>
  <c r="CI27" i="2"/>
  <c r="DW27" i="2"/>
  <c r="EB29" i="2"/>
  <c r="BC30" i="2"/>
  <c r="AY30" i="2"/>
  <c r="EO30" i="2"/>
  <c r="BZ31" i="2"/>
  <c r="DN31" i="2"/>
  <c r="CH32" i="11"/>
  <c r="CN32" i="11" s="1"/>
  <c r="CH32" i="12" s="1"/>
  <c r="CN32" i="12" s="1"/>
  <c r="CH32" i="10"/>
  <c r="CN32" i="10" s="1"/>
  <c r="DW32" i="2"/>
  <c r="BL35" i="2"/>
  <c r="AT36" i="2"/>
  <c r="AP36" i="2"/>
  <c r="BQ36" i="2"/>
  <c r="EF36" i="2"/>
  <c r="EB36" i="2"/>
  <c r="O37" i="2"/>
  <c r="W38" i="2"/>
  <c r="AC38" i="2" s="1"/>
  <c r="W38" i="3" s="1"/>
  <c r="AC38" i="3" s="1"/>
  <c r="W38" i="4" s="1"/>
  <c r="AC38" i="4" s="1"/>
  <c r="W38" i="5" s="1"/>
  <c r="AC38" i="5" s="1"/>
  <c r="W38" i="6" s="1"/>
  <c r="AC38" i="6" s="1"/>
  <c r="W38" i="7" s="1"/>
  <c r="AC38" i="7" s="1"/>
  <c r="W38" i="8" s="1"/>
  <c r="AC38" i="8" s="1"/>
  <c r="W38" i="9" s="1"/>
  <c r="AC38" i="9" s="1"/>
  <c r="W38" i="10" s="1"/>
  <c r="AC38" i="10" s="1"/>
  <c r="W38" i="11" s="1"/>
  <c r="AC38" i="11" s="1"/>
  <c r="W38" i="12" s="1"/>
  <c r="AC38" i="12" s="1"/>
  <c r="BC38" i="2"/>
  <c r="EO38" i="2"/>
  <c r="DQ39" i="2"/>
  <c r="F41" i="2"/>
  <c r="BU41" i="2"/>
  <c r="BQ41" i="2"/>
  <c r="BL45" i="2"/>
  <c r="DS45" i="2"/>
  <c r="AB47" i="2"/>
  <c r="CM48" i="3"/>
  <c r="CI48" i="3"/>
  <c r="DS48" i="2"/>
  <c r="BC53" i="2"/>
  <c r="S55" i="2"/>
  <c r="AP55" i="2"/>
  <c r="CD59" i="2"/>
  <c r="EK59" i="2"/>
  <c r="BL62" i="2"/>
  <c r="BH62" i="2"/>
  <c r="CI62" i="2"/>
  <c r="BU64" i="2"/>
  <c r="AK66" i="2"/>
  <c r="AG66" i="2"/>
  <c r="BH66" i="2"/>
  <c r="DE66" i="2"/>
  <c r="DA66" i="2"/>
  <c r="DA67" i="2"/>
  <c r="CY68" i="2"/>
  <c r="EK68" i="2"/>
  <c r="S72" i="2"/>
  <c r="DS72" i="2"/>
  <c r="BQ76" i="2"/>
  <c r="DA76" i="2"/>
  <c r="AZ86" i="3"/>
  <c r="BC86" i="3" s="1"/>
  <c r="AW86" i="4" s="1"/>
  <c r="AY86" i="3"/>
  <c r="BB86" i="3" s="1"/>
  <c r="BE86" i="3" s="1"/>
  <c r="DZ10" i="2"/>
  <c r="EH10" i="1"/>
  <c r="EX10" i="1"/>
  <c r="BN13" i="1"/>
  <c r="DY13" i="1"/>
  <c r="AN10" i="2"/>
  <c r="AV10" i="1"/>
  <c r="BW10" i="1"/>
  <c r="CH10" i="11"/>
  <c r="CN10" i="11" s="1"/>
  <c r="CH10" i="12" s="1"/>
  <c r="CN10" i="12" s="1"/>
  <c r="CH10" i="10"/>
  <c r="CN10" i="10" s="1"/>
  <c r="DE10" i="2"/>
  <c r="DA10" i="2"/>
  <c r="AN16" i="3"/>
  <c r="AV16" i="2"/>
  <c r="BW16" i="1"/>
  <c r="CH16" i="11"/>
  <c r="CN16" i="11" s="1"/>
  <c r="CH16" i="12" s="1"/>
  <c r="CN16" i="12" s="1"/>
  <c r="CH16" i="10"/>
  <c r="CN16" i="10" s="1"/>
  <c r="DZ16" i="3"/>
  <c r="EH16" i="2"/>
  <c r="AD17" i="1"/>
  <c r="BW17" i="1"/>
  <c r="DG17" i="1"/>
  <c r="EH17" i="1"/>
  <c r="U18" i="1"/>
  <c r="M18" i="2"/>
  <c r="CD18" i="2"/>
  <c r="BZ18" i="2"/>
  <c r="F19" i="2"/>
  <c r="AM19" i="1"/>
  <c r="CF19" i="1"/>
  <c r="DG19" i="1"/>
  <c r="CY19" i="2"/>
  <c r="U22" i="1"/>
  <c r="M22" i="2"/>
  <c r="BZ22" i="2"/>
  <c r="DW22" i="2"/>
  <c r="DS22" i="2"/>
  <c r="D23" i="3"/>
  <c r="L23" i="2"/>
  <c r="AM23" i="1"/>
  <c r="DJ23" i="2"/>
  <c r="EF23" i="2"/>
  <c r="EB23" i="2"/>
  <c r="AD24" i="1"/>
  <c r="BN24" i="1"/>
  <c r="BF24" i="2"/>
  <c r="DP24" i="1"/>
  <c r="DZ24" i="2"/>
  <c r="EH24" i="1"/>
  <c r="U25" i="1"/>
  <c r="N25" i="2"/>
  <c r="T25" i="2" s="1"/>
  <c r="N25" i="3" s="1"/>
  <c r="T25" i="3" s="1"/>
  <c r="N25" i="4" s="1"/>
  <c r="T25" i="4" s="1"/>
  <c r="N25" i="5" s="1"/>
  <c r="T25" i="5" s="1"/>
  <c r="N25" i="6" s="1"/>
  <c r="T25" i="6" s="1"/>
  <c r="N25" i="7" s="1"/>
  <c r="T25" i="7" s="1"/>
  <c r="CF25" i="1"/>
  <c r="EJ25" i="6"/>
  <c r="EP25" i="6" s="1"/>
  <c r="EJ25" i="7" s="1"/>
  <c r="EP25" i="7" s="1"/>
  <c r="EJ25" i="8" s="1"/>
  <c r="EP25" i="8" s="1"/>
  <c r="EJ25" i="9" s="1"/>
  <c r="EP25" i="9" s="1"/>
  <c r="EJ25" i="10" s="1"/>
  <c r="EP25" i="10" s="1"/>
  <c r="EJ25" i="11" s="1"/>
  <c r="EP25" i="11" s="1"/>
  <c r="EJ25" i="12" s="1"/>
  <c r="EP25" i="12" s="1"/>
  <c r="EJ25" i="5"/>
  <c r="EP25" i="5" s="1"/>
  <c r="AD26" i="1"/>
  <c r="W26" i="2"/>
  <c r="AC26" i="2" s="1"/>
  <c r="W26" i="3" s="1"/>
  <c r="AC26" i="3" s="1"/>
  <c r="W26" i="4" s="1"/>
  <c r="AC26" i="4" s="1"/>
  <c r="W26" i="5" s="1"/>
  <c r="AC26" i="5" s="1"/>
  <c r="W26" i="6" s="1"/>
  <c r="AC26" i="6" s="1"/>
  <c r="W26" i="7" s="1"/>
  <c r="AC26" i="7" s="1"/>
  <c r="CO26" i="1"/>
  <c r="BE27" i="1"/>
  <c r="BW27" i="1"/>
  <c r="DJ27" i="2"/>
  <c r="AE28" i="2"/>
  <c r="AM28" i="1"/>
  <c r="L29" i="1"/>
  <c r="BH29" i="2"/>
  <c r="DG29" i="1"/>
  <c r="CZ29" i="2"/>
  <c r="DF29" i="2" s="1"/>
  <c r="CZ29" i="3" s="1"/>
  <c r="DF29" i="3" s="1"/>
  <c r="CZ29" i="4" s="1"/>
  <c r="DF29" i="4" s="1"/>
  <c r="CZ29" i="5" s="1"/>
  <c r="DF29" i="5" s="1"/>
  <c r="CZ29" i="6" s="1"/>
  <c r="DF29" i="6" s="1"/>
  <c r="CZ29" i="7" s="1"/>
  <c r="DF29" i="7" s="1"/>
  <c r="CZ29" i="8" s="1"/>
  <c r="DF29" i="8" s="1"/>
  <c r="CZ29" i="9" s="1"/>
  <c r="DF29" i="9" s="1"/>
  <c r="CZ29" i="10" s="1"/>
  <c r="DF29" i="10" s="1"/>
  <c r="CZ29" i="11" s="1"/>
  <c r="DF29" i="11" s="1"/>
  <c r="CZ29" i="12" s="1"/>
  <c r="DF29" i="12" s="1"/>
  <c r="AV30" i="1"/>
  <c r="AO30" i="2"/>
  <c r="AU30" i="2" s="1"/>
  <c r="AO30" i="3" s="1"/>
  <c r="AU30" i="3" s="1"/>
  <c r="AO30" i="4" s="1"/>
  <c r="AU30" i="4" s="1"/>
  <c r="AO30" i="5" s="1"/>
  <c r="AU30" i="5" s="1"/>
  <c r="AO30" i="6" s="1"/>
  <c r="AU30" i="6" s="1"/>
  <c r="AO30" i="7" s="1"/>
  <c r="AU30" i="7" s="1"/>
  <c r="AO30" i="8" s="1"/>
  <c r="AU30" i="8" s="1"/>
  <c r="AO30" i="9" s="1"/>
  <c r="AU30" i="9" s="1"/>
  <c r="AO30" i="10" s="1"/>
  <c r="AU30" i="10" s="1"/>
  <c r="AO30" i="11" s="1"/>
  <c r="AU30" i="11" s="1"/>
  <c r="AO30" i="12" s="1"/>
  <c r="AU30" i="12" s="1"/>
  <c r="CY30" i="2"/>
  <c r="DG30" i="1"/>
  <c r="CY31" i="3"/>
  <c r="DG31" i="2"/>
  <c r="DS31" i="2"/>
  <c r="V32" i="3"/>
  <c r="AD32" i="2"/>
  <c r="AP32" i="2"/>
  <c r="BL32" i="2"/>
  <c r="BH32" i="2"/>
  <c r="EI35" i="3"/>
  <c r="EQ35" i="2"/>
  <c r="AV36" i="1"/>
  <c r="BF36" i="2"/>
  <c r="BN36" i="1"/>
  <c r="DY36" i="1"/>
  <c r="DR36" i="2"/>
  <c r="DX36" i="2" s="1"/>
  <c r="DR36" i="3" s="1"/>
  <c r="DX36" i="3" s="1"/>
  <c r="DR36" i="4" s="1"/>
  <c r="DX36" i="4" s="1"/>
  <c r="DR36" i="5" s="1"/>
  <c r="DX36" i="5" s="1"/>
  <c r="DR36" i="6" s="1"/>
  <c r="DX36" i="6" s="1"/>
  <c r="DR36" i="7" s="1"/>
  <c r="DX36" i="7" s="1"/>
  <c r="DR36" i="8" s="1"/>
  <c r="DX36" i="8" s="1"/>
  <c r="DR36" i="9" s="1"/>
  <c r="DX36" i="9" s="1"/>
  <c r="DR36" i="10" s="1"/>
  <c r="DX36" i="10" s="1"/>
  <c r="DR36" i="11" s="1"/>
  <c r="DX36" i="11" s="1"/>
  <c r="DR36" i="12" s="1"/>
  <c r="DX36" i="12" s="1"/>
  <c r="V37" i="2"/>
  <c r="AD37" i="1"/>
  <c r="BU38" i="2"/>
  <c r="BQ38" i="2"/>
  <c r="EI39" i="3"/>
  <c r="EQ39" i="2"/>
  <c r="AV40" i="1"/>
  <c r="BF40" i="2"/>
  <c r="BN40" i="1"/>
  <c r="DY40" i="1"/>
  <c r="DR40" i="2"/>
  <c r="DX40" i="2" s="1"/>
  <c r="DR40" i="3" s="1"/>
  <c r="DX40" i="3" s="1"/>
  <c r="DR40" i="4" s="1"/>
  <c r="DX40" i="4" s="1"/>
  <c r="DR40" i="5" s="1"/>
  <c r="DX40" i="5" s="1"/>
  <c r="DR40" i="6" s="1"/>
  <c r="DX40" i="6" s="1"/>
  <c r="DR40" i="7" s="1"/>
  <c r="DX40" i="7" s="1"/>
  <c r="DR40" i="8" s="1"/>
  <c r="DX40" i="8" s="1"/>
  <c r="DR40" i="9" s="1"/>
  <c r="DX40" i="9" s="1"/>
  <c r="DR40" i="10" s="1"/>
  <c r="DX40" i="10" s="1"/>
  <c r="DR40" i="11" s="1"/>
  <c r="DX40" i="11" s="1"/>
  <c r="DR40" i="12" s="1"/>
  <c r="DX40" i="12" s="1"/>
  <c r="V41" i="2"/>
  <c r="AD41" i="1"/>
  <c r="AE45" i="3"/>
  <c r="AM45" i="2"/>
  <c r="BU45" i="2"/>
  <c r="BQ45" i="2"/>
  <c r="DQ47" i="3"/>
  <c r="DY47" i="2"/>
  <c r="EK47" i="2"/>
  <c r="BN49" i="1"/>
  <c r="BG49" i="2"/>
  <c r="BM49" i="2" s="1"/>
  <c r="BG49" i="3" s="1"/>
  <c r="BM49" i="3" s="1"/>
  <c r="BG49" i="4" s="1"/>
  <c r="BM49" i="4" s="1"/>
  <c r="BG49" i="5" s="1"/>
  <c r="BM49" i="5" s="1"/>
  <c r="BG49" i="6" s="1"/>
  <c r="BM49" i="6" s="1"/>
  <c r="BG49" i="7" s="1"/>
  <c r="BM49" i="7" s="1"/>
  <c r="BG49" i="8" s="1"/>
  <c r="BM49" i="8" s="1"/>
  <c r="BG49" i="9" s="1"/>
  <c r="BM49" i="9" s="1"/>
  <c r="BG49" i="10" s="1"/>
  <c r="BM49" i="10" s="1"/>
  <c r="BG49" i="11" s="1"/>
  <c r="BM49" i="11" s="1"/>
  <c r="BG49" i="12" s="1"/>
  <c r="BM49" i="12" s="1"/>
  <c r="AN55" i="3"/>
  <c r="AV55" i="2"/>
  <c r="DG55" i="1"/>
  <c r="DQ55" i="3"/>
  <c r="DY55" i="2"/>
  <c r="BZ61" i="2"/>
  <c r="M62" i="3"/>
  <c r="U62" i="2"/>
  <c r="EI63" i="2"/>
  <c r="EQ63" i="1"/>
  <c r="S64" i="2"/>
  <c r="O64" i="2"/>
  <c r="EJ64" i="6"/>
  <c r="EP64" i="6" s="1"/>
  <c r="EJ64" i="7" s="1"/>
  <c r="EP64" i="7" s="1"/>
  <c r="EJ64" i="8" s="1"/>
  <c r="EP64" i="8" s="1"/>
  <c r="EJ64" i="9" s="1"/>
  <c r="EP64" i="9" s="1"/>
  <c r="EJ64" i="10" s="1"/>
  <c r="EP64" i="10" s="1"/>
  <c r="EJ64" i="11" s="1"/>
  <c r="EP64" i="11" s="1"/>
  <c r="EJ64" i="12" s="1"/>
  <c r="EP64" i="12" s="1"/>
  <c r="EJ64" i="5"/>
  <c r="EP64" i="5" s="1"/>
  <c r="BO67" i="2"/>
  <c r="BW67" i="1"/>
  <c r="D68" i="2"/>
  <c r="L68" i="1"/>
  <c r="X68" i="2"/>
  <c r="DH69" i="2"/>
  <c r="DP69" i="1"/>
  <c r="AW72" i="2"/>
  <c r="BE72" i="1"/>
  <c r="M74" i="2"/>
  <c r="U74" i="1"/>
  <c r="EJ74" i="6"/>
  <c r="EP74" i="6" s="1"/>
  <c r="EJ74" i="7" s="1"/>
  <c r="EP74" i="7" s="1"/>
  <c r="EJ74" i="8" s="1"/>
  <c r="EP74" i="8" s="1"/>
  <c r="EJ74" i="9" s="1"/>
  <c r="EP74" i="9" s="1"/>
  <c r="EJ74" i="10" s="1"/>
  <c r="EP74" i="10" s="1"/>
  <c r="EJ74" i="11" s="1"/>
  <c r="EP74" i="11" s="1"/>
  <c r="EJ74" i="12" s="1"/>
  <c r="EP74" i="12" s="1"/>
  <c r="EJ74" i="5"/>
  <c r="EP74" i="5" s="1"/>
  <c r="AK75" i="2"/>
  <c r="AG75" i="2"/>
  <c r="CD76" i="2"/>
  <c r="BZ76" i="2"/>
  <c r="DS76" i="2"/>
  <c r="DW76" i="2"/>
  <c r="BH77" i="3"/>
  <c r="BL77" i="3"/>
  <c r="CH78" i="11"/>
  <c r="CN78" i="11" s="1"/>
  <c r="CH78" i="12" s="1"/>
  <c r="CN78" i="12" s="1"/>
  <c r="CH78" i="10"/>
  <c r="CN78" i="10" s="1"/>
  <c r="CY82" i="1"/>
  <c r="DA82" i="1" s="1"/>
  <c r="BU10" i="2"/>
  <c r="AG13" i="2"/>
  <c r="J17" i="2"/>
  <c r="EF17" i="2"/>
  <c r="EK18" i="2"/>
  <c r="DW19" i="2"/>
  <c r="DS19" i="2"/>
  <c r="J22" i="2"/>
  <c r="DA23" i="2"/>
  <c r="CD24" i="2"/>
  <c r="BZ24" i="2"/>
  <c r="V25" i="2"/>
  <c r="CM26" i="2"/>
  <c r="AK27" i="2"/>
  <c r="S28" i="2"/>
  <c r="CY28" i="2"/>
  <c r="AP29" i="2"/>
  <c r="EJ30" i="2"/>
  <c r="EP30" i="2" s="1"/>
  <c r="EJ30" i="3" s="1"/>
  <c r="EP30" i="3" s="1"/>
  <c r="EJ30" i="4" s="1"/>
  <c r="EP30" i="4" s="1"/>
  <c r="AB31" i="2"/>
  <c r="D32" i="2"/>
  <c r="X38" i="2"/>
  <c r="CG38" i="2"/>
  <c r="J40" i="2"/>
  <c r="DA41" i="2"/>
  <c r="AG45" i="2"/>
  <c r="W47" i="2"/>
  <c r="AC47" i="2" s="1"/>
  <c r="W47" i="3" s="1"/>
  <c r="AC47" i="3" s="1"/>
  <c r="W47" i="4" s="1"/>
  <c r="AC47" i="4" s="1"/>
  <c r="W47" i="5" s="1"/>
  <c r="AC47" i="5" s="1"/>
  <c r="W47" i="6" s="1"/>
  <c r="AC47" i="6" s="1"/>
  <c r="W47" i="7" s="1"/>
  <c r="AC47" i="7" s="1"/>
  <c r="BC47" i="2"/>
  <c r="BH48" i="2"/>
  <c r="BU49" i="2"/>
  <c r="DJ49" i="2"/>
  <c r="CM53" i="2"/>
  <c r="CI53" i="2"/>
  <c r="DN55" i="2"/>
  <c r="DJ55" i="2"/>
  <c r="BL61" i="2"/>
  <c r="BH61" i="2"/>
  <c r="CM61" i="2"/>
  <c r="S63" i="2"/>
  <c r="O63" i="2"/>
  <c r="DE63" i="2"/>
  <c r="DA63" i="2"/>
  <c r="AP64" i="2"/>
  <c r="BC65" i="2"/>
  <c r="AY65" i="2"/>
  <c r="J66" i="2"/>
  <c r="EF66" i="2"/>
  <c r="BC67" i="3"/>
  <c r="AY67" i="3"/>
  <c r="BF69" i="3"/>
  <c r="BN69" i="2"/>
  <c r="EF69" i="2"/>
  <c r="BX74" i="3"/>
  <c r="CF74" i="2"/>
  <c r="O75" i="2"/>
  <c r="S75" i="2"/>
  <c r="J76" i="2"/>
  <c r="F76" i="2"/>
  <c r="BN77" i="2"/>
  <c r="EK77" i="2"/>
  <c r="EO77" i="2"/>
  <c r="DS78" i="2"/>
  <c r="L19" i="3"/>
  <c r="E19" i="4"/>
  <c r="K19" i="4" s="1"/>
  <c r="E19" i="5" s="1"/>
  <c r="K19" i="5" s="1"/>
  <c r="E19" i="6" s="1"/>
  <c r="K19" i="6" s="1"/>
  <c r="E19" i="7" s="1"/>
  <c r="K19" i="7" s="1"/>
  <c r="E19" i="8" s="1"/>
  <c r="K19" i="8" s="1"/>
  <c r="E19" i="9" s="1"/>
  <c r="K19" i="9" s="1"/>
  <c r="E19" i="10" s="1"/>
  <c r="K19" i="10" s="1"/>
  <c r="E19" i="11" s="1"/>
  <c r="K19" i="11" s="1"/>
  <c r="E19" i="12" s="1"/>
  <c r="K19" i="12" s="1"/>
  <c r="DX88" i="3"/>
  <c r="DY88" i="3" s="1"/>
  <c r="M29" i="2"/>
  <c r="CG29" i="2"/>
  <c r="DQ30" i="2"/>
  <c r="AE36" i="2"/>
  <c r="EI37" i="2"/>
  <c r="AE40" i="2"/>
  <c r="EI41" i="2"/>
  <c r="D47" i="2"/>
  <c r="BX47" i="2"/>
  <c r="N55" i="2"/>
  <c r="T55" i="2" s="1"/>
  <c r="N55" i="3" s="1"/>
  <c r="T55" i="3" s="1"/>
  <c r="N55" i="4" s="1"/>
  <c r="T55" i="4" s="1"/>
  <c r="N55" i="5" s="1"/>
  <c r="T55" i="5" s="1"/>
  <c r="N55" i="6" s="1"/>
  <c r="T55" i="6" s="1"/>
  <c r="N55" i="7" s="1"/>
  <c r="T55" i="7" s="1"/>
  <c r="CH55" i="2"/>
  <c r="CN55" i="2" s="1"/>
  <c r="CH55" i="3" s="1"/>
  <c r="CN55" i="3" s="1"/>
  <c r="CH55" i="4" s="1"/>
  <c r="CN55" i="4" s="1"/>
  <c r="CH55" i="5" s="1"/>
  <c r="CN55" i="5" s="1"/>
  <c r="CH55" i="6" s="1"/>
  <c r="CN55" i="6" s="1"/>
  <c r="CH55" i="7" s="1"/>
  <c r="CN55" i="7" s="1"/>
  <c r="CH55" i="8" s="1"/>
  <c r="CN55" i="8" s="1"/>
  <c r="CH55" i="9" s="1"/>
  <c r="CN55" i="9" s="1"/>
  <c r="AN61" i="2"/>
  <c r="AW62" i="2"/>
  <c r="E63" i="2"/>
  <c r="K63" i="2" s="1"/>
  <c r="E63" i="3" s="1"/>
  <c r="K63" i="3" s="1"/>
  <c r="E63" i="4" s="1"/>
  <c r="K63" i="4" s="1"/>
  <c r="E63" i="5" s="1"/>
  <c r="K63" i="5" s="1"/>
  <c r="E63" i="6" s="1"/>
  <c r="K63" i="6" s="1"/>
  <c r="E63" i="7" s="1"/>
  <c r="K63" i="7" s="1"/>
  <c r="E63" i="8" s="1"/>
  <c r="K63" i="8" s="1"/>
  <c r="E63" i="9" s="1"/>
  <c r="K63" i="9" s="1"/>
  <c r="E63" i="10" s="1"/>
  <c r="K63" i="10" s="1"/>
  <c r="E63" i="11" s="1"/>
  <c r="K63" i="11" s="1"/>
  <c r="E63" i="12" s="1"/>
  <c r="K63" i="12" s="1"/>
  <c r="BY63" i="2"/>
  <c r="CE63" i="2" s="1"/>
  <c r="BY63" i="3" s="1"/>
  <c r="CE63" i="3" s="1"/>
  <c r="BY63" i="4" s="1"/>
  <c r="CE63" i="4" s="1"/>
  <c r="BY63" i="5" s="1"/>
  <c r="CE63" i="5" s="1"/>
  <c r="BY63" i="6" s="1"/>
  <c r="CE63" i="6" s="1"/>
  <c r="BY63" i="7" s="1"/>
  <c r="CE63" i="7" s="1"/>
  <c r="BY63" i="8" s="1"/>
  <c r="CE63" i="8" s="1"/>
  <c r="BY63" i="9" s="1"/>
  <c r="CE63" i="9" s="1"/>
  <c r="BY63" i="10" s="1"/>
  <c r="CE63" i="10" s="1"/>
  <c r="BY63" i="11" s="1"/>
  <c r="CE63" i="11" s="1"/>
  <c r="BY63" i="12" s="1"/>
  <c r="CE63" i="12" s="1"/>
  <c r="F67" i="2"/>
  <c r="AF67" i="2"/>
  <c r="AL67" i="2" s="1"/>
  <c r="AF67" i="3" s="1"/>
  <c r="AL67" i="3" s="1"/>
  <c r="AF67" i="4" s="1"/>
  <c r="AL67" i="4" s="1"/>
  <c r="AF67" i="5" s="1"/>
  <c r="AL67" i="5" s="1"/>
  <c r="AF67" i="6" s="1"/>
  <c r="AL67" i="6" s="1"/>
  <c r="AF67" i="7" s="1"/>
  <c r="AL67" i="7" s="1"/>
  <c r="AF67" i="8" s="1"/>
  <c r="AL67" i="8" s="1"/>
  <c r="AF67" i="9" s="1"/>
  <c r="AL67" i="9" s="1"/>
  <c r="AF67" i="10" s="1"/>
  <c r="AL67" i="10" s="1"/>
  <c r="AF67" i="11" s="1"/>
  <c r="AL67" i="11" s="1"/>
  <c r="AF67" i="12" s="1"/>
  <c r="AL67" i="12" s="1"/>
  <c r="N72" i="2"/>
  <c r="T72" i="2" s="1"/>
  <c r="N72" i="3" s="1"/>
  <c r="T72" i="3" s="1"/>
  <c r="N72" i="4" s="1"/>
  <c r="T72" i="4" s="1"/>
  <c r="N72" i="5" s="1"/>
  <c r="T72" i="5" s="1"/>
  <c r="N72" i="6" s="1"/>
  <c r="T72" i="6" s="1"/>
  <c r="N72" i="7" s="1"/>
  <c r="T72" i="7" s="1"/>
  <c r="BO72" i="2"/>
  <c r="DI72" i="2"/>
  <c r="DO72" i="2" s="1"/>
  <c r="DI72" i="3" s="1"/>
  <c r="DO72" i="3" s="1"/>
  <c r="DI72" i="4" s="1"/>
  <c r="DO72" i="4" s="1"/>
  <c r="DI72" i="5" s="1"/>
  <c r="DO72" i="5" s="1"/>
  <c r="DI72" i="6" s="1"/>
  <c r="DO72" i="6" s="1"/>
  <c r="DI72" i="7" s="1"/>
  <c r="DO72" i="7" s="1"/>
  <c r="DI72" i="8" s="1"/>
  <c r="DO72" i="8" s="1"/>
  <c r="DI72" i="9" s="1"/>
  <c r="DO72" i="9" s="1"/>
  <c r="DI72" i="10" s="1"/>
  <c r="DO72" i="10" s="1"/>
  <c r="DI72" i="11" s="1"/>
  <c r="DO72" i="11" s="1"/>
  <c r="DI72" i="12" s="1"/>
  <c r="DO72" i="12" s="1"/>
  <c r="F74" i="2"/>
  <c r="BF74" i="2"/>
  <c r="N75" i="2"/>
  <c r="T75" i="2" s="1"/>
  <c r="N75" i="3" s="1"/>
  <c r="T75" i="3" s="1"/>
  <c r="N75" i="4" s="1"/>
  <c r="T75" i="4" s="1"/>
  <c r="N75" i="5" s="1"/>
  <c r="T75" i="5" s="1"/>
  <c r="N75" i="6" s="1"/>
  <c r="T75" i="6" s="1"/>
  <c r="N75" i="7" s="1"/>
  <c r="T75" i="7" s="1"/>
  <c r="DI75" i="2"/>
  <c r="DO75" i="2" s="1"/>
  <c r="DI75" i="3" s="1"/>
  <c r="DO75" i="3" s="1"/>
  <c r="DI75" i="4" s="1"/>
  <c r="DO75" i="4" s="1"/>
  <c r="DI75" i="5" s="1"/>
  <c r="DO75" i="5" s="1"/>
  <c r="DI75" i="6" s="1"/>
  <c r="DO75" i="6" s="1"/>
  <c r="DI75" i="7" s="1"/>
  <c r="DO75" i="7" s="1"/>
  <c r="DI75" i="8" s="1"/>
  <c r="DO75" i="8" s="1"/>
  <c r="DI75" i="9" s="1"/>
  <c r="DO75" i="9" s="1"/>
  <c r="DI75" i="10" s="1"/>
  <c r="DO75" i="10" s="1"/>
  <c r="DI75" i="11" s="1"/>
  <c r="DO75" i="11" s="1"/>
  <c r="DI75" i="12" s="1"/>
  <c r="DO75" i="12" s="1"/>
  <c r="BO77" i="2"/>
  <c r="DI77" i="2"/>
  <c r="DO77" i="2" s="1"/>
  <c r="DI77" i="3" s="1"/>
  <c r="DO77" i="3" s="1"/>
  <c r="DI77" i="4" s="1"/>
  <c r="DO77" i="4" s="1"/>
  <c r="DI77" i="5" s="1"/>
  <c r="DO77" i="5" s="1"/>
  <c r="DI77" i="6" s="1"/>
  <c r="DO77" i="6" s="1"/>
  <c r="DI77" i="7" s="1"/>
  <c r="DO77" i="7" s="1"/>
  <c r="DI77" i="8" s="1"/>
  <c r="DO77" i="8" s="1"/>
  <c r="DI77" i="9" s="1"/>
  <c r="DO77" i="9" s="1"/>
  <c r="DI77" i="10" s="1"/>
  <c r="DO77" i="10" s="1"/>
  <c r="DI77" i="11" s="1"/>
  <c r="DO77" i="11" s="1"/>
  <c r="DI77" i="12" s="1"/>
  <c r="DO77" i="12" s="1"/>
  <c r="DZ78" i="3"/>
  <c r="EH78" i="2"/>
  <c r="V30" i="2"/>
  <c r="AN37" i="2"/>
  <c r="AN41" i="2"/>
  <c r="CG42" i="2"/>
  <c r="BO55" i="2"/>
  <c r="DI59" i="2"/>
  <c r="DO59" i="2" s="1"/>
  <c r="DI59" i="3" s="1"/>
  <c r="DO59" i="3" s="1"/>
  <c r="DI59" i="4" s="1"/>
  <c r="DO59" i="4" s="1"/>
  <c r="DI59" i="5" s="1"/>
  <c r="DO59" i="5" s="1"/>
  <c r="DI59" i="6" s="1"/>
  <c r="DO59" i="6" s="1"/>
  <c r="DI59" i="7" s="1"/>
  <c r="DO59" i="7" s="1"/>
  <c r="DI59" i="8" s="1"/>
  <c r="DO59" i="8" s="1"/>
  <c r="DI59" i="9" s="1"/>
  <c r="DO59" i="9" s="1"/>
  <c r="DI59" i="10" s="1"/>
  <c r="DO59" i="10" s="1"/>
  <c r="DI59" i="11" s="1"/>
  <c r="DO59" i="11" s="1"/>
  <c r="DI59" i="12" s="1"/>
  <c r="DO59" i="12" s="1"/>
  <c r="DH61" i="2"/>
  <c r="EJ62" i="2"/>
  <c r="EP62" i="2" s="1"/>
  <c r="EJ62" i="3" s="1"/>
  <c r="EP62" i="3" s="1"/>
  <c r="EJ62" i="4" s="1"/>
  <c r="EP62" i="4" s="1"/>
  <c r="BF63" i="2"/>
  <c r="AF65" i="2"/>
  <c r="AL65" i="2" s="1"/>
  <c r="AF65" i="3" s="1"/>
  <c r="AL65" i="3" s="1"/>
  <c r="AF65" i="4" s="1"/>
  <c r="AL65" i="4" s="1"/>
  <c r="AF65" i="5" s="1"/>
  <c r="AL65" i="5" s="1"/>
  <c r="AF65" i="6" s="1"/>
  <c r="AL65" i="6" s="1"/>
  <c r="AF65" i="7" s="1"/>
  <c r="AL65" i="7" s="1"/>
  <c r="AF65" i="8" s="1"/>
  <c r="AL65" i="8" s="1"/>
  <c r="AF65" i="9" s="1"/>
  <c r="AL65" i="9" s="1"/>
  <c r="AF65" i="10" s="1"/>
  <c r="AL65" i="10" s="1"/>
  <c r="AF65" i="11" s="1"/>
  <c r="AL65" i="11" s="1"/>
  <c r="AF65" i="12" s="1"/>
  <c r="AL65" i="12" s="1"/>
  <c r="M66" i="2"/>
  <c r="CG66" i="2"/>
  <c r="CG67" i="2"/>
  <c r="EB68" i="2"/>
  <c r="DJ72" i="2"/>
  <c r="EK72" i="2"/>
  <c r="DJ75" i="2"/>
  <c r="DY82" i="2"/>
  <c r="AV29" i="1"/>
  <c r="U31" i="1"/>
  <c r="CO31" i="1"/>
  <c r="DP31" i="1"/>
  <c r="BE32" i="1"/>
  <c r="EH32" i="1"/>
  <c r="BW35" i="1"/>
  <c r="AM38" i="1"/>
  <c r="EH38" i="1"/>
  <c r="BW39" i="1"/>
  <c r="BN45" i="1"/>
  <c r="AM47" i="1"/>
  <c r="EH47" i="1"/>
  <c r="BW48" i="1"/>
  <c r="CO48" i="1"/>
  <c r="EH48" i="1"/>
  <c r="BW49" i="1"/>
  <c r="DP49" i="1"/>
  <c r="BE53" i="1"/>
  <c r="DY55" i="1"/>
  <c r="BW59" i="1"/>
  <c r="CO61" i="1"/>
  <c r="DP63" i="1"/>
  <c r="BE64" i="1"/>
  <c r="U65" i="1"/>
  <c r="BN65" i="1"/>
  <c r="EH66" i="1"/>
  <c r="AV67" i="1"/>
  <c r="AD68" i="1"/>
  <c r="DY68" i="1"/>
  <c r="BN69" i="1"/>
  <c r="AD72" i="1"/>
  <c r="DY72" i="1"/>
  <c r="AD75" i="1"/>
  <c r="AD77" i="1"/>
  <c r="DY77" i="1"/>
  <c r="F78" i="2"/>
  <c r="BN78" i="1"/>
  <c r="BZ78" i="2"/>
  <c r="BO25" i="2"/>
  <c r="CY26" i="2"/>
  <c r="AW28" i="2"/>
  <c r="CY36" i="2"/>
  <c r="CY40" i="2"/>
  <c r="AF61" i="2"/>
  <c r="AL61" i="2" s="1"/>
  <c r="AF61" i="3" s="1"/>
  <c r="AL61" i="3" s="1"/>
  <c r="AF61" i="4" s="1"/>
  <c r="AL61" i="4" s="1"/>
  <c r="AF61" i="5" s="1"/>
  <c r="AL61" i="5" s="1"/>
  <c r="AF61" i="6" s="1"/>
  <c r="AL61" i="6" s="1"/>
  <c r="AF61" i="7" s="1"/>
  <c r="AL61" i="7" s="1"/>
  <c r="AF61" i="8" s="1"/>
  <c r="AL61" i="8" s="1"/>
  <c r="AF61" i="9" s="1"/>
  <c r="AL61" i="9" s="1"/>
  <c r="AF61" i="10" s="1"/>
  <c r="AL61" i="10" s="1"/>
  <c r="AF61" i="11" s="1"/>
  <c r="AL61" i="11" s="1"/>
  <c r="AF61" i="12" s="1"/>
  <c r="AL61" i="12" s="1"/>
  <c r="AO62" i="2"/>
  <c r="AU62" i="2" s="1"/>
  <c r="AO62" i="3" s="1"/>
  <c r="AU62" i="3" s="1"/>
  <c r="AO62" i="4" s="1"/>
  <c r="AU62" i="4" s="1"/>
  <c r="AO62" i="5" s="1"/>
  <c r="AU62" i="5" s="1"/>
  <c r="AO62" i="6" s="1"/>
  <c r="AU62" i="6" s="1"/>
  <c r="AO62" i="7" s="1"/>
  <c r="AU62" i="7" s="1"/>
  <c r="AO62" i="8" s="1"/>
  <c r="AU62" i="8" s="1"/>
  <c r="AO62" i="9" s="1"/>
  <c r="AU62" i="9" s="1"/>
  <c r="AO62" i="10" s="1"/>
  <c r="AU62" i="10" s="1"/>
  <c r="AO62" i="11" s="1"/>
  <c r="AU62" i="11" s="1"/>
  <c r="AO62" i="12" s="1"/>
  <c r="AU62" i="12" s="1"/>
  <c r="DQ62" i="2"/>
  <c r="AG65" i="2"/>
  <c r="CH68" i="2"/>
  <c r="CN68" i="2" s="1"/>
  <c r="CH68" i="3" s="1"/>
  <c r="CN68" i="3" s="1"/>
  <c r="CH68" i="4" s="1"/>
  <c r="CN68" i="4" s="1"/>
  <c r="CH68" i="5" s="1"/>
  <c r="CN68" i="5" s="1"/>
  <c r="CH68" i="6" s="1"/>
  <c r="CN68" i="6" s="1"/>
  <c r="CH68" i="7" s="1"/>
  <c r="CN68" i="7" s="1"/>
  <c r="CH68" i="8" s="1"/>
  <c r="CN68" i="8" s="1"/>
  <c r="CH68" i="9" s="1"/>
  <c r="CN68" i="9" s="1"/>
  <c r="BQ75" i="2"/>
  <c r="BH78" i="2"/>
  <c r="EB78" i="2"/>
  <c r="CO88" i="2"/>
  <c r="CF26" i="1"/>
  <c r="U27" i="1"/>
  <c r="CO27" i="1"/>
  <c r="DP27" i="1"/>
  <c r="AD32" i="1"/>
  <c r="DG32" i="1"/>
  <c r="AV35" i="1"/>
  <c r="EQ35" i="1"/>
  <c r="L36" i="1"/>
  <c r="CF36" i="1"/>
  <c r="AV39" i="1"/>
  <c r="EQ39" i="1"/>
  <c r="L40" i="1"/>
  <c r="CF40" i="1"/>
  <c r="AM45" i="1"/>
  <c r="EH45" i="1"/>
  <c r="AV49" i="1"/>
  <c r="DY53" i="1"/>
  <c r="EQ59" i="1"/>
  <c r="U61" i="1"/>
  <c r="AD62" i="1"/>
  <c r="BN66" i="1"/>
  <c r="EH67" i="1"/>
  <c r="BW68" i="1"/>
  <c r="AM69" i="1"/>
  <c r="EH69" i="1"/>
  <c r="BW75" i="1"/>
  <c r="EH76" i="1"/>
  <c r="AM78" i="1"/>
  <c r="EH78" i="1"/>
  <c r="AY86" i="2"/>
  <c r="BB86" i="2" s="1"/>
  <c r="BE86" i="2" s="1"/>
  <c r="CI48" i="2"/>
  <c r="CZ61" i="2"/>
  <c r="DF61" i="2" s="1"/>
  <c r="CZ61" i="3" s="1"/>
  <c r="DF61" i="3" s="1"/>
  <c r="CZ61" i="4" s="1"/>
  <c r="DF61" i="4" s="1"/>
  <c r="CZ61" i="5" s="1"/>
  <c r="DF61" i="5" s="1"/>
  <c r="CZ61" i="6" s="1"/>
  <c r="DF61" i="6" s="1"/>
  <c r="CZ61" i="7" s="1"/>
  <c r="DF61" i="7" s="1"/>
  <c r="CZ61" i="8" s="1"/>
  <c r="DF61" i="8" s="1"/>
  <c r="CZ61" i="9" s="1"/>
  <c r="DF61" i="9" s="1"/>
  <c r="CZ61" i="10" s="1"/>
  <c r="DF61" i="10" s="1"/>
  <c r="CZ61" i="11" s="1"/>
  <c r="DF61" i="11" s="1"/>
  <c r="CZ61" i="12" s="1"/>
  <c r="DF61" i="12" s="1"/>
  <c r="BY66" i="2"/>
  <c r="CE66" i="2" s="1"/>
  <c r="BY66" i="3" s="1"/>
  <c r="CE66" i="3" s="1"/>
  <c r="BY66" i="4" s="1"/>
  <c r="CE66" i="4" s="1"/>
  <c r="BY66" i="5" s="1"/>
  <c r="CE66" i="5" s="1"/>
  <c r="BY66" i="6" s="1"/>
  <c r="CE66" i="6" s="1"/>
  <c r="BY66" i="7" s="1"/>
  <c r="CE66" i="7" s="1"/>
  <c r="BY66" i="8" s="1"/>
  <c r="CE66" i="8" s="1"/>
  <c r="BY66" i="9" s="1"/>
  <c r="CE66" i="9" s="1"/>
  <c r="BY66" i="10" s="1"/>
  <c r="CE66" i="10" s="1"/>
  <c r="BY66" i="11" s="1"/>
  <c r="CE66" i="11" s="1"/>
  <c r="BY66" i="12" s="1"/>
  <c r="CE66" i="12" s="1"/>
  <c r="AX74" i="2"/>
  <c r="BD74" i="2" s="1"/>
  <c r="AG77" i="2"/>
  <c r="BH77" i="2"/>
  <c r="CH77" i="2"/>
  <c r="CN77" i="2" s="1"/>
  <c r="CH77" i="3" s="1"/>
  <c r="CN77" i="3" s="1"/>
  <c r="CH77" i="4" s="1"/>
  <c r="CN77" i="4" s="1"/>
  <c r="CH77" i="5" s="1"/>
  <c r="CN77" i="5" s="1"/>
  <c r="CH77" i="6" s="1"/>
  <c r="CN77" i="6" s="1"/>
  <c r="CH77" i="7" s="1"/>
  <c r="CN77" i="7" s="1"/>
  <c r="CH77" i="8" s="1"/>
  <c r="CN77" i="8" s="1"/>
  <c r="CH77" i="9" s="1"/>
  <c r="CN77" i="9" s="1"/>
  <c r="EJ53" i="2"/>
  <c r="EP53" i="2" s="1"/>
  <c r="EJ53" i="3" s="1"/>
  <c r="EP53" i="3" s="1"/>
  <c r="EJ53" i="4" s="1"/>
  <c r="EP53" i="4" s="1"/>
  <c r="E65" i="2"/>
  <c r="K65" i="2" s="1"/>
  <c r="E65" i="3" s="1"/>
  <c r="K65" i="3" s="1"/>
  <c r="E65" i="4" s="1"/>
  <c r="K65" i="4" s="1"/>
  <c r="E65" i="5" s="1"/>
  <c r="K65" i="5" s="1"/>
  <c r="E65" i="6" s="1"/>
  <c r="K65" i="6" s="1"/>
  <c r="E65" i="7" s="1"/>
  <c r="K65" i="7" s="1"/>
  <c r="E65" i="8" s="1"/>
  <c r="K65" i="8" s="1"/>
  <c r="E65" i="9" s="1"/>
  <c r="K65" i="9" s="1"/>
  <c r="E65" i="10" s="1"/>
  <c r="K65" i="10" s="1"/>
  <c r="E65" i="11" s="1"/>
  <c r="K65" i="11" s="1"/>
  <c r="E65" i="12" s="1"/>
  <c r="K65" i="12" s="1"/>
  <c r="CH72" i="2"/>
  <c r="CN72" i="2" s="1"/>
  <c r="CH72" i="3" s="1"/>
  <c r="CN72" i="3" s="1"/>
  <c r="CH72" i="4" s="1"/>
  <c r="CN72" i="4" s="1"/>
  <c r="CH72" i="5" s="1"/>
  <c r="CN72" i="5" s="1"/>
  <c r="CH72" i="6" s="1"/>
  <c r="CN72" i="6" s="1"/>
  <c r="CH72" i="7" s="1"/>
  <c r="CN72" i="7" s="1"/>
  <c r="CH72" i="8" s="1"/>
  <c r="CN72" i="8" s="1"/>
  <c r="CH72" i="9" s="1"/>
  <c r="CN72" i="9" s="1"/>
  <c r="CH75" i="2"/>
  <c r="CN75" i="2" s="1"/>
  <c r="CH75" i="3" s="1"/>
  <c r="CN75" i="3" s="1"/>
  <c r="CH75" i="4" s="1"/>
  <c r="CN75" i="4" s="1"/>
  <c r="CH75" i="5" s="1"/>
  <c r="CN75" i="5" s="1"/>
  <c r="CH75" i="6" s="1"/>
  <c r="CN75" i="6" s="1"/>
  <c r="CH75" i="7" s="1"/>
  <c r="CN75" i="7" s="1"/>
  <c r="CH75" i="8" s="1"/>
  <c r="CN75" i="8" s="1"/>
  <c r="CH75" i="9" s="1"/>
  <c r="CN75" i="9" s="1"/>
  <c r="AV53" i="1"/>
  <c r="BN59" i="1"/>
  <c r="EQ64" i="1"/>
  <c r="DY66" i="1"/>
  <c r="DP68" i="1"/>
  <c r="BE76" i="1"/>
  <c r="BE78" i="1"/>
  <c r="BE86" i="1"/>
  <c r="CD78" i="2"/>
  <c r="F19" i="4"/>
  <c r="J19" i="4"/>
  <c r="D32" i="5"/>
  <c r="L32" i="4"/>
  <c r="DY88" i="4"/>
  <c r="DX84" i="5"/>
  <c r="DY84" i="5" s="1"/>
  <c r="DR63" i="7"/>
  <c r="DX63" i="7" s="1"/>
  <c r="DR63" i="8" s="1"/>
  <c r="DX63" i="8" s="1"/>
  <c r="DR63" i="9" s="1"/>
  <c r="DX63" i="9" s="1"/>
  <c r="DR63" i="10" s="1"/>
  <c r="DX63" i="10" s="1"/>
  <c r="DR63" i="11" s="1"/>
  <c r="DX63" i="11" s="1"/>
  <c r="DR63" i="12" s="1"/>
  <c r="DX63" i="12" s="1"/>
  <c r="DY63" i="6"/>
  <c r="DS63" i="7"/>
  <c r="DW63" i="7"/>
  <c r="DX84" i="6"/>
  <c r="DY84" i="6" s="1"/>
  <c r="W23" i="9"/>
  <c r="AC23" i="9" s="1"/>
  <c r="W23" i="10" s="1"/>
  <c r="AC23" i="10" s="1"/>
  <c r="W23" i="11" s="1"/>
  <c r="AC23" i="11" s="1"/>
  <c r="W23" i="12" s="1"/>
  <c r="AC23" i="12" s="1"/>
  <c r="AD23" i="8"/>
  <c r="N13" i="9"/>
  <c r="T13" i="9" s="1"/>
  <c r="N13" i="10" s="1"/>
  <c r="T13" i="10" s="1"/>
  <c r="N13" i="11" s="1"/>
  <c r="T13" i="11" s="1"/>
  <c r="N13" i="12" s="1"/>
  <c r="T13" i="12" s="1"/>
  <c r="U13" i="8"/>
  <c r="V28" i="9"/>
  <c r="AD28" i="8"/>
  <c r="V16" i="9"/>
  <c r="AD16" i="8"/>
  <c r="V24" i="9"/>
  <c r="AD24" i="8"/>
  <c r="S18" i="9"/>
  <c r="O18" i="9"/>
  <c r="V61" i="9"/>
  <c r="AD61" i="8"/>
  <c r="V13" i="9"/>
  <c r="AD13" i="8"/>
  <c r="M29" i="9"/>
  <c r="U29" i="8"/>
  <c r="M47" i="9"/>
  <c r="U47" i="8"/>
  <c r="CY14" i="9"/>
  <c r="DG14" i="8"/>
  <c r="M25" i="9"/>
  <c r="U25" i="8"/>
  <c r="N28" i="9"/>
  <c r="T28" i="9" s="1"/>
  <c r="N28" i="10" s="1"/>
  <c r="T28" i="10" s="1"/>
  <c r="N28" i="11" s="1"/>
  <c r="T28" i="11" s="1"/>
  <c r="N28" i="12" s="1"/>
  <c r="T28" i="12" s="1"/>
  <c r="U28" i="8"/>
  <c r="N24" i="9"/>
  <c r="T24" i="9" s="1"/>
  <c r="N24" i="10" s="1"/>
  <c r="T24" i="10" s="1"/>
  <c r="N24" i="11" s="1"/>
  <c r="T24" i="11" s="1"/>
  <c r="N24" i="12" s="1"/>
  <c r="T24" i="12" s="1"/>
  <c r="U24" i="8"/>
  <c r="W27" i="9"/>
  <c r="AC27" i="9" s="1"/>
  <c r="W27" i="10" s="1"/>
  <c r="AC27" i="10" s="1"/>
  <c r="W27" i="11" s="1"/>
  <c r="AC27" i="11" s="1"/>
  <c r="W27" i="12" s="1"/>
  <c r="AC27" i="12" s="1"/>
  <c r="AD27" i="8"/>
  <c r="M37" i="9"/>
  <c r="U37" i="8"/>
  <c r="AB10" i="9"/>
  <c r="X10" i="9"/>
  <c r="AB26" i="9"/>
  <c r="X26" i="9"/>
  <c r="S27" i="9"/>
  <c r="O27" i="9"/>
  <c r="S32" i="9"/>
  <c r="O32" i="9"/>
  <c r="M59" i="9"/>
  <c r="U59" i="8"/>
  <c r="M77" i="9"/>
  <c r="U77" i="8"/>
  <c r="S13" i="9"/>
  <c r="O13" i="9"/>
  <c r="U18" i="8"/>
  <c r="U22" i="8"/>
  <c r="AB23" i="9"/>
  <c r="X23" i="9"/>
  <c r="O24" i="9"/>
  <c r="S24" i="9"/>
  <c r="AD29" i="8"/>
  <c r="U30" i="8"/>
  <c r="N36" i="9"/>
  <c r="T36" i="9" s="1"/>
  <c r="N36" i="10" s="1"/>
  <c r="T36" i="10" s="1"/>
  <c r="N36" i="11" s="1"/>
  <c r="T36" i="11" s="1"/>
  <c r="N36" i="12" s="1"/>
  <c r="T36" i="12" s="1"/>
  <c r="U36" i="8"/>
  <c r="S10" i="9"/>
  <c r="O10" i="9"/>
  <c r="S17" i="9"/>
  <c r="O17" i="9"/>
  <c r="X25" i="9"/>
  <c r="AB25" i="9"/>
  <c r="S26" i="9"/>
  <c r="O26" i="9"/>
  <c r="AB18" i="9"/>
  <c r="X18" i="9"/>
  <c r="AB22" i="9"/>
  <c r="X22" i="9"/>
  <c r="S23" i="9"/>
  <c r="O23" i="9"/>
  <c r="V36" i="9"/>
  <c r="AD36" i="8"/>
  <c r="V41" i="9"/>
  <c r="AD41" i="8"/>
  <c r="AY82" i="11"/>
  <c r="BB82" i="11" s="1"/>
  <c r="BE82" i="11" s="1"/>
  <c r="AY82" i="12" s="1"/>
  <c r="BB82" i="12" s="1"/>
  <c r="BE82" i="12" s="1"/>
  <c r="AY82" i="10"/>
  <c r="BB82" i="10" s="1"/>
  <c r="BE82" i="10" s="1"/>
  <c r="S16" i="9"/>
  <c r="O16" i="9"/>
  <c r="S19" i="9"/>
  <c r="O19" i="9"/>
  <c r="AD25" i="8"/>
  <c r="U26" i="8"/>
  <c r="AB27" i="9"/>
  <c r="S28" i="9"/>
  <c r="S31" i="9"/>
  <c r="O31" i="9"/>
  <c r="U39" i="8"/>
  <c r="U16" i="8"/>
  <c r="U19" i="8"/>
  <c r="S22" i="9"/>
  <c r="O22" i="9"/>
  <c r="AB29" i="9"/>
  <c r="X29" i="9"/>
  <c r="S30" i="9"/>
  <c r="O30" i="9"/>
  <c r="U31" i="8"/>
  <c r="V47" i="10"/>
  <c r="AD47" i="9"/>
  <c r="X59" i="9"/>
  <c r="AB59" i="9"/>
  <c r="S65" i="9"/>
  <c r="O65" i="9"/>
  <c r="M78" i="9"/>
  <c r="U78" i="8"/>
  <c r="M39" i="9"/>
  <c r="AB35" i="9"/>
  <c r="X35" i="9"/>
  <c r="U38" i="8"/>
  <c r="S45" i="9"/>
  <c r="O45" i="9"/>
  <c r="S48" i="9"/>
  <c r="O48" i="9"/>
  <c r="S53" i="9"/>
  <c r="O53" i="9"/>
  <c r="U68" i="8"/>
  <c r="U69" i="8"/>
  <c r="S36" i="9"/>
  <c r="O36" i="9"/>
  <c r="AD47" i="8"/>
  <c r="AD59" i="8"/>
  <c r="O63" i="9"/>
  <c r="S63" i="9"/>
  <c r="U65" i="8"/>
  <c r="V72" i="9"/>
  <c r="AD72" i="8"/>
  <c r="X47" i="9"/>
  <c r="S35" i="9"/>
  <c r="O35" i="9"/>
  <c r="O62" i="9"/>
  <c r="S62" i="9"/>
  <c r="U63" i="8"/>
  <c r="V69" i="9"/>
  <c r="AD69" i="8"/>
  <c r="N35" i="12"/>
  <c r="U35" i="11"/>
  <c r="S49" i="9"/>
  <c r="O49" i="9"/>
  <c r="O55" i="9"/>
  <c r="O64" i="9"/>
  <c r="S64" i="9"/>
  <c r="O72" i="9"/>
  <c r="S72" i="9"/>
  <c r="S55" i="9"/>
  <c r="S40" i="9"/>
  <c r="O40" i="9"/>
  <c r="O41" i="9"/>
  <c r="S41" i="9"/>
  <c r="AB45" i="9"/>
  <c r="X45" i="9"/>
  <c r="S61" i="9"/>
  <c r="O61" i="9"/>
  <c r="W76" i="9"/>
  <c r="AC76" i="9" s="1"/>
  <c r="W76" i="10" s="1"/>
  <c r="AC76" i="10" s="1"/>
  <c r="W76" i="11" s="1"/>
  <c r="AC76" i="11" s="1"/>
  <c r="W76" i="12" s="1"/>
  <c r="AC76" i="12" s="1"/>
  <c r="AD76" i="8"/>
  <c r="EQ84" i="8"/>
  <c r="EQ86" i="8"/>
  <c r="S38" i="9"/>
  <c r="O38" i="9"/>
  <c r="S68" i="9"/>
  <c r="O68" i="9"/>
  <c r="S69" i="9"/>
  <c r="O69" i="9"/>
  <c r="DY84" i="8"/>
  <c r="X74" i="9"/>
  <c r="AB74" i="9"/>
  <c r="O75" i="9"/>
  <c r="S75" i="9"/>
  <c r="S76" i="9"/>
  <c r="O76" i="9"/>
  <c r="S67" i="9"/>
  <c r="O67" i="9"/>
  <c r="AD74" i="8"/>
  <c r="S74" i="9"/>
  <c r="O74" i="9"/>
  <c r="S66" i="9"/>
  <c r="O66" i="9"/>
  <c r="U74" i="8"/>
  <c r="AY84" i="11"/>
  <c r="BB84" i="11" s="1"/>
  <c r="BE84" i="11" s="1"/>
  <c r="AY84" i="12" s="1"/>
  <c r="BB84" i="12" s="1"/>
  <c r="BE84" i="12" s="1"/>
  <c r="AY84" i="10"/>
  <c r="BB84" i="10" s="1"/>
  <c r="BE84" i="10" s="1"/>
  <c r="AB76" i="9"/>
  <c r="DX88" i="9"/>
  <c r="DY88" i="9" s="1"/>
  <c r="BA88" i="12"/>
  <c r="BA88" i="11"/>
  <c r="BB88" i="11" s="1"/>
  <c r="BA88" i="10"/>
  <c r="BB88" i="10" s="1"/>
  <c r="EI42" i="12"/>
  <c r="EQ42" i="11"/>
  <c r="DY88" i="10"/>
  <c r="DX84" i="10"/>
  <c r="DY84" i="10" s="1"/>
  <c r="AP12" i="12"/>
  <c r="DX84" i="11"/>
  <c r="DY84" i="11" s="1"/>
  <c r="P19" i="14"/>
  <c r="AL19" i="14"/>
  <c r="BB88" i="12"/>
  <c r="DP78" i="12"/>
  <c r="DJ78" i="12"/>
  <c r="DX88" i="12"/>
  <c r="DY88" i="12" s="1"/>
  <c r="DS62" i="2" l="1"/>
  <c r="DW62" i="2"/>
  <c r="EO37" i="2"/>
  <c r="EK37" i="2"/>
  <c r="EF10" i="2"/>
  <c r="EB10" i="2"/>
  <c r="M55" i="3"/>
  <c r="U55" i="2"/>
  <c r="DE76" i="3"/>
  <c r="DA76" i="3"/>
  <c r="V26" i="3"/>
  <c r="AD26" i="2"/>
  <c r="D63" i="3"/>
  <c r="L63" i="2"/>
  <c r="BX38" i="3"/>
  <c r="CF38" i="2"/>
  <c r="BW18" i="2"/>
  <c r="BO18" i="3"/>
  <c r="DN78" i="2"/>
  <c r="DJ78" i="2"/>
  <c r="DN67" i="2"/>
  <c r="DJ67" i="2"/>
  <c r="AB24" i="3"/>
  <c r="X24" i="3"/>
  <c r="AT31" i="2"/>
  <c r="AP31" i="2"/>
  <c r="M61" i="3"/>
  <c r="U61" i="2"/>
  <c r="DH39" i="3"/>
  <c r="DP39" i="2"/>
  <c r="DA75" i="2"/>
  <c r="DE75" i="2"/>
  <c r="CD72" i="2"/>
  <c r="BZ72" i="2"/>
  <c r="BX45" i="3"/>
  <c r="CF45" i="2"/>
  <c r="CY35" i="3"/>
  <c r="DG35" i="2"/>
  <c r="S23" i="3"/>
  <c r="O23" i="3"/>
  <c r="DS13" i="3"/>
  <c r="DW13" i="3"/>
  <c r="BF55" i="3"/>
  <c r="BN55" i="2"/>
  <c r="AB45" i="2"/>
  <c r="X45" i="2"/>
  <c r="DQ67" i="3"/>
  <c r="DY67" i="2"/>
  <c r="BU75" i="3"/>
  <c r="BQ75" i="3"/>
  <c r="X67" i="2"/>
  <c r="AB67" i="2"/>
  <c r="CM62" i="3"/>
  <c r="CI62" i="3"/>
  <c r="DS41" i="2"/>
  <c r="DW41" i="2"/>
  <c r="AT27" i="2"/>
  <c r="AP27" i="2"/>
  <c r="EO18" i="3"/>
  <c r="EK18" i="3"/>
  <c r="S17" i="2"/>
  <c r="O17" i="2"/>
  <c r="CI69" i="2"/>
  <c r="CM69" i="2"/>
  <c r="EF65" i="2"/>
  <c r="EB65" i="2"/>
  <c r="BL53" i="3"/>
  <c r="BH53" i="3"/>
  <c r="CY45" i="3"/>
  <c r="DG45" i="2"/>
  <c r="BO35" i="3"/>
  <c r="BW35" i="2"/>
  <c r="BF16" i="3"/>
  <c r="BN16" i="2"/>
  <c r="BC66" i="3"/>
  <c r="AY66" i="3"/>
  <c r="U35" i="9"/>
  <c r="M35" i="10"/>
  <c r="M48" i="10"/>
  <c r="U48" i="9"/>
  <c r="AB41" i="9"/>
  <c r="X41" i="9"/>
  <c r="V18" i="10"/>
  <c r="AD18" i="9"/>
  <c r="M10" i="10"/>
  <c r="U10" i="9"/>
  <c r="O59" i="9"/>
  <c r="S59" i="9"/>
  <c r="V10" i="10"/>
  <c r="AD10" i="9"/>
  <c r="O29" i="9"/>
  <c r="S29" i="9"/>
  <c r="M75" i="10"/>
  <c r="U75" i="9"/>
  <c r="M61" i="10"/>
  <c r="U61" i="9"/>
  <c r="T35" i="12"/>
  <c r="U35" i="12" s="1"/>
  <c r="AI10" i="14" s="1"/>
  <c r="O35" i="12"/>
  <c r="DN61" i="2"/>
  <c r="DJ61" i="2"/>
  <c r="EB78" i="3"/>
  <c r="EF78" i="3"/>
  <c r="BQ72" i="2"/>
  <c r="BU72" i="2"/>
  <c r="DW30" i="2"/>
  <c r="DS30" i="2"/>
  <c r="M64" i="3"/>
  <c r="U64" i="2"/>
  <c r="BO41" i="3"/>
  <c r="BW41" i="2"/>
  <c r="DE59" i="2"/>
  <c r="DA59" i="2"/>
  <c r="AK38" i="3"/>
  <c r="AG38" i="3"/>
  <c r="D29" i="3"/>
  <c r="L29" i="2"/>
  <c r="V17" i="3"/>
  <c r="AD17" i="2"/>
  <c r="BZ37" i="3"/>
  <c r="CD37" i="3"/>
  <c r="BO59" i="3"/>
  <c r="BW59" i="2"/>
  <c r="AN38" i="3"/>
  <c r="AV38" i="2"/>
  <c r="BE26" i="2"/>
  <c r="AW26" i="3"/>
  <c r="J61" i="3"/>
  <c r="F61" i="3"/>
  <c r="AT53" i="3"/>
  <c r="AP53" i="3"/>
  <c r="DW48" i="3"/>
  <c r="DS48" i="3"/>
  <c r="BX35" i="3"/>
  <c r="CF35" i="2"/>
  <c r="BO24" i="3"/>
  <c r="BW24" i="2"/>
  <c r="CH25" i="11"/>
  <c r="CN25" i="11" s="1"/>
  <c r="CH25" i="12" s="1"/>
  <c r="CN25" i="12" s="1"/>
  <c r="CH25" i="10"/>
  <c r="CN25" i="10" s="1"/>
  <c r="DN22" i="2"/>
  <c r="DJ22" i="2"/>
  <c r="CY65" i="3"/>
  <c r="DG65" i="2"/>
  <c r="BU31" i="2"/>
  <c r="BQ31" i="2"/>
  <c r="BU76" i="3"/>
  <c r="BQ76" i="3"/>
  <c r="CM74" i="2"/>
  <c r="CI74" i="2"/>
  <c r="CG64" i="3"/>
  <c r="CO64" i="2"/>
  <c r="AK55" i="3"/>
  <c r="AG55" i="3"/>
  <c r="S41" i="3"/>
  <c r="O41" i="3"/>
  <c r="M36" i="10"/>
  <c r="U36" i="9"/>
  <c r="M45" i="10"/>
  <c r="U45" i="9"/>
  <c r="M65" i="10"/>
  <c r="U65" i="9"/>
  <c r="M31" i="10"/>
  <c r="U31" i="9"/>
  <c r="M19" i="10"/>
  <c r="U19" i="9"/>
  <c r="AB36" i="9"/>
  <c r="X36" i="9"/>
  <c r="M26" i="10"/>
  <c r="U26" i="9"/>
  <c r="M32" i="10"/>
  <c r="U32" i="9"/>
  <c r="O37" i="9"/>
  <c r="S37" i="9"/>
  <c r="S25" i="9"/>
  <c r="O25" i="9"/>
  <c r="X13" i="9"/>
  <c r="AB13" i="9"/>
  <c r="AB16" i="9"/>
  <c r="X16" i="9"/>
  <c r="DQ63" i="8"/>
  <c r="DY63" i="7"/>
  <c r="EJ53" i="6"/>
  <c r="EP53" i="6" s="1"/>
  <c r="EJ53" i="7" s="1"/>
  <c r="EP53" i="7" s="1"/>
  <c r="EJ53" i="8" s="1"/>
  <c r="EP53" i="8" s="1"/>
  <c r="EJ53" i="9" s="1"/>
  <c r="EP53" i="9" s="1"/>
  <c r="EJ53" i="10" s="1"/>
  <c r="EP53" i="10" s="1"/>
  <c r="EJ53" i="11" s="1"/>
  <c r="EP53" i="11" s="1"/>
  <c r="EJ53" i="12" s="1"/>
  <c r="EP53" i="12" s="1"/>
  <c r="EJ53" i="5"/>
  <c r="EP53" i="5" s="1"/>
  <c r="DA40" i="2"/>
  <c r="DE40" i="2"/>
  <c r="CM29" i="2"/>
  <c r="CI29" i="2"/>
  <c r="EH69" i="2"/>
  <c r="DZ69" i="3"/>
  <c r="AW65" i="3"/>
  <c r="BE65" i="2"/>
  <c r="BN61" i="2"/>
  <c r="BF61" i="3"/>
  <c r="AW47" i="3"/>
  <c r="BE47" i="2"/>
  <c r="V31" i="3"/>
  <c r="AD31" i="2"/>
  <c r="AB25" i="2"/>
  <c r="X25" i="2"/>
  <c r="DZ17" i="3"/>
  <c r="EH17" i="2"/>
  <c r="BO45" i="3"/>
  <c r="BW45" i="2"/>
  <c r="X37" i="2"/>
  <c r="AB37" i="2"/>
  <c r="BL24" i="2"/>
  <c r="BH24" i="2"/>
  <c r="J23" i="3"/>
  <c r="F23" i="3"/>
  <c r="AT10" i="2"/>
  <c r="AP10" i="2"/>
  <c r="BF62" i="3"/>
  <c r="BN62" i="2"/>
  <c r="DN72" i="3"/>
  <c r="DJ72" i="3"/>
  <c r="DS40" i="2"/>
  <c r="AT29" i="3"/>
  <c r="AP29" i="3"/>
  <c r="O25" i="2"/>
  <c r="CY18" i="3"/>
  <c r="DG18" i="2"/>
  <c r="DE37" i="3"/>
  <c r="DA37" i="3"/>
  <c r="BL26" i="2"/>
  <c r="BH26" i="2"/>
  <c r="AT65" i="2"/>
  <c r="AP65" i="2"/>
  <c r="CM45" i="2"/>
  <c r="CI45" i="2"/>
  <c r="CM32" i="2"/>
  <c r="CI32" i="2"/>
  <c r="V16" i="3"/>
  <c r="AD16" i="2"/>
  <c r="DQ61" i="3"/>
  <c r="DY61" i="2"/>
  <c r="L41" i="2"/>
  <c r="BD88" i="10"/>
  <c r="AX88" i="11" s="1"/>
  <c r="BD88" i="11" s="1"/>
  <c r="AX88" i="12" s="1"/>
  <c r="BD88" i="12" s="1"/>
  <c r="BF64" i="3"/>
  <c r="BN64" i="2"/>
  <c r="AG55" i="2"/>
  <c r="AP30" i="2"/>
  <c r="AM10" i="2"/>
  <c r="AE10" i="3"/>
  <c r="EB76" i="3"/>
  <c r="EF76" i="3"/>
  <c r="AT64" i="3"/>
  <c r="AP64" i="3"/>
  <c r="BX39" i="3"/>
  <c r="CF39" i="2"/>
  <c r="BC37" i="2"/>
  <c r="AY37" i="2"/>
  <c r="BH35" i="2"/>
  <c r="BF28" i="3"/>
  <c r="BN28" i="2"/>
  <c r="AY16" i="2"/>
  <c r="BC16" i="2"/>
  <c r="AY24" i="2"/>
  <c r="DW16" i="2"/>
  <c r="DS16" i="2"/>
  <c r="M49" i="3"/>
  <c r="U49" i="2"/>
  <c r="DQ69" i="3"/>
  <c r="DY69" i="2"/>
  <c r="CG63" i="3"/>
  <c r="CO63" i="2"/>
  <c r="AG29" i="2"/>
  <c r="AY77" i="2"/>
  <c r="BC77" i="2"/>
  <c r="AM68" i="2"/>
  <c r="AE68" i="3"/>
  <c r="J64" i="2"/>
  <c r="F64" i="2"/>
  <c r="BU61" i="2"/>
  <c r="BQ61" i="2"/>
  <c r="EF47" i="3"/>
  <c r="EB47" i="3"/>
  <c r="BL38" i="2"/>
  <c r="BH38" i="2"/>
  <c r="DH30" i="3"/>
  <c r="DP30" i="2"/>
  <c r="CM23" i="3"/>
  <c r="CI23" i="3"/>
  <c r="J78" i="3"/>
  <c r="F78" i="3"/>
  <c r="AG65" i="3"/>
  <c r="DZ61" i="3"/>
  <c r="EH61" i="2"/>
  <c r="DN45" i="2"/>
  <c r="DJ45" i="2"/>
  <c r="BO39" i="3"/>
  <c r="BW39" i="2"/>
  <c r="F31" i="2"/>
  <c r="AB10" i="2"/>
  <c r="X10" i="2"/>
  <c r="AK46" i="3"/>
  <c r="AG46" i="3"/>
  <c r="DW38" i="3"/>
  <c r="DS38" i="3"/>
  <c r="EB35" i="3"/>
  <c r="EF35" i="3"/>
  <c r="BC29" i="3"/>
  <c r="AY29" i="3"/>
  <c r="DE27" i="3"/>
  <c r="DA27" i="3"/>
  <c r="DN49" i="3"/>
  <c r="DJ49" i="3"/>
  <c r="DE41" i="3"/>
  <c r="DA41" i="3"/>
  <c r="DH77" i="3"/>
  <c r="DP77" i="2"/>
  <c r="AW74" i="4"/>
  <c r="AE59" i="3"/>
  <c r="AM59" i="2"/>
  <c r="CM24" i="2"/>
  <c r="CI24" i="2"/>
  <c r="AE76" i="4"/>
  <c r="AM77" i="3"/>
  <c r="BF68" i="3"/>
  <c r="BN68" i="2"/>
  <c r="BN48" i="2"/>
  <c r="D39" i="3"/>
  <c r="L39" i="2"/>
  <c r="O36" i="2"/>
  <c r="S36" i="2"/>
  <c r="BO28" i="3"/>
  <c r="BW28" i="2"/>
  <c r="DQ26" i="3"/>
  <c r="DY26" i="2"/>
  <c r="BU19" i="2"/>
  <c r="BQ19" i="2"/>
  <c r="BC18" i="3"/>
  <c r="AY18" i="3"/>
  <c r="EO10" i="3"/>
  <c r="EK10" i="3"/>
  <c r="DW75" i="3"/>
  <c r="DS75" i="3"/>
  <c r="CD65" i="3"/>
  <c r="BZ65" i="3"/>
  <c r="DS31" i="3"/>
  <c r="DW31" i="3"/>
  <c r="CG72" i="3"/>
  <c r="CO72" i="2"/>
  <c r="BC64" i="3"/>
  <c r="AY64" i="3"/>
  <c r="CM19" i="3"/>
  <c r="CI19" i="3"/>
  <c r="BH25" i="3"/>
  <c r="BL25" i="3"/>
  <c r="EO48" i="3"/>
  <c r="EK48" i="3"/>
  <c r="M16" i="3"/>
  <c r="U16" i="2"/>
  <c r="CF66" i="2"/>
  <c r="M40" i="10"/>
  <c r="U40" i="9"/>
  <c r="BL63" i="2"/>
  <c r="BH63" i="2"/>
  <c r="M63" i="3"/>
  <c r="U63" i="2"/>
  <c r="DZ13" i="3"/>
  <c r="EH13" i="2"/>
  <c r="DZ41" i="3"/>
  <c r="EH41" i="2"/>
  <c r="BL22" i="3"/>
  <c r="BH22" i="3"/>
  <c r="J28" i="2"/>
  <c r="F28" i="2"/>
  <c r="AE72" i="3"/>
  <c r="AM72" i="2"/>
  <c r="EO59" i="3"/>
  <c r="EK59" i="3"/>
  <c r="EQ26" i="2"/>
  <c r="EI26" i="3"/>
  <c r="S27" i="3"/>
  <c r="O27" i="3"/>
  <c r="CY74" i="3"/>
  <c r="DG74" i="2"/>
  <c r="AB35" i="2"/>
  <c r="X35" i="2"/>
  <c r="DZ27" i="3"/>
  <c r="EH27" i="2"/>
  <c r="CG26" i="3"/>
  <c r="CO26" i="2"/>
  <c r="DH31" i="3"/>
  <c r="DP31" i="2"/>
  <c r="D36" i="3"/>
  <c r="L36" i="2"/>
  <c r="S67" i="3"/>
  <c r="O67" i="3"/>
  <c r="BZ30" i="2"/>
  <c r="CD30" i="2"/>
  <c r="S47" i="2"/>
  <c r="O47" i="2"/>
  <c r="EO69" i="2"/>
  <c r="EK69" i="2"/>
  <c r="CI22" i="2"/>
  <c r="CM22" i="2"/>
  <c r="DE32" i="3"/>
  <c r="DA32" i="3"/>
  <c r="X76" i="9"/>
  <c r="M38" i="10"/>
  <c r="U38" i="9"/>
  <c r="X69" i="9"/>
  <c r="AB69" i="9"/>
  <c r="V29" i="10"/>
  <c r="AD29" i="9"/>
  <c r="V25" i="10"/>
  <c r="AD25" i="9"/>
  <c r="J32" i="5"/>
  <c r="F32" i="5"/>
  <c r="CM67" i="2"/>
  <c r="CI67" i="2"/>
  <c r="BU55" i="2"/>
  <c r="BQ55" i="2"/>
  <c r="BU77" i="2"/>
  <c r="BQ77" i="2"/>
  <c r="CD47" i="2"/>
  <c r="BZ47" i="2"/>
  <c r="S29" i="2"/>
  <c r="O29" i="2"/>
  <c r="EJ30" i="6"/>
  <c r="EP30" i="6" s="1"/>
  <c r="EJ30" i="7" s="1"/>
  <c r="EP30" i="7" s="1"/>
  <c r="EJ30" i="8" s="1"/>
  <c r="EP30" i="8" s="1"/>
  <c r="EJ30" i="9" s="1"/>
  <c r="EP30" i="9" s="1"/>
  <c r="EJ30" i="10" s="1"/>
  <c r="EP30" i="10" s="1"/>
  <c r="EJ30" i="11" s="1"/>
  <c r="EP30" i="11" s="1"/>
  <c r="EJ30" i="12" s="1"/>
  <c r="EP30" i="12" s="1"/>
  <c r="EJ30" i="5"/>
  <c r="EP30" i="5" s="1"/>
  <c r="D17" i="3"/>
  <c r="L17" i="2"/>
  <c r="DQ76" i="3"/>
  <c r="DY76" i="2"/>
  <c r="J68" i="2"/>
  <c r="F68" i="2"/>
  <c r="EK63" i="2"/>
  <c r="EO63" i="2"/>
  <c r="AT55" i="3"/>
  <c r="AP55" i="3"/>
  <c r="AY45" i="2"/>
  <c r="BL40" i="2"/>
  <c r="BH40" i="2"/>
  <c r="BF32" i="3"/>
  <c r="BN32" i="2"/>
  <c r="DA30" i="2"/>
  <c r="DE30" i="2"/>
  <c r="AK28" i="2"/>
  <c r="AG28" i="2"/>
  <c r="AT16" i="3"/>
  <c r="AP16" i="3"/>
  <c r="CY66" i="3"/>
  <c r="DG66" i="2"/>
  <c r="CG48" i="4"/>
  <c r="CO48" i="3"/>
  <c r="DW39" i="2"/>
  <c r="DS39" i="2"/>
  <c r="EK30" i="2"/>
  <c r="BF27" i="3"/>
  <c r="BN27" i="2"/>
  <c r="DW77" i="3"/>
  <c r="DS77" i="3"/>
  <c r="BQ68" i="3"/>
  <c r="BU68" i="3"/>
  <c r="DS53" i="3"/>
  <c r="DW53" i="3"/>
  <c r="BX49" i="3"/>
  <c r="CF49" i="2"/>
  <c r="AT47" i="3"/>
  <c r="AP47" i="3"/>
  <c r="DQ40" i="3"/>
  <c r="DY40" i="2"/>
  <c r="DN38" i="2"/>
  <c r="DJ38" i="2"/>
  <c r="L31" i="2"/>
  <c r="M25" i="3"/>
  <c r="U25" i="2"/>
  <c r="BO78" i="3"/>
  <c r="BW78" i="2"/>
  <c r="M65" i="3"/>
  <c r="U65" i="2"/>
  <c r="AE41" i="3"/>
  <c r="AM41" i="2"/>
  <c r="F77" i="2"/>
  <c r="J77" i="2"/>
  <c r="BN75" i="2"/>
  <c r="BF75" i="3"/>
  <c r="S69" i="2"/>
  <c r="O69" i="2"/>
  <c r="DN66" i="2"/>
  <c r="DJ66" i="2"/>
  <c r="DA61" i="2"/>
  <c r="F41" i="3"/>
  <c r="J41" i="3"/>
  <c r="CM37" i="3"/>
  <c r="CI37" i="3"/>
  <c r="CM31" i="3"/>
  <c r="CI31" i="3"/>
  <c r="DW28" i="3"/>
  <c r="DS28" i="3"/>
  <c r="BX25" i="3"/>
  <c r="CF25" i="2"/>
  <c r="AE19" i="3"/>
  <c r="AM19" i="2"/>
  <c r="AB69" i="3"/>
  <c r="X69" i="3"/>
  <c r="BO37" i="3"/>
  <c r="BW37" i="2"/>
  <c r="AN30" i="3"/>
  <c r="AV30" i="2"/>
  <c r="AT74" i="2"/>
  <c r="AP74" i="2"/>
  <c r="EF68" i="3"/>
  <c r="EB68" i="3"/>
  <c r="BL65" i="3"/>
  <c r="BH65" i="3"/>
  <c r="AB63" i="3"/>
  <c r="X63" i="3"/>
  <c r="BO47" i="3"/>
  <c r="BW47" i="2"/>
  <c r="BC41" i="2"/>
  <c r="AY41" i="2"/>
  <c r="BH39" i="2"/>
  <c r="AW31" i="3"/>
  <c r="BE31" i="2"/>
  <c r="EO27" i="2"/>
  <c r="EK27" i="2"/>
  <c r="BU26" i="3"/>
  <c r="BQ26" i="3"/>
  <c r="EI23" i="3"/>
  <c r="EQ23" i="2"/>
  <c r="BF13" i="3"/>
  <c r="BN13" i="2"/>
  <c r="X63" i="2"/>
  <c r="M53" i="3"/>
  <c r="U53" i="2"/>
  <c r="CY38" i="3"/>
  <c r="DG38" i="2"/>
  <c r="AM29" i="2"/>
  <c r="AE29" i="3"/>
  <c r="D24" i="3"/>
  <c r="L24" i="2"/>
  <c r="V74" i="3"/>
  <c r="AD74" i="2"/>
  <c r="M68" i="3"/>
  <c r="U68" i="2"/>
  <c r="AB59" i="2"/>
  <c r="X59" i="2"/>
  <c r="AE65" i="4"/>
  <c r="AM65" i="3"/>
  <c r="D59" i="3"/>
  <c r="L59" i="2"/>
  <c r="DH41" i="3"/>
  <c r="DP41" i="2"/>
  <c r="AN26" i="3"/>
  <c r="AV26" i="2"/>
  <c r="F74" i="3"/>
  <c r="J74" i="3"/>
  <c r="AT69" i="2"/>
  <c r="AP69" i="2"/>
  <c r="EO67" i="2"/>
  <c r="EK67" i="2"/>
  <c r="EF53" i="2"/>
  <c r="EB53" i="2"/>
  <c r="DN40" i="2"/>
  <c r="DJ40" i="2"/>
  <c r="CI25" i="2"/>
  <c r="DE23" i="3"/>
  <c r="DA23" i="3"/>
  <c r="BX69" i="3"/>
  <c r="CF69" i="2"/>
  <c r="V64" i="3"/>
  <c r="AD64" i="2"/>
  <c r="DZ48" i="3"/>
  <c r="EH48" i="2"/>
  <c r="D38" i="3"/>
  <c r="L38" i="2"/>
  <c r="AB29" i="2"/>
  <c r="X29" i="2"/>
  <c r="AB72" i="3"/>
  <c r="X72" i="3"/>
  <c r="DW66" i="3"/>
  <c r="DS66" i="3"/>
  <c r="AG61" i="2"/>
  <c r="BL48" i="3"/>
  <c r="BH48" i="3"/>
  <c r="CF31" i="2"/>
  <c r="CH23" i="11"/>
  <c r="CN23" i="11" s="1"/>
  <c r="CH23" i="12" s="1"/>
  <c r="CN23" i="12" s="1"/>
  <c r="CH23" i="10"/>
  <c r="CN23" i="10" s="1"/>
  <c r="BX16" i="3"/>
  <c r="CF16" i="2"/>
  <c r="BX10" i="3"/>
  <c r="CF10" i="2"/>
  <c r="DQ68" i="3"/>
  <c r="DY68" i="2"/>
  <c r="AG62" i="2"/>
  <c r="AK62" i="2"/>
  <c r="BC35" i="2"/>
  <c r="AY35" i="2"/>
  <c r="BD84" i="12"/>
  <c r="BD84" i="11"/>
  <c r="AX84" i="12" s="1"/>
  <c r="BD84" i="10"/>
  <c r="AX84" i="11" s="1"/>
  <c r="AX84" i="9"/>
  <c r="BD84" i="9"/>
  <c r="AX84" i="10" s="1"/>
  <c r="EI55" i="3"/>
  <c r="EQ55" i="2"/>
  <c r="J48" i="3"/>
  <c r="F48" i="3"/>
  <c r="BW27" i="2"/>
  <c r="BO27" i="3"/>
  <c r="AT22" i="2"/>
  <c r="AP22" i="2"/>
  <c r="BL78" i="3"/>
  <c r="BH78" i="3"/>
  <c r="EO76" i="2"/>
  <c r="EK76" i="2"/>
  <c r="CO75" i="2"/>
  <c r="AV32" i="2"/>
  <c r="DG61" i="2"/>
  <c r="AB68" i="3"/>
  <c r="X68" i="3"/>
  <c r="BZ66" i="3"/>
  <c r="CD66" i="3"/>
  <c r="CY16" i="3"/>
  <c r="DG16" i="2"/>
  <c r="CD61" i="3"/>
  <c r="BZ61" i="3"/>
  <c r="BE22" i="2"/>
  <c r="AW22" i="3"/>
  <c r="DG17" i="2"/>
  <c r="CY17" i="3"/>
  <c r="BC62" i="2"/>
  <c r="AY62" i="2"/>
  <c r="U28" i="2"/>
  <c r="M28" i="3"/>
  <c r="S18" i="2"/>
  <c r="O18" i="2"/>
  <c r="V76" i="3"/>
  <c r="AD76" i="2"/>
  <c r="AT18" i="2"/>
  <c r="AP18" i="2"/>
  <c r="BO32" i="3"/>
  <c r="BW32" i="2"/>
  <c r="AK64" i="2"/>
  <c r="AG64" i="2"/>
  <c r="BX17" i="3"/>
  <c r="CF17" i="2"/>
  <c r="DE72" i="2"/>
  <c r="DA72" i="2"/>
  <c r="DH29" i="3"/>
  <c r="DP29" i="2"/>
  <c r="EO47" i="3"/>
  <c r="EK47" i="3"/>
  <c r="EI77" i="3"/>
  <c r="EQ77" i="2"/>
  <c r="BF77" i="4"/>
  <c r="BN77" i="3"/>
  <c r="EO35" i="3"/>
  <c r="EK35" i="3"/>
  <c r="AP76" i="2"/>
  <c r="AT76" i="2"/>
  <c r="EO25" i="3"/>
  <c r="EK25" i="3"/>
  <c r="AB77" i="3"/>
  <c r="X77" i="3"/>
  <c r="CM41" i="3"/>
  <c r="CI41" i="3"/>
  <c r="M74" i="10"/>
  <c r="U74" i="9"/>
  <c r="V74" i="10"/>
  <c r="AD74" i="9"/>
  <c r="V45" i="10"/>
  <c r="AD45" i="9"/>
  <c r="M64" i="10"/>
  <c r="U64" i="9"/>
  <c r="X72" i="9"/>
  <c r="AB72" i="9"/>
  <c r="V59" i="10"/>
  <c r="AD59" i="9"/>
  <c r="O28" i="9"/>
  <c r="CH77" i="11"/>
  <c r="CN77" i="11" s="1"/>
  <c r="CH77" i="12" s="1"/>
  <c r="CN77" i="12" s="1"/>
  <c r="CH77" i="10"/>
  <c r="CN77" i="10" s="1"/>
  <c r="DA36" i="2"/>
  <c r="DE36" i="2"/>
  <c r="V76" i="10"/>
  <c r="AD76" i="9"/>
  <c r="M41" i="10"/>
  <c r="U41" i="9"/>
  <c r="M28" i="10"/>
  <c r="U28" i="9"/>
  <c r="M16" i="10"/>
  <c r="U16" i="9"/>
  <c r="M23" i="10"/>
  <c r="U23" i="9"/>
  <c r="M13" i="10"/>
  <c r="U13" i="9"/>
  <c r="M27" i="10"/>
  <c r="U27" i="9"/>
  <c r="X61" i="9"/>
  <c r="AB61" i="9"/>
  <c r="AB28" i="9"/>
  <c r="X28" i="9"/>
  <c r="D19" i="5"/>
  <c r="L19" i="4"/>
  <c r="AY28" i="2"/>
  <c r="BC28" i="2"/>
  <c r="CM66" i="2"/>
  <c r="CI66" i="2"/>
  <c r="CM42" i="2"/>
  <c r="CI42" i="2"/>
  <c r="J47" i="2"/>
  <c r="F47" i="2"/>
  <c r="BL69" i="3"/>
  <c r="BH69" i="3"/>
  <c r="DH55" i="3"/>
  <c r="DP55" i="2"/>
  <c r="BX24" i="3"/>
  <c r="CF24" i="2"/>
  <c r="S74" i="2"/>
  <c r="O74" i="2"/>
  <c r="DQ22" i="3"/>
  <c r="DY22" i="2"/>
  <c r="BX59" i="3"/>
  <c r="CF59" i="2"/>
  <c r="X47" i="2"/>
  <c r="EI38" i="3"/>
  <c r="EQ38" i="2"/>
  <c r="AN36" i="3"/>
  <c r="AV36" i="2"/>
  <c r="EQ30" i="2"/>
  <c r="EI30" i="3"/>
  <c r="BX19" i="3"/>
  <c r="CF19" i="2"/>
  <c r="AP63" i="2"/>
  <c r="AT63" i="2"/>
  <c r="CD53" i="2"/>
  <c r="BZ53" i="2"/>
  <c r="BH49" i="2"/>
  <c r="J31" i="3"/>
  <c r="F31" i="3"/>
  <c r="BC23" i="2"/>
  <c r="AY23" i="2"/>
  <c r="CG17" i="3"/>
  <c r="CO17" i="2"/>
  <c r="CM10" i="2"/>
  <c r="CI10" i="2"/>
  <c r="AW61" i="3"/>
  <c r="BE61" i="2"/>
  <c r="DG24" i="2"/>
  <c r="CY24" i="3"/>
  <c r="DE13" i="4"/>
  <c r="DA13" i="4"/>
  <c r="BZ66" i="2"/>
  <c r="DW63" i="3"/>
  <c r="DS63" i="3"/>
  <c r="X40" i="2"/>
  <c r="CO77" i="2"/>
  <c r="CG77" i="3"/>
  <c r="DH53" i="3"/>
  <c r="DP53" i="2"/>
  <c r="BF41" i="3"/>
  <c r="BN41" i="2"/>
  <c r="CM76" i="2"/>
  <c r="CI76" i="2"/>
  <c r="DN68" i="3"/>
  <c r="DJ68" i="3"/>
  <c r="AD63" i="2"/>
  <c r="BL59" i="3"/>
  <c r="BH59" i="3"/>
  <c r="DA49" i="3"/>
  <c r="DE49" i="3"/>
  <c r="CI36" i="2"/>
  <c r="CM36" i="2"/>
  <c r="AP35" i="3"/>
  <c r="AT35" i="3"/>
  <c r="J16" i="2"/>
  <c r="F16" i="2"/>
  <c r="CD23" i="3"/>
  <c r="BZ23" i="3"/>
  <c r="AG13" i="3"/>
  <c r="AK13" i="3"/>
  <c r="S38" i="2"/>
  <c r="O38" i="2"/>
  <c r="V13" i="3"/>
  <c r="AD13" i="2"/>
  <c r="DJ76" i="2"/>
  <c r="DN76" i="2"/>
  <c r="BU63" i="2"/>
  <c r="BQ63" i="2"/>
  <c r="CG49" i="3"/>
  <c r="CO49" i="2"/>
  <c r="AT45" i="2"/>
  <c r="AP45" i="2"/>
  <c r="BU36" i="3"/>
  <c r="BQ36" i="3"/>
  <c r="BU30" i="3"/>
  <c r="BQ30" i="3"/>
  <c r="AT25" i="3"/>
  <c r="AP25" i="3"/>
  <c r="BU22" i="3"/>
  <c r="BQ22" i="3"/>
  <c r="BZ41" i="3"/>
  <c r="CD41" i="3"/>
  <c r="AE22" i="3"/>
  <c r="AM22" i="2"/>
  <c r="CI55" i="2"/>
  <c r="BH37" i="2"/>
  <c r="AW76" i="3"/>
  <c r="BE76" i="2"/>
  <c r="CI65" i="2"/>
  <c r="CM65" i="2"/>
  <c r="DS37" i="2"/>
  <c r="DW37" i="2"/>
  <c r="EB28" i="2"/>
  <c r="EF28" i="2"/>
  <c r="CG25" i="3"/>
  <c r="CO25" i="2"/>
  <c r="AP23" i="2"/>
  <c r="DN48" i="2"/>
  <c r="DJ48" i="2"/>
  <c r="J27" i="3"/>
  <c r="F27" i="3"/>
  <c r="AN77" i="3"/>
  <c r="AV77" i="2"/>
  <c r="BZ63" i="2"/>
  <c r="BX36" i="3"/>
  <c r="CF36" i="2"/>
  <c r="CD28" i="2"/>
  <c r="BZ28" i="2"/>
  <c r="CY22" i="3"/>
  <c r="DG22" i="2"/>
  <c r="AW88" i="2"/>
  <c r="BE88" i="1"/>
  <c r="O76" i="2"/>
  <c r="S76" i="2"/>
  <c r="AE61" i="3"/>
  <c r="AM61" i="2"/>
  <c r="CG35" i="3"/>
  <c r="CO35" i="2"/>
  <c r="CD31" i="3"/>
  <c r="BZ31" i="3"/>
  <c r="AB19" i="2"/>
  <c r="X19" i="2"/>
  <c r="S10" i="2"/>
  <c r="O10" i="2"/>
  <c r="BA84" i="12"/>
  <c r="BA84" i="11"/>
  <c r="BA84" i="10"/>
  <c r="DA69" i="3"/>
  <c r="DE69" i="3"/>
  <c r="DH64" i="3"/>
  <c r="DP64" i="2"/>
  <c r="AN40" i="3"/>
  <c r="AV40" i="2"/>
  <c r="EI36" i="3"/>
  <c r="EQ36" i="2"/>
  <c r="DP75" i="2"/>
  <c r="DE67" i="3"/>
  <c r="DA67" i="3"/>
  <c r="CI75" i="3"/>
  <c r="CM75" i="3"/>
  <c r="AT32" i="3"/>
  <c r="AP32" i="3"/>
  <c r="AP13" i="3"/>
  <c r="AT13" i="3"/>
  <c r="BE19" i="2"/>
  <c r="AW19" i="3"/>
  <c r="DA61" i="3"/>
  <c r="DE61" i="3"/>
  <c r="CH48" i="11"/>
  <c r="CN48" i="11" s="1"/>
  <c r="CH48" i="12" s="1"/>
  <c r="CN48" i="12" s="1"/>
  <c r="CH48" i="10"/>
  <c r="CN48" i="10" s="1"/>
  <c r="AE47" i="3"/>
  <c r="AM48" i="2"/>
  <c r="BX75" i="3"/>
  <c r="CF75" i="2"/>
  <c r="BE24" i="2"/>
  <c r="S66" i="2"/>
  <c r="O66" i="2"/>
  <c r="AT41" i="2"/>
  <c r="AP41" i="2"/>
  <c r="EO41" i="2"/>
  <c r="EK41" i="2"/>
  <c r="L76" i="2"/>
  <c r="D76" i="3"/>
  <c r="CY63" i="3"/>
  <c r="DG63" i="2"/>
  <c r="DE28" i="2"/>
  <c r="DA28" i="2"/>
  <c r="BO10" i="3"/>
  <c r="BW10" i="2"/>
  <c r="BQ67" i="2"/>
  <c r="BU67" i="2"/>
  <c r="S62" i="3"/>
  <c r="O62" i="3"/>
  <c r="AK45" i="3"/>
  <c r="AG45" i="3"/>
  <c r="CY10" i="3"/>
  <c r="DG10" i="2"/>
  <c r="O72" i="2"/>
  <c r="V47" i="3"/>
  <c r="AD47" i="2"/>
  <c r="AW38" i="3"/>
  <c r="BE38" i="2"/>
  <c r="BF35" i="3"/>
  <c r="BN35" i="2"/>
  <c r="DJ25" i="2"/>
  <c r="DE77" i="2"/>
  <c r="DA77" i="2"/>
  <c r="BO69" i="3"/>
  <c r="BW69" i="2"/>
  <c r="EK62" i="2"/>
  <c r="DZ37" i="3"/>
  <c r="EH37" i="2"/>
  <c r="AB39" i="2"/>
  <c r="X39" i="2"/>
  <c r="M30" i="3"/>
  <c r="U30" i="2"/>
  <c r="AE23" i="3"/>
  <c r="AM23" i="2"/>
  <c r="BF10" i="3"/>
  <c r="BN10" i="2"/>
  <c r="DY74" i="2"/>
  <c r="DQ74" i="3"/>
  <c r="AY68" i="2"/>
  <c r="BC68" i="2"/>
  <c r="X61" i="2"/>
  <c r="AB61" i="2"/>
  <c r="BC48" i="2"/>
  <c r="AY48" i="2"/>
  <c r="V40" i="3"/>
  <c r="AD40" i="2"/>
  <c r="F37" i="3"/>
  <c r="J37" i="3"/>
  <c r="F30" i="2"/>
  <c r="J30" i="2"/>
  <c r="DN24" i="3"/>
  <c r="DJ24" i="3"/>
  <c r="EF18" i="2"/>
  <c r="EB18" i="2"/>
  <c r="BW16" i="2"/>
  <c r="BO16" i="3"/>
  <c r="BF76" i="3"/>
  <c r="BN76" i="2"/>
  <c r="DH62" i="3"/>
  <c r="DP62" i="2"/>
  <c r="DZ49" i="3"/>
  <c r="EH49" i="2"/>
  <c r="DW35" i="2"/>
  <c r="DS35" i="2"/>
  <c r="BF23" i="3"/>
  <c r="BN23" i="2"/>
  <c r="BC78" i="3"/>
  <c r="AY78" i="3"/>
  <c r="AP62" i="2"/>
  <c r="DW45" i="3"/>
  <c r="DS45" i="3"/>
  <c r="CI40" i="2"/>
  <c r="CM40" i="2"/>
  <c r="AP39" i="3"/>
  <c r="AT39" i="3"/>
  <c r="CY25" i="3"/>
  <c r="DG25" i="2"/>
  <c r="BE17" i="2"/>
  <c r="BC10" i="3"/>
  <c r="AY10" i="3"/>
  <c r="BE69" i="2"/>
  <c r="AW69" i="3"/>
  <c r="AN59" i="3"/>
  <c r="AV59" i="2"/>
  <c r="AE37" i="3"/>
  <c r="AM37" i="2"/>
  <c r="AN19" i="3"/>
  <c r="AV19" i="2"/>
  <c r="U77" i="2"/>
  <c r="M77" i="3"/>
  <c r="DQ64" i="3"/>
  <c r="DY64" i="2"/>
  <c r="CG55" i="3"/>
  <c r="CO55" i="2"/>
  <c r="BF37" i="3"/>
  <c r="BN37" i="2"/>
  <c r="DY29" i="2"/>
  <c r="DQ29" i="3"/>
  <c r="EK78" i="2"/>
  <c r="EO78" i="2"/>
  <c r="CI75" i="2"/>
  <c r="DW72" i="3"/>
  <c r="DS72" i="3"/>
  <c r="BF67" i="3"/>
  <c r="BN67" i="2"/>
  <c r="EF62" i="2"/>
  <c r="EB62" i="2"/>
  <c r="EB39" i="3"/>
  <c r="EF39" i="3"/>
  <c r="S31" i="3"/>
  <c r="O31" i="3"/>
  <c r="AN23" i="3"/>
  <c r="AV23" i="2"/>
  <c r="D18" i="3"/>
  <c r="L18" i="2"/>
  <c r="AB48" i="2"/>
  <c r="X48" i="2"/>
  <c r="BX63" i="3"/>
  <c r="CF63" i="2"/>
  <c r="AN48" i="3"/>
  <c r="AV48" i="2"/>
  <c r="EF19" i="2"/>
  <c r="EB19" i="2"/>
  <c r="BD86" i="12"/>
  <c r="BD86" i="11"/>
  <c r="AX86" i="12" s="1"/>
  <c r="BD86" i="10"/>
  <c r="AX86" i="11" s="1"/>
  <c r="AY86" i="11" s="1"/>
  <c r="AX86" i="9"/>
  <c r="BD86" i="9"/>
  <c r="AX86" i="10" s="1"/>
  <c r="AY86" i="10" s="1"/>
  <c r="J72" i="2"/>
  <c r="F72" i="2"/>
  <c r="BQ66" i="2"/>
  <c r="BU66" i="2"/>
  <c r="O40" i="2"/>
  <c r="S40" i="2"/>
  <c r="AD38" i="2"/>
  <c r="X23" i="2"/>
  <c r="AB23" i="2"/>
  <c r="AT68" i="3"/>
  <c r="AP68" i="3"/>
  <c r="EB59" i="3"/>
  <c r="EF59" i="3"/>
  <c r="DN28" i="3"/>
  <c r="DJ28" i="3"/>
  <c r="V55" i="3"/>
  <c r="AD55" i="2"/>
  <c r="CM47" i="2"/>
  <c r="CI47" i="2"/>
  <c r="BN39" i="2"/>
  <c r="BF31" i="3"/>
  <c r="BN31" i="2"/>
  <c r="DW25" i="2"/>
  <c r="DS25" i="2"/>
  <c r="AT78" i="2"/>
  <c r="AP78" i="2"/>
  <c r="DJ75" i="3"/>
  <c r="DN75" i="3"/>
  <c r="EQ53" i="2"/>
  <c r="BM45" i="8"/>
  <c r="BG45" i="9" s="1"/>
  <c r="BM45" i="9" s="1"/>
  <c r="BG45" i="10" s="1"/>
  <c r="BM45" i="10" s="1"/>
  <c r="BG45" i="11" s="1"/>
  <c r="BM45" i="11" s="1"/>
  <c r="BG45" i="12" s="1"/>
  <c r="BM45" i="12" s="1"/>
  <c r="L65" i="2"/>
  <c r="AW13" i="4"/>
  <c r="BC13" i="4" s="1"/>
  <c r="BE13" i="3"/>
  <c r="AY13" i="4" s="1"/>
  <c r="AE48" i="3"/>
  <c r="AM49" i="2"/>
  <c r="AY24" i="3"/>
  <c r="BC24" i="3"/>
  <c r="DY10" i="2"/>
  <c r="DQ10" i="3"/>
  <c r="CH75" i="11"/>
  <c r="CN75" i="11" s="1"/>
  <c r="CH75" i="12" s="1"/>
  <c r="CN75" i="12" s="1"/>
  <c r="CH75" i="10"/>
  <c r="CN75" i="10" s="1"/>
  <c r="DZ66" i="3"/>
  <c r="EH66" i="2"/>
  <c r="BO64" i="3"/>
  <c r="BW64" i="2"/>
  <c r="BF45" i="3"/>
  <c r="BN45" i="2"/>
  <c r="AN24" i="3"/>
  <c r="AV24" i="2"/>
  <c r="DZ72" i="3"/>
  <c r="EH72" i="2"/>
  <c r="EO64" i="3"/>
  <c r="EK64" i="3"/>
  <c r="V53" i="3"/>
  <c r="AD53" i="2"/>
  <c r="EK45" i="2"/>
  <c r="EO45" i="2"/>
  <c r="V36" i="3"/>
  <c r="AD36" i="2"/>
  <c r="AW27" i="3"/>
  <c r="BE27" i="2"/>
  <c r="DZ75" i="3"/>
  <c r="EH75" i="2"/>
  <c r="BX48" i="3"/>
  <c r="CF48" i="2"/>
  <c r="BQ29" i="2"/>
  <c r="BU29" i="2"/>
  <c r="AB49" i="2"/>
  <c r="X49" i="2"/>
  <c r="DZ77" i="3"/>
  <c r="EH77" i="2"/>
  <c r="CD68" i="2"/>
  <c r="BZ68" i="2"/>
  <c r="AK30" i="2"/>
  <c r="AG30" i="2"/>
  <c r="AK26" i="2"/>
  <c r="AG26" i="2"/>
  <c r="J13" i="2"/>
  <c r="F13" i="2"/>
  <c r="DQ59" i="3"/>
  <c r="DW59" i="3" s="1"/>
  <c r="DY59" i="2"/>
  <c r="S45" i="2"/>
  <c r="O45" i="2"/>
  <c r="S32" i="2"/>
  <c r="O32" i="2"/>
  <c r="DW18" i="2"/>
  <c r="DS18" i="2"/>
  <c r="DH59" i="3"/>
  <c r="DP59" i="2"/>
  <c r="U13" i="2"/>
  <c r="M13" i="3"/>
  <c r="DH18" i="3"/>
  <c r="DP18" i="2"/>
  <c r="M76" i="10"/>
  <c r="U76" i="9"/>
  <c r="S78" i="9"/>
  <c r="O78" i="9"/>
  <c r="X24" i="9"/>
  <c r="AB24" i="9"/>
  <c r="M66" i="10"/>
  <c r="U66" i="9"/>
  <c r="M68" i="10"/>
  <c r="U68" i="9"/>
  <c r="M72" i="10"/>
  <c r="U72" i="9"/>
  <c r="M30" i="10"/>
  <c r="U30" i="9"/>
  <c r="CH55" i="11"/>
  <c r="CN55" i="11" s="1"/>
  <c r="CH55" i="12" s="1"/>
  <c r="CN55" i="12" s="1"/>
  <c r="CH55" i="10"/>
  <c r="CN55" i="10" s="1"/>
  <c r="BZ74" i="3"/>
  <c r="CD74" i="3"/>
  <c r="J32" i="2"/>
  <c r="L32" i="2" s="1"/>
  <c r="F32" i="2"/>
  <c r="DE31" i="3"/>
  <c r="DA31" i="3"/>
  <c r="AZ86" i="4"/>
  <c r="BC86" i="4" s="1"/>
  <c r="AW86" i="5" s="1"/>
  <c r="AY86" i="4"/>
  <c r="BB86" i="4" s="1"/>
  <c r="BE86" i="4" s="1"/>
  <c r="DZ36" i="3"/>
  <c r="EH36" i="2"/>
  <c r="BW23" i="2"/>
  <c r="BO23" i="3"/>
  <c r="CD64" i="2"/>
  <c r="BZ64" i="2"/>
  <c r="M39" i="3"/>
  <c r="U39" i="2"/>
  <c r="DQ36" i="3"/>
  <c r="DY36" i="2"/>
  <c r="AE76" i="3"/>
  <c r="AM76" i="2"/>
  <c r="DN47" i="2"/>
  <c r="DJ47" i="2"/>
  <c r="BX26" i="3"/>
  <c r="CF26" i="2"/>
  <c r="EQ75" i="2"/>
  <c r="EI75" i="3"/>
  <c r="DE64" i="2"/>
  <c r="DA64" i="2"/>
  <c r="DZ31" i="3"/>
  <c r="EH31" i="2"/>
  <c r="DH26" i="3"/>
  <c r="DP26" i="2"/>
  <c r="BX13" i="3"/>
  <c r="CF13" i="2"/>
  <c r="AM74" i="2"/>
  <c r="AE74" i="3"/>
  <c r="J53" i="2"/>
  <c r="F53" i="2"/>
  <c r="M62" i="10"/>
  <c r="U62" i="9"/>
  <c r="M63" i="10"/>
  <c r="U63" i="9"/>
  <c r="V35" i="10"/>
  <c r="AD35" i="9"/>
  <c r="M22" i="10"/>
  <c r="U22" i="9"/>
  <c r="V27" i="10"/>
  <c r="AD27" i="9"/>
  <c r="M24" i="10"/>
  <c r="U24" i="9"/>
  <c r="CH68" i="11"/>
  <c r="CN68" i="11" s="1"/>
  <c r="CH68" i="12" s="1"/>
  <c r="CN68" i="12" s="1"/>
  <c r="CH68" i="10"/>
  <c r="CN68" i="10" s="1"/>
  <c r="DA26" i="2"/>
  <c r="DE26" i="2"/>
  <c r="M67" i="10"/>
  <c r="U67" i="9"/>
  <c r="M53" i="10"/>
  <c r="U53" i="9"/>
  <c r="S39" i="9"/>
  <c r="O39" i="9"/>
  <c r="AB47" i="10"/>
  <c r="X47" i="10"/>
  <c r="X27" i="9"/>
  <c r="V22" i="10"/>
  <c r="AD22" i="9"/>
  <c r="M17" i="10"/>
  <c r="U17" i="9"/>
  <c r="O77" i="9"/>
  <c r="S77" i="9"/>
  <c r="V26" i="10"/>
  <c r="AD26" i="9"/>
  <c r="S47" i="9"/>
  <c r="O47" i="9"/>
  <c r="M18" i="10"/>
  <c r="U18" i="9"/>
  <c r="BX78" i="3"/>
  <c r="CF78" i="2"/>
  <c r="AX74" i="3"/>
  <c r="BE74" i="2"/>
  <c r="BQ25" i="2"/>
  <c r="BU25" i="2"/>
  <c r="AT37" i="2"/>
  <c r="AP37" i="2"/>
  <c r="BL74" i="2"/>
  <c r="BH74" i="2"/>
  <c r="AK40" i="2"/>
  <c r="AG40" i="2"/>
  <c r="M75" i="3"/>
  <c r="U75" i="2"/>
  <c r="AW67" i="4"/>
  <c r="BE67" i="3"/>
  <c r="CG53" i="3"/>
  <c r="CO53" i="2"/>
  <c r="D40" i="3"/>
  <c r="L40" i="2"/>
  <c r="O28" i="2"/>
  <c r="D22" i="3"/>
  <c r="L22" i="2"/>
  <c r="BX76" i="3"/>
  <c r="CF76" i="2"/>
  <c r="BC72" i="2"/>
  <c r="AY72" i="2"/>
  <c r="EO39" i="3"/>
  <c r="EK39" i="3"/>
  <c r="BL36" i="2"/>
  <c r="BH36" i="2"/>
  <c r="AB32" i="3"/>
  <c r="X32" i="3"/>
  <c r="DZ23" i="3"/>
  <c r="EH23" i="2"/>
  <c r="O22" i="2"/>
  <c r="S22" i="2"/>
  <c r="BX18" i="3"/>
  <c r="CF18" i="2"/>
  <c r="EF16" i="3"/>
  <c r="EB16" i="3"/>
  <c r="M72" i="3"/>
  <c r="U72" i="2"/>
  <c r="AE66" i="3"/>
  <c r="AM66" i="2"/>
  <c r="O55" i="2"/>
  <c r="DQ32" i="3"/>
  <c r="DY32" i="2"/>
  <c r="AW30" i="3"/>
  <c r="BE30" i="2"/>
  <c r="DH25" i="3"/>
  <c r="DP25" i="2"/>
  <c r="AE17" i="3"/>
  <c r="AM17" i="2"/>
  <c r="EO74" i="2"/>
  <c r="EK74" i="2"/>
  <c r="EI62" i="3"/>
  <c r="EQ62" i="2"/>
  <c r="M59" i="3"/>
  <c r="U59" i="2"/>
  <c r="AP49" i="3"/>
  <c r="AT49" i="3"/>
  <c r="M35" i="3"/>
  <c r="U35" i="2"/>
  <c r="BL30" i="3"/>
  <c r="BH30" i="3"/>
  <c r="X26" i="2"/>
  <c r="EO29" i="2"/>
  <c r="EK29" i="2"/>
  <c r="V78" i="3"/>
  <c r="AD78" i="2"/>
  <c r="BZ67" i="3"/>
  <c r="CD67" i="3"/>
  <c r="F63" i="2"/>
  <c r="BL66" i="3"/>
  <c r="BH66" i="3"/>
  <c r="DE62" i="2"/>
  <c r="DA62" i="2"/>
  <c r="X36" i="2"/>
  <c r="EO61" i="2"/>
  <c r="EK61" i="2"/>
  <c r="AW32" i="3"/>
  <c r="BE32" i="2"/>
  <c r="M19" i="3"/>
  <c r="U19" i="2"/>
  <c r="V65" i="3"/>
  <c r="AD65" i="2"/>
  <c r="AN62" i="3"/>
  <c r="AV62" i="2"/>
  <c r="AY55" i="2"/>
  <c r="BC55" i="2"/>
  <c r="BH19" i="3"/>
  <c r="BC17" i="3"/>
  <c r="AY17" i="3"/>
  <c r="CG18" i="3"/>
  <c r="CO18" i="2"/>
  <c r="CY47" i="3"/>
  <c r="DG47" i="2"/>
  <c r="CG28" i="3"/>
  <c r="CO28" i="2"/>
  <c r="BF18" i="3"/>
  <c r="BN18" i="2"/>
  <c r="X75" i="3"/>
  <c r="AB75" i="3"/>
  <c r="EO72" i="3"/>
  <c r="EK72" i="3"/>
  <c r="DW65" i="3"/>
  <c r="DS65" i="3"/>
  <c r="EF55" i="3"/>
  <c r="EB55" i="3"/>
  <c r="D49" i="3"/>
  <c r="L49" i="2"/>
  <c r="BU40" i="3"/>
  <c r="BQ40" i="3"/>
  <c r="EF29" i="3"/>
  <c r="EB29" i="3"/>
  <c r="DS23" i="2"/>
  <c r="DW23" i="2"/>
  <c r="V22" i="3"/>
  <c r="AD22" i="2"/>
  <c r="BX29" i="3"/>
  <c r="CF29" i="2"/>
  <c r="AW63" i="3"/>
  <c r="BE63" i="2"/>
  <c r="DE53" i="2"/>
  <c r="DA53" i="2"/>
  <c r="EI40" i="3"/>
  <c r="EQ40" i="2"/>
  <c r="EI28" i="3"/>
  <c r="EQ28" i="2"/>
  <c r="AM18" i="2"/>
  <c r="AE18" i="3"/>
  <c r="BC49" i="2"/>
  <c r="AY49" i="2"/>
  <c r="S37" i="3"/>
  <c r="O37" i="3"/>
  <c r="EI32" i="3"/>
  <c r="EQ32" i="2"/>
  <c r="DW24" i="3"/>
  <c r="DS24" i="3"/>
  <c r="D26" i="3"/>
  <c r="L26" i="2"/>
  <c r="BA86" i="12"/>
  <c r="BB86" i="12" s="1"/>
  <c r="BE86" i="12" s="1"/>
  <c r="BA86" i="11"/>
  <c r="BB86" i="11" s="1"/>
  <c r="BE86" i="11" s="1"/>
  <c r="AY86" i="12" s="1"/>
  <c r="BA86" i="10"/>
  <c r="BB86" i="10" s="1"/>
  <c r="BE86" i="10" s="1"/>
  <c r="BB86" i="9"/>
  <c r="BE86" i="9" s="1"/>
  <c r="BC75" i="2"/>
  <c r="AY75" i="2"/>
  <c r="AT67" i="3"/>
  <c r="AP67" i="3"/>
  <c r="DN63" i="3"/>
  <c r="DJ63" i="3"/>
  <c r="DJ59" i="2"/>
  <c r="CD55" i="2"/>
  <c r="BZ55" i="2"/>
  <c r="EF45" i="3"/>
  <c r="EB45" i="3"/>
  <c r="X38" i="3"/>
  <c r="AB38" i="3"/>
  <c r="D35" i="3"/>
  <c r="L35" i="2"/>
  <c r="EF25" i="3"/>
  <c r="EB25" i="3"/>
  <c r="BL17" i="2"/>
  <c r="BH17" i="2"/>
  <c r="CM13" i="2"/>
  <c r="CI13" i="2"/>
  <c r="EB27" i="2"/>
  <c r="AG78" i="3"/>
  <c r="AK78" i="3"/>
  <c r="AE69" i="4"/>
  <c r="AM69" i="3"/>
  <c r="EF63" i="3"/>
  <c r="EB63" i="3"/>
  <c r="BL39" i="3"/>
  <c r="BH39" i="3"/>
  <c r="AW36" i="3"/>
  <c r="BE36" i="2"/>
  <c r="EI24" i="3"/>
  <c r="EQ24" i="2"/>
  <c r="AT17" i="2"/>
  <c r="AP17" i="2"/>
  <c r="BO74" i="3"/>
  <c r="BW74" i="2"/>
  <c r="F67" i="3"/>
  <c r="J67" i="3"/>
  <c r="CI30" i="3"/>
  <c r="CM30" i="3"/>
  <c r="EQ22" i="2"/>
  <c r="EI22" i="3"/>
  <c r="AE35" i="3"/>
  <c r="AM35" i="2"/>
  <c r="DH10" i="3"/>
  <c r="DP10" i="2"/>
  <c r="DH16" i="3"/>
  <c r="DP16" i="2"/>
  <c r="U24" i="2"/>
  <c r="M24" i="3"/>
  <c r="EO53" i="3"/>
  <c r="EK53" i="3"/>
  <c r="J65" i="3"/>
  <c r="F65" i="3"/>
  <c r="CG16" i="3"/>
  <c r="CO16" i="2"/>
  <c r="M49" i="10"/>
  <c r="U49" i="9"/>
  <c r="AB30" i="2"/>
  <c r="X30" i="2"/>
  <c r="CM38" i="2"/>
  <c r="CI38" i="2"/>
  <c r="X41" i="2"/>
  <c r="AB41" i="2"/>
  <c r="EF64" i="2"/>
  <c r="EB64" i="2"/>
  <c r="CG39" i="3"/>
  <c r="CO39" i="2"/>
  <c r="BC59" i="2"/>
  <c r="AY59" i="2"/>
  <c r="M55" i="10"/>
  <c r="U55" i="9"/>
  <c r="V23" i="10"/>
  <c r="AD23" i="9"/>
  <c r="CH72" i="11"/>
  <c r="CN72" i="11" s="1"/>
  <c r="CH72" i="12" s="1"/>
  <c r="CN72" i="12" s="1"/>
  <c r="CH72" i="10"/>
  <c r="CN72" i="10" s="1"/>
  <c r="EJ62" i="6"/>
  <c r="EP62" i="6" s="1"/>
  <c r="EJ62" i="7" s="1"/>
  <c r="EP62" i="7" s="1"/>
  <c r="EJ62" i="8" s="1"/>
  <c r="EP62" i="8" s="1"/>
  <c r="EJ62" i="9" s="1"/>
  <c r="EP62" i="9" s="1"/>
  <c r="EJ62" i="10" s="1"/>
  <c r="EP62" i="10" s="1"/>
  <c r="EJ62" i="11" s="1"/>
  <c r="EP62" i="11" s="1"/>
  <c r="EJ62" i="12" s="1"/>
  <c r="EP62" i="12" s="1"/>
  <c r="EJ62" i="5"/>
  <c r="EP62" i="5" s="1"/>
  <c r="AT61" i="2"/>
  <c r="AP61" i="2"/>
  <c r="AK36" i="2"/>
  <c r="AG36" i="2"/>
  <c r="D66" i="3"/>
  <c r="L66" i="2"/>
  <c r="CG61" i="3"/>
  <c r="CO61" i="2"/>
  <c r="BO49" i="3"/>
  <c r="BW49" i="2"/>
  <c r="AE27" i="3"/>
  <c r="AM27" i="2"/>
  <c r="DQ19" i="3"/>
  <c r="DY19" i="2"/>
  <c r="AE75" i="3"/>
  <c r="AM75" i="2"/>
  <c r="DN69" i="2"/>
  <c r="DJ69" i="2"/>
  <c r="DW55" i="3"/>
  <c r="DS55" i="3"/>
  <c r="DW47" i="3"/>
  <c r="DS47" i="3"/>
  <c r="BO38" i="3"/>
  <c r="BW38" i="2"/>
  <c r="EB24" i="2"/>
  <c r="EF24" i="2"/>
  <c r="DE19" i="2"/>
  <c r="DA19" i="2"/>
  <c r="DA68" i="2"/>
  <c r="DE68" i="2"/>
  <c r="AW53" i="3"/>
  <c r="BE53" i="2"/>
  <c r="DQ27" i="3"/>
  <c r="DY27" i="2"/>
  <c r="CM78" i="2"/>
  <c r="CI78" i="2"/>
  <c r="CG68" i="3"/>
  <c r="CO68" i="2"/>
  <c r="CD62" i="2"/>
  <c r="BZ62" i="2"/>
  <c r="J55" i="2"/>
  <c r="F55" i="2"/>
  <c r="EO49" i="2"/>
  <c r="EK49" i="2"/>
  <c r="DN32" i="2"/>
  <c r="DJ32" i="2"/>
  <c r="CY29" i="3"/>
  <c r="DG29" i="2"/>
  <c r="EK13" i="2"/>
  <c r="EO13" i="2"/>
  <c r="BC39" i="2"/>
  <c r="AY39" i="2"/>
  <c r="CM27" i="3"/>
  <c r="CI27" i="3"/>
  <c r="EI65" i="3"/>
  <c r="EQ65" i="2"/>
  <c r="V62" i="3"/>
  <c r="AD62" i="2"/>
  <c r="V27" i="3"/>
  <c r="AD27" i="2"/>
  <c r="EQ16" i="2"/>
  <c r="EI16" i="3"/>
  <c r="AN72" i="3"/>
  <c r="AV72" i="2"/>
  <c r="DH65" i="3"/>
  <c r="DP65" i="2"/>
  <c r="DZ38" i="3"/>
  <c r="EH38" i="2"/>
  <c r="EF30" i="2"/>
  <c r="EB30" i="2"/>
  <c r="CI77" i="2"/>
  <c r="AN75" i="3"/>
  <c r="AV75" i="2"/>
  <c r="AB66" i="2"/>
  <c r="X66" i="2"/>
  <c r="CY39" i="3"/>
  <c r="DG39" i="2"/>
  <c r="DN17" i="3"/>
  <c r="DJ17" i="3"/>
  <c r="AK53" i="2"/>
  <c r="AG53" i="2"/>
  <c r="BX40" i="3"/>
  <c r="CF40" i="2"/>
  <c r="CD32" i="2"/>
  <c r="BZ32" i="2"/>
  <c r="M26" i="3"/>
  <c r="U26" i="2"/>
  <c r="S78" i="2"/>
  <c r="O78" i="2"/>
  <c r="J75" i="2"/>
  <c r="F75" i="2"/>
  <c r="BF72" i="3"/>
  <c r="BN72" i="2"/>
  <c r="J62" i="2"/>
  <c r="F62" i="2"/>
  <c r="M48" i="3"/>
  <c r="U48" i="2"/>
  <c r="AK32" i="2"/>
  <c r="AG32" i="2"/>
  <c r="CD27" i="3"/>
  <c r="BZ27" i="3"/>
  <c r="DH19" i="3"/>
  <c r="DP19" i="2"/>
  <c r="BC25" i="2"/>
  <c r="AY25" i="2"/>
  <c r="BO48" i="3"/>
  <c r="BW48" i="2"/>
  <c r="AW40" i="3"/>
  <c r="BE40" i="2"/>
  <c r="DH35" i="3"/>
  <c r="DP35" i="2"/>
  <c r="EF26" i="2"/>
  <c r="EB26" i="2"/>
  <c r="AM55" i="2"/>
  <c r="DN36" i="2"/>
  <c r="DJ36" i="2"/>
  <c r="AB28" i="3"/>
  <c r="X28" i="3"/>
  <c r="AK24" i="2"/>
  <c r="AG24" i="2"/>
  <c r="EO19" i="3"/>
  <c r="EK19" i="3"/>
  <c r="AG16" i="3"/>
  <c r="AK16" i="3"/>
  <c r="BH47" i="2"/>
  <c r="BL47" i="2"/>
  <c r="DN13" i="2"/>
  <c r="DJ13" i="2"/>
  <c r="EH74" i="2"/>
  <c r="DZ74" i="3"/>
  <c r="AM67" i="2"/>
  <c r="AE67" i="3"/>
  <c r="DS38" i="2"/>
  <c r="AE31" i="3"/>
  <c r="AM31" i="2"/>
  <c r="AM25" i="2"/>
  <c r="AE25" i="3"/>
  <c r="BO17" i="3"/>
  <c r="BW17" i="2"/>
  <c r="DS78" i="3"/>
  <c r="DW78" i="3"/>
  <c r="BO53" i="3"/>
  <c r="BW53" i="2"/>
  <c r="EO31" i="2"/>
  <c r="EK31" i="2"/>
  <c r="D25" i="3"/>
  <c r="L25" i="2"/>
  <c r="BQ13" i="2"/>
  <c r="BU13" i="2"/>
  <c r="D69" i="3"/>
  <c r="L69" i="2"/>
  <c r="DW17" i="3"/>
  <c r="DS17" i="3"/>
  <c r="AN66" i="3"/>
  <c r="AV66" i="2"/>
  <c r="BO62" i="3"/>
  <c r="BW62" i="2"/>
  <c r="DZ32" i="3"/>
  <c r="EH32" i="2"/>
  <c r="AN28" i="3"/>
  <c r="AV28" i="2"/>
  <c r="AY74" i="2"/>
  <c r="DJ23" i="3"/>
  <c r="DN23" i="3"/>
  <c r="BZ22" i="3"/>
  <c r="CD22" i="3"/>
  <c r="BH29" i="3"/>
  <c r="BL29" i="3"/>
  <c r="BL49" i="3"/>
  <c r="BH49" i="3"/>
  <c r="AE39" i="3"/>
  <c r="AM39" i="2"/>
  <c r="BE45" i="2"/>
  <c r="M69" i="10"/>
  <c r="U69" i="9"/>
  <c r="D10" i="3"/>
  <c r="L10" i="2"/>
  <c r="DJ74" i="2"/>
  <c r="DN74" i="2"/>
  <c r="EO68" i="3"/>
  <c r="EK68" i="3"/>
  <c r="EI66" i="3"/>
  <c r="EQ66" i="2"/>
  <c r="AK63" i="3"/>
  <c r="AG63" i="3"/>
  <c r="CG59" i="3"/>
  <c r="CO59" i="2"/>
  <c r="D45" i="3"/>
  <c r="L45" i="2"/>
  <c r="BU65" i="3"/>
  <c r="BQ65" i="3"/>
  <c r="CY48" i="3"/>
  <c r="DG48" i="2"/>
  <c r="DZ40" i="3"/>
  <c r="EH40" i="2"/>
  <c r="DH37" i="3"/>
  <c r="DP37" i="2"/>
  <c r="DZ22" i="3"/>
  <c r="EH22" i="2"/>
  <c r="DE78" i="3"/>
  <c r="DA78" i="3"/>
  <c r="BZ77" i="2"/>
  <c r="CD77" i="2"/>
  <c r="CI72" i="2"/>
  <c r="AY45" i="3"/>
  <c r="BC45" i="3"/>
  <c r="EB67" i="3"/>
  <c r="EF67" i="3"/>
  <c r="EO17" i="3"/>
  <c r="EK17" i="3"/>
  <c r="DW49" i="3"/>
  <c r="DS49" i="3"/>
  <c r="DJ27" i="3"/>
  <c r="DN27" i="3"/>
  <c r="V18" i="3"/>
  <c r="AD18" i="2"/>
  <c r="CY55" i="3"/>
  <c r="DG55" i="2"/>
  <c r="BO65" i="4" l="1"/>
  <c r="BW65" i="3"/>
  <c r="F69" i="3"/>
  <c r="J69" i="3"/>
  <c r="CY68" i="3"/>
  <c r="DG68" i="2"/>
  <c r="BX67" i="4"/>
  <c r="CF67" i="3"/>
  <c r="BU23" i="3"/>
  <c r="BQ23" i="3"/>
  <c r="CG40" i="3"/>
  <c r="CO40" i="2"/>
  <c r="AN45" i="3"/>
  <c r="AV45" i="2"/>
  <c r="AB45" i="10"/>
  <c r="X45" i="10"/>
  <c r="V77" i="4"/>
  <c r="AD77" i="3"/>
  <c r="BL77" i="4"/>
  <c r="BH77" i="4"/>
  <c r="CY72" i="3"/>
  <c r="DG72" i="2"/>
  <c r="AN18" i="3"/>
  <c r="AV18" i="2"/>
  <c r="AW62" i="3"/>
  <c r="BE62" i="2"/>
  <c r="DE16" i="3"/>
  <c r="DA16" i="3"/>
  <c r="BZ10" i="3"/>
  <c r="CD10" i="3"/>
  <c r="J38" i="3"/>
  <c r="F38" i="3"/>
  <c r="CY23" i="4"/>
  <c r="DG23" i="3"/>
  <c r="BW26" i="3"/>
  <c r="BO26" i="4"/>
  <c r="M69" i="3"/>
  <c r="U69" i="2"/>
  <c r="O65" i="3"/>
  <c r="S65" i="3"/>
  <c r="BO68" i="4"/>
  <c r="BW68" i="3"/>
  <c r="DQ39" i="3"/>
  <c r="DY39" i="2"/>
  <c r="AE28" i="3"/>
  <c r="AM28" i="2"/>
  <c r="M47" i="3"/>
  <c r="U47" i="2"/>
  <c r="DJ31" i="3"/>
  <c r="DN31" i="3"/>
  <c r="DE74" i="3"/>
  <c r="DA74" i="3"/>
  <c r="AK72" i="3"/>
  <c r="AG72" i="3"/>
  <c r="EB13" i="3"/>
  <c r="EF13" i="3"/>
  <c r="AK59" i="3"/>
  <c r="AG59" i="3"/>
  <c r="DH49" i="4"/>
  <c r="DP49" i="3"/>
  <c r="DQ38" i="4"/>
  <c r="DY38" i="3"/>
  <c r="CO23" i="3"/>
  <c r="CG23" i="4"/>
  <c r="BO61" i="3"/>
  <c r="BW61" i="2"/>
  <c r="AN29" i="4"/>
  <c r="AV29" i="3"/>
  <c r="BL61" i="3"/>
  <c r="BH61" i="3"/>
  <c r="CY40" i="3"/>
  <c r="DG40" i="2"/>
  <c r="V13" i="10"/>
  <c r="AD13" i="9"/>
  <c r="BX37" i="4"/>
  <c r="CF37" i="3"/>
  <c r="BO72" i="3"/>
  <c r="BW72" i="2"/>
  <c r="M59" i="10"/>
  <c r="U59" i="9"/>
  <c r="CG69" i="3"/>
  <c r="CO69" i="2"/>
  <c r="DQ41" i="3"/>
  <c r="DY41" i="2"/>
  <c r="CY75" i="3"/>
  <c r="DG75" i="2"/>
  <c r="BO13" i="3"/>
  <c r="BW13" i="2"/>
  <c r="DQ78" i="4"/>
  <c r="DY78" i="3"/>
  <c r="V28" i="4"/>
  <c r="AD28" i="3"/>
  <c r="DZ30" i="3"/>
  <c r="EH30" i="2"/>
  <c r="CG27" i="4"/>
  <c r="CO27" i="3"/>
  <c r="DH32" i="3"/>
  <c r="DP32" i="2"/>
  <c r="CM68" i="3"/>
  <c r="CI68" i="3"/>
  <c r="DQ47" i="4"/>
  <c r="DY47" i="3"/>
  <c r="DW19" i="3"/>
  <c r="DS19" i="3"/>
  <c r="F66" i="3"/>
  <c r="J66" i="3"/>
  <c r="CM39" i="3"/>
  <c r="CI39" i="3"/>
  <c r="V30" i="3"/>
  <c r="AD30" i="2"/>
  <c r="EI53" i="4"/>
  <c r="EQ53" i="3"/>
  <c r="AG35" i="3"/>
  <c r="AK35" i="3"/>
  <c r="BQ74" i="3"/>
  <c r="BU74" i="3"/>
  <c r="BF39" i="4"/>
  <c r="BN39" i="3"/>
  <c r="V38" i="4"/>
  <c r="AD38" i="3"/>
  <c r="DH63" i="4"/>
  <c r="DP63" i="3"/>
  <c r="M37" i="4"/>
  <c r="U37" i="3"/>
  <c r="EK40" i="3"/>
  <c r="EO40" i="3"/>
  <c r="AB22" i="3"/>
  <c r="X22" i="3"/>
  <c r="J49" i="3"/>
  <c r="F49" i="3"/>
  <c r="CM18" i="3"/>
  <c r="CI18" i="3"/>
  <c r="AP62" i="3"/>
  <c r="AT62" i="3"/>
  <c r="EI61" i="3"/>
  <c r="EQ61" i="2"/>
  <c r="DZ16" i="4"/>
  <c r="EH16" i="3"/>
  <c r="V32" i="4"/>
  <c r="AD32" i="3"/>
  <c r="CD76" i="3"/>
  <c r="BZ76" i="3"/>
  <c r="M39" i="10"/>
  <c r="U39" i="9"/>
  <c r="AB35" i="10"/>
  <c r="X35" i="10"/>
  <c r="CY64" i="3"/>
  <c r="DG64" i="2"/>
  <c r="AG76" i="3"/>
  <c r="AK76" i="3"/>
  <c r="O72" i="10"/>
  <c r="S72" i="10"/>
  <c r="M78" i="10"/>
  <c r="U78" i="9"/>
  <c r="DN59" i="3"/>
  <c r="DJ59" i="3"/>
  <c r="DQ59" i="4"/>
  <c r="DW59" i="4" s="1"/>
  <c r="DY59" i="3"/>
  <c r="BX68" i="3"/>
  <c r="CF68" i="2"/>
  <c r="CD48" i="3"/>
  <c r="BZ48" i="3"/>
  <c r="AP24" i="3"/>
  <c r="AT24" i="3"/>
  <c r="AW13" i="5"/>
  <c r="BC13" i="5" s="1"/>
  <c r="BE13" i="4"/>
  <c r="AY13" i="5" s="1"/>
  <c r="AB55" i="3"/>
  <c r="X55" i="3"/>
  <c r="AP48" i="3"/>
  <c r="AT48" i="3"/>
  <c r="AT23" i="3"/>
  <c r="AP23" i="3"/>
  <c r="BL67" i="3"/>
  <c r="BH67" i="3"/>
  <c r="BU16" i="3"/>
  <c r="BQ16" i="3"/>
  <c r="D37" i="4"/>
  <c r="L37" i="3"/>
  <c r="AW68" i="3"/>
  <c r="BE68" i="2"/>
  <c r="BU69" i="3"/>
  <c r="BQ69" i="3"/>
  <c r="M62" i="4"/>
  <c r="U62" i="3"/>
  <c r="DE63" i="3"/>
  <c r="DA63" i="3"/>
  <c r="M66" i="3"/>
  <c r="U66" i="2"/>
  <c r="CY61" i="4"/>
  <c r="DG61" i="3"/>
  <c r="CG75" i="4"/>
  <c r="CO75" i="3"/>
  <c r="EK36" i="3"/>
  <c r="EO36" i="3"/>
  <c r="AT77" i="3"/>
  <c r="AP77" i="3"/>
  <c r="DZ28" i="3"/>
  <c r="EH28" i="2"/>
  <c r="AN35" i="4"/>
  <c r="AV35" i="3"/>
  <c r="DJ53" i="3"/>
  <c r="DN53" i="3"/>
  <c r="CY13" i="5"/>
  <c r="DG13" i="4"/>
  <c r="CI17" i="3"/>
  <c r="CM17" i="3"/>
  <c r="AN63" i="3"/>
  <c r="AV63" i="2"/>
  <c r="M74" i="3"/>
  <c r="U74" i="2"/>
  <c r="D47" i="3"/>
  <c r="L47" i="2"/>
  <c r="J19" i="5"/>
  <c r="F19" i="5"/>
  <c r="O13" i="10"/>
  <c r="S13" i="10"/>
  <c r="O41" i="10"/>
  <c r="S41" i="10"/>
  <c r="DA17" i="3"/>
  <c r="DE17" i="3"/>
  <c r="BX66" i="4"/>
  <c r="CF66" i="3"/>
  <c r="EI76" i="3"/>
  <c r="EQ76" i="2"/>
  <c r="D48" i="4"/>
  <c r="L48" i="3"/>
  <c r="AV69" i="2"/>
  <c r="AN69" i="3"/>
  <c r="J59" i="3"/>
  <c r="F59" i="3"/>
  <c r="AB74" i="3"/>
  <c r="X74" i="3"/>
  <c r="S53" i="3"/>
  <c r="O53" i="3"/>
  <c r="BU47" i="3"/>
  <c r="BQ47" i="3"/>
  <c r="AV74" i="2"/>
  <c r="AN74" i="3"/>
  <c r="AG19" i="3"/>
  <c r="AK19" i="3"/>
  <c r="CG37" i="4"/>
  <c r="CO37" i="3"/>
  <c r="BL75" i="3"/>
  <c r="BH75" i="3"/>
  <c r="DW40" i="3"/>
  <c r="DS40" i="3"/>
  <c r="CY30" i="3"/>
  <c r="DG30" i="2"/>
  <c r="AN55" i="4"/>
  <c r="AV55" i="3"/>
  <c r="J17" i="3"/>
  <c r="F17" i="3"/>
  <c r="BO77" i="3"/>
  <c r="BW77" i="2"/>
  <c r="AB25" i="10"/>
  <c r="X25" i="10"/>
  <c r="BX30" i="3"/>
  <c r="CF30" i="2"/>
  <c r="S16" i="3"/>
  <c r="O16" i="3"/>
  <c r="AW64" i="4"/>
  <c r="BE64" i="3"/>
  <c r="DQ75" i="4"/>
  <c r="DY75" i="3"/>
  <c r="DW26" i="3"/>
  <c r="DS26" i="3"/>
  <c r="DH45" i="3"/>
  <c r="DP45" i="2"/>
  <c r="CM63" i="3"/>
  <c r="CI63" i="3"/>
  <c r="BE16" i="2"/>
  <c r="AW16" i="3"/>
  <c r="CD39" i="3"/>
  <c r="BZ39" i="3"/>
  <c r="AB16" i="3"/>
  <c r="X16" i="3"/>
  <c r="BF26" i="3"/>
  <c r="BN26" i="2"/>
  <c r="D23" i="4"/>
  <c r="L23" i="3"/>
  <c r="EF17" i="3"/>
  <c r="EB17" i="3"/>
  <c r="O26" i="10"/>
  <c r="S26" i="10"/>
  <c r="S65" i="10"/>
  <c r="O65" i="10"/>
  <c r="AE55" i="4"/>
  <c r="AM55" i="3"/>
  <c r="BO31" i="3"/>
  <c r="BW31" i="2"/>
  <c r="BU24" i="3"/>
  <c r="BQ24" i="3"/>
  <c r="D61" i="4"/>
  <c r="L61" i="3"/>
  <c r="CY59" i="3"/>
  <c r="DG59" i="2"/>
  <c r="S61" i="10"/>
  <c r="O61" i="10"/>
  <c r="O48" i="10"/>
  <c r="S48" i="10"/>
  <c r="BU35" i="3"/>
  <c r="BQ35" i="3"/>
  <c r="DW67" i="3"/>
  <c r="DS67" i="3"/>
  <c r="U23" i="3"/>
  <c r="M23" i="4"/>
  <c r="V24" i="4"/>
  <c r="AD24" i="3"/>
  <c r="CD38" i="3"/>
  <c r="BZ38" i="3"/>
  <c r="O55" i="3"/>
  <c r="S55" i="3"/>
  <c r="S69" i="10"/>
  <c r="O69" i="10"/>
  <c r="DJ19" i="3"/>
  <c r="DN19" i="3"/>
  <c r="CD78" i="3"/>
  <c r="BZ78" i="3"/>
  <c r="AN78" i="3"/>
  <c r="AV78" i="2"/>
  <c r="BL76" i="3"/>
  <c r="BH76" i="3"/>
  <c r="BC88" i="2"/>
  <c r="AY88" i="2"/>
  <c r="D16" i="3"/>
  <c r="L16" i="2"/>
  <c r="AE16" i="4"/>
  <c r="AM16" i="3"/>
  <c r="BX32" i="3"/>
  <c r="CF32" i="2"/>
  <c r="DW32" i="3"/>
  <c r="DS32" i="3"/>
  <c r="AN37" i="3"/>
  <c r="AV37" i="2"/>
  <c r="EO75" i="3"/>
  <c r="EK75" i="3"/>
  <c r="DS10" i="3"/>
  <c r="DW10" i="3"/>
  <c r="BL37" i="3"/>
  <c r="BH37" i="3"/>
  <c r="AT19" i="3"/>
  <c r="AP19" i="3"/>
  <c r="AW10" i="4"/>
  <c r="BE10" i="3"/>
  <c r="DQ35" i="3"/>
  <c r="DY35" i="2"/>
  <c r="O30" i="3"/>
  <c r="S30" i="3"/>
  <c r="J76" i="3"/>
  <c r="F76" i="3"/>
  <c r="CM35" i="3"/>
  <c r="CI35" i="3"/>
  <c r="DA22" i="3"/>
  <c r="DE22" i="3"/>
  <c r="AN25" i="4"/>
  <c r="AV25" i="3"/>
  <c r="CM49" i="3"/>
  <c r="CI49" i="3"/>
  <c r="M38" i="3"/>
  <c r="U38" i="2"/>
  <c r="CM77" i="3"/>
  <c r="CI77" i="3"/>
  <c r="DE24" i="3"/>
  <c r="DA24" i="3"/>
  <c r="EO38" i="3"/>
  <c r="EK38" i="3"/>
  <c r="X59" i="10"/>
  <c r="AB59" i="10"/>
  <c r="X74" i="10"/>
  <c r="AB74" i="10"/>
  <c r="EQ25" i="3"/>
  <c r="EI25" i="4"/>
  <c r="EO77" i="3"/>
  <c r="EK77" i="3"/>
  <c r="BZ17" i="3"/>
  <c r="CD17" i="3"/>
  <c r="AB76" i="3"/>
  <c r="X76" i="3"/>
  <c r="AW35" i="3"/>
  <c r="BE35" i="2"/>
  <c r="BZ16" i="3"/>
  <c r="CD16" i="3"/>
  <c r="DQ66" i="4"/>
  <c r="DY66" i="3"/>
  <c r="EF48" i="3"/>
  <c r="EB48" i="3"/>
  <c r="D74" i="4"/>
  <c r="L74" i="3"/>
  <c r="EI27" i="3"/>
  <c r="EQ27" i="2"/>
  <c r="D41" i="4"/>
  <c r="L41" i="3"/>
  <c r="BU78" i="3"/>
  <c r="BQ78" i="3"/>
  <c r="CI48" i="4"/>
  <c r="CM48" i="4"/>
  <c r="EI63" i="3"/>
  <c r="EQ63" i="2"/>
  <c r="CY32" i="4"/>
  <c r="DG32" i="3"/>
  <c r="CI26" i="3"/>
  <c r="CM26" i="3"/>
  <c r="U27" i="3"/>
  <c r="M27" i="4"/>
  <c r="D28" i="3"/>
  <c r="L28" i="2"/>
  <c r="S63" i="3"/>
  <c r="O63" i="3"/>
  <c r="BH68" i="3"/>
  <c r="BL68" i="3"/>
  <c r="BC74" i="4"/>
  <c r="DG27" i="3"/>
  <c r="CY27" i="4"/>
  <c r="AM46" i="3"/>
  <c r="AE47" i="4"/>
  <c r="DN30" i="3"/>
  <c r="DJ30" i="3"/>
  <c r="D64" i="3"/>
  <c r="L64" i="2"/>
  <c r="BC26" i="3"/>
  <c r="AY26" i="3"/>
  <c r="DZ78" i="4"/>
  <c r="EH78" i="3"/>
  <c r="S35" i="10"/>
  <c r="O35" i="10"/>
  <c r="DH27" i="4"/>
  <c r="DP27" i="3"/>
  <c r="EB32" i="3"/>
  <c r="EF32" i="3"/>
  <c r="L62" i="2"/>
  <c r="D62" i="3"/>
  <c r="CM25" i="3"/>
  <c r="CI25" i="3"/>
  <c r="BX53" i="3"/>
  <c r="CF53" i="2"/>
  <c r="DH23" i="4"/>
  <c r="DP23" i="3"/>
  <c r="BX27" i="4"/>
  <c r="CF27" i="3"/>
  <c r="EO22" i="3"/>
  <c r="EK22" i="3"/>
  <c r="EI74" i="3"/>
  <c r="EQ74" i="2"/>
  <c r="BC67" i="4"/>
  <c r="AY67" i="4"/>
  <c r="X47" i="3"/>
  <c r="AB47" i="3"/>
  <c r="BX77" i="3"/>
  <c r="CF77" i="2"/>
  <c r="DH74" i="3"/>
  <c r="DP74" i="2"/>
  <c r="DH36" i="3"/>
  <c r="DP36" i="2"/>
  <c r="EF38" i="3"/>
  <c r="EB38" i="3"/>
  <c r="X27" i="3"/>
  <c r="AB27" i="3"/>
  <c r="AW39" i="3"/>
  <c r="BE39" i="2"/>
  <c r="EI49" i="3"/>
  <c r="EQ49" i="2"/>
  <c r="CG78" i="3"/>
  <c r="CO78" i="2"/>
  <c r="CY19" i="3"/>
  <c r="DG19" i="2"/>
  <c r="DQ55" i="4"/>
  <c r="DY55" i="3"/>
  <c r="AG27" i="3"/>
  <c r="AK27" i="3"/>
  <c r="AE36" i="3"/>
  <c r="AM36" i="2"/>
  <c r="X23" i="10"/>
  <c r="AB23" i="10"/>
  <c r="EH64" i="2"/>
  <c r="DZ64" i="3"/>
  <c r="S49" i="10"/>
  <c r="O49" i="10"/>
  <c r="AV17" i="2"/>
  <c r="AN17" i="3"/>
  <c r="DZ63" i="4"/>
  <c r="EH63" i="3"/>
  <c r="AN67" i="4"/>
  <c r="AV67" i="3"/>
  <c r="F26" i="3"/>
  <c r="J26" i="3"/>
  <c r="AW49" i="3"/>
  <c r="BE49" i="2"/>
  <c r="CY53" i="3"/>
  <c r="DG53" i="2"/>
  <c r="DZ55" i="4"/>
  <c r="EH55" i="3"/>
  <c r="BL18" i="3"/>
  <c r="BH18" i="3"/>
  <c r="BE17" i="3"/>
  <c r="AW17" i="4"/>
  <c r="X65" i="3"/>
  <c r="AB65" i="3"/>
  <c r="AB78" i="3"/>
  <c r="X78" i="3"/>
  <c r="AV49" i="3"/>
  <c r="AN49" i="4"/>
  <c r="BZ18" i="3"/>
  <c r="CD18" i="3"/>
  <c r="BF36" i="3"/>
  <c r="BN36" i="2"/>
  <c r="F22" i="3"/>
  <c r="J22" i="3"/>
  <c r="BO25" i="3"/>
  <c r="BW25" i="2"/>
  <c r="S53" i="10"/>
  <c r="O53" i="10"/>
  <c r="S24" i="10"/>
  <c r="O24" i="10"/>
  <c r="S63" i="10"/>
  <c r="O63" i="10"/>
  <c r="CD13" i="3"/>
  <c r="BZ13" i="3"/>
  <c r="DW36" i="3"/>
  <c r="DS36" i="3"/>
  <c r="EF36" i="3"/>
  <c r="EB36" i="3"/>
  <c r="S68" i="10"/>
  <c r="O68" i="10"/>
  <c r="O76" i="10"/>
  <c r="S76" i="10"/>
  <c r="DY18" i="2"/>
  <c r="DQ18" i="3"/>
  <c r="D13" i="3"/>
  <c r="L13" i="2"/>
  <c r="EF77" i="3"/>
  <c r="EB77" i="3"/>
  <c r="EF75" i="3"/>
  <c r="EB75" i="3"/>
  <c r="X53" i="3"/>
  <c r="AB53" i="3"/>
  <c r="BH45" i="3"/>
  <c r="BL45" i="3"/>
  <c r="DH28" i="4"/>
  <c r="DP28" i="3"/>
  <c r="M40" i="3"/>
  <c r="U40" i="2"/>
  <c r="CD63" i="3"/>
  <c r="BZ63" i="3"/>
  <c r="M31" i="4"/>
  <c r="U31" i="3"/>
  <c r="DQ72" i="4"/>
  <c r="DY72" i="3"/>
  <c r="DQ45" i="4"/>
  <c r="DY45" i="3"/>
  <c r="DW74" i="3"/>
  <c r="DS74" i="3"/>
  <c r="CY77" i="3"/>
  <c r="DG77" i="2"/>
  <c r="BC19" i="3"/>
  <c r="AY19" i="3"/>
  <c r="AT40" i="3"/>
  <c r="AP40" i="3"/>
  <c r="D27" i="4"/>
  <c r="L27" i="3"/>
  <c r="DQ37" i="3"/>
  <c r="DY37" i="2"/>
  <c r="AE13" i="4"/>
  <c r="AM13" i="3"/>
  <c r="CG36" i="3"/>
  <c r="CO36" i="2"/>
  <c r="DH68" i="4"/>
  <c r="DP68" i="3"/>
  <c r="AW23" i="3"/>
  <c r="BE23" i="2"/>
  <c r="CD24" i="3"/>
  <c r="BZ24" i="3"/>
  <c r="CG42" i="3"/>
  <c r="CO42" i="2"/>
  <c r="V28" i="10"/>
  <c r="AD28" i="9"/>
  <c r="S23" i="10"/>
  <c r="O23" i="10"/>
  <c r="AB76" i="10"/>
  <c r="X76" i="10"/>
  <c r="V72" i="10"/>
  <c r="AD72" i="9"/>
  <c r="AN76" i="3"/>
  <c r="AV76" i="2"/>
  <c r="BC22" i="3"/>
  <c r="AY22" i="3"/>
  <c r="BF78" i="4"/>
  <c r="BN78" i="3"/>
  <c r="EO55" i="3"/>
  <c r="EK55" i="3"/>
  <c r="AE62" i="3"/>
  <c r="AM62" i="2"/>
  <c r="DH40" i="3"/>
  <c r="DP40" i="2"/>
  <c r="AK65" i="4"/>
  <c r="AG65" i="4"/>
  <c r="J24" i="3"/>
  <c r="F24" i="3"/>
  <c r="V63" i="4"/>
  <c r="AD63" i="3"/>
  <c r="AT30" i="3"/>
  <c r="AP30" i="3"/>
  <c r="CD25" i="3"/>
  <c r="BZ25" i="3"/>
  <c r="D77" i="3"/>
  <c r="L77" i="2"/>
  <c r="AN47" i="4"/>
  <c r="AV47" i="3"/>
  <c r="DQ77" i="4"/>
  <c r="DY77" i="3"/>
  <c r="BO55" i="3"/>
  <c r="BW55" i="2"/>
  <c r="AB29" i="10"/>
  <c r="X29" i="10"/>
  <c r="CG22" i="3"/>
  <c r="CO22" i="2"/>
  <c r="EO26" i="3"/>
  <c r="EK26" i="3"/>
  <c r="EI48" i="4"/>
  <c r="EQ48" i="3"/>
  <c r="CM72" i="3"/>
  <c r="CI72" i="3"/>
  <c r="EI10" i="4"/>
  <c r="EQ10" i="3"/>
  <c r="BU28" i="3"/>
  <c r="BQ28" i="3"/>
  <c r="EF61" i="3"/>
  <c r="EB61" i="3"/>
  <c r="AK68" i="3"/>
  <c r="AG68" i="3"/>
  <c r="DW69" i="3"/>
  <c r="DS69" i="3"/>
  <c r="AN64" i="4"/>
  <c r="AV64" i="3"/>
  <c r="BL64" i="3"/>
  <c r="BH64" i="3"/>
  <c r="CG32" i="3"/>
  <c r="CO32" i="2"/>
  <c r="CY37" i="4"/>
  <c r="DG37" i="3"/>
  <c r="DH72" i="4"/>
  <c r="DP72" i="3"/>
  <c r="BF24" i="3"/>
  <c r="BN24" i="2"/>
  <c r="V25" i="3"/>
  <c r="AD25" i="2"/>
  <c r="BC65" i="3"/>
  <c r="AY65" i="3"/>
  <c r="M25" i="10"/>
  <c r="U25" i="9"/>
  <c r="V36" i="10"/>
  <c r="AD36" i="9"/>
  <c r="S45" i="10"/>
  <c r="O45" i="10"/>
  <c r="CM64" i="3"/>
  <c r="CI64" i="3"/>
  <c r="DE65" i="3"/>
  <c r="DA65" i="3"/>
  <c r="CD35" i="3"/>
  <c r="BZ35" i="3"/>
  <c r="AB17" i="3"/>
  <c r="X17" i="3"/>
  <c r="BQ41" i="3"/>
  <c r="BU41" i="3"/>
  <c r="S75" i="10"/>
  <c r="O75" i="10"/>
  <c r="S10" i="10"/>
  <c r="O10" i="10"/>
  <c r="DE45" i="3"/>
  <c r="DA45" i="3"/>
  <c r="M17" i="3"/>
  <c r="U17" i="2"/>
  <c r="CG62" i="4"/>
  <c r="CO62" i="3"/>
  <c r="V45" i="3"/>
  <c r="AD45" i="2"/>
  <c r="DE35" i="3"/>
  <c r="DA35" i="3"/>
  <c r="DN39" i="3"/>
  <c r="DJ39" i="3"/>
  <c r="DH67" i="3"/>
  <c r="DP67" i="2"/>
  <c r="J63" i="3"/>
  <c r="F63" i="3"/>
  <c r="DZ10" i="3"/>
  <c r="EH10" i="2"/>
  <c r="AW45" i="4"/>
  <c r="BE45" i="3"/>
  <c r="BU53" i="3"/>
  <c r="BQ53" i="3"/>
  <c r="DP17" i="3"/>
  <c r="DH17" i="4"/>
  <c r="BF30" i="4"/>
  <c r="BN30" i="3"/>
  <c r="CM53" i="3"/>
  <c r="CI53" i="3"/>
  <c r="BL23" i="3"/>
  <c r="BH23" i="3"/>
  <c r="BC38" i="3"/>
  <c r="AY38" i="3"/>
  <c r="BX31" i="4"/>
  <c r="CF31" i="3"/>
  <c r="BF59" i="4"/>
  <c r="BN59" i="3"/>
  <c r="J45" i="3"/>
  <c r="F45" i="3"/>
  <c r="BU62" i="3"/>
  <c r="BQ62" i="3"/>
  <c r="AK67" i="3"/>
  <c r="AG67" i="3"/>
  <c r="BL72" i="3"/>
  <c r="BH72" i="3"/>
  <c r="DQ23" i="3"/>
  <c r="DY23" i="2"/>
  <c r="S35" i="3"/>
  <c r="O35" i="3"/>
  <c r="S18" i="10"/>
  <c r="O18" i="10"/>
  <c r="BX74" i="4"/>
  <c r="CF74" i="3"/>
  <c r="DY25" i="2"/>
  <c r="DQ25" i="3"/>
  <c r="BO67" i="3"/>
  <c r="BW67" i="2"/>
  <c r="AE32" i="3"/>
  <c r="AM32" i="2"/>
  <c r="V66" i="3"/>
  <c r="AD66" i="2"/>
  <c r="EI13" i="3"/>
  <c r="EQ13" i="2"/>
  <c r="V41" i="3"/>
  <c r="AD41" i="2"/>
  <c r="BF17" i="3"/>
  <c r="BN17" i="2"/>
  <c r="CY62" i="3"/>
  <c r="DG62" i="2"/>
  <c r="AK17" i="3"/>
  <c r="AG17" i="3"/>
  <c r="M22" i="3"/>
  <c r="U22" i="2"/>
  <c r="O75" i="3"/>
  <c r="S75" i="3"/>
  <c r="AB22" i="10"/>
  <c r="X22" i="10"/>
  <c r="AW24" i="4"/>
  <c r="BE24" i="3"/>
  <c r="BL31" i="3"/>
  <c r="BH31" i="3"/>
  <c r="DZ59" i="4"/>
  <c r="EH59" i="3"/>
  <c r="DZ39" i="4"/>
  <c r="EH39" i="3"/>
  <c r="CI55" i="3"/>
  <c r="CM55" i="3"/>
  <c r="AK37" i="3"/>
  <c r="AG37" i="3"/>
  <c r="EF49" i="3"/>
  <c r="EB49" i="3"/>
  <c r="DZ18" i="3"/>
  <c r="EH18" i="2"/>
  <c r="AB40" i="3"/>
  <c r="X40" i="3"/>
  <c r="V39" i="3"/>
  <c r="AD39" i="2"/>
  <c r="CD75" i="3"/>
  <c r="BZ75" i="3"/>
  <c r="CY67" i="4"/>
  <c r="DG67" i="3"/>
  <c r="M10" i="3"/>
  <c r="U10" i="2"/>
  <c r="AK61" i="3"/>
  <c r="AG61" i="3"/>
  <c r="BX28" i="3"/>
  <c r="CF28" i="2"/>
  <c r="AK22" i="3"/>
  <c r="AG22" i="3"/>
  <c r="BO30" i="4"/>
  <c r="BW30" i="3"/>
  <c r="BO63" i="3"/>
  <c r="BW63" i="2"/>
  <c r="CD19" i="3"/>
  <c r="BZ19" i="3"/>
  <c r="V61" i="10"/>
  <c r="AD61" i="9"/>
  <c r="CY36" i="3"/>
  <c r="DG36" i="2"/>
  <c r="S74" i="10"/>
  <c r="O74" i="10"/>
  <c r="EI47" i="4"/>
  <c r="EQ47" i="3"/>
  <c r="AE64" i="3"/>
  <c r="AM64" i="2"/>
  <c r="M18" i="3"/>
  <c r="U18" i="2"/>
  <c r="V68" i="4"/>
  <c r="AD68" i="3"/>
  <c r="V72" i="4"/>
  <c r="AD72" i="3"/>
  <c r="AB64" i="3"/>
  <c r="X64" i="3"/>
  <c r="AK29" i="3"/>
  <c r="AG29" i="3"/>
  <c r="BL13" i="3"/>
  <c r="BH13" i="3"/>
  <c r="BC31" i="3"/>
  <c r="AY31" i="3"/>
  <c r="S25" i="3"/>
  <c r="O25" i="3"/>
  <c r="DE66" i="3"/>
  <c r="DA66" i="3"/>
  <c r="BH32" i="3"/>
  <c r="BL32" i="3"/>
  <c r="V69" i="10"/>
  <c r="AD69" i="9"/>
  <c r="M67" i="4"/>
  <c r="U67" i="3"/>
  <c r="EF27" i="3"/>
  <c r="EB27" i="3"/>
  <c r="BF22" i="4"/>
  <c r="BN22" i="3"/>
  <c r="BF63" i="3"/>
  <c r="BN63" i="2"/>
  <c r="BF25" i="4"/>
  <c r="BN25" i="3"/>
  <c r="DQ31" i="4"/>
  <c r="DY31" i="3"/>
  <c r="M36" i="3"/>
  <c r="U36" i="2"/>
  <c r="AK76" i="4"/>
  <c r="AG76" i="4"/>
  <c r="DJ77" i="3"/>
  <c r="DN77" i="3"/>
  <c r="BE29" i="3"/>
  <c r="AW29" i="4"/>
  <c r="V10" i="3"/>
  <c r="AD10" i="2"/>
  <c r="BF38" i="3"/>
  <c r="BN38" i="2"/>
  <c r="BL28" i="3"/>
  <c r="BH28" i="3"/>
  <c r="DZ76" i="4"/>
  <c r="EH76" i="3"/>
  <c r="V37" i="3"/>
  <c r="AD37" i="2"/>
  <c r="EF69" i="3"/>
  <c r="EB69" i="3"/>
  <c r="M37" i="10"/>
  <c r="U37" i="9"/>
  <c r="M29" i="10"/>
  <c r="U29" i="9"/>
  <c r="V67" i="3"/>
  <c r="AD67" i="2"/>
  <c r="EF22" i="3"/>
  <c r="EB22" i="3"/>
  <c r="BX22" i="4"/>
  <c r="CF22" i="3"/>
  <c r="AG31" i="3"/>
  <c r="AK31" i="3"/>
  <c r="O26" i="3"/>
  <c r="S26" i="3"/>
  <c r="V75" i="4"/>
  <c r="AD75" i="3"/>
  <c r="EO62" i="3"/>
  <c r="EK62" i="3"/>
  <c r="BF74" i="3"/>
  <c r="BN74" i="2"/>
  <c r="AK74" i="3"/>
  <c r="AG74" i="3"/>
  <c r="EI45" i="3"/>
  <c r="EQ45" i="2"/>
  <c r="D72" i="3"/>
  <c r="L72" i="2"/>
  <c r="BC76" i="3"/>
  <c r="AY76" i="3"/>
  <c r="AB13" i="3"/>
  <c r="X13" i="3"/>
  <c r="AT36" i="3"/>
  <c r="AP36" i="3"/>
  <c r="EI68" i="4"/>
  <c r="EQ68" i="3"/>
  <c r="DE39" i="3"/>
  <c r="DA39" i="3"/>
  <c r="S24" i="3"/>
  <c r="O24" i="3"/>
  <c r="CG13" i="3"/>
  <c r="CO13" i="2"/>
  <c r="S17" i="10"/>
  <c r="O17" i="10"/>
  <c r="DQ49" i="4"/>
  <c r="DY49" i="3"/>
  <c r="AG39" i="3"/>
  <c r="AK39" i="3"/>
  <c r="EF40" i="3"/>
  <c r="EB40" i="3"/>
  <c r="CM59" i="3"/>
  <c r="CI59" i="3"/>
  <c r="AT66" i="3"/>
  <c r="AP66" i="3"/>
  <c r="J25" i="3"/>
  <c r="F25" i="3"/>
  <c r="BU17" i="3"/>
  <c r="BQ17" i="3"/>
  <c r="EF74" i="3"/>
  <c r="EB74" i="3"/>
  <c r="BU48" i="3"/>
  <c r="BQ48" i="3"/>
  <c r="D75" i="3"/>
  <c r="L75" i="2"/>
  <c r="CD40" i="3"/>
  <c r="BZ40" i="3"/>
  <c r="DZ24" i="3"/>
  <c r="EH24" i="2"/>
  <c r="CG30" i="4"/>
  <c r="CO30" i="3"/>
  <c r="DZ45" i="4"/>
  <c r="EH45" i="3"/>
  <c r="AG18" i="3"/>
  <c r="AK18" i="3"/>
  <c r="M47" i="10"/>
  <c r="U47" i="9"/>
  <c r="DA55" i="3"/>
  <c r="DE55" i="3"/>
  <c r="EI17" i="4"/>
  <c r="EQ17" i="3"/>
  <c r="BF49" i="4"/>
  <c r="BN49" i="3"/>
  <c r="AK25" i="3"/>
  <c r="AG25" i="3"/>
  <c r="EI19" i="4"/>
  <c r="EQ19" i="3"/>
  <c r="DN65" i="3"/>
  <c r="DJ65" i="3"/>
  <c r="AB62" i="3"/>
  <c r="X62" i="3"/>
  <c r="D55" i="3"/>
  <c r="L55" i="2"/>
  <c r="DS27" i="3"/>
  <c r="DW27" i="3"/>
  <c r="DH69" i="3"/>
  <c r="DP69" i="2"/>
  <c r="BU49" i="3"/>
  <c r="BQ49" i="3"/>
  <c r="AN61" i="3"/>
  <c r="AV61" i="2"/>
  <c r="O55" i="10"/>
  <c r="S55" i="10"/>
  <c r="CI16" i="3"/>
  <c r="CM16" i="3"/>
  <c r="DN16" i="3"/>
  <c r="DJ16" i="3"/>
  <c r="EK24" i="3"/>
  <c r="EO24" i="3"/>
  <c r="AG69" i="4"/>
  <c r="AK69" i="4"/>
  <c r="BE75" i="2"/>
  <c r="AW75" i="3"/>
  <c r="DQ24" i="4"/>
  <c r="DY24" i="3"/>
  <c r="AY63" i="3"/>
  <c r="BC63" i="3"/>
  <c r="DZ29" i="4"/>
  <c r="EH29" i="3"/>
  <c r="DQ65" i="4"/>
  <c r="DY65" i="3"/>
  <c r="CM28" i="3"/>
  <c r="CI28" i="3"/>
  <c r="S19" i="3"/>
  <c r="O19" i="3"/>
  <c r="EI29" i="3"/>
  <c r="EQ29" i="2"/>
  <c r="AK66" i="3"/>
  <c r="AG66" i="3"/>
  <c r="EI39" i="4"/>
  <c r="EQ39" i="3"/>
  <c r="O67" i="10"/>
  <c r="S67" i="10"/>
  <c r="X27" i="10"/>
  <c r="AB27" i="10"/>
  <c r="S62" i="10"/>
  <c r="O62" i="10"/>
  <c r="DN26" i="3"/>
  <c r="DJ26" i="3"/>
  <c r="BZ26" i="3"/>
  <c r="CD26" i="3"/>
  <c r="S39" i="3"/>
  <c r="O39" i="3"/>
  <c r="AZ86" i="5"/>
  <c r="BC86" i="5" s="1"/>
  <c r="AW86" i="6" s="1"/>
  <c r="AY86" i="5"/>
  <c r="BB86" i="5" s="1"/>
  <c r="BE86" i="5" s="1"/>
  <c r="O66" i="10"/>
  <c r="S66" i="10"/>
  <c r="DN18" i="3"/>
  <c r="DJ18" i="3"/>
  <c r="M32" i="3"/>
  <c r="U32" i="2"/>
  <c r="AE26" i="3"/>
  <c r="AM26" i="2"/>
  <c r="V49" i="3"/>
  <c r="AD49" i="2"/>
  <c r="BC27" i="3"/>
  <c r="AY27" i="3"/>
  <c r="EI64" i="4"/>
  <c r="EQ64" i="3"/>
  <c r="BQ64" i="3"/>
  <c r="BU64" i="3"/>
  <c r="DH75" i="4"/>
  <c r="DP75" i="3"/>
  <c r="BO66" i="3"/>
  <c r="BW66" i="2"/>
  <c r="V48" i="3"/>
  <c r="AD48" i="2"/>
  <c r="EI78" i="3"/>
  <c r="EQ78" i="2"/>
  <c r="DE25" i="3"/>
  <c r="DA25" i="3"/>
  <c r="DE10" i="3"/>
  <c r="DA10" i="3"/>
  <c r="BU10" i="3"/>
  <c r="BQ10" i="3"/>
  <c r="EI41" i="3"/>
  <c r="EQ41" i="2"/>
  <c r="AN13" i="4"/>
  <c r="AV13" i="3"/>
  <c r="DN64" i="3"/>
  <c r="DJ64" i="3"/>
  <c r="M76" i="3"/>
  <c r="U76" i="2"/>
  <c r="DH48" i="3"/>
  <c r="DP48" i="2"/>
  <c r="CG65" i="3"/>
  <c r="CO65" i="2"/>
  <c r="BX41" i="4"/>
  <c r="CF41" i="3"/>
  <c r="DH76" i="3"/>
  <c r="DP76" i="2"/>
  <c r="DG49" i="3"/>
  <c r="CY49" i="4"/>
  <c r="CG76" i="3"/>
  <c r="CO76" i="2"/>
  <c r="BC61" i="3"/>
  <c r="AY61" i="3"/>
  <c r="D31" i="4"/>
  <c r="L31" i="3"/>
  <c r="EO30" i="3"/>
  <c r="EK30" i="3"/>
  <c r="CD59" i="3"/>
  <c r="BZ59" i="3"/>
  <c r="DN55" i="3"/>
  <c r="DJ55" i="3"/>
  <c r="CG66" i="3"/>
  <c r="CO66" i="2"/>
  <c r="S16" i="10"/>
  <c r="O16" i="10"/>
  <c r="S28" i="3"/>
  <c r="O28" i="3"/>
  <c r="AN22" i="3"/>
  <c r="AV22" i="2"/>
  <c r="DZ53" i="3"/>
  <c r="EH53" i="2"/>
  <c r="AT26" i="3"/>
  <c r="AP26" i="3"/>
  <c r="V59" i="3"/>
  <c r="AD59" i="2"/>
  <c r="BF65" i="4"/>
  <c r="BN65" i="3"/>
  <c r="BQ37" i="3"/>
  <c r="BU37" i="3"/>
  <c r="DQ28" i="4"/>
  <c r="DY28" i="3"/>
  <c r="CD49" i="3"/>
  <c r="BZ49" i="3"/>
  <c r="BL27" i="3"/>
  <c r="BH27" i="3"/>
  <c r="D68" i="3"/>
  <c r="L68" i="2"/>
  <c r="M29" i="3"/>
  <c r="U29" i="2"/>
  <c r="CG67" i="3"/>
  <c r="CO67" i="2"/>
  <c r="BE18" i="3"/>
  <c r="AW18" i="4"/>
  <c r="DZ35" i="4"/>
  <c r="EH35" i="3"/>
  <c r="AW77" i="3"/>
  <c r="BE77" i="2"/>
  <c r="S49" i="3"/>
  <c r="O49" i="3"/>
  <c r="CG45" i="3"/>
  <c r="CO45" i="2"/>
  <c r="DE18" i="3"/>
  <c r="DA18" i="3"/>
  <c r="BL62" i="3"/>
  <c r="BH62" i="3"/>
  <c r="X31" i="3"/>
  <c r="AB31" i="3"/>
  <c r="DW63" i="8"/>
  <c r="DS63" i="8"/>
  <c r="S19" i="10"/>
  <c r="O19" i="10"/>
  <c r="S36" i="10"/>
  <c r="O36" i="10"/>
  <c r="CG74" i="3"/>
  <c r="CO74" i="2"/>
  <c r="DH22" i="3"/>
  <c r="DP22" i="2"/>
  <c r="DQ48" i="4"/>
  <c r="DY48" i="3"/>
  <c r="AT38" i="3"/>
  <c r="AP38" i="3"/>
  <c r="J29" i="3"/>
  <c r="F29" i="3"/>
  <c r="S64" i="3"/>
  <c r="O64" i="3"/>
  <c r="DH61" i="3"/>
  <c r="DP61" i="2"/>
  <c r="X18" i="10"/>
  <c r="AB18" i="10"/>
  <c r="AW66" i="4"/>
  <c r="BE66" i="3"/>
  <c r="BF53" i="4"/>
  <c r="BN53" i="3"/>
  <c r="EI18" i="4"/>
  <c r="EQ18" i="3"/>
  <c r="BL55" i="3"/>
  <c r="BH55" i="3"/>
  <c r="CD45" i="3"/>
  <c r="BZ45" i="3"/>
  <c r="O61" i="3"/>
  <c r="S61" i="3"/>
  <c r="DH78" i="3"/>
  <c r="DP78" i="2"/>
  <c r="AB26" i="3"/>
  <c r="X26" i="3"/>
  <c r="EI37" i="3"/>
  <c r="EQ37" i="2"/>
  <c r="DN35" i="3"/>
  <c r="DJ35" i="3"/>
  <c r="AY40" i="3"/>
  <c r="BC40" i="3"/>
  <c r="CY78" i="4"/>
  <c r="DG78" i="3"/>
  <c r="F10" i="3"/>
  <c r="J10" i="3"/>
  <c r="DQ17" i="4"/>
  <c r="DY17" i="3"/>
  <c r="DZ26" i="3"/>
  <c r="EH26" i="2"/>
  <c r="AW25" i="3"/>
  <c r="BE25" i="2"/>
  <c r="S48" i="3"/>
  <c r="O48" i="3"/>
  <c r="M78" i="3"/>
  <c r="U78" i="2"/>
  <c r="AE53" i="3"/>
  <c r="AM53" i="2"/>
  <c r="AT75" i="3"/>
  <c r="AP75" i="3"/>
  <c r="D67" i="4"/>
  <c r="L67" i="3"/>
  <c r="AE77" i="4"/>
  <c r="AM78" i="3"/>
  <c r="DZ25" i="4"/>
  <c r="EH25" i="3"/>
  <c r="BX55" i="3"/>
  <c r="CF55" i="2"/>
  <c r="AW55" i="3"/>
  <c r="BE55" i="2"/>
  <c r="BF66" i="4"/>
  <c r="BN66" i="3"/>
  <c r="S59" i="3"/>
  <c r="O59" i="3"/>
  <c r="DN25" i="3"/>
  <c r="DJ25" i="3"/>
  <c r="J40" i="3"/>
  <c r="F40" i="3"/>
  <c r="AE40" i="3"/>
  <c r="AM40" i="2"/>
  <c r="BD74" i="3"/>
  <c r="AY74" i="3"/>
  <c r="AB26" i="10"/>
  <c r="X26" i="10"/>
  <c r="CY26" i="3"/>
  <c r="DG26" i="2"/>
  <c r="V24" i="10"/>
  <c r="AD24" i="9"/>
  <c r="S13" i="3"/>
  <c r="O13" i="3"/>
  <c r="BO29" i="3"/>
  <c r="BW29" i="2"/>
  <c r="DW64" i="3"/>
  <c r="DS64" i="3"/>
  <c r="AP59" i="3"/>
  <c r="AT59" i="3"/>
  <c r="AN39" i="4"/>
  <c r="AV39" i="3"/>
  <c r="AW78" i="4"/>
  <c r="BE78" i="3"/>
  <c r="DN62" i="3"/>
  <c r="DJ62" i="3"/>
  <c r="DH24" i="4"/>
  <c r="DP24" i="3"/>
  <c r="AW48" i="3"/>
  <c r="BE48" i="2"/>
  <c r="BL10" i="3"/>
  <c r="BH10" i="3"/>
  <c r="EF37" i="3"/>
  <c r="EB37" i="3"/>
  <c r="BL35" i="3"/>
  <c r="BH35" i="3"/>
  <c r="AK47" i="3"/>
  <c r="AG47" i="3"/>
  <c r="BI19" i="3"/>
  <c r="BJ19" i="3" s="1"/>
  <c r="BM19" i="3" s="1"/>
  <c r="BG19" i="4" s="1"/>
  <c r="CY69" i="4"/>
  <c r="DG69" i="3"/>
  <c r="V19" i="3"/>
  <c r="AD19" i="2"/>
  <c r="CD36" i="3"/>
  <c r="BZ36" i="3"/>
  <c r="BO36" i="4"/>
  <c r="BW36" i="3"/>
  <c r="BX23" i="4"/>
  <c r="CF23" i="3"/>
  <c r="DQ63" i="4"/>
  <c r="DY63" i="3"/>
  <c r="AW28" i="3"/>
  <c r="BE28" i="2"/>
  <c r="O64" i="10"/>
  <c r="S64" i="10"/>
  <c r="CG41" i="4"/>
  <c r="CO41" i="3"/>
  <c r="EI35" i="4"/>
  <c r="EQ35" i="3"/>
  <c r="DN29" i="3"/>
  <c r="DJ29" i="3"/>
  <c r="BU32" i="3"/>
  <c r="BQ32" i="3"/>
  <c r="BX61" i="4"/>
  <c r="CF61" i="3"/>
  <c r="BU27" i="3"/>
  <c r="BQ27" i="3"/>
  <c r="DW68" i="3"/>
  <c r="DS68" i="3"/>
  <c r="V29" i="3"/>
  <c r="AD29" i="2"/>
  <c r="BZ69" i="3"/>
  <c r="CD69" i="3"/>
  <c r="EO23" i="3"/>
  <c r="EK23" i="3"/>
  <c r="DP66" i="2"/>
  <c r="DH66" i="3"/>
  <c r="AK41" i="3"/>
  <c r="AG41" i="3"/>
  <c r="DY53" i="3"/>
  <c r="DQ53" i="4"/>
  <c r="AV16" i="3"/>
  <c r="AN16" i="4"/>
  <c r="BF40" i="3"/>
  <c r="BN40" i="2"/>
  <c r="EI69" i="3"/>
  <c r="EQ69" i="2"/>
  <c r="J36" i="3"/>
  <c r="F36" i="3"/>
  <c r="V35" i="3"/>
  <c r="AD35" i="2"/>
  <c r="EI59" i="4"/>
  <c r="EQ59" i="3"/>
  <c r="EF41" i="3"/>
  <c r="EB41" i="3"/>
  <c r="S40" i="10"/>
  <c r="O40" i="10"/>
  <c r="CO24" i="2"/>
  <c r="CG24" i="3"/>
  <c r="CY41" i="4"/>
  <c r="DG41" i="3"/>
  <c r="D78" i="4"/>
  <c r="L78" i="3"/>
  <c r="DZ47" i="4"/>
  <c r="EH47" i="3"/>
  <c r="AG10" i="3"/>
  <c r="AK10" i="3"/>
  <c r="DY13" i="3"/>
  <c r="DQ13" i="4"/>
  <c r="BU18" i="3"/>
  <c r="BQ18" i="3"/>
  <c r="DQ62" i="3"/>
  <c r="DY62" i="2"/>
  <c r="EK66" i="3"/>
  <c r="EO66" i="3"/>
  <c r="BF47" i="3"/>
  <c r="BN47" i="2"/>
  <c r="EO16" i="3"/>
  <c r="EK16" i="3"/>
  <c r="J35" i="3"/>
  <c r="F35" i="3"/>
  <c r="BC30" i="3"/>
  <c r="AY30" i="3"/>
  <c r="V23" i="3"/>
  <c r="AD23" i="2"/>
  <c r="AG23" i="3"/>
  <c r="AK23" i="3"/>
  <c r="AN32" i="4"/>
  <c r="AV32" i="3"/>
  <c r="BO22" i="4"/>
  <c r="BW22" i="3"/>
  <c r="DN37" i="3"/>
  <c r="DJ37" i="3"/>
  <c r="DZ67" i="4"/>
  <c r="EH67" i="3"/>
  <c r="DA48" i="3"/>
  <c r="DE48" i="3"/>
  <c r="AE63" i="4"/>
  <c r="AM63" i="3"/>
  <c r="BF29" i="4"/>
  <c r="BN29" i="3"/>
  <c r="AP28" i="3"/>
  <c r="AT28" i="3"/>
  <c r="EI31" i="3"/>
  <c r="EQ31" i="2"/>
  <c r="AB18" i="3"/>
  <c r="X18" i="3"/>
  <c r="DH13" i="3"/>
  <c r="DP13" i="2"/>
  <c r="AE24" i="3"/>
  <c r="AM24" i="2"/>
  <c r="AT72" i="3"/>
  <c r="AP72" i="3"/>
  <c r="EO65" i="3"/>
  <c r="EK65" i="3"/>
  <c r="DE29" i="3"/>
  <c r="DA29" i="3"/>
  <c r="CF62" i="2"/>
  <c r="BX62" i="3"/>
  <c r="BC53" i="3"/>
  <c r="AY53" i="3"/>
  <c r="BU38" i="3"/>
  <c r="BQ38" i="3"/>
  <c r="AK75" i="3"/>
  <c r="AG75" i="3"/>
  <c r="CI61" i="3"/>
  <c r="CM61" i="3"/>
  <c r="AW59" i="3"/>
  <c r="BE59" i="2"/>
  <c r="CG38" i="3"/>
  <c r="CO38" i="2"/>
  <c r="D65" i="4"/>
  <c r="L65" i="3"/>
  <c r="DN10" i="3"/>
  <c r="DJ10" i="3"/>
  <c r="AY36" i="3"/>
  <c r="BC36" i="3"/>
  <c r="EK32" i="3"/>
  <c r="EO32" i="3"/>
  <c r="EK28" i="3"/>
  <c r="EO28" i="3"/>
  <c r="CD29" i="3"/>
  <c r="BZ29" i="3"/>
  <c r="BO40" i="4"/>
  <c r="BW40" i="3"/>
  <c r="EI72" i="4"/>
  <c r="EQ72" i="3"/>
  <c r="DA47" i="3"/>
  <c r="DE47" i="3"/>
  <c r="AY32" i="3"/>
  <c r="BC32" i="3"/>
  <c r="S72" i="3"/>
  <c r="O72" i="3"/>
  <c r="EF23" i="3"/>
  <c r="EB23" i="3"/>
  <c r="AW72" i="3"/>
  <c r="BE72" i="2"/>
  <c r="M77" i="10"/>
  <c r="U77" i="9"/>
  <c r="V47" i="11"/>
  <c r="AD47" i="10"/>
  <c r="O22" i="10"/>
  <c r="S22" i="10"/>
  <c r="D53" i="3"/>
  <c r="L53" i="2"/>
  <c r="EF31" i="3"/>
  <c r="EB31" i="3"/>
  <c r="DH47" i="3"/>
  <c r="DP47" i="2"/>
  <c r="BX64" i="3"/>
  <c r="CF64" i="2"/>
  <c r="CY31" i="4"/>
  <c r="DG31" i="3"/>
  <c r="O30" i="10"/>
  <c r="S30" i="10"/>
  <c r="M45" i="3"/>
  <c r="U45" i="2"/>
  <c r="AE30" i="3"/>
  <c r="AM30" i="2"/>
  <c r="AB36" i="3"/>
  <c r="X36" i="3"/>
  <c r="EF72" i="3"/>
  <c r="EB72" i="3"/>
  <c r="EF66" i="3"/>
  <c r="EB66" i="3"/>
  <c r="AG48" i="3"/>
  <c r="AK48" i="3"/>
  <c r="CG47" i="3"/>
  <c r="CO47" i="2"/>
  <c r="AN68" i="4"/>
  <c r="AV68" i="3"/>
  <c r="DZ19" i="3"/>
  <c r="EH19" i="2"/>
  <c r="F18" i="3"/>
  <c r="J18" i="3"/>
  <c r="DZ62" i="3"/>
  <c r="EH62" i="2"/>
  <c r="DW29" i="3"/>
  <c r="DS29" i="3"/>
  <c r="S77" i="3"/>
  <c r="O77" i="3"/>
  <c r="BC69" i="3"/>
  <c r="AY69" i="3"/>
  <c r="D30" i="3"/>
  <c r="L30" i="2"/>
  <c r="V61" i="3"/>
  <c r="AD61" i="2"/>
  <c r="AE45" i="4"/>
  <c r="AM45" i="3"/>
  <c r="DG28" i="2"/>
  <c r="CY28" i="3"/>
  <c r="AN41" i="3"/>
  <c r="AV41" i="2"/>
  <c r="BL41" i="3"/>
  <c r="BH41" i="3"/>
  <c r="CG10" i="3"/>
  <c r="CO10" i="2"/>
  <c r="DW22" i="3"/>
  <c r="DS22" i="3"/>
  <c r="BF69" i="4"/>
  <c r="BN69" i="3"/>
  <c r="S27" i="10"/>
  <c r="O27" i="10"/>
  <c r="S28" i="10"/>
  <c r="O28" i="10"/>
  <c r="BF48" i="4"/>
  <c r="BN48" i="3"/>
  <c r="EI67" i="3"/>
  <c r="EQ67" i="2"/>
  <c r="DN41" i="3"/>
  <c r="DJ41" i="3"/>
  <c r="S68" i="3"/>
  <c r="O68" i="3"/>
  <c r="DA38" i="3"/>
  <c r="DE38" i="3"/>
  <c r="AW41" i="3"/>
  <c r="BE41" i="2"/>
  <c r="DZ68" i="4"/>
  <c r="EH68" i="3"/>
  <c r="V69" i="4"/>
  <c r="AD69" i="3"/>
  <c r="CO31" i="3"/>
  <c r="CG31" i="4"/>
  <c r="DH38" i="3"/>
  <c r="DP38" i="2"/>
  <c r="DS76" i="3"/>
  <c r="DW76" i="3"/>
  <c r="BX47" i="3"/>
  <c r="CF47" i="2"/>
  <c r="D32" i="6"/>
  <c r="L32" i="5"/>
  <c r="S38" i="10"/>
  <c r="O38" i="10"/>
  <c r="CO19" i="3"/>
  <c r="CG19" i="4"/>
  <c r="BX65" i="4"/>
  <c r="CF65" i="3"/>
  <c r="BW19" i="2"/>
  <c r="BO19" i="3"/>
  <c r="J39" i="3"/>
  <c r="F39" i="3"/>
  <c r="BU39" i="3"/>
  <c r="BQ39" i="3"/>
  <c r="DY16" i="2"/>
  <c r="DQ16" i="3"/>
  <c r="AW37" i="3"/>
  <c r="BE37" i="2"/>
  <c r="DW61" i="3"/>
  <c r="DS61" i="3"/>
  <c r="AN65" i="3"/>
  <c r="AV65" i="2"/>
  <c r="AN10" i="3"/>
  <c r="AV10" i="2"/>
  <c r="BU45" i="3"/>
  <c r="BQ45" i="3"/>
  <c r="BC47" i="3"/>
  <c r="AY47" i="3"/>
  <c r="CG29" i="3"/>
  <c r="CO29" i="2"/>
  <c r="V16" i="10"/>
  <c r="AD16" i="9"/>
  <c r="S32" i="10"/>
  <c r="O32" i="10"/>
  <c r="S31" i="10"/>
  <c r="O31" i="10"/>
  <c r="M41" i="4"/>
  <c r="U41" i="3"/>
  <c r="BO76" i="4"/>
  <c r="BW76" i="3"/>
  <c r="AN53" i="4"/>
  <c r="AV53" i="3"/>
  <c r="BU59" i="3"/>
  <c r="BQ59" i="3"/>
  <c r="AE38" i="4"/>
  <c r="AM38" i="3"/>
  <c r="DQ30" i="3"/>
  <c r="DY30" i="2"/>
  <c r="X10" i="10"/>
  <c r="AB10" i="10"/>
  <c r="V41" i="10"/>
  <c r="AD41" i="9"/>
  <c r="BL16" i="3"/>
  <c r="BH16" i="3"/>
  <c r="DZ65" i="3"/>
  <c r="EH65" i="2"/>
  <c r="AN27" i="3"/>
  <c r="AV27" i="2"/>
  <c r="BO75" i="4"/>
  <c r="BW75" i="3"/>
  <c r="BX72" i="3"/>
  <c r="CF72" i="2"/>
  <c r="AN31" i="3"/>
  <c r="AV31" i="2"/>
  <c r="CY76" i="4"/>
  <c r="DG76" i="3"/>
  <c r="CM24" i="3" l="1"/>
  <c r="CI24" i="3"/>
  <c r="CY10" i="4"/>
  <c r="DG10" i="3"/>
  <c r="AK47" i="4"/>
  <c r="AG47" i="4"/>
  <c r="DZ13" i="4"/>
  <c r="EH13" i="3"/>
  <c r="EI65" i="4"/>
  <c r="EQ65" i="3"/>
  <c r="BO27" i="4"/>
  <c r="BW27" i="3"/>
  <c r="DW63" i="4"/>
  <c r="DS63" i="4"/>
  <c r="AB19" i="3"/>
  <c r="X19" i="3"/>
  <c r="L10" i="3"/>
  <c r="D10" i="4"/>
  <c r="V31" i="4"/>
  <c r="AD31" i="3"/>
  <c r="M66" i="11"/>
  <c r="U66" i="10"/>
  <c r="EB24" i="3"/>
  <c r="EF24" i="3"/>
  <c r="DZ74" i="4"/>
  <c r="EH74" i="3"/>
  <c r="CG59" i="4"/>
  <c r="CO59" i="3"/>
  <c r="M17" i="11"/>
  <c r="U17" i="10"/>
  <c r="EO68" i="4"/>
  <c r="EK68" i="4"/>
  <c r="F72" i="3"/>
  <c r="J72" i="3"/>
  <c r="EI62" i="4"/>
  <c r="EQ62" i="3"/>
  <c r="BZ22" i="4"/>
  <c r="CD22" i="4"/>
  <c r="O37" i="10"/>
  <c r="S37" i="10"/>
  <c r="BF28" i="4"/>
  <c r="BN28" i="3"/>
  <c r="BL25" i="4"/>
  <c r="BH25" i="4"/>
  <c r="S67" i="4"/>
  <c r="O67" i="4"/>
  <c r="M25" i="4"/>
  <c r="U25" i="3"/>
  <c r="V64" i="4"/>
  <c r="AD64" i="3"/>
  <c r="AK64" i="3"/>
  <c r="AG64" i="3"/>
  <c r="X61" i="10"/>
  <c r="AB61" i="10"/>
  <c r="AE22" i="4"/>
  <c r="AM22" i="3"/>
  <c r="DE67" i="4"/>
  <c r="DA67" i="4"/>
  <c r="EF18" i="3"/>
  <c r="EB18" i="3"/>
  <c r="EF39" i="4"/>
  <c r="EB39" i="4"/>
  <c r="V22" i="11"/>
  <c r="AD22" i="10"/>
  <c r="DE62" i="3"/>
  <c r="DA62" i="3"/>
  <c r="AB66" i="3"/>
  <c r="X66" i="3"/>
  <c r="CD74" i="4"/>
  <c r="BZ74" i="4"/>
  <c r="BF72" i="4"/>
  <c r="BN72" i="3"/>
  <c r="BL59" i="4"/>
  <c r="BH59" i="4"/>
  <c r="CG53" i="4"/>
  <c r="CO53" i="3"/>
  <c r="BC45" i="4"/>
  <c r="AY45" i="4"/>
  <c r="DH39" i="4"/>
  <c r="DP39" i="3"/>
  <c r="S17" i="3"/>
  <c r="O17" i="3"/>
  <c r="CG64" i="4"/>
  <c r="CO64" i="3"/>
  <c r="AW65" i="4"/>
  <c r="BE65" i="3"/>
  <c r="DE37" i="4"/>
  <c r="DA37" i="4"/>
  <c r="DQ69" i="4"/>
  <c r="DY69" i="3"/>
  <c r="EK10" i="4"/>
  <c r="EO10" i="4"/>
  <c r="CI22" i="3"/>
  <c r="CM22" i="3"/>
  <c r="AT47" i="4"/>
  <c r="AP47" i="4"/>
  <c r="X63" i="4"/>
  <c r="AB63" i="4"/>
  <c r="AG62" i="3"/>
  <c r="AK62" i="3"/>
  <c r="AP76" i="3"/>
  <c r="AT76" i="3"/>
  <c r="AB28" i="10"/>
  <c r="X28" i="10"/>
  <c r="DJ68" i="4"/>
  <c r="DN68" i="4"/>
  <c r="J27" i="4"/>
  <c r="F27" i="4"/>
  <c r="DQ74" i="4"/>
  <c r="DY74" i="3"/>
  <c r="BX63" i="4"/>
  <c r="CF63" i="3"/>
  <c r="DQ36" i="4"/>
  <c r="DY36" i="3"/>
  <c r="M53" i="11"/>
  <c r="U53" i="10"/>
  <c r="BC49" i="3"/>
  <c r="AY49" i="3"/>
  <c r="AK36" i="3"/>
  <c r="AG36" i="3"/>
  <c r="CM78" i="3"/>
  <c r="CI78" i="3"/>
  <c r="DZ38" i="4"/>
  <c r="EH38" i="3"/>
  <c r="CD27" i="4"/>
  <c r="BZ27" i="4"/>
  <c r="EF78" i="4"/>
  <c r="EB78" i="4"/>
  <c r="M63" i="4"/>
  <c r="U63" i="3"/>
  <c r="DE32" i="4"/>
  <c r="DA32" i="4"/>
  <c r="J41" i="4"/>
  <c r="F41" i="4"/>
  <c r="DW66" i="4"/>
  <c r="DS66" i="4"/>
  <c r="O38" i="3"/>
  <c r="S38" i="3"/>
  <c r="CG35" i="4"/>
  <c r="CO35" i="3"/>
  <c r="AY10" i="4"/>
  <c r="BC10" i="4"/>
  <c r="EI75" i="4"/>
  <c r="EQ75" i="3"/>
  <c r="AK16" i="4"/>
  <c r="AG16" i="4"/>
  <c r="AP78" i="3"/>
  <c r="AT78" i="3"/>
  <c r="DQ67" i="4"/>
  <c r="DY67" i="3"/>
  <c r="DE59" i="3"/>
  <c r="DA59" i="3"/>
  <c r="AK55" i="4"/>
  <c r="AG55" i="4"/>
  <c r="F23" i="4"/>
  <c r="J23" i="4"/>
  <c r="DW75" i="4"/>
  <c r="DS75" i="4"/>
  <c r="V25" i="11"/>
  <c r="AD25" i="10"/>
  <c r="DA30" i="3"/>
  <c r="DE30" i="3"/>
  <c r="V74" i="4"/>
  <c r="AD74" i="3"/>
  <c r="EO76" i="3"/>
  <c r="EK76" i="3"/>
  <c r="AT63" i="3"/>
  <c r="AP63" i="3"/>
  <c r="AT35" i="4"/>
  <c r="AP35" i="4"/>
  <c r="CM75" i="4"/>
  <c r="CI75" i="4"/>
  <c r="S62" i="4"/>
  <c r="O62" i="4"/>
  <c r="BW16" i="3"/>
  <c r="BO16" i="4"/>
  <c r="V55" i="4"/>
  <c r="AD55" i="3"/>
  <c r="CD68" i="3"/>
  <c r="BZ68" i="3"/>
  <c r="S39" i="10"/>
  <c r="O39" i="10"/>
  <c r="EO61" i="3"/>
  <c r="EK61" i="3"/>
  <c r="V22" i="4"/>
  <c r="AD22" i="3"/>
  <c r="AB38" i="4"/>
  <c r="X38" i="4"/>
  <c r="EO53" i="4"/>
  <c r="EK53" i="4"/>
  <c r="DQ19" i="4"/>
  <c r="DY19" i="3"/>
  <c r="CM27" i="4"/>
  <c r="CI27" i="4"/>
  <c r="BQ13" i="3"/>
  <c r="BU13" i="3"/>
  <c r="S59" i="10"/>
  <c r="O59" i="10"/>
  <c r="DE40" i="3"/>
  <c r="DA40" i="3"/>
  <c r="O47" i="3"/>
  <c r="S47" i="3"/>
  <c r="D38" i="4"/>
  <c r="L38" i="3"/>
  <c r="AT18" i="3"/>
  <c r="AP18" i="3"/>
  <c r="V45" i="11"/>
  <c r="AD45" i="10"/>
  <c r="CD67" i="4"/>
  <c r="BZ67" i="4"/>
  <c r="DJ24" i="4"/>
  <c r="DN24" i="4"/>
  <c r="DW17" i="4"/>
  <c r="DS17" i="4"/>
  <c r="CM45" i="3"/>
  <c r="CI45" i="3"/>
  <c r="AW61" i="4"/>
  <c r="BE61" i="3"/>
  <c r="S47" i="10"/>
  <c r="O47" i="10"/>
  <c r="J62" i="3"/>
  <c r="F62" i="3"/>
  <c r="M13" i="11"/>
  <c r="U13" i="10"/>
  <c r="AT53" i="4"/>
  <c r="AP53" i="4"/>
  <c r="BL48" i="4"/>
  <c r="BH48" i="4"/>
  <c r="BU22" i="4"/>
  <c r="BQ22" i="4"/>
  <c r="DS16" i="3"/>
  <c r="DW16" i="3"/>
  <c r="AW36" i="4"/>
  <c r="BE36" i="3"/>
  <c r="CY48" i="4"/>
  <c r="DG48" i="3"/>
  <c r="DW53" i="4"/>
  <c r="DS53" i="4"/>
  <c r="CF69" i="3"/>
  <c r="BX69" i="4"/>
  <c r="DZ37" i="4"/>
  <c r="EH37" i="3"/>
  <c r="DH62" i="4"/>
  <c r="DP62" i="3"/>
  <c r="DQ64" i="4"/>
  <c r="DY64" i="3"/>
  <c r="DA26" i="3"/>
  <c r="DE26" i="3"/>
  <c r="D40" i="4"/>
  <c r="L40" i="3"/>
  <c r="BC55" i="3"/>
  <c r="AY55" i="3"/>
  <c r="J67" i="4"/>
  <c r="F67" i="4"/>
  <c r="M48" i="4"/>
  <c r="U48" i="3"/>
  <c r="EO37" i="3"/>
  <c r="EK37" i="3"/>
  <c r="BX45" i="4"/>
  <c r="CF45" i="3"/>
  <c r="BC66" i="4"/>
  <c r="AY66" i="4"/>
  <c r="D29" i="4"/>
  <c r="L29" i="3"/>
  <c r="CM74" i="3"/>
  <c r="CI74" i="3"/>
  <c r="M49" i="4"/>
  <c r="U49" i="3"/>
  <c r="CM67" i="3"/>
  <c r="CI67" i="3"/>
  <c r="BX49" i="4"/>
  <c r="CF49" i="3"/>
  <c r="AB59" i="3"/>
  <c r="X59" i="3"/>
  <c r="M28" i="4"/>
  <c r="U28" i="3"/>
  <c r="BX59" i="4"/>
  <c r="CF59" i="3"/>
  <c r="CM76" i="3"/>
  <c r="CI76" i="3"/>
  <c r="CI65" i="3"/>
  <c r="CM65" i="3"/>
  <c r="AP13" i="4"/>
  <c r="AT13" i="4"/>
  <c r="CY25" i="4"/>
  <c r="DG25" i="3"/>
  <c r="DN75" i="4"/>
  <c r="DJ75" i="4"/>
  <c r="X49" i="3"/>
  <c r="AB49" i="3"/>
  <c r="DH26" i="4"/>
  <c r="DP26" i="3"/>
  <c r="EO39" i="4"/>
  <c r="EK39" i="4"/>
  <c r="CG28" i="4"/>
  <c r="CO28" i="3"/>
  <c r="DS24" i="4"/>
  <c r="DW24" i="4"/>
  <c r="DH16" i="4"/>
  <c r="DP16" i="3"/>
  <c r="BO49" i="4"/>
  <c r="BW49" i="3"/>
  <c r="V62" i="4"/>
  <c r="AD62" i="3"/>
  <c r="BL49" i="4"/>
  <c r="BH49" i="4"/>
  <c r="AE18" i="4"/>
  <c r="AM18" i="3"/>
  <c r="M75" i="4"/>
  <c r="U75" i="3"/>
  <c r="M76" i="11"/>
  <c r="U76" i="10"/>
  <c r="AT49" i="4"/>
  <c r="AP49" i="4"/>
  <c r="D26" i="4"/>
  <c r="L26" i="3"/>
  <c r="AE27" i="4"/>
  <c r="AM27" i="3"/>
  <c r="DZ32" i="4"/>
  <c r="EH32" i="3"/>
  <c r="DE27" i="4"/>
  <c r="DA27" i="4"/>
  <c r="BX16" i="4"/>
  <c r="CF16" i="3"/>
  <c r="AT74" i="3"/>
  <c r="AP74" i="3"/>
  <c r="CG17" i="4"/>
  <c r="CO17" i="3"/>
  <c r="AE75" i="4"/>
  <c r="AM76" i="3"/>
  <c r="AN62" i="4"/>
  <c r="AV62" i="3"/>
  <c r="EI40" i="4"/>
  <c r="EQ40" i="3"/>
  <c r="CF10" i="3"/>
  <c r="BX10" i="4"/>
  <c r="S78" i="3"/>
  <c r="O78" i="3"/>
  <c r="DQ63" i="9"/>
  <c r="DY63" i="8"/>
  <c r="AT22" i="3"/>
  <c r="AP22" i="3"/>
  <c r="AW27" i="4"/>
  <c r="BE27" i="3"/>
  <c r="AT61" i="3"/>
  <c r="AP61" i="3"/>
  <c r="BO41" i="4"/>
  <c r="BW41" i="3"/>
  <c r="BC17" i="4"/>
  <c r="AY17" i="4"/>
  <c r="V59" i="11"/>
  <c r="AD59" i="10"/>
  <c r="M72" i="11"/>
  <c r="U72" i="10"/>
  <c r="DA76" i="4"/>
  <c r="DE76" i="4"/>
  <c r="J32" i="6"/>
  <c r="F32" i="6"/>
  <c r="AD18" i="3"/>
  <c r="V18" i="4"/>
  <c r="AT31" i="3"/>
  <c r="AP31" i="3"/>
  <c r="EF65" i="3"/>
  <c r="EB65" i="3"/>
  <c r="DW30" i="3"/>
  <c r="DS30" i="3"/>
  <c r="BU76" i="4"/>
  <c r="BQ76" i="4"/>
  <c r="X16" i="10"/>
  <c r="AB16" i="10"/>
  <c r="AT10" i="3"/>
  <c r="AP10" i="3"/>
  <c r="CD65" i="4"/>
  <c r="BZ65" i="4"/>
  <c r="CD47" i="3"/>
  <c r="BZ47" i="3"/>
  <c r="AB69" i="4"/>
  <c r="X69" i="4"/>
  <c r="M68" i="4"/>
  <c r="U68" i="3"/>
  <c r="M28" i="11"/>
  <c r="U28" i="10"/>
  <c r="CI10" i="3"/>
  <c r="CM10" i="3"/>
  <c r="AK45" i="4"/>
  <c r="AG45" i="4"/>
  <c r="M77" i="4"/>
  <c r="U77" i="3"/>
  <c r="EF19" i="3"/>
  <c r="EB19" i="3"/>
  <c r="DZ66" i="4"/>
  <c r="EH66" i="3"/>
  <c r="S45" i="3"/>
  <c r="O45" i="3"/>
  <c r="DJ47" i="3"/>
  <c r="DN47" i="3"/>
  <c r="X47" i="11"/>
  <c r="AB47" i="11"/>
  <c r="M72" i="4"/>
  <c r="U72" i="3"/>
  <c r="BU40" i="4"/>
  <c r="BQ40" i="4"/>
  <c r="AY59" i="3"/>
  <c r="BC59" i="3"/>
  <c r="AW53" i="4"/>
  <c r="BE53" i="3"/>
  <c r="AN72" i="4"/>
  <c r="AV72" i="3"/>
  <c r="EO31" i="3"/>
  <c r="EK31" i="3"/>
  <c r="AT32" i="4"/>
  <c r="AP32" i="4"/>
  <c r="D35" i="4"/>
  <c r="L35" i="3"/>
  <c r="DS62" i="3"/>
  <c r="DW62" i="3"/>
  <c r="EF47" i="4"/>
  <c r="EB47" i="4"/>
  <c r="M40" i="11"/>
  <c r="U40" i="10"/>
  <c r="D36" i="4"/>
  <c r="L36" i="3"/>
  <c r="CD61" i="4"/>
  <c r="BZ61" i="4"/>
  <c r="CM41" i="4"/>
  <c r="CI41" i="4"/>
  <c r="CD23" i="4"/>
  <c r="BZ23" i="4"/>
  <c r="DE69" i="4"/>
  <c r="DA69" i="4"/>
  <c r="V18" i="11"/>
  <c r="AD18" i="10"/>
  <c r="DE49" i="4"/>
  <c r="DA49" i="4"/>
  <c r="BO64" i="4"/>
  <c r="BW64" i="3"/>
  <c r="BC75" i="3"/>
  <c r="AY75" i="3"/>
  <c r="CG16" i="4"/>
  <c r="CO16" i="3"/>
  <c r="BX40" i="4"/>
  <c r="CF40" i="3"/>
  <c r="BO17" i="4"/>
  <c r="BW17" i="3"/>
  <c r="DZ40" i="4"/>
  <c r="EH40" i="3"/>
  <c r="CM13" i="3"/>
  <c r="CI13" i="3"/>
  <c r="AN36" i="4"/>
  <c r="AV36" i="3"/>
  <c r="EK45" i="3"/>
  <c r="EO45" i="3"/>
  <c r="AB75" i="4"/>
  <c r="X75" i="4"/>
  <c r="EH22" i="3"/>
  <c r="DZ22" i="4"/>
  <c r="DZ69" i="4"/>
  <c r="EH69" i="3"/>
  <c r="BL38" i="3"/>
  <c r="BH38" i="3"/>
  <c r="AE77" i="5"/>
  <c r="AM76" i="4"/>
  <c r="BH63" i="3"/>
  <c r="BL63" i="3"/>
  <c r="X69" i="10"/>
  <c r="AB69" i="10"/>
  <c r="AW31" i="4"/>
  <c r="BE31" i="3"/>
  <c r="X72" i="4"/>
  <c r="AB72" i="4"/>
  <c r="EO47" i="4"/>
  <c r="EK47" i="4"/>
  <c r="BX19" i="4"/>
  <c r="CF19" i="3"/>
  <c r="CD28" i="3"/>
  <c r="BZ28" i="3"/>
  <c r="BX75" i="4"/>
  <c r="CF75" i="3"/>
  <c r="DZ49" i="4"/>
  <c r="EH49" i="3"/>
  <c r="EF59" i="4"/>
  <c r="EB59" i="4"/>
  <c r="BL17" i="3"/>
  <c r="BH17" i="3"/>
  <c r="AK32" i="3"/>
  <c r="AG32" i="3"/>
  <c r="M18" i="11"/>
  <c r="U18" i="10"/>
  <c r="AE67" i="4"/>
  <c r="AM67" i="3"/>
  <c r="CD31" i="4"/>
  <c r="BZ31" i="4"/>
  <c r="BL30" i="4"/>
  <c r="BH30" i="4"/>
  <c r="EF10" i="3"/>
  <c r="EB10" i="3"/>
  <c r="CY35" i="4"/>
  <c r="DG35" i="3"/>
  <c r="CY45" i="4"/>
  <c r="DG45" i="3"/>
  <c r="V17" i="4"/>
  <c r="AD17" i="3"/>
  <c r="M45" i="11"/>
  <c r="U45" i="10"/>
  <c r="AB25" i="3"/>
  <c r="X25" i="3"/>
  <c r="CM32" i="3"/>
  <c r="CI32" i="3"/>
  <c r="AE68" i="4"/>
  <c r="AM68" i="3"/>
  <c r="CG72" i="4"/>
  <c r="CO72" i="3"/>
  <c r="V29" i="11"/>
  <c r="AD29" i="10"/>
  <c r="J77" i="3"/>
  <c r="F77" i="3"/>
  <c r="L24" i="3"/>
  <c r="D24" i="4"/>
  <c r="EI55" i="4"/>
  <c r="EQ55" i="3"/>
  <c r="AB72" i="10"/>
  <c r="X72" i="10"/>
  <c r="CM36" i="3"/>
  <c r="CI36" i="3"/>
  <c r="AN40" i="4"/>
  <c r="AV40" i="3"/>
  <c r="DW45" i="4"/>
  <c r="DS45" i="4"/>
  <c r="S40" i="3"/>
  <c r="O40" i="3"/>
  <c r="DZ75" i="4"/>
  <c r="EH75" i="3"/>
  <c r="CF13" i="3"/>
  <c r="BX13" i="4"/>
  <c r="BQ25" i="3"/>
  <c r="BU25" i="3"/>
  <c r="BF18" i="4"/>
  <c r="BN18" i="3"/>
  <c r="M49" i="11"/>
  <c r="U49" i="10"/>
  <c r="EO49" i="3"/>
  <c r="EK49" i="3"/>
  <c r="DN36" i="3"/>
  <c r="DJ36" i="3"/>
  <c r="AW67" i="5"/>
  <c r="BE67" i="4"/>
  <c r="DJ23" i="4"/>
  <c r="DN23" i="4"/>
  <c r="AW26" i="4"/>
  <c r="BE26" i="3"/>
  <c r="J28" i="3"/>
  <c r="F28" i="3"/>
  <c r="EK63" i="3"/>
  <c r="EO63" i="3"/>
  <c r="EO27" i="3"/>
  <c r="EK27" i="3"/>
  <c r="EI77" i="4"/>
  <c r="EQ77" i="3"/>
  <c r="EI38" i="4"/>
  <c r="EQ38" i="3"/>
  <c r="CG49" i="4"/>
  <c r="CO49" i="3"/>
  <c r="D76" i="4"/>
  <c r="L76" i="3"/>
  <c r="AN19" i="4"/>
  <c r="AV19" i="3"/>
  <c r="AT37" i="3"/>
  <c r="AP37" i="3"/>
  <c r="F16" i="3"/>
  <c r="J16" i="3"/>
  <c r="BX78" i="4"/>
  <c r="CF78" i="3"/>
  <c r="BX38" i="4"/>
  <c r="CF38" i="3"/>
  <c r="BO35" i="4"/>
  <c r="BW35" i="3"/>
  <c r="J61" i="4"/>
  <c r="F61" i="4"/>
  <c r="M65" i="11"/>
  <c r="U65" i="10"/>
  <c r="BL26" i="3"/>
  <c r="BH26" i="3"/>
  <c r="CG63" i="4"/>
  <c r="CO63" i="3"/>
  <c r="BC64" i="4"/>
  <c r="AY64" i="4"/>
  <c r="BU77" i="3"/>
  <c r="BQ77" i="3"/>
  <c r="DQ40" i="4"/>
  <c r="DY40" i="3"/>
  <c r="D59" i="4"/>
  <c r="L59" i="3"/>
  <c r="CD66" i="4"/>
  <c r="BZ66" i="4"/>
  <c r="D19" i="6"/>
  <c r="L19" i="5"/>
  <c r="EB28" i="3"/>
  <c r="EF28" i="3"/>
  <c r="DE61" i="4"/>
  <c r="DA61" i="4"/>
  <c r="BO69" i="4"/>
  <c r="BW69" i="3"/>
  <c r="BF67" i="4"/>
  <c r="BN67" i="3"/>
  <c r="AW13" i="6"/>
  <c r="BC13" i="6" s="1"/>
  <c r="BE13" i="5"/>
  <c r="AY13" i="6" s="1"/>
  <c r="DQ59" i="5"/>
  <c r="DW59" i="5" s="1"/>
  <c r="DY59" i="4"/>
  <c r="BX76" i="4"/>
  <c r="CF76" i="3"/>
  <c r="BH39" i="4"/>
  <c r="BL39" i="4"/>
  <c r="AB30" i="3"/>
  <c r="X30" i="3"/>
  <c r="DW47" i="4"/>
  <c r="DS47" i="4"/>
  <c r="EF30" i="3"/>
  <c r="EB30" i="3"/>
  <c r="DA75" i="3"/>
  <c r="DE75" i="3"/>
  <c r="BQ72" i="3"/>
  <c r="BU72" i="3"/>
  <c r="BF61" i="4"/>
  <c r="BN61" i="3"/>
  <c r="DW38" i="4"/>
  <c r="DS38" i="4"/>
  <c r="AE72" i="4"/>
  <c r="AM72" i="3"/>
  <c r="AK28" i="3"/>
  <c r="AG28" i="3"/>
  <c r="O69" i="3"/>
  <c r="S69" i="3"/>
  <c r="DE72" i="3"/>
  <c r="DA72" i="3"/>
  <c r="AT45" i="3"/>
  <c r="AP45" i="3"/>
  <c r="DE68" i="3"/>
  <c r="DA68" i="3"/>
  <c r="CM31" i="4"/>
  <c r="CI31" i="4"/>
  <c r="AK40" i="3"/>
  <c r="AG40" i="3"/>
  <c r="BH53" i="4"/>
  <c r="BL53" i="4"/>
  <c r="BF27" i="4"/>
  <c r="BN27" i="3"/>
  <c r="DH64" i="4"/>
  <c r="DP64" i="3"/>
  <c r="M19" i="4"/>
  <c r="U19" i="3"/>
  <c r="AE25" i="4"/>
  <c r="AM25" i="3"/>
  <c r="M55" i="4"/>
  <c r="U55" i="3"/>
  <c r="BC16" i="3"/>
  <c r="AY16" i="3"/>
  <c r="BC37" i="3"/>
  <c r="AY37" i="3"/>
  <c r="DQ22" i="4"/>
  <c r="DY22" i="3"/>
  <c r="AK30" i="3"/>
  <c r="AG30" i="3"/>
  <c r="EO72" i="4"/>
  <c r="EK72" i="4"/>
  <c r="AK63" i="4"/>
  <c r="AG63" i="4"/>
  <c r="CM19" i="4"/>
  <c r="CI19" i="4"/>
  <c r="DQ76" i="4"/>
  <c r="DY76" i="3"/>
  <c r="M30" i="11"/>
  <c r="U30" i="10"/>
  <c r="BE32" i="3"/>
  <c r="AW32" i="4"/>
  <c r="CG61" i="4"/>
  <c r="CO61" i="3"/>
  <c r="CD62" i="3"/>
  <c r="BZ62" i="3"/>
  <c r="AN28" i="4"/>
  <c r="AV28" i="3"/>
  <c r="AE23" i="4"/>
  <c r="AM23" i="3"/>
  <c r="M64" i="11"/>
  <c r="U64" i="10"/>
  <c r="BK19" i="3"/>
  <c r="BL19" i="3"/>
  <c r="BN10" i="3"/>
  <c r="BF10" i="4"/>
  <c r="BC78" i="4"/>
  <c r="AY78" i="4"/>
  <c r="BQ29" i="3"/>
  <c r="BU29" i="3"/>
  <c r="V26" i="11"/>
  <c r="AD26" i="10"/>
  <c r="DH25" i="4"/>
  <c r="DP25" i="3"/>
  <c r="BZ55" i="3"/>
  <c r="CD55" i="3"/>
  <c r="AN75" i="4"/>
  <c r="AV75" i="3"/>
  <c r="BC25" i="3"/>
  <c r="AY25" i="3"/>
  <c r="DE78" i="4"/>
  <c r="DA78" i="4"/>
  <c r="V26" i="4"/>
  <c r="AD26" i="3"/>
  <c r="BF55" i="4"/>
  <c r="BN55" i="3"/>
  <c r="AN38" i="4"/>
  <c r="AV38" i="3"/>
  <c r="M36" i="11"/>
  <c r="U36" i="10"/>
  <c r="BF62" i="4"/>
  <c r="BN62" i="3"/>
  <c r="AY77" i="3"/>
  <c r="BC77" i="3"/>
  <c r="S29" i="3"/>
  <c r="O29" i="3"/>
  <c r="DW28" i="4"/>
  <c r="DS28" i="4"/>
  <c r="AN26" i="4"/>
  <c r="AV26" i="3"/>
  <c r="M16" i="11"/>
  <c r="U16" i="10"/>
  <c r="EI30" i="4"/>
  <c r="EQ30" i="3"/>
  <c r="DN48" i="3"/>
  <c r="DJ48" i="3"/>
  <c r="EO41" i="3"/>
  <c r="EK41" i="3"/>
  <c r="EO78" i="3"/>
  <c r="EK78" i="3"/>
  <c r="AK26" i="3"/>
  <c r="AG26" i="3"/>
  <c r="AZ86" i="6"/>
  <c r="BC86" i="6" s="1"/>
  <c r="AW86" i="7" s="1"/>
  <c r="AY86" i="6"/>
  <c r="BB86" i="6" s="1"/>
  <c r="BE86" i="6" s="1"/>
  <c r="M62" i="11"/>
  <c r="U62" i="10"/>
  <c r="AE66" i="4"/>
  <c r="AM66" i="3"/>
  <c r="DW65" i="4"/>
  <c r="DS65" i="4"/>
  <c r="DN69" i="3"/>
  <c r="DJ69" i="3"/>
  <c r="DH65" i="4"/>
  <c r="DP65" i="3"/>
  <c r="EO17" i="4"/>
  <c r="EK17" i="4"/>
  <c r="AE39" i="4"/>
  <c r="AM39" i="3"/>
  <c r="U26" i="3"/>
  <c r="M26" i="4"/>
  <c r="BF32" i="4"/>
  <c r="BN32" i="3"/>
  <c r="DN17" i="4"/>
  <c r="DJ17" i="4"/>
  <c r="D22" i="4"/>
  <c r="L22" i="3"/>
  <c r="EF64" i="3"/>
  <c r="EB64" i="3"/>
  <c r="AW74" i="5"/>
  <c r="S27" i="4"/>
  <c r="O27" i="4"/>
  <c r="CG48" i="5"/>
  <c r="CO48" i="4"/>
  <c r="EK25" i="4"/>
  <c r="EO25" i="4"/>
  <c r="M30" i="4"/>
  <c r="U30" i="3"/>
  <c r="DH19" i="4"/>
  <c r="DP19" i="3"/>
  <c r="M48" i="11"/>
  <c r="U48" i="10"/>
  <c r="M26" i="11"/>
  <c r="U26" i="10"/>
  <c r="AT69" i="3"/>
  <c r="AP69" i="3"/>
  <c r="DG17" i="3"/>
  <c r="CY17" i="4"/>
  <c r="AN24" i="4"/>
  <c r="AV24" i="3"/>
  <c r="BO74" i="4"/>
  <c r="BW74" i="3"/>
  <c r="BU26" i="4"/>
  <c r="BQ26" i="4"/>
  <c r="D69" i="4"/>
  <c r="L69" i="3"/>
  <c r="CY38" i="4"/>
  <c r="DG38" i="3"/>
  <c r="AE49" i="4"/>
  <c r="AM48" i="3"/>
  <c r="AT16" i="4"/>
  <c r="AP16" i="4"/>
  <c r="BF35" i="4"/>
  <c r="BN35" i="3"/>
  <c r="BL66" i="4"/>
  <c r="BH66" i="4"/>
  <c r="CD41" i="4"/>
  <c r="BZ41" i="4"/>
  <c r="DH18" i="4"/>
  <c r="DP18" i="3"/>
  <c r="DH77" i="4"/>
  <c r="DP77" i="3"/>
  <c r="DS18" i="3"/>
  <c r="DW18" i="3"/>
  <c r="AP17" i="3"/>
  <c r="AT17" i="3"/>
  <c r="AE19" i="4"/>
  <c r="AM19" i="3"/>
  <c r="CI23" i="4"/>
  <c r="CM23" i="4"/>
  <c r="M32" i="11"/>
  <c r="U32" i="10"/>
  <c r="BZ64" i="3"/>
  <c r="CD64" i="3"/>
  <c r="AW30" i="4"/>
  <c r="BE30" i="3"/>
  <c r="AB35" i="3"/>
  <c r="X35" i="3"/>
  <c r="BZ72" i="3"/>
  <c r="CD72" i="3"/>
  <c r="S41" i="4"/>
  <c r="O41" i="4"/>
  <c r="BO39" i="4"/>
  <c r="BW39" i="3"/>
  <c r="M27" i="11"/>
  <c r="U27" i="10"/>
  <c r="X61" i="3"/>
  <c r="AB61" i="3"/>
  <c r="AT68" i="4"/>
  <c r="AP68" i="4"/>
  <c r="DZ72" i="4"/>
  <c r="EH72" i="3"/>
  <c r="S77" i="10"/>
  <c r="O77" i="10"/>
  <c r="BX29" i="4"/>
  <c r="CF29" i="3"/>
  <c r="DP10" i="3"/>
  <c r="DH10" i="4"/>
  <c r="AK24" i="3"/>
  <c r="AG24" i="3"/>
  <c r="EF67" i="4"/>
  <c r="EB67" i="4"/>
  <c r="EI16" i="4"/>
  <c r="EQ16" i="3"/>
  <c r="BW18" i="3"/>
  <c r="BO18" i="4"/>
  <c r="J78" i="4"/>
  <c r="F78" i="4"/>
  <c r="DZ41" i="4"/>
  <c r="EH41" i="3"/>
  <c r="EO69" i="3"/>
  <c r="EK69" i="3"/>
  <c r="AE41" i="4"/>
  <c r="AM41" i="3"/>
  <c r="AB29" i="3"/>
  <c r="X29" i="3"/>
  <c r="BO32" i="4"/>
  <c r="BW32" i="3"/>
  <c r="BU36" i="4"/>
  <c r="BQ36" i="4"/>
  <c r="AW40" i="4"/>
  <c r="BE40" i="3"/>
  <c r="BO37" i="4"/>
  <c r="BW37" i="3"/>
  <c r="V27" i="11"/>
  <c r="AD27" i="10"/>
  <c r="AE69" i="5"/>
  <c r="AM69" i="4"/>
  <c r="M55" i="11"/>
  <c r="U55" i="10"/>
  <c r="DQ27" i="4"/>
  <c r="DY27" i="3"/>
  <c r="CY55" i="4"/>
  <c r="DG55" i="3"/>
  <c r="EF45" i="4"/>
  <c r="EB45" i="4"/>
  <c r="J75" i="3"/>
  <c r="F75" i="3"/>
  <c r="D25" i="4"/>
  <c r="L25" i="3"/>
  <c r="M24" i="4"/>
  <c r="U24" i="3"/>
  <c r="V13" i="4"/>
  <c r="AD13" i="3"/>
  <c r="AE73" i="4"/>
  <c r="AM74" i="3"/>
  <c r="AB67" i="3"/>
  <c r="X67" i="3"/>
  <c r="AB37" i="3"/>
  <c r="X37" i="3"/>
  <c r="AB10" i="3"/>
  <c r="X10" i="3"/>
  <c r="S36" i="3"/>
  <c r="O36" i="3"/>
  <c r="BL22" i="4"/>
  <c r="BH22" i="4"/>
  <c r="BF13" i="4"/>
  <c r="BL13" i="4" s="1"/>
  <c r="BN13" i="3"/>
  <c r="X68" i="4"/>
  <c r="AB68" i="4"/>
  <c r="M74" i="11"/>
  <c r="U74" i="10"/>
  <c r="BU63" i="3"/>
  <c r="BQ63" i="3"/>
  <c r="AE61" i="4"/>
  <c r="AM61" i="3"/>
  <c r="AB39" i="3"/>
  <c r="X39" i="3"/>
  <c r="AE37" i="4"/>
  <c r="AM37" i="3"/>
  <c r="BF31" i="4"/>
  <c r="BN31" i="3"/>
  <c r="O22" i="3"/>
  <c r="S22" i="3"/>
  <c r="AB41" i="3"/>
  <c r="X41" i="3"/>
  <c r="BQ67" i="3"/>
  <c r="BU67" i="3"/>
  <c r="U35" i="3"/>
  <c r="M35" i="4"/>
  <c r="BO62" i="4"/>
  <c r="BW62" i="3"/>
  <c r="AW38" i="4"/>
  <c r="BE38" i="3"/>
  <c r="D63" i="4"/>
  <c r="L63" i="3"/>
  <c r="AB45" i="3"/>
  <c r="X45" i="3"/>
  <c r="M10" i="11"/>
  <c r="U10" i="10"/>
  <c r="BX35" i="4"/>
  <c r="CF35" i="3"/>
  <c r="AB36" i="10"/>
  <c r="X36" i="10"/>
  <c r="BL24" i="3"/>
  <c r="BH24" i="3"/>
  <c r="BF64" i="4"/>
  <c r="BN64" i="3"/>
  <c r="DZ61" i="4"/>
  <c r="EH61" i="3"/>
  <c r="EK48" i="4"/>
  <c r="EO48" i="4"/>
  <c r="BU55" i="3"/>
  <c r="BQ55" i="3"/>
  <c r="BX25" i="4"/>
  <c r="CF25" i="3"/>
  <c r="AE65" i="5"/>
  <c r="AM65" i="4"/>
  <c r="BL78" i="4"/>
  <c r="BH78" i="4"/>
  <c r="V76" i="11"/>
  <c r="AD76" i="10"/>
  <c r="BX24" i="4"/>
  <c r="CF24" i="3"/>
  <c r="AG13" i="4"/>
  <c r="AK13" i="4"/>
  <c r="BE19" i="3"/>
  <c r="AW19" i="4"/>
  <c r="DS72" i="4"/>
  <c r="DW72" i="4"/>
  <c r="DN28" i="4"/>
  <c r="DJ28" i="4"/>
  <c r="DZ77" i="4"/>
  <c r="EH77" i="3"/>
  <c r="M68" i="11"/>
  <c r="U68" i="10"/>
  <c r="M63" i="11"/>
  <c r="U63" i="10"/>
  <c r="V78" i="4"/>
  <c r="AD78" i="3"/>
  <c r="EB55" i="4"/>
  <c r="EF55" i="4"/>
  <c r="AT67" i="4"/>
  <c r="AP67" i="4"/>
  <c r="DW55" i="4"/>
  <c r="DS55" i="4"/>
  <c r="BC39" i="3"/>
  <c r="AY39" i="3"/>
  <c r="DN74" i="3"/>
  <c r="DJ74" i="3"/>
  <c r="EO74" i="3"/>
  <c r="EK74" i="3"/>
  <c r="CD53" i="3"/>
  <c r="BZ53" i="3"/>
  <c r="DN27" i="4"/>
  <c r="DJ27" i="4"/>
  <c r="F64" i="3"/>
  <c r="J64" i="3"/>
  <c r="J74" i="4"/>
  <c r="F74" i="4"/>
  <c r="BC35" i="3"/>
  <c r="AY35" i="3"/>
  <c r="CY24" i="4"/>
  <c r="DG24" i="3"/>
  <c r="AP25" i="4"/>
  <c r="AT25" i="4"/>
  <c r="BF37" i="4"/>
  <c r="BN37" i="3"/>
  <c r="DQ32" i="4"/>
  <c r="DY32" i="3"/>
  <c r="BE88" i="2"/>
  <c r="AW88" i="3"/>
  <c r="AB24" i="4"/>
  <c r="X24" i="4"/>
  <c r="BO24" i="4"/>
  <c r="BW24" i="3"/>
  <c r="V16" i="4"/>
  <c r="AD16" i="3"/>
  <c r="DN45" i="3"/>
  <c r="DJ45" i="3"/>
  <c r="M16" i="4"/>
  <c r="U16" i="3"/>
  <c r="L17" i="3"/>
  <c r="D17" i="4"/>
  <c r="BF75" i="4"/>
  <c r="BN75" i="3"/>
  <c r="BO47" i="4"/>
  <c r="BW47" i="3"/>
  <c r="J47" i="3"/>
  <c r="F47" i="3"/>
  <c r="DE13" i="5"/>
  <c r="DA13" i="5"/>
  <c r="AN77" i="4"/>
  <c r="AV77" i="3"/>
  <c r="O66" i="3"/>
  <c r="S66" i="3"/>
  <c r="BC68" i="3"/>
  <c r="AY68" i="3"/>
  <c r="AN23" i="4"/>
  <c r="AV23" i="3"/>
  <c r="DH59" i="4"/>
  <c r="DP59" i="3"/>
  <c r="DE64" i="3"/>
  <c r="DA64" i="3"/>
  <c r="AB32" i="4"/>
  <c r="X32" i="4"/>
  <c r="CG18" i="4"/>
  <c r="CO18" i="3"/>
  <c r="S37" i="4"/>
  <c r="O37" i="4"/>
  <c r="CG39" i="4"/>
  <c r="CO39" i="3"/>
  <c r="CG68" i="4"/>
  <c r="CO68" i="3"/>
  <c r="AB28" i="4"/>
  <c r="X28" i="4"/>
  <c r="DW41" i="3"/>
  <c r="DS41" i="3"/>
  <c r="CD37" i="4"/>
  <c r="BZ37" i="4"/>
  <c r="AT29" i="4"/>
  <c r="AP29" i="4"/>
  <c r="DN49" i="4"/>
  <c r="DJ49" i="4"/>
  <c r="CY74" i="4"/>
  <c r="DG74" i="3"/>
  <c r="DS39" i="3"/>
  <c r="DW39" i="3"/>
  <c r="CY16" i="4"/>
  <c r="DG16" i="3"/>
  <c r="BF77" i="5"/>
  <c r="BN77" i="4"/>
  <c r="CM40" i="3"/>
  <c r="CI40" i="3"/>
  <c r="V10" i="11"/>
  <c r="AD10" i="10"/>
  <c r="D18" i="4"/>
  <c r="L18" i="3"/>
  <c r="EI32" i="4"/>
  <c r="EQ32" i="3"/>
  <c r="EI66" i="4"/>
  <c r="EQ66" i="3"/>
  <c r="AB24" i="10"/>
  <c r="X24" i="10"/>
  <c r="DH35" i="4"/>
  <c r="DP35" i="3"/>
  <c r="M64" i="4"/>
  <c r="U64" i="3"/>
  <c r="BH65" i="4"/>
  <c r="BL65" i="4"/>
  <c r="BU66" i="3"/>
  <c r="BQ66" i="3"/>
  <c r="CF18" i="3"/>
  <c r="BX18" i="4"/>
  <c r="V47" i="4"/>
  <c r="AD47" i="3"/>
  <c r="BX17" i="4"/>
  <c r="CF17" i="3"/>
  <c r="BO45" i="4"/>
  <c r="BW45" i="3"/>
  <c r="AW69" i="4"/>
  <c r="BE69" i="3"/>
  <c r="DZ23" i="4"/>
  <c r="EH23" i="3"/>
  <c r="BO38" i="4"/>
  <c r="BW38" i="3"/>
  <c r="EI23" i="4"/>
  <c r="EQ23" i="3"/>
  <c r="BN16" i="3"/>
  <c r="BF16" i="4"/>
  <c r="AK38" i="4"/>
  <c r="AG38" i="4"/>
  <c r="CM29" i="3"/>
  <c r="CI29" i="3"/>
  <c r="AT65" i="3"/>
  <c r="AP65" i="3"/>
  <c r="EF68" i="4"/>
  <c r="EB68" i="4"/>
  <c r="DH41" i="4"/>
  <c r="DP41" i="3"/>
  <c r="BF41" i="4"/>
  <c r="BN41" i="3"/>
  <c r="DQ29" i="4"/>
  <c r="DY29" i="3"/>
  <c r="DZ31" i="4"/>
  <c r="EH31" i="3"/>
  <c r="CY47" i="4"/>
  <c r="DG47" i="3"/>
  <c r="EI28" i="4"/>
  <c r="EQ28" i="3"/>
  <c r="DS13" i="4"/>
  <c r="DW13" i="4"/>
  <c r="DN66" i="3"/>
  <c r="DJ66" i="3"/>
  <c r="AE48" i="4"/>
  <c r="AM47" i="3"/>
  <c r="BC48" i="3"/>
  <c r="AY48" i="3"/>
  <c r="AT39" i="4"/>
  <c r="AP39" i="4"/>
  <c r="U13" i="3"/>
  <c r="M13" i="4"/>
  <c r="AX74" i="4"/>
  <c r="BE74" i="3"/>
  <c r="M59" i="4"/>
  <c r="U59" i="3"/>
  <c r="EB25" i="4"/>
  <c r="EF25" i="4"/>
  <c r="AG53" i="3"/>
  <c r="AK53" i="3"/>
  <c r="EF26" i="3"/>
  <c r="EB26" i="3"/>
  <c r="DN78" i="3"/>
  <c r="DJ78" i="3"/>
  <c r="EO18" i="4"/>
  <c r="EK18" i="4"/>
  <c r="DJ61" i="3"/>
  <c r="DN61" i="3"/>
  <c r="DW48" i="4"/>
  <c r="DS48" i="4"/>
  <c r="M19" i="11"/>
  <c r="U19" i="10"/>
  <c r="CY18" i="4"/>
  <c r="DG18" i="3"/>
  <c r="EF35" i="4"/>
  <c r="EB35" i="4"/>
  <c r="J68" i="3"/>
  <c r="F68" i="3"/>
  <c r="EF53" i="3"/>
  <c r="EB53" i="3"/>
  <c r="CI66" i="3"/>
  <c r="CM66" i="3"/>
  <c r="J31" i="4"/>
  <c r="F31" i="4"/>
  <c r="DN76" i="3"/>
  <c r="DJ76" i="3"/>
  <c r="S76" i="3"/>
  <c r="O76" i="3"/>
  <c r="BW10" i="3"/>
  <c r="BO10" i="4"/>
  <c r="AB48" i="3"/>
  <c r="X48" i="3"/>
  <c r="EO64" i="4"/>
  <c r="EK64" i="4"/>
  <c r="S32" i="3"/>
  <c r="O32" i="3"/>
  <c r="M39" i="4"/>
  <c r="U39" i="3"/>
  <c r="EO29" i="3"/>
  <c r="EK29" i="3"/>
  <c r="EF29" i="4"/>
  <c r="EB29" i="4"/>
  <c r="EO19" i="4"/>
  <c r="EK19" i="4"/>
  <c r="AE31" i="4"/>
  <c r="AM31" i="3"/>
  <c r="BC29" i="4"/>
  <c r="AY29" i="4"/>
  <c r="CO55" i="3"/>
  <c r="CG55" i="4"/>
  <c r="DW25" i="3"/>
  <c r="DS25" i="3"/>
  <c r="BF45" i="4"/>
  <c r="BN45" i="3"/>
  <c r="V65" i="4"/>
  <c r="AD65" i="3"/>
  <c r="V23" i="11"/>
  <c r="AD23" i="10"/>
  <c r="V27" i="4"/>
  <c r="AD27" i="3"/>
  <c r="BF68" i="4"/>
  <c r="BN68" i="3"/>
  <c r="CG26" i="4"/>
  <c r="CO26" i="3"/>
  <c r="V74" i="11"/>
  <c r="AD74" i="10"/>
  <c r="DG22" i="3"/>
  <c r="CY22" i="4"/>
  <c r="DQ10" i="4"/>
  <c r="DY10" i="3"/>
  <c r="O23" i="4"/>
  <c r="S23" i="4"/>
  <c r="M41" i="11"/>
  <c r="U41" i="10"/>
  <c r="DH53" i="4"/>
  <c r="DP53" i="3"/>
  <c r="EI36" i="4"/>
  <c r="EQ36" i="3"/>
  <c r="AN48" i="4"/>
  <c r="AV48" i="3"/>
  <c r="AE35" i="4"/>
  <c r="AM35" i="3"/>
  <c r="L66" i="3"/>
  <c r="D66" i="4"/>
  <c r="DH31" i="4"/>
  <c r="DP31" i="3"/>
  <c r="BU19" i="3"/>
  <c r="BQ19" i="3"/>
  <c r="DE28" i="3"/>
  <c r="DA28" i="3"/>
  <c r="M22" i="11"/>
  <c r="U22" i="10"/>
  <c r="AE10" i="4"/>
  <c r="AM10" i="3"/>
  <c r="AK84" i="3" s="1"/>
  <c r="AM84" i="3" s="1"/>
  <c r="AG77" i="4"/>
  <c r="AK77" i="4"/>
  <c r="DN22" i="3"/>
  <c r="DJ22" i="3"/>
  <c r="DH55" i="4"/>
  <c r="DP55" i="3"/>
  <c r="F55" i="3"/>
  <c r="J55" i="3"/>
  <c r="V53" i="4"/>
  <c r="AD53" i="3"/>
  <c r="M65" i="4"/>
  <c r="U65" i="3"/>
  <c r="AT27" i="3"/>
  <c r="AP27" i="3"/>
  <c r="CI38" i="3"/>
  <c r="CM38" i="3"/>
  <c r="EO35" i="4"/>
  <c r="EK35" i="4"/>
  <c r="BQ75" i="4"/>
  <c r="BU75" i="4"/>
  <c r="X41" i="10"/>
  <c r="AB41" i="10"/>
  <c r="BO59" i="4"/>
  <c r="BW59" i="3"/>
  <c r="M31" i="11"/>
  <c r="U31" i="10"/>
  <c r="AW47" i="4"/>
  <c r="BE47" i="3"/>
  <c r="DQ61" i="4"/>
  <c r="DY61" i="3"/>
  <c r="D39" i="4"/>
  <c r="L39" i="3"/>
  <c r="M38" i="11"/>
  <c r="U38" i="10"/>
  <c r="DJ38" i="3"/>
  <c r="DN38" i="3"/>
  <c r="BC41" i="3"/>
  <c r="AY41" i="3"/>
  <c r="EK67" i="3"/>
  <c r="EO67" i="3"/>
  <c r="BL69" i="4"/>
  <c r="BH69" i="4"/>
  <c r="AT41" i="3"/>
  <c r="AP41" i="3"/>
  <c r="F30" i="3"/>
  <c r="J30" i="3"/>
  <c r="EB62" i="3"/>
  <c r="EF62" i="3"/>
  <c r="CI47" i="3"/>
  <c r="CM47" i="3"/>
  <c r="V36" i="4"/>
  <c r="AD36" i="3"/>
  <c r="DE31" i="4"/>
  <c r="DA31" i="4"/>
  <c r="J53" i="3"/>
  <c r="F53" i="3"/>
  <c r="BC72" i="3"/>
  <c r="AY72" i="3"/>
  <c r="J65" i="4"/>
  <c r="F65" i="4"/>
  <c r="AE74" i="4"/>
  <c r="AM75" i="3"/>
  <c r="CY29" i="4"/>
  <c r="DG29" i="3"/>
  <c r="DN13" i="3"/>
  <c r="DJ13" i="3"/>
  <c r="BL29" i="4"/>
  <c r="BH29" i="4"/>
  <c r="DH37" i="4"/>
  <c r="DP37" i="3"/>
  <c r="X23" i="3"/>
  <c r="AB23" i="3"/>
  <c r="BL47" i="3"/>
  <c r="BH47" i="3"/>
  <c r="DE41" i="4"/>
  <c r="DA41" i="4"/>
  <c r="EO59" i="4"/>
  <c r="EK59" i="4"/>
  <c r="BH40" i="3"/>
  <c r="BL40" i="3"/>
  <c r="DQ68" i="4"/>
  <c r="DY68" i="3"/>
  <c r="DH29" i="4"/>
  <c r="DP29" i="3"/>
  <c r="AY28" i="3"/>
  <c r="BC28" i="3"/>
  <c r="BX36" i="4"/>
  <c r="CF36" i="3"/>
  <c r="AN59" i="4"/>
  <c r="AV59" i="3"/>
  <c r="M61" i="4"/>
  <c r="U61" i="3"/>
  <c r="BC18" i="4"/>
  <c r="AY18" i="4"/>
  <c r="BX26" i="4"/>
  <c r="CF26" i="3"/>
  <c r="M67" i="11"/>
  <c r="U67" i="10"/>
  <c r="AW63" i="4"/>
  <c r="BE63" i="3"/>
  <c r="EI24" i="4"/>
  <c r="EQ24" i="3"/>
  <c r="CM30" i="4"/>
  <c r="CI30" i="4"/>
  <c r="BO48" i="4"/>
  <c r="BW48" i="3"/>
  <c r="AN66" i="4"/>
  <c r="AV66" i="3"/>
  <c r="DW49" i="4"/>
  <c r="DS49" i="4"/>
  <c r="CY39" i="4"/>
  <c r="DG39" i="3"/>
  <c r="AW76" i="4"/>
  <c r="BE76" i="3"/>
  <c r="BL74" i="3"/>
  <c r="BH74" i="3"/>
  <c r="S29" i="10"/>
  <c r="O29" i="10"/>
  <c r="EF76" i="4"/>
  <c r="EB76" i="4"/>
  <c r="DW31" i="4"/>
  <c r="DS31" i="4"/>
  <c r="DZ27" i="4"/>
  <c r="EH27" i="3"/>
  <c r="CY66" i="4"/>
  <c r="DG66" i="3"/>
  <c r="AE29" i="4"/>
  <c r="AM29" i="3"/>
  <c r="O18" i="3"/>
  <c r="S18" i="3"/>
  <c r="DE36" i="3"/>
  <c r="DA36" i="3"/>
  <c r="BU30" i="4"/>
  <c r="BQ30" i="4"/>
  <c r="S10" i="3"/>
  <c r="O10" i="3"/>
  <c r="V40" i="4"/>
  <c r="AD40" i="3"/>
  <c r="BC24" i="4"/>
  <c r="AY24" i="4"/>
  <c r="AE17" i="4"/>
  <c r="AM17" i="3"/>
  <c r="EO13" i="3"/>
  <c r="EK13" i="3"/>
  <c r="DS23" i="3"/>
  <c r="DW23" i="3"/>
  <c r="D45" i="4"/>
  <c r="L45" i="3"/>
  <c r="BN23" i="3"/>
  <c r="BF23" i="4"/>
  <c r="BO53" i="4"/>
  <c r="BW53" i="3"/>
  <c r="DN67" i="3"/>
  <c r="DJ67" i="3"/>
  <c r="CM62" i="4"/>
  <c r="CI62" i="4"/>
  <c r="M75" i="11"/>
  <c r="U75" i="10"/>
  <c r="CY65" i="4"/>
  <c r="DG65" i="3"/>
  <c r="S25" i="10"/>
  <c r="O25" i="10"/>
  <c r="DJ72" i="4"/>
  <c r="DN72" i="4"/>
  <c r="AP64" i="4"/>
  <c r="AT64" i="4"/>
  <c r="BO28" i="4"/>
  <c r="BW28" i="3"/>
  <c r="EI26" i="4"/>
  <c r="EQ26" i="3"/>
  <c r="DW77" i="4"/>
  <c r="DS77" i="4"/>
  <c r="AN30" i="4"/>
  <c r="AV30" i="3"/>
  <c r="DN40" i="3"/>
  <c r="DJ40" i="3"/>
  <c r="BE22" i="3"/>
  <c r="AW22" i="4"/>
  <c r="M23" i="11"/>
  <c r="U23" i="10"/>
  <c r="BC23" i="3"/>
  <c r="AY23" i="3"/>
  <c r="DW37" i="3"/>
  <c r="DS37" i="3"/>
  <c r="DA77" i="3"/>
  <c r="DE77" i="3"/>
  <c r="S31" i="4"/>
  <c r="O31" i="4"/>
  <c r="J13" i="3"/>
  <c r="F13" i="3"/>
  <c r="DZ36" i="4"/>
  <c r="EH36" i="3"/>
  <c r="M24" i="11"/>
  <c r="U24" i="10"/>
  <c r="BH36" i="3"/>
  <c r="BL36" i="3"/>
  <c r="DE53" i="3"/>
  <c r="DA53" i="3"/>
  <c r="EF63" i="4"/>
  <c r="EB63" i="4"/>
  <c r="DA19" i="3"/>
  <c r="DE19" i="3"/>
  <c r="CD77" i="3"/>
  <c r="BZ77" i="3"/>
  <c r="EI22" i="4"/>
  <c r="EQ22" i="3"/>
  <c r="CG25" i="4"/>
  <c r="CO25" i="3"/>
  <c r="M35" i="11"/>
  <c r="O35" i="11" s="1"/>
  <c r="U35" i="10"/>
  <c r="DH30" i="4"/>
  <c r="DP30" i="3"/>
  <c r="BW78" i="3"/>
  <c r="BO78" i="4"/>
  <c r="DZ48" i="4"/>
  <c r="EH48" i="3"/>
  <c r="V76" i="4"/>
  <c r="AD76" i="3"/>
  <c r="CG77" i="4"/>
  <c r="CO77" i="3"/>
  <c r="DS35" i="3"/>
  <c r="DW35" i="3"/>
  <c r="CD32" i="3"/>
  <c r="BZ32" i="3"/>
  <c r="BF76" i="4"/>
  <c r="BN76" i="3"/>
  <c r="M69" i="11"/>
  <c r="U69" i="10"/>
  <c r="M61" i="11"/>
  <c r="U61" i="10"/>
  <c r="BU31" i="3"/>
  <c r="BQ31" i="3"/>
  <c r="DZ17" i="4"/>
  <c r="EH17" i="3"/>
  <c r="BX39" i="4"/>
  <c r="CF39" i="3"/>
  <c r="DQ26" i="4"/>
  <c r="DY26" i="3"/>
  <c r="BZ30" i="3"/>
  <c r="CD30" i="3"/>
  <c r="AP55" i="4"/>
  <c r="AT55" i="4"/>
  <c r="CM37" i="4"/>
  <c r="CI37" i="4"/>
  <c r="M53" i="4"/>
  <c r="U53" i="3"/>
  <c r="F48" i="4"/>
  <c r="J48" i="4"/>
  <c r="S74" i="3"/>
  <c r="O74" i="3"/>
  <c r="CY63" i="4"/>
  <c r="DG63" i="3"/>
  <c r="J37" i="4"/>
  <c r="F37" i="4"/>
  <c r="BX48" i="4"/>
  <c r="CF48" i="3"/>
  <c r="O78" i="10"/>
  <c r="S78" i="10"/>
  <c r="V35" i="11"/>
  <c r="AD35" i="10"/>
  <c r="EF16" i="4"/>
  <c r="EB16" i="4"/>
  <c r="D49" i="4"/>
  <c r="L49" i="3"/>
  <c r="DJ63" i="4"/>
  <c r="DN63" i="4"/>
  <c r="DN32" i="3"/>
  <c r="DJ32" i="3"/>
  <c r="DS78" i="4"/>
  <c r="DW78" i="4"/>
  <c r="CI69" i="3"/>
  <c r="CM69" i="3"/>
  <c r="AB13" i="10"/>
  <c r="X13" i="10"/>
  <c r="BU61" i="3"/>
  <c r="BQ61" i="3"/>
  <c r="AE59" i="4"/>
  <c r="AM59" i="3"/>
  <c r="BU68" i="4"/>
  <c r="BQ68" i="4"/>
  <c r="DA23" i="4"/>
  <c r="DE23" i="4"/>
  <c r="BC62" i="3"/>
  <c r="AY62" i="3"/>
  <c r="AB77" i="4"/>
  <c r="X77" i="4"/>
  <c r="BO23" i="4"/>
  <c r="BW23" i="3"/>
  <c r="BU65" i="4"/>
  <c r="BQ65" i="4"/>
  <c r="BF36" i="4" l="1"/>
  <c r="BN36" i="3"/>
  <c r="BO61" i="4"/>
  <c r="BW61" i="3"/>
  <c r="X35" i="11"/>
  <c r="AB35" i="11"/>
  <c r="DA63" i="4"/>
  <c r="DE63" i="4"/>
  <c r="CD39" i="4"/>
  <c r="BZ39" i="4"/>
  <c r="CY23" i="5"/>
  <c r="DG23" i="4"/>
  <c r="DH63" i="5"/>
  <c r="DP63" i="4"/>
  <c r="M78" i="11"/>
  <c r="U78" i="10"/>
  <c r="AN55" i="5"/>
  <c r="AV55" i="4"/>
  <c r="CY19" i="4"/>
  <c r="DG19" i="3"/>
  <c r="CY77" i="4"/>
  <c r="DG77" i="3"/>
  <c r="AY22" i="4"/>
  <c r="BC22" i="4"/>
  <c r="DY23" i="3"/>
  <c r="DQ23" i="4"/>
  <c r="M18" i="4"/>
  <c r="U18" i="3"/>
  <c r="CG47" i="4"/>
  <c r="CO47" i="3"/>
  <c r="AM77" i="4"/>
  <c r="AE78" i="5"/>
  <c r="M23" i="5"/>
  <c r="U23" i="4"/>
  <c r="DP61" i="3"/>
  <c r="DH61" i="4"/>
  <c r="AE53" i="4"/>
  <c r="AM53" i="3"/>
  <c r="S13" i="4"/>
  <c r="O13" i="4"/>
  <c r="BL16" i="4"/>
  <c r="BH16" i="4"/>
  <c r="CD18" i="4"/>
  <c r="BZ18" i="4"/>
  <c r="AN25" i="5"/>
  <c r="AV25" i="4"/>
  <c r="D64" i="4"/>
  <c r="L64" i="3"/>
  <c r="EH55" i="4"/>
  <c r="DZ55" i="5"/>
  <c r="AE13" i="5"/>
  <c r="AM13" i="4"/>
  <c r="V68" i="5"/>
  <c r="AD68" i="4"/>
  <c r="AD61" i="3"/>
  <c r="V61" i="4"/>
  <c r="BX72" i="4"/>
  <c r="CF72" i="3"/>
  <c r="DQ18" i="4"/>
  <c r="DY18" i="3"/>
  <c r="BF19" i="4"/>
  <c r="BN19" i="3"/>
  <c r="BW72" i="3"/>
  <c r="BO72" i="4"/>
  <c r="DZ28" i="4"/>
  <c r="EH28" i="3"/>
  <c r="CD13" i="4"/>
  <c r="BZ13" i="4"/>
  <c r="J24" i="4"/>
  <c r="F24" i="4"/>
  <c r="V72" i="5"/>
  <c r="AD72" i="4"/>
  <c r="V47" i="12"/>
  <c r="AD47" i="11"/>
  <c r="AW10" i="5"/>
  <c r="BE10" i="4"/>
  <c r="AN76" i="4"/>
  <c r="AV76" i="3"/>
  <c r="CG22" i="4"/>
  <c r="CO22" i="3"/>
  <c r="V61" i="11"/>
  <c r="AD61" i="10"/>
  <c r="BX22" i="5"/>
  <c r="CF22" i="4"/>
  <c r="BL76" i="4"/>
  <c r="BH76" i="4"/>
  <c r="EK26" i="4"/>
  <c r="EO26" i="4"/>
  <c r="BU48" i="4"/>
  <c r="BQ48" i="4"/>
  <c r="DW68" i="4"/>
  <c r="DS68" i="4"/>
  <c r="S31" i="11"/>
  <c r="O31" i="11"/>
  <c r="BW19" i="3"/>
  <c r="BO19" i="4"/>
  <c r="CM26" i="4"/>
  <c r="CI26" i="4"/>
  <c r="AB65" i="4"/>
  <c r="X65" i="4"/>
  <c r="AW29" i="5"/>
  <c r="BE29" i="4"/>
  <c r="EQ29" i="3"/>
  <c r="EI29" i="4"/>
  <c r="V48" i="4"/>
  <c r="AD48" i="3"/>
  <c r="DZ35" i="5"/>
  <c r="EH35" i="4"/>
  <c r="DH66" i="4"/>
  <c r="DP66" i="3"/>
  <c r="EF31" i="4"/>
  <c r="EB31" i="4"/>
  <c r="DZ68" i="5"/>
  <c r="EH68" i="4"/>
  <c r="BC69" i="4"/>
  <c r="AY69" i="4"/>
  <c r="DN35" i="4"/>
  <c r="DJ35" i="4"/>
  <c r="J18" i="4"/>
  <c r="F18" i="4"/>
  <c r="DE16" i="4"/>
  <c r="DA16" i="4"/>
  <c r="AN29" i="5"/>
  <c r="AV29" i="4"/>
  <c r="CI68" i="4"/>
  <c r="CM68" i="4"/>
  <c r="V32" i="5"/>
  <c r="AD32" i="4"/>
  <c r="AW68" i="4"/>
  <c r="BE68" i="3"/>
  <c r="D47" i="4"/>
  <c r="L47" i="3"/>
  <c r="S16" i="4"/>
  <c r="O16" i="4"/>
  <c r="V24" i="5"/>
  <c r="AD24" i="4"/>
  <c r="DH74" i="4"/>
  <c r="DP74" i="3"/>
  <c r="EF77" i="4"/>
  <c r="EB77" i="4"/>
  <c r="AK65" i="5"/>
  <c r="AG65" i="5"/>
  <c r="EF61" i="4"/>
  <c r="EB61" i="4"/>
  <c r="CD35" i="4"/>
  <c r="BZ35" i="4"/>
  <c r="AY38" i="4"/>
  <c r="BC38" i="4"/>
  <c r="V41" i="4"/>
  <c r="AD41" i="3"/>
  <c r="V39" i="4"/>
  <c r="AD39" i="3"/>
  <c r="AD10" i="3"/>
  <c r="V10" i="4"/>
  <c r="AB13" i="4"/>
  <c r="X13" i="4"/>
  <c r="DZ45" i="5"/>
  <c r="EH45" i="4"/>
  <c r="AK69" i="5"/>
  <c r="AG69" i="5"/>
  <c r="BO36" i="5"/>
  <c r="BW36" i="4"/>
  <c r="EI69" i="4"/>
  <c r="EQ69" i="3"/>
  <c r="EK16" i="4"/>
  <c r="EO16" i="4"/>
  <c r="CD29" i="4"/>
  <c r="BZ29" i="4"/>
  <c r="S32" i="11"/>
  <c r="O32" i="11"/>
  <c r="BF66" i="5"/>
  <c r="BN66" i="4"/>
  <c r="DE38" i="4"/>
  <c r="DA38" i="4"/>
  <c r="AP24" i="4"/>
  <c r="AT24" i="4"/>
  <c r="S48" i="11"/>
  <c r="O48" i="11"/>
  <c r="CM48" i="5"/>
  <c r="CI48" i="5"/>
  <c r="F22" i="4"/>
  <c r="J22" i="4"/>
  <c r="AK39" i="4"/>
  <c r="AG39" i="4"/>
  <c r="DQ65" i="5"/>
  <c r="DY65" i="4"/>
  <c r="AE26" i="4"/>
  <c r="AM26" i="3"/>
  <c r="EK30" i="4"/>
  <c r="EO30" i="4"/>
  <c r="M29" i="4"/>
  <c r="U29" i="3"/>
  <c r="AP38" i="4"/>
  <c r="AT38" i="4"/>
  <c r="AW25" i="4"/>
  <c r="BE25" i="3"/>
  <c r="AB26" i="11"/>
  <c r="X26" i="11"/>
  <c r="BX62" i="4"/>
  <c r="CF62" i="3"/>
  <c r="DW76" i="4"/>
  <c r="DS76" i="4"/>
  <c r="AE30" i="4"/>
  <c r="AM30" i="3"/>
  <c r="S55" i="4"/>
  <c r="O55" i="4"/>
  <c r="BH27" i="4"/>
  <c r="BL27" i="4"/>
  <c r="CY68" i="4"/>
  <c r="DG68" i="3"/>
  <c r="AE28" i="4"/>
  <c r="AM28" i="3"/>
  <c r="V30" i="4"/>
  <c r="AD30" i="3"/>
  <c r="AW13" i="7"/>
  <c r="BC13" i="7" s="1"/>
  <c r="BE13" i="6"/>
  <c r="AY13" i="7" s="1"/>
  <c r="DW40" i="4"/>
  <c r="DS40" i="4"/>
  <c r="BF26" i="4"/>
  <c r="BN26" i="3"/>
  <c r="CD38" i="4"/>
  <c r="BZ38" i="4"/>
  <c r="AT19" i="4"/>
  <c r="AP19" i="4"/>
  <c r="EO77" i="4"/>
  <c r="EK77" i="4"/>
  <c r="AY26" i="4"/>
  <c r="BC26" i="4"/>
  <c r="EI49" i="4"/>
  <c r="EQ49" i="3"/>
  <c r="AT40" i="4"/>
  <c r="AP40" i="4"/>
  <c r="AK68" i="4"/>
  <c r="AG68" i="4"/>
  <c r="AB17" i="4"/>
  <c r="X17" i="4"/>
  <c r="BF30" i="5"/>
  <c r="BN30" i="4"/>
  <c r="AM32" i="3"/>
  <c r="AE32" i="4"/>
  <c r="BZ75" i="4"/>
  <c r="CD75" i="4"/>
  <c r="AK77" i="5"/>
  <c r="AG77" i="5"/>
  <c r="V75" i="5"/>
  <c r="AD75" i="4"/>
  <c r="EF40" i="4"/>
  <c r="EB40" i="4"/>
  <c r="AW75" i="4"/>
  <c r="BE75" i="3"/>
  <c r="CY69" i="5"/>
  <c r="DG69" i="4"/>
  <c r="F36" i="4"/>
  <c r="J36" i="4"/>
  <c r="J35" i="4"/>
  <c r="F35" i="4"/>
  <c r="BC53" i="4"/>
  <c r="AY53" i="4"/>
  <c r="DZ19" i="4"/>
  <c r="EH19" i="3"/>
  <c r="S28" i="11"/>
  <c r="O28" i="11"/>
  <c r="BX65" i="5"/>
  <c r="CF65" i="4"/>
  <c r="DQ30" i="4"/>
  <c r="DY30" i="3"/>
  <c r="D32" i="7"/>
  <c r="L32" i="6"/>
  <c r="AW17" i="5"/>
  <c r="BE17" i="4"/>
  <c r="AN22" i="4"/>
  <c r="AV22" i="3"/>
  <c r="EO40" i="4"/>
  <c r="EK40" i="4"/>
  <c r="AN74" i="4"/>
  <c r="AV74" i="3"/>
  <c r="AK27" i="4"/>
  <c r="AG27" i="4"/>
  <c r="S75" i="4"/>
  <c r="O75" i="4"/>
  <c r="BQ49" i="4"/>
  <c r="BU49" i="4"/>
  <c r="EI39" i="5"/>
  <c r="EQ39" i="4"/>
  <c r="DE25" i="4"/>
  <c r="DA25" i="4"/>
  <c r="BZ59" i="4"/>
  <c r="CD59" i="4"/>
  <c r="CG67" i="4"/>
  <c r="CO67" i="3"/>
  <c r="AW66" i="5"/>
  <c r="BE66" i="4"/>
  <c r="D67" i="5"/>
  <c r="L67" i="4"/>
  <c r="DS64" i="4"/>
  <c r="DW64" i="4"/>
  <c r="DQ53" i="5"/>
  <c r="DY53" i="4"/>
  <c r="BO22" i="5"/>
  <c r="BW22" i="4"/>
  <c r="D62" i="4"/>
  <c r="L62" i="3"/>
  <c r="DQ17" i="5"/>
  <c r="DY17" i="4"/>
  <c r="AN18" i="4"/>
  <c r="AV18" i="3"/>
  <c r="M59" i="11"/>
  <c r="U59" i="10"/>
  <c r="EI53" i="5"/>
  <c r="EQ53" i="4"/>
  <c r="M39" i="11"/>
  <c r="U39" i="10"/>
  <c r="M62" i="5"/>
  <c r="U62" i="4"/>
  <c r="EI76" i="4"/>
  <c r="EQ76" i="3"/>
  <c r="DQ75" i="5"/>
  <c r="DY75" i="4"/>
  <c r="DW67" i="4"/>
  <c r="DS67" i="4"/>
  <c r="D41" i="5"/>
  <c r="L41" i="4"/>
  <c r="BX27" i="5"/>
  <c r="CF27" i="4"/>
  <c r="AW49" i="4"/>
  <c r="BE49" i="3"/>
  <c r="DW74" i="4"/>
  <c r="DS74" i="4"/>
  <c r="AY65" i="4"/>
  <c r="BC65" i="4"/>
  <c r="AW45" i="5"/>
  <c r="BE45" i="4"/>
  <c r="BX74" i="5"/>
  <c r="CF74" i="4"/>
  <c r="DZ39" i="5"/>
  <c r="EH39" i="4"/>
  <c r="U67" i="4"/>
  <c r="M67" i="5"/>
  <c r="O17" i="11"/>
  <c r="S17" i="11"/>
  <c r="O66" i="11"/>
  <c r="S66" i="11"/>
  <c r="DQ63" i="5"/>
  <c r="DY63" i="4"/>
  <c r="AE47" i="5"/>
  <c r="AM47" i="4"/>
  <c r="BO65" i="5"/>
  <c r="BW65" i="4"/>
  <c r="M74" i="4"/>
  <c r="U74" i="3"/>
  <c r="EB17" i="4"/>
  <c r="EF17" i="4"/>
  <c r="X76" i="4"/>
  <c r="AB76" i="4"/>
  <c r="S24" i="11"/>
  <c r="O24" i="11"/>
  <c r="DH67" i="4"/>
  <c r="DP67" i="3"/>
  <c r="BC76" i="4"/>
  <c r="AY76" i="4"/>
  <c r="S67" i="11"/>
  <c r="O67" i="11"/>
  <c r="BF47" i="4"/>
  <c r="BN47" i="3"/>
  <c r="AW72" i="4"/>
  <c r="BE72" i="3"/>
  <c r="O38" i="11"/>
  <c r="S38" i="11"/>
  <c r="AB53" i="4"/>
  <c r="X53" i="4"/>
  <c r="AT48" i="4"/>
  <c r="AP48" i="4"/>
  <c r="CG69" i="4"/>
  <c r="CO69" i="3"/>
  <c r="D48" i="5"/>
  <c r="L48" i="4"/>
  <c r="BX30" i="4"/>
  <c r="CF30" i="3"/>
  <c r="BF40" i="4"/>
  <c r="BN40" i="3"/>
  <c r="V23" i="4"/>
  <c r="AD23" i="3"/>
  <c r="EH62" i="3"/>
  <c r="DZ62" i="4"/>
  <c r="EI67" i="4"/>
  <c r="EQ67" i="3"/>
  <c r="CG38" i="4"/>
  <c r="CO38" i="3"/>
  <c r="D55" i="4"/>
  <c r="L55" i="3"/>
  <c r="BU10" i="4"/>
  <c r="BQ10" i="4"/>
  <c r="CG66" i="4"/>
  <c r="CO66" i="3"/>
  <c r="DZ25" i="5"/>
  <c r="EH25" i="4"/>
  <c r="DQ13" i="5"/>
  <c r="DY13" i="4"/>
  <c r="DQ39" i="4"/>
  <c r="DY39" i="3"/>
  <c r="M66" i="4"/>
  <c r="U66" i="3"/>
  <c r="BC88" i="3"/>
  <c r="AY88" i="3"/>
  <c r="M22" i="4"/>
  <c r="U22" i="3"/>
  <c r="CG23" i="5"/>
  <c r="CO23" i="4"/>
  <c r="DE17" i="4"/>
  <c r="DA17" i="4"/>
  <c r="AW77" i="4"/>
  <c r="BE77" i="3"/>
  <c r="BO29" i="4"/>
  <c r="BW29" i="3"/>
  <c r="BF53" i="5"/>
  <c r="BN53" i="4"/>
  <c r="CY75" i="4"/>
  <c r="DG75" i="3"/>
  <c r="BF39" i="5"/>
  <c r="BN39" i="4"/>
  <c r="DH23" i="5"/>
  <c r="DP23" i="4"/>
  <c r="EQ45" i="3"/>
  <c r="EI45" i="4"/>
  <c r="AW59" i="4"/>
  <c r="BE59" i="3"/>
  <c r="DH47" i="4"/>
  <c r="DP47" i="3"/>
  <c r="CY76" i="5"/>
  <c r="DG76" i="4"/>
  <c r="AN13" i="5"/>
  <c r="AV13" i="4"/>
  <c r="DH24" i="5"/>
  <c r="DP24" i="4"/>
  <c r="BW13" i="3"/>
  <c r="BO13" i="4"/>
  <c r="D23" i="5"/>
  <c r="L23" i="4"/>
  <c r="AN78" i="4"/>
  <c r="AV78" i="3"/>
  <c r="AE62" i="4"/>
  <c r="AM62" i="3"/>
  <c r="EI10" i="5"/>
  <c r="EQ10" i="4"/>
  <c r="M25" i="11"/>
  <c r="U25" i="10"/>
  <c r="AB40" i="4"/>
  <c r="X40" i="4"/>
  <c r="DQ31" i="5"/>
  <c r="DY31" i="4"/>
  <c r="AT59" i="4"/>
  <c r="AP59" i="4"/>
  <c r="DP13" i="3"/>
  <c r="DH13" i="4"/>
  <c r="BF69" i="5"/>
  <c r="BN69" i="4"/>
  <c r="EI35" i="5"/>
  <c r="EQ35" i="4"/>
  <c r="D31" i="5"/>
  <c r="L31" i="4"/>
  <c r="BU23" i="4"/>
  <c r="BQ23" i="4"/>
  <c r="BO68" i="5"/>
  <c r="BW68" i="4"/>
  <c r="F49" i="4"/>
  <c r="J49" i="4"/>
  <c r="BZ48" i="4"/>
  <c r="CD48" i="4"/>
  <c r="BO31" i="4"/>
  <c r="BW31" i="3"/>
  <c r="BX32" i="4"/>
  <c r="CF32" i="3"/>
  <c r="EF48" i="4"/>
  <c r="EB48" i="4"/>
  <c r="CI25" i="4"/>
  <c r="CM25" i="4"/>
  <c r="DZ63" i="5"/>
  <c r="EH63" i="4"/>
  <c r="EF36" i="4"/>
  <c r="EB36" i="4"/>
  <c r="DQ37" i="4"/>
  <c r="DY37" i="3"/>
  <c r="DH40" i="4"/>
  <c r="DP40" i="3"/>
  <c r="BU28" i="4"/>
  <c r="BQ28" i="4"/>
  <c r="DA65" i="4"/>
  <c r="DE65" i="4"/>
  <c r="BQ53" i="4"/>
  <c r="BU53" i="4"/>
  <c r="EI13" i="4"/>
  <c r="EQ13" i="3"/>
  <c r="M10" i="4"/>
  <c r="U10" i="3"/>
  <c r="AG29" i="4"/>
  <c r="AK29" i="4"/>
  <c r="DZ76" i="5"/>
  <c r="EH76" i="4"/>
  <c r="DE39" i="4"/>
  <c r="DA39" i="4"/>
  <c r="CG30" i="5"/>
  <c r="CO30" i="4"/>
  <c r="CD26" i="4"/>
  <c r="BZ26" i="4"/>
  <c r="BZ36" i="4"/>
  <c r="CD36" i="4"/>
  <c r="DE29" i="4"/>
  <c r="DA29" i="4"/>
  <c r="D53" i="4"/>
  <c r="L53" i="3"/>
  <c r="J39" i="4"/>
  <c r="F39" i="4"/>
  <c r="BU59" i="4"/>
  <c r="BQ59" i="4"/>
  <c r="AK10" i="4"/>
  <c r="AG10" i="4"/>
  <c r="DN31" i="4"/>
  <c r="DJ31" i="4"/>
  <c r="EO36" i="4"/>
  <c r="EK36" i="4"/>
  <c r="DW10" i="4"/>
  <c r="DS10" i="4"/>
  <c r="BL68" i="4"/>
  <c r="BH68" i="4"/>
  <c r="BL45" i="4"/>
  <c r="BH45" i="4"/>
  <c r="AK31" i="4"/>
  <c r="AG31" i="4"/>
  <c r="S39" i="4"/>
  <c r="O39" i="4"/>
  <c r="DA18" i="4"/>
  <c r="DE18" i="4"/>
  <c r="EI18" i="5"/>
  <c r="EQ18" i="4"/>
  <c r="AN39" i="5"/>
  <c r="AV39" i="4"/>
  <c r="DS29" i="4"/>
  <c r="DW29" i="4"/>
  <c r="AN65" i="4"/>
  <c r="AV65" i="3"/>
  <c r="EO23" i="4"/>
  <c r="EK23" i="4"/>
  <c r="BU45" i="4"/>
  <c r="BQ45" i="4"/>
  <c r="BO66" i="4"/>
  <c r="BW66" i="3"/>
  <c r="V24" i="11"/>
  <c r="AD24" i="10"/>
  <c r="AB10" i="11"/>
  <c r="X10" i="11"/>
  <c r="BX37" i="5"/>
  <c r="CF37" i="4"/>
  <c r="CM39" i="4"/>
  <c r="CI39" i="4"/>
  <c r="CY64" i="4"/>
  <c r="DG64" i="3"/>
  <c r="BQ47" i="4"/>
  <c r="BU47" i="4"/>
  <c r="DH45" i="4"/>
  <c r="DP45" i="3"/>
  <c r="DE24" i="4"/>
  <c r="DA24" i="4"/>
  <c r="DH27" i="5"/>
  <c r="DP27" i="4"/>
  <c r="AW39" i="4"/>
  <c r="BE39" i="3"/>
  <c r="X78" i="4"/>
  <c r="AB78" i="4"/>
  <c r="DH28" i="5"/>
  <c r="DP28" i="4"/>
  <c r="CD24" i="4"/>
  <c r="BZ24" i="4"/>
  <c r="CD25" i="4"/>
  <c r="BZ25" i="4"/>
  <c r="BL64" i="4"/>
  <c r="BH64" i="4"/>
  <c r="S10" i="11"/>
  <c r="O10" i="11"/>
  <c r="BQ62" i="4"/>
  <c r="BU62" i="4"/>
  <c r="AK61" i="4"/>
  <c r="AG61" i="4"/>
  <c r="BF13" i="5"/>
  <c r="BN13" i="4"/>
  <c r="V37" i="4"/>
  <c r="AD37" i="3"/>
  <c r="S24" i="4"/>
  <c r="O24" i="4"/>
  <c r="DE55" i="4"/>
  <c r="DA55" i="4"/>
  <c r="X27" i="11"/>
  <c r="AB27" i="11"/>
  <c r="BQ32" i="4"/>
  <c r="BU32" i="4"/>
  <c r="EF41" i="4"/>
  <c r="EB41" i="4"/>
  <c r="DZ67" i="5"/>
  <c r="EH67" i="4"/>
  <c r="M77" i="11"/>
  <c r="U77" i="10"/>
  <c r="S27" i="11"/>
  <c r="O27" i="11"/>
  <c r="V35" i="4"/>
  <c r="AD35" i="3"/>
  <c r="DN77" i="4"/>
  <c r="DJ77" i="4"/>
  <c r="BH35" i="4"/>
  <c r="BL35" i="4"/>
  <c r="J69" i="4"/>
  <c r="F69" i="4"/>
  <c r="DJ19" i="4"/>
  <c r="DN19" i="4"/>
  <c r="M27" i="5"/>
  <c r="U27" i="4"/>
  <c r="DH17" i="5"/>
  <c r="DP17" i="4"/>
  <c r="EI17" i="5"/>
  <c r="EQ17" i="4"/>
  <c r="AG66" i="4"/>
  <c r="AK66" i="4"/>
  <c r="EI78" i="4"/>
  <c r="EQ78" i="3"/>
  <c r="O16" i="11"/>
  <c r="S16" i="11"/>
  <c r="BL55" i="4"/>
  <c r="BH55" i="4"/>
  <c r="AT75" i="4"/>
  <c r="AP75" i="4"/>
  <c r="S64" i="11"/>
  <c r="O64" i="11"/>
  <c r="CM61" i="4"/>
  <c r="CI61" i="4"/>
  <c r="CG19" i="5"/>
  <c r="CO19" i="4"/>
  <c r="DS22" i="4"/>
  <c r="DW22" i="4"/>
  <c r="AK25" i="4"/>
  <c r="AG25" i="4"/>
  <c r="AN45" i="4"/>
  <c r="AV45" i="3"/>
  <c r="AG72" i="4"/>
  <c r="AK72" i="4"/>
  <c r="BL67" i="4"/>
  <c r="BH67" i="4"/>
  <c r="J19" i="6"/>
  <c r="F19" i="6"/>
  <c r="BO77" i="4"/>
  <c r="BW77" i="3"/>
  <c r="S65" i="11"/>
  <c r="O65" i="11"/>
  <c r="CD78" i="4"/>
  <c r="BZ78" i="4"/>
  <c r="J76" i="4"/>
  <c r="F76" i="4"/>
  <c r="EI27" i="4"/>
  <c r="EQ27" i="3"/>
  <c r="S49" i="11"/>
  <c r="O49" i="11"/>
  <c r="EF75" i="4"/>
  <c r="EB75" i="4"/>
  <c r="CG36" i="4"/>
  <c r="CO36" i="3"/>
  <c r="D77" i="4"/>
  <c r="L77" i="3"/>
  <c r="CG32" i="4"/>
  <c r="CO32" i="3"/>
  <c r="DA45" i="4"/>
  <c r="DE45" i="4"/>
  <c r="BX31" i="5"/>
  <c r="CF31" i="4"/>
  <c r="BF17" i="4"/>
  <c r="BN17" i="3"/>
  <c r="BX28" i="4"/>
  <c r="CF28" i="3"/>
  <c r="BC31" i="4"/>
  <c r="AY31" i="4"/>
  <c r="BF38" i="4"/>
  <c r="BN38" i="3"/>
  <c r="BU17" i="4"/>
  <c r="BQ17" i="4"/>
  <c r="BU64" i="4"/>
  <c r="BQ64" i="4"/>
  <c r="BX23" i="5"/>
  <c r="CF23" i="4"/>
  <c r="S40" i="11"/>
  <c r="O40" i="11"/>
  <c r="AN32" i="5"/>
  <c r="AV32" i="4"/>
  <c r="S77" i="4"/>
  <c r="O77" i="4"/>
  <c r="O68" i="4"/>
  <c r="S68" i="4"/>
  <c r="AV10" i="3"/>
  <c r="AN10" i="4"/>
  <c r="DZ65" i="4"/>
  <c r="EH65" i="3"/>
  <c r="BU41" i="4"/>
  <c r="BQ41" i="4"/>
  <c r="DS63" i="9"/>
  <c r="DW63" i="9"/>
  <c r="AT62" i="4"/>
  <c r="AP62" i="4"/>
  <c r="CD16" i="4"/>
  <c r="BZ16" i="4"/>
  <c r="J26" i="4"/>
  <c r="F26" i="4"/>
  <c r="AG18" i="4"/>
  <c r="AK18" i="4"/>
  <c r="DN16" i="4"/>
  <c r="DJ16" i="4"/>
  <c r="DN26" i="4"/>
  <c r="DJ26" i="4"/>
  <c r="O28" i="4"/>
  <c r="S28" i="4"/>
  <c r="S49" i="4"/>
  <c r="O49" i="4"/>
  <c r="BZ45" i="4"/>
  <c r="CD45" i="4"/>
  <c r="AW55" i="4"/>
  <c r="BE55" i="3"/>
  <c r="DN62" i="4"/>
  <c r="DJ62" i="4"/>
  <c r="DE48" i="4"/>
  <c r="DA48" i="4"/>
  <c r="BF48" i="5"/>
  <c r="BN48" i="4"/>
  <c r="M47" i="11"/>
  <c r="U47" i="10"/>
  <c r="J38" i="4"/>
  <c r="F38" i="4"/>
  <c r="V38" i="5"/>
  <c r="AD38" i="4"/>
  <c r="BX68" i="4"/>
  <c r="CF68" i="3"/>
  <c r="CG75" i="5"/>
  <c r="CO75" i="4"/>
  <c r="AB74" i="4"/>
  <c r="X74" i="4"/>
  <c r="CM35" i="4"/>
  <c r="CI35" i="4"/>
  <c r="CY32" i="5"/>
  <c r="DG32" i="4"/>
  <c r="EB38" i="4"/>
  <c r="EF38" i="4"/>
  <c r="S53" i="11"/>
  <c r="O53" i="11"/>
  <c r="D27" i="5"/>
  <c r="L27" i="4"/>
  <c r="CM64" i="4"/>
  <c r="CI64" i="4"/>
  <c r="CM53" i="4"/>
  <c r="CI53" i="4"/>
  <c r="V66" i="4"/>
  <c r="AD66" i="3"/>
  <c r="DZ18" i="4"/>
  <c r="EH18" i="3"/>
  <c r="AE64" i="4"/>
  <c r="AM64" i="3"/>
  <c r="BF25" i="5"/>
  <c r="BN25" i="4"/>
  <c r="EO62" i="4"/>
  <c r="EK62" i="4"/>
  <c r="CI59" i="4"/>
  <c r="CM59" i="4"/>
  <c r="AB31" i="4"/>
  <c r="X31" i="4"/>
  <c r="BQ27" i="4"/>
  <c r="BU27" i="4"/>
  <c r="DE10" i="4"/>
  <c r="DA10" i="4"/>
  <c r="DQ78" i="5"/>
  <c r="DY78" i="4"/>
  <c r="DY35" i="3"/>
  <c r="DQ35" i="4"/>
  <c r="BU78" i="4"/>
  <c r="BQ78" i="4"/>
  <c r="AN64" i="5"/>
  <c r="AV64" i="4"/>
  <c r="BL23" i="4"/>
  <c r="BH23" i="4"/>
  <c r="AW28" i="4"/>
  <c r="BE28" i="3"/>
  <c r="D30" i="4"/>
  <c r="L30" i="3"/>
  <c r="V41" i="11"/>
  <c r="AD41" i="10"/>
  <c r="J66" i="4"/>
  <c r="F66" i="4"/>
  <c r="DE22" i="4"/>
  <c r="DA22" i="4"/>
  <c r="BF65" i="5"/>
  <c r="BN65" i="4"/>
  <c r="DQ72" i="5"/>
  <c r="DY72" i="4"/>
  <c r="S35" i="4"/>
  <c r="O35" i="4"/>
  <c r="BX55" i="4"/>
  <c r="CF55" i="3"/>
  <c r="BC32" i="4"/>
  <c r="AY32" i="4"/>
  <c r="D16" i="4"/>
  <c r="L16" i="3"/>
  <c r="EI63" i="4"/>
  <c r="EQ63" i="3"/>
  <c r="V69" i="11"/>
  <c r="AD69" i="10"/>
  <c r="V16" i="11"/>
  <c r="AD16" i="10"/>
  <c r="DQ24" i="5"/>
  <c r="DY24" i="4"/>
  <c r="V49" i="4"/>
  <c r="AD49" i="3"/>
  <c r="CO65" i="3"/>
  <c r="CG65" i="4"/>
  <c r="M47" i="4"/>
  <c r="U47" i="3"/>
  <c r="CY30" i="4"/>
  <c r="DG30" i="3"/>
  <c r="M38" i="4"/>
  <c r="U38" i="3"/>
  <c r="DH68" i="5"/>
  <c r="DP68" i="4"/>
  <c r="V63" i="5"/>
  <c r="AD63" i="4"/>
  <c r="D72" i="4"/>
  <c r="L72" i="3"/>
  <c r="J10" i="4"/>
  <c r="F10" i="4"/>
  <c r="V13" i="11"/>
  <c r="AD13" i="10"/>
  <c r="V77" i="5"/>
  <c r="AD77" i="4"/>
  <c r="AK59" i="4"/>
  <c r="AG59" i="4"/>
  <c r="DZ16" i="5"/>
  <c r="EH16" i="4"/>
  <c r="D37" i="5"/>
  <c r="L37" i="4"/>
  <c r="S53" i="4"/>
  <c r="O53" i="4"/>
  <c r="DW26" i="4"/>
  <c r="DS26" i="4"/>
  <c r="S61" i="11"/>
  <c r="O61" i="11"/>
  <c r="EO22" i="4"/>
  <c r="EK22" i="4"/>
  <c r="CY53" i="4"/>
  <c r="DG53" i="3"/>
  <c r="L13" i="3"/>
  <c r="D13" i="4"/>
  <c r="AW23" i="4"/>
  <c r="BE23" i="3"/>
  <c r="AP30" i="4"/>
  <c r="AT30" i="4"/>
  <c r="S75" i="11"/>
  <c r="O75" i="11"/>
  <c r="AK17" i="4"/>
  <c r="AG17" i="4"/>
  <c r="BO30" i="5"/>
  <c r="BW30" i="4"/>
  <c r="DA66" i="4"/>
  <c r="DE66" i="4"/>
  <c r="M29" i="11"/>
  <c r="U29" i="10"/>
  <c r="DQ49" i="5"/>
  <c r="DY49" i="4"/>
  <c r="EO24" i="4"/>
  <c r="EK24" i="4"/>
  <c r="AW18" i="5"/>
  <c r="BE18" i="4"/>
  <c r="EI59" i="5"/>
  <c r="EQ59" i="4"/>
  <c r="DJ37" i="4"/>
  <c r="DN37" i="4"/>
  <c r="AK74" i="4"/>
  <c r="AG74" i="4"/>
  <c r="CY31" i="5"/>
  <c r="DG31" i="4"/>
  <c r="AW41" i="4"/>
  <c r="BE41" i="3"/>
  <c r="DW61" i="4"/>
  <c r="DS61" i="4"/>
  <c r="AN27" i="4"/>
  <c r="AV27" i="3"/>
  <c r="DN55" i="4"/>
  <c r="DJ55" i="4"/>
  <c r="S22" i="11"/>
  <c r="O22" i="11"/>
  <c r="DN53" i="4"/>
  <c r="DJ53" i="4"/>
  <c r="AB27" i="4"/>
  <c r="X27" i="4"/>
  <c r="DQ25" i="4"/>
  <c r="DY25" i="3"/>
  <c r="EQ19" i="4"/>
  <c r="EI19" i="5"/>
  <c r="M32" i="4"/>
  <c r="U32" i="3"/>
  <c r="M76" i="4"/>
  <c r="U76" i="3"/>
  <c r="DZ53" i="4"/>
  <c r="EH53" i="3"/>
  <c r="S19" i="11"/>
  <c r="O19" i="11"/>
  <c r="DH78" i="4"/>
  <c r="DP78" i="3"/>
  <c r="O59" i="4"/>
  <c r="S59" i="4"/>
  <c r="AW48" i="4"/>
  <c r="BE48" i="3"/>
  <c r="EO28" i="4"/>
  <c r="EK28" i="4"/>
  <c r="BL41" i="4"/>
  <c r="BH41" i="4"/>
  <c r="CG29" i="4"/>
  <c r="CO29" i="3"/>
  <c r="BU38" i="4"/>
  <c r="BQ38" i="4"/>
  <c r="BZ17" i="4"/>
  <c r="CD17" i="4"/>
  <c r="EO66" i="4"/>
  <c r="EK66" i="4"/>
  <c r="CG40" i="4"/>
  <c r="CO40" i="3"/>
  <c r="DE74" i="4"/>
  <c r="DA74" i="4"/>
  <c r="DQ41" i="4"/>
  <c r="DY41" i="3"/>
  <c r="M37" i="5"/>
  <c r="U37" i="4"/>
  <c r="DN59" i="4"/>
  <c r="DJ59" i="4"/>
  <c r="AP77" i="4"/>
  <c r="AT77" i="4"/>
  <c r="BL75" i="4"/>
  <c r="BH75" i="4"/>
  <c r="AB16" i="4"/>
  <c r="X16" i="4"/>
  <c r="DW32" i="4"/>
  <c r="DS32" i="4"/>
  <c r="AW35" i="4"/>
  <c r="BE35" i="3"/>
  <c r="BX53" i="4"/>
  <c r="CF53" i="3"/>
  <c r="DQ55" i="5"/>
  <c r="DY55" i="4"/>
  <c r="O63" i="11"/>
  <c r="S63" i="11"/>
  <c r="AB76" i="11"/>
  <c r="X76" i="11"/>
  <c r="BO55" i="4"/>
  <c r="BW55" i="3"/>
  <c r="BF24" i="4"/>
  <c r="BN24" i="3"/>
  <c r="V45" i="4"/>
  <c r="AD45" i="3"/>
  <c r="BH31" i="4"/>
  <c r="BL31" i="4"/>
  <c r="BO63" i="4"/>
  <c r="BW63" i="3"/>
  <c r="BF22" i="5"/>
  <c r="BN22" i="4"/>
  <c r="V67" i="4"/>
  <c r="AD67" i="3"/>
  <c r="J25" i="4"/>
  <c r="F25" i="4"/>
  <c r="DW27" i="4"/>
  <c r="DS27" i="4"/>
  <c r="BU37" i="4"/>
  <c r="BQ37" i="4"/>
  <c r="V29" i="4"/>
  <c r="AD29" i="3"/>
  <c r="D78" i="5"/>
  <c r="L78" i="4"/>
  <c r="AE24" i="4"/>
  <c r="AM24" i="3"/>
  <c r="EF72" i="4"/>
  <c r="EB72" i="4"/>
  <c r="BQ39" i="4"/>
  <c r="BU39" i="4"/>
  <c r="AY30" i="4"/>
  <c r="BC30" i="4"/>
  <c r="AK19" i="4"/>
  <c r="AG19" i="4"/>
  <c r="DN18" i="4"/>
  <c r="DJ18" i="4"/>
  <c r="AN16" i="5"/>
  <c r="AV16" i="4"/>
  <c r="BO26" i="5"/>
  <c r="BW26" i="4"/>
  <c r="AN69" i="4"/>
  <c r="AV69" i="3"/>
  <c r="S30" i="4"/>
  <c r="O30" i="4"/>
  <c r="BC74" i="5"/>
  <c r="BL32" i="4"/>
  <c r="BH32" i="4"/>
  <c r="DJ65" i="4"/>
  <c r="DN65" i="4"/>
  <c r="S62" i="11"/>
  <c r="O62" i="11"/>
  <c r="EI41" i="4"/>
  <c r="EQ41" i="3"/>
  <c r="AP26" i="4"/>
  <c r="AT26" i="4"/>
  <c r="BL62" i="4"/>
  <c r="BH62" i="4"/>
  <c r="AB26" i="4"/>
  <c r="X26" i="4"/>
  <c r="AW78" i="5"/>
  <c r="BE78" i="4"/>
  <c r="AK23" i="4"/>
  <c r="AG23" i="4"/>
  <c r="AE63" i="5"/>
  <c r="AM63" i="4"/>
  <c r="AW37" i="4"/>
  <c r="BE37" i="3"/>
  <c r="O19" i="4"/>
  <c r="S19" i="4"/>
  <c r="AE40" i="4"/>
  <c r="AM40" i="3"/>
  <c r="CY72" i="4"/>
  <c r="DG72" i="3"/>
  <c r="DQ38" i="5"/>
  <c r="DY38" i="4"/>
  <c r="DZ30" i="4"/>
  <c r="EH30" i="3"/>
  <c r="CD76" i="4"/>
  <c r="BZ76" i="4"/>
  <c r="BU69" i="4"/>
  <c r="BQ69" i="4"/>
  <c r="BX66" i="5"/>
  <c r="CF66" i="4"/>
  <c r="AW64" i="5"/>
  <c r="BE64" i="4"/>
  <c r="D61" i="5"/>
  <c r="L61" i="4"/>
  <c r="CM49" i="4"/>
  <c r="CI49" i="4"/>
  <c r="AY67" i="5"/>
  <c r="BC67" i="5"/>
  <c r="BH18" i="4"/>
  <c r="BL18" i="4"/>
  <c r="M40" i="4"/>
  <c r="U40" i="3"/>
  <c r="V72" i="11"/>
  <c r="AD72" i="10"/>
  <c r="AB29" i="11"/>
  <c r="X29" i="11"/>
  <c r="V25" i="4"/>
  <c r="AD25" i="3"/>
  <c r="DE35" i="4"/>
  <c r="DA35" i="4"/>
  <c r="AG67" i="4"/>
  <c r="AK67" i="4"/>
  <c r="DZ59" i="5"/>
  <c r="EH59" i="4"/>
  <c r="BZ19" i="4"/>
  <c r="CD19" i="4"/>
  <c r="EB69" i="4"/>
  <c r="EF69" i="4"/>
  <c r="AT36" i="4"/>
  <c r="AP36" i="4"/>
  <c r="BZ40" i="4"/>
  <c r="CD40" i="4"/>
  <c r="CY49" i="5"/>
  <c r="DG49" i="4"/>
  <c r="CG41" i="5"/>
  <c r="CO41" i="4"/>
  <c r="DZ47" i="5"/>
  <c r="EH47" i="4"/>
  <c r="EI31" i="4"/>
  <c r="EQ31" i="3"/>
  <c r="BO40" i="5"/>
  <c r="BW40" i="4"/>
  <c r="M45" i="4"/>
  <c r="U45" i="3"/>
  <c r="AE45" i="5"/>
  <c r="AM45" i="4"/>
  <c r="AD69" i="4"/>
  <c r="V69" i="5"/>
  <c r="AN31" i="4"/>
  <c r="AV31" i="3"/>
  <c r="S72" i="11"/>
  <c r="O72" i="11"/>
  <c r="AN61" i="4"/>
  <c r="AV61" i="3"/>
  <c r="M78" i="4"/>
  <c r="U78" i="3"/>
  <c r="AK75" i="4"/>
  <c r="AG75" i="4"/>
  <c r="CY27" i="5"/>
  <c r="DG27" i="4"/>
  <c r="AN49" i="5"/>
  <c r="AV49" i="4"/>
  <c r="BF49" i="5"/>
  <c r="BN49" i="4"/>
  <c r="V59" i="4"/>
  <c r="AD59" i="3"/>
  <c r="CG74" i="4"/>
  <c r="CO74" i="3"/>
  <c r="EI37" i="4"/>
  <c r="EQ37" i="3"/>
  <c r="F40" i="4"/>
  <c r="J40" i="4"/>
  <c r="EF37" i="4"/>
  <c r="EB37" i="4"/>
  <c r="BC36" i="4"/>
  <c r="AY36" i="4"/>
  <c r="AN53" i="5"/>
  <c r="AV53" i="4"/>
  <c r="AY61" i="4"/>
  <c r="BC61" i="4"/>
  <c r="BX67" i="5"/>
  <c r="CF67" i="4"/>
  <c r="CG27" i="5"/>
  <c r="CO27" i="4"/>
  <c r="AB22" i="4"/>
  <c r="X22" i="4"/>
  <c r="AB55" i="4"/>
  <c r="X55" i="4"/>
  <c r="AN35" i="5"/>
  <c r="AV35" i="4"/>
  <c r="AE55" i="5"/>
  <c r="AM55" i="4"/>
  <c r="AE16" i="5"/>
  <c r="AM16" i="4"/>
  <c r="O63" i="4"/>
  <c r="S63" i="4"/>
  <c r="CG78" i="4"/>
  <c r="CO78" i="3"/>
  <c r="DW36" i="4"/>
  <c r="DS36" i="4"/>
  <c r="DS69" i="4"/>
  <c r="DW69" i="4"/>
  <c r="U17" i="3"/>
  <c r="M17" i="4"/>
  <c r="BF59" i="5"/>
  <c r="BN59" i="4"/>
  <c r="CY62" i="4"/>
  <c r="DG62" i="3"/>
  <c r="CY67" i="5"/>
  <c r="DG67" i="4"/>
  <c r="AB64" i="4"/>
  <c r="X64" i="4"/>
  <c r="BL28" i="4"/>
  <c r="BH28" i="4"/>
  <c r="EF74" i="4"/>
  <c r="EB74" i="4"/>
  <c r="EO65" i="4"/>
  <c r="EK65" i="4"/>
  <c r="CG24" i="4"/>
  <c r="CO24" i="3"/>
  <c r="DH72" i="5"/>
  <c r="DP72" i="4"/>
  <c r="BO75" i="5"/>
  <c r="BW75" i="4"/>
  <c r="CM55" i="4"/>
  <c r="CI55" i="4"/>
  <c r="J17" i="4"/>
  <c r="F17" i="4"/>
  <c r="AY19" i="4"/>
  <c r="BC19" i="4"/>
  <c r="EI48" i="5"/>
  <c r="EQ48" i="4"/>
  <c r="BO67" i="4"/>
  <c r="BW67" i="3"/>
  <c r="BU18" i="4"/>
  <c r="BQ18" i="4"/>
  <c r="DN10" i="4"/>
  <c r="DJ10" i="4"/>
  <c r="BX64" i="4"/>
  <c r="CF64" i="3"/>
  <c r="AN17" i="4"/>
  <c r="AV17" i="3"/>
  <c r="EI25" i="5"/>
  <c r="EQ25" i="4"/>
  <c r="S26" i="4"/>
  <c r="O26" i="4"/>
  <c r="BH10" i="4"/>
  <c r="BL10" i="4"/>
  <c r="M69" i="4"/>
  <c r="U69" i="3"/>
  <c r="BO25" i="4"/>
  <c r="BW25" i="3"/>
  <c r="BF63" i="4"/>
  <c r="BN63" i="3"/>
  <c r="EF22" i="4"/>
  <c r="EB22" i="4"/>
  <c r="DQ62" i="4"/>
  <c r="DY62" i="3"/>
  <c r="CG10" i="4"/>
  <c r="CO10" i="3"/>
  <c r="AB18" i="4"/>
  <c r="X18" i="4"/>
  <c r="CD10" i="4"/>
  <c r="BZ10" i="4"/>
  <c r="CY26" i="4"/>
  <c r="DG26" i="3"/>
  <c r="CD69" i="4"/>
  <c r="BZ69" i="4"/>
  <c r="DQ16" i="4"/>
  <c r="DY16" i="3"/>
  <c r="BQ16" i="4"/>
  <c r="BU16" i="4"/>
  <c r="M37" i="11"/>
  <c r="U37" i="10"/>
  <c r="DZ24" i="4"/>
  <c r="EH24" i="3"/>
  <c r="DH38" i="4"/>
  <c r="DP38" i="3"/>
  <c r="AW62" i="4"/>
  <c r="BE62" i="3"/>
  <c r="DP32" i="3"/>
  <c r="DH32" i="4"/>
  <c r="CG37" i="5"/>
  <c r="CO37" i="4"/>
  <c r="O69" i="11"/>
  <c r="S69" i="11"/>
  <c r="CM77" i="4"/>
  <c r="CI77" i="4"/>
  <c r="DN30" i="4"/>
  <c r="DJ30" i="4"/>
  <c r="BX77" i="4"/>
  <c r="CF77" i="3"/>
  <c r="M31" i="5"/>
  <c r="U31" i="4"/>
  <c r="O23" i="11"/>
  <c r="S23" i="11"/>
  <c r="DQ77" i="5"/>
  <c r="DY77" i="4"/>
  <c r="CG62" i="5"/>
  <c r="CO62" i="4"/>
  <c r="F45" i="4"/>
  <c r="J45" i="4"/>
  <c r="AW24" i="5"/>
  <c r="BE24" i="4"/>
  <c r="CY36" i="4"/>
  <c r="DG36" i="3"/>
  <c r="EF27" i="4"/>
  <c r="EB27" i="4"/>
  <c r="BF74" i="4"/>
  <c r="BN74" i="3"/>
  <c r="AP66" i="4"/>
  <c r="AT66" i="4"/>
  <c r="BC63" i="4"/>
  <c r="AY63" i="4"/>
  <c r="S61" i="4"/>
  <c r="O61" i="4"/>
  <c r="DJ29" i="4"/>
  <c r="DN29" i="4"/>
  <c r="CY41" i="5"/>
  <c r="DG41" i="4"/>
  <c r="BF29" i="5"/>
  <c r="BN29" i="4"/>
  <c r="D65" i="5"/>
  <c r="L65" i="4"/>
  <c r="AB36" i="4"/>
  <c r="X36" i="4"/>
  <c r="AN41" i="4"/>
  <c r="AV41" i="3"/>
  <c r="BC47" i="4"/>
  <c r="AY47" i="4"/>
  <c r="S65" i="4"/>
  <c r="O65" i="4"/>
  <c r="DH22" i="4"/>
  <c r="DP22" i="3"/>
  <c r="CY28" i="4"/>
  <c r="DG28" i="3"/>
  <c r="AK35" i="4"/>
  <c r="AG35" i="4"/>
  <c r="S41" i="11"/>
  <c r="O41" i="11"/>
  <c r="AB74" i="11"/>
  <c r="X74" i="11"/>
  <c r="X23" i="11"/>
  <c r="AB23" i="11"/>
  <c r="DZ29" i="5"/>
  <c r="EH29" i="4"/>
  <c r="EI64" i="5"/>
  <c r="EQ64" i="4"/>
  <c r="DH76" i="4"/>
  <c r="DP76" i="3"/>
  <c r="D68" i="4"/>
  <c r="L68" i="3"/>
  <c r="DQ48" i="5"/>
  <c r="DY48" i="4"/>
  <c r="DZ26" i="4"/>
  <c r="EH26" i="3"/>
  <c r="BD74" i="4"/>
  <c r="AY74" i="4"/>
  <c r="AK48" i="4"/>
  <c r="AG48" i="4"/>
  <c r="DE47" i="4"/>
  <c r="DA47" i="4"/>
  <c r="DJ41" i="4"/>
  <c r="DN41" i="4"/>
  <c r="AE38" i="5"/>
  <c r="AM38" i="4"/>
  <c r="EF23" i="4"/>
  <c r="EB23" i="4"/>
  <c r="AB47" i="4"/>
  <c r="X47" i="4"/>
  <c r="S64" i="4"/>
  <c r="O64" i="4"/>
  <c r="EO32" i="4"/>
  <c r="EK32" i="4"/>
  <c r="BL77" i="5"/>
  <c r="BH77" i="5"/>
  <c r="DH49" i="5"/>
  <c r="DP49" i="4"/>
  <c r="AD28" i="4"/>
  <c r="V28" i="5"/>
  <c r="CM18" i="4"/>
  <c r="CI18" i="4"/>
  <c r="AT23" i="4"/>
  <c r="AP23" i="4"/>
  <c r="CY13" i="6"/>
  <c r="DG13" i="5"/>
  <c r="BU24" i="4"/>
  <c r="BQ24" i="4"/>
  <c r="BL37" i="4"/>
  <c r="BH37" i="4"/>
  <c r="D74" i="5"/>
  <c r="L74" i="4"/>
  <c r="EI74" i="4"/>
  <c r="EQ74" i="3"/>
  <c r="AN67" i="5"/>
  <c r="AV67" i="4"/>
  <c r="S68" i="11"/>
  <c r="O68" i="11"/>
  <c r="BF78" i="5"/>
  <c r="BN78" i="4"/>
  <c r="V36" i="11"/>
  <c r="AD36" i="10"/>
  <c r="J63" i="4"/>
  <c r="F63" i="4"/>
  <c r="AG37" i="4"/>
  <c r="AK37" i="4"/>
  <c r="S74" i="11"/>
  <c r="O74" i="11"/>
  <c r="M36" i="4"/>
  <c r="U36" i="3"/>
  <c r="AG73" i="4"/>
  <c r="AK73" i="4"/>
  <c r="D75" i="4"/>
  <c r="L75" i="3"/>
  <c r="O55" i="11"/>
  <c r="S55" i="11"/>
  <c r="BC40" i="4"/>
  <c r="AY40" i="4"/>
  <c r="AG41" i="4"/>
  <c r="AK41" i="4"/>
  <c r="AN68" i="5"/>
  <c r="AV68" i="4"/>
  <c r="M41" i="5"/>
  <c r="U41" i="4"/>
  <c r="BX41" i="5"/>
  <c r="CF41" i="4"/>
  <c r="AK49" i="4"/>
  <c r="AG49" i="4"/>
  <c r="BU74" i="4"/>
  <c r="BQ74" i="4"/>
  <c r="S26" i="11"/>
  <c r="O26" i="11"/>
  <c r="DZ64" i="4"/>
  <c r="EH64" i="3"/>
  <c r="DH69" i="4"/>
  <c r="DP69" i="3"/>
  <c r="AY86" i="7"/>
  <c r="BB86" i="7" s="1"/>
  <c r="BE86" i="7" s="1"/>
  <c r="AZ86" i="7"/>
  <c r="BC86" i="7" s="1"/>
  <c r="AW86" i="8" s="1"/>
  <c r="DH48" i="4"/>
  <c r="DP48" i="3"/>
  <c r="DQ28" i="5"/>
  <c r="DY28" i="4"/>
  <c r="S36" i="11"/>
  <c r="O36" i="11"/>
  <c r="CY78" i="5"/>
  <c r="DG78" i="4"/>
  <c r="DN25" i="4"/>
  <c r="DJ25" i="4"/>
  <c r="AT28" i="4"/>
  <c r="AP28" i="4"/>
  <c r="S30" i="11"/>
  <c r="O30" i="11"/>
  <c r="EI72" i="5"/>
  <c r="EQ72" i="4"/>
  <c r="AW16" i="4"/>
  <c r="BE16" i="3"/>
  <c r="DN64" i="4"/>
  <c r="DJ64" i="4"/>
  <c r="CG31" i="5"/>
  <c r="CO31" i="4"/>
  <c r="BH61" i="4"/>
  <c r="BL61" i="4"/>
  <c r="DQ47" i="5"/>
  <c r="DY47" i="4"/>
  <c r="DQ59" i="6"/>
  <c r="DW59" i="6" s="1"/>
  <c r="DY59" i="5"/>
  <c r="CY61" i="5"/>
  <c r="DG61" i="4"/>
  <c r="F59" i="4"/>
  <c r="J59" i="4"/>
  <c r="CI63" i="4"/>
  <c r="CM63" i="4"/>
  <c r="BQ35" i="4"/>
  <c r="BU35" i="4"/>
  <c r="AN37" i="4"/>
  <c r="AV37" i="3"/>
  <c r="EK38" i="4"/>
  <c r="EO38" i="4"/>
  <c r="D28" i="4"/>
  <c r="L28" i="3"/>
  <c r="DH36" i="4"/>
  <c r="DP36" i="3"/>
  <c r="DQ45" i="5"/>
  <c r="DY45" i="4"/>
  <c r="EK55" i="4"/>
  <c r="EO55" i="4"/>
  <c r="CM72" i="4"/>
  <c r="CI72" i="4"/>
  <c r="S45" i="11"/>
  <c r="O45" i="11"/>
  <c r="EH10" i="3"/>
  <c r="DZ10" i="4"/>
  <c r="O18" i="11"/>
  <c r="S18" i="11"/>
  <c r="EB49" i="4"/>
  <c r="EF49" i="4"/>
  <c r="EI47" i="5"/>
  <c r="EQ47" i="4"/>
  <c r="CG13" i="4"/>
  <c r="CO13" i="3"/>
  <c r="CM16" i="4"/>
  <c r="CI16" i="4"/>
  <c r="AB18" i="11"/>
  <c r="X18" i="11"/>
  <c r="BX61" i="5"/>
  <c r="CF61" i="4"/>
  <c r="AT72" i="4"/>
  <c r="AP72" i="4"/>
  <c r="S72" i="4"/>
  <c r="O72" i="4"/>
  <c r="EF66" i="4"/>
  <c r="EB66" i="4"/>
  <c r="BX47" i="4"/>
  <c r="CF47" i="3"/>
  <c r="BO76" i="5"/>
  <c r="BW76" i="4"/>
  <c r="AB59" i="11"/>
  <c r="X59" i="11"/>
  <c r="BC27" i="4"/>
  <c r="AY27" i="4"/>
  <c r="CI17" i="4"/>
  <c r="CM17" i="4"/>
  <c r="EF32" i="4"/>
  <c r="EB32" i="4"/>
  <c r="O76" i="11"/>
  <c r="S76" i="11"/>
  <c r="AB62" i="4"/>
  <c r="X62" i="4"/>
  <c r="CI28" i="4"/>
  <c r="CM28" i="4"/>
  <c r="DH75" i="5"/>
  <c r="DP75" i="4"/>
  <c r="CG76" i="4"/>
  <c r="CO76" i="3"/>
  <c r="BZ49" i="4"/>
  <c r="CD49" i="4"/>
  <c r="J29" i="4"/>
  <c r="F29" i="4"/>
  <c r="O48" i="4"/>
  <c r="S48" i="4"/>
  <c r="S13" i="11"/>
  <c r="O13" i="11"/>
  <c r="CG45" i="4"/>
  <c r="CO45" i="3"/>
  <c r="AB45" i="11"/>
  <c r="X45" i="11"/>
  <c r="CY40" i="4"/>
  <c r="DG40" i="3"/>
  <c r="DW19" i="4"/>
  <c r="DS19" i="4"/>
  <c r="EI61" i="4"/>
  <c r="EQ61" i="3"/>
  <c r="AN63" i="4"/>
  <c r="AV63" i="3"/>
  <c r="AB25" i="11"/>
  <c r="X25" i="11"/>
  <c r="CY59" i="4"/>
  <c r="DG59" i="3"/>
  <c r="EO75" i="4"/>
  <c r="EK75" i="4"/>
  <c r="DQ66" i="5"/>
  <c r="DY66" i="4"/>
  <c r="DZ78" i="5"/>
  <c r="EH78" i="4"/>
  <c r="AE36" i="4"/>
  <c r="AM36" i="3"/>
  <c r="CD63" i="4"/>
  <c r="BZ63" i="4"/>
  <c r="V28" i="11"/>
  <c r="AD28" i="10"/>
  <c r="AN47" i="5"/>
  <c r="AV47" i="4"/>
  <c r="CY37" i="5"/>
  <c r="DG37" i="4"/>
  <c r="DN39" i="4"/>
  <c r="DJ39" i="4"/>
  <c r="BL72" i="4"/>
  <c r="BH72" i="4"/>
  <c r="X22" i="11"/>
  <c r="AB22" i="11"/>
  <c r="AK22" i="4"/>
  <c r="AG22" i="4"/>
  <c r="O25" i="4"/>
  <c r="S25" i="4"/>
  <c r="EI68" i="5"/>
  <c r="EQ68" i="4"/>
  <c r="V19" i="4"/>
  <c r="AD19" i="3"/>
  <c r="EF13" i="4"/>
  <c r="EB13" i="4"/>
  <c r="V25" i="12" l="1"/>
  <c r="AD25" i="11"/>
  <c r="DA40" i="4"/>
  <c r="DE40" i="4"/>
  <c r="DN75" i="5"/>
  <c r="DJ75" i="5"/>
  <c r="BQ76" i="5"/>
  <c r="BU76" i="5"/>
  <c r="CI13" i="4"/>
  <c r="CM13" i="4"/>
  <c r="DW45" i="5"/>
  <c r="DS45" i="5"/>
  <c r="DE61" i="5"/>
  <c r="DA61" i="5"/>
  <c r="CM31" i="5"/>
  <c r="CI31" i="5"/>
  <c r="M36" i="12"/>
  <c r="U36" i="11"/>
  <c r="DN69" i="4"/>
  <c r="DJ69" i="4"/>
  <c r="D63" i="5"/>
  <c r="L63" i="4"/>
  <c r="AP67" i="5"/>
  <c r="AT67" i="5"/>
  <c r="M64" i="5"/>
  <c r="U64" i="4"/>
  <c r="EB26" i="4"/>
  <c r="EF26" i="4"/>
  <c r="EK64" i="5"/>
  <c r="EO64" i="5"/>
  <c r="M65" i="5"/>
  <c r="U65" i="4"/>
  <c r="J65" i="5"/>
  <c r="F65" i="5"/>
  <c r="DZ27" i="5"/>
  <c r="EH27" i="4"/>
  <c r="CI62" i="5"/>
  <c r="CM62" i="5"/>
  <c r="CM37" i="5"/>
  <c r="CI37" i="5"/>
  <c r="BX69" i="5"/>
  <c r="CF69" i="4"/>
  <c r="EO25" i="5"/>
  <c r="EK25" i="5"/>
  <c r="BL49" i="5"/>
  <c r="BH49" i="5"/>
  <c r="CG28" i="5"/>
  <c r="CO28" i="4"/>
  <c r="CG17" i="5"/>
  <c r="CO17" i="4"/>
  <c r="BO35" i="5"/>
  <c r="BW35" i="4"/>
  <c r="DN32" i="4"/>
  <c r="DJ32" i="4"/>
  <c r="DQ69" i="5"/>
  <c r="DY69" i="4"/>
  <c r="AE67" i="5"/>
  <c r="AM67" i="4"/>
  <c r="DH65" i="5"/>
  <c r="DP65" i="4"/>
  <c r="BX17" i="5"/>
  <c r="CF17" i="4"/>
  <c r="EK19" i="5"/>
  <c r="EO19" i="5"/>
  <c r="BO27" i="5"/>
  <c r="BW27" i="4"/>
  <c r="DZ38" i="5"/>
  <c r="EH38" i="4"/>
  <c r="M16" i="12"/>
  <c r="U16" i="11"/>
  <c r="BF35" i="5"/>
  <c r="BN35" i="4"/>
  <c r="V27" i="12"/>
  <c r="AD27" i="11"/>
  <c r="V78" i="5"/>
  <c r="AD78" i="4"/>
  <c r="AE29" i="5"/>
  <c r="AM29" i="4"/>
  <c r="CY65" i="5"/>
  <c r="DG65" i="4"/>
  <c r="EO45" i="4"/>
  <c r="EK45" i="4"/>
  <c r="EF62" i="4"/>
  <c r="EB62" i="4"/>
  <c r="M38" i="12"/>
  <c r="U38" i="11"/>
  <c r="DZ17" i="5"/>
  <c r="EH17" i="4"/>
  <c r="DQ64" i="5"/>
  <c r="DY64" i="4"/>
  <c r="BX59" i="5"/>
  <c r="CF59" i="4"/>
  <c r="AK32" i="4"/>
  <c r="AG32" i="4"/>
  <c r="BF27" i="5"/>
  <c r="BN27" i="4"/>
  <c r="AN24" i="5"/>
  <c r="AV24" i="4"/>
  <c r="EO29" i="4"/>
  <c r="EK29" i="4"/>
  <c r="BU19" i="4"/>
  <c r="BQ19" i="4"/>
  <c r="EI26" i="5"/>
  <c r="EQ26" i="4"/>
  <c r="BU72" i="4"/>
  <c r="BQ72" i="4"/>
  <c r="AB61" i="4"/>
  <c r="X61" i="4"/>
  <c r="AK78" i="5"/>
  <c r="AG78" i="5"/>
  <c r="AW22" i="5"/>
  <c r="BE22" i="4"/>
  <c r="CY63" i="5"/>
  <c r="DG63" i="4"/>
  <c r="AT47" i="5"/>
  <c r="AP47" i="5"/>
  <c r="DZ32" i="5"/>
  <c r="EH32" i="4"/>
  <c r="EO68" i="5"/>
  <c r="EK68" i="5"/>
  <c r="BF72" i="5"/>
  <c r="BN72" i="4"/>
  <c r="X28" i="11"/>
  <c r="AB28" i="11"/>
  <c r="DS66" i="5"/>
  <c r="DW66" i="5"/>
  <c r="AT63" i="4"/>
  <c r="AP63" i="4"/>
  <c r="V45" i="12"/>
  <c r="AD45" i="11"/>
  <c r="D29" i="5"/>
  <c r="L29" i="4"/>
  <c r="CD47" i="4"/>
  <c r="BZ47" i="4"/>
  <c r="BZ61" i="5"/>
  <c r="CD61" i="5"/>
  <c r="EO47" i="5"/>
  <c r="EK47" i="5"/>
  <c r="M45" i="12"/>
  <c r="U45" i="11"/>
  <c r="DN36" i="4"/>
  <c r="DJ36" i="4"/>
  <c r="DQ59" i="7"/>
  <c r="DY59" i="6"/>
  <c r="DH64" i="5"/>
  <c r="DP64" i="4"/>
  <c r="AN28" i="5"/>
  <c r="AV28" i="4"/>
  <c r="DW28" i="5"/>
  <c r="DS28" i="5"/>
  <c r="EB64" i="4"/>
  <c r="EF64" i="4"/>
  <c r="CD41" i="5"/>
  <c r="BZ41" i="5"/>
  <c r="AW40" i="5"/>
  <c r="BE40" i="4"/>
  <c r="O36" i="4"/>
  <c r="S36" i="4"/>
  <c r="AB36" i="11"/>
  <c r="X36" i="11"/>
  <c r="EK74" i="4"/>
  <c r="EO74" i="4"/>
  <c r="DE13" i="6"/>
  <c r="DA13" i="6"/>
  <c r="DN49" i="5"/>
  <c r="DJ49" i="5"/>
  <c r="V47" i="5"/>
  <c r="AD47" i="4"/>
  <c r="CY47" i="5"/>
  <c r="DG47" i="4"/>
  <c r="DW48" i="5"/>
  <c r="DS48" i="5"/>
  <c r="EF29" i="5"/>
  <c r="EB29" i="5"/>
  <c r="AE35" i="5"/>
  <c r="AM35" i="4"/>
  <c r="AW47" i="5"/>
  <c r="BE47" i="4"/>
  <c r="BH29" i="5"/>
  <c r="BL29" i="5"/>
  <c r="AW63" i="5"/>
  <c r="BE63" i="4"/>
  <c r="DA36" i="4"/>
  <c r="DE36" i="4"/>
  <c r="DW77" i="5"/>
  <c r="DS77" i="5"/>
  <c r="DH30" i="5"/>
  <c r="DP30" i="4"/>
  <c r="S37" i="11"/>
  <c r="O37" i="11"/>
  <c r="DE26" i="4"/>
  <c r="DA26" i="4"/>
  <c r="DW62" i="4"/>
  <c r="DS62" i="4"/>
  <c r="S69" i="4"/>
  <c r="O69" i="4"/>
  <c r="AP17" i="4"/>
  <c r="AT17" i="4"/>
  <c r="BU67" i="4"/>
  <c r="BQ67" i="4"/>
  <c r="CG55" i="5"/>
  <c r="CO55" i="4"/>
  <c r="EI65" i="5"/>
  <c r="EQ65" i="4"/>
  <c r="DA67" i="5"/>
  <c r="DE67" i="5"/>
  <c r="AK16" i="5"/>
  <c r="AG16" i="5"/>
  <c r="V22" i="5"/>
  <c r="AD22" i="4"/>
  <c r="AT53" i="5"/>
  <c r="AP53" i="5"/>
  <c r="EO37" i="4"/>
  <c r="EK37" i="4"/>
  <c r="AP49" i="5"/>
  <c r="AT49" i="5"/>
  <c r="AT61" i="4"/>
  <c r="AP61" i="4"/>
  <c r="AK45" i="5"/>
  <c r="AG45" i="5"/>
  <c r="EF47" i="5"/>
  <c r="EB47" i="5"/>
  <c r="AN36" i="5"/>
  <c r="AV36" i="4"/>
  <c r="AB72" i="11"/>
  <c r="X72" i="11"/>
  <c r="CG49" i="5"/>
  <c r="CO49" i="4"/>
  <c r="BO69" i="5"/>
  <c r="BW69" i="4"/>
  <c r="DE72" i="4"/>
  <c r="DA72" i="4"/>
  <c r="AG63" i="5"/>
  <c r="AK63" i="5"/>
  <c r="BF62" i="5"/>
  <c r="BN62" i="4"/>
  <c r="AP69" i="4"/>
  <c r="AT69" i="4"/>
  <c r="AE19" i="5"/>
  <c r="AM19" i="4"/>
  <c r="AG24" i="4"/>
  <c r="AK24" i="4"/>
  <c r="DQ27" i="5"/>
  <c r="DY27" i="4"/>
  <c r="BU63" i="4"/>
  <c r="BQ63" i="4"/>
  <c r="BU55" i="4"/>
  <c r="BQ55" i="4"/>
  <c r="CD53" i="4"/>
  <c r="BZ53" i="4"/>
  <c r="BF75" i="5"/>
  <c r="BN75" i="4"/>
  <c r="DS41" i="4"/>
  <c r="DW41" i="4"/>
  <c r="EI28" i="5"/>
  <c r="EQ28" i="4"/>
  <c r="M19" i="12"/>
  <c r="U19" i="11"/>
  <c r="M22" i="12"/>
  <c r="U22" i="11"/>
  <c r="BC41" i="4"/>
  <c r="AY41" i="4"/>
  <c r="EO59" i="5"/>
  <c r="EK59" i="5"/>
  <c r="S29" i="11"/>
  <c r="O29" i="11"/>
  <c r="M75" i="12"/>
  <c r="U75" i="11"/>
  <c r="DE53" i="4"/>
  <c r="DA53" i="4"/>
  <c r="M53" i="5"/>
  <c r="U53" i="4"/>
  <c r="AB77" i="5"/>
  <c r="X77" i="5"/>
  <c r="X63" i="5"/>
  <c r="AB63" i="5"/>
  <c r="S47" i="4"/>
  <c r="O47" i="4"/>
  <c r="X16" i="11"/>
  <c r="AB16" i="11"/>
  <c r="AW32" i="5"/>
  <c r="BE32" i="4"/>
  <c r="BH65" i="5"/>
  <c r="BL65" i="5"/>
  <c r="J30" i="4"/>
  <c r="F30" i="4"/>
  <c r="BO78" i="5"/>
  <c r="BW78" i="4"/>
  <c r="BL25" i="5"/>
  <c r="BH25" i="5"/>
  <c r="CG53" i="5"/>
  <c r="CO53" i="4"/>
  <c r="CM75" i="5"/>
  <c r="CI75" i="5"/>
  <c r="O47" i="11"/>
  <c r="S47" i="11"/>
  <c r="AY55" i="4"/>
  <c r="BC55" i="4"/>
  <c r="DH26" i="5"/>
  <c r="DP26" i="4"/>
  <c r="BX16" i="5"/>
  <c r="CF16" i="4"/>
  <c r="EF65" i="4"/>
  <c r="EB65" i="4"/>
  <c r="AP32" i="5"/>
  <c r="AT32" i="5"/>
  <c r="BO17" i="5"/>
  <c r="BW17" i="4"/>
  <c r="BL17" i="4"/>
  <c r="BH17" i="4"/>
  <c r="J77" i="4"/>
  <c r="F77" i="4"/>
  <c r="EO27" i="4"/>
  <c r="EK27" i="4"/>
  <c r="BU77" i="4"/>
  <c r="BQ77" i="4"/>
  <c r="AT45" i="4"/>
  <c r="AP45" i="4"/>
  <c r="CG61" i="5"/>
  <c r="CO61" i="4"/>
  <c r="DJ17" i="5"/>
  <c r="DN17" i="5"/>
  <c r="O77" i="11"/>
  <c r="S77" i="11"/>
  <c r="BL13" i="5"/>
  <c r="BH13" i="5"/>
  <c r="BF64" i="5"/>
  <c r="BN64" i="4"/>
  <c r="DN45" i="4"/>
  <c r="DJ45" i="4"/>
  <c r="CD37" i="5"/>
  <c r="BZ37" i="5"/>
  <c r="BO45" i="5"/>
  <c r="BW45" i="4"/>
  <c r="AT39" i="5"/>
  <c r="AP39" i="5"/>
  <c r="AE31" i="5"/>
  <c r="AM31" i="4"/>
  <c r="EI36" i="5"/>
  <c r="EQ36" i="4"/>
  <c r="D39" i="5"/>
  <c r="L39" i="4"/>
  <c r="BX26" i="5"/>
  <c r="CF26" i="4"/>
  <c r="DZ36" i="5"/>
  <c r="EH36" i="4"/>
  <c r="BZ32" i="4"/>
  <c r="CD32" i="4"/>
  <c r="BU68" i="5"/>
  <c r="BQ68" i="5"/>
  <c r="BH69" i="5"/>
  <c r="BL69" i="5"/>
  <c r="V40" i="5"/>
  <c r="AD40" i="4"/>
  <c r="AT78" i="4"/>
  <c r="AP78" i="4"/>
  <c r="AP13" i="5"/>
  <c r="AT13" i="5"/>
  <c r="BL53" i="5"/>
  <c r="BH53" i="5"/>
  <c r="CI23" i="5"/>
  <c r="CM23" i="5"/>
  <c r="DW39" i="4"/>
  <c r="DS39" i="4"/>
  <c r="BO10" i="5"/>
  <c r="BW10" i="4"/>
  <c r="J48" i="5"/>
  <c r="F48" i="5"/>
  <c r="AW76" i="5"/>
  <c r="BE76" i="4"/>
  <c r="DS63" i="5"/>
  <c r="DW63" i="5"/>
  <c r="DY63" i="5" s="1"/>
  <c r="EF39" i="5"/>
  <c r="EB39" i="5"/>
  <c r="DQ74" i="5"/>
  <c r="DY74" i="4"/>
  <c r="DQ67" i="5"/>
  <c r="DY67" i="4"/>
  <c r="S39" i="11"/>
  <c r="O39" i="11"/>
  <c r="DW17" i="5"/>
  <c r="DS17" i="5"/>
  <c r="U75" i="4"/>
  <c r="M75" i="5"/>
  <c r="AT22" i="4"/>
  <c r="AP22" i="4"/>
  <c r="CD65" i="5"/>
  <c r="BZ65" i="5"/>
  <c r="D35" i="5"/>
  <c r="L35" i="4"/>
  <c r="DZ40" i="5"/>
  <c r="EH40" i="4"/>
  <c r="AN40" i="5"/>
  <c r="AV40" i="4"/>
  <c r="AN19" i="5"/>
  <c r="AV19" i="4"/>
  <c r="AW13" i="8"/>
  <c r="BC13" i="8" s="1"/>
  <c r="BE13" i="7"/>
  <c r="AY13" i="8" s="1"/>
  <c r="BZ62" i="4"/>
  <c r="CD62" i="4"/>
  <c r="S29" i="4"/>
  <c r="O29" i="4"/>
  <c r="AE39" i="5"/>
  <c r="AM39" i="4"/>
  <c r="BX29" i="5"/>
  <c r="CF29" i="4"/>
  <c r="AE69" i="6"/>
  <c r="AM69" i="5"/>
  <c r="AB39" i="4"/>
  <c r="X39" i="4"/>
  <c r="DZ61" i="5"/>
  <c r="EH61" i="4"/>
  <c r="AB24" i="5"/>
  <c r="X24" i="5"/>
  <c r="AB32" i="5"/>
  <c r="X32" i="5"/>
  <c r="D18" i="5"/>
  <c r="L18" i="4"/>
  <c r="DZ31" i="5"/>
  <c r="EH31" i="4"/>
  <c r="CM22" i="4"/>
  <c r="CI22" i="4"/>
  <c r="AB72" i="5"/>
  <c r="X72" i="5"/>
  <c r="J64" i="4"/>
  <c r="F64" i="4"/>
  <c r="M13" i="5"/>
  <c r="U13" i="4"/>
  <c r="S78" i="11"/>
  <c r="O78" i="11"/>
  <c r="M25" i="5"/>
  <c r="U25" i="4"/>
  <c r="DZ49" i="5"/>
  <c r="EH49" i="4"/>
  <c r="M55" i="12"/>
  <c r="U55" i="11"/>
  <c r="V23" i="12"/>
  <c r="AD23" i="11"/>
  <c r="AN66" i="5"/>
  <c r="AV66" i="4"/>
  <c r="M23" i="12"/>
  <c r="U23" i="11"/>
  <c r="BO16" i="5"/>
  <c r="BW16" i="4"/>
  <c r="BF10" i="5"/>
  <c r="BN10" i="4"/>
  <c r="DZ69" i="5"/>
  <c r="EH69" i="4"/>
  <c r="AN26" i="5"/>
  <c r="AV26" i="4"/>
  <c r="AW30" i="5"/>
  <c r="BE30" i="4"/>
  <c r="BF31" i="5"/>
  <c r="BN31" i="4"/>
  <c r="AN77" i="5"/>
  <c r="AV77" i="4"/>
  <c r="CY66" i="5"/>
  <c r="DG66" i="4"/>
  <c r="AN30" i="5"/>
  <c r="AV30" i="4"/>
  <c r="CM65" i="4"/>
  <c r="CI65" i="4"/>
  <c r="DW35" i="4"/>
  <c r="DS35" i="4"/>
  <c r="BX45" i="5"/>
  <c r="CF45" i="4"/>
  <c r="AT10" i="4"/>
  <c r="AP10" i="4"/>
  <c r="BO47" i="5"/>
  <c r="BW47" i="4"/>
  <c r="DN13" i="4"/>
  <c r="DJ13" i="4"/>
  <c r="M66" i="12"/>
  <c r="U66" i="11"/>
  <c r="D36" i="5"/>
  <c r="L36" i="4"/>
  <c r="EI30" i="5"/>
  <c r="EQ30" i="4"/>
  <c r="D22" i="5"/>
  <c r="L22" i="4"/>
  <c r="EI16" i="5"/>
  <c r="EQ16" i="4"/>
  <c r="CG68" i="5"/>
  <c r="CO68" i="4"/>
  <c r="V35" i="12"/>
  <c r="AD35" i="11"/>
  <c r="CF49" i="4"/>
  <c r="BX49" i="5"/>
  <c r="CG63" i="5"/>
  <c r="CO63" i="4"/>
  <c r="DH39" i="5"/>
  <c r="DP39" i="4"/>
  <c r="CI45" i="4"/>
  <c r="CM45" i="4"/>
  <c r="AD18" i="11"/>
  <c r="V18" i="12"/>
  <c r="DH25" i="5"/>
  <c r="DP25" i="4"/>
  <c r="S41" i="5"/>
  <c r="O41" i="5"/>
  <c r="BH78" i="5"/>
  <c r="BL78" i="5"/>
  <c r="BF77" i="6"/>
  <c r="BN77" i="5"/>
  <c r="AE48" i="5"/>
  <c r="AM48" i="4"/>
  <c r="J68" i="4"/>
  <c r="F68" i="4"/>
  <c r="DA28" i="4"/>
  <c r="DE28" i="4"/>
  <c r="AT41" i="4"/>
  <c r="AP41" i="4"/>
  <c r="DE41" i="5"/>
  <c r="DA41" i="5"/>
  <c r="CG77" i="5"/>
  <c r="CO77" i="4"/>
  <c r="BC62" i="4"/>
  <c r="AY62" i="4"/>
  <c r="BX10" i="5"/>
  <c r="CF10" i="4"/>
  <c r="DZ22" i="5"/>
  <c r="EH22" i="4"/>
  <c r="CD64" i="4"/>
  <c r="BZ64" i="4"/>
  <c r="EO48" i="5"/>
  <c r="EK48" i="5"/>
  <c r="BU75" i="5"/>
  <c r="BQ75" i="5"/>
  <c r="DZ74" i="5"/>
  <c r="EH74" i="4"/>
  <c r="DE62" i="4"/>
  <c r="DA62" i="4"/>
  <c r="DQ36" i="5"/>
  <c r="DY36" i="4"/>
  <c r="AK55" i="5"/>
  <c r="AG55" i="5"/>
  <c r="CM27" i="5"/>
  <c r="CI27" i="5"/>
  <c r="AW36" i="5"/>
  <c r="BE36" i="4"/>
  <c r="CM74" i="4"/>
  <c r="CI74" i="4"/>
  <c r="DE27" i="5"/>
  <c r="DA27" i="5"/>
  <c r="M72" i="12"/>
  <c r="U72" i="11"/>
  <c r="O45" i="4"/>
  <c r="S45" i="4"/>
  <c r="CM41" i="5"/>
  <c r="CI41" i="5"/>
  <c r="CY35" i="5"/>
  <c r="DG35" i="4"/>
  <c r="O40" i="4"/>
  <c r="S40" i="4"/>
  <c r="F61" i="5"/>
  <c r="J61" i="5"/>
  <c r="BX76" i="5"/>
  <c r="CF76" i="4"/>
  <c r="AK40" i="4"/>
  <c r="AG40" i="4"/>
  <c r="AE23" i="5"/>
  <c r="AM23" i="4"/>
  <c r="BF32" i="5"/>
  <c r="BN32" i="4"/>
  <c r="BU26" i="5"/>
  <c r="BQ26" i="5"/>
  <c r="J78" i="5"/>
  <c r="F78" i="5"/>
  <c r="D25" i="5"/>
  <c r="L25" i="4"/>
  <c r="V76" i="12"/>
  <c r="AD76" i="11"/>
  <c r="BC35" i="4"/>
  <c r="AY35" i="4"/>
  <c r="CY74" i="5"/>
  <c r="DG74" i="4"/>
  <c r="BO38" i="5"/>
  <c r="BW38" i="4"/>
  <c r="BC48" i="4"/>
  <c r="AY48" i="4"/>
  <c r="EF53" i="4"/>
  <c r="EB53" i="4"/>
  <c r="DW25" i="4"/>
  <c r="DS25" i="4"/>
  <c r="DH55" i="5"/>
  <c r="DP55" i="4"/>
  <c r="DE31" i="5"/>
  <c r="DA31" i="5"/>
  <c r="BC18" i="5"/>
  <c r="AY18" i="5"/>
  <c r="EI22" i="5"/>
  <c r="EQ22" i="4"/>
  <c r="J37" i="5"/>
  <c r="F37" i="5"/>
  <c r="AB13" i="11"/>
  <c r="X13" i="11"/>
  <c r="DN68" i="5"/>
  <c r="DJ68" i="5"/>
  <c r="X69" i="11"/>
  <c r="AB69" i="11"/>
  <c r="CD55" i="4"/>
  <c r="BZ55" i="4"/>
  <c r="CY22" i="5"/>
  <c r="DG22" i="4"/>
  <c r="BC28" i="4"/>
  <c r="AY28" i="4"/>
  <c r="V31" i="5"/>
  <c r="AD31" i="4"/>
  <c r="AG64" i="4"/>
  <c r="AK64" i="4"/>
  <c r="CG64" i="5"/>
  <c r="CO64" i="4"/>
  <c r="DE32" i="5"/>
  <c r="DA32" i="5"/>
  <c r="CD68" i="4"/>
  <c r="BZ68" i="4"/>
  <c r="BL48" i="5"/>
  <c r="BH48" i="5"/>
  <c r="DH16" i="5"/>
  <c r="DP16" i="4"/>
  <c r="AN62" i="5"/>
  <c r="AV62" i="4"/>
  <c r="M40" i="12"/>
  <c r="U40" i="11"/>
  <c r="BL38" i="4"/>
  <c r="BH38" i="4"/>
  <c r="CD31" i="5"/>
  <c r="BZ31" i="5"/>
  <c r="CI36" i="4"/>
  <c r="CM36" i="4"/>
  <c r="D76" i="5"/>
  <c r="L76" i="4"/>
  <c r="D19" i="7"/>
  <c r="L19" i="6"/>
  <c r="AE25" i="5"/>
  <c r="AM25" i="4"/>
  <c r="M64" i="12"/>
  <c r="U64" i="11"/>
  <c r="EO78" i="4"/>
  <c r="EK78" i="4"/>
  <c r="S27" i="5"/>
  <c r="O27" i="5"/>
  <c r="DH77" i="5"/>
  <c r="DP77" i="4"/>
  <c r="EF67" i="5"/>
  <c r="EB67" i="5"/>
  <c r="CY55" i="5"/>
  <c r="DG55" i="4"/>
  <c r="AE61" i="5"/>
  <c r="AM61" i="4"/>
  <c r="BX25" i="5"/>
  <c r="CF25" i="4"/>
  <c r="BC39" i="4"/>
  <c r="AY39" i="4"/>
  <c r="V10" i="12"/>
  <c r="AD10" i="11"/>
  <c r="EQ23" i="4"/>
  <c r="EI23" i="5"/>
  <c r="EO18" i="5"/>
  <c r="EK18" i="5"/>
  <c r="BF45" i="5"/>
  <c r="BN45" i="4"/>
  <c r="DH31" i="5"/>
  <c r="DP31" i="4"/>
  <c r="J53" i="4"/>
  <c r="F53" i="4"/>
  <c r="CI30" i="5"/>
  <c r="CM30" i="5"/>
  <c r="S10" i="4"/>
  <c r="O10" i="4"/>
  <c r="BO28" i="5"/>
  <c r="BW28" i="4"/>
  <c r="EF63" i="5"/>
  <c r="EB63" i="5"/>
  <c r="BQ31" i="4"/>
  <c r="BU31" i="4"/>
  <c r="BO23" i="5"/>
  <c r="BW23" i="4"/>
  <c r="S25" i="11"/>
  <c r="O25" i="11"/>
  <c r="J23" i="5"/>
  <c r="F23" i="5"/>
  <c r="DE76" i="5"/>
  <c r="DA76" i="5"/>
  <c r="DN23" i="5"/>
  <c r="DJ23" i="5"/>
  <c r="BU29" i="4"/>
  <c r="BQ29" i="4"/>
  <c r="O22" i="4"/>
  <c r="S22" i="4"/>
  <c r="DS13" i="5"/>
  <c r="DW13" i="5"/>
  <c r="J55" i="4"/>
  <c r="F55" i="4"/>
  <c r="X23" i="4"/>
  <c r="AB23" i="4"/>
  <c r="CM69" i="4"/>
  <c r="CI69" i="4"/>
  <c r="BC72" i="4"/>
  <c r="AY72" i="4"/>
  <c r="DN67" i="4"/>
  <c r="DJ67" i="4"/>
  <c r="S74" i="4"/>
  <c r="O74" i="4"/>
  <c r="CD74" i="5"/>
  <c r="BZ74" i="5"/>
  <c r="BC49" i="4"/>
  <c r="AY49" i="4"/>
  <c r="DW75" i="5"/>
  <c r="DS75" i="5"/>
  <c r="EO53" i="5"/>
  <c r="EK53" i="5"/>
  <c r="F62" i="4"/>
  <c r="J62" i="4"/>
  <c r="J67" i="5"/>
  <c r="F67" i="5"/>
  <c r="CY25" i="5"/>
  <c r="DG25" i="4"/>
  <c r="AE27" i="5"/>
  <c r="AM27" i="4"/>
  <c r="AY17" i="5"/>
  <c r="BC17" i="5"/>
  <c r="M28" i="12"/>
  <c r="U28" i="11"/>
  <c r="AB75" i="5"/>
  <c r="X75" i="5"/>
  <c r="BL30" i="5"/>
  <c r="BH30" i="5"/>
  <c r="EK49" i="4"/>
  <c r="EO49" i="4"/>
  <c r="BX38" i="5"/>
  <c r="CF38" i="4"/>
  <c r="AB30" i="4"/>
  <c r="X30" i="4"/>
  <c r="M55" i="5"/>
  <c r="U55" i="4"/>
  <c r="V26" i="12"/>
  <c r="AD26" i="11"/>
  <c r="CY38" i="5"/>
  <c r="DG38" i="4"/>
  <c r="EB45" i="5"/>
  <c r="EF45" i="5"/>
  <c r="X41" i="4"/>
  <c r="AB41" i="4"/>
  <c r="AE65" i="6"/>
  <c r="AM65" i="5"/>
  <c r="M16" i="5"/>
  <c r="U16" i="4"/>
  <c r="DH35" i="5"/>
  <c r="DP35" i="4"/>
  <c r="DN66" i="4"/>
  <c r="DJ66" i="4"/>
  <c r="AY29" i="5"/>
  <c r="BC29" i="5"/>
  <c r="M31" i="12"/>
  <c r="U31" i="11"/>
  <c r="BF76" i="5"/>
  <c r="BN76" i="4"/>
  <c r="AT76" i="4"/>
  <c r="AP76" i="4"/>
  <c r="D24" i="5"/>
  <c r="L24" i="4"/>
  <c r="BH19" i="4"/>
  <c r="AB68" i="5"/>
  <c r="X68" i="5"/>
  <c r="AT25" i="5"/>
  <c r="AP25" i="5"/>
  <c r="AK53" i="4"/>
  <c r="AG53" i="4"/>
  <c r="CM47" i="4"/>
  <c r="CI47" i="4"/>
  <c r="DE77" i="4"/>
  <c r="DA77" i="4"/>
  <c r="DJ63" i="5"/>
  <c r="DN63" i="5"/>
  <c r="BX63" i="5"/>
  <c r="CF63" i="4"/>
  <c r="EI75" i="5"/>
  <c r="EQ75" i="4"/>
  <c r="EK61" i="4"/>
  <c r="EO61" i="4"/>
  <c r="V62" i="5"/>
  <c r="AD62" i="4"/>
  <c r="AW27" i="5"/>
  <c r="BE27" i="4"/>
  <c r="DZ66" i="5"/>
  <c r="EH66" i="4"/>
  <c r="CO72" i="4"/>
  <c r="CG72" i="5"/>
  <c r="F28" i="4"/>
  <c r="J28" i="4"/>
  <c r="DS47" i="5"/>
  <c r="DW47" i="5"/>
  <c r="AY16" i="4"/>
  <c r="BC16" i="4"/>
  <c r="DN48" i="4"/>
  <c r="DJ48" i="4"/>
  <c r="M26" i="12"/>
  <c r="U26" i="11"/>
  <c r="M74" i="12"/>
  <c r="U74" i="11"/>
  <c r="J74" i="5"/>
  <c r="F74" i="5"/>
  <c r="AN23" i="5"/>
  <c r="AV23" i="4"/>
  <c r="DZ23" i="5"/>
  <c r="EH23" i="4"/>
  <c r="BC24" i="5"/>
  <c r="AY24" i="5"/>
  <c r="M76" i="12"/>
  <c r="U76" i="11"/>
  <c r="M18" i="12"/>
  <c r="U18" i="11"/>
  <c r="EI55" i="5"/>
  <c r="EQ55" i="4"/>
  <c r="EI38" i="5"/>
  <c r="EQ38" i="4"/>
  <c r="D59" i="5"/>
  <c r="L59" i="4"/>
  <c r="BF61" i="5"/>
  <c r="BN61" i="4"/>
  <c r="AZ86" i="8"/>
  <c r="BC86" i="8" s="1"/>
  <c r="AW86" i="9" s="1"/>
  <c r="AY86" i="9" s="1"/>
  <c r="AY86" i="8"/>
  <c r="BB86" i="8" s="1"/>
  <c r="BE86" i="8" s="1"/>
  <c r="AE37" i="5"/>
  <c r="AM37" i="4"/>
  <c r="DH29" i="5"/>
  <c r="DP29" i="4"/>
  <c r="D45" i="5"/>
  <c r="L45" i="4"/>
  <c r="M69" i="12"/>
  <c r="U69" i="11"/>
  <c r="AW19" i="5"/>
  <c r="BE19" i="4"/>
  <c r="BX19" i="5"/>
  <c r="CF19" i="4"/>
  <c r="BF18" i="5"/>
  <c r="BN18" i="4"/>
  <c r="M19" i="5"/>
  <c r="U19" i="4"/>
  <c r="BO39" i="5"/>
  <c r="BW39" i="4"/>
  <c r="M63" i="12"/>
  <c r="U63" i="11"/>
  <c r="M59" i="5"/>
  <c r="U59" i="4"/>
  <c r="CG59" i="5"/>
  <c r="CO59" i="4"/>
  <c r="AE18" i="5"/>
  <c r="AM18" i="4"/>
  <c r="DQ63" i="10"/>
  <c r="DY63" i="9"/>
  <c r="M68" i="5"/>
  <c r="U68" i="4"/>
  <c r="CY45" i="5"/>
  <c r="DG45" i="4"/>
  <c r="DQ22" i="5"/>
  <c r="DY22" i="4"/>
  <c r="AE66" i="5"/>
  <c r="AM66" i="4"/>
  <c r="DH19" i="5"/>
  <c r="DP19" i="4"/>
  <c r="BO62" i="5"/>
  <c r="BW62" i="4"/>
  <c r="CY18" i="5"/>
  <c r="DG18" i="4"/>
  <c r="CG25" i="5"/>
  <c r="CO25" i="4"/>
  <c r="BX48" i="5"/>
  <c r="CF48" i="4"/>
  <c r="BU13" i="4"/>
  <c r="BQ13" i="4"/>
  <c r="M17" i="12"/>
  <c r="U17" i="11"/>
  <c r="AW26" i="5"/>
  <c r="BE26" i="4"/>
  <c r="AW38" i="5"/>
  <c r="BE38" i="4"/>
  <c r="DN61" i="4"/>
  <c r="DJ61" i="4"/>
  <c r="DZ13" i="5"/>
  <c r="EH13" i="4"/>
  <c r="AE22" i="5"/>
  <c r="AM22" i="4"/>
  <c r="DE37" i="5"/>
  <c r="DA37" i="5"/>
  <c r="AK36" i="4"/>
  <c r="AG36" i="4"/>
  <c r="DA59" i="4"/>
  <c r="DE59" i="4"/>
  <c r="DQ19" i="5"/>
  <c r="DY19" i="4"/>
  <c r="M13" i="12"/>
  <c r="U13" i="11"/>
  <c r="CI76" i="4"/>
  <c r="CM76" i="4"/>
  <c r="V59" i="12"/>
  <c r="AD59" i="11"/>
  <c r="M72" i="5"/>
  <c r="U72" i="4"/>
  <c r="CG16" i="5"/>
  <c r="CO16" i="4"/>
  <c r="EK72" i="5"/>
  <c r="EO72" i="5"/>
  <c r="DE78" i="5"/>
  <c r="DA78" i="5"/>
  <c r="BO74" i="5"/>
  <c r="BW74" i="4"/>
  <c r="AP68" i="5"/>
  <c r="AT68" i="5"/>
  <c r="F75" i="4"/>
  <c r="J75" i="4"/>
  <c r="M68" i="12"/>
  <c r="U68" i="11"/>
  <c r="BF37" i="5"/>
  <c r="BN37" i="4"/>
  <c r="CG18" i="5"/>
  <c r="CO18" i="4"/>
  <c r="EI32" i="5"/>
  <c r="EQ32" i="4"/>
  <c r="AK38" i="5"/>
  <c r="AG38" i="5"/>
  <c r="AX74" i="5"/>
  <c r="BE74" i="4"/>
  <c r="DJ76" i="4"/>
  <c r="DN76" i="4"/>
  <c r="V74" i="12"/>
  <c r="AD74" i="11"/>
  <c r="DN22" i="4"/>
  <c r="DJ22" i="4"/>
  <c r="V36" i="5"/>
  <c r="AD36" i="4"/>
  <c r="BH74" i="4"/>
  <c r="BL74" i="4"/>
  <c r="S31" i="5"/>
  <c r="O31" i="5"/>
  <c r="DN38" i="4"/>
  <c r="DJ38" i="4"/>
  <c r="DW16" i="4"/>
  <c r="DS16" i="4"/>
  <c r="V18" i="5"/>
  <c r="AD18" i="4"/>
  <c r="BL63" i="4"/>
  <c r="BH63" i="4"/>
  <c r="M26" i="5"/>
  <c r="U26" i="4"/>
  <c r="DH10" i="5"/>
  <c r="DP10" i="4"/>
  <c r="DN72" i="5"/>
  <c r="DJ72" i="5"/>
  <c r="BF28" i="5"/>
  <c r="BN28" i="4"/>
  <c r="BL59" i="5"/>
  <c r="BH59" i="5"/>
  <c r="CM78" i="4"/>
  <c r="CI78" i="4"/>
  <c r="AT35" i="5"/>
  <c r="AP35" i="5"/>
  <c r="CD67" i="5"/>
  <c r="BZ67" i="5"/>
  <c r="DZ37" i="5"/>
  <c r="EH37" i="4"/>
  <c r="AB59" i="4"/>
  <c r="X59" i="4"/>
  <c r="AE76" i="5"/>
  <c r="AM75" i="4"/>
  <c r="AT31" i="4"/>
  <c r="AP31" i="4"/>
  <c r="BU40" i="5"/>
  <c r="BQ40" i="5"/>
  <c r="DA49" i="5"/>
  <c r="DE49" i="5"/>
  <c r="AB25" i="4"/>
  <c r="X25" i="4"/>
  <c r="AY64" i="5"/>
  <c r="BC64" i="5"/>
  <c r="EB30" i="4"/>
  <c r="EF30" i="4"/>
  <c r="BC78" i="5"/>
  <c r="AY78" i="5"/>
  <c r="EO41" i="4"/>
  <c r="EK41" i="4"/>
  <c r="AW74" i="6"/>
  <c r="AT16" i="5"/>
  <c r="AP16" i="5"/>
  <c r="X29" i="4"/>
  <c r="AB29" i="4"/>
  <c r="X67" i="4"/>
  <c r="AB67" i="4"/>
  <c r="AB45" i="4"/>
  <c r="X45" i="4"/>
  <c r="DQ32" i="5"/>
  <c r="DY32" i="4"/>
  <c r="DH59" i="5"/>
  <c r="DP59" i="4"/>
  <c r="CI40" i="4"/>
  <c r="CM40" i="4"/>
  <c r="CM29" i="4"/>
  <c r="CI29" i="4"/>
  <c r="O76" i="4"/>
  <c r="S76" i="4"/>
  <c r="V27" i="5"/>
  <c r="AD27" i="4"/>
  <c r="AT27" i="4"/>
  <c r="AP27" i="4"/>
  <c r="AE75" i="5"/>
  <c r="AM74" i="4"/>
  <c r="EI24" i="5"/>
  <c r="EQ24" i="4"/>
  <c r="BU30" i="5"/>
  <c r="BQ30" i="5"/>
  <c r="AY23" i="4"/>
  <c r="BC23" i="4"/>
  <c r="M61" i="12"/>
  <c r="U61" i="11"/>
  <c r="EF16" i="5"/>
  <c r="EB16" i="5"/>
  <c r="D10" i="5"/>
  <c r="L10" i="4"/>
  <c r="S38" i="4"/>
  <c r="O38" i="4"/>
  <c r="AB49" i="4"/>
  <c r="X49" i="4"/>
  <c r="EO63" i="4"/>
  <c r="EK63" i="4"/>
  <c r="M35" i="5"/>
  <c r="U35" i="4"/>
  <c r="D66" i="5"/>
  <c r="L66" i="4"/>
  <c r="BN23" i="4"/>
  <c r="BF23" i="5"/>
  <c r="DW78" i="5"/>
  <c r="DS78" i="5"/>
  <c r="EB18" i="4"/>
  <c r="EF18" i="4"/>
  <c r="J27" i="5"/>
  <c r="F27" i="5"/>
  <c r="CG35" i="5"/>
  <c r="CO35" i="4"/>
  <c r="AB38" i="5"/>
  <c r="X38" i="5"/>
  <c r="CY48" i="5"/>
  <c r="DG48" i="4"/>
  <c r="M49" i="5"/>
  <c r="U49" i="4"/>
  <c r="CD23" i="5"/>
  <c r="BZ23" i="5"/>
  <c r="AW31" i="5"/>
  <c r="BE31" i="4"/>
  <c r="DZ75" i="5"/>
  <c r="EH75" i="4"/>
  <c r="BX78" i="5"/>
  <c r="CF78" i="4"/>
  <c r="BF67" i="5"/>
  <c r="BN67" i="4"/>
  <c r="AN75" i="5"/>
  <c r="AV75" i="4"/>
  <c r="AB35" i="4"/>
  <c r="X35" i="4"/>
  <c r="DZ41" i="5"/>
  <c r="EH41" i="4"/>
  <c r="M24" i="5"/>
  <c r="U24" i="4"/>
  <c r="BX24" i="5"/>
  <c r="CF24" i="4"/>
  <c r="DN27" i="5"/>
  <c r="DJ27" i="5"/>
  <c r="DE64" i="4"/>
  <c r="DA64" i="4"/>
  <c r="AB24" i="11"/>
  <c r="X24" i="11"/>
  <c r="AT65" i="4"/>
  <c r="AP65" i="4"/>
  <c r="BF68" i="5"/>
  <c r="BN68" i="4"/>
  <c r="AE10" i="5"/>
  <c r="AM10" i="4"/>
  <c r="AK84" i="4" s="1"/>
  <c r="AM84" i="4" s="1"/>
  <c r="CY29" i="5"/>
  <c r="DG29" i="4"/>
  <c r="CY39" i="5"/>
  <c r="DG39" i="4"/>
  <c r="EO13" i="4"/>
  <c r="EK13" i="4"/>
  <c r="DN40" i="4"/>
  <c r="DJ40" i="4"/>
  <c r="J31" i="5"/>
  <c r="F31" i="5"/>
  <c r="AN59" i="5"/>
  <c r="AV59" i="4"/>
  <c r="EK10" i="5"/>
  <c r="EO10" i="5"/>
  <c r="DN47" i="4"/>
  <c r="DJ47" i="4"/>
  <c r="BL39" i="5"/>
  <c r="BH39" i="5"/>
  <c r="BC77" i="4"/>
  <c r="AY77" i="4"/>
  <c r="AW88" i="4"/>
  <c r="BE88" i="3"/>
  <c r="EF25" i="5"/>
  <c r="EB25" i="5"/>
  <c r="CM38" i="4"/>
  <c r="CI38" i="4"/>
  <c r="BL40" i="4"/>
  <c r="BH40" i="4"/>
  <c r="AN48" i="5"/>
  <c r="AV48" i="4"/>
  <c r="BH47" i="4"/>
  <c r="BL47" i="4"/>
  <c r="M24" i="12"/>
  <c r="U24" i="11"/>
  <c r="BQ65" i="5"/>
  <c r="BU65" i="5"/>
  <c r="AY45" i="5"/>
  <c r="BC45" i="5"/>
  <c r="CD27" i="5"/>
  <c r="BZ27" i="5"/>
  <c r="EO76" i="4"/>
  <c r="EK76" i="4"/>
  <c r="O59" i="11"/>
  <c r="S59" i="11"/>
  <c r="BQ22" i="5"/>
  <c r="BU22" i="5"/>
  <c r="AY66" i="5"/>
  <c r="BC66" i="5"/>
  <c r="EO39" i="5"/>
  <c r="EK39" i="5"/>
  <c r="AT74" i="4"/>
  <c r="AP74" i="4"/>
  <c r="J32" i="7"/>
  <c r="F32" i="7"/>
  <c r="EF19" i="4"/>
  <c r="EB19" i="4"/>
  <c r="DE69" i="5"/>
  <c r="DA69" i="5"/>
  <c r="AE77" i="6"/>
  <c r="AM77" i="5"/>
  <c r="V17" i="5"/>
  <c r="AD17" i="4"/>
  <c r="BL26" i="4"/>
  <c r="BH26" i="4"/>
  <c r="AK28" i="4"/>
  <c r="AG28" i="4"/>
  <c r="AK30" i="4"/>
  <c r="AG30" i="4"/>
  <c r="AY25" i="4"/>
  <c r="BC25" i="4"/>
  <c r="AK26" i="4"/>
  <c r="AG26" i="4"/>
  <c r="CG48" i="6"/>
  <c r="CO48" i="5"/>
  <c r="BH66" i="5"/>
  <c r="BL66" i="5"/>
  <c r="EO69" i="4"/>
  <c r="EK69" i="4"/>
  <c r="V13" i="5"/>
  <c r="AD13" i="4"/>
  <c r="DZ77" i="5"/>
  <c r="EH77" i="4"/>
  <c r="J47" i="4"/>
  <c r="F47" i="4"/>
  <c r="AT29" i="5"/>
  <c r="AP29" i="5"/>
  <c r="AW69" i="5"/>
  <c r="BE69" i="4"/>
  <c r="EF35" i="5"/>
  <c r="EB35" i="5"/>
  <c r="V65" i="5"/>
  <c r="AD65" i="4"/>
  <c r="DQ68" i="5"/>
  <c r="DY68" i="4"/>
  <c r="CD22" i="5"/>
  <c r="BZ22" i="5"/>
  <c r="AY10" i="5"/>
  <c r="BC10" i="5"/>
  <c r="BX13" i="5"/>
  <c r="CF13" i="4"/>
  <c r="DW18" i="4"/>
  <c r="DS18" i="4"/>
  <c r="AG13" i="5"/>
  <c r="AK13" i="5"/>
  <c r="BX18" i="5"/>
  <c r="CF18" i="4"/>
  <c r="S18" i="4"/>
  <c r="O18" i="4"/>
  <c r="DA19" i="4"/>
  <c r="DE19" i="4"/>
  <c r="DA23" i="5"/>
  <c r="DE23" i="5"/>
  <c r="BU61" i="4"/>
  <c r="BQ61" i="4"/>
  <c r="V22" i="12"/>
  <c r="AD22" i="11"/>
  <c r="M48" i="5"/>
  <c r="U48" i="4"/>
  <c r="EF10" i="4"/>
  <c r="EB10" i="4"/>
  <c r="AE41" i="5"/>
  <c r="AM41" i="4"/>
  <c r="AE74" i="5"/>
  <c r="AM73" i="4"/>
  <c r="AB28" i="5"/>
  <c r="X28" i="5"/>
  <c r="DH41" i="5"/>
  <c r="DP41" i="4"/>
  <c r="O17" i="4"/>
  <c r="S17" i="4"/>
  <c r="M63" i="5"/>
  <c r="U63" i="4"/>
  <c r="AW61" i="5"/>
  <c r="BE61" i="4"/>
  <c r="D40" i="5"/>
  <c r="L40" i="4"/>
  <c r="AB69" i="5"/>
  <c r="X69" i="5"/>
  <c r="BX40" i="5"/>
  <c r="CF40" i="4"/>
  <c r="AW67" i="6"/>
  <c r="BE67" i="5"/>
  <c r="DH37" i="5"/>
  <c r="DP37" i="4"/>
  <c r="J13" i="4"/>
  <c r="F13" i="4"/>
  <c r="M28" i="5"/>
  <c r="U28" i="4"/>
  <c r="AE72" i="5"/>
  <c r="AM72" i="4"/>
  <c r="BO32" i="5"/>
  <c r="BW32" i="4"/>
  <c r="DQ29" i="5"/>
  <c r="DY29" i="4"/>
  <c r="BX36" i="5"/>
  <c r="CF36" i="4"/>
  <c r="BO53" i="5"/>
  <c r="BW53" i="4"/>
  <c r="D49" i="5"/>
  <c r="L49" i="4"/>
  <c r="V76" i="5"/>
  <c r="AD76" i="4"/>
  <c r="S67" i="5"/>
  <c r="O67" i="5"/>
  <c r="AW65" i="5"/>
  <c r="BE65" i="4"/>
  <c r="BO49" i="5"/>
  <c r="BW49" i="4"/>
  <c r="BX75" i="5"/>
  <c r="CF75" i="4"/>
  <c r="AN38" i="5"/>
  <c r="AV38" i="4"/>
  <c r="AB10" i="4"/>
  <c r="X10" i="4"/>
  <c r="EF55" i="5"/>
  <c r="EB55" i="5"/>
  <c r="DW23" i="4"/>
  <c r="DS23" i="4"/>
  <c r="AB19" i="4"/>
  <c r="X19" i="4"/>
  <c r="EF78" i="5"/>
  <c r="EB78" i="5"/>
  <c r="AN72" i="5"/>
  <c r="AV72" i="4"/>
  <c r="AT37" i="4"/>
  <c r="AP37" i="4"/>
  <c r="M30" i="12"/>
  <c r="U30" i="11"/>
  <c r="AE49" i="5"/>
  <c r="AM49" i="4"/>
  <c r="BW24" i="4"/>
  <c r="BO24" i="5"/>
  <c r="M41" i="12"/>
  <c r="U41" i="11"/>
  <c r="M61" i="5"/>
  <c r="U61" i="4"/>
  <c r="CD77" i="4"/>
  <c r="BZ77" i="4"/>
  <c r="EF24" i="4"/>
  <c r="EB24" i="4"/>
  <c r="CM10" i="4"/>
  <c r="CI10" i="4"/>
  <c r="BU25" i="4"/>
  <c r="BQ25" i="4"/>
  <c r="BO18" i="5"/>
  <c r="BW18" i="4"/>
  <c r="D17" i="5"/>
  <c r="L17" i="4"/>
  <c r="CM24" i="4"/>
  <c r="CI24" i="4"/>
  <c r="V64" i="5"/>
  <c r="AD64" i="4"/>
  <c r="V55" i="5"/>
  <c r="AD55" i="4"/>
  <c r="O78" i="4"/>
  <c r="S78" i="4"/>
  <c r="EO31" i="4"/>
  <c r="EK31" i="4"/>
  <c r="EF59" i="5"/>
  <c r="EB59" i="5"/>
  <c r="V29" i="12"/>
  <c r="AD29" i="11"/>
  <c r="CD66" i="5"/>
  <c r="BZ66" i="5"/>
  <c r="DW38" i="5"/>
  <c r="DS38" i="5"/>
  <c r="BC37" i="4"/>
  <c r="AY37" i="4"/>
  <c r="V26" i="5"/>
  <c r="AD26" i="4"/>
  <c r="M62" i="12"/>
  <c r="U62" i="11"/>
  <c r="M30" i="5"/>
  <c r="U30" i="4"/>
  <c r="DH18" i="5"/>
  <c r="DP18" i="4"/>
  <c r="DZ72" i="5"/>
  <c r="EH72" i="4"/>
  <c r="BO37" i="5"/>
  <c r="BW37" i="4"/>
  <c r="BL22" i="5"/>
  <c r="BH22" i="5"/>
  <c r="BL24" i="4"/>
  <c r="BH24" i="4"/>
  <c r="DW55" i="5"/>
  <c r="DS55" i="5"/>
  <c r="V16" i="5"/>
  <c r="AD16" i="4"/>
  <c r="S37" i="5"/>
  <c r="O37" i="5"/>
  <c r="EI66" i="5"/>
  <c r="EQ66" i="4"/>
  <c r="BF41" i="5"/>
  <c r="BN41" i="4"/>
  <c r="DJ78" i="4"/>
  <c r="DN78" i="4"/>
  <c r="O32" i="4"/>
  <c r="S32" i="4"/>
  <c r="DH53" i="5"/>
  <c r="DP53" i="4"/>
  <c r="DQ61" i="5"/>
  <c r="DY61" i="4"/>
  <c r="DW49" i="5"/>
  <c r="DS49" i="5"/>
  <c r="AE17" i="5"/>
  <c r="AM17" i="4"/>
  <c r="DQ26" i="5"/>
  <c r="DY26" i="4"/>
  <c r="AE59" i="5"/>
  <c r="AM59" i="4"/>
  <c r="J72" i="4"/>
  <c r="F72" i="4"/>
  <c r="DE30" i="4"/>
  <c r="DA30" i="4"/>
  <c r="DW24" i="5"/>
  <c r="DS24" i="5"/>
  <c r="F16" i="4"/>
  <c r="J16" i="4"/>
  <c r="DW72" i="5"/>
  <c r="DS72" i="5"/>
  <c r="AB41" i="11"/>
  <c r="X41" i="11"/>
  <c r="AP64" i="5"/>
  <c r="AT64" i="5"/>
  <c r="DG10" i="4"/>
  <c r="CY10" i="5"/>
  <c r="EQ62" i="4"/>
  <c r="EI62" i="5"/>
  <c r="AB66" i="4"/>
  <c r="X66" i="4"/>
  <c r="M53" i="12"/>
  <c r="U53" i="11"/>
  <c r="V74" i="5"/>
  <c r="AD74" i="4"/>
  <c r="D38" i="5"/>
  <c r="L38" i="4"/>
  <c r="DH62" i="5"/>
  <c r="DP62" i="4"/>
  <c r="D26" i="5"/>
  <c r="L26" i="4"/>
  <c r="BO41" i="5"/>
  <c r="BW41" i="4"/>
  <c r="M77" i="5"/>
  <c r="U77" i="4"/>
  <c r="BO64" i="5"/>
  <c r="BW64" i="4"/>
  <c r="BZ28" i="4"/>
  <c r="CD28" i="4"/>
  <c r="CI32" i="4"/>
  <c r="CM32" i="4"/>
  <c r="M49" i="12"/>
  <c r="U49" i="11"/>
  <c r="M65" i="12"/>
  <c r="U65" i="11"/>
  <c r="CI19" i="5"/>
  <c r="CM19" i="5"/>
  <c r="BF55" i="5"/>
  <c r="BN55" i="4"/>
  <c r="EK17" i="5"/>
  <c r="EO17" i="5"/>
  <c r="D69" i="5"/>
  <c r="L69" i="4"/>
  <c r="M27" i="12"/>
  <c r="U27" i="11"/>
  <c r="X37" i="4"/>
  <c r="AB37" i="4"/>
  <c r="M10" i="12"/>
  <c r="U10" i="11"/>
  <c r="DN28" i="5"/>
  <c r="DJ28" i="5"/>
  <c r="CY24" i="5"/>
  <c r="DG24" i="4"/>
  <c r="CG39" i="5"/>
  <c r="CO39" i="4"/>
  <c r="BU66" i="4"/>
  <c r="BQ66" i="4"/>
  <c r="M39" i="5"/>
  <c r="U39" i="4"/>
  <c r="DQ10" i="5"/>
  <c r="DY10" i="4"/>
  <c r="BW59" i="4"/>
  <c r="BO59" i="5"/>
  <c r="EF76" i="5"/>
  <c r="EB76" i="5"/>
  <c r="DS37" i="4"/>
  <c r="DW37" i="4"/>
  <c r="DZ48" i="5"/>
  <c r="EH48" i="4"/>
  <c r="EO35" i="5"/>
  <c r="EK35" i="5"/>
  <c r="DS31" i="5"/>
  <c r="DW31" i="5"/>
  <c r="AK62" i="4"/>
  <c r="AG62" i="4"/>
  <c r="DN24" i="5"/>
  <c r="DJ24" i="5"/>
  <c r="BC59" i="4"/>
  <c r="AY59" i="4"/>
  <c r="DE75" i="4"/>
  <c r="DA75" i="4"/>
  <c r="CY17" i="5"/>
  <c r="DG17" i="4"/>
  <c r="S66" i="4"/>
  <c r="O66" i="4"/>
  <c r="CM66" i="4"/>
  <c r="CI66" i="4"/>
  <c r="EO67" i="4"/>
  <c r="EK67" i="4"/>
  <c r="CD30" i="4"/>
  <c r="BZ30" i="4"/>
  <c r="V53" i="5"/>
  <c r="AD53" i="4"/>
  <c r="M67" i="12"/>
  <c r="U67" i="11"/>
  <c r="AG47" i="5"/>
  <c r="AK47" i="5"/>
  <c r="J41" i="5"/>
  <c r="F41" i="5"/>
  <c r="O62" i="5"/>
  <c r="S62" i="5"/>
  <c r="AT18" i="4"/>
  <c r="AP18" i="4"/>
  <c r="DW53" i="5"/>
  <c r="DS53" i="5"/>
  <c r="CM67" i="4"/>
  <c r="CI67" i="4"/>
  <c r="EI40" i="5"/>
  <c r="EQ40" i="4"/>
  <c r="DW30" i="4"/>
  <c r="DS30" i="4"/>
  <c r="AW53" i="5"/>
  <c r="BE53" i="4"/>
  <c r="BC75" i="4"/>
  <c r="AY75" i="4"/>
  <c r="AE68" i="5"/>
  <c r="AM68" i="4"/>
  <c r="EI77" i="5"/>
  <c r="EQ77" i="4"/>
  <c r="DQ40" i="5"/>
  <c r="DY40" i="4"/>
  <c r="DA68" i="4"/>
  <c r="DE68" i="4"/>
  <c r="DY76" i="4"/>
  <c r="DQ76" i="5"/>
  <c r="DS65" i="5"/>
  <c r="DW65" i="5"/>
  <c r="M48" i="12"/>
  <c r="U48" i="11"/>
  <c r="M32" i="12"/>
  <c r="U32" i="11"/>
  <c r="BU36" i="5"/>
  <c r="BQ36" i="5"/>
  <c r="BX35" i="5"/>
  <c r="CF35" i="4"/>
  <c r="DN74" i="4"/>
  <c r="DJ74" i="4"/>
  <c r="BC68" i="4"/>
  <c r="AY68" i="4"/>
  <c r="CY16" i="5"/>
  <c r="DG16" i="4"/>
  <c r="EB68" i="5"/>
  <c r="EF68" i="5"/>
  <c r="AB48" i="4"/>
  <c r="X48" i="4"/>
  <c r="CG26" i="5"/>
  <c r="CO26" i="4"/>
  <c r="BO48" i="5"/>
  <c r="BW48" i="4"/>
  <c r="AB61" i="11"/>
  <c r="X61" i="11"/>
  <c r="AB47" i="12"/>
  <c r="AD47" i="12" s="1"/>
  <c r="X47" i="12"/>
  <c r="EF28" i="4"/>
  <c r="EB28" i="4"/>
  <c r="CD72" i="4"/>
  <c r="BZ72" i="4"/>
  <c r="BF16" i="5"/>
  <c r="BN16" i="4"/>
  <c r="O23" i="5"/>
  <c r="S23" i="5"/>
  <c r="AT55" i="5"/>
  <c r="AP55" i="5"/>
  <c r="BX39" i="5"/>
  <c r="CF39" i="4"/>
  <c r="BL36" i="4"/>
  <c r="BH36" i="4"/>
  <c r="AN64" i="6" l="1"/>
  <c r="AV64" i="5"/>
  <c r="DQ47" i="6"/>
  <c r="DY47" i="5"/>
  <c r="EQ49" i="4"/>
  <c r="EI49" i="5"/>
  <c r="CO23" i="5"/>
  <c r="CG23" i="6"/>
  <c r="CY68" i="5"/>
  <c r="DG68" i="4"/>
  <c r="DY37" i="4"/>
  <c r="DQ37" i="5"/>
  <c r="M32" i="5"/>
  <c r="U32" i="4"/>
  <c r="M17" i="5"/>
  <c r="U17" i="4"/>
  <c r="AW10" i="6"/>
  <c r="BE10" i="5"/>
  <c r="BH23" i="5"/>
  <c r="BL23" i="5"/>
  <c r="AW64" i="6"/>
  <c r="BE64" i="5"/>
  <c r="D75" i="5"/>
  <c r="L75" i="4"/>
  <c r="EI72" i="6"/>
  <c r="EQ72" i="5"/>
  <c r="CG76" i="5"/>
  <c r="CO76" i="4"/>
  <c r="D28" i="5"/>
  <c r="L28" i="4"/>
  <c r="DH63" i="6"/>
  <c r="DN63" i="6" s="1"/>
  <c r="DP63" i="5"/>
  <c r="V41" i="5"/>
  <c r="AD41" i="4"/>
  <c r="V23" i="5"/>
  <c r="AD23" i="4"/>
  <c r="V69" i="12"/>
  <c r="AD69" i="11"/>
  <c r="AB18" i="12"/>
  <c r="AD18" i="12" s="1"/>
  <c r="O11" i="14" s="1"/>
  <c r="X18" i="12"/>
  <c r="CD49" i="5"/>
  <c r="BZ49" i="5"/>
  <c r="BX62" i="5"/>
  <c r="CF62" i="4"/>
  <c r="S75" i="5"/>
  <c r="O75" i="5"/>
  <c r="BF69" i="6"/>
  <c r="BN69" i="5"/>
  <c r="M47" i="12"/>
  <c r="U47" i="11"/>
  <c r="V16" i="12"/>
  <c r="AD16" i="11"/>
  <c r="AN49" i="6"/>
  <c r="AV49" i="5"/>
  <c r="DG36" i="4"/>
  <c r="CY36" i="5"/>
  <c r="DZ64" i="5"/>
  <c r="EH64" i="4"/>
  <c r="BX61" i="6"/>
  <c r="CF61" i="5"/>
  <c r="EI19" i="6"/>
  <c r="EQ19" i="5"/>
  <c r="AV67" i="5"/>
  <c r="AN67" i="6"/>
  <c r="BO76" i="6"/>
  <c r="BW76" i="5"/>
  <c r="BF66" i="6"/>
  <c r="BN66" i="5"/>
  <c r="DZ30" i="5"/>
  <c r="EH30" i="4"/>
  <c r="BE29" i="5"/>
  <c r="AW29" i="6"/>
  <c r="M22" i="5"/>
  <c r="U22" i="4"/>
  <c r="M40" i="5"/>
  <c r="U40" i="4"/>
  <c r="AN55" i="6"/>
  <c r="AV55" i="5"/>
  <c r="DZ28" i="5"/>
  <c r="EH28" i="4"/>
  <c r="CM26" i="5"/>
  <c r="CI26" i="5"/>
  <c r="AW68" i="5"/>
  <c r="BE68" i="4"/>
  <c r="S32" i="12"/>
  <c r="U32" i="12" s="1"/>
  <c r="O32" i="12"/>
  <c r="AW75" i="5"/>
  <c r="BE75" i="4"/>
  <c r="CO67" i="4"/>
  <c r="CG67" i="5"/>
  <c r="D41" i="6"/>
  <c r="L41" i="5"/>
  <c r="BX30" i="5"/>
  <c r="CF30" i="4"/>
  <c r="DA17" i="5"/>
  <c r="DE17" i="5"/>
  <c r="AE62" i="5"/>
  <c r="AM62" i="4"/>
  <c r="S39" i="5"/>
  <c r="O39" i="5"/>
  <c r="DH28" i="6"/>
  <c r="DP28" i="5"/>
  <c r="J69" i="5"/>
  <c r="F69" i="5"/>
  <c r="O65" i="12"/>
  <c r="S65" i="12"/>
  <c r="U65" i="12" s="1"/>
  <c r="BU64" i="5"/>
  <c r="BQ64" i="5"/>
  <c r="DN62" i="5"/>
  <c r="DJ62" i="5"/>
  <c r="V66" i="5"/>
  <c r="AD66" i="4"/>
  <c r="V41" i="12"/>
  <c r="AD41" i="11"/>
  <c r="CY30" i="5"/>
  <c r="DG30" i="4"/>
  <c r="AK17" i="5"/>
  <c r="AG17" i="5"/>
  <c r="M37" i="6"/>
  <c r="U37" i="5"/>
  <c r="BF22" i="6"/>
  <c r="BN22" i="5"/>
  <c r="O30" i="5"/>
  <c r="S30" i="5"/>
  <c r="DQ38" i="6"/>
  <c r="DY38" i="5"/>
  <c r="EI31" i="5"/>
  <c r="EQ31" i="4"/>
  <c r="CG24" i="5"/>
  <c r="CO24" i="4"/>
  <c r="CG10" i="5"/>
  <c r="CO10" i="4"/>
  <c r="O41" i="12"/>
  <c r="S41" i="12"/>
  <c r="U41" i="12" s="1"/>
  <c r="AN37" i="5"/>
  <c r="AV37" i="4"/>
  <c r="DQ23" i="5"/>
  <c r="DY23" i="4"/>
  <c r="CD75" i="5"/>
  <c r="BZ75" i="5"/>
  <c r="AB76" i="5"/>
  <c r="X76" i="5"/>
  <c r="DW29" i="5"/>
  <c r="DS29" i="5"/>
  <c r="L13" i="4"/>
  <c r="D13" i="5"/>
  <c r="V69" i="6"/>
  <c r="AD69" i="5"/>
  <c r="AK41" i="5"/>
  <c r="AG41" i="5"/>
  <c r="BO61" i="5"/>
  <c r="BW61" i="4"/>
  <c r="BZ18" i="5"/>
  <c r="CD18" i="5"/>
  <c r="DZ35" i="6"/>
  <c r="EH35" i="5"/>
  <c r="EB77" i="5"/>
  <c r="EF77" i="5"/>
  <c r="CI48" i="6"/>
  <c r="CM48" i="6"/>
  <c r="AE28" i="5"/>
  <c r="AM28" i="4"/>
  <c r="CY69" i="6"/>
  <c r="DG69" i="5"/>
  <c r="EI39" i="6"/>
  <c r="EQ39" i="5"/>
  <c r="EI76" i="5"/>
  <c r="EQ76" i="4"/>
  <c r="O24" i="12"/>
  <c r="S24" i="12"/>
  <c r="U24" i="12" s="1"/>
  <c r="AV10" i="14" s="1"/>
  <c r="CG38" i="5"/>
  <c r="CO38" i="4"/>
  <c r="BF39" i="6"/>
  <c r="BN39" i="5"/>
  <c r="L31" i="5"/>
  <c r="D31" i="6"/>
  <c r="DE29" i="5"/>
  <c r="DA29" i="5"/>
  <c r="V24" i="12"/>
  <c r="AD24" i="11"/>
  <c r="S24" i="5"/>
  <c r="O24" i="5"/>
  <c r="BL67" i="5"/>
  <c r="BH67" i="5"/>
  <c r="BX23" i="6"/>
  <c r="CF23" i="5"/>
  <c r="CM35" i="5"/>
  <c r="CI35" i="5"/>
  <c r="V49" i="5"/>
  <c r="AD49" i="4"/>
  <c r="S61" i="12"/>
  <c r="U61" i="12" s="1"/>
  <c r="AG10" i="14" s="1"/>
  <c r="O61" i="12"/>
  <c r="AK75" i="5"/>
  <c r="AG75" i="5"/>
  <c r="CO29" i="4"/>
  <c r="CG29" i="5"/>
  <c r="V45" i="5"/>
  <c r="AD45" i="4"/>
  <c r="BC74" i="6"/>
  <c r="AN31" i="5"/>
  <c r="AV31" i="4"/>
  <c r="BX67" i="6"/>
  <c r="CF67" i="5"/>
  <c r="BH28" i="5"/>
  <c r="BL28" i="5"/>
  <c r="BF63" i="5"/>
  <c r="BN63" i="4"/>
  <c r="M31" i="6"/>
  <c r="U31" i="5"/>
  <c r="AB74" i="12"/>
  <c r="AD74" i="12" s="1"/>
  <c r="AY11" i="14" s="1"/>
  <c r="X74" i="12"/>
  <c r="EO32" i="5"/>
  <c r="EK32" i="5"/>
  <c r="AE36" i="5"/>
  <c r="AM36" i="4"/>
  <c r="DH61" i="5"/>
  <c r="DP61" i="4"/>
  <c r="BO13" i="5"/>
  <c r="BW13" i="4"/>
  <c r="BU62" i="5"/>
  <c r="BQ62" i="5"/>
  <c r="DE45" i="5"/>
  <c r="DA45" i="5"/>
  <c r="CM59" i="5"/>
  <c r="CI59" i="5"/>
  <c r="O19" i="5"/>
  <c r="S19" i="5"/>
  <c r="S69" i="12"/>
  <c r="U69" i="12" s="1"/>
  <c r="BD10" i="14" s="1"/>
  <c r="O69" i="12"/>
  <c r="EO55" i="5"/>
  <c r="EK55" i="5"/>
  <c r="EB23" i="5"/>
  <c r="EF23" i="5"/>
  <c r="O26" i="12"/>
  <c r="S26" i="12"/>
  <c r="U26" i="12" s="1"/>
  <c r="X62" i="5"/>
  <c r="AB62" i="5"/>
  <c r="AV25" i="5"/>
  <c r="AN25" i="6"/>
  <c r="AN76" i="5"/>
  <c r="AV76" i="4"/>
  <c r="DH66" i="5"/>
  <c r="DP66" i="4"/>
  <c r="S55" i="5"/>
  <c r="O55" i="5"/>
  <c r="BN30" i="5"/>
  <c r="BF30" i="6"/>
  <c r="AK27" i="5"/>
  <c r="AG27" i="5"/>
  <c r="EQ53" i="5"/>
  <c r="EI53" i="6"/>
  <c r="M74" i="5"/>
  <c r="U74" i="4"/>
  <c r="BO29" i="5"/>
  <c r="BW29" i="4"/>
  <c r="M25" i="12"/>
  <c r="U25" i="11"/>
  <c r="BU28" i="5"/>
  <c r="BQ28" i="5"/>
  <c r="DJ31" i="5"/>
  <c r="DN31" i="5"/>
  <c r="X10" i="12"/>
  <c r="AB10" i="12"/>
  <c r="AD10" i="12" s="1"/>
  <c r="DE55" i="5"/>
  <c r="DA55" i="5"/>
  <c r="EI78" i="5"/>
  <c r="EQ78" i="4"/>
  <c r="J76" i="5"/>
  <c r="F76" i="5"/>
  <c r="S40" i="12"/>
  <c r="U40" i="12" s="1"/>
  <c r="BB10" i="14" s="1"/>
  <c r="O40" i="12"/>
  <c r="BX68" i="5"/>
  <c r="CF68" i="4"/>
  <c r="X31" i="5"/>
  <c r="AB31" i="5"/>
  <c r="EO22" i="5"/>
  <c r="EK22" i="5"/>
  <c r="DQ25" i="5"/>
  <c r="DY25" i="4"/>
  <c r="DE74" i="5"/>
  <c r="DA74" i="5"/>
  <c r="D78" i="6"/>
  <c r="L78" i="5"/>
  <c r="AE40" i="5"/>
  <c r="AM40" i="4"/>
  <c r="DE35" i="5"/>
  <c r="DA35" i="5"/>
  <c r="CY27" i="6"/>
  <c r="DG27" i="5"/>
  <c r="AE54" i="6"/>
  <c r="AM55" i="5"/>
  <c r="BO75" i="6"/>
  <c r="BW75" i="5"/>
  <c r="CD10" i="5"/>
  <c r="BZ10" i="5"/>
  <c r="AN41" i="5"/>
  <c r="AV41" i="4"/>
  <c r="BL77" i="6"/>
  <c r="BH77" i="6"/>
  <c r="F22" i="5"/>
  <c r="J22" i="5"/>
  <c r="DH13" i="5"/>
  <c r="DP13" i="4"/>
  <c r="DQ35" i="5"/>
  <c r="DY35" i="4"/>
  <c r="AT77" i="5"/>
  <c r="AP77" i="5"/>
  <c r="EF69" i="5"/>
  <c r="EB69" i="5"/>
  <c r="AT66" i="5"/>
  <c r="AP66" i="5"/>
  <c r="O25" i="5"/>
  <c r="S25" i="5"/>
  <c r="V72" i="6"/>
  <c r="AD72" i="5"/>
  <c r="V32" i="6"/>
  <c r="AD32" i="5"/>
  <c r="AK69" i="6"/>
  <c r="AG69" i="6"/>
  <c r="EB40" i="5"/>
  <c r="EF40" i="5"/>
  <c r="DS74" i="5"/>
  <c r="DW74" i="5"/>
  <c r="D48" i="6"/>
  <c r="L48" i="5"/>
  <c r="BF53" i="6"/>
  <c r="BN53" i="5"/>
  <c r="CD26" i="5"/>
  <c r="BZ26" i="5"/>
  <c r="AN39" i="6"/>
  <c r="AV39" i="5"/>
  <c r="BL64" i="5"/>
  <c r="BH64" i="5"/>
  <c r="CM61" i="5"/>
  <c r="CI61" i="5"/>
  <c r="D77" i="5"/>
  <c r="L77" i="4"/>
  <c r="DZ65" i="5"/>
  <c r="EH65" i="4"/>
  <c r="BQ78" i="5"/>
  <c r="BU78" i="5"/>
  <c r="O53" i="5"/>
  <c r="S53" i="5"/>
  <c r="EQ59" i="5"/>
  <c r="EI59" i="6"/>
  <c r="EK28" i="5"/>
  <c r="EO28" i="5"/>
  <c r="BO55" i="5"/>
  <c r="BW55" i="4"/>
  <c r="AK19" i="5"/>
  <c r="AG19" i="5"/>
  <c r="CY72" i="5"/>
  <c r="DG72" i="4"/>
  <c r="AP36" i="5"/>
  <c r="AT36" i="5"/>
  <c r="AE16" i="6"/>
  <c r="AM16" i="5"/>
  <c r="BO67" i="5"/>
  <c r="BW67" i="4"/>
  <c r="CY26" i="5"/>
  <c r="DG26" i="4"/>
  <c r="AG35" i="5"/>
  <c r="AK35" i="5"/>
  <c r="X47" i="5"/>
  <c r="AB47" i="5"/>
  <c r="V36" i="12"/>
  <c r="AD36" i="11"/>
  <c r="DW59" i="7"/>
  <c r="DS59" i="7"/>
  <c r="AN63" i="5"/>
  <c r="AV63" i="4"/>
  <c r="EI68" i="6"/>
  <c r="EQ68" i="5"/>
  <c r="BC22" i="5"/>
  <c r="AY22" i="5"/>
  <c r="EO26" i="5"/>
  <c r="EK26" i="5"/>
  <c r="BL27" i="5"/>
  <c r="BH27" i="5"/>
  <c r="EF17" i="5"/>
  <c r="EB17" i="5"/>
  <c r="DE65" i="5"/>
  <c r="DA65" i="5"/>
  <c r="BL35" i="5"/>
  <c r="BH35" i="5"/>
  <c r="DW69" i="5"/>
  <c r="DS69" i="5"/>
  <c r="CM28" i="5"/>
  <c r="CI28" i="5"/>
  <c r="CG37" i="6"/>
  <c r="CO37" i="5"/>
  <c r="S65" i="5"/>
  <c r="O65" i="5"/>
  <c r="CG31" i="6"/>
  <c r="CO31" i="5"/>
  <c r="BO65" i="6"/>
  <c r="BW65" i="5"/>
  <c r="D62" i="5"/>
  <c r="L62" i="4"/>
  <c r="EK23" i="5"/>
  <c r="EO23" i="5"/>
  <c r="EI17" i="6"/>
  <c r="EQ17" i="5"/>
  <c r="EO62" i="5"/>
  <c r="EK62" i="5"/>
  <c r="DH78" i="5"/>
  <c r="DP78" i="4"/>
  <c r="M78" i="5"/>
  <c r="U78" i="4"/>
  <c r="BQ24" i="5"/>
  <c r="BU24" i="5"/>
  <c r="DG23" i="5"/>
  <c r="CY23" i="6"/>
  <c r="AE13" i="6"/>
  <c r="AM13" i="5"/>
  <c r="AW66" i="6"/>
  <c r="BE66" i="5"/>
  <c r="BF47" i="5"/>
  <c r="BN47" i="4"/>
  <c r="AW23" i="5"/>
  <c r="BE23" i="4"/>
  <c r="CG40" i="5"/>
  <c r="CO40" i="4"/>
  <c r="V67" i="5"/>
  <c r="AD67" i="4"/>
  <c r="BF74" i="5"/>
  <c r="BN74" i="4"/>
  <c r="DH76" i="5"/>
  <c r="DP76" i="4"/>
  <c r="AN68" i="6"/>
  <c r="AV68" i="5"/>
  <c r="CM72" i="5"/>
  <c r="CI72" i="5"/>
  <c r="EI61" i="5"/>
  <c r="EQ61" i="4"/>
  <c r="DZ45" i="6"/>
  <c r="EH45" i="5"/>
  <c r="CG36" i="5"/>
  <c r="CO36" i="4"/>
  <c r="CY28" i="5"/>
  <c r="DG28" i="4"/>
  <c r="BF78" i="6"/>
  <c r="BN78" i="5"/>
  <c r="CG45" i="5"/>
  <c r="CO45" i="4"/>
  <c r="AN13" i="6"/>
  <c r="AT13" i="6" s="1"/>
  <c r="AV13" i="5"/>
  <c r="DQ41" i="5"/>
  <c r="DY41" i="4"/>
  <c r="AN69" i="5"/>
  <c r="AV69" i="4"/>
  <c r="CY67" i="6"/>
  <c r="DG67" i="5"/>
  <c r="AN17" i="5"/>
  <c r="AV17" i="4"/>
  <c r="U36" i="4"/>
  <c r="M36" i="5"/>
  <c r="DQ66" i="6"/>
  <c r="DY66" i="5"/>
  <c r="CG62" i="6"/>
  <c r="CO62" i="5"/>
  <c r="EI64" i="6"/>
  <c r="EQ64" i="5"/>
  <c r="BX28" i="5"/>
  <c r="CF28" i="4"/>
  <c r="M23" i="6"/>
  <c r="U23" i="5"/>
  <c r="DH74" i="5"/>
  <c r="DP74" i="4"/>
  <c r="DW40" i="5"/>
  <c r="DS40" i="5"/>
  <c r="BC53" i="5"/>
  <c r="AY53" i="5"/>
  <c r="CY75" i="5"/>
  <c r="DG75" i="4"/>
  <c r="DZ76" i="6"/>
  <c r="EH76" i="5"/>
  <c r="O10" i="12"/>
  <c r="S10" i="12"/>
  <c r="U10" i="12" s="1"/>
  <c r="S49" i="12"/>
  <c r="U49" i="12" s="1"/>
  <c r="AA10" i="14" s="1"/>
  <c r="O49" i="12"/>
  <c r="F38" i="5"/>
  <c r="J38" i="5"/>
  <c r="DQ72" i="6"/>
  <c r="DY72" i="5"/>
  <c r="D72" i="5"/>
  <c r="L72" i="4"/>
  <c r="DQ49" i="6"/>
  <c r="DY49" i="5"/>
  <c r="BQ37" i="5"/>
  <c r="BU37" i="5"/>
  <c r="O62" i="12"/>
  <c r="S62" i="12"/>
  <c r="U62" i="12" s="1"/>
  <c r="AH10" i="14" s="1"/>
  <c r="BX66" i="6"/>
  <c r="CF66" i="5"/>
  <c r="F17" i="5"/>
  <c r="J17" i="5"/>
  <c r="DZ24" i="5"/>
  <c r="EH24" i="4"/>
  <c r="AP72" i="5"/>
  <c r="AT72" i="5"/>
  <c r="DZ55" i="6"/>
  <c r="EH55" i="5"/>
  <c r="BU49" i="5"/>
  <c r="BQ49" i="5"/>
  <c r="J49" i="5"/>
  <c r="F49" i="5"/>
  <c r="BU32" i="5"/>
  <c r="BQ32" i="5"/>
  <c r="DN37" i="5"/>
  <c r="DJ37" i="5"/>
  <c r="J40" i="5"/>
  <c r="F40" i="5"/>
  <c r="DN41" i="5"/>
  <c r="DJ41" i="5"/>
  <c r="DZ10" i="5"/>
  <c r="EH10" i="4"/>
  <c r="CF22" i="5"/>
  <c r="BX22" i="6"/>
  <c r="AY69" i="5"/>
  <c r="BC69" i="5"/>
  <c r="AB13" i="5"/>
  <c r="X13" i="5"/>
  <c r="AE26" i="5"/>
  <c r="AM26" i="4"/>
  <c r="BF26" i="5"/>
  <c r="BN26" i="4"/>
  <c r="DZ19" i="5"/>
  <c r="EH19" i="4"/>
  <c r="CF27" i="5"/>
  <c r="BX27" i="6"/>
  <c r="DZ25" i="6"/>
  <c r="EH25" i="5"/>
  <c r="DH47" i="5"/>
  <c r="DP47" i="4"/>
  <c r="DH40" i="5"/>
  <c r="DP40" i="4"/>
  <c r="AK10" i="5"/>
  <c r="AG10" i="5"/>
  <c r="DG64" i="4"/>
  <c r="CY64" i="5"/>
  <c r="EF41" i="5"/>
  <c r="EB41" i="5"/>
  <c r="CD78" i="5"/>
  <c r="BZ78" i="5"/>
  <c r="S49" i="5"/>
  <c r="O49" i="5"/>
  <c r="L27" i="5"/>
  <c r="D27" i="6"/>
  <c r="J66" i="5"/>
  <c r="F66" i="5"/>
  <c r="M38" i="5"/>
  <c r="U38" i="4"/>
  <c r="AN27" i="5"/>
  <c r="AV27" i="4"/>
  <c r="EI41" i="5"/>
  <c r="EQ41" i="4"/>
  <c r="V25" i="5"/>
  <c r="AD25" i="4"/>
  <c r="AK76" i="5"/>
  <c r="AG76" i="5"/>
  <c r="AN35" i="6"/>
  <c r="AV35" i="5"/>
  <c r="DH72" i="6"/>
  <c r="DP72" i="5"/>
  <c r="AB18" i="5"/>
  <c r="X18" i="5"/>
  <c r="CM18" i="5"/>
  <c r="CI18" i="5"/>
  <c r="CI16" i="5"/>
  <c r="CM16" i="5"/>
  <c r="O13" i="12"/>
  <c r="S13" i="12"/>
  <c r="U13" i="12" s="1"/>
  <c r="G10" i="14" s="1"/>
  <c r="CY37" i="6"/>
  <c r="DG37" i="5"/>
  <c r="BC38" i="5"/>
  <c r="AY38" i="5"/>
  <c r="CD48" i="5"/>
  <c r="BZ48" i="5"/>
  <c r="DN19" i="5"/>
  <c r="DJ19" i="5"/>
  <c r="S68" i="5"/>
  <c r="O68" i="5"/>
  <c r="S59" i="5"/>
  <c r="O59" i="5"/>
  <c r="BL18" i="5"/>
  <c r="BH18" i="5"/>
  <c r="J45" i="5"/>
  <c r="F45" i="5"/>
  <c r="BL61" i="5"/>
  <c r="BH61" i="5"/>
  <c r="O18" i="12"/>
  <c r="S18" i="12"/>
  <c r="U18" i="12" s="1"/>
  <c r="O10" i="14" s="1"/>
  <c r="AT23" i="5"/>
  <c r="AP23" i="5"/>
  <c r="DH48" i="5"/>
  <c r="DP48" i="4"/>
  <c r="CY77" i="5"/>
  <c r="DG77" i="4"/>
  <c r="V68" i="6"/>
  <c r="AD68" i="5"/>
  <c r="BH76" i="5"/>
  <c r="BL76" i="5"/>
  <c r="DJ35" i="5"/>
  <c r="DN35" i="5"/>
  <c r="V30" i="5"/>
  <c r="AD30" i="4"/>
  <c r="V75" i="6"/>
  <c r="AD75" i="5"/>
  <c r="DA25" i="5"/>
  <c r="DE25" i="5"/>
  <c r="DQ75" i="6"/>
  <c r="DY75" i="5"/>
  <c r="DH67" i="5"/>
  <c r="DP67" i="4"/>
  <c r="D55" i="5"/>
  <c r="L55" i="4"/>
  <c r="DP23" i="5"/>
  <c r="DH23" i="6"/>
  <c r="BU23" i="5"/>
  <c r="BQ23" i="5"/>
  <c r="U10" i="4"/>
  <c r="M10" i="5"/>
  <c r="BL45" i="5"/>
  <c r="BH45" i="5"/>
  <c r="AW39" i="5"/>
  <c r="BE39" i="4"/>
  <c r="DZ67" i="6"/>
  <c r="EH67" i="5"/>
  <c r="S64" i="12"/>
  <c r="U64" i="12" s="1"/>
  <c r="AJ10" i="14" s="1"/>
  <c r="O64" i="12"/>
  <c r="AT62" i="5"/>
  <c r="AP62" i="5"/>
  <c r="CY32" i="6"/>
  <c r="DG32" i="5"/>
  <c r="AW28" i="5"/>
  <c r="BE28" i="4"/>
  <c r="DH68" i="6"/>
  <c r="DP68" i="5"/>
  <c r="AW18" i="6"/>
  <c r="BE18" i="5"/>
  <c r="DZ53" i="5"/>
  <c r="EH53" i="4"/>
  <c r="AW35" i="5"/>
  <c r="BE35" i="4"/>
  <c r="BO26" i="6"/>
  <c r="BW26" i="5"/>
  <c r="CD76" i="5"/>
  <c r="BZ76" i="5"/>
  <c r="CG41" i="6"/>
  <c r="CO41" i="5"/>
  <c r="CG74" i="5"/>
  <c r="CO74" i="4"/>
  <c r="DW36" i="5"/>
  <c r="DS36" i="5"/>
  <c r="EI48" i="6"/>
  <c r="EQ48" i="5"/>
  <c r="AW62" i="5"/>
  <c r="BE62" i="4"/>
  <c r="X35" i="12"/>
  <c r="AB35" i="12"/>
  <c r="AD35" i="12" s="1"/>
  <c r="AI11" i="14" s="1"/>
  <c r="EO30" i="5"/>
  <c r="EK30" i="5"/>
  <c r="BU47" i="5"/>
  <c r="BQ47" i="5"/>
  <c r="CG65" i="5"/>
  <c r="CO65" i="4"/>
  <c r="BL31" i="5"/>
  <c r="BH31" i="5"/>
  <c r="BL10" i="5"/>
  <c r="BH10" i="5"/>
  <c r="AB23" i="12"/>
  <c r="AD23" i="12" s="1"/>
  <c r="AQ11" i="14" s="1"/>
  <c r="X23" i="12"/>
  <c r="M78" i="12"/>
  <c r="U78" i="11"/>
  <c r="CG22" i="5"/>
  <c r="CO22" i="4"/>
  <c r="V24" i="6"/>
  <c r="AD24" i="5"/>
  <c r="CD29" i="5"/>
  <c r="BZ29" i="5"/>
  <c r="AW13" i="9"/>
  <c r="BC13" i="9" s="1"/>
  <c r="BE13" i="8"/>
  <c r="J35" i="5"/>
  <c r="F35" i="5"/>
  <c r="DQ17" i="6"/>
  <c r="DY17" i="5"/>
  <c r="DZ39" i="6"/>
  <c r="EH39" i="5"/>
  <c r="BU10" i="5"/>
  <c r="BQ10" i="5"/>
  <c r="BO68" i="6"/>
  <c r="BW68" i="5"/>
  <c r="J39" i="5"/>
  <c r="F39" i="5"/>
  <c r="BU45" i="5"/>
  <c r="BQ45" i="5"/>
  <c r="BF13" i="6"/>
  <c r="BN13" i="5"/>
  <c r="AN45" i="5"/>
  <c r="AV45" i="4"/>
  <c r="BF17" i="5"/>
  <c r="BN17" i="4"/>
  <c r="CD16" i="5"/>
  <c r="BZ16" i="5"/>
  <c r="CG75" i="6"/>
  <c r="CO75" i="5"/>
  <c r="D30" i="5"/>
  <c r="L30" i="4"/>
  <c r="M47" i="5"/>
  <c r="U47" i="4"/>
  <c r="CY53" i="5"/>
  <c r="DG53" i="4"/>
  <c r="AW41" i="5"/>
  <c r="BE41" i="4"/>
  <c r="BO63" i="5"/>
  <c r="BW63" i="4"/>
  <c r="BU69" i="5"/>
  <c r="BQ69" i="5"/>
  <c r="DZ47" i="6"/>
  <c r="EH47" i="5"/>
  <c r="EI37" i="5"/>
  <c r="EQ37" i="4"/>
  <c r="M37" i="12"/>
  <c r="U37" i="11"/>
  <c r="BC63" i="5"/>
  <c r="AY63" i="5"/>
  <c r="DZ29" i="6"/>
  <c r="EH29" i="5"/>
  <c r="DH49" i="6"/>
  <c r="DP49" i="5"/>
  <c r="DQ28" i="6"/>
  <c r="DY28" i="5"/>
  <c r="DH36" i="5"/>
  <c r="DP36" i="4"/>
  <c r="BX47" i="5"/>
  <c r="CF47" i="4"/>
  <c r="EB32" i="5"/>
  <c r="EF32" i="5"/>
  <c r="AE78" i="6"/>
  <c r="AM78" i="5"/>
  <c r="BO19" i="5"/>
  <c r="BW19" i="4"/>
  <c r="AE32" i="5"/>
  <c r="AM32" i="4"/>
  <c r="O38" i="12"/>
  <c r="S38" i="12"/>
  <c r="U38" i="12" s="1"/>
  <c r="AK29" i="5"/>
  <c r="AG29" i="5"/>
  <c r="S16" i="12"/>
  <c r="U16" i="12" s="1"/>
  <c r="O16" i="12"/>
  <c r="BZ17" i="5"/>
  <c r="CD17" i="5"/>
  <c r="DH32" i="5"/>
  <c r="DP32" i="4"/>
  <c r="BF49" i="6"/>
  <c r="BN49" i="5"/>
  <c r="J63" i="5"/>
  <c r="F63" i="5"/>
  <c r="CY61" i="6"/>
  <c r="DG61" i="5"/>
  <c r="DH75" i="6"/>
  <c r="DP75" i="5"/>
  <c r="CG19" i="6"/>
  <c r="CO19" i="5"/>
  <c r="AE64" i="5"/>
  <c r="AM64" i="4"/>
  <c r="AW55" i="5"/>
  <c r="BE55" i="4"/>
  <c r="AE63" i="6"/>
  <c r="AM63" i="5"/>
  <c r="EI74" i="5"/>
  <c r="EQ74" i="4"/>
  <c r="AE47" i="6"/>
  <c r="AM47" i="5"/>
  <c r="DQ31" i="6"/>
  <c r="DY31" i="5"/>
  <c r="V48" i="5"/>
  <c r="AD48" i="4"/>
  <c r="S48" i="12"/>
  <c r="U48" i="12" s="1"/>
  <c r="T10" i="14" s="1"/>
  <c r="AB10" i="14" s="1"/>
  <c r="O48" i="12"/>
  <c r="DQ53" i="6"/>
  <c r="DY53" i="5"/>
  <c r="EI67" i="5"/>
  <c r="EQ67" i="4"/>
  <c r="BO66" i="5"/>
  <c r="BW66" i="4"/>
  <c r="O77" i="5"/>
  <c r="S77" i="5"/>
  <c r="X16" i="5"/>
  <c r="AB16" i="5"/>
  <c r="DZ68" i="6"/>
  <c r="EH68" i="5"/>
  <c r="DQ65" i="6"/>
  <c r="DY65" i="5"/>
  <c r="BU59" i="5"/>
  <c r="BQ59" i="5"/>
  <c r="V37" i="5"/>
  <c r="AD37" i="4"/>
  <c r="CG32" i="5"/>
  <c r="CO32" i="4"/>
  <c r="DE10" i="5"/>
  <c r="DA10" i="5"/>
  <c r="D16" i="5"/>
  <c r="L16" i="4"/>
  <c r="CY19" i="5"/>
  <c r="DG19" i="4"/>
  <c r="AW25" i="5"/>
  <c r="BE25" i="4"/>
  <c r="BO22" i="6"/>
  <c r="BW22" i="5"/>
  <c r="AW45" i="6"/>
  <c r="BE45" i="5"/>
  <c r="EI10" i="6"/>
  <c r="EQ10" i="5"/>
  <c r="DZ18" i="5"/>
  <c r="EH18" i="4"/>
  <c r="V29" i="5"/>
  <c r="AD29" i="4"/>
  <c r="CY49" i="6"/>
  <c r="DG49" i="5"/>
  <c r="AW16" i="5"/>
  <c r="BE16" i="4"/>
  <c r="BJ19" i="4"/>
  <c r="BM19" i="4" s="1"/>
  <c r="BG19" i="5" s="1"/>
  <c r="BM19" i="5" s="1"/>
  <c r="BG19" i="6" s="1"/>
  <c r="BI19" i="4"/>
  <c r="DQ13" i="6"/>
  <c r="DY13" i="5"/>
  <c r="BO31" i="5"/>
  <c r="BW31" i="4"/>
  <c r="CG30" i="6"/>
  <c r="CO30" i="5"/>
  <c r="D61" i="6"/>
  <c r="L61" i="5"/>
  <c r="U45" i="4"/>
  <c r="M45" i="5"/>
  <c r="BX32" i="5"/>
  <c r="CF32" i="4"/>
  <c r="M77" i="12"/>
  <c r="U77" i="11"/>
  <c r="BF65" i="6"/>
  <c r="BN65" i="5"/>
  <c r="V63" i="6"/>
  <c r="AD63" i="5"/>
  <c r="BF29" i="6"/>
  <c r="BN29" i="5"/>
  <c r="V28" i="12"/>
  <c r="AD28" i="11"/>
  <c r="DZ26" i="5"/>
  <c r="EH26" i="4"/>
  <c r="CY40" i="5"/>
  <c r="DG40" i="4"/>
  <c r="DW76" i="5"/>
  <c r="DS76" i="5"/>
  <c r="M76" i="5"/>
  <c r="U76" i="4"/>
  <c r="CY59" i="5"/>
  <c r="DG59" i="4"/>
  <c r="BF36" i="5"/>
  <c r="BN36" i="4"/>
  <c r="BL16" i="5"/>
  <c r="BH16" i="5"/>
  <c r="V61" i="12"/>
  <c r="AD61" i="11"/>
  <c r="CD35" i="5"/>
  <c r="BZ35" i="5"/>
  <c r="EK77" i="5"/>
  <c r="EO77" i="5"/>
  <c r="DY30" i="4"/>
  <c r="DQ30" i="5"/>
  <c r="AN18" i="5"/>
  <c r="AV18" i="4"/>
  <c r="S67" i="12"/>
  <c r="U67" i="12" s="1"/>
  <c r="O67" i="12"/>
  <c r="CG66" i="5"/>
  <c r="CO66" i="4"/>
  <c r="AW59" i="5"/>
  <c r="BE59" i="4"/>
  <c r="EI35" i="6"/>
  <c r="EQ35" i="5"/>
  <c r="CM39" i="5"/>
  <c r="CI39" i="5"/>
  <c r="BL55" i="5"/>
  <c r="BH55" i="5"/>
  <c r="BQ41" i="5"/>
  <c r="BU41" i="5"/>
  <c r="X74" i="5"/>
  <c r="AB74" i="5"/>
  <c r="AG59" i="5"/>
  <c r="AK59" i="5"/>
  <c r="DW61" i="5"/>
  <c r="DS61" i="5"/>
  <c r="BH41" i="5"/>
  <c r="BL41" i="5"/>
  <c r="DY55" i="5"/>
  <c r="DQ55" i="6"/>
  <c r="EB72" i="5"/>
  <c r="EF72" i="5"/>
  <c r="X26" i="5"/>
  <c r="AB26" i="5"/>
  <c r="X29" i="12"/>
  <c r="AB29" i="12"/>
  <c r="AD29" i="12" s="1"/>
  <c r="AP11" i="14" s="1"/>
  <c r="AB55" i="5"/>
  <c r="X55" i="5"/>
  <c r="BQ18" i="5"/>
  <c r="BU18" i="5"/>
  <c r="BX77" i="5"/>
  <c r="CF77" i="4"/>
  <c r="AG49" i="5"/>
  <c r="AK49" i="5"/>
  <c r="DZ78" i="6"/>
  <c r="EH78" i="5"/>
  <c r="V10" i="5"/>
  <c r="AD10" i="4"/>
  <c r="BC65" i="5"/>
  <c r="AY65" i="5"/>
  <c r="BU53" i="5"/>
  <c r="BQ53" i="5"/>
  <c r="AK72" i="5"/>
  <c r="AG72" i="5"/>
  <c r="AY67" i="6"/>
  <c r="BC67" i="6"/>
  <c r="BC61" i="5"/>
  <c r="AY61" i="5"/>
  <c r="V28" i="6"/>
  <c r="AD28" i="5"/>
  <c r="S48" i="5"/>
  <c r="O48" i="5"/>
  <c r="DQ18" i="5"/>
  <c r="DY18" i="4"/>
  <c r="DS68" i="5"/>
  <c r="DW68" i="5"/>
  <c r="AN29" i="6"/>
  <c r="AV29" i="5"/>
  <c r="EI69" i="5"/>
  <c r="EQ69" i="4"/>
  <c r="AB17" i="5"/>
  <c r="X17" i="5"/>
  <c r="D32" i="8"/>
  <c r="L32" i="7"/>
  <c r="AP48" i="5"/>
  <c r="AT48" i="5"/>
  <c r="BC88" i="4"/>
  <c r="AY88" i="4"/>
  <c r="EI13" i="5"/>
  <c r="EQ13" i="4"/>
  <c r="BL68" i="5"/>
  <c r="BH68" i="5"/>
  <c r="DP27" i="5"/>
  <c r="DH27" i="6"/>
  <c r="V35" i="5"/>
  <c r="AD35" i="4"/>
  <c r="EB75" i="5"/>
  <c r="EF75" i="5"/>
  <c r="DA48" i="5"/>
  <c r="DE48" i="5"/>
  <c r="S35" i="5"/>
  <c r="O35" i="5"/>
  <c r="J10" i="5"/>
  <c r="F10" i="5"/>
  <c r="BO30" i="6"/>
  <c r="BW30" i="5"/>
  <c r="AB27" i="5"/>
  <c r="X27" i="5"/>
  <c r="DJ59" i="5"/>
  <c r="DN59" i="5"/>
  <c r="AW78" i="6"/>
  <c r="BE78" i="5"/>
  <c r="V59" i="5"/>
  <c r="AD59" i="4"/>
  <c r="CG78" i="5"/>
  <c r="CO78" i="4"/>
  <c r="DN10" i="5"/>
  <c r="DJ10" i="5"/>
  <c r="DQ16" i="5"/>
  <c r="DY16" i="4"/>
  <c r="AB36" i="5"/>
  <c r="X36" i="5"/>
  <c r="BD74" i="5"/>
  <c r="AY74" i="5"/>
  <c r="BH37" i="5"/>
  <c r="BL37" i="5"/>
  <c r="BU74" i="5"/>
  <c r="BQ74" i="5"/>
  <c r="S72" i="5"/>
  <c r="O72" i="5"/>
  <c r="DW19" i="5"/>
  <c r="DS19" i="5"/>
  <c r="AG22" i="5"/>
  <c r="AK22" i="5"/>
  <c r="BC26" i="5"/>
  <c r="AY26" i="5"/>
  <c r="CI25" i="5"/>
  <c r="CM25" i="5"/>
  <c r="AK66" i="5"/>
  <c r="AG66" i="5"/>
  <c r="DW63" i="10"/>
  <c r="DS63" i="10"/>
  <c r="S63" i="12"/>
  <c r="U63" i="12" s="1"/>
  <c r="O63" i="12"/>
  <c r="CD19" i="5"/>
  <c r="BZ19" i="5"/>
  <c r="DN29" i="5"/>
  <c r="DJ29" i="5"/>
  <c r="J59" i="5"/>
  <c r="F59" i="5"/>
  <c r="S76" i="12"/>
  <c r="U76" i="12" s="1"/>
  <c r="O76" i="12"/>
  <c r="D74" i="6"/>
  <c r="L74" i="5"/>
  <c r="EF66" i="5"/>
  <c r="EB66" i="5"/>
  <c r="EK75" i="5"/>
  <c r="EO75" i="5"/>
  <c r="CG47" i="5"/>
  <c r="CO47" i="4"/>
  <c r="O31" i="12"/>
  <c r="S31" i="12"/>
  <c r="U31" i="12" s="1"/>
  <c r="AU10" i="14" s="1"/>
  <c r="O16" i="5"/>
  <c r="S16" i="5"/>
  <c r="DA38" i="5"/>
  <c r="DE38" i="5"/>
  <c r="BZ38" i="5"/>
  <c r="CD38" i="5"/>
  <c r="S28" i="12"/>
  <c r="U28" i="12" s="1"/>
  <c r="AO10" i="14" s="1"/>
  <c r="O28" i="12"/>
  <c r="D67" i="6"/>
  <c r="L67" i="5"/>
  <c r="AW49" i="5"/>
  <c r="BE49" i="4"/>
  <c r="AW72" i="5"/>
  <c r="BE72" i="4"/>
  <c r="CY76" i="6"/>
  <c r="DG76" i="5"/>
  <c r="EI18" i="6"/>
  <c r="EQ18" i="5"/>
  <c r="BZ25" i="5"/>
  <c r="CD25" i="5"/>
  <c r="DN77" i="5"/>
  <c r="DJ77" i="5"/>
  <c r="AK25" i="5"/>
  <c r="AG25" i="5"/>
  <c r="BX31" i="6"/>
  <c r="CF31" i="5"/>
  <c r="DJ16" i="5"/>
  <c r="DN16" i="5"/>
  <c r="CM64" i="5"/>
  <c r="CI64" i="5"/>
  <c r="DE22" i="5"/>
  <c r="DA22" i="5"/>
  <c r="V13" i="12"/>
  <c r="AD13" i="11"/>
  <c r="DG31" i="5"/>
  <c r="CY31" i="6"/>
  <c r="AW48" i="5"/>
  <c r="BE48" i="4"/>
  <c r="AB76" i="12"/>
  <c r="AD76" i="12" s="1"/>
  <c r="X76" i="12"/>
  <c r="BL32" i="5"/>
  <c r="BH32" i="5"/>
  <c r="AY36" i="5"/>
  <c r="BC36" i="5"/>
  <c r="CY62" i="5"/>
  <c r="DG62" i="4"/>
  <c r="BX64" i="5"/>
  <c r="CF64" i="4"/>
  <c r="CI77" i="5"/>
  <c r="CM77" i="5"/>
  <c r="L68" i="4"/>
  <c r="D68" i="5"/>
  <c r="M41" i="6"/>
  <c r="U41" i="5"/>
  <c r="DJ39" i="5"/>
  <c r="DN39" i="5"/>
  <c r="CM68" i="5"/>
  <c r="CI68" i="5"/>
  <c r="J36" i="5"/>
  <c r="F36" i="5"/>
  <c r="AN10" i="5"/>
  <c r="AV10" i="4"/>
  <c r="AT30" i="5"/>
  <c r="AP30" i="5"/>
  <c r="BC30" i="5"/>
  <c r="AY30" i="5"/>
  <c r="BU16" i="5"/>
  <c r="BQ16" i="5"/>
  <c r="S55" i="12"/>
  <c r="U55" i="12" s="1"/>
  <c r="O55" i="12"/>
  <c r="S13" i="5"/>
  <c r="O13" i="5"/>
  <c r="EF31" i="5"/>
  <c r="EB31" i="5"/>
  <c r="EF61" i="5"/>
  <c r="EB61" i="5"/>
  <c r="AG39" i="5"/>
  <c r="AK39" i="5"/>
  <c r="AT19" i="5"/>
  <c r="AP19" i="5"/>
  <c r="BX65" i="6"/>
  <c r="CF65" i="5"/>
  <c r="M39" i="12"/>
  <c r="U39" i="11"/>
  <c r="DQ39" i="5"/>
  <c r="DY39" i="4"/>
  <c r="AN78" i="5"/>
  <c r="AV78" i="4"/>
  <c r="EK36" i="5"/>
  <c r="EO36" i="5"/>
  <c r="BX37" i="6"/>
  <c r="CF37" i="5"/>
  <c r="BO77" i="5"/>
  <c r="BW77" i="4"/>
  <c r="BU17" i="5"/>
  <c r="BQ17" i="5"/>
  <c r="DJ26" i="5"/>
  <c r="DN26" i="5"/>
  <c r="CI53" i="5"/>
  <c r="CM53" i="5"/>
  <c r="O75" i="12"/>
  <c r="S75" i="12"/>
  <c r="U75" i="12" s="1"/>
  <c r="O22" i="12"/>
  <c r="S22" i="12"/>
  <c r="U22" i="12" s="1"/>
  <c r="AM10" i="14" s="1"/>
  <c r="BL75" i="5"/>
  <c r="BH75" i="5"/>
  <c r="DS27" i="5"/>
  <c r="DW27" i="5"/>
  <c r="BL62" i="5"/>
  <c r="BH62" i="5"/>
  <c r="CM49" i="5"/>
  <c r="CI49" i="5"/>
  <c r="AE45" i="6"/>
  <c r="AM45" i="5"/>
  <c r="AN53" i="6"/>
  <c r="AV53" i="5"/>
  <c r="EO65" i="5"/>
  <c r="EK65" i="5"/>
  <c r="M69" i="5"/>
  <c r="U69" i="4"/>
  <c r="DN30" i="5"/>
  <c r="DJ30" i="5"/>
  <c r="DQ48" i="6"/>
  <c r="DY48" i="5"/>
  <c r="CY13" i="7"/>
  <c r="DG13" i="6"/>
  <c r="AY40" i="5"/>
  <c r="BC40" i="5"/>
  <c r="AT28" i="5"/>
  <c r="AP28" i="5"/>
  <c r="S45" i="12"/>
  <c r="U45" i="12" s="1"/>
  <c r="Q10" i="14" s="1"/>
  <c r="O45" i="12"/>
  <c r="J29" i="5"/>
  <c r="F29" i="5"/>
  <c r="AN47" i="6"/>
  <c r="AV47" i="5"/>
  <c r="V61" i="5"/>
  <c r="AD61" i="4"/>
  <c r="EI29" i="5"/>
  <c r="EQ29" i="4"/>
  <c r="CD59" i="5"/>
  <c r="BZ59" i="5"/>
  <c r="DZ62" i="5"/>
  <c r="EH62" i="4"/>
  <c r="AB78" i="5"/>
  <c r="X78" i="5"/>
  <c r="EF38" i="5"/>
  <c r="EB38" i="5"/>
  <c r="DN65" i="5"/>
  <c r="DJ65" i="5"/>
  <c r="BU35" i="5"/>
  <c r="BQ35" i="5"/>
  <c r="EI25" i="6"/>
  <c r="EQ25" i="5"/>
  <c r="EB27" i="5"/>
  <c r="EF27" i="5"/>
  <c r="DP69" i="4"/>
  <c r="DH69" i="5"/>
  <c r="DQ45" i="6"/>
  <c r="DY45" i="5"/>
  <c r="CG13" i="5"/>
  <c r="CO13" i="4"/>
  <c r="M62" i="6"/>
  <c r="U62" i="5"/>
  <c r="M59" i="12"/>
  <c r="U59" i="11"/>
  <c r="AW17" i="6"/>
  <c r="BE17" i="5"/>
  <c r="DH17" i="6"/>
  <c r="DP17" i="5"/>
  <c r="AN32" i="6"/>
  <c r="AV32" i="5"/>
  <c r="AE24" i="5"/>
  <c r="AM24" i="4"/>
  <c r="CD39" i="5"/>
  <c r="BZ39" i="5"/>
  <c r="BX72" i="5"/>
  <c r="CF72" i="4"/>
  <c r="BU48" i="5"/>
  <c r="BQ48" i="5"/>
  <c r="DA16" i="5"/>
  <c r="DE16" i="5"/>
  <c r="BO36" i="6"/>
  <c r="BW36" i="5"/>
  <c r="AG68" i="5"/>
  <c r="AK68" i="5"/>
  <c r="EK40" i="5"/>
  <c r="EO40" i="5"/>
  <c r="X53" i="5"/>
  <c r="AB53" i="5"/>
  <c r="M66" i="5"/>
  <c r="U66" i="4"/>
  <c r="DH24" i="6"/>
  <c r="DP24" i="5"/>
  <c r="EF48" i="5"/>
  <c r="EB48" i="5"/>
  <c r="DW10" i="5"/>
  <c r="DS10" i="5"/>
  <c r="DE24" i="5"/>
  <c r="DA24" i="5"/>
  <c r="O27" i="12"/>
  <c r="S27" i="12"/>
  <c r="U27" i="12" s="1"/>
  <c r="AN10" i="14" s="1"/>
  <c r="J26" i="5"/>
  <c r="F26" i="5"/>
  <c r="S53" i="12"/>
  <c r="U53" i="12" s="1"/>
  <c r="AC10" i="14" s="1"/>
  <c r="O53" i="12"/>
  <c r="DY24" i="5"/>
  <c r="DQ24" i="6"/>
  <c r="DS26" i="5"/>
  <c r="DW26" i="5"/>
  <c r="DJ53" i="5"/>
  <c r="DN53" i="5"/>
  <c r="EO66" i="5"/>
  <c r="EK66" i="5"/>
  <c r="BF24" i="5"/>
  <c r="BN24" i="4"/>
  <c r="DN18" i="5"/>
  <c r="DJ18" i="5"/>
  <c r="AW37" i="5"/>
  <c r="BE37" i="4"/>
  <c r="DZ59" i="6"/>
  <c r="EH59" i="5"/>
  <c r="AB64" i="5"/>
  <c r="X64" i="5"/>
  <c r="BO25" i="5"/>
  <c r="BW25" i="4"/>
  <c r="S61" i="5"/>
  <c r="O61" i="5"/>
  <c r="S30" i="12"/>
  <c r="U30" i="12" s="1"/>
  <c r="AT10" i="14" s="1"/>
  <c r="O30" i="12"/>
  <c r="V19" i="5"/>
  <c r="AD19" i="4"/>
  <c r="AT38" i="5"/>
  <c r="AP38" i="5"/>
  <c r="M67" i="6"/>
  <c r="U67" i="5"/>
  <c r="CD36" i="5"/>
  <c r="BZ36" i="5"/>
  <c r="S28" i="5"/>
  <c r="O28" i="5"/>
  <c r="CD40" i="5"/>
  <c r="BZ40" i="5"/>
  <c r="S63" i="5"/>
  <c r="O63" i="5"/>
  <c r="AG74" i="5"/>
  <c r="AK74" i="5"/>
  <c r="X22" i="12"/>
  <c r="AB22" i="12"/>
  <c r="AD22" i="12" s="1"/>
  <c r="AM11" i="14" s="1"/>
  <c r="M18" i="5"/>
  <c r="U18" i="4"/>
  <c r="CD13" i="5"/>
  <c r="BZ13" i="5"/>
  <c r="AB65" i="5"/>
  <c r="X65" i="5"/>
  <c r="D47" i="5"/>
  <c r="L47" i="4"/>
  <c r="AM30" i="4"/>
  <c r="AE30" i="5"/>
  <c r="AG77" i="6"/>
  <c r="AK77" i="6"/>
  <c r="AN74" i="5"/>
  <c r="AV74" i="4"/>
  <c r="BF40" i="5"/>
  <c r="BN40" i="4"/>
  <c r="AW77" i="5"/>
  <c r="BE77" i="4"/>
  <c r="AT59" i="5"/>
  <c r="AP59" i="5"/>
  <c r="DE39" i="5"/>
  <c r="DA39" i="5"/>
  <c r="AN65" i="5"/>
  <c r="AV65" i="4"/>
  <c r="BZ24" i="5"/>
  <c r="CD24" i="5"/>
  <c r="AP75" i="5"/>
  <c r="AT75" i="5"/>
  <c r="BC31" i="5"/>
  <c r="AY31" i="5"/>
  <c r="AD38" i="5"/>
  <c r="V38" i="6"/>
  <c r="DQ78" i="6"/>
  <c r="DY78" i="5"/>
  <c r="EI63" i="5"/>
  <c r="EQ63" i="4"/>
  <c r="DZ16" i="6"/>
  <c r="EH16" i="5"/>
  <c r="EO24" i="5"/>
  <c r="EK24" i="5"/>
  <c r="DS32" i="5"/>
  <c r="DW32" i="5"/>
  <c r="AN16" i="6"/>
  <c r="AV16" i="5"/>
  <c r="BO40" i="6"/>
  <c r="BW40" i="5"/>
  <c r="EF37" i="5"/>
  <c r="EB37" i="5"/>
  <c r="BN59" i="5"/>
  <c r="BF59" i="6"/>
  <c r="S26" i="5"/>
  <c r="O26" i="5"/>
  <c r="DH38" i="5"/>
  <c r="DP38" i="4"/>
  <c r="DH22" i="5"/>
  <c r="DP22" i="4"/>
  <c r="AE38" i="6"/>
  <c r="AM38" i="5"/>
  <c r="S68" i="12"/>
  <c r="U68" i="12" s="1"/>
  <c r="AK10" i="14" s="1"/>
  <c r="O68" i="12"/>
  <c r="CY78" i="6"/>
  <c r="DG78" i="5"/>
  <c r="AB59" i="12"/>
  <c r="AD59" i="12" s="1"/>
  <c r="X59" i="12"/>
  <c r="EB13" i="5"/>
  <c r="EF13" i="5"/>
  <c r="S17" i="12"/>
  <c r="U17" i="12" s="1"/>
  <c r="N10" i="14" s="1"/>
  <c r="P10" i="14" s="1"/>
  <c r="O17" i="12"/>
  <c r="DE18" i="5"/>
  <c r="DA18" i="5"/>
  <c r="DW22" i="5"/>
  <c r="DS22" i="5"/>
  <c r="AK18" i="5"/>
  <c r="AG18" i="5"/>
  <c r="BU39" i="5"/>
  <c r="BQ39" i="5"/>
  <c r="BC19" i="5"/>
  <c r="AY19" i="5"/>
  <c r="AK37" i="5"/>
  <c r="AG37" i="5"/>
  <c r="EO38" i="5"/>
  <c r="EK38" i="5"/>
  <c r="AW24" i="6"/>
  <c r="BE24" i="5"/>
  <c r="O74" i="12"/>
  <c r="S74" i="12"/>
  <c r="U74" i="12" s="1"/>
  <c r="AY10" i="14" s="1"/>
  <c r="BC27" i="5"/>
  <c r="AY27" i="5"/>
  <c r="CD63" i="5"/>
  <c r="BZ63" i="5"/>
  <c r="AE53" i="5"/>
  <c r="AM53" i="4"/>
  <c r="F24" i="5"/>
  <c r="J24" i="5"/>
  <c r="AK65" i="6"/>
  <c r="AG65" i="6"/>
  <c r="AB26" i="12"/>
  <c r="AD26" i="12" s="1"/>
  <c r="X26" i="12"/>
  <c r="BX74" i="6"/>
  <c r="CF74" i="5"/>
  <c r="CG69" i="5"/>
  <c r="CO69" i="4"/>
  <c r="D23" i="6"/>
  <c r="L23" i="5"/>
  <c r="DZ63" i="6"/>
  <c r="EH63" i="5"/>
  <c r="D53" i="5"/>
  <c r="L53" i="4"/>
  <c r="AK61" i="5"/>
  <c r="AG61" i="5"/>
  <c r="U27" i="5"/>
  <c r="M27" i="6"/>
  <c r="J19" i="7"/>
  <c r="F19" i="7"/>
  <c r="BF38" i="5"/>
  <c r="BN38" i="4"/>
  <c r="BF48" i="6"/>
  <c r="BN48" i="5"/>
  <c r="BX55" i="5"/>
  <c r="CF55" i="4"/>
  <c r="D37" i="6"/>
  <c r="L37" i="5"/>
  <c r="DN55" i="5"/>
  <c r="DJ55" i="5"/>
  <c r="BU38" i="5"/>
  <c r="BQ38" i="5"/>
  <c r="J25" i="5"/>
  <c r="F25" i="5"/>
  <c r="AK23" i="5"/>
  <c r="AG23" i="5"/>
  <c r="S72" i="12"/>
  <c r="U72" i="12" s="1"/>
  <c r="AX10" i="14" s="1"/>
  <c r="AZ10" i="14" s="1"/>
  <c r="O72" i="12"/>
  <c r="CG27" i="6"/>
  <c r="CO27" i="5"/>
  <c r="EF74" i="5"/>
  <c r="EB74" i="5"/>
  <c r="EB22" i="5"/>
  <c r="EF22" i="5"/>
  <c r="CY41" i="6"/>
  <c r="DG41" i="5"/>
  <c r="AK48" i="5"/>
  <c r="AG48" i="5"/>
  <c r="DN25" i="5"/>
  <c r="DJ25" i="5"/>
  <c r="CM63" i="5"/>
  <c r="CI63" i="5"/>
  <c r="EO16" i="5"/>
  <c r="EK16" i="5"/>
  <c r="O66" i="12"/>
  <c r="S66" i="12"/>
  <c r="U66" i="12" s="1"/>
  <c r="CD45" i="5"/>
  <c r="BZ45" i="5"/>
  <c r="DE66" i="5"/>
  <c r="DA66" i="5"/>
  <c r="AT26" i="5"/>
  <c r="AP26" i="5"/>
  <c r="S23" i="12"/>
  <c r="U23" i="12" s="1"/>
  <c r="AQ10" i="14" s="1"/>
  <c r="O23" i="12"/>
  <c r="EF49" i="5"/>
  <c r="EB49" i="5"/>
  <c r="D64" i="5"/>
  <c r="L64" i="4"/>
  <c r="J18" i="5"/>
  <c r="F18" i="5"/>
  <c r="V39" i="5"/>
  <c r="AD39" i="4"/>
  <c r="M29" i="5"/>
  <c r="U29" i="4"/>
  <c r="AP40" i="5"/>
  <c r="AT40" i="5"/>
  <c r="AV22" i="4"/>
  <c r="AN22" i="5"/>
  <c r="DW67" i="5"/>
  <c r="DS67" i="5"/>
  <c r="BC76" i="5"/>
  <c r="AY76" i="5"/>
  <c r="AB40" i="5"/>
  <c r="X40" i="5"/>
  <c r="EB36" i="5"/>
  <c r="EF36" i="5"/>
  <c r="AG31" i="5"/>
  <c r="AK31" i="5"/>
  <c r="DH45" i="5"/>
  <c r="DP45" i="4"/>
  <c r="EI27" i="5"/>
  <c r="EQ27" i="4"/>
  <c r="BN25" i="5"/>
  <c r="BF25" i="6"/>
  <c r="AY32" i="5"/>
  <c r="BC32" i="5"/>
  <c r="V77" i="6"/>
  <c r="AD77" i="5"/>
  <c r="M29" i="12"/>
  <c r="U29" i="11"/>
  <c r="S19" i="12"/>
  <c r="U19" i="12" s="1"/>
  <c r="O19" i="12"/>
  <c r="BX53" i="5"/>
  <c r="CF53" i="4"/>
  <c r="V72" i="12"/>
  <c r="AD72" i="11"/>
  <c r="AV61" i="4"/>
  <c r="AN61" i="5"/>
  <c r="AB22" i="5"/>
  <c r="X22" i="5"/>
  <c r="CM55" i="5"/>
  <c r="CI55" i="5"/>
  <c r="DQ62" i="5"/>
  <c r="DY62" i="4"/>
  <c r="DQ77" i="6"/>
  <c r="DY77" i="5"/>
  <c r="BC47" i="5"/>
  <c r="AY47" i="5"/>
  <c r="DE47" i="5"/>
  <c r="DA47" i="5"/>
  <c r="BX41" i="6"/>
  <c r="CF41" i="5"/>
  <c r="DN64" i="5"/>
  <c r="DJ64" i="5"/>
  <c r="EI47" i="6"/>
  <c r="EQ47" i="5"/>
  <c r="AB45" i="12"/>
  <c r="AD45" i="12" s="1"/>
  <c r="Q11" i="14" s="1"/>
  <c r="X45" i="12"/>
  <c r="BL72" i="5"/>
  <c r="BH72" i="5"/>
  <c r="DE63" i="5"/>
  <c r="DA63" i="5"/>
  <c r="BO72" i="5"/>
  <c r="BW72" i="4"/>
  <c r="AT24" i="5"/>
  <c r="AP24" i="5"/>
  <c r="DW64" i="5"/>
  <c r="DS64" i="5"/>
  <c r="EI45" i="5"/>
  <c r="EQ45" i="4"/>
  <c r="AB27" i="12"/>
  <c r="AD27" i="12" s="1"/>
  <c r="AN11" i="14" s="1"/>
  <c r="X27" i="12"/>
  <c r="BU27" i="5"/>
  <c r="BQ27" i="5"/>
  <c r="AK67" i="5"/>
  <c r="AG67" i="5"/>
  <c r="CM17" i="5"/>
  <c r="CI17" i="5"/>
  <c r="CD69" i="5"/>
  <c r="BZ69" i="5"/>
  <c r="D65" i="6"/>
  <c r="L65" i="5"/>
  <c r="S64" i="5"/>
  <c r="O64" i="5"/>
  <c r="S36" i="12"/>
  <c r="U36" i="12" s="1"/>
  <c r="BA10" i="14" s="1"/>
  <c r="O36" i="12"/>
  <c r="AB25" i="12"/>
  <c r="AD25" i="12" s="1"/>
  <c r="X25" i="12"/>
  <c r="DQ64" i="6" l="1"/>
  <c r="DY64" i="5"/>
  <c r="DZ49" i="6"/>
  <c r="EH49" i="5"/>
  <c r="D25" i="6"/>
  <c r="L25" i="5"/>
  <c r="AW32" i="6"/>
  <c r="BE32" i="5"/>
  <c r="AE31" i="6"/>
  <c r="AM31" i="5"/>
  <c r="D24" i="6"/>
  <c r="L24" i="5"/>
  <c r="AE74" i="6"/>
  <c r="AM74" i="5"/>
  <c r="V53" i="6"/>
  <c r="AD53" i="5"/>
  <c r="CY16" i="6"/>
  <c r="DG16" i="5"/>
  <c r="DN69" i="5"/>
  <c r="DJ69" i="5"/>
  <c r="AE39" i="6"/>
  <c r="AM39" i="5"/>
  <c r="BX38" i="6"/>
  <c r="CF38" i="5"/>
  <c r="DW55" i="6"/>
  <c r="DS55" i="6"/>
  <c r="V74" i="6"/>
  <c r="AD74" i="5"/>
  <c r="V16" i="6"/>
  <c r="AD16" i="5"/>
  <c r="S10" i="5"/>
  <c r="O10" i="5"/>
  <c r="CD22" i="6"/>
  <c r="BZ22" i="6"/>
  <c r="M53" i="6"/>
  <c r="U53" i="5"/>
  <c r="BL30" i="6"/>
  <c r="BH30" i="6"/>
  <c r="AP25" i="6"/>
  <c r="AT25" i="6"/>
  <c r="AW74" i="7"/>
  <c r="J31" i="6"/>
  <c r="F31" i="6"/>
  <c r="CG48" i="7"/>
  <c r="CO48" i="6"/>
  <c r="CY17" i="6"/>
  <c r="DG17" i="5"/>
  <c r="BC29" i="6"/>
  <c r="AY29" i="6"/>
  <c r="AP67" i="6"/>
  <c r="AT67" i="6"/>
  <c r="DE36" i="5"/>
  <c r="DA36" i="5"/>
  <c r="CI23" i="6"/>
  <c r="CM23" i="6"/>
  <c r="AV24" i="5"/>
  <c r="AN24" i="6"/>
  <c r="CG55" i="6"/>
  <c r="CO55" i="5"/>
  <c r="CD53" i="5"/>
  <c r="BZ53" i="5"/>
  <c r="DQ67" i="6"/>
  <c r="DY67" i="5"/>
  <c r="X39" i="5"/>
  <c r="AB39" i="5"/>
  <c r="AE48" i="6"/>
  <c r="AM48" i="5"/>
  <c r="CM27" i="6"/>
  <c r="CI27" i="6"/>
  <c r="BL48" i="6"/>
  <c r="BH48" i="6"/>
  <c r="AE61" i="6"/>
  <c r="AM61" i="5"/>
  <c r="CM69" i="5"/>
  <c r="CI69" i="5"/>
  <c r="AW19" i="6"/>
  <c r="BE19" i="5"/>
  <c r="CY18" i="6"/>
  <c r="DG18" i="5"/>
  <c r="DE78" i="6"/>
  <c r="DA78" i="6"/>
  <c r="DN38" i="5"/>
  <c r="DJ38" i="5"/>
  <c r="BU40" i="6"/>
  <c r="BQ40" i="6"/>
  <c r="EF16" i="6"/>
  <c r="EB16" i="6"/>
  <c r="AW31" i="6"/>
  <c r="BE31" i="5"/>
  <c r="CY39" i="6"/>
  <c r="DG39" i="5"/>
  <c r="AT74" i="5"/>
  <c r="AP74" i="5"/>
  <c r="V65" i="6"/>
  <c r="AD65" i="5"/>
  <c r="BX36" i="6"/>
  <c r="CF36" i="5"/>
  <c r="EF59" i="6"/>
  <c r="EB59" i="6"/>
  <c r="EI66" i="6"/>
  <c r="EQ66" i="5"/>
  <c r="DQ10" i="6"/>
  <c r="DY10" i="5"/>
  <c r="AG24" i="5"/>
  <c r="AK24" i="5"/>
  <c r="S59" i="12"/>
  <c r="U59" i="12" s="1"/>
  <c r="O59" i="12"/>
  <c r="DH65" i="6"/>
  <c r="DP65" i="5"/>
  <c r="BX59" i="6"/>
  <c r="CF59" i="5"/>
  <c r="D29" i="6"/>
  <c r="L29" i="5"/>
  <c r="DE13" i="7"/>
  <c r="DA13" i="7"/>
  <c r="EI65" i="6"/>
  <c r="EQ65" i="5"/>
  <c r="BF62" i="6"/>
  <c r="BN62" i="5"/>
  <c r="BU77" i="5"/>
  <c r="BQ77" i="5"/>
  <c r="DS39" i="5"/>
  <c r="DW39" i="5"/>
  <c r="AP10" i="5"/>
  <c r="AT10" i="5"/>
  <c r="S41" i="6"/>
  <c r="O41" i="6"/>
  <c r="DA62" i="5"/>
  <c r="DE62" i="5"/>
  <c r="AY48" i="5"/>
  <c r="BC48" i="5"/>
  <c r="CG64" i="6"/>
  <c r="CO64" i="5"/>
  <c r="DH77" i="6"/>
  <c r="DP77" i="5"/>
  <c r="AY72" i="5"/>
  <c r="BC72" i="5"/>
  <c r="CM47" i="5"/>
  <c r="CI47" i="5"/>
  <c r="AW26" i="6"/>
  <c r="BE26" i="5"/>
  <c r="BO74" i="6"/>
  <c r="BW74" i="5"/>
  <c r="DW16" i="5"/>
  <c r="DS16" i="5"/>
  <c r="BC78" i="6"/>
  <c r="AY78" i="6"/>
  <c r="D10" i="6"/>
  <c r="L10" i="5"/>
  <c r="X35" i="5"/>
  <c r="AB35" i="5"/>
  <c r="AW88" i="5"/>
  <c r="BE88" i="4"/>
  <c r="EK69" i="5"/>
  <c r="EO69" i="5"/>
  <c r="M48" i="6"/>
  <c r="U48" i="5"/>
  <c r="AE72" i="6"/>
  <c r="AM72" i="5"/>
  <c r="EF78" i="6"/>
  <c r="EB78" i="6"/>
  <c r="V55" i="6"/>
  <c r="AD55" i="5"/>
  <c r="EO35" i="6"/>
  <c r="EK35" i="6"/>
  <c r="AP18" i="5"/>
  <c r="AT18" i="5"/>
  <c r="AB61" i="12"/>
  <c r="AD61" i="12" s="1"/>
  <c r="AG11" i="14" s="1"/>
  <c r="X61" i="12"/>
  <c r="S76" i="5"/>
  <c r="O76" i="5"/>
  <c r="AB28" i="12"/>
  <c r="AD28" i="12" s="1"/>
  <c r="AO11" i="14" s="1"/>
  <c r="X28" i="12"/>
  <c r="S77" i="12"/>
  <c r="U77" i="12" s="1"/>
  <c r="O77" i="12"/>
  <c r="CM30" i="6"/>
  <c r="CI30" i="6"/>
  <c r="BC16" i="5"/>
  <c r="AY16" i="5"/>
  <c r="EK10" i="6"/>
  <c r="EO10" i="6"/>
  <c r="DE19" i="5"/>
  <c r="DA19" i="5"/>
  <c r="AB37" i="5"/>
  <c r="X37" i="5"/>
  <c r="DW53" i="6"/>
  <c r="DS53" i="6"/>
  <c r="AK47" i="6"/>
  <c r="AG47" i="6"/>
  <c r="AK64" i="5"/>
  <c r="AG64" i="5"/>
  <c r="D63" i="6"/>
  <c r="L63" i="5"/>
  <c r="BU19" i="5"/>
  <c r="BQ19" i="5"/>
  <c r="DN36" i="5"/>
  <c r="DJ36" i="5"/>
  <c r="AW63" i="6"/>
  <c r="BE63" i="5"/>
  <c r="BO69" i="6"/>
  <c r="BW69" i="5"/>
  <c r="S47" i="5"/>
  <c r="O47" i="5"/>
  <c r="BL17" i="5"/>
  <c r="BH17" i="5"/>
  <c r="D39" i="6"/>
  <c r="L39" i="5"/>
  <c r="DW17" i="6"/>
  <c r="DS17" i="6"/>
  <c r="X24" i="6"/>
  <c r="AB24" i="6"/>
  <c r="BF10" i="6"/>
  <c r="BN10" i="5"/>
  <c r="EI30" i="6"/>
  <c r="EQ30" i="5"/>
  <c r="DQ36" i="6"/>
  <c r="DY36" i="5"/>
  <c r="BU26" i="6"/>
  <c r="BQ26" i="6"/>
  <c r="DN68" i="6"/>
  <c r="DJ68" i="6"/>
  <c r="DJ67" i="5"/>
  <c r="DN67" i="5"/>
  <c r="AB30" i="5"/>
  <c r="X30" i="5"/>
  <c r="DE77" i="5"/>
  <c r="DA77" i="5"/>
  <c r="BF61" i="6"/>
  <c r="BN61" i="5"/>
  <c r="M68" i="6"/>
  <c r="U68" i="5"/>
  <c r="DE37" i="6"/>
  <c r="DA37" i="6"/>
  <c r="V18" i="6"/>
  <c r="AD18" i="5"/>
  <c r="X25" i="5"/>
  <c r="AB25" i="5"/>
  <c r="D66" i="6"/>
  <c r="L66" i="5"/>
  <c r="DZ41" i="6"/>
  <c r="EH41" i="5"/>
  <c r="DJ47" i="5"/>
  <c r="DN47" i="5"/>
  <c r="BL26" i="5"/>
  <c r="BH26" i="5"/>
  <c r="DH37" i="6"/>
  <c r="DP37" i="5"/>
  <c r="EF55" i="6"/>
  <c r="EB55" i="6"/>
  <c r="CD66" i="6"/>
  <c r="BZ66" i="6"/>
  <c r="J72" i="5"/>
  <c r="F72" i="5"/>
  <c r="DQ40" i="6"/>
  <c r="DY40" i="5"/>
  <c r="EO64" i="6"/>
  <c r="EK64" i="6"/>
  <c r="AP17" i="5"/>
  <c r="AT17" i="5"/>
  <c r="AN13" i="7"/>
  <c r="AT13" i="7" s="1"/>
  <c r="AV13" i="6"/>
  <c r="CM36" i="5"/>
  <c r="CI36" i="5"/>
  <c r="AT68" i="6"/>
  <c r="AP68" i="6"/>
  <c r="CM40" i="5"/>
  <c r="CI40" i="5"/>
  <c r="AK13" i="6"/>
  <c r="AG13" i="6"/>
  <c r="DN78" i="5"/>
  <c r="DJ78" i="5"/>
  <c r="J62" i="5"/>
  <c r="F62" i="5"/>
  <c r="CM37" i="6"/>
  <c r="CI37" i="6"/>
  <c r="CY65" i="6"/>
  <c r="DG65" i="5"/>
  <c r="AW22" i="6"/>
  <c r="BE22" i="5"/>
  <c r="AB36" i="12"/>
  <c r="AD36" i="12" s="1"/>
  <c r="BA11" i="14" s="1"/>
  <c r="X36" i="12"/>
  <c r="BU67" i="5"/>
  <c r="BQ67" i="5"/>
  <c r="AE19" i="6"/>
  <c r="AM19" i="5"/>
  <c r="CG61" i="6"/>
  <c r="CO61" i="5"/>
  <c r="BL53" i="6"/>
  <c r="BH53" i="6"/>
  <c r="AE69" i="7"/>
  <c r="AM69" i="6"/>
  <c r="AN66" i="6"/>
  <c r="AV66" i="5"/>
  <c r="DN13" i="5"/>
  <c r="DJ13" i="5"/>
  <c r="BX10" i="6"/>
  <c r="CF10" i="5"/>
  <c r="CY35" i="6"/>
  <c r="DG35" i="5"/>
  <c r="DW25" i="5"/>
  <c r="DS25" i="5"/>
  <c r="BQ29" i="5"/>
  <c r="BU29" i="5"/>
  <c r="EI55" i="6"/>
  <c r="EQ55" i="5"/>
  <c r="CY45" i="6"/>
  <c r="DG45" i="5"/>
  <c r="AK36" i="5"/>
  <c r="AG36" i="5"/>
  <c r="BL63" i="5"/>
  <c r="BH63" i="5"/>
  <c r="AL10" i="14"/>
  <c r="BF67" i="6"/>
  <c r="BN67" i="5"/>
  <c r="EO76" i="5"/>
  <c r="EK76" i="5"/>
  <c r="BQ61" i="5"/>
  <c r="BU61" i="5"/>
  <c r="DQ29" i="6"/>
  <c r="DY29" i="5"/>
  <c r="AT37" i="5"/>
  <c r="AP37" i="5"/>
  <c r="EO31" i="5"/>
  <c r="EK31" i="5"/>
  <c r="S37" i="6"/>
  <c r="O37" i="6"/>
  <c r="AB66" i="5"/>
  <c r="X66" i="5"/>
  <c r="D69" i="6"/>
  <c r="L69" i="5"/>
  <c r="AY75" i="5"/>
  <c r="BC75" i="5"/>
  <c r="EB28" i="5"/>
  <c r="EF28" i="5"/>
  <c r="BL69" i="6"/>
  <c r="BH69" i="6"/>
  <c r="DH63" i="7"/>
  <c r="DP63" i="6"/>
  <c r="J75" i="5"/>
  <c r="F75" i="5"/>
  <c r="O17" i="5"/>
  <c r="S17" i="5"/>
  <c r="CG17" i="6"/>
  <c r="CO17" i="5"/>
  <c r="BW27" i="5"/>
  <c r="BO27" i="6"/>
  <c r="CY47" i="6"/>
  <c r="DG47" i="5"/>
  <c r="BO38" i="6"/>
  <c r="BW38" i="5"/>
  <c r="BL25" i="6"/>
  <c r="BH25" i="6"/>
  <c r="DZ36" i="6"/>
  <c r="EH36" i="5"/>
  <c r="AP22" i="5"/>
  <c r="AT22" i="5"/>
  <c r="AN75" i="6"/>
  <c r="AV75" i="5"/>
  <c r="AE77" i="7"/>
  <c r="AM77" i="6"/>
  <c r="DH53" i="6"/>
  <c r="DP53" i="5"/>
  <c r="EI40" i="6"/>
  <c r="EQ40" i="5"/>
  <c r="DZ27" i="6"/>
  <c r="EH27" i="5"/>
  <c r="DQ27" i="6"/>
  <c r="DY27" i="5"/>
  <c r="CG53" i="6"/>
  <c r="CO53" i="5"/>
  <c r="J68" i="5"/>
  <c r="F68" i="5"/>
  <c r="AW36" i="6"/>
  <c r="BE36" i="5"/>
  <c r="DE31" i="6"/>
  <c r="DA31" i="6"/>
  <c r="DH16" i="6"/>
  <c r="DP16" i="5"/>
  <c r="BX25" i="6"/>
  <c r="CF25" i="5"/>
  <c r="CY38" i="6"/>
  <c r="DG38" i="5"/>
  <c r="EI75" i="6"/>
  <c r="EQ75" i="5"/>
  <c r="AM22" i="5"/>
  <c r="AE22" i="6"/>
  <c r="BF37" i="6"/>
  <c r="BN37" i="5"/>
  <c r="DH59" i="6"/>
  <c r="DP59" i="5"/>
  <c r="DJ27" i="6"/>
  <c r="DN27" i="6"/>
  <c r="AN48" i="6"/>
  <c r="AV48" i="5"/>
  <c r="AE49" i="6"/>
  <c r="AM49" i="5"/>
  <c r="BF41" i="6"/>
  <c r="BN41" i="5"/>
  <c r="BO41" i="6"/>
  <c r="BW41" i="5"/>
  <c r="DW30" i="5"/>
  <c r="DS30" i="5"/>
  <c r="M77" i="6"/>
  <c r="U77" i="5"/>
  <c r="DH35" i="6"/>
  <c r="DP35" i="5"/>
  <c r="J27" i="6"/>
  <c r="F27" i="6"/>
  <c r="DE64" i="5"/>
  <c r="DA64" i="5"/>
  <c r="AN72" i="6"/>
  <c r="AV72" i="5"/>
  <c r="DA23" i="6"/>
  <c r="DE23" i="6"/>
  <c r="V47" i="6"/>
  <c r="AD47" i="5"/>
  <c r="BO78" i="6"/>
  <c r="BW78" i="5"/>
  <c r="L22" i="5"/>
  <c r="D22" i="6"/>
  <c r="DH31" i="6"/>
  <c r="DP31" i="5"/>
  <c r="V62" i="6"/>
  <c r="AD62" i="5"/>
  <c r="BF28" i="6"/>
  <c r="BN28" i="5"/>
  <c r="DZ77" i="6"/>
  <c r="EH77" i="5"/>
  <c r="EO49" i="5"/>
  <c r="EK49" i="5"/>
  <c r="AE67" i="6"/>
  <c r="AM67" i="5"/>
  <c r="J65" i="6"/>
  <c r="F65" i="6"/>
  <c r="BX69" i="6"/>
  <c r="CF69" i="5"/>
  <c r="BU72" i="5"/>
  <c r="BQ72" i="5"/>
  <c r="EO47" i="6"/>
  <c r="EK47" i="6"/>
  <c r="AW47" i="6"/>
  <c r="BE47" i="5"/>
  <c r="V22" i="6"/>
  <c r="AD22" i="5"/>
  <c r="D18" i="6"/>
  <c r="L18" i="5"/>
  <c r="AN26" i="6"/>
  <c r="AV26" i="5"/>
  <c r="EQ16" i="5"/>
  <c r="EI16" i="6"/>
  <c r="DE41" i="6"/>
  <c r="DA41" i="6"/>
  <c r="DH55" i="6"/>
  <c r="DP55" i="5"/>
  <c r="BL38" i="5"/>
  <c r="BH38" i="5"/>
  <c r="J53" i="5"/>
  <c r="F53" i="5"/>
  <c r="CD74" i="6"/>
  <c r="BZ74" i="6"/>
  <c r="AK53" i="5"/>
  <c r="AG53" i="5"/>
  <c r="BC24" i="6"/>
  <c r="AY24" i="6"/>
  <c r="BO39" i="6"/>
  <c r="BW39" i="5"/>
  <c r="M26" i="6"/>
  <c r="U26" i="5"/>
  <c r="AT16" i="6"/>
  <c r="AP16" i="6"/>
  <c r="EO63" i="5"/>
  <c r="EK63" i="5"/>
  <c r="AN59" i="6"/>
  <c r="AV59" i="5"/>
  <c r="BX13" i="6"/>
  <c r="CF13" i="5"/>
  <c r="M63" i="6"/>
  <c r="U63" i="5"/>
  <c r="O67" i="6"/>
  <c r="S67" i="6"/>
  <c r="M61" i="6"/>
  <c r="U61" i="5"/>
  <c r="BC37" i="5"/>
  <c r="AY37" i="5"/>
  <c r="L26" i="5"/>
  <c r="D26" i="6"/>
  <c r="DZ48" i="6"/>
  <c r="EH48" i="5"/>
  <c r="BO48" i="6"/>
  <c r="BW48" i="5"/>
  <c r="AT32" i="6"/>
  <c r="AP32" i="6"/>
  <c r="S62" i="6"/>
  <c r="O62" i="6"/>
  <c r="DZ38" i="6"/>
  <c r="EH38" i="5"/>
  <c r="EK29" i="5"/>
  <c r="EO29" i="5"/>
  <c r="DW48" i="6"/>
  <c r="DS48" i="6"/>
  <c r="AT53" i="6"/>
  <c r="AP53" i="6"/>
  <c r="CD37" i="6"/>
  <c r="BZ37" i="6"/>
  <c r="O39" i="12"/>
  <c r="S39" i="12"/>
  <c r="U39" i="12" s="1"/>
  <c r="DZ61" i="6"/>
  <c r="EH61" i="5"/>
  <c r="BO16" i="6"/>
  <c r="BW16" i="5"/>
  <c r="L36" i="5"/>
  <c r="D36" i="6"/>
  <c r="BC49" i="5"/>
  <c r="AY49" i="5"/>
  <c r="D59" i="6"/>
  <c r="L59" i="5"/>
  <c r="DQ63" i="11"/>
  <c r="DY63" i="10"/>
  <c r="DH10" i="6"/>
  <c r="DP10" i="5"/>
  <c r="M35" i="6"/>
  <c r="U35" i="5"/>
  <c r="AT29" i="6"/>
  <c r="AP29" i="6"/>
  <c r="AB28" i="6"/>
  <c r="X28" i="6"/>
  <c r="BO53" i="6"/>
  <c r="BW53" i="5"/>
  <c r="BC59" i="5"/>
  <c r="AY59" i="5"/>
  <c r="BF16" i="6"/>
  <c r="BN16" i="5"/>
  <c r="DQ76" i="6"/>
  <c r="DY76" i="5"/>
  <c r="BL29" i="6"/>
  <c r="BH29" i="6"/>
  <c r="CD32" i="5"/>
  <c r="BZ32" i="5"/>
  <c r="BU31" i="5"/>
  <c r="BQ31" i="5"/>
  <c r="DE49" i="6"/>
  <c r="DA49" i="6"/>
  <c r="BC45" i="6"/>
  <c r="AY45" i="6"/>
  <c r="J16" i="5"/>
  <c r="F16" i="5"/>
  <c r="BO59" i="6"/>
  <c r="BW59" i="5"/>
  <c r="EO74" i="5"/>
  <c r="EK74" i="5"/>
  <c r="CM19" i="6"/>
  <c r="CI19" i="6"/>
  <c r="BL49" i="6"/>
  <c r="BH49" i="6"/>
  <c r="AE29" i="6"/>
  <c r="AM29" i="5"/>
  <c r="AK78" i="6"/>
  <c r="AG78" i="6"/>
  <c r="DW28" i="6"/>
  <c r="DS28" i="6"/>
  <c r="S37" i="12"/>
  <c r="U37" i="12" s="1"/>
  <c r="BC10" i="14" s="1"/>
  <c r="BE10" i="14" s="1"/>
  <c r="O37" i="12"/>
  <c r="BU63" i="5"/>
  <c r="BQ63" i="5"/>
  <c r="F30" i="5"/>
  <c r="J30" i="5"/>
  <c r="AP45" i="5"/>
  <c r="AT45" i="5"/>
  <c r="BU68" i="6"/>
  <c r="BQ68" i="6"/>
  <c r="D35" i="6"/>
  <c r="L35" i="5"/>
  <c r="CM22" i="5"/>
  <c r="CI22" i="5"/>
  <c r="BF31" i="6"/>
  <c r="BN31" i="5"/>
  <c r="CM74" i="5"/>
  <c r="CI74" i="5"/>
  <c r="BC35" i="5"/>
  <c r="AY35" i="5"/>
  <c r="AY28" i="5"/>
  <c r="BC28" i="5"/>
  <c r="EF67" i="6"/>
  <c r="EB67" i="6"/>
  <c r="BO23" i="6"/>
  <c r="BW23" i="5"/>
  <c r="DW75" i="6"/>
  <c r="DS75" i="6"/>
  <c r="DJ48" i="5"/>
  <c r="DN48" i="5"/>
  <c r="D45" i="6"/>
  <c r="L45" i="5"/>
  <c r="DH19" i="6"/>
  <c r="DP19" i="5"/>
  <c r="DJ72" i="6"/>
  <c r="DN72" i="6"/>
  <c r="EO41" i="5"/>
  <c r="EK41" i="5"/>
  <c r="EF25" i="6"/>
  <c r="EB25" i="6"/>
  <c r="AG26" i="5"/>
  <c r="AK26" i="5"/>
  <c r="EB10" i="5"/>
  <c r="EF10" i="5"/>
  <c r="BO32" i="6"/>
  <c r="BW32" i="5"/>
  <c r="DW72" i="6"/>
  <c r="DS72" i="6"/>
  <c r="EF76" i="6"/>
  <c r="EB76" i="6"/>
  <c r="DJ74" i="5"/>
  <c r="DN74" i="5"/>
  <c r="CM62" i="6"/>
  <c r="CI62" i="6"/>
  <c r="DA67" i="6"/>
  <c r="DE67" i="6"/>
  <c r="CM45" i="5"/>
  <c r="CI45" i="5"/>
  <c r="EF45" i="6"/>
  <c r="EB45" i="6"/>
  <c r="DN76" i="5"/>
  <c r="DJ76" i="5"/>
  <c r="BC23" i="5"/>
  <c r="AY23" i="5"/>
  <c r="EI62" i="6"/>
  <c r="EQ62" i="5"/>
  <c r="BU65" i="6"/>
  <c r="BQ65" i="6"/>
  <c r="CG28" i="6"/>
  <c r="CO28" i="5"/>
  <c r="DZ17" i="6"/>
  <c r="EH17" i="5"/>
  <c r="EO68" i="6"/>
  <c r="EK68" i="6"/>
  <c r="AK16" i="6"/>
  <c r="AG16" i="6"/>
  <c r="BQ55" i="5"/>
  <c r="BU55" i="5"/>
  <c r="BF64" i="6"/>
  <c r="BN64" i="5"/>
  <c r="J48" i="6"/>
  <c r="F48" i="6"/>
  <c r="AB32" i="6"/>
  <c r="X32" i="6"/>
  <c r="DZ69" i="6"/>
  <c r="EH69" i="5"/>
  <c r="BQ75" i="6"/>
  <c r="BU75" i="6"/>
  <c r="AK40" i="5"/>
  <c r="AG40" i="5"/>
  <c r="EI22" i="6"/>
  <c r="EQ22" i="5"/>
  <c r="D76" i="6"/>
  <c r="L76" i="5"/>
  <c r="S74" i="5"/>
  <c r="O74" i="5"/>
  <c r="M55" i="6"/>
  <c r="U55" i="5"/>
  <c r="BW62" i="5"/>
  <c r="BO62" i="6"/>
  <c r="EI32" i="6"/>
  <c r="EQ32" i="5"/>
  <c r="AB45" i="5"/>
  <c r="X45" i="5"/>
  <c r="AB49" i="5"/>
  <c r="X49" i="5"/>
  <c r="M24" i="6"/>
  <c r="U24" i="5"/>
  <c r="BL39" i="6"/>
  <c r="BH39" i="6"/>
  <c r="EO39" i="6"/>
  <c r="EK39" i="6"/>
  <c r="AE41" i="6"/>
  <c r="AM41" i="5"/>
  <c r="V76" i="6"/>
  <c r="AD76" i="5"/>
  <c r="DW38" i="6"/>
  <c r="DS38" i="6"/>
  <c r="AE17" i="6"/>
  <c r="AM17" i="5"/>
  <c r="DH62" i="6"/>
  <c r="DP62" i="5"/>
  <c r="DN28" i="6"/>
  <c r="DJ28" i="6"/>
  <c r="BZ30" i="5"/>
  <c r="CD30" i="5"/>
  <c r="AT55" i="6"/>
  <c r="AP55" i="6"/>
  <c r="EF30" i="5"/>
  <c r="EB30" i="5"/>
  <c r="EO19" i="6"/>
  <c r="EK19" i="6"/>
  <c r="AT49" i="6"/>
  <c r="AP49" i="6"/>
  <c r="U75" i="5"/>
  <c r="M75" i="6"/>
  <c r="X69" i="12"/>
  <c r="AB69" i="12"/>
  <c r="AD69" i="12" s="1"/>
  <c r="BD11" i="14" s="1"/>
  <c r="J28" i="5"/>
  <c r="F28" i="5"/>
  <c r="BC64" i="6"/>
  <c r="AY64" i="6"/>
  <c r="S32" i="5"/>
  <c r="O32" i="5"/>
  <c r="AN40" i="6"/>
  <c r="AV40" i="5"/>
  <c r="DZ22" i="6"/>
  <c r="EH22" i="5"/>
  <c r="DZ13" i="6"/>
  <c r="EH13" i="5"/>
  <c r="BL59" i="6"/>
  <c r="BH59" i="6"/>
  <c r="DQ32" i="6"/>
  <c r="DY32" i="5"/>
  <c r="BX24" i="6"/>
  <c r="CF24" i="5"/>
  <c r="AK30" i="5"/>
  <c r="AG30" i="5"/>
  <c r="DQ26" i="6"/>
  <c r="DY26" i="5"/>
  <c r="AE68" i="6"/>
  <c r="AM68" i="5"/>
  <c r="DH26" i="6"/>
  <c r="DP26" i="5"/>
  <c r="EI36" i="6"/>
  <c r="EQ36" i="5"/>
  <c r="CG77" i="6"/>
  <c r="CO77" i="5"/>
  <c r="M16" i="6"/>
  <c r="U16" i="5"/>
  <c r="CY48" i="6"/>
  <c r="DG48" i="5"/>
  <c r="DQ68" i="6"/>
  <c r="DY68" i="5"/>
  <c r="V26" i="6"/>
  <c r="AD26" i="5"/>
  <c r="EI77" i="6"/>
  <c r="EQ77" i="5"/>
  <c r="S45" i="5"/>
  <c r="O45" i="5"/>
  <c r="DZ32" i="6"/>
  <c r="EH32" i="5"/>
  <c r="DN23" i="6"/>
  <c r="DJ23" i="6"/>
  <c r="CY25" i="6"/>
  <c r="DG25" i="5"/>
  <c r="BF76" i="6"/>
  <c r="BN76" i="5"/>
  <c r="CG16" i="6"/>
  <c r="CO16" i="5"/>
  <c r="CD27" i="6"/>
  <c r="BZ27" i="6"/>
  <c r="BO37" i="6"/>
  <c r="BW37" i="5"/>
  <c r="D38" i="6"/>
  <c r="L38" i="5"/>
  <c r="BW24" i="5"/>
  <c r="BO24" i="6"/>
  <c r="AE35" i="6"/>
  <c r="AM35" i="5"/>
  <c r="AN36" i="6"/>
  <c r="AV36" i="5"/>
  <c r="EI28" i="6"/>
  <c r="EQ28" i="5"/>
  <c r="DQ74" i="6"/>
  <c r="DY74" i="5"/>
  <c r="V31" i="6"/>
  <c r="AD31" i="5"/>
  <c r="EO53" i="6"/>
  <c r="EK53" i="6"/>
  <c r="M19" i="6"/>
  <c r="U19" i="5"/>
  <c r="CM29" i="5"/>
  <c r="CI29" i="5"/>
  <c r="M30" i="6"/>
  <c r="U30" i="5"/>
  <c r="BF23" i="6"/>
  <c r="BN23" i="5"/>
  <c r="DW37" i="5"/>
  <c r="DS37" i="5"/>
  <c r="AT61" i="5"/>
  <c r="AP61" i="5"/>
  <c r="EK45" i="5"/>
  <c r="EO45" i="5"/>
  <c r="CY63" i="6"/>
  <c r="DG63" i="5"/>
  <c r="DH64" i="6"/>
  <c r="DP64" i="5"/>
  <c r="DW77" i="6"/>
  <c r="DS77" i="6"/>
  <c r="O29" i="12"/>
  <c r="S29" i="12"/>
  <c r="U29" i="12" s="1"/>
  <c r="AP10" i="14" s="1"/>
  <c r="EO27" i="5"/>
  <c r="EK27" i="5"/>
  <c r="V40" i="6"/>
  <c r="AD40" i="5"/>
  <c r="J64" i="5"/>
  <c r="F64" i="5"/>
  <c r="CY66" i="6"/>
  <c r="DG66" i="5"/>
  <c r="CO63" i="5"/>
  <c r="CG63" i="6"/>
  <c r="AE23" i="6"/>
  <c r="AM23" i="5"/>
  <c r="J37" i="6"/>
  <c r="F37" i="6"/>
  <c r="D19" i="8"/>
  <c r="L19" i="7"/>
  <c r="EF63" i="6"/>
  <c r="EB63" i="6"/>
  <c r="BX63" i="6"/>
  <c r="CF63" i="5"/>
  <c r="EI38" i="6"/>
  <c r="EQ38" i="5"/>
  <c r="AE18" i="6"/>
  <c r="AM18" i="5"/>
  <c r="AK38" i="6"/>
  <c r="AG38" i="6"/>
  <c r="DW78" i="6"/>
  <c r="DS78" i="6"/>
  <c r="BC77" i="5"/>
  <c r="AY77" i="5"/>
  <c r="S18" i="5"/>
  <c r="O18" i="5"/>
  <c r="BX40" i="6"/>
  <c r="CF40" i="5"/>
  <c r="AN38" i="6"/>
  <c r="AV38" i="5"/>
  <c r="BU25" i="5"/>
  <c r="BQ25" i="5"/>
  <c r="DH18" i="6"/>
  <c r="DP18" i="5"/>
  <c r="DJ24" i="6"/>
  <c r="DN24" i="6"/>
  <c r="CD72" i="5"/>
  <c r="BZ72" i="5"/>
  <c r="DN17" i="6"/>
  <c r="DJ17" i="6"/>
  <c r="CM13" i="5"/>
  <c r="CI13" i="5"/>
  <c r="EK25" i="6"/>
  <c r="EO25" i="6"/>
  <c r="V78" i="6"/>
  <c r="AD78" i="5"/>
  <c r="AB61" i="5"/>
  <c r="X61" i="5"/>
  <c r="AV28" i="5"/>
  <c r="AN28" i="6"/>
  <c r="DH30" i="6"/>
  <c r="DP30" i="5"/>
  <c r="AK45" i="6"/>
  <c r="AG45" i="6"/>
  <c r="BF75" i="6"/>
  <c r="BN75" i="5"/>
  <c r="CD65" i="6"/>
  <c r="BZ65" i="6"/>
  <c r="DZ31" i="6"/>
  <c r="EH31" i="5"/>
  <c r="AW30" i="6"/>
  <c r="BE30" i="5"/>
  <c r="CG68" i="6"/>
  <c r="CO68" i="5"/>
  <c r="BF32" i="6"/>
  <c r="BN32" i="5"/>
  <c r="X13" i="12"/>
  <c r="AB13" i="12"/>
  <c r="AD13" i="12" s="1"/>
  <c r="G11" i="14" s="1"/>
  <c r="CD31" i="6"/>
  <c r="BZ31" i="6"/>
  <c r="EO18" i="6"/>
  <c r="EK18" i="6"/>
  <c r="J67" i="6"/>
  <c r="F67" i="6"/>
  <c r="DZ66" i="6"/>
  <c r="EH66" i="5"/>
  <c r="DH29" i="6"/>
  <c r="DP29" i="5"/>
  <c r="AE66" i="6"/>
  <c r="AM66" i="5"/>
  <c r="DQ19" i="6"/>
  <c r="DY19" i="5"/>
  <c r="AX74" i="6"/>
  <c r="BE74" i="5"/>
  <c r="CM78" i="5"/>
  <c r="CI78" i="5"/>
  <c r="V27" i="6"/>
  <c r="AD27" i="5"/>
  <c r="BF68" i="6"/>
  <c r="BN68" i="5"/>
  <c r="J32" i="8"/>
  <c r="F32" i="8"/>
  <c r="BE61" i="5"/>
  <c r="AW61" i="6"/>
  <c r="AW65" i="6"/>
  <c r="BE65" i="5"/>
  <c r="BZ77" i="5"/>
  <c r="CD77" i="5"/>
  <c r="DQ61" i="6"/>
  <c r="DY61" i="5"/>
  <c r="BF55" i="6"/>
  <c r="BN55" i="5"/>
  <c r="CM66" i="5"/>
  <c r="CI66" i="5"/>
  <c r="BL36" i="5"/>
  <c r="BH36" i="5"/>
  <c r="DE40" i="5"/>
  <c r="DA40" i="5"/>
  <c r="AB63" i="6"/>
  <c r="X63" i="6"/>
  <c r="DS13" i="6"/>
  <c r="DW13" i="6"/>
  <c r="AB29" i="5"/>
  <c r="X29" i="5"/>
  <c r="BQ22" i="6"/>
  <c r="BU22" i="6"/>
  <c r="CY10" i="6"/>
  <c r="DG10" i="5"/>
  <c r="DS65" i="6"/>
  <c r="DW65" i="6"/>
  <c r="BU66" i="5"/>
  <c r="BQ66" i="5"/>
  <c r="AB48" i="5"/>
  <c r="X48" i="5"/>
  <c r="AK63" i="6"/>
  <c r="AG63" i="6"/>
  <c r="DN75" i="6"/>
  <c r="DJ75" i="6"/>
  <c r="DN32" i="5"/>
  <c r="DJ32" i="5"/>
  <c r="DN49" i="6"/>
  <c r="DJ49" i="6"/>
  <c r="EO37" i="5"/>
  <c r="EK37" i="5"/>
  <c r="BC41" i="5"/>
  <c r="AY41" i="5"/>
  <c r="CM75" i="6"/>
  <c r="CI75" i="6"/>
  <c r="BL13" i="6"/>
  <c r="BH13" i="6"/>
  <c r="BO10" i="6"/>
  <c r="BW10" i="5"/>
  <c r="AW13" i="10"/>
  <c r="BC13" i="10" s="1"/>
  <c r="BE13" i="9"/>
  <c r="AY13" i="10" s="1"/>
  <c r="S78" i="12"/>
  <c r="U78" i="12" s="1"/>
  <c r="O78" i="12"/>
  <c r="CM65" i="5"/>
  <c r="CI65" i="5"/>
  <c r="BC62" i="5"/>
  <c r="AY62" i="5"/>
  <c r="CM41" i="6"/>
  <c r="CI41" i="6"/>
  <c r="EF53" i="5"/>
  <c r="EB53" i="5"/>
  <c r="DE32" i="6"/>
  <c r="DA32" i="6"/>
  <c r="BC39" i="5"/>
  <c r="AY39" i="5"/>
  <c r="AN23" i="6"/>
  <c r="AV23" i="5"/>
  <c r="BF18" i="6"/>
  <c r="BN18" i="5"/>
  <c r="BX48" i="6"/>
  <c r="CF48" i="5"/>
  <c r="AT35" i="6"/>
  <c r="AP35" i="6"/>
  <c r="AP27" i="5"/>
  <c r="AT27" i="5"/>
  <c r="M49" i="6"/>
  <c r="U49" i="5"/>
  <c r="AE10" i="6"/>
  <c r="AM10" i="5"/>
  <c r="AK84" i="5" s="1"/>
  <c r="AM84" i="5" s="1"/>
  <c r="V13" i="6"/>
  <c r="AD13" i="5"/>
  <c r="DH41" i="6"/>
  <c r="DP41" i="5"/>
  <c r="D49" i="6"/>
  <c r="L49" i="5"/>
  <c r="EF24" i="5"/>
  <c r="EB24" i="5"/>
  <c r="DE75" i="5"/>
  <c r="DA75" i="5"/>
  <c r="O23" i="6"/>
  <c r="S23" i="6"/>
  <c r="DW66" i="6"/>
  <c r="DS66" i="6"/>
  <c r="AT69" i="5"/>
  <c r="AP69" i="5"/>
  <c r="BL78" i="6"/>
  <c r="BH78" i="6"/>
  <c r="EO61" i="5"/>
  <c r="EK61" i="5"/>
  <c r="BL74" i="5"/>
  <c r="BH74" i="5"/>
  <c r="BL47" i="5"/>
  <c r="BH47" i="5"/>
  <c r="EO17" i="6"/>
  <c r="EK17" i="6"/>
  <c r="CM31" i="6"/>
  <c r="CI31" i="6"/>
  <c r="DQ69" i="6"/>
  <c r="DY69" i="5"/>
  <c r="BF27" i="6"/>
  <c r="BN27" i="5"/>
  <c r="AT63" i="5"/>
  <c r="AP63" i="5"/>
  <c r="EB65" i="5"/>
  <c r="EF65" i="5"/>
  <c r="AT39" i="6"/>
  <c r="AP39" i="6"/>
  <c r="X72" i="6"/>
  <c r="AB72" i="6"/>
  <c r="AN77" i="6"/>
  <c r="AV77" i="5"/>
  <c r="BF77" i="7"/>
  <c r="BN77" i="6"/>
  <c r="AG54" i="6"/>
  <c r="AK54" i="6"/>
  <c r="F78" i="6"/>
  <c r="J78" i="6"/>
  <c r="EO78" i="5"/>
  <c r="EK78" i="5"/>
  <c r="BW28" i="5"/>
  <c r="BO28" i="6"/>
  <c r="DJ66" i="5"/>
  <c r="DN66" i="5"/>
  <c r="BU13" i="5"/>
  <c r="BQ13" i="5"/>
  <c r="BZ67" i="6"/>
  <c r="CD67" i="6"/>
  <c r="CG35" i="6"/>
  <c r="CO35" i="5"/>
  <c r="X24" i="12"/>
  <c r="AB24" i="12"/>
  <c r="AD24" i="12" s="1"/>
  <c r="AV11" i="14" s="1"/>
  <c r="CI38" i="5"/>
  <c r="CM38" i="5"/>
  <c r="DA69" i="6"/>
  <c r="DE69" i="6"/>
  <c r="EF35" i="6"/>
  <c r="EB35" i="6"/>
  <c r="X69" i="6"/>
  <c r="AB69" i="6"/>
  <c r="BX75" i="6"/>
  <c r="CF75" i="5"/>
  <c r="CM10" i="5"/>
  <c r="CI10" i="5"/>
  <c r="DA30" i="5"/>
  <c r="DE30" i="5"/>
  <c r="BO64" i="6"/>
  <c r="BW64" i="5"/>
  <c r="M39" i="6"/>
  <c r="U39" i="5"/>
  <c r="J41" i="6"/>
  <c r="F41" i="6"/>
  <c r="BC68" i="5"/>
  <c r="AY68" i="5"/>
  <c r="S40" i="5"/>
  <c r="O40" i="5"/>
  <c r="BL66" i="6"/>
  <c r="BH66" i="6"/>
  <c r="BZ61" i="6"/>
  <c r="CD61" i="6"/>
  <c r="X16" i="12"/>
  <c r="AB16" i="12"/>
  <c r="AD16" i="12" s="1"/>
  <c r="BZ62" i="5"/>
  <c r="CD62" i="5"/>
  <c r="AB23" i="5"/>
  <c r="X23" i="5"/>
  <c r="CM76" i="5"/>
  <c r="CI76" i="5"/>
  <c r="DW47" i="6"/>
  <c r="DS47" i="6"/>
  <c r="S27" i="6"/>
  <c r="O27" i="6"/>
  <c r="AB38" i="6"/>
  <c r="X38" i="6"/>
  <c r="DS24" i="6"/>
  <c r="DW24" i="6"/>
  <c r="AW40" i="6"/>
  <c r="BE40" i="5"/>
  <c r="AW10" i="14"/>
  <c r="DH39" i="6"/>
  <c r="DP39" i="5"/>
  <c r="CG25" i="6"/>
  <c r="CO25" i="5"/>
  <c r="DZ75" i="6"/>
  <c r="EH75" i="5"/>
  <c r="AW67" i="7"/>
  <c r="BE67" i="6"/>
  <c r="BO18" i="6"/>
  <c r="BW18" i="5"/>
  <c r="DZ72" i="6"/>
  <c r="EH72" i="5"/>
  <c r="AE59" i="6"/>
  <c r="AM59" i="5"/>
  <c r="BK19" i="4"/>
  <c r="BL19" i="4"/>
  <c r="BX17" i="6"/>
  <c r="CF17" i="5"/>
  <c r="AW69" i="6"/>
  <c r="BE69" i="5"/>
  <c r="D17" i="6"/>
  <c r="L17" i="5"/>
  <c r="S36" i="5"/>
  <c r="O36" i="5"/>
  <c r="EQ23" i="5"/>
  <c r="EI23" i="6"/>
  <c r="EO59" i="6"/>
  <c r="EK59" i="6"/>
  <c r="DZ40" i="6"/>
  <c r="EH40" i="5"/>
  <c r="U25" i="5"/>
  <c r="M25" i="6"/>
  <c r="DZ23" i="6"/>
  <c r="EH23" i="5"/>
  <c r="BX18" i="6"/>
  <c r="CF18" i="5"/>
  <c r="J13" i="5"/>
  <c r="F13" i="5"/>
  <c r="CM67" i="5"/>
  <c r="CI67" i="5"/>
  <c r="M64" i="6"/>
  <c r="U64" i="5"/>
  <c r="BF72" i="6"/>
  <c r="BN72" i="5"/>
  <c r="CD41" i="6"/>
  <c r="BZ41" i="6"/>
  <c r="DW62" i="5"/>
  <c r="DS62" i="5"/>
  <c r="AB72" i="12"/>
  <c r="AD72" i="12" s="1"/>
  <c r="AX11" i="14" s="1"/>
  <c r="AZ11" i="14" s="1"/>
  <c r="X72" i="12"/>
  <c r="X77" i="6"/>
  <c r="AB77" i="6"/>
  <c r="DN45" i="5"/>
  <c r="DJ45" i="5"/>
  <c r="AW76" i="6"/>
  <c r="BE76" i="5"/>
  <c r="S29" i="5"/>
  <c r="O29" i="5"/>
  <c r="BX45" i="6"/>
  <c r="CF45" i="5"/>
  <c r="DH25" i="6"/>
  <c r="DP25" i="5"/>
  <c r="DZ74" i="6"/>
  <c r="EH74" i="5"/>
  <c r="BZ55" i="5"/>
  <c r="CD55" i="5"/>
  <c r="F23" i="6"/>
  <c r="J23" i="6"/>
  <c r="AE65" i="7"/>
  <c r="AM65" i="6"/>
  <c r="AW27" i="6"/>
  <c r="BE27" i="5"/>
  <c r="AE37" i="6"/>
  <c r="AM37" i="5"/>
  <c r="DY22" i="5"/>
  <c r="DQ22" i="6"/>
  <c r="DN22" i="5"/>
  <c r="DJ22" i="5"/>
  <c r="DZ37" i="6"/>
  <c r="EH37" i="5"/>
  <c r="EQ24" i="5"/>
  <c r="EI24" i="6"/>
  <c r="AT65" i="5"/>
  <c r="AP65" i="5"/>
  <c r="BL40" i="5"/>
  <c r="BH40" i="5"/>
  <c r="J47" i="5"/>
  <c r="F47" i="5"/>
  <c r="U28" i="5"/>
  <c r="M28" i="6"/>
  <c r="AB19" i="5"/>
  <c r="X19" i="5"/>
  <c r="V64" i="6"/>
  <c r="AD64" i="5"/>
  <c r="BL24" i="5"/>
  <c r="BH24" i="5"/>
  <c r="CY24" i="6"/>
  <c r="DG24" i="5"/>
  <c r="S66" i="5"/>
  <c r="O66" i="5"/>
  <c r="BU36" i="6"/>
  <c r="BQ36" i="6"/>
  <c r="BX39" i="6"/>
  <c r="CF39" i="5"/>
  <c r="BC17" i="6"/>
  <c r="AY17" i="6"/>
  <c r="DW45" i="6"/>
  <c r="DS45" i="6"/>
  <c r="BO35" i="6"/>
  <c r="BW35" i="5"/>
  <c r="EF62" i="5"/>
  <c r="EB62" i="5"/>
  <c r="AT47" i="6"/>
  <c r="AP47" i="6"/>
  <c r="S69" i="5"/>
  <c r="O69" i="5"/>
  <c r="CG49" i="6"/>
  <c r="CO49" i="5"/>
  <c r="BO17" i="6"/>
  <c r="BW17" i="5"/>
  <c r="AT78" i="5"/>
  <c r="AP78" i="5"/>
  <c r="AN19" i="6"/>
  <c r="AV19" i="5"/>
  <c r="U13" i="5"/>
  <c r="M13" i="6"/>
  <c r="AN30" i="6"/>
  <c r="AV30" i="5"/>
  <c r="CD64" i="5"/>
  <c r="BZ64" i="5"/>
  <c r="CY22" i="6"/>
  <c r="DG22" i="5"/>
  <c r="AE25" i="6"/>
  <c r="AM25" i="5"/>
  <c r="DA76" i="6"/>
  <c r="DE76" i="6"/>
  <c r="J74" i="6"/>
  <c r="F74" i="6"/>
  <c r="BX19" i="6"/>
  <c r="CF19" i="5"/>
  <c r="M72" i="6"/>
  <c r="U72" i="5"/>
  <c r="V36" i="6"/>
  <c r="AD36" i="5"/>
  <c r="X59" i="5"/>
  <c r="AB59" i="5"/>
  <c r="BU30" i="6"/>
  <c r="BQ30" i="6"/>
  <c r="EO13" i="5"/>
  <c r="EK13" i="5"/>
  <c r="V17" i="6"/>
  <c r="AD17" i="5"/>
  <c r="DW18" i="5"/>
  <c r="DS18" i="5"/>
  <c r="AB10" i="5"/>
  <c r="X10" i="5"/>
  <c r="CG39" i="6"/>
  <c r="CO39" i="5"/>
  <c r="BX35" i="6"/>
  <c r="CF35" i="5"/>
  <c r="DE59" i="5"/>
  <c r="DA59" i="5"/>
  <c r="EF26" i="5"/>
  <c r="EB26" i="5"/>
  <c r="BH65" i="6"/>
  <c r="BL65" i="6"/>
  <c r="F61" i="6"/>
  <c r="J61" i="6"/>
  <c r="EB18" i="5"/>
  <c r="EF18" i="5"/>
  <c r="BC25" i="5"/>
  <c r="AY25" i="5"/>
  <c r="CM32" i="5"/>
  <c r="CI32" i="5"/>
  <c r="EF68" i="6"/>
  <c r="EB68" i="6"/>
  <c r="EO67" i="5"/>
  <c r="EK67" i="5"/>
  <c r="DS31" i="6"/>
  <c r="DW31" i="6"/>
  <c r="BC55" i="5"/>
  <c r="AY55" i="5"/>
  <c r="DA61" i="6"/>
  <c r="DE61" i="6"/>
  <c r="AK32" i="5"/>
  <c r="AG32" i="5"/>
  <c r="CD47" i="5"/>
  <c r="BZ47" i="5"/>
  <c r="EF29" i="6"/>
  <c r="EB29" i="6"/>
  <c r="EF47" i="6"/>
  <c r="EB47" i="6"/>
  <c r="DA53" i="5"/>
  <c r="DE53" i="5"/>
  <c r="BX16" i="6"/>
  <c r="CF16" i="5"/>
  <c r="BO45" i="6"/>
  <c r="BW45" i="5"/>
  <c r="EF39" i="6"/>
  <c r="EB39" i="6"/>
  <c r="BX29" i="6"/>
  <c r="CF29" i="5"/>
  <c r="BO47" i="6"/>
  <c r="BW47" i="5"/>
  <c r="EO48" i="6"/>
  <c r="EK48" i="6"/>
  <c r="BX76" i="6"/>
  <c r="CF76" i="5"/>
  <c r="BC18" i="6"/>
  <c r="AY18" i="6"/>
  <c r="AN62" i="6"/>
  <c r="AV62" i="5"/>
  <c r="BF45" i="6"/>
  <c r="BN45" i="5"/>
  <c r="F55" i="5"/>
  <c r="J55" i="5"/>
  <c r="AB75" i="6"/>
  <c r="X75" i="6"/>
  <c r="AB68" i="6"/>
  <c r="X68" i="6"/>
  <c r="M59" i="6"/>
  <c r="U59" i="5"/>
  <c r="AW38" i="6"/>
  <c r="BE38" i="5"/>
  <c r="CG18" i="6"/>
  <c r="CO18" i="5"/>
  <c r="AE76" i="6"/>
  <c r="AM76" i="5"/>
  <c r="O38" i="5"/>
  <c r="S38" i="5"/>
  <c r="BX78" i="6"/>
  <c r="CF78" i="5"/>
  <c r="DN40" i="5"/>
  <c r="DJ40" i="5"/>
  <c r="EF19" i="5"/>
  <c r="EB19" i="5"/>
  <c r="D40" i="6"/>
  <c r="L40" i="5"/>
  <c r="BO49" i="6"/>
  <c r="BW49" i="5"/>
  <c r="DW49" i="6"/>
  <c r="DS49" i="6"/>
  <c r="BE53" i="5"/>
  <c r="AW53" i="6"/>
  <c r="CD28" i="5"/>
  <c r="BZ28" i="5"/>
  <c r="DW41" i="5"/>
  <c r="DS41" i="5"/>
  <c r="DE28" i="5"/>
  <c r="DA28" i="5"/>
  <c r="CG72" i="6"/>
  <c r="CO72" i="5"/>
  <c r="AB67" i="5"/>
  <c r="X67" i="5"/>
  <c r="AY66" i="6"/>
  <c r="BC66" i="6"/>
  <c r="S78" i="5"/>
  <c r="O78" i="5"/>
  <c r="M65" i="6"/>
  <c r="U65" i="5"/>
  <c r="BN35" i="5"/>
  <c r="BF35" i="6"/>
  <c r="EI26" i="6"/>
  <c r="EQ26" i="5"/>
  <c r="DQ59" i="8"/>
  <c r="DW59" i="8" s="1"/>
  <c r="DY59" i="7"/>
  <c r="DE26" i="5"/>
  <c r="DA26" i="5"/>
  <c r="DE72" i="5"/>
  <c r="DA72" i="5"/>
  <c r="F77" i="5"/>
  <c r="J77" i="5"/>
  <c r="BX26" i="6"/>
  <c r="CF26" i="5"/>
  <c r="DS35" i="5"/>
  <c r="DW35" i="5"/>
  <c r="AT41" i="5"/>
  <c r="AP41" i="5"/>
  <c r="DA27" i="6"/>
  <c r="DE27" i="6"/>
  <c r="CY74" i="6"/>
  <c r="DG74" i="5"/>
  <c r="CD68" i="5"/>
  <c r="BZ68" i="5"/>
  <c r="CY55" i="6"/>
  <c r="DG55" i="5"/>
  <c r="O25" i="12"/>
  <c r="S25" i="12"/>
  <c r="U25" i="12" s="1"/>
  <c r="AE27" i="6"/>
  <c r="AM27" i="5"/>
  <c r="AT76" i="5"/>
  <c r="AP76" i="5"/>
  <c r="CG59" i="6"/>
  <c r="CO59" i="5"/>
  <c r="DN61" i="5"/>
  <c r="DJ61" i="5"/>
  <c r="S31" i="6"/>
  <c r="O31" i="6"/>
  <c r="AT31" i="5"/>
  <c r="AP31" i="5"/>
  <c r="AE75" i="6"/>
  <c r="AM75" i="5"/>
  <c r="BZ23" i="6"/>
  <c r="CD23" i="6"/>
  <c r="CY29" i="6"/>
  <c r="DG29" i="5"/>
  <c r="AK28" i="5"/>
  <c r="AG28" i="5"/>
  <c r="DW23" i="5"/>
  <c r="DS23" i="5"/>
  <c r="CM24" i="5"/>
  <c r="CI24" i="5"/>
  <c r="BH22" i="6"/>
  <c r="BL22" i="6"/>
  <c r="X41" i="12"/>
  <c r="AB41" i="12"/>
  <c r="AD41" i="12" s="1"/>
  <c r="AK62" i="5"/>
  <c r="AG62" i="5"/>
  <c r="CG26" i="6"/>
  <c r="CO26" i="5"/>
  <c r="S22" i="5"/>
  <c r="O22" i="5"/>
  <c r="BQ76" i="6"/>
  <c r="BU76" i="6"/>
  <c r="EB64" i="5"/>
  <c r="EF64" i="5"/>
  <c r="S47" i="12"/>
  <c r="U47" i="12" s="1"/>
  <c r="O47" i="12"/>
  <c r="BX49" i="6"/>
  <c r="CF49" i="5"/>
  <c r="AB41" i="5"/>
  <c r="X41" i="5"/>
  <c r="EO72" i="6"/>
  <c r="EK72" i="6"/>
  <c r="AY10" i="6"/>
  <c r="BC10" i="6"/>
  <c r="DE68" i="5"/>
  <c r="DA68" i="5"/>
  <c r="AP64" i="6"/>
  <c r="AT64" i="6"/>
  <c r="DQ23" i="6" l="1"/>
  <c r="DY23" i="5"/>
  <c r="DE55" i="6"/>
  <c r="DA55" i="6"/>
  <c r="CY72" i="6"/>
  <c r="DG72" i="5"/>
  <c r="BX28" i="6"/>
  <c r="CF28" i="5"/>
  <c r="BL45" i="6"/>
  <c r="BH45" i="6"/>
  <c r="BQ45" i="6"/>
  <c r="BU45" i="6"/>
  <c r="AW55" i="6"/>
  <c r="BE55" i="5"/>
  <c r="X17" i="6"/>
  <c r="AB17" i="6"/>
  <c r="AP30" i="6"/>
  <c r="AT30" i="6"/>
  <c r="BZ39" i="6"/>
  <c r="CD39" i="6"/>
  <c r="D47" i="6"/>
  <c r="L47" i="5"/>
  <c r="DQ62" i="6"/>
  <c r="DY62" i="5"/>
  <c r="M40" i="6"/>
  <c r="U40" i="5"/>
  <c r="AN39" i="7"/>
  <c r="AV39" i="6"/>
  <c r="DQ66" i="7"/>
  <c r="DY66" i="6"/>
  <c r="O49" i="6"/>
  <c r="S49" i="6"/>
  <c r="DZ53" i="6"/>
  <c r="EH53" i="5"/>
  <c r="DP32" i="5"/>
  <c r="DH32" i="6"/>
  <c r="V29" i="6"/>
  <c r="AD29" i="5"/>
  <c r="DW19" i="6"/>
  <c r="DS19" i="6"/>
  <c r="BH32" i="6"/>
  <c r="BL32" i="6"/>
  <c r="CG13" i="6"/>
  <c r="CO13" i="5"/>
  <c r="M18" i="6"/>
  <c r="U18" i="5"/>
  <c r="DE66" i="6"/>
  <c r="DA66" i="6"/>
  <c r="AB31" i="6"/>
  <c r="X31" i="6"/>
  <c r="BX27" i="7"/>
  <c r="CF27" i="6"/>
  <c r="AB26" i="6"/>
  <c r="X26" i="6"/>
  <c r="DS26" i="6"/>
  <c r="DW26" i="6"/>
  <c r="AG17" i="6"/>
  <c r="AK17" i="6"/>
  <c r="V45" i="6"/>
  <c r="AD45" i="5"/>
  <c r="BE23" i="5"/>
  <c r="AW23" i="6"/>
  <c r="DQ72" i="7"/>
  <c r="DY72" i="6"/>
  <c r="F45" i="6"/>
  <c r="J45" i="6"/>
  <c r="BL31" i="6"/>
  <c r="BH31" i="6"/>
  <c r="DQ28" i="7"/>
  <c r="DY28" i="6"/>
  <c r="BF29" i="7"/>
  <c r="BN29" i="6"/>
  <c r="DN10" i="6"/>
  <c r="DJ10" i="6"/>
  <c r="BX37" i="7"/>
  <c r="CF37" i="6"/>
  <c r="EF48" i="6"/>
  <c r="EB48" i="6"/>
  <c r="EI63" i="6"/>
  <c r="EQ63" i="5"/>
  <c r="BF38" i="6"/>
  <c r="BN38" i="5"/>
  <c r="AP26" i="6"/>
  <c r="AT26" i="6"/>
  <c r="EI47" i="7"/>
  <c r="EQ47" i="6"/>
  <c r="AK67" i="6"/>
  <c r="AG67" i="6"/>
  <c r="X62" i="6"/>
  <c r="AB62" i="6"/>
  <c r="AB47" i="6"/>
  <c r="X47" i="6"/>
  <c r="BU41" i="6"/>
  <c r="BQ41" i="6"/>
  <c r="EO75" i="6"/>
  <c r="EK75" i="6"/>
  <c r="CY31" i="7"/>
  <c r="DG31" i="6"/>
  <c r="DS27" i="6"/>
  <c r="DW27" i="6"/>
  <c r="AK77" i="7"/>
  <c r="AG77" i="7"/>
  <c r="BF25" i="7"/>
  <c r="BN25" i="6"/>
  <c r="CM17" i="6"/>
  <c r="CI17" i="6"/>
  <c r="BF69" i="7"/>
  <c r="BN69" i="6"/>
  <c r="V66" i="6"/>
  <c r="AD66" i="5"/>
  <c r="DS29" i="6"/>
  <c r="DW29" i="6"/>
  <c r="BO29" i="6"/>
  <c r="BW29" i="5"/>
  <c r="DH67" i="6"/>
  <c r="DP67" i="5"/>
  <c r="AN18" i="6"/>
  <c r="AV18" i="5"/>
  <c r="V35" i="6"/>
  <c r="AD35" i="5"/>
  <c r="CG23" i="7"/>
  <c r="CO23" i="6"/>
  <c r="AN25" i="7"/>
  <c r="AV25" i="6"/>
  <c r="AN64" i="7"/>
  <c r="AV64" i="6"/>
  <c r="BO76" i="7"/>
  <c r="BW76" i="6"/>
  <c r="DQ35" i="6"/>
  <c r="DY35" i="5"/>
  <c r="BC53" i="6"/>
  <c r="AY53" i="6"/>
  <c r="DQ31" i="7"/>
  <c r="DY31" i="6"/>
  <c r="BF65" i="7"/>
  <c r="BN65" i="6"/>
  <c r="S13" i="6"/>
  <c r="O13" i="6"/>
  <c r="BC40" i="6"/>
  <c r="AY40" i="6"/>
  <c r="CY30" i="6"/>
  <c r="DG30" i="5"/>
  <c r="BU28" i="6"/>
  <c r="BQ28" i="6"/>
  <c r="DZ65" i="6"/>
  <c r="EH65" i="5"/>
  <c r="M23" i="7"/>
  <c r="U23" i="6"/>
  <c r="AN27" i="6"/>
  <c r="AV27" i="5"/>
  <c r="DQ65" i="7"/>
  <c r="DY65" i="6"/>
  <c r="DQ13" i="7"/>
  <c r="DY13" i="6"/>
  <c r="BU24" i="6"/>
  <c r="BQ24" i="6"/>
  <c r="BX30" i="6"/>
  <c r="CF30" i="5"/>
  <c r="BO55" i="6"/>
  <c r="BW55" i="5"/>
  <c r="DH48" i="6"/>
  <c r="DP48" i="5"/>
  <c r="AW28" i="6"/>
  <c r="BE28" i="5"/>
  <c r="D30" i="6"/>
  <c r="L30" i="5"/>
  <c r="J26" i="6"/>
  <c r="F26" i="6"/>
  <c r="CY23" i="7"/>
  <c r="DG23" i="6"/>
  <c r="M17" i="6"/>
  <c r="U17" i="5"/>
  <c r="DZ28" i="6"/>
  <c r="EH28" i="5"/>
  <c r="BO61" i="6"/>
  <c r="BW61" i="5"/>
  <c r="BF63" i="6"/>
  <c r="BN63" i="5"/>
  <c r="DH13" i="6"/>
  <c r="DP13" i="5"/>
  <c r="CI61" i="6"/>
  <c r="CM61" i="6"/>
  <c r="BC22" i="6"/>
  <c r="AY22" i="6"/>
  <c r="DH78" i="6"/>
  <c r="DP78" i="5"/>
  <c r="CG36" i="6"/>
  <c r="CO36" i="5"/>
  <c r="DW40" i="6"/>
  <c r="DS40" i="6"/>
  <c r="DN37" i="6"/>
  <c r="DJ37" i="6"/>
  <c r="J66" i="6"/>
  <c r="F66" i="6"/>
  <c r="S68" i="6"/>
  <c r="O68" i="6"/>
  <c r="EO30" i="6"/>
  <c r="EK30" i="6"/>
  <c r="F39" i="6"/>
  <c r="J39" i="6"/>
  <c r="AY63" i="6"/>
  <c r="BC63" i="6"/>
  <c r="AE64" i="6"/>
  <c r="AM64" i="5"/>
  <c r="CY19" i="6"/>
  <c r="DG19" i="5"/>
  <c r="AG72" i="6"/>
  <c r="AK72" i="6"/>
  <c r="BU74" i="6"/>
  <c r="BQ74" i="6"/>
  <c r="DN77" i="6"/>
  <c r="DJ77" i="6"/>
  <c r="M41" i="7"/>
  <c r="U41" i="6"/>
  <c r="BL62" i="6"/>
  <c r="BH62" i="6"/>
  <c r="CD59" i="6"/>
  <c r="BZ59" i="6"/>
  <c r="DW10" i="6"/>
  <c r="DS10" i="6"/>
  <c r="AB65" i="6"/>
  <c r="X65" i="6"/>
  <c r="DZ16" i="7"/>
  <c r="EH16" i="6"/>
  <c r="DA18" i="6"/>
  <c r="DE18" i="6"/>
  <c r="BF48" i="7"/>
  <c r="BN48" i="6"/>
  <c r="DW67" i="6"/>
  <c r="DS67" i="6"/>
  <c r="DE17" i="6"/>
  <c r="DA17" i="6"/>
  <c r="M10" i="6"/>
  <c r="U10" i="5"/>
  <c r="CD38" i="6"/>
  <c r="BZ38" i="6"/>
  <c r="AB53" i="6"/>
  <c r="X53" i="6"/>
  <c r="BC32" i="6"/>
  <c r="AY32" i="6"/>
  <c r="X36" i="6"/>
  <c r="AB36" i="6"/>
  <c r="BF74" i="6"/>
  <c r="BN74" i="5"/>
  <c r="EF17" i="6"/>
  <c r="EB17" i="6"/>
  <c r="V41" i="6"/>
  <c r="AD41" i="5"/>
  <c r="BX68" i="6"/>
  <c r="CF68" i="5"/>
  <c r="CM72" i="6"/>
  <c r="CI72" i="6"/>
  <c r="DZ19" i="6"/>
  <c r="EH19" i="5"/>
  <c r="AT62" i="6"/>
  <c r="AP62" i="6"/>
  <c r="BX47" i="6"/>
  <c r="CF47" i="5"/>
  <c r="S72" i="6"/>
  <c r="O72" i="6"/>
  <c r="BU35" i="6"/>
  <c r="BQ35" i="6"/>
  <c r="BO36" i="7"/>
  <c r="BW36" i="6"/>
  <c r="AB64" i="6"/>
  <c r="X64" i="6"/>
  <c r="BF40" i="6"/>
  <c r="BN40" i="5"/>
  <c r="AG65" i="7"/>
  <c r="AK65" i="7"/>
  <c r="DN25" i="6"/>
  <c r="DJ25" i="6"/>
  <c r="DH45" i="6"/>
  <c r="DP45" i="5"/>
  <c r="BX41" i="7"/>
  <c r="CF41" i="6"/>
  <c r="D13" i="6"/>
  <c r="L13" i="5"/>
  <c r="EF40" i="6"/>
  <c r="EB40" i="6"/>
  <c r="J17" i="6"/>
  <c r="F17" i="6"/>
  <c r="AK59" i="6"/>
  <c r="AG59" i="6"/>
  <c r="EF75" i="6"/>
  <c r="EB75" i="6"/>
  <c r="DQ24" i="7"/>
  <c r="DY24" i="6"/>
  <c r="DQ47" i="7"/>
  <c r="DY47" i="6"/>
  <c r="AW68" i="6"/>
  <c r="BE68" i="5"/>
  <c r="DZ35" i="7"/>
  <c r="EH35" i="6"/>
  <c r="CI35" i="6"/>
  <c r="CM35" i="6"/>
  <c r="BL77" i="7"/>
  <c r="BH77" i="7"/>
  <c r="CG31" i="7"/>
  <c r="CO31" i="6"/>
  <c r="EI61" i="6"/>
  <c r="EQ61" i="5"/>
  <c r="DN41" i="6"/>
  <c r="DJ41" i="6"/>
  <c r="AT23" i="6"/>
  <c r="AP23" i="6"/>
  <c r="CG41" i="7"/>
  <c r="CO41" i="6"/>
  <c r="AW13" i="11"/>
  <c r="BC13" i="11" s="1"/>
  <c r="BE13" i="10"/>
  <c r="AY13" i="11" s="1"/>
  <c r="AW41" i="6"/>
  <c r="BE41" i="5"/>
  <c r="DH75" i="7"/>
  <c r="DP75" i="6"/>
  <c r="CG66" i="6"/>
  <c r="CO66" i="5"/>
  <c r="BC65" i="6"/>
  <c r="AY65" i="6"/>
  <c r="AB27" i="6"/>
  <c r="X27" i="6"/>
  <c r="AK66" i="6"/>
  <c r="AG66" i="6"/>
  <c r="EI18" i="7"/>
  <c r="EQ18" i="6"/>
  <c r="CM68" i="6"/>
  <c r="CI68" i="6"/>
  <c r="BH75" i="6"/>
  <c r="BL75" i="6"/>
  <c r="V61" i="6"/>
  <c r="AD61" i="5"/>
  <c r="DH17" i="7"/>
  <c r="DP17" i="6"/>
  <c r="BO25" i="6"/>
  <c r="BW25" i="5"/>
  <c r="AW77" i="6"/>
  <c r="BE77" i="5"/>
  <c r="EK38" i="6"/>
  <c r="EO38" i="6"/>
  <c r="D37" i="7"/>
  <c r="L37" i="6"/>
  <c r="L64" i="5"/>
  <c r="D64" i="6"/>
  <c r="DQ77" i="7"/>
  <c r="DY77" i="6"/>
  <c r="AN61" i="6"/>
  <c r="AV61" i="5"/>
  <c r="CG29" i="6"/>
  <c r="CO29" i="5"/>
  <c r="DW74" i="6"/>
  <c r="DS74" i="6"/>
  <c r="CI16" i="6"/>
  <c r="CM16" i="6"/>
  <c r="EB32" i="6"/>
  <c r="EF32" i="6"/>
  <c r="DS68" i="6"/>
  <c r="DW68" i="6"/>
  <c r="EO36" i="6"/>
  <c r="EK36" i="6"/>
  <c r="AE30" i="6"/>
  <c r="AM30" i="5"/>
  <c r="EB13" i="6"/>
  <c r="EF13" i="6"/>
  <c r="AW64" i="7"/>
  <c r="BE64" i="6"/>
  <c r="AN49" i="7"/>
  <c r="AV49" i="6"/>
  <c r="DQ38" i="7"/>
  <c r="DY38" i="6"/>
  <c r="BF39" i="7"/>
  <c r="BN39" i="6"/>
  <c r="EK32" i="6"/>
  <c r="EO32" i="6"/>
  <c r="F76" i="6"/>
  <c r="J76" i="6"/>
  <c r="EF69" i="6"/>
  <c r="EB69" i="6"/>
  <c r="CM28" i="6"/>
  <c r="CI28" i="6"/>
  <c r="DH76" i="6"/>
  <c r="DP76" i="5"/>
  <c r="CG62" i="7"/>
  <c r="CO62" i="6"/>
  <c r="BQ32" i="6"/>
  <c r="BU32" i="6"/>
  <c r="EI41" i="6"/>
  <c r="EQ41" i="5"/>
  <c r="CG22" i="6"/>
  <c r="CO22" i="5"/>
  <c r="AE78" i="7"/>
  <c r="AM78" i="6"/>
  <c r="EI74" i="6"/>
  <c r="EQ74" i="5"/>
  <c r="CY49" i="7"/>
  <c r="DG49" i="6"/>
  <c r="DW76" i="6"/>
  <c r="DS76" i="6"/>
  <c r="V28" i="7"/>
  <c r="AD28" i="6"/>
  <c r="DW63" i="11"/>
  <c r="DS63" i="11"/>
  <c r="BU16" i="6"/>
  <c r="BQ16" i="6"/>
  <c r="AN53" i="7"/>
  <c r="AV53" i="6"/>
  <c r="M62" i="7"/>
  <c r="U62" i="6"/>
  <c r="S63" i="6"/>
  <c r="O63" i="6"/>
  <c r="AN16" i="7"/>
  <c r="AV16" i="6"/>
  <c r="AE53" i="6"/>
  <c r="AM53" i="5"/>
  <c r="DN55" i="6"/>
  <c r="DJ55" i="6"/>
  <c r="J18" i="6"/>
  <c r="F18" i="6"/>
  <c r="BO72" i="6"/>
  <c r="BW72" i="5"/>
  <c r="EI49" i="6"/>
  <c r="EQ49" i="5"/>
  <c r="DN31" i="6"/>
  <c r="DJ31" i="6"/>
  <c r="DJ35" i="6"/>
  <c r="DN35" i="6"/>
  <c r="BL41" i="6"/>
  <c r="BH41" i="6"/>
  <c r="DJ59" i="6"/>
  <c r="DN59" i="6"/>
  <c r="DE38" i="6"/>
  <c r="DA38" i="6"/>
  <c r="BC36" i="6"/>
  <c r="AY36" i="6"/>
  <c r="EF27" i="6"/>
  <c r="EB27" i="6"/>
  <c r="AT75" i="6"/>
  <c r="AP75" i="6"/>
  <c r="BU38" i="6"/>
  <c r="BQ38" i="6"/>
  <c r="M37" i="7"/>
  <c r="U37" i="6"/>
  <c r="V25" i="6"/>
  <c r="AD25" i="5"/>
  <c r="EI10" i="7"/>
  <c r="EQ10" i="6"/>
  <c r="AN10" i="6"/>
  <c r="AV10" i="5"/>
  <c r="DZ62" i="6"/>
  <c r="EH62" i="5"/>
  <c r="EB37" i="6"/>
  <c r="EF37" i="6"/>
  <c r="CG67" i="6"/>
  <c r="CO67" i="5"/>
  <c r="M27" i="7"/>
  <c r="U27" i="6"/>
  <c r="BL68" i="6"/>
  <c r="BH68" i="6"/>
  <c r="J19" i="8"/>
  <c r="F19" i="8"/>
  <c r="BF59" i="7"/>
  <c r="BN59" i="6"/>
  <c r="CG19" i="7"/>
  <c r="CO19" i="6"/>
  <c r="AN31" i="6"/>
  <c r="AV31" i="5"/>
  <c r="S65" i="6"/>
  <c r="O65" i="6"/>
  <c r="AK76" i="6"/>
  <c r="AG76" i="6"/>
  <c r="DW22" i="6"/>
  <c r="DS22" i="6"/>
  <c r="D23" i="7"/>
  <c r="L23" i="6"/>
  <c r="V77" i="7"/>
  <c r="AD77" i="6"/>
  <c r="BX61" i="7"/>
  <c r="CF61" i="6"/>
  <c r="CY69" i="7"/>
  <c r="DG69" i="6"/>
  <c r="BX67" i="7"/>
  <c r="CF67" i="6"/>
  <c r="BC61" i="6"/>
  <c r="AY61" i="6"/>
  <c r="BU62" i="6"/>
  <c r="BQ62" i="6"/>
  <c r="DP74" i="5"/>
  <c r="DH74" i="6"/>
  <c r="DZ10" i="6"/>
  <c r="EH10" i="5"/>
  <c r="DH72" i="7"/>
  <c r="DP72" i="6"/>
  <c r="J22" i="6"/>
  <c r="F22" i="6"/>
  <c r="AN22" i="6"/>
  <c r="AV22" i="5"/>
  <c r="AW75" i="6"/>
  <c r="BE75" i="5"/>
  <c r="AE36" i="6"/>
  <c r="AM36" i="5"/>
  <c r="DQ25" i="6"/>
  <c r="DY25" i="5"/>
  <c r="AT66" i="6"/>
  <c r="AP66" i="6"/>
  <c r="AG19" i="6"/>
  <c r="AK19" i="6"/>
  <c r="DE65" i="6"/>
  <c r="DA65" i="6"/>
  <c r="AE13" i="7"/>
  <c r="AM13" i="6"/>
  <c r="AN13" i="8"/>
  <c r="AT13" i="8" s="1"/>
  <c r="AV13" i="7"/>
  <c r="D72" i="6"/>
  <c r="L72" i="5"/>
  <c r="BN26" i="5"/>
  <c r="BF26" i="6"/>
  <c r="BL61" i="6"/>
  <c r="BH61" i="6"/>
  <c r="DH68" i="7"/>
  <c r="DP68" i="6"/>
  <c r="BH10" i="6"/>
  <c r="BL10" i="6"/>
  <c r="BF17" i="6"/>
  <c r="BN17" i="5"/>
  <c r="DH36" i="6"/>
  <c r="DP36" i="5"/>
  <c r="AE47" i="7"/>
  <c r="AM47" i="6"/>
  <c r="EI35" i="7"/>
  <c r="EQ35" i="6"/>
  <c r="O48" i="6"/>
  <c r="S48" i="6"/>
  <c r="J10" i="6"/>
  <c r="F10" i="6"/>
  <c r="BC26" i="6"/>
  <c r="AY26" i="6"/>
  <c r="CM64" i="6"/>
  <c r="CI64" i="6"/>
  <c r="EO65" i="6"/>
  <c r="EK65" i="6"/>
  <c r="DN65" i="6"/>
  <c r="DJ65" i="6"/>
  <c r="EK66" i="6"/>
  <c r="EO66" i="6"/>
  <c r="AN74" i="6"/>
  <c r="AV74" i="5"/>
  <c r="BO40" i="7"/>
  <c r="BW40" i="6"/>
  <c r="BC19" i="6"/>
  <c r="AY19" i="6"/>
  <c r="CG27" i="7"/>
  <c r="CO27" i="6"/>
  <c r="BX53" i="6"/>
  <c r="CF53" i="5"/>
  <c r="CY36" i="6"/>
  <c r="DG36" i="5"/>
  <c r="CM48" i="7"/>
  <c r="CI48" i="7"/>
  <c r="BF30" i="7"/>
  <c r="BN30" i="6"/>
  <c r="AB16" i="6"/>
  <c r="X16" i="6"/>
  <c r="AK39" i="6"/>
  <c r="AG39" i="6"/>
  <c r="AG74" i="6"/>
  <c r="AK74" i="6"/>
  <c r="J25" i="6"/>
  <c r="F25" i="6"/>
  <c r="EI72" i="7"/>
  <c r="EQ72" i="6"/>
  <c r="AE62" i="6"/>
  <c r="AM62" i="5"/>
  <c r="CI59" i="6"/>
  <c r="CM59" i="6"/>
  <c r="AN41" i="6"/>
  <c r="AV41" i="5"/>
  <c r="J40" i="6"/>
  <c r="F40" i="6"/>
  <c r="O59" i="6"/>
  <c r="S59" i="6"/>
  <c r="EI48" i="7"/>
  <c r="EQ48" i="6"/>
  <c r="DZ29" i="7"/>
  <c r="EH29" i="6"/>
  <c r="CD35" i="6"/>
  <c r="BZ35" i="6"/>
  <c r="BU17" i="6"/>
  <c r="BQ17" i="6"/>
  <c r="BF24" i="6"/>
  <c r="BN24" i="5"/>
  <c r="EF74" i="6"/>
  <c r="EB74" i="6"/>
  <c r="BC76" i="6"/>
  <c r="AY76" i="6"/>
  <c r="M36" i="6"/>
  <c r="U36" i="5"/>
  <c r="AY67" i="7"/>
  <c r="BC67" i="7"/>
  <c r="BU64" i="6"/>
  <c r="BQ64" i="6"/>
  <c r="DW69" i="6"/>
  <c r="DS69" i="6"/>
  <c r="F49" i="6"/>
  <c r="J49" i="6"/>
  <c r="BL18" i="6"/>
  <c r="BH18" i="6"/>
  <c r="CG75" i="7"/>
  <c r="CO75" i="6"/>
  <c r="BO66" i="6"/>
  <c r="BW66" i="5"/>
  <c r="BF36" i="6"/>
  <c r="BN36" i="5"/>
  <c r="D67" i="7"/>
  <c r="L67" i="6"/>
  <c r="BX65" i="7"/>
  <c r="CF65" i="6"/>
  <c r="DN18" i="6"/>
  <c r="DJ18" i="6"/>
  <c r="AK18" i="6"/>
  <c r="AG18" i="6"/>
  <c r="S30" i="6"/>
  <c r="O30" i="6"/>
  <c r="AK35" i="6"/>
  <c r="AG35" i="6"/>
  <c r="DH23" i="7"/>
  <c r="DP23" i="6"/>
  <c r="CM77" i="6"/>
  <c r="CI77" i="6"/>
  <c r="U32" i="5"/>
  <c r="M32" i="6"/>
  <c r="AN55" i="7"/>
  <c r="AV55" i="6"/>
  <c r="EI39" i="7"/>
  <c r="EQ39" i="6"/>
  <c r="M74" i="6"/>
  <c r="U74" i="5"/>
  <c r="BL64" i="6"/>
  <c r="BH64" i="6"/>
  <c r="DZ25" i="7"/>
  <c r="EH25" i="6"/>
  <c r="DZ67" i="7"/>
  <c r="EH67" i="6"/>
  <c r="AW45" i="7"/>
  <c r="BE45" i="6"/>
  <c r="BU53" i="6"/>
  <c r="BQ53" i="6"/>
  <c r="EF38" i="6"/>
  <c r="EB38" i="6"/>
  <c r="AW24" i="7"/>
  <c r="BE24" i="6"/>
  <c r="D27" i="7"/>
  <c r="L27" i="6"/>
  <c r="AE28" i="6"/>
  <c r="AM28" i="5"/>
  <c r="AN76" i="6"/>
  <c r="AV76" i="5"/>
  <c r="CY26" i="6"/>
  <c r="DG26" i="5"/>
  <c r="V68" i="7"/>
  <c r="AD68" i="6"/>
  <c r="BQ47" i="6"/>
  <c r="BU47" i="6"/>
  <c r="BZ16" i="6"/>
  <c r="CD16" i="6"/>
  <c r="BE25" i="5"/>
  <c r="AW25" i="6"/>
  <c r="CM39" i="6"/>
  <c r="CI39" i="6"/>
  <c r="EI13" i="6"/>
  <c r="EQ13" i="5"/>
  <c r="AG25" i="6"/>
  <c r="AK25" i="6"/>
  <c r="CI49" i="6"/>
  <c r="CM49" i="6"/>
  <c r="DH22" i="6"/>
  <c r="DP22" i="5"/>
  <c r="BF22" i="7"/>
  <c r="BN22" i="6"/>
  <c r="CY53" i="6"/>
  <c r="DG53" i="5"/>
  <c r="DZ18" i="6"/>
  <c r="EH18" i="5"/>
  <c r="CY68" i="6"/>
  <c r="DG68" i="5"/>
  <c r="BZ49" i="6"/>
  <c r="CD49" i="6"/>
  <c r="M22" i="6"/>
  <c r="U22" i="5"/>
  <c r="DA29" i="6"/>
  <c r="DE29" i="6"/>
  <c r="U31" i="6"/>
  <c r="M31" i="7"/>
  <c r="AG27" i="6"/>
  <c r="AK27" i="6"/>
  <c r="DE74" i="6"/>
  <c r="DA74" i="6"/>
  <c r="BZ26" i="6"/>
  <c r="CD26" i="6"/>
  <c r="DQ59" i="9"/>
  <c r="DW59" i="9" s="1"/>
  <c r="DY59" i="8"/>
  <c r="M78" i="6"/>
  <c r="U78" i="5"/>
  <c r="CY28" i="6"/>
  <c r="DG28" i="5"/>
  <c r="DQ49" i="7"/>
  <c r="DY49" i="6"/>
  <c r="DH40" i="6"/>
  <c r="DP40" i="5"/>
  <c r="CI18" i="6"/>
  <c r="CM18" i="6"/>
  <c r="V75" i="7"/>
  <c r="AD75" i="6"/>
  <c r="AW18" i="7"/>
  <c r="BE18" i="6"/>
  <c r="CD29" i="6"/>
  <c r="BZ29" i="6"/>
  <c r="AE32" i="6"/>
  <c r="AM32" i="5"/>
  <c r="EI67" i="6"/>
  <c r="EQ67" i="5"/>
  <c r="DZ26" i="6"/>
  <c r="EH26" i="5"/>
  <c r="V10" i="6"/>
  <c r="AD10" i="5"/>
  <c r="BO30" i="7"/>
  <c r="BW30" i="6"/>
  <c r="CD19" i="6"/>
  <c r="BZ19" i="6"/>
  <c r="DE22" i="6"/>
  <c r="DA22" i="6"/>
  <c r="AT19" i="6"/>
  <c r="AP19" i="6"/>
  <c r="M69" i="6"/>
  <c r="U69" i="5"/>
  <c r="DQ45" i="7"/>
  <c r="DY45" i="6"/>
  <c r="U66" i="5"/>
  <c r="M66" i="6"/>
  <c r="V19" i="6"/>
  <c r="AD19" i="5"/>
  <c r="AN65" i="6"/>
  <c r="AV65" i="5"/>
  <c r="BZ45" i="6"/>
  <c r="CD45" i="6"/>
  <c r="BH72" i="6"/>
  <c r="BL72" i="6"/>
  <c r="BZ18" i="6"/>
  <c r="CD18" i="6"/>
  <c r="EI59" i="7"/>
  <c r="EQ59" i="6"/>
  <c r="AY69" i="6"/>
  <c r="BC69" i="6"/>
  <c r="EF72" i="6"/>
  <c r="EB72" i="6"/>
  <c r="CI25" i="6"/>
  <c r="CM25" i="6"/>
  <c r="CG76" i="6"/>
  <c r="CO76" i="5"/>
  <c r="D41" i="7"/>
  <c r="L41" i="6"/>
  <c r="CG10" i="6"/>
  <c r="CO10" i="5"/>
  <c r="EI78" i="6"/>
  <c r="EQ78" i="5"/>
  <c r="AT77" i="6"/>
  <c r="AP77" i="6"/>
  <c r="AN63" i="6"/>
  <c r="AV63" i="5"/>
  <c r="EI17" i="7"/>
  <c r="EQ17" i="6"/>
  <c r="BF78" i="7"/>
  <c r="BN78" i="6"/>
  <c r="DG75" i="5"/>
  <c r="CY75" i="6"/>
  <c r="AB13" i="6"/>
  <c r="X13" i="6"/>
  <c r="AN35" i="7"/>
  <c r="AV35" i="6"/>
  <c r="AW39" i="6"/>
  <c r="BE39" i="5"/>
  <c r="AW62" i="6"/>
  <c r="BE62" i="5"/>
  <c r="BU10" i="6"/>
  <c r="BQ10" i="6"/>
  <c r="EI37" i="6"/>
  <c r="EQ37" i="5"/>
  <c r="AE63" i="7"/>
  <c r="AM63" i="6"/>
  <c r="DE10" i="6"/>
  <c r="DA10" i="6"/>
  <c r="V63" i="7"/>
  <c r="AD63" i="6"/>
  <c r="BH55" i="6"/>
  <c r="BL55" i="6"/>
  <c r="CG78" i="6"/>
  <c r="CO78" i="5"/>
  <c r="DJ29" i="6"/>
  <c r="DN29" i="6"/>
  <c r="BX31" i="7"/>
  <c r="CF31" i="6"/>
  <c r="BC30" i="6"/>
  <c r="AY30" i="6"/>
  <c r="AE45" i="7"/>
  <c r="AM45" i="6"/>
  <c r="AB78" i="6"/>
  <c r="X78" i="6"/>
  <c r="BX72" i="6"/>
  <c r="CF72" i="5"/>
  <c r="AT38" i="6"/>
  <c r="AP38" i="6"/>
  <c r="DQ78" i="7"/>
  <c r="DY78" i="6"/>
  <c r="CD63" i="6"/>
  <c r="BZ63" i="6"/>
  <c r="AK23" i="6"/>
  <c r="AG23" i="6"/>
  <c r="X40" i="6"/>
  <c r="AB40" i="6"/>
  <c r="DN64" i="6"/>
  <c r="DJ64" i="6"/>
  <c r="DQ37" i="6"/>
  <c r="DY37" i="5"/>
  <c r="S19" i="6"/>
  <c r="O19" i="6"/>
  <c r="EO28" i="6"/>
  <c r="EK28" i="6"/>
  <c r="J38" i="6"/>
  <c r="F38" i="6"/>
  <c r="BL76" i="6"/>
  <c r="BH76" i="6"/>
  <c r="M45" i="6"/>
  <c r="U45" i="5"/>
  <c r="DE48" i="6"/>
  <c r="DA48" i="6"/>
  <c r="DN26" i="6"/>
  <c r="DJ26" i="6"/>
  <c r="CD24" i="6"/>
  <c r="BZ24" i="6"/>
  <c r="EF22" i="6"/>
  <c r="EB22" i="6"/>
  <c r="D28" i="6"/>
  <c r="L28" i="5"/>
  <c r="EI19" i="7"/>
  <c r="EQ19" i="6"/>
  <c r="DH28" i="7"/>
  <c r="DP28" i="6"/>
  <c r="AB76" i="6"/>
  <c r="X76" i="6"/>
  <c r="S24" i="6"/>
  <c r="O24" i="6"/>
  <c r="EO22" i="6"/>
  <c r="EK22" i="6"/>
  <c r="V32" i="7"/>
  <c r="AD32" i="6"/>
  <c r="AE16" i="7"/>
  <c r="AM16" i="6"/>
  <c r="BO65" i="7"/>
  <c r="BW65" i="6"/>
  <c r="DZ45" i="7"/>
  <c r="EH45" i="6"/>
  <c r="DQ75" i="7"/>
  <c r="DY75" i="6"/>
  <c r="AW35" i="6"/>
  <c r="BE35" i="5"/>
  <c r="J35" i="6"/>
  <c r="F35" i="6"/>
  <c r="BO63" i="6"/>
  <c r="BW63" i="5"/>
  <c r="AG29" i="6"/>
  <c r="AK29" i="6"/>
  <c r="BU59" i="6"/>
  <c r="BQ59" i="6"/>
  <c r="BW31" i="5"/>
  <c r="BO31" i="6"/>
  <c r="BL16" i="6"/>
  <c r="BH16" i="6"/>
  <c r="AN29" i="7"/>
  <c r="AV29" i="6"/>
  <c r="J59" i="6"/>
  <c r="F59" i="6"/>
  <c r="EF61" i="6"/>
  <c r="EB61" i="6"/>
  <c r="DQ48" i="7"/>
  <c r="DY48" i="6"/>
  <c r="AN32" i="7"/>
  <c r="AV32" i="6"/>
  <c r="AW37" i="6"/>
  <c r="BE37" i="5"/>
  <c r="CD13" i="6"/>
  <c r="BZ13" i="6"/>
  <c r="S26" i="6"/>
  <c r="O26" i="6"/>
  <c r="BX74" i="7"/>
  <c r="CF74" i="6"/>
  <c r="CY41" i="7"/>
  <c r="DG41" i="6"/>
  <c r="AB22" i="6"/>
  <c r="X22" i="6"/>
  <c r="CD69" i="6"/>
  <c r="BZ69" i="6"/>
  <c r="EF77" i="6"/>
  <c r="EB77" i="6"/>
  <c r="AT72" i="6"/>
  <c r="AP72" i="6"/>
  <c r="S77" i="6"/>
  <c r="O77" i="6"/>
  <c r="AK49" i="6"/>
  <c r="AG49" i="6"/>
  <c r="BL37" i="6"/>
  <c r="BH37" i="6"/>
  <c r="CD25" i="6"/>
  <c r="BZ25" i="6"/>
  <c r="D68" i="6"/>
  <c r="L68" i="5"/>
  <c r="EO40" i="6"/>
  <c r="EK40" i="6"/>
  <c r="DE47" i="6"/>
  <c r="DA47" i="6"/>
  <c r="D75" i="6"/>
  <c r="L75" i="5"/>
  <c r="EI31" i="6"/>
  <c r="EQ31" i="5"/>
  <c r="EI76" i="6"/>
  <c r="EQ76" i="5"/>
  <c r="AN17" i="6"/>
  <c r="AV17" i="5"/>
  <c r="DH47" i="6"/>
  <c r="DP47" i="5"/>
  <c r="V24" i="7"/>
  <c r="AD24" i="6"/>
  <c r="EI69" i="6"/>
  <c r="EQ69" i="5"/>
  <c r="AW48" i="6"/>
  <c r="BE48" i="5"/>
  <c r="DQ39" i="6"/>
  <c r="DY39" i="5"/>
  <c r="AN67" i="7"/>
  <c r="AV67" i="6"/>
  <c r="CY27" i="7"/>
  <c r="DG27" i="6"/>
  <c r="D77" i="6"/>
  <c r="L77" i="5"/>
  <c r="AW66" i="7"/>
  <c r="BE66" i="6"/>
  <c r="D55" i="6"/>
  <c r="L55" i="5"/>
  <c r="CY61" i="7"/>
  <c r="DG61" i="6"/>
  <c r="V59" i="6"/>
  <c r="AD59" i="5"/>
  <c r="S28" i="6"/>
  <c r="O28" i="6"/>
  <c r="EO24" i="6"/>
  <c r="EK24" i="6"/>
  <c r="BX55" i="6"/>
  <c r="CF55" i="5"/>
  <c r="EO23" i="6"/>
  <c r="EK23" i="6"/>
  <c r="CG38" i="6"/>
  <c r="CO38" i="5"/>
  <c r="D78" i="7"/>
  <c r="L78" i="6"/>
  <c r="V72" i="7"/>
  <c r="AD72" i="6"/>
  <c r="BO22" i="7"/>
  <c r="BW22" i="6"/>
  <c r="EI25" i="7"/>
  <c r="EQ25" i="6"/>
  <c r="DH24" i="7"/>
  <c r="DP24" i="6"/>
  <c r="CM63" i="6"/>
  <c r="CI63" i="6"/>
  <c r="AE26" i="6"/>
  <c r="AM26" i="5"/>
  <c r="EQ29" i="5"/>
  <c r="EI29" i="6"/>
  <c r="EO16" i="6"/>
  <c r="EK16" i="6"/>
  <c r="AK22" i="6"/>
  <c r="AG22" i="6"/>
  <c r="BU27" i="6"/>
  <c r="BQ27" i="6"/>
  <c r="DE45" i="6"/>
  <c r="DA45" i="6"/>
  <c r="DA35" i="6"/>
  <c r="DE35" i="6"/>
  <c r="AG69" i="7"/>
  <c r="AK69" i="7"/>
  <c r="BO67" i="6"/>
  <c r="BW67" i="5"/>
  <c r="CG37" i="7"/>
  <c r="CO37" i="6"/>
  <c r="CG40" i="6"/>
  <c r="CO40" i="5"/>
  <c r="BX66" i="7"/>
  <c r="CF66" i="6"/>
  <c r="AB18" i="6"/>
  <c r="X18" i="6"/>
  <c r="CY77" i="6"/>
  <c r="DG77" i="5"/>
  <c r="BO26" i="7"/>
  <c r="BW26" i="6"/>
  <c r="M47" i="6"/>
  <c r="U47" i="5"/>
  <c r="BO19" i="6"/>
  <c r="BW19" i="5"/>
  <c r="DQ53" i="7"/>
  <c r="DY53" i="6"/>
  <c r="AW16" i="6"/>
  <c r="BE16" i="5"/>
  <c r="M76" i="6"/>
  <c r="U76" i="5"/>
  <c r="AB55" i="6"/>
  <c r="X55" i="6"/>
  <c r="AW78" i="7"/>
  <c r="BE78" i="6"/>
  <c r="CG47" i="6"/>
  <c r="CO47" i="5"/>
  <c r="CY13" i="8"/>
  <c r="DG13" i="7"/>
  <c r="DZ59" i="7"/>
  <c r="EH59" i="6"/>
  <c r="DE39" i="6"/>
  <c r="DA39" i="6"/>
  <c r="DP38" i="5"/>
  <c r="DH38" i="6"/>
  <c r="CO69" i="5"/>
  <c r="CG69" i="6"/>
  <c r="AK48" i="6"/>
  <c r="AG48" i="6"/>
  <c r="CM55" i="6"/>
  <c r="CI55" i="6"/>
  <c r="D31" i="7"/>
  <c r="L31" i="6"/>
  <c r="O53" i="6"/>
  <c r="S53" i="6"/>
  <c r="AB74" i="6"/>
  <c r="X74" i="6"/>
  <c r="DH69" i="6"/>
  <c r="DP69" i="5"/>
  <c r="J24" i="6"/>
  <c r="F24" i="6"/>
  <c r="EF49" i="6"/>
  <c r="EB49" i="6"/>
  <c r="AK75" i="6"/>
  <c r="AG75" i="6"/>
  <c r="V67" i="6"/>
  <c r="AD67" i="5"/>
  <c r="CO32" i="5"/>
  <c r="CG32" i="6"/>
  <c r="CG65" i="6"/>
  <c r="CO65" i="5"/>
  <c r="BF13" i="7"/>
  <c r="BN13" i="6"/>
  <c r="DH49" i="7"/>
  <c r="DP49" i="6"/>
  <c r="V48" i="6"/>
  <c r="AD48" i="5"/>
  <c r="CY40" i="6"/>
  <c r="DG40" i="5"/>
  <c r="DW61" i="6"/>
  <c r="DS61" i="6"/>
  <c r="D32" i="9"/>
  <c r="L32" i="8"/>
  <c r="BD74" i="6"/>
  <c r="AY74" i="6"/>
  <c r="EF66" i="6"/>
  <c r="EB66" i="6"/>
  <c r="EB31" i="6"/>
  <c r="EF31" i="6"/>
  <c r="DJ30" i="6"/>
  <c r="DN30" i="6"/>
  <c r="CD40" i="6"/>
  <c r="BZ40" i="6"/>
  <c r="AE38" i="7"/>
  <c r="AM38" i="6"/>
  <c r="DZ63" i="7"/>
  <c r="EH63" i="6"/>
  <c r="EI27" i="6"/>
  <c r="EQ27" i="5"/>
  <c r="DE63" i="6"/>
  <c r="DA63" i="6"/>
  <c r="BL23" i="6"/>
  <c r="BH23" i="6"/>
  <c r="EI53" i="7"/>
  <c r="EQ53" i="6"/>
  <c r="AT36" i="6"/>
  <c r="AP36" i="6"/>
  <c r="BU37" i="6"/>
  <c r="BQ37" i="6"/>
  <c r="DA25" i="6"/>
  <c r="DE25" i="6"/>
  <c r="EK77" i="6"/>
  <c r="EO77" i="6"/>
  <c r="O16" i="6"/>
  <c r="S16" i="6"/>
  <c r="AG68" i="6"/>
  <c r="AK68" i="6"/>
  <c r="DW32" i="6"/>
  <c r="DS32" i="6"/>
  <c r="AT40" i="6"/>
  <c r="AP40" i="6"/>
  <c r="DZ30" i="6"/>
  <c r="EH30" i="5"/>
  <c r="DJ62" i="6"/>
  <c r="DN62" i="6"/>
  <c r="AG41" i="6"/>
  <c r="AK41" i="6"/>
  <c r="V49" i="6"/>
  <c r="AD49" i="5"/>
  <c r="S55" i="6"/>
  <c r="O55" i="6"/>
  <c r="AE40" i="6"/>
  <c r="AM40" i="5"/>
  <c r="D48" i="7"/>
  <c r="L48" i="6"/>
  <c r="EI68" i="7"/>
  <c r="EQ68" i="6"/>
  <c r="EO62" i="6"/>
  <c r="EK62" i="6"/>
  <c r="CG45" i="6"/>
  <c r="CO45" i="5"/>
  <c r="DZ76" i="7"/>
  <c r="EH76" i="6"/>
  <c r="DJ19" i="6"/>
  <c r="DN19" i="6"/>
  <c r="BU23" i="6"/>
  <c r="BQ23" i="6"/>
  <c r="CG74" i="6"/>
  <c r="CO74" i="5"/>
  <c r="BO68" i="7"/>
  <c r="BW68" i="6"/>
  <c r="BF49" i="7"/>
  <c r="BN49" i="6"/>
  <c r="D16" i="6"/>
  <c r="L16" i="5"/>
  <c r="BX32" i="6"/>
  <c r="CF32" i="5"/>
  <c r="AW59" i="6"/>
  <c r="BE59" i="5"/>
  <c r="S35" i="6"/>
  <c r="O35" i="6"/>
  <c r="AW49" i="6"/>
  <c r="BE49" i="5"/>
  <c r="BU48" i="6"/>
  <c r="BQ48" i="6"/>
  <c r="O61" i="6"/>
  <c r="S61" i="6"/>
  <c r="AT59" i="6"/>
  <c r="AP59" i="6"/>
  <c r="BQ39" i="6"/>
  <c r="BU39" i="6"/>
  <c r="D53" i="6"/>
  <c r="L53" i="5"/>
  <c r="BC47" i="6"/>
  <c r="AY47" i="6"/>
  <c r="D65" i="7"/>
  <c r="L65" i="6"/>
  <c r="BL28" i="6"/>
  <c r="BH28" i="6"/>
  <c r="BQ78" i="6"/>
  <c r="BU78" i="6"/>
  <c r="CY64" i="6"/>
  <c r="DG64" i="5"/>
  <c r="DQ30" i="6"/>
  <c r="DY30" i="5"/>
  <c r="AT48" i="6"/>
  <c r="AP48" i="6"/>
  <c r="DN16" i="6"/>
  <c r="DJ16" i="6"/>
  <c r="CI53" i="6"/>
  <c r="CM53" i="6"/>
  <c r="DN53" i="6"/>
  <c r="DJ53" i="6"/>
  <c r="EF36" i="6"/>
  <c r="EB36" i="6"/>
  <c r="DJ63" i="7"/>
  <c r="DN63" i="7"/>
  <c r="J69" i="6"/>
  <c r="F69" i="6"/>
  <c r="AN37" i="6"/>
  <c r="AV37" i="5"/>
  <c r="BL67" i="6"/>
  <c r="BH67" i="6"/>
  <c r="AW72" i="6"/>
  <c r="BE72" i="5"/>
  <c r="CY62" i="6"/>
  <c r="DG62" i="5"/>
  <c r="AM24" i="5"/>
  <c r="AE24" i="6"/>
  <c r="V39" i="6"/>
  <c r="AD39" i="5"/>
  <c r="AT24" i="6"/>
  <c r="AP24" i="6"/>
  <c r="AY27" i="6"/>
  <c r="BC27" i="6"/>
  <c r="AW10" i="7"/>
  <c r="BE10" i="6"/>
  <c r="BX23" i="7"/>
  <c r="CF23" i="6"/>
  <c r="CM26" i="6"/>
  <c r="CI26" i="6"/>
  <c r="CG24" i="6"/>
  <c r="CO24" i="5"/>
  <c r="DH61" i="6"/>
  <c r="DP61" i="5"/>
  <c r="EO26" i="6"/>
  <c r="EK26" i="6"/>
  <c r="DQ41" i="6"/>
  <c r="DY41" i="5"/>
  <c r="BU49" i="6"/>
  <c r="BQ49" i="6"/>
  <c r="BZ78" i="6"/>
  <c r="CD78" i="6"/>
  <c r="AY38" i="6"/>
  <c r="BC38" i="6"/>
  <c r="BZ76" i="6"/>
  <c r="CD76" i="6"/>
  <c r="DZ39" i="7"/>
  <c r="EH39" i="6"/>
  <c r="DZ47" i="7"/>
  <c r="EH47" i="6"/>
  <c r="DZ68" i="7"/>
  <c r="EH68" i="6"/>
  <c r="CY59" i="6"/>
  <c r="DG59" i="5"/>
  <c r="DQ18" i="6"/>
  <c r="DY18" i="5"/>
  <c r="D74" i="7"/>
  <c r="L74" i="6"/>
  <c r="CF64" i="5"/>
  <c r="BX64" i="6"/>
  <c r="AN78" i="6"/>
  <c r="AV78" i="5"/>
  <c r="AN47" i="7"/>
  <c r="AV47" i="6"/>
  <c r="AW17" i="7"/>
  <c r="BE17" i="6"/>
  <c r="DE24" i="6"/>
  <c r="DA24" i="6"/>
  <c r="AG37" i="6"/>
  <c r="AK37" i="6"/>
  <c r="M29" i="6"/>
  <c r="U29" i="5"/>
  <c r="S64" i="6"/>
  <c r="O64" i="6"/>
  <c r="EF23" i="6"/>
  <c r="EB23" i="6"/>
  <c r="CD17" i="6"/>
  <c r="BZ17" i="6"/>
  <c r="BU18" i="6"/>
  <c r="BQ18" i="6"/>
  <c r="DN39" i="6"/>
  <c r="DJ39" i="6"/>
  <c r="V38" i="7"/>
  <c r="AD38" i="6"/>
  <c r="AD23" i="5"/>
  <c r="V23" i="6"/>
  <c r="BF66" i="7"/>
  <c r="BN66" i="6"/>
  <c r="S39" i="6"/>
  <c r="O39" i="6"/>
  <c r="CD75" i="6"/>
  <c r="BZ75" i="6"/>
  <c r="BO13" i="6"/>
  <c r="BW13" i="5"/>
  <c r="BL27" i="6"/>
  <c r="BH27" i="6"/>
  <c r="BF47" i="6"/>
  <c r="BN47" i="5"/>
  <c r="AN69" i="6"/>
  <c r="AV69" i="5"/>
  <c r="EH24" i="5"/>
  <c r="DZ24" i="6"/>
  <c r="AK10" i="6"/>
  <c r="AG10" i="6"/>
  <c r="CD48" i="6"/>
  <c r="BZ48" i="6"/>
  <c r="CY32" i="7"/>
  <c r="DG32" i="6"/>
  <c r="DZ64" i="6"/>
  <c r="EH64" i="5"/>
  <c r="BL35" i="6"/>
  <c r="BH35" i="6"/>
  <c r="M38" i="6"/>
  <c r="U38" i="5"/>
  <c r="D61" i="7"/>
  <c r="L61" i="6"/>
  <c r="CY76" i="7"/>
  <c r="DG76" i="6"/>
  <c r="S25" i="6"/>
  <c r="O25" i="6"/>
  <c r="BF19" i="5"/>
  <c r="BN19" i="4"/>
  <c r="BX62" i="6"/>
  <c r="CF62" i="5"/>
  <c r="V69" i="7"/>
  <c r="AD69" i="6"/>
  <c r="DH66" i="6"/>
  <c r="DP66" i="5"/>
  <c r="AE55" i="7"/>
  <c r="AM54" i="6"/>
  <c r="BX77" i="6"/>
  <c r="CF77" i="5"/>
  <c r="AP28" i="6"/>
  <c r="AT28" i="6"/>
  <c r="EI45" i="6"/>
  <c r="EQ45" i="5"/>
  <c r="S75" i="6"/>
  <c r="O75" i="6"/>
  <c r="BO75" i="7"/>
  <c r="BW75" i="6"/>
  <c r="CY67" i="7"/>
  <c r="DG67" i="6"/>
  <c r="AV45" i="5"/>
  <c r="AN45" i="6"/>
  <c r="J36" i="6"/>
  <c r="F36" i="6"/>
  <c r="M67" i="7"/>
  <c r="U67" i="6"/>
  <c r="DH27" i="7"/>
  <c r="DP27" i="6"/>
  <c r="EO55" i="6"/>
  <c r="EK55" i="6"/>
  <c r="CD10" i="6"/>
  <c r="BZ10" i="6"/>
  <c r="BF53" i="7"/>
  <c r="BN53" i="6"/>
  <c r="D62" i="6"/>
  <c r="L62" i="5"/>
  <c r="AN68" i="7"/>
  <c r="AV68" i="6"/>
  <c r="EI64" i="7"/>
  <c r="EQ64" i="6"/>
  <c r="DZ55" i="7"/>
  <c r="EH55" i="6"/>
  <c r="EB41" i="6"/>
  <c r="EF41" i="6"/>
  <c r="CY37" i="7"/>
  <c r="DG37" i="6"/>
  <c r="V30" i="6"/>
  <c r="AD30" i="5"/>
  <c r="DS36" i="6"/>
  <c r="DW36" i="6"/>
  <c r="DQ17" i="7"/>
  <c r="DY17" i="6"/>
  <c r="BU69" i="6"/>
  <c r="BQ69" i="6"/>
  <c r="J63" i="6"/>
  <c r="F63" i="6"/>
  <c r="V37" i="6"/>
  <c r="AD37" i="5"/>
  <c r="CG30" i="7"/>
  <c r="CO30" i="6"/>
  <c r="DZ78" i="7"/>
  <c r="EH78" i="6"/>
  <c r="BC88" i="5"/>
  <c r="AY88" i="5"/>
  <c r="DQ16" i="6"/>
  <c r="DY16" i="5"/>
  <c r="BO77" i="6"/>
  <c r="BW77" i="5"/>
  <c r="J29" i="6"/>
  <c r="F29" i="6"/>
  <c r="CD36" i="6"/>
  <c r="BZ36" i="6"/>
  <c r="AY31" i="6"/>
  <c r="BC31" i="6"/>
  <c r="CY78" i="7"/>
  <c r="DG78" i="6"/>
  <c r="AK61" i="6"/>
  <c r="AG61" i="6"/>
  <c r="AW29" i="7"/>
  <c r="BE29" i="6"/>
  <c r="BC74" i="7"/>
  <c r="BX22" i="7"/>
  <c r="CF22" i="6"/>
  <c r="DQ55" i="7"/>
  <c r="DY55" i="6"/>
  <c r="DA16" i="6"/>
  <c r="DE16" i="6"/>
  <c r="AG31" i="6"/>
  <c r="AK31" i="6"/>
  <c r="DS64" i="6"/>
  <c r="DW64" i="6"/>
  <c r="DH30" i="7" l="1"/>
  <c r="DP30" i="6"/>
  <c r="AE65" i="8"/>
  <c r="AM65" i="7"/>
  <c r="CG61" i="7"/>
  <c r="CO61" i="6"/>
  <c r="BO69" i="7"/>
  <c r="BW69" i="6"/>
  <c r="DA37" i="7"/>
  <c r="DE37" i="7"/>
  <c r="EI55" i="7"/>
  <c r="EQ55" i="6"/>
  <c r="DJ66" i="6"/>
  <c r="DN66" i="6"/>
  <c r="M25" i="7"/>
  <c r="U25" i="6"/>
  <c r="BF35" i="7"/>
  <c r="BN35" i="6"/>
  <c r="BF27" i="7"/>
  <c r="BN27" i="6"/>
  <c r="BH66" i="7"/>
  <c r="BL66" i="7"/>
  <c r="O29" i="6"/>
  <c r="S29" i="6"/>
  <c r="AP47" i="7"/>
  <c r="AT47" i="7"/>
  <c r="EF39" i="7"/>
  <c r="EB39" i="7"/>
  <c r="BO49" i="7"/>
  <c r="BW49" i="6"/>
  <c r="DE62" i="6"/>
  <c r="DA62" i="6"/>
  <c r="D69" i="7"/>
  <c r="L69" i="6"/>
  <c r="DE64" i="6"/>
  <c r="DA64" i="6"/>
  <c r="AW47" i="7"/>
  <c r="BE47" i="6"/>
  <c r="BC59" i="6"/>
  <c r="AY59" i="6"/>
  <c r="EF76" i="7"/>
  <c r="EB76" i="7"/>
  <c r="DZ66" i="7"/>
  <c r="EH66" i="6"/>
  <c r="BZ22" i="7"/>
  <c r="CD22" i="7"/>
  <c r="DE78" i="7"/>
  <c r="DA78" i="7"/>
  <c r="BU77" i="6"/>
  <c r="BQ77" i="6"/>
  <c r="DZ41" i="7"/>
  <c r="EH41" i="6"/>
  <c r="AN28" i="7"/>
  <c r="AV28" i="6"/>
  <c r="EF24" i="6"/>
  <c r="EB24" i="6"/>
  <c r="AB23" i="6"/>
  <c r="X23" i="6"/>
  <c r="AE37" i="7"/>
  <c r="AM37" i="6"/>
  <c r="BX76" i="7"/>
  <c r="CF76" i="6"/>
  <c r="DH63" i="8"/>
  <c r="DP63" i="7"/>
  <c r="BO78" i="7"/>
  <c r="BW78" i="6"/>
  <c r="DH62" i="7"/>
  <c r="DP62" i="6"/>
  <c r="AE68" i="7"/>
  <c r="AM68" i="6"/>
  <c r="CM32" i="6"/>
  <c r="CI32" i="6"/>
  <c r="DN38" i="6"/>
  <c r="DJ38" i="6"/>
  <c r="CY35" i="7"/>
  <c r="DG35" i="6"/>
  <c r="BU31" i="6"/>
  <c r="BQ31" i="6"/>
  <c r="V40" i="7"/>
  <c r="AD40" i="6"/>
  <c r="BF55" i="7"/>
  <c r="BN55" i="6"/>
  <c r="BF72" i="7"/>
  <c r="BN72" i="6"/>
  <c r="S66" i="6"/>
  <c r="O66" i="6"/>
  <c r="BX26" i="7"/>
  <c r="CF26" i="6"/>
  <c r="CY29" i="7"/>
  <c r="DG29" i="6"/>
  <c r="CG49" i="7"/>
  <c r="CO49" i="6"/>
  <c r="BC25" i="6"/>
  <c r="AY25" i="6"/>
  <c r="BF10" i="7"/>
  <c r="BN10" i="6"/>
  <c r="AE19" i="7"/>
  <c r="AM19" i="6"/>
  <c r="DH35" i="7"/>
  <c r="DP35" i="6"/>
  <c r="BO32" i="7"/>
  <c r="BW32" i="6"/>
  <c r="CG16" i="7"/>
  <c r="CO16" i="6"/>
  <c r="BF75" i="7"/>
  <c r="BN75" i="6"/>
  <c r="CG35" i="7"/>
  <c r="CO35" i="6"/>
  <c r="AE72" i="7"/>
  <c r="AM72" i="6"/>
  <c r="D39" i="7"/>
  <c r="L39" i="6"/>
  <c r="DQ29" i="7"/>
  <c r="DY29" i="6"/>
  <c r="DQ26" i="7"/>
  <c r="DY26" i="6"/>
  <c r="M49" i="7"/>
  <c r="U49" i="6"/>
  <c r="V17" i="7"/>
  <c r="AD17" i="6"/>
  <c r="BX16" i="7"/>
  <c r="CF16" i="6"/>
  <c r="DQ64" i="7"/>
  <c r="DY64" i="6"/>
  <c r="AE31" i="7"/>
  <c r="AM31" i="6"/>
  <c r="AW31" i="7"/>
  <c r="BE31" i="6"/>
  <c r="CM30" i="7"/>
  <c r="CI30" i="7"/>
  <c r="DW17" i="7"/>
  <c r="DS17" i="7"/>
  <c r="J62" i="6"/>
  <c r="F62" i="6"/>
  <c r="DN27" i="7"/>
  <c r="DJ27" i="7"/>
  <c r="DE67" i="7"/>
  <c r="DA67" i="7"/>
  <c r="X69" i="7"/>
  <c r="AB69" i="7"/>
  <c r="AD69" i="7" s="1"/>
  <c r="DE76" i="7"/>
  <c r="DA76" i="7"/>
  <c r="EB64" i="6"/>
  <c r="EF64" i="6"/>
  <c r="BU13" i="6"/>
  <c r="BQ13" i="6"/>
  <c r="BX17" i="7"/>
  <c r="CF17" i="6"/>
  <c r="AT78" i="6"/>
  <c r="AP78" i="6"/>
  <c r="DA59" i="6"/>
  <c r="DE59" i="6"/>
  <c r="DS41" i="6"/>
  <c r="DW41" i="6"/>
  <c r="CG26" i="7"/>
  <c r="CO26" i="6"/>
  <c r="AN24" i="7"/>
  <c r="AV24" i="6"/>
  <c r="BC72" i="6"/>
  <c r="AY72" i="6"/>
  <c r="DH16" i="7"/>
  <c r="DP16" i="6"/>
  <c r="F53" i="6"/>
  <c r="J53" i="6"/>
  <c r="BO48" i="7"/>
  <c r="BW48" i="6"/>
  <c r="CD32" i="6"/>
  <c r="BZ32" i="6"/>
  <c r="CM74" i="6"/>
  <c r="CI74" i="6"/>
  <c r="CM45" i="6"/>
  <c r="CI45" i="6"/>
  <c r="AK40" i="6"/>
  <c r="AG40" i="6"/>
  <c r="BO37" i="7"/>
  <c r="BW37" i="6"/>
  <c r="CY63" i="7"/>
  <c r="DG63" i="6"/>
  <c r="BX40" i="7"/>
  <c r="CF40" i="6"/>
  <c r="AX74" i="7"/>
  <c r="BE74" i="6"/>
  <c r="X48" i="6"/>
  <c r="AB48" i="6"/>
  <c r="D24" i="7"/>
  <c r="L24" i="6"/>
  <c r="J31" i="7"/>
  <c r="F31" i="7"/>
  <c r="CM47" i="6"/>
  <c r="CI47" i="6"/>
  <c r="BC16" i="6"/>
  <c r="AY16" i="6"/>
  <c r="BU26" i="7"/>
  <c r="BQ26" i="7"/>
  <c r="CI40" i="6"/>
  <c r="CM40" i="6"/>
  <c r="EI16" i="7"/>
  <c r="EQ16" i="6"/>
  <c r="DN24" i="7"/>
  <c r="DJ24" i="7"/>
  <c r="J78" i="7"/>
  <c r="F78" i="7"/>
  <c r="EI24" i="7"/>
  <c r="EQ24" i="6"/>
  <c r="J55" i="6"/>
  <c r="F55" i="6"/>
  <c r="AT67" i="7"/>
  <c r="AP67" i="7"/>
  <c r="AB24" i="7"/>
  <c r="AD24" i="7" s="1"/>
  <c r="X24" i="7"/>
  <c r="EK31" i="6"/>
  <c r="EO31" i="6"/>
  <c r="F68" i="6"/>
  <c r="J68" i="6"/>
  <c r="M77" i="7"/>
  <c r="U77" i="6"/>
  <c r="V22" i="7"/>
  <c r="AD22" i="6"/>
  <c r="BX13" i="7"/>
  <c r="CF13" i="6"/>
  <c r="DZ61" i="7"/>
  <c r="EH61" i="6"/>
  <c r="D35" i="7"/>
  <c r="L35" i="6"/>
  <c r="BQ65" i="7"/>
  <c r="BU65" i="7"/>
  <c r="M24" i="7"/>
  <c r="U24" i="6"/>
  <c r="J28" i="6"/>
  <c r="F28" i="6"/>
  <c r="CY48" i="7"/>
  <c r="DG48" i="6"/>
  <c r="EQ28" i="6"/>
  <c r="EI28" i="7"/>
  <c r="AN38" i="7"/>
  <c r="AV38" i="6"/>
  <c r="AW30" i="7"/>
  <c r="BE30" i="6"/>
  <c r="EO37" i="6"/>
  <c r="EK37" i="6"/>
  <c r="AT35" i="7"/>
  <c r="AP35" i="7"/>
  <c r="EO17" i="7"/>
  <c r="EK17" i="7"/>
  <c r="CM10" i="6"/>
  <c r="CI10" i="6"/>
  <c r="DZ72" i="7"/>
  <c r="EH72" i="6"/>
  <c r="CY22" i="7"/>
  <c r="DG22" i="6"/>
  <c r="EB26" i="6"/>
  <c r="EF26" i="6"/>
  <c r="BC18" i="7"/>
  <c r="AY18" i="7"/>
  <c r="DS49" i="7"/>
  <c r="DW49" i="7"/>
  <c r="EF18" i="6"/>
  <c r="EB18" i="6"/>
  <c r="DE26" i="6"/>
  <c r="DA26" i="6"/>
  <c r="AY24" i="7"/>
  <c r="BC24" i="7"/>
  <c r="EF67" i="7"/>
  <c r="EB67" i="7"/>
  <c r="EK39" i="7"/>
  <c r="EO39" i="7"/>
  <c r="DJ23" i="7"/>
  <c r="DN23" i="7"/>
  <c r="DH18" i="7"/>
  <c r="DP18" i="6"/>
  <c r="BU66" i="6"/>
  <c r="BQ66" i="6"/>
  <c r="DQ69" i="7"/>
  <c r="DY69" i="6"/>
  <c r="AW76" i="7"/>
  <c r="BE76" i="6"/>
  <c r="BX35" i="7"/>
  <c r="CF35" i="6"/>
  <c r="D40" i="7"/>
  <c r="L40" i="6"/>
  <c r="EO72" i="7"/>
  <c r="EK72" i="7"/>
  <c r="V16" i="7"/>
  <c r="AD16" i="6"/>
  <c r="BZ53" i="6"/>
  <c r="CD53" i="6"/>
  <c r="AT74" i="6"/>
  <c r="AP74" i="6"/>
  <c r="CG64" i="7"/>
  <c r="CO64" i="6"/>
  <c r="EK35" i="7"/>
  <c r="EO35" i="7"/>
  <c r="J72" i="6"/>
  <c r="F72" i="6"/>
  <c r="BC75" i="6"/>
  <c r="AY75" i="6"/>
  <c r="EF10" i="6"/>
  <c r="EB10" i="6"/>
  <c r="CD67" i="7"/>
  <c r="BZ67" i="7"/>
  <c r="J23" i="7"/>
  <c r="F23" i="7"/>
  <c r="AP31" i="6"/>
  <c r="AT31" i="6"/>
  <c r="BF68" i="7"/>
  <c r="BN68" i="6"/>
  <c r="EF62" i="6"/>
  <c r="EB62" i="6"/>
  <c r="O37" i="7"/>
  <c r="S37" i="7"/>
  <c r="U37" i="7" s="1"/>
  <c r="AW36" i="7"/>
  <c r="BE36" i="6"/>
  <c r="D18" i="7"/>
  <c r="L18" i="6"/>
  <c r="M63" i="7"/>
  <c r="U63" i="6"/>
  <c r="DQ63" i="12"/>
  <c r="DY63" i="11"/>
  <c r="EK74" i="6"/>
  <c r="EO74" i="6"/>
  <c r="DZ69" i="7"/>
  <c r="EH69" i="6"/>
  <c r="DS38" i="7"/>
  <c r="DW38" i="7"/>
  <c r="AG30" i="6"/>
  <c r="AK30" i="6"/>
  <c r="DW77" i="7"/>
  <c r="DS77" i="7"/>
  <c r="BC77" i="6"/>
  <c r="AY77" i="6"/>
  <c r="V27" i="7"/>
  <c r="AD27" i="6"/>
  <c r="BC41" i="6"/>
  <c r="AY41" i="6"/>
  <c r="DH41" i="7"/>
  <c r="DP41" i="6"/>
  <c r="DW24" i="7"/>
  <c r="DS24" i="7"/>
  <c r="DZ40" i="7"/>
  <c r="EH40" i="6"/>
  <c r="DH25" i="7"/>
  <c r="DP25" i="6"/>
  <c r="BQ36" i="7"/>
  <c r="BU36" i="7"/>
  <c r="AN62" i="7"/>
  <c r="AV62" i="6"/>
  <c r="AB41" i="6"/>
  <c r="X41" i="6"/>
  <c r="AW32" i="7"/>
  <c r="BE32" i="6"/>
  <c r="CY17" i="7"/>
  <c r="DG17" i="6"/>
  <c r="EF16" i="7"/>
  <c r="EB16" i="7"/>
  <c r="BF62" i="7"/>
  <c r="BN62" i="6"/>
  <c r="DH37" i="7"/>
  <c r="DP37" i="6"/>
  <c r="AW22" i="7"/>
  <c r="BE22" i="6"/>
  <c r="BU61" i="6"/>
  <c r="BQ61" i="6"/>
  <c r="D26" i="7"/>
  <c r="L26" i="6"/>
  <c r="BQ55" i="6"/>
  <c r="BU55" i="6"/>
  <c r="DW65" i="7"/>
  <c r="DS65" i="7"/>
  <c r="BO28" i="7"/>
  <c r="BW28" i="6"/>
  <c r="BL65" i="7"/>
  <c r="BH65" i="7"/>
  <c r="BQ76" i="7"/>
  <c r="BU76" i="7"/>
  <c r="X35" i="6"/>
  <c r="AB35" i="6"/>
  <c r="BH25" i="7"/>
  <c r="BL25" i="7"/>
  <c r="EI75" i="7"/>
  <c r="EQ75" i="6"/>
  <c r="AE67" i="7"/>
  <c r="AM67" i="6"/>
  <c r="EO63" i="6"/>
  <c r="EK63" i="6"/>
  <c r="BL29" i="7"/>
  <c r="BH29" i="7"/>
  <c r="DS72" i="7"/>
  <c r="DW72" i="7"/>
  <c r="CY66" i="7"/>
  <c r="DG66" i="6"/>
  <c r="DQ19" i="7"/>
  <c r="DY19" i="6"/>
  <c r="DS62" i="6"/>
  <c r="DW62" i="6"/>
  <c r="BZ28" i="6"/>
  <c r="CD28" i="6"/>
  <c r="DW16" i="6"/>
  <c r="DS16" i="6"/>
  <c r="M16" i="7"/>
  <c r="U16" i="6"/>
  <c r="AW69" i="7"/>
  <c r="BE69" i="6"/>
  <c r="AE25" i="7"/>
  <c r="AM25" i="6"/>
  <c r="D76" i="7"/>
  <c r="L76" i="6"/>
  <c r="BC23" i="6"/>
  <c r="AY23" i="6"/>
  <c r="EB55" i="7"/>
  <c r="EF55" i="7"/>
  <c r="BL53" i="7"/>
  <c r="BH53" i="7"/>
  <c r="O67" i="7"/>
  <c r="S67" i="7"/>
  <c r="U67" i="7" s="1"/>
  <c r="BU75" i="7"/>
  <c r="BQ75" i="7"/>
  <c r="CD77" i="6"/>
  <c r="BZ77" i="6"/>
  <c r="CD62" i="6"/>
  <c r="BZ62" i="6"/>
  <c r="J61" i="7"/>
  <c r="F61" i="7"/>
  <c r="DE32" i="7"/>
  <c r="DA32" i="7"/>
  <c r="AT69" i="6"/>
  <c r="AP69" i="6"/>
  <c r="BX75" i="7"/>
  <c r="CF75" i="6"/>
  <c r="AB38" i="7"/>
  <c r="X38" i="7"/>
  <c r="DZ23" i="7"/>
  <c r="EH23" i="6"/>
  <c r="CY24" i="7"/>
  <c r="DG24" i="6"/>
  <c r="EB68" i="7"/>
  <c r="EF68" i="7"/>
  <c r="EI26" i="7"/>
  <c r="EQ26" i="6"/>
  <c r="CD23" i="7"/>
  <c r="BZ23" i="7"/>
  <c r="AB39" i="6"/>
  <c r="X39" i="6"/>
  <c r="BF67" i="7"/>
  <c r="BN67" i="6"/>
  <c r="DZ36" i="7"/>
  <c r="EH36" i="6"/>
  <c r="AN48" i="7"/>
  <c r="AV48" i="6"/>
  <c r="BF28" i="7"/>
  <c r="BN28" i="6"/>
  <c r="BC49" i="6"/>
  <c r="AY49" i="6"/>
  <c r="F16" i="6"/>
  <c r="J16" i="6"/>
  <c r="BO23" i="7"/>
  <c r="BW23" i="6"/>
  <c r="EI62" i="7"/>
  <c r="EQ62" i="6"/>
  <c r="M55" i="7"/>
  <c r="U55" i="6"/>
  <c r="EB30" i="6"/>
  <c r="EF30" i="6"/>
  <c r="AN36" i="7"/>
  <c r="AV36" i="6"/>
  <c r="EO27" i="6"/>
  <c r="EK27" i="6"/>
  <c r="J32" i="9"/>
  <c r="F32" i="9"/>
  <c r="DJ49" i="7"/>
  <c r="DN49" i="7"/>
  <c r="X67" i="6"/>
  <c r="AB67" i="6"/>
  <c r="DJ69" i="6"/>
  <c r="DN69" i="6"/>
  <c r="CG55" i="7"/>
  <c r="CO55" i="6"/>
  <c r="CY39" i="7"/>
  <c r="DG39" i="6"/>
  <c r="BC78" i="7"/>
  <c r="AY78" i="7"/>
  <c r="DS53" i="7"/>
  <c r="DW53" i="7"/>
  <c r="DE77" i="6"/>
  <c r="DA77" i="6"/>
  <c r="CI37" i="7"/>
  <c r="CM37" i="7"/>
  <c r="CY45" i="7"/>
  <c r="DG45" i="6"/>
  <c r="EK25" i="7"/>
  <c r="EO25" i="7"/>
  <c r="CM38" i="6"/>
  <c r="CI38" i="6"/>
  <c r="M28" i="7"/>
  <c r="U28" i="6"/>
  <c r="BC66" i="7"/>
  <c r="AY66" i="7"/>
  <c r="DW39" i="6"/>
  <c r="DS39" i="6"/>
  <c r="DN47" i="6"/>
  <c r="DJ47" i="6"/>
  <c r="F75" i="6"/>
  <c r="J75" i="6"/>
  <c r="BX25" i="7"/>
  <c r="CF25" i="6"/>
  <c r="AN72" i="7"/>
  <c r="AV72" i="6"/>
  <c r="DA41" i="7"/>
  <c r="DE41" i="7"/>
  <c r="BC37" i="6"/>
  <c r="AY37" i="6"/>
  <c r="D59" i="7"/>
  <c r="L59" i="6"/>
  <c r="BO59" i="7"/>
  <c r="BW59" i="6"/>
  <c r="BC35" i="6"/>
  <c r="AY35" i="6"/>
  <c r="AK16" i="7"/>
  <c r="AG16" i="7"/>
  <c r="V76" i="7"/>
  <c r="AD76" i="6"/>
  <c r="DZ22" i="7"/>
  <c r="EH22" i="6"/>
  <c r="S45" i="6"/>
  <c r="O45" i="6"/>
  <c r="M19" i="7"/>
  <c r="U19" i="6"/>
  <c r="AE23" i="7"/>
  <c r="AM23" i="6"/>
  <c r="CD72" i="6"/>
  <c r="BZ72" i="6"/>
  <c r="CD31" i="7"/>
  <c r="BZ31" i="7"/>
  <c r="X63" i="7"/>
  <c r="AB63" i="7"/>
  <c r="BO10" i="7"/>
  <c r="BW10" i="6"/>
  <c r="V13" i="7"/>
  <c r="AD13" i="6"/>
  <c r="AP63" i="6"/>
  <c r="AT63" i="6"/>
  <c r="J41" i="7"/>
  <c r="F41" i="7"/>
  <c r="DW45" i="7"/>
  <c r="DS45" i="7"/>
  <c r="BX19" i="7"/>
  <c r="CF19" i="6"/>
  <c r="EK67" i="6"/>
  <c r="EO67" i="6"/>
  <c r="X75" i="7"/>
  <c r="AB75" i="7"/>
  <c r="DA28" i="6"/>
  <c r="DE28" i="6"/>
  <c r="CY74" i="7"/>
  <c r="DG74" i="6"/>
  <c r="S22" i="6"/>
  <c r="O22" i="6"/>
  <c r="DA53" i="6"/>
  <c r="DE53" i="6"/>
  <c r="AT76" i="6"/>
  <c r="AP76" i="6"/>
  <c r="DZ38" i="7"/>
  <c r="EH38" i="6"/>
  <c r="EF25" i="7"/>
  <c r="EB25" i="7"/>
  <c r="AP55" i="7"/>
  <c r="AT55" i="7"/>
  <c r="AE35" i="7"/>
  <c r="AM35" i="6"/>
  <c r="CD65" i="7"/>
  <c r="BZ65" i="7"/>
  <c r="CI75" i="7"/>
  <c r="CM75" i="7"/>
  <c r="BO64" i="7"/>
  <c r="BW64" i="6"/>
  <c r="DZ74" i="7"/>
  <c r="EH74" i="6"/>
  <c r="EF29" i="7"/>
  <c r="EB29" i="7"/>
  <c r="AP41" i="6"/>
  <c r="AT41" i="6"/>
  <c r="D25" i="7"/>
  <c r="L25" i="6"/>
  <c r="BH30" i="7"/>
  <c r="BL30" i="7"/>
  <c r="CM27" i="7"/>
  <c r="CI27" i="7"/>
  <c r="AW26" i="7"/>
  <c r="BE26" i="6"/>
  <c r="AK47" i="7"/>
  <c r="AG47" i="7"/>
  <c r="DN68" i="7"/>
  <c r="DJ68" i="7"/>
  <c r="AN13" i="9"/>
  <c r="AT13" i="9" s="1"/>
  <c r="AV13" i="8"/>
  <c r="AN66" i="7"/>
  <c r="AV66" i="6"/>
  <c r="AT22" i="6"/>
  <c r="AP22" i="6"/>
  <c r="DE69" i="7"/>
  <c r="DA69" i="7"/>
  <c r="DQ22" i="7"/>
  <c r="DY22" i="6"/>
  <c r="CM19" i="7"/>
  <c r="CI19" i="7"/>
  <c r="S27" i="7"/>
  <c r="U27" i="7" s="1"/>
  <c r="O27" i="7"/>
  <c r="AT10" i="6"/>
  <c r="AP10" i="6"/>
  <c r="BO38" i="7"/>
  <c r="BW38" i="6"/>
  <c r="CY38" i="7"/>
  <c r="DG38" i="6"/>
  <c r="DH31" i="7"/>
  <c r="DP31" i="6"/>
  <c r="DH55" i="7"/>
  <c r="DP55" i="6"/>
  <c r="O62" i="7"/>
  <c r="S62" i="7"/>
  <c r="U62" i="7" s="1"/>
  <c r="AB28" i="7"/>
  <c r="AD28" i="7" s="1"/>
  <c r="X28" i="7"/>
  <c r="AG78" i="7"/>
  <c r="AK78" i="7"/>
  <c r="CI62" i="7"/>
  <c r="CM62" i="7"/>
  <c r="AT49" i="7"/>
  <c r="AP49" i="7"/>
  <c r="EI36" i="7"/>
  <c r="EQ36" i="6"/>
  <c r="DQ74" i="7"/>
  <c r="DY74" i="6"/>
  <c r="BU25" i="6"/>
  <c r="BQ25" i="6"/>
  <c r="CG68" i="7"/>
  <c r="CO68" i="6"/>
  <c r="AW65" i="7"/>
  <c r="BE65" i="6"/>
  <c r="AW13" i="12"/>
  <c r="BC13" i="12" s="1"/>
  <c r="BE13" i="12" s="1"/>
  <c r="G14" i="14" s="1"/>
  <c r="BE13" i="11"/>
  <c r="AY13" i="12" s="1"/>
  <c r="EO61" i="6"/>
  <c r="EK61" i="6"/>
  <c r="EF35" i="7"/>
  <c r="EB35" i="7"/>
  <c r="DZ75" i="7"/>
  <c r="EH75" i="6"/>
  <c r="J13" i="6"/>
  <c r="F13" i="6"/>
  <c r="BO35" i="7"/>
  <c r="BW35" i="6"/>
  <c r="EF19" i="6"/>
  <c r="EB19" i="6"/>
  <c r="DZ17" i="7"/>
  <c r="EH17" i="6"/>
  <c r="V53" i="7"/>
  <c r="AD53" i="6"/>
  <c r="DQ67" i="7"/>
  <c r="DY67" i="6"/>
  <c r="V65" i="7"/>
  <c r="AD65" i="6"/>
  <c r="O41" i="7"/>
  <c r="S41" i="7"/>
  <c r="U41" i="7" s="1"/>
  <c r="DA19" i="6"/>
  <c r="DE19" i="6"/>
  <c r="EI30" i="7"/>
  <c r="EQ30" i="6"/>
  <c r="DQ40" i="7"/>
  <c r="DY40" i="6"/>
  <c r="EF28" i="6"/>
  <c r="EB28" i="6"/>
  <c r="J30" i="6"/>
  <c r="F30" i="6"/>
  <c r="CD30" i="6"/>
  <c r="BZ30" i="6"/>
  <c r="AT27" i="6"/>
  <c r="AP27" i="6"/>
  <c r="DE30" i="6"/>
  <c r="DA30" i="6"/>
  <c r="DW31" i="7"/>
  <c r="DS31" i="7"/>
  <c r="AP64" i="7"/>
  <c r="AT64" i="7"/>
  <c r="AT18" i="6"/>
  <c r="AP18" i="6"/>
  <c r="X66" i="6"/>
  <c r="AB66" i="6"/>
  <c r="AE77" i="8"/>
  <c r="AM77" i="7"/>
  <c r="BO41" i="7"/>
  <c r="BW41" i="6"/>
  <c r="EK47" i="7"/>
  <c r="EO47" i="7"/>
  <c r="DZ48" i="7"/>
  <c r="EH48" i="6"/>
  <c r="DW28" i="7"/>
  <c r="DS28" i="7"/>
  <c r="V26" i="7"/>
  <c r="AD26" i="6"/>
  <c r="O18" i="6"/>
  <c r="S18" i="6"/>
  <c r="X29" i="6"/>
  <c r="AB29" i="6"/>
  <c r="DS66" i="7"/>
  <c r="DW66" i="7"/>
  <c r="F47" i="6"/>
  <c r="J47" i="6"/>
  <c r="BC55" i="6"/>
  <c r="AY55" i="6"/>
  <c r="DE72" i="6"/>
  <c r="DA72" i="6"/>
  <c r="AW74" i="8"/>
  <c r="CD64" i="6"/>
  <c r="BZ64" i="6"/>
  <c r="EI66" i="7"/>
  <c r="EQ66" i="6"/>
  <c r="DN74" i="6"/>
  <c r="DJ74" i="6"/>
  <c r="AB37" i="6"/>
  <c r="X37" i="6"/>
  <c r="BC29" i="7"/>
  <c r="AY29" i="7"/>
  <c r="BX36" i="7"/>
  <c r="CF36" i="6"/>
  <c r="AW88" i="6"/>
  <c r="BE88" i="5"/>
  <c r="BX78" i="7"/>
  <c r="CF78" i="6"/>
  <c r="AG24" i="6"/>
  <c r="AK24" i="6"/>
  <c r="DH19" i="7"/>
  <c r="DP19" i="6"/>
  <c r="EI77" i="7"/>
  <c r="EQ77" i="6"/>
  <c r="DZ31" i="7"/>
  <c r="EH31" i="6"/>
  <c r="AE29" i="7"/>
  <c r="AM29" i="6"/>
  <c r="DH29" i="7"/>
  <c r="DP29" i="6"/>
  <c r="DE75" i="6"/>
  <c r="DA75" i="6"/>
  <c r="CG18" i="7"/>
  <c r="CO18" i="6"/>
  <c r="AE27" i="7"/>
  <c r="AM27" i="6"/>
  <c r="BX49" i="7"/>
  <c r="CF49" i="6"/>
  <c r="BO47" i="7"/>
  <c r="BW47" i="6"/>
  <c r="S32" i="6"/>
  <c r="O32" i="6"/>
  <c r="AW67" i="8"/>
  <c r="BE67" i="7"/>
  <c r="CG59" i="7"/>
  <c r="CO59" i="6"/>
  <c r="AE74" i="7"/>
  <c r="AM74" i="6"/>
  <c r="DH59" i="7"/>
  <c r="DP59" i="6"/>
  <c r="EI32" i="7"/>
  <c r="EQ32" i="6"/>
  <c r="DQ68" i="7"/>
  <c r="DY68" i="6"/>
  <c r="DQ27" i="7"/>
  <c r="DY27" i="6"/>
  <c r="AN26" i="7"/>
  <c r="AV26" i="6"/>
  <c r="DN32" i="6"/>
  <c r="DJ32" i="6"/>
  <c r="BX39" i="7"/>
  <c r="CF39" i="6"/>
  <c r="BO45" i="7"/>
  <c r="BW45" i="6"/>
  <c r="AW38" i="7"/>
  <c r="BE38" i="6"/>
  <c r="J64" i="6"/>
  <c r="F64" i="6"/>
  <c r="CY16" i="7"/>
  <c r="DG16" i="6"/>
  <c r="EK64" i="7"/>
  <c r="EO64" i="7"/>
  <c r="L36" i="6"/>
  <c r="D36" i="7"/>
  <c r="AG55" i="7"/>
  <c r="AK55" i="7"/>
  <c r="S38" i="6"/>
  <c r="O38" i="6"/>
  <c r="BL47" i="6"/>
  <c r="BH47" i="6"/>
  <c r="DH39" i="7"/>
  <c r="DP39" i="6"/>
  <c r="F74" i="7"/>
  <c r="J74" i="7"/>
  <c r="DN61" i="6"/>
  <c r="DJ61" i="6"/>
  <c r="DH53" i="7"/>
  <c r="DP53" i="6"/>
  <c r="J65" i="7"/>
  <c r="F65" i="7"/>
  <c r="AN59" i="7"/>
  <c r="AV59" i="6"/>
  <c r="M35" i="7"/>
  <c r="U35" i="6"/>
  <c r="BH49" i="7"/>
  <c r="BL49" i="7"/>
  <c r="EK68" i="7"/>
  <c r="EO68" i="7"/>
  <c r="AN40" i="7"/>
  <c r="AV40" i="6"/>
  <c r="EO53" i="7"/>
  <c r="EK53" i="7"/>
  <c r="EF63" i="7"/>
  <c r="EB63" i="7"/>
  <c r="DQ61" i="7"/>
  <c r="DY61" i="6"/>
  <c r="BH13" i="7"/>
  <c r="BL13" i="7"/>
  <c r="AE75" i="7"/>
  <c r="AM75" i="6"/>
  <c r="V74" i="7"/>
  <c r="AD74" i="6"/>
  <c r="AE48" i="7"/>
  <c r="AM48" i="6"/>
  <c r="EF59" i="7"/>
  <c r="EB59" i="7"/>
  <c r="V55" i="7"/>
  <c r="AD55" i="6"/>
  <c r="BU19" i="6"/>
  <c r="BQ19" i="6"/>
  <c r="V18" i="7"/>
  <c r="AD18" i="6"/>
  <c r="BU67" i="6"/>
  <c r="BQ67" i="6"/>
  <c r="BO27" i="7"/>
  <c r="BW27" i="6"/>
  <c r="AG26" i="6"/>
  <c r="AK26" i="6"/>
  <c r="BU22" i="7"/>
  <c r="BQ22" i="7"/>
  <c r="EI23" i="7"/>
  <c r="EQ23" i="6"/>
  <c r="X59" i="6"/>
  <c r="AB59" i="6"/>
  <c r="J77" i="6"/>
  <c r="F77" i="6"/>
  <c r="BC48" i="6"/>
  <c r="AY48" i="6"/>
  <c r="AT17" i="6"/>
  <c r="AP17" i="6"/>
  <c r="CY47" i="7"/>
  <c r="DG47" i="6"/>
  <c r="BF37" i="7"/>
  <c r="BN37" i="6"/>
  <c r="DZ77" i="7"/>
  <c r="EH77" i="6"/>
  <c r="BZ74" i="7"/>
  <c r="CD74" i="7"/>
  <c r="AP32" i="7"/>
  <c r="AT32" i="7"/>
  <c r="AT29" i="7"/>
  <c r="AP29" i="7"/>
  <c r="DW75" i="7"/>
  <c r="DS75" i="7"/>
  <c r="AB32" i="7"/>
  <c r="X32" i="7"/>
  <c r="DN28" i="7"/>
  <c r="DJ28" i="7"/>
  <c r="BX24" i="7"/>
  <c r="CF24" i="6"/>
  <c r="BF76" i="7"/>
  <c r="BN76" i="6"/>
  <c r="DS37" i="6"/>
  <c r="DW37" i="6"/>
  <c r="BX63" i="7"/>
  <c r="CF63" i="6"/>
  <c r="V78" i="7"/>
  <c r="AD78" i="6"/>
  <c r="CY10" i="7"/>
  <c r="DG10" i="6"/>
  <c r="BC62" i="6"/>
  <c r="AY62" i="6"/>
  <c r="AN77" i="7"/>
  <c r="AV77" i="6"/>
  <c r="CI76" i="6"/>
  <c r="CM76" i="6"/>
  <c r="EO59" i="7"/>
  <c r="EK59" i="7"/>
  <c r="AT65" i="6"/>
  <c r="AP65" i="6"/>
  <c r="S69" i="6"/>
  <c r="O69" i="6"/>
  <c r="BU30" i="7"/>
  <c r="BQ30" i="7"/>
  <c r="AK32" i="6"/>
  <c r="AG32" i="6"/>
  <c r="S78" i="6"/>
  <c r="O78" i="6"/>
  <c r="BL22" i="7"/>
  <c r="BH22" i="7"/>
  <c r="EO13" i="6"/>
  <c r="EK13" i="6"/>
  <c r="AK28" i="6"/>
  <c r="AG28" i="6"/>
  <c r="BO53" i="7"/>
  <c r="BW53" i="6"/>
  <c r="BF64" i="7"/>
  <c r="BN64" i="6"/>
  <c r="M30" i="7"/>
  <c r="U30" i="6"/>
  <c r="J67" i="7"/>
  <c r="F67" i="7"/>
  <c r="BF18" i="7"/>
  <c r="BN18" i="6"/>
  <c r="BL24" i="6"/>
  <c r="BH24" i="6"/>
  <c r="EO48" i="7"/>
  <c r="EK48" i="7"/>
  <c r="CG48" i="8"/>
  <c r="CO48" i="7"/>
  <c r="AW19" i="7"/>
  <c r="BE19" i="6"/>
  <c r="DH65" i="7"/>
  <c r="DP65" i="6"/>
  <c r="D10" i="7"/>
  <c r="L10" i="6"/>
  <c r="DJ36" i="6"/>
  <c r="DN36" i="6"/>
  <c r="BF61" i="7"/>
  <c r="BN61" i="6"/>
  <c r="AK13" i="7"/>
  <c r="AG13" i="7"/>
  <c r="DW25" i="6"/>
  <c r="DS25" i="6"/>
  <c r="D22" i="7"/>
  <c r="L22" i="6"/>
  <c r="BO62" i="7"/>
  <c r="BW62" i="6"/>
  <c r="CD61" i="7"/>
  <c r="BZ61" i="7"/>
  <c r="AE76" i="7"/>
  <c r="AM76" i="6"/>
  <c r="BH59" i="7"/>
  <c r="BL59" i="7"/>
  <c r="CI67" i="6"/>
  <c r="CM67" i="6"/>
  <c r="EO10" i="7"/>
  <c r="EK10" i="7"/>
  <c r="AN75" i="7"/>
  <c r="AV75" i="6"/>
  <c r="EK49" i="6"/>
  <c r="EO49" i="6"/>
  <c r="AK53" i="6"/>
  <c r="AG53" i="6"/>
  <c r="AP53" i="7"/>
  <c r="AT53" i="7"/>
  <c r="DQ76" i="7"/>
  <c r="DY76" i="6"/>
  <c r="CM22" i="6"/>
  <c r="CI22" i="6"/>
  <c r="DN76" i="6"/>
  <c r="DJ76" i="6"/>
  <c r="AY64" i="7"/>
  <c r="BC64" i="7"/>
  <c r="CM29" i="6"/>
  <c r="CI29" i="6"/>
  <c r="J37" i="7"/>
  <c r="F37" i="7"/>
  <c r="DN17" i="7"/>
  <c r="DJ17" i="7"/>
  <c r="EO18" i="7"/>
  <c r="EK18" i="7"/>
  <c r="CM66" i="6"/>
  <c r="CI66" i="6"/>
  <c r="CI41" i="7"/>
  <c r="CM41" i="7"/>
  <c r="CM31" i="7"/>
  <c r="CI31" i="7"/>
  <c r="BC68" i="6"/>
  <c r="AY68" i="6"/>
  <c r="AE59" i="7"/>
  <c r="AM59" i="6"/>
  <c r="CD41" i="7"/>
  <c r="BZ41" i="7"/>
  <c r="BL40" i="6"/>
  <c r="BH40" i="6"/>
  <c r="M72" i="7"/>
  <c r="U72" i="6"/>
  <c r="CG72" i="7"/>
  <c r="CO72" i="6"/>
  <c r="BH74" i="6"/>
  <c r="BL74" i="6"/>
  <c r="BX38" i="7"/>
  <c r="CF38" i="6"/>
  <c r="BH48" i="7"/>
  <c r="BL48" i="7"/>
  <c r="DQ10" i="7"/>
  <c r="DY10" i="6"/>
  <c r="DH77" i="7"/>
  <c r="DP77" i="6"/>
  <c r="AG64" i="6"/>
  <c r="AK64" i="6"/>
  <c r="M68" i="7"/>
  <c r="U68" i="6"/>
  <c r="CM36" i="6"/>
  <c r="CI36" i="6"/>
  <c r="DN13" i="6"/>
  <c r="DJ13" i="6"/>
  <c r="S17" i="6"/>
  <c r="O17" i="6"/>
  <c r="AY28" i="6"/>
  <c r="BC28" i="6"/>
  <c r="BO24" i="7"/>
  <c r="BW24" i="6"/>
  <c r="S23" i="7"/>
  <c r="U23" i="7" s="1"/>
  <c r="O23" i="7"/>
  <c r="AW40" i="7"/>
  <c r="BE40" i="6"/>
  <c r="AW53" i="7"/>
  <c r="BE53" i="6"/>
  <c r="AT25" i="7"/>
  <c r="AP25" i="7"/>
  <c r="DJ67" i="6"/>
  <c r="DN67" i="6"/>
  <c r="BH69" i="7"/>
  <c r="BL69" i="7"/>
  <c r="V47" i="7"/>
  <c r="AD47" i="6"/>
  <c r="CD37" i="7"/>
  <c r="BZ37" i="7"/>
  <c r="BF31" i="7"/>
  <c r="BN31" i="6"/>
  <c r="AB45" i="6"/>
  <c r="X45" i="6"/>
  <c r="CD27" i="7"/>
  <c r="BZ27" i="7"/>
  <c r="CM13" i="6"/>
  <c r="CI13" i="6"/>
  <c r="AT39" i="7"/>
  <c r="AP39" i="7"/>
  <c r="CY55" i="7"/>
  <c r="DG55" i="6"/>
  <c r="DQ36" i="7"/>
  <c r="DY36" i="6"/>
  <c r="BO39" i="7"/>
  <c r="BW39" i="6"/>
  <c r="EO29" i="6"/>
  <c r="EK29" i="6"/>
  <c r="BX45" i="7"/>
  <c r="CF45" i="6"/>
  <c r="D63" i="7"/>
  <c r="L63" i="6"/>
  <c r="X30" i="6"/>
  <c r="AB30" i="6"/>
  <c r="BX10" i="7"/>
  <c r="CF10" i="6"/>
  <c r="M75" i="7"/>
  <c r="U75" i="6"/>
  <c r="BH19" i="5"/>
  <c r="BL19" i="5"/>
  <c r="BX48" i="7"/>
  <c r="CF48" i="6"/>
  <c r="M39" i="7"/>
  <c r="U39" i="6"/>
  <c r="M64" i="7"/>
  <c r="U64" i="6"/>
  <c r="BC17" i="7"/>
  <c r="AY17" i="7"/>
  <c r="EB47" i="7"/>
  <c r="EF47" i="7"/>
  <c r="BC10" i="7"/>
  <c r="AY10" i="7"/>
  <c r="AP37" i="6"/>
  <c r="AT37" i="6"/>
  <c r="DS30" i="6"/>
  <c r="DW30" i="6"/>
  <c r="AB49" i="6"/>
  <c r="X49" i="6"/>
  <c r="DS55" i="7"/>
  <c r="DW55" i="7"/>
  <c r="AE61" i="7"/>
  <c r="AM61" i="6"/>
  <c r="D29" i="7"/>
  <c r="L29" i="6"/>
  <c r="EF78" i="7"/>
  <c r="EB78" i="7"/>
  <c r="AT45" i="6"/>
  <c r="AP45" i="6"/>
  <c r="AW27" i="7"/>
  <c r="BE27" i="6"/>
  <c r="CG53" i="7"/>
  <c r="CO53" i="6"/>
  <c r="M61" i="7"/>
  <c r="U61" i="6"/>
  <c r="AE41" i="7"/>
  <c r="AM41" i="6"/>
  <c r="CY25" i="7"/>
  <c r="DG25" i="6"/>
  <c r="U53" i="6"/>
  <c r="M53" i="7"/>
  <c r="CM69" i="6"/>
  <c r="CI69" i="6"/>
  <c r="AE69" i="8"/>
  <c r="AM69" i="7"/>
  <c r="CG25" i="7"/>
  <c r="CO25" i="6"/>
  <c r="BX18" i="7"/>
  <c r="CF18" i="6"/>
  <c r="S31" i="7"/>
  <c r="U31" i="7" s="1"/>
  <c r="O31" i="7"/>
  <c r="D49" i="7"/>
  <c r="L49" i="6"/>
  <c r="M59" i="7"/>
  <c r="U59" i="6"/>
  <c r="M48" i="7"/>
  <c r="U48" i="6"/>
  <c r="BL26" i="6"/>
  <c r="BH26" i="6"/>
  <c r="DZ37" i="7"/>
  <c r="EH37" i="6"/>
  <c r="DZ13" i="7"/>
  <c r="EH13" i="6"/>
  <c r="EH32" i="6"/>
  <c r="DZ32" i="7"/>
  <c r="EI38" i="7"/>
  <c r="EQ38" i="6"/>
  <c r="V36" i="7"/>
  <c r="AD36" i="6"/>
  <c r="CY18" i="7"/>
  <c r="DG18" i="6"/>
  <c r="AW63" i="7"/>
  <c r="BE63" i="6"/>
  <c r="V62" i="7"/>
  <c r="AD62" i="6"/>
  <c r="D45" i="7"/>
  <c r="L45" i="6"/>
  <c r="AE17" i="7"/>
  <c r="AM17" i="6"/>
  <c r="BF32" i="7"/>
  <c r="BN32" i="6"/>
  <c r="AN30" i="7"/>
  <c r="AV30" i="6"/>
  <c r="AP68" i="7"/>
  <c r="AT68" i="7"/>
  <c r="EO45" i="6"/>
  <c r="EK45" i="6"/>
  <c r="AE10" i="7"/>
  <c r="AM10" i="6"/>
  <c r="AK84" i="6" s="1"/>
  <c r="AM84" i="6" s="1"/>
  <c r="BW18" i="6"/>
  <c r="BO18" i="7"/>
  <c r="DW18" i="6"/>
  <c r="DS18" i="6"/>
  <c r="CM24" i="6"/>
  <c r="CI24" i="6"/>
  <c r="BU68" i="7"/>
  <c r="BQ68" i="7"/>
  <c r="J48" i="7"/>
  <c r="F48" i="7"/>
  <c r="DQ32" i="7"/>
  <c r="DY32" i="6"/>
  <c r="BF23" i="7"/>
  <c r="BN23" i="6"/>
  <c r="AG38" i="7"/>
  <c r="AK38" i="7"/>
  <c r="DA40" i="6"/>
  <c r="DE40" i="6"/>
  <c r="CM65" i="6"/>
  <c r="CI65" i="6"/>
  <c r="DZ49" i="7"/>
  <c r="EH49" i="6"/>
  <c r="DA13" i="8"/>
  <c r="DE13" i="8"/>
  <c r="O76" i="6"/>
  <c r="S76" i="6"/>
  <c r="S47" i="6"/>
  <c r="O47" i="6"/>
  <c r="CD66" i="7"/>
  <c r="BZ66" i="7"/>
  <c r="AE22" i="7"/>
  <c r="AM22" i="6"/>
  <c r="CG63" i="7"/>
  <c r="CO63" i="6"/>
  <c r="AB72" i="7"/>
  <c r="AD72" i="7" s="1"/>
  <c r="X72" i="7"/>
  <c r="CD55" i="6"/>
  <c r="BZ55" i="6"/>
  <c r="DE61" i="7"/>
  <c r="DA61" i="7"/>
  <c r="DE27" i="7"/>
  <c r="DA27" i="7"/>
  <c r="EK69" i="6"/>
  <c r="EO69" i="6"/>
  <c r="EO76" i="6"/>
  <c r="EK76" i="6"/>
  <c r="EI40" i="7"/>
  <c r="EQ40" i="6"/>
  <c r="AE49" i="7"/>
  <c r="AM49" i="6"/>
  <c r="BX69" i="7"/>
  <c r="CF69" i="6"/>
  <c r="M26" i="7"/>
  <c r="U26" i="6"/>
  <c r="DS48" i="7"/>
  <c r="DW48" i="7"/>
  <c r="BF16" i="7"/>
  <c r="BN16" i="6"/>
  <c r="BU63" i="6"/>
  <c r="BQ63" i="6"/>
  <c r="EB45" i="7"/>
  <c r="EF45" i="7"/>
  <c r="EI22" i="7"/>
  <c r="EQ22" i="6"/>
  <c r="EK19" i="7"/>
  <c r="EO19" i="7"/>
  <c r="DH26" i="7"/>
  <c r="DP26" i="6"/>
  <c r="D38" i="7"/>
  <c r="L38" i="6"/>
  <c r="DH64" i="7"/>
  <c r="DP64" i="6"/>
  <c r="DS78" i="7"/>
  <c r="DW78" i="7"/>
  <c r="AK45" i="7"/>
  <c r="AG45" i="7"/>
  <c r="CM78" i="6"/>
  <c r="CI78" i="6"/>
  <c r="AG63" i="7"/>
  <c r="AK63" i="7"/>
  <c r="BC39" i="6"/>
  <c r="AY39" i="6"/>
  <c r="BH78" i="7"/>
  <c r="BL78" i="7"/>
  <c r="EO78" i="6"/>
  <c r="EK78" i="6"/>
  <c r="X19" i="6"/>
  <c r="AB19" i="6"/>
  <c r="AN19" i="7"/>
  <c r="AV19" i="6"/>
  <c r="AB10" i="6"/>
  <c r="X10" i="6"/>
  <c r="BX29" i="7"/>
  <c r="CF29" i="6"/>
  <c r="DJ40" i="6"/>
  <c r="DN40" i="6"/>
  <c r="DQ59" i="10"/>
  <c r="DW59" i="10" s="1"/>
  <c r="DY59" i="9"/>
  <c r="DE68" i="6"/>
  <c r="DA68" i="6"/>
  <c r="DN22" i="6"/>
  <c r="DJ22" i="6"/>
  <c r="CG39" i="7"/>
  <c r="CO39" i="6"/>
  <c r="AB68" i="7"/>
  <c r="X68" i="7"/>
  <c r="F27" i="7"/>
  <c r="J27" i="7"/>
  <c r="BC45" i="7"/>
  <c r="AY45" i="7"/>
  <c r="S74" i="6"/>
  <c r="O74" i="6"/>
  <c r="CG77" i="7"/>
  <c r="CO77" i="6"/>
  <c r="AE18" i="7"/>
  <c r="AM18" i="6"/>
  <c r="BL36" i="6"/>
  <c r="BH36" i="6"/>
  <c r="O36" i="6"/>
  <c r="S36" i="6"/>
  <c r="BO17" i="7"/>
  <c r="BW17" i="6"/>
  <c r="AG62" i="6"/>
  <c r="AK62" i="6"/>
  <c r="AE39" i="7"/>
  <c r="AM39" i="6"/>
  <c r="DE36" i="6"/>
  <c r="DA36" i="6"/>
  <c r="BQ40" i="7"/>
  <c r="BU40" i="7"/>
  <c r="EI65" i="7"/>
  <c r="EQ65" i="6"/>
  <c r="BL17" i="6"/>
  <c r="BH17" i="6"/>
  <c r="CY65" i="7"/>
  <c r="DG65" i="6"/>
  <c r="AG36" i="6"/>
  <c r="AK36" i="6"/>
  <c r="DN72" i="7"/>
  <c r="DJ72" i="7"/>
  <c r="AW61" i="7"/>
  <c r="BE61" i="6"/>
  <c r="AB77" i="7"/>
  <c r="X77" i="7"/>
  <c r="M65" i="7"/>
  <c r="U65" i="6"/>
  <c r="D19" i="9"/>
  <c r="L19" i="8"/>
  <c r="AB25" i="6"/>
  <c r="X25" i="6"/>
  <c r="DZ27" i="7"/>
  <c r="EH27" i="6"/>
  <c r="BF41" i="7"/>
  <c r="BN41" i="6"/>
  <c r="BQ72" i="6"/>
  <c r="BU72" i="6"/>
  <c r="AT16" i="7"/>
  <c r="AP16" i="7"/>
  <c r="BO16" i="7"/>
  <c r="BW16" i="6"/>
  <c r="DE49" i="7"/>
  <c r="DA49" i="7"/>
  <c r="EO41" i="6"/>
  <c r="EK41" i="6"/>
  <c r="CG28" i="7"/>
  <c r="CO28" i="6"/>
  <c r="BL39" i="7"/>
  <c r="BH39" i="7"/>
  <c r="AT61" i="6"/>
  <c r="AP61" i="6"/>
  <c r="AB61" i="6"/>
  <c r="X61" i="6"/>
  <c r="AE66" i="7"/>
  <c r="AM66" i="6"/>
  <c r="DJ75" i="7"/>
  <c r="DN75" i="7"/>
  <c r="AN23" i="7"/>
  <c r="AV23" i="6"/>
  <c r="BF77" i="8"/>
  <c r="BN77" i="7"/>
  <c r="DW47" i="7"/>
  <c r="DS47" i="7"/>
  <c r="D17" i="7"/>
  <c r="L17" i="6"/>
  <c r="DN45" i="6"/>
  <c r="DJ45" i="6"/>
  <c r="V64" i="7"/>
  <c r="AD64" i="6"/>
  <c r="BZ47" i="6"/>
  <c r="CD47" i="6"/>
  <c r="BZ68" i="6"/>
  <c r="CD68" i="6"/>
  <c r="S10" i="6"/>
  <c r="O10" i="6"/>
  <c r="BX59" i="7"/>
  <c r="CF59" i="6"/>
  <c r="BO74" i="7"/>
  <c r="BW74" i="6"/>
  <c r="D66" i="7"/>
  <c r="L66" i="6"/>
  <c r="DN78" i="6"/>
  <c r="DJ78" i="6"/>
  <c r="BL63" i="6"/>
  <c r="BH63" i="6"/>
  <c r="DE23" i="7"/>
  <c r="DA23" i="7"/>
  <c r="DN48" i="6"/>
  <c r="DJ48" i="6"/>
  <c r="DW13" i="7"/>
  <c r="DS13" i="7"/>
  <c r="EF65" i="6"/>
  <c r="EB65" i="6"/>
  <c r="M13" i="7"/>
  <c r="U13" i="6"/>
  <c r="DW35" i="6"/>
  <c r="DS35" i="6"/>
  <c r="CM23" i="7"/>
  <c r="CI23" i="7"/>
  <c r="BU29" i="6"/>
  <c r="BQ29" i="6"/>
  <c r="CG17" i="7"/>
  <c r="CO17" i="6"/>
  <c r="DE31" i="7"/>
  <c r="DA31" i="7"/>
  <c r="BH38" i="6"/>
  <c r="BL38" i="6"/>
  <c r="DH10" i="7"/>
  <c r="DP10" i="6"/>
  <c r="V31" i="7"/>
  <c r="AD31" i="6"/>
  <c r="EF53" i="6"/>
  <c r="EB53" i="6"/>
  <c r="O40" i="6"/>
  <c r="S40" i="6"/>
  <c r="BF45" i="7"/>
  <c r="BN45" i="6"/>
  <c r="DW23" i="6"/>
  <c r="DS23" i="6"/>
  <c r="AE62" i="7" l="1"/>
  <c r="AM62" i="6"/>
  <c r="BX68" i="7"/>
  <c r="CF68" i="6"/>
  <c r="CY31" i="8"/>
  <c r="DG31" i="7"/>
  <c r="DH48" i="7"/>
  <c r="DP48" i="6"/>
  <c r="BU16" i="7"/>
  <c r="BQ16" i="7"/>
  <c r="V77" i="8"/>
  <c r="AD77" i="7"/>
  <c r="CY36" i="7"/>
  <c r="DG36" i="6"/>
  <c r="M74" i="7"/>
  <c r="U74" i="6"/>
  <c r="EO22" i="7"/>
  <c r="EK22" i="7"/>
  <c r="CY61" i="8"/>
  <c r="DG61" i="7"/>
  <c r="BO68" i="8"/>
  <c r="BW68" i="7"/>
  <c r="BH32" i="7"/>
  <c r="BL32" i="7"/>
  <c r="S48" i="7"/>
  <c r="U48" i="7" s="1"/>
  <c r="O48" i="7"/>
  <c r="CM53" i="7"/>
  <c r="CI53" i="7"/>
  <c r="AW17" i="8"/>
  <c r="BE17" i="7"/>
  <c r="J63" i="7"/>
  <c r="F63" i="7"/>
  <c r="DW36" i="7"/>
  <c r="DS36" i="7"/>
  <c r="X47" i="7"/>
  <c r="AB47" i="7"/>
  <c r="AD47" i="7" s="1"/>
  <c r="BC53" i="7"/>
  <c r="AY53" i="7"/>
  <c r="S68" i="7"/>
  <c r="U68" i="7" s="1"/>
  <c r="O68" i="7"/>
  <c r="AW68" i="7"/>
  <c r="BE68" i="6"/>
  <c r="EI10" i="8"/>
  <c r="EQ10" i="7"/>
  <c r="AE13" i="8"/>
  <c r="AM13" i="7"/>
  <c r="BF24" i="7"/>
  <c r="BN24" i="6"/>
  <c r="BL64" i="7"/>
  <c r="BH64" i="7"/>
  <c r="M69" i="7"/>
  <c r="U69" i="6"/>
  <c r="CD63" i="7"/>
  <c r="BZ63" i="7"/>
  <c r="AB55" i="7"/>
  <c r="X55" i="7"/>
  <c r="AK75" i="7"/>
  <c r="AG75" i="7"/>
  <c r="S35" i="7"/>
  <c r="U35" i="7" s="1"/>
  <c r="O35" i="7"/>
  <c r="DH61" i="7"/>
  <c r="DP61" i="6"/>
  <c r="DA16" i="7"/>
  <c r="DE16" i="7"/>
  <c r="CM59" i="7"/>
  <c r="CI59" i="7"/>
  <c r="DJ29" i="7"/>
  <c r="DN29" i="7"/>
  <c r="EO66" i="7"/>
  <c r="EK66" i="7"/>
  <c r="AN18" i="7"/>
  <c r="AV18" i="6"/>
  <c r="DZ19" i="7"/>
  <c r="EH19" i="6"/>
  <c r="AN49" i="8"/>
  <c r="AV49" i="7"/>
  <c r="AN13" i="10"/>
  <c r="AT13" i="10" s="1"/>
  <c r="AV13" i="9"/>
  <c r="BX65" i="8"/>
  <c r="CF65" i="7"/>
  <c r="DE74" i="7"/>
  <c r="DA74" i="7"/>
  <c r="AB13" i="7"/>
  <c r="AD13" i="7" s="1"/>
  <c r="X13" i="7"/>
  <c r="EF22" i="7"/>
  <c r="EB22" i="7"/>
  <c r="AP72" i="7"/>
  <c r="AT72" i="7"/>
  <c r="EI27" i="7"/>
  <c r="EQ27" i="6"/>
  <c r="BL28" i="7"/>
  <c r="BH28" i="7"/>
  <c r="DE24" i="7"/>
  <c r="DA24" i="7"/>
  <c r="BX77" i="7"/>
  <c r="CF77" i="6"/>
  <c r="BC69" i="7"/>
  <c r="AY69" i="7"/>
  <c r="BF29" i="8"/>
  <c r="BN29" i="7"/>
  <c r="BU28" i="7"/>
  <c r="BQ28" i="7"/>
  <c r="BO61" i="7"/>
  <c r="BW61" i="6"/>
  <c r="AT62" i="7"/>
  <c r="AP62" i="7"/>
  <c r="DA22" i="7"/>
  <c r="DE22" i="7"/>
  <c r="DZ45" i="8"/>
  <c r="EH45" i="7"/>
  <c r="AN37" i="7"/>
  <c r="AV37" i="6"/>
  <c r="BF69" i="8"/>
  <c r="BN69" i="7"/>
  <c r="AE64" i="7"/>
  <c r="AM64" i="6"/>
  <c r="CG67" i="7"/>
  <c r="CO67" i="6"/>
  <c r="DQ37" i="7"/>
  <c r="DY37" i="6"/>
  <c r="BX74" i="8"/>
  <c r="CF74" i="7"/>
  <c r="BF13" i="8"/>
  <c r="BN13" i="7"/>
  <c r="D74" i="8"/>
  <c r="L74" i="7"/>
  <c r="AE55" i="8"/>
  <c r="AM55" i="7"/>
  <c r="AE24" i="7"/>
  <c r="AM24" i="6"/>
  <c r="D47" i="7"/>
  <c r="L47" i="6"/>
  <c r="AN64" i="8"/>
  <c r="AV64" i="7"/>
  <c r="CG62" i="8"/>
  <c r="CO62" i="7"/>
  <c r="BF30" i="8"/>
  <c r="BN30" i="7"/>
  <c r="CY28" i="7"/>
  <c r="DG28" i="6"/>
  <c r="V67" i="7"/>
  <c r="AD67" i="6"/>
  <c r="V35" i="7"/>
  <c r="AD35" i="6"/>
  <c r="BO36" i="8"/>
  <c r="BW36" i="7"/>
  <c r="EI74" i="7"/>
  <c r="EQ74" i="6"/>
  <c r="AN31" i="7"/>
  <c r="AV31" i="6"/>
  <c r="DQ49" i="8"/>
  <c r="DY49" i="7"/>
  <c r="V48" i="7"/>
  <c r="AD48" i="6"/>
  <c r="CY59" i="7"/>
  <c r="DG59" i="6"/>
  <c r="DZ64" i="7"/>
  <c r="EH64" i="6"/>
  <c r="M29" i="7"/>
  <c r="U29" i="6"/>
  <c r="DH75" i="8"/>
  <c r="DP75" i="7"/>
  <c r="DZ53" i="7"/>
  <c r="EH53" i="6"/>
  <c r="DQ35" i="7"/>
  <c r="DY35" i="6"/>
  <c r="J66" i="7"/>
  <c r="F66" i="7"/>
  <c r="J17" i="7"/>
  <c r="F17" i="7"/>
  <c r="BF39" i="8"/>
  <c r="BN39" i="7"/>
  <c r="EF27" i="7"/>
  <c r="EB27" i="7"/>
  <c r="DE65" i="7"/>
  <c r="DA65" i="7"/>
  <c r="CM39" i="7"/>
  <c r="CI39" i="7"/>
  <c r="DJ64" i="7"/>
  <c r="DN64" i="7"/>
  <c r="AK22" i="7"/>
  <c r="AG22" i="7"/>
  <c r="AK10" i="7"/>
  <c r="AG10" i="7"/>
  <c r="BC63" i="7"/>
  <c r="AY63" i="7"/>
  <c r="CD18" i="7"/>
  <c r="BZ18" i="7"/>
  <c r="J29" i="7"/>
  <c r="F29" i="7"/>
  <c r="BX27" i="8"/>
  <c r="CF27" i="7"/>
  <c r="S72" i="7"/>
  <c r="U72" i="7" s="1"/>
  <c r="O72" i="7"/>
  <c r="EI18" i="8"/>
  <c r="EQ18" i="7"/>
  <c r="BX61" i="8"/>
  <c r="CF61" i="7"/>
  <c r="DN65" i="7"/>
  <c r="DJ65" i="7"/>
  <c r="BF22" i="8"/>
  <c r="BN22" i="7"/>
  <c r="AP77" i="7"/>
  <c r="AT77" i="7"/>
  <c r="DH28" i="8"/>
  <c r="DP28" i="7"/>
  <c r="DE47" i="7"/>
  <c r="DA47" i="7"/>
  <c r="BQ27" i="7"/>
  <c r="BU27" i="7"/>
  <c r="EI53" i="8"/>
  <c r="EQ53" i="7"/>
  <c r="M38" i="7"/>
  <c r="U38" i="6"/>
  <c r="DW68" i="7"/>
  <c r="DS68" i="7"/>
  <c r="CD49" i="7"/>
  <c r="BZ49" i="7"/>
  <c r="DN19" i="7"/>
  <c r="DJ19" i="7"/>
  <c r="AW55" i="7"/>
  <c r="BE55" i="6"/>
  <c r="DW40" i="7"/>
  <c r="DS40" i="7"/>
  <c r="X65" i="7"/>
  <c r="AB65" i="7"/>
  <c r="DZ35" i="8"/>
  <c r="EH35" i="7"/>
  <c r="BU38" i="7"/>
  <c r="BQ38" i="7"/>
  <c r="DW22" i="7"/>
  <c r="DS22" i="7"/>
  <c r="DZ29" i="8"/>
  <c r="EH29" i="7"/>
  <c r="EF38" i="7"/>
  <c r="EB38" i="7"/>
  <c r="CD19" i="7"/>
  <c r="BZ19" i="7"/>
  <c r="BQ59" i="7"/>
  <c r="BU59" i="7"/>
  <c r="DQ39" i="7"/>
  <c r="DY39" i="6"/>
  <c r="V39" i="7"/>
  <c r="AD39" i="6"/>
  <c r="AN35" i="8"/>
  <c r="AV35" i="7"/>
  <c r="BX47" i="7"/>
  <c r="CF47" i="6"/>
  <c r="DQ23" i="7"/>
  <c r="DY23" i="6"/>
  <c r="X31" i="7"/>
  <c r="AB31" i="7"/>
  <c r="CM17" i="7"/>
  <c r="CI17" i="7"/>
  <c r="S13" i="7"/>
  <c r="U13" i="7" s="1"/>
  <c r="O13" i="7"/>
  <c r="CY23" i="8"/>
  <c r="DG23" i="7"/>
  <c r="BQ74" i="7"/>
  <c r="BU74" i="7"/>
  <c r="DQ47" i="8"/>
  <c r="DY47" i="7"/>
  <c r="AG66" i="7"/>
  <c r="AK66" i="7"/>
  <c r="CI28" i="7"/>
  <c r="CM28" i="7"/>
  <c r="AN16" i="8"/>
  <c r="AV16" i="7"/>
  <c r="V25" i="7"/>
  <c r="AD25" i="6"/>
  <c r="BC61" i="7"/>
  <c r="AY61" i="7"/>
  <c r="BF17" i="7"/>
  <c r="BN17" i="6"/>
  <c r="AK39" i="7"/>
  <c r="AG39" i="7"/>
  <c r="BF36" i="7"/>
  <c r="BN36" i="6"/>
  <c r="AW45" i="8"/>
  <c r="BE45" i="7"/>
  <c r="DH22" i="7"/>
  <c r="DP22" i="6"/>
  <c r="CD29" i="7"/>
  <c r="BZ29" i="7"/>
  <c r="EI78" i="7"/>
  <c r="EQ78" i="6"/>
  <c r="CG78" i="7"/>
  <c r="CO78" i="6"/>
  <c r="J38" i="7"/>
  <c r="F38" i="7"/>
  <c r="S26" i="7"/>
  <c r="U26" i="7" s="1"/>
  <c r="O26" i="7"/>
  <c r="EI76" i="7"/>
  <c r="EQ76" i="6"/>
  <c r="BX55" i="7"/>
  <c r="CF55" i="6"/>
  <c r="BX66" i="8"/>
  <c r="CF66" i="7"/>
  <c r="EF49" i="7"/>
  <c r="EB49" i="7"/>
  <c r="BL23" i="7"/>
  <c r="BH23" i="7"/>
  <c r="CG24" i="7"/>
  <c r="CO24" i="6"/>
  <c r="EI45" i="7"/>
  <c r="EQ45" i="6"/>
  <c r="AG17" i="7"/>
  <c r="AK17" i="7"/>
  <c r="DE18" i="7"/>
  <c r="DA18" i="7"/>
  <c r="EF13" i="7"/>
  <c r="EB13" i="7"/>
  <c r="S59" i="7"/>
  <c r="U59" i="7" s="1"/>
  <c r="O59" i="7"/>
  <c r="CM25" i="7"/>
  <c r="CI25" i="7"/>
  <c r="DE25" i="7"/>
  <c r="DA25" i="7"/>
  <c r="BC27" i="7"/>
  <c r="AY27" i="7"/>
  <c r="AK61" i="7"/>
  <c r="AG61" i="7"/>
  <c r="S64" i="7"/>
  <c r="U64" i="7" s="1"/>
  <c r="O64" i="7"/>
  <c r="O75" i="7"/>
  <c r="S75" i="7"/>
  <c r="U75" i="7" s="1"/>
  <c r="CD45" i="7"/>
  <c r="BZ45" i="7"/>
  <c r="DE55" i="7"/>
  <c r="DA55" i="7"/>
  <c r="V45" i="7"/>
  <c r="AD45" i="6"/>
  <c r="BC40" i="7"/>
  <c r="AY40" i="7"/>
  <c r="M17" i="7"/>
  <c r="U17" i="6"/>
  <c r="CD38" i="7"/>
  <c r="BZ38" i="7"/>
  <c r="BF40" i="7"/>
  <c r="BN40" i="6"/>
  <c r="CG31" i="8"/>
  <c r="CO31" i="7"/>
  <c r="DH17" i="8"/>
  <c r="DP17" i="7"/>
  <c r="DH76" i="7"/>
  <c r="DP76" i="6"/>
  <c r="AE53" i="7"/>
  <c r="AM53" i="6"/>
  <c r="BU62" i="7"/>
  <c r="BQ62" i="7"/>
  <c r="BH61" i="7"/>
  <c r="BL61" i="7"/>
  <c r="AY19" i="7"/>
  <c r="BC19" i="7"/>
  <c r="BL18" i="7"/>
  <c r="BH18" i="7"/>
  <c r="BU53" i="7"/>
  <c r="BQ53" i="7"/>
  <c r="M78" i="7"/>
  <c r="U78" i="6"/>
  <c r="AN65" i="7"/>
  <c r="AV65" i="6"/>
  <c r="AW62" i="7"/>
  <c r="BE62" i="6"/>
  <c r="V32" i="8"/>
  <c r="AD32" i="7"/>
  <c r="AN17" i="7"/>
  <c r="AV17" i="6"/>
  <c r="EO23" i="7"/>
  <c r="EK23" i="7"/>
  <c r="BO67" i="7"/>
  <c r="BW67" i="6"/>
  <c r="DZ59" i="8"/>
  <c r="EH59" i="7"/>
  <c r="AT40" i="7"/>
  <c r="AP40" i="7"/>
  <c r="AT59" i="7"/>
  <c r="AP59" i="7"/>
  <c r="D64" i="7"/>
  <c r="L64" i="6"/>
  <c r="DH32" i="7"/>
  <c r="DP32" i="6"/>
  <c r="EK32" i="7"/>
  <c r="EO32" i="7"/>
  <c r="BC67" i="8"/>
  <c r="AY67" i="8"/>
  <c r="AK27" i="7"/>
  <c r="AG27" i="7"/>
  <c r="AG29" i="7"/>
  <c r="AK29" i="7"/>
  <c r="AW29" i="8"/>
  <c r="BE29" i="7"/>
  <c r="BX64" i="7"/>
  <c r="CF64" i="6"/>
  <c r="AB26" i="7"/>
  <c r="AD26" i="7" s="1"/>
  <c r="X26" i="7"/>
  <c r="BU41" i="7"/>
  <c r="BQ41" i="7"/>
  <c r="CF30" i="6"/>
  <c r="BX30" i="7"/>
  <c r="EK30" i="7"/>
  <c r="EO30" i="7"/>
  <c r="DS67" i="7"/>
  <c r="DW67" i="7"/>
  <c r="BQ35" i="7"/>
  <c r="BU35" i="7"/>
  <c r="EI61" i="7"/>
  <c r="EQ61" i="6"/>
  <c r="BO25" i="7"/>
  <c r="BW25" i="6"/>
  <c r="DN55" i="7"/>
  <c r="DJ55" i="7"/>
  <c r="AN10" i="7"/>
  <c r="AV10" i="6"/>
  <c r="CY69" i="8"/>
  <c r="DG69" i="7"/>
  <c r="DH68" i="8"/>
  <c r="DP68" i="7"/>
  <c r="EB74" i="7"/>
  <c r="EF74" i="7"/>
  <c r="AK35" i="7"/>
  <c r="AG35" i="7"/>
  <c r="AN76" i="7"/>
  <c r="AV76" i="6"/>
  <c r="DQ45" i="8"/>
  <c r="DY45" i="7"/>
  <c r="BQ10" i="7"/>
  <c r="BU10" i="7"/>
  <c r="AG23" i="7"/>
  <c r="AK23" i="7"/>
  <c r="X76" i="7"/>
  <c r="AB76" i="7"/>
  <c r="AD76" i="7" s="1"/>
  <c r="J59" i="7"/>
  <c r="F59" i="7"/>
  <c r="CD25" i="7"/>
  <c r="BZ25" i="7"/>
  <c r="AW66" i="8"/>
  <c r="BE66" i="7"/>
  <c r="DE45" i="7"/>
  <c r="DA45" i="7"/>
  <c r="AW78" i="8"/>
  <c r="BE78" i="7"/>
  <c r="AP36" i="7"/>
  <c r="AT36" i="7"/>
  <c r="BU23" i="7"/>
  <c r="BQ23" i="7"/>
  <c r="AT48" i="7"/>
  <c r="AP48" i="7"/>
  <c r="BX23" i="8"/>
  <c r="CF23" i="7"/>
  <c r="EF23" i="7"/>
  <c r="EB23" i="7"/>
  <c r="CY32" i="8"/>
  <c r="DG32" i="7"/>
  <c r="BO75" i="8"/>
  <c r="BW75" i="7"/>
  <c r="AW23" i="7"/>
  <c r="BE23" i="6"/>
  <c r="O16" i="7"/>
  <c r="S16" i="7"/>
  <c r="U16" i="7" s="1"/>
  <c r="DW19" i="7"/>
  <c r="DS19" i="7"/>
  <c r="EI63" i="7"/>
  <c r="EQ63" i="6"/>
  <c r="DQ65" i="8"/>
  <c r="DY65" i="7"/>
  <c r="BC22" i="7"/>
  <c r="AY22" i="7"/>
  <c r="DA17" i="7"/>
  <c r="DE17" i="7"/>
  <c r="DN41" i="7"/>
  <c r="DJ41" i="7"/>
  <c r="DQ77" i="8"/>
  <c r="DY77" i="7"/>
  <c r="BC36" i="7"/>
  <c r="AY36" i="7"/>
  <c r="AW75" i="7"/>
  <c r="BE75" i="6"/>
  <c r="AN74" i="7"/>
  <c r="AV74" i="6"/>
  <c r="J40" i="7"/>
  <c r="F40" i="7"/>
  <c r="BO66" i="7"/>
  <c r="BW66" i="6"/>
  <c r="DZ67" i="8"/>
  <c r="EH67" i="7"/>
  <c r="EB72" i="7"/>
  <c r="EF72" i="7"/>
  <c r="EI37" i="7"/>
  <c r="EQ37" i="6"/>
  <c r="DE48" i="7"/>
  <c r="DA48" i="7"/>
  <c r="F35" i="7"/>
  <c r="J35" i="7"/>
  <c r="O77" i="7"/>
  <c r="S77" i="7"/>
  <c r="U77" i="7" s="1"/>
  <c r="AN67" i="8"/>
  <c r="AV67" i="7"/>
  <c r="DH24" i="8"/>
  <c r="DP24" i="7"/>
  <c r="AW16" i="7"/>
  <c r="BE16" i="6"/>
  <c r="BU37" i="7"/>
  <c r="BQ37" i="7"/>
  <c r="BX32" i="7"/>
  <c r="CF32" i="6"/>
  <c r="AW72" i="7"/>
  <c r="BE72" i="6"/>
  <c r="DH27" i="8"/>
  <c r="DP27" i="7"/>
  <c r="BC31" i="7"/>
  <c r="AY31" i="7"/>
  <c r="AB17" i="7"/>
  <c r="X17" i="7"/>
  <c r="F39" i="7"/>
  <c r="J39" i="7"/>
  <c r="CI16" i="7"/>
  <c r="CM16" i="7"/>
  <c r="BL10" i="7"/>
  <c r="BH10" i="7"/>
  <c r="CD26" i="7"/>
  <c r="BZ26" i="7"/>
  <c r="X40" i="7"/>
  <c r="AB40" i="7"/>
  <c r="CG32" i="7"/>
  <c r="CO32" i="6"/>
  <c r="DJ63" i="8"/>
  <c r="DN63" i="8"/>
  <c r="DZ24" i="7"/>
  <c r="EH24" i="6"/>
  <c r="CY78" i="8"/>
  <c r="DG78" i="7"/>
  <c r="AW59" i="7"/>
  <c r="BE59" i="6"/>
  <c r="CY62" i="7"/>
  <c r="DG62" i="6"/>
  <c r="S25" i="7"/>
  <c r="U25" i="7" s="1"/>
  <c r="O25" i="7"/>
  <c r="BQ69" i="7"/>
  <c r="BU69" i="7"/>
  <c r="BO72" i="7"/>
  <c r="BW72" i="6"/>
  <c r="D27" i="8"/>
  <c r="L27" i="7"/>
  <c r="EI69" i="7"/>
  <c r="EQ69" i="6"/>
  <c r="AN68" i="8"/>
  <c r="AV68" i="7"/>
  <c r="DH67" i="7"/>
  <c r="DP67" i="6"/>
  <c r="CG41" i="8"/>
  <c r="CO41" i="7"/>
  <c r="CY19" i="7"/>
  <c r="DG19" i="6"/>
  <c r="AE78" i="8"/>
  <c r="AM78" i="7"/>
  <c r="AN55" i="8"/>
  <c r="AV55" i="7"/>
  <c r="V63" i="8"/>
  <c r="AD63" i="7"/>
  <c r="CG37" i="8"/>
  <c r="CO37" i="7"/>
  <c r="DZ30" i="7"/>
  <c r="EH30" i="6"/>
  <c r="BO76" i="8"/>
  <c r="BW76" i="7"/>
  <c r="AE30" i="7"/>
  <c r="AM30" i="6"/>
  <c r="D68" i="7"/>
  <c r="L68" i="6"/>
  <c r="BX22" i="8"/>
  <c r="CF22" i="7"/>
  <c r="DH66" i="7"/>
  <c r="DP66" i="6"/>
  <c r="DN10" i="7"/>
  <c r="DJ10" i="7"/>
  <c r="DZ65" i="7"/>
  <c r="EH65" i="6"/>
  <c r="BF63" i="7"/>
  <c r="BN63" i="6"/>
  <c r="CD59" i="7"/>
  <c r="BZ59" i="7"/>
  <c r="AB64" i="7"/>
  <c r="X64" i="7"/>
  <c r="BL77" i="8"/>
  <c r="BH77" i="8"/>
  <c r="V61" i="7"/>
  <c r="AD61" i="6"/>
  <c r="EI41" i="7"/>
  <c r="EQ41" i="6"/>
  <c r="J19" i="9"/>
  <c r="F19" i="9"/>
  <c r="DH72" i="8"/>
  <c r="DP72" i="7"/>
  <c r="EO65" i="7"/>
  <c r="EK65" i="7"/>
  <c r="AG18" i="7"/>
  <c r="AK18" i="7"/>
  <c r="CY68" i="7"/>
  <c r="DG68" i="6"/>
  <c r="V10" i="7"/>
  <c r="AD10" i="6"/>
  <c r="AE45" i="8"/>
  <c r="AM45" i="7"/>
  <c r="DN26" i="7"/>
  <c r="DJ26" i="7"/>
  <c r="BO63" i="7"/>
  <c r="BW63" i="6"/>
  <c r="CD69" i="7"/>
  <c r="BZ69" i="7"/>
  <c r="M47" i="7"/>
  <c r="U47" i="6"/>
  <c r="CG65" i="7"/>
  <c r="CO65" i="6"/>
  <c r="DS32" i="7"/>
  <c r="DW32" i="7"/>
  <c r="DQ18" i="7"/>
  <c r="DY18" i="6"/>
  <c r="J45" i="7"/>
  <c r="F45" i="7"/>
  <c r="X36" i="7"/>
  <c r="AB36" i="7"/>
  <c r="AD36" i="7" s="1"/>
  <c r="EB37" i="7"/>
  <c r="EF37" i="7"/>
  <c r="J49" i="7"/>
  <c r="F49" i="7"/>
  <c r="AK69" i="8"/>
  <c r="AG69" i="8"/>
  <c r="AG41" i="7"/>
  <c r="AK41" i="7"/>
  <c r="AN45" i="7"/>
  <c r="AV45" i="6"/>
  <c r="AW10" i="8"/>
  <c r="BE10" i="7"/>
  <c r="S39" i="7"/>
  <c r="U39" i="7" s="1"/>
  <c r="O39" i="7"/>
  <c r="BZ10" i="7"/>
  <c r="CD10" i="7"/>
  <c r="EI29" i="7"/>
  <c r="EQ29" i="6"/>
  <c r="AN39" i="8"/>
  <c r="AV39" i="7"/>
  <c r="BL31" i="7"/>
  <c r="BH31" i="7"/>
  <c r="DH13" i="7"/>
  <c r="DP13" i="6"/>
  <c r="DN77" i="7"/>
  <c r="DJ77" i="7"/>
  <c r="BX41" i="8"/>
  <c r="CF41" i="7"/>
  <c r="D37" i="8"/>
  <c r="L37" i="7"/>
  <c r="CG22" i="7"/>
  <c r="CO22" i="6"/>
  <c r="F22" i="7"/>
  <c r="J22" i="7"/>
  <c r="CI48" i="8"/>
  <c r="CM48" i="8"/>
  <c r="D67" i="8"/>
  <c r="L67" i="7"/>
  <c r="AE28" i="7"/>
  <c r="AM28" i="6"/>
  <c r="AE32" i="7"/>
  <c r="AM32" i="6"/>
  <c r="EI59" i="8"/>
  <c r="EQ59" i="7"/>
  <c r="DE10" i="7"/>
  <c r="DA10" i="7"/>
  <c r="BH76" i="7"/>
  <c r="BL76" i="7"/>
  <c r="DQ75" i="8"/>
  <c r="DY75" i="7"/>
  <c r="EB77" i="7"/>
  <c r="EF77" i="7"/>
  <c r="AW48" i="7"/>
  <c r="BE48" i="6"/>
  <c r="BO22" i="8"/>
  <c r="BW22" i="7"/>
  <c r="X18" i="7"/>
  <c r="AB18" i="7"/>
  <c r="AD18" i="7" s="1"/>
  <c r="AK48" i="7"/>
  <c r="AG48" i="7"/>
  <c r="DW61" i="7"/>
  <c r="DS61" i="7"/>
  <c r="D65" i="8"/>
  <c r="L65" i="7"/>
  <c r="DN39" i="7"/>
  <c r="DJ39" i="7"/>
  <c r="AY38" i="7"/>
  <c r="BC38" i="7"/>
  <c r="AT26" i="7"/>
  <c r="AP26" i="7"/>
  <c r="DN59" i="7"/>
  <c r="DJ59" i="7"/>
  <c r="M32" i="7"/>
  <c r="U32" i="6"/>
  <c r="CM18" i="7"/>
  <c r="CI18" i="7"/>
  <c r="EF31" i="7"/>
  <c r="EB31" i="7"/>
  <c r="CD78" i="7"/>
  <c r="BZ78" i="7"/>
  <c r="V37" i="7"/>
  <c r="AD37" i="6"/>
  <c r="BC74" i="8"/>
  <c r="DQ28" i="8"/>
  <c r="DR28" i="8"/>
  <c r="DY28" i="7"/>
  <c r="AK77" i="8"/>
  <c r="AG77" i="8"/>
  <c r="DQ31" i="8"/>
  <c r="DR31" i="8"/>
  <c r="DY31" i="7"/>
  <c r="D30" i="7"/>
  <c r="L30" i="6"/>
  <c r="AB53" i="7"/>
  <c r="X53" i="7"/>
  <c r="D13" i="7"/>
  <c r="L13" i="6"/>
  <c r="DS74" i="7"/>
  <c r="DW74" i="7"/>
  <c r="DJ31" i="7"/>
  <c r="DN31" i="7"/>
  <c r="AN22" i="7"/>
  <c r="AV22" i="6"/>
  <c r="AE47" i="8"/>
  <c r="AM47" i="7"/>
  <c r="J25" i="7"/>
  <c r="F25" i="7"/>
  <c r="BU64" i="7"/>
  <c r="BQ64" i="7"/>
  <c r="D41" i="8"/>
  <c r="L41" i="7"/>
  <c r="S19" i="7"/>
  <c r="U19" i="7" s="1"/>
  <c r="O19" i="7"/>
  <c r="AE16" i="8"/>
  <c r="AM16" i="7"/>
  <c r="AW37" i="7"/>
  <c r="BE37" i="6"/>
  <c r="O28" i="7"/>
  <c r="S28" i="7"/>
  <c r="U28" i="7" s="1"/>
  <c r="DE39" i="7"/>
  <c r="DA39" i="7"/>
  <c r="EF36" i="7"/>
  <c r="EB36" i="7"/>
  <c r="EK26" i="7"/>
  <c r="EO26" i="7"/>
  <c r="V38" i="8"/>
  <c r="AD38" i="7"/>
  <c r="D61" i="8"/>
  <c r="L61" i="7"/>
  <c r="F76" i="7"/>
  <c r="J76" i="7"/>
  <c r="DQ16" i="7"/>
  <c r="DY16" i="6"/>
  <c r="DE66" i="7"/>
  <c r="DA66" i="7"/>
  <c r="AK67" i="7"/>
  <c r="AG67" i="7"/>
  <c r="DN37" i="7"/>
  <c r="DJ37" i="7"/>
  <c r="BC32" i="7"/>
  <c r="AY32" i="7"/>
  <c r="DN25" i="7"/>
  <c r="DJ25" i="7"/>
  <c r="AW41" i="7"/>
  <c r="BE41" i="6"/>
  <c r="DW63" i="12"/>
  <c r="DY63" i="12" s="1"/>
  <c r="DS63" i="12"/>
  <c r="D23" i="8"/>
  <c r="L23" i="7"/>
  <c r="D72" i="7"/>
  <c r="L72" i="6"/>
  <c r="CD35" i="7"/>
  <c r="BZ35" i="7"/>
  <c r="DJ18" i="7"/>
  <c r="DN18" i="7"/>
  <c r="AW18" i="8"/>
  <c r="BE18" i="7"/>
  <c r="CG10" i="7"/>
  <c r="CO10" i="6"/>
  <c r="BC30" i="7"/>
  <c r="AY30" i="7"/>
  <c r="D28" i="7"/>
  <c r="L28" i="6"/>
  <c r="EF61" i="7"/>
  <c r="EB61" i="7"/>
  <c r="D55" i="7"/>
  <c r="L55" i="6"/>
  <c r="EO16" i="7"/>
  <c r="EK16" i="7"/>
  <c r="CG47" i="7"/>
  <c r="CO47" i="6"/>
  <c r="BD74" i="7"/>
  <c r="AY74" i="7"/>
  <c r="AE40" i="7"/>
  <c r="AM40" i="6"/>
  <c r="BQ48" i="7"/>
  <c r="BU48" i="7"/>
  <c r="AP24" i="7"/>
  <c r="AT24" i="7"/>
  <c r="AN78" i="7"/>
  <c r="AV78" i="6"/>
  <c r="CY76" i="8"/>
  <c r="DG76" i="7"/>
  <c r="D62" i="7"/>
  <c r="L62" i="6"/>
  <c r="AK31" i="7"/>
  <c r="AG31" i="7"/>
  <c r="S49" i="7"/>
  <c r="U49" i="7" s="1"/>
  <c r="O49" i="7"/>
  <c r="AG72" i="7"/>
  <c r="AK72" i="7"/>
  <c r="BU32" i="7"/>
  <c r="BQ32" i="7"/>
  <c r="AW25" i="7"/>
  <c r="BE25" i="6"/>
  <c r="M66" i="7"/>
  <c r="U66" i="6"/>
  <c r="BO31" i="7"/>
  <c r="BW31" i="6"/>
  <c r="AK68" i="7"/>
  <c r="AG68" i="7"/>
  <c r="CD76" i="7"/>
  <c r="BZ76" i="7"/>
  <c r="AT28" i="7"/>
  <c r="AP28" i="7"/>
  <c r="AY47" i="7"/>
  <c r="BC47" i="7"/>
  <c r="BU49" i="7"/>
  <c r="BQ49" i="7"/>
  <c r="CM61" i="7"/>
  <c r="CI61" i="7"/>
  <c r="BF78" i="8"/>
  <c r="BN78" i="7"/>
  <c r="DQ55" i="8"/>
  <c r="DY55" i="7"/>
  <c r="BF74" i="7"/>
  <c r="BN74" i="6"/>
  <c r="BF59" i="8"/>
  <c r="BN59" i="7"/>
  <c r="DY66" i="7"/>
  <c r="DQ66" i="8"/>
  <c r="CY53" i="7"/>
  <c r="DG53" i="6"/>
  <c r="DH49" i="8"/>
  <c r="DP49" i="7"/>
  <c r="BO55" i="7"/>
  <c r="BW55" i="6"/>
  <c r="BX53" i="7"/>
  <c r="CF53" i="6"/>
  <c r="AW24" i="8"/>
  <c r="BE24" i="7"/>
  <c r="BF38" i="7"/>
  <c r="BN38" i="6"/>
  <c r="AE36" i="7"/>
  <c r="AM36" i="6"/>
  <c r="BO40" i="8"/>
  <c r="BW40" i="7"/>
  <c r="DQ78" i="8"/>
  <c r="DY78" i="7"/>
  <c r="EI19" i="8"/>
  <c r="EQ19" i="7"/>
  <c r="M76" i="7"/>
  <c r="U76" i="6"/>
  <c r="CY40" i="7"/>
  <c r="DG40" i="6"/>
  <c r="BU18" i="7"/>
  <c r="BQ18" i="7"/>
  <c r="DZ47" i="8"/>
  <c r="EH47" i="7"/>
  <c r="V30" i="7"/>
  <c r="AD30" i="6"/>
  <c r="CG76" i="7"/>
  <c r="CO76" i="6"/>
  <c r="AE26" i="7"/>
  <c r="AM26" i="6"/>
  <c r="BF49" i="8"/>
  <c r="BN49" i="7"/>
  <c r="EQ64" i="7"/>
  <c r="EI64" i="8"/>
  <c r="V29" i="7"/>
  <c r="AD29" i="6"/>
  <c r="V66" i="7"/>
  <c r="AD66" i="6"/>
  <c r="AN41" i="7"/>
  <c r="AV41" i="6"/>
  <c r="CG75" i="8"/>
  <c r="CO75" i="7"/>
  <c r="EI67" i="7"/>
  <c r="EQ67" i="6"/>
  <c r="AN63" i="7"/>
  <c r="AV63" i="6"/>
  <c r="CY41" i="8"/>
  <c r="DG41" i="7"/>
  <c r="DZ68" i="8"/>
  <c r="EH68" i="7"/>
  <c r="BX28" i="7"/>
  <c r="CF28" i="6"/>
  <c r="DQ72" i="8"/>
  <c r="DY72" i="7"/>
  <c r="DQ38" i="8"/>
  <c r="DY38" i="7"/>
  <c r="EI35" i="8"/>
  <c r="EQ35" i="7"/>
  <c r="DH23" i="8"/>
  <c r="DP23" i="7"/>
  <c r="DZ26" i="7"/>
  <c r="EH26" i="6"/>
  <c r="EI31" i="7"/>
  <c r="EQ31" i="6"/>
  <c r="CG40" i="7"/>
  <c r="CO40" i="6"/>
  <c r="D53" i="7"/>
  <c r="L53" i="6"/>
  <c r="EI49" i="7"/>
  <c r="EQ49" i="6"/>
  <c r="DH36" i="7"/>
  <c r="DP36" i="6"/>
  <c r="EI68" i="8"/>
  <c r="EQ68" i="7"/>
  <c r="J36" i="7"/>
  <c r="F36" i="7"/>
  <c r="AD75" i="7"/>
  <c r="V75" i="8"/>
  <c r="D75" i="7"/>
  <c r="L75" i="6"/>
  <c r="D16" i="7"/>
  <c r="L16" i="6"/>
  <c r="BF66" i="8"/>
  <c r="BN66" i="7"/>
  <c r="BH45" i="7"/>
  <c r="BL45" i="7"/>
  <c r="BW29" i="6"/>
  <c r="BO29" i="7"/>
  <c r="M40" i="7"/>
  <c r="U40" i="6"/>
  <c r="CG23" i="8"/>
  <c r="CO23" i="7"/>
  <c r="DQ13" i="8"/>
  <c r="DY13" i="7"/>
  <c r="DH78" i="7"/>
  <c r="DP78" i="6"/>
  <c r="M10" i="7"/>
  <c r="U10" i="6"/>
  <c r="DH45" i="7"/>
  <c r="DP45" i="6"/>
  <c r="AT23" i="7"/>
  <c r="AP23" i="7"/>
  <c r="AN61" i="7"/>
  <c r="AV61" i="6"/>
  <c r="CY49" i="8"/>
  <c r="DG49" i="7"/>
  <c r="BL41" i="7"/>
  <c r="BH41" i="7"/>
  <c r="S65" i="7"/>
  <c r="U65" i="7" s="1"/>
  <c r="O65" i="7"/>
  <c r="BU17" i="7"/>
  <c r="BQ17" i="7"/>
  <c r="CI77" i="7"/>
  <c r="CM77" i="7"/>
  <c r="V68" i="8"/>
  <c r="AD68" i="7"/>
  <c r="DQ59" i="11"/>
  <c r="DW59" i="11" s="1"/>
  <c r="DY59" i="10"/>
  <c r="AP19" i="7"/>
  <c r="AT19" i="7"/>
  <c r="AW39" i="7"/>
  <c r="BE39" i="6"/>
  <c r="BL16" i="7"/>
  <c r="BH16" i="7"/>
  <c r="AK49" i="7"/>
  <c r="AG49" i="7"/>
  <c r="CY27" i="8"/>
  <c r="DG27" i="7"/>
  <c r="CM63" i="7"/>
  <c r="CI63" i="7"/>
  <c r="D48" i="8"/>
  <c r="L48" i="7"/>
  <c r="AT30" i="7"/>
  <c r="AP30" i="7"/>
  <c r="AB62" i="7"/>
  <c r="X62" i="7"/>
  <c r="EK38" i="7"/>
  <c r="EO38" i="7"/>
  <c r="BF26" i="7"/>
  <c r="BN26" i="6"/>
  <c r="CG69" i="7"/>
  <c r="CO69" i="6"/>
  <c r="S61" i="7"/>
  <c r="U61" i="7" s="1"/>
  <c r="O61" i="7"/>
  <c r="DZ78" i="8"/>
  <c r="EH78" i="7"/>
  <c r="V49" i="7"/>
  <c r="AD49" i="6"/>
  <c r="CD48" i="7"/>
  <c r="BZ48" i="7"/>
  <c r="BQ39" i="7"/>
  <c r="BU39" i="7"/>
  <c r="CG13" i="7"/>
  <c r="CO13" i="6"/>
  <c r="BX37" i="8"/>
  <c r="CF37" i="7"/>
  <c r="AN25" i="8"/>
  <c r="AV25" i="7"/>
  <c r="BU24" i="7"/>
  <c r="BQ24" i="7"/>
  <c r="CG36" i="7"/>
  <c r="CO36" i="6"/>
  <c r="DW10" i="7"/>
  <c r="DS10" i="7"/>
  <c r="CM72" i="7"/>
  <c r="CI72" i="7"/>
  <c r="AK59" i="7"/>
  <c r="AG59" i="7"/>
  <c r="CG66" i="7"/>
  <c r="CO66" i="6"/>
  <c r="CG29" i="7"/>
  <c r="CO29" i="6"/>
  <c r="DS76" i="7"/>
  <c r="DW76" i="7"/>
  <c r="AT75" i="7"/>
  <c r="AP75" i="7"/>
  <c r="AG76" i="7"/>
  <c r="AK76" i="7"/>
  <c r="DQ25" i="7"/>
  <c r="DY25" i="6"/>
  <c r="F10" i="7"/>
  <c r="J10" i="7"/>
  <c r="EI48" i="8"/>
  <c r="EQ48" i="7"/>
  <c r="S30" i="7"/>
  <c r="U30" i="7" s="1"/>
  <c r="O30" i="7"/>
  <c r="EI13" i="7"/>
  <c r="EQ13" i="6"/>
  <c r="BO30" i="8"/>
  <c r="BW30" i="7"/>
  <c r="X78" i="7"/>
  <c r="AB78" i="7"/>
  <c r="CD24" i="7"/>
  <c r="BZ24" i="7"/>
  <c r="AN29" i="8"/>
  <c r="AV29" i="7"/>
  <c r="BL37" i="7"/>
  <c r="BH37" i="7"/>
  <c r="D77" i="7"/>
  <c r="L77" i="6"/>
  <c r="BO19" i="7"/>
  <c r="BW19" i="6"/>
  <c r="AB74" i="7"/>
  <c r="AD74" i="7" s="1"/>
  <c r="X74" i="7"/>
  <c r="DZ63" i="8"/>
  <c r="EH63" i="7"/>
  <c r="DN53" i="7"/>
  <c r="DJ53" i="7"/>
  <c r="BF47" i="7"/>
  <c r="BN47" i="6"/>
  <c r="BQ45" i="7"/>
  <c r="BU45" i="7"/>
  <c r="DW27" i="7"/>
  <c r="DS27" i="7"/>
  <c r="AG74" i="7"/>
  <c r="AK74" i="7"/>
  <c r="BU47" i="7"/>
  <c r="BQ47" i="7"/>
  <c r="CY75" i="7"/>
  <c r="DG75" i="6"/>
  <c r="EK77" i="7"/>
  <c r="EO77" i="7"/>
  <c r="AY88" i="6"/>
  <c r="BC88" i="6"/>
  <c r="DH74" i="7"/>
  <c r="DP74" i="6"/>
  <c r="CY72" i="7"/>
  <c r="DG72" i="6"/>
  <c r="EB48" i="7"/>
  <c r="EF48" i="7"/>
  <c r="CY30" i="7"/>
  <c r="DG30" i="6"/>
  <c r="DZ28" i="7"/>
  <c r="EH28" i="6"/>
  <c r="EF17" i="7"/>
  <c r="EB17" i="7"/>
  <c r="EF75" i="7"/>
  <c r="EB75" i="7"/>
  <c r="BC65" i="7"/>
  <c r="AY65" i="7"/>
  <c r="EO36" i="7"/>
  <c r="EK36" i="7"/>
  <c r="DE38" i="7"/>
  <c r="DA38" i="7"/>
  <c r="CG19" i="8"/>
  <c r="CO19" i="7"/>
  <c r="AT66" i="7"/>
  <c r="AP66" i="7"/>
  <c r="BC26" i="7"/>
  <c r="AY26" i="7"/>
  <c r="DZ25" i="8"/>
  <c r="EH25" i="7"/>
  <c r="M22" i="7"/>
  <c r="U22" i="6"/>
  <c r="BX31" i="8"/>
  <c r="CF31" i="7"/>
  <c r="M45" i="7"/>
  <c r="U45" i="6"/>
  <c r="AW35" i="7"/>
  <c r="BE35" i="6"/>
  <c r="DH47" i="7"/>
  <c r="DP47" i="6"/>
  <c r="CG38" i="7"/>
  <c r="CO38" i="6"/>
  <c r="CY77" i="7"/>
  <c r="DG77" i="6"/>
  <c r="CM55" i="7"/>
  <c r="CI55" i="7"/>
  <c r="D32" i="10"/>
  <c r="L32" i="9"/>
  <c r="S55" i="7"/>
  <c r="U55" i="7" s="1"/>
  <c r="O55" i="7"/>
  <c r="AW49" i="7"/>
  <c r="BE49" i="6"/>
  <c r="BH67" i="7"/>
  <c r="BL67" i="7"/>
  <c r="CD75" i="7"/>
  <c r="BZ75" i="7"/>
  <c r="BX62" i="7"/>
  <c r="CF62" i="6"/>
  <c r="BF53" i="8"/>
  <c r="BN53" i="7"/>
  <c r="AK25" i="7"/>
  <c r="AG25" i="7"/>
  <c r="EK75" i="7"/>
  <c r="EO75" i="7"/>
  <c r="BF65" i="8"/>
  <c r="BN65" i="7"/>
  <c r="F26" i="7"/>
  <c r="J26" i="7"/>
  <c r="BL62" i="7"/>
  <c r="BH62" i="7"/>
  <c r="V41" i="7"/>
  <c r="AD41" i="6"/>
  <c r="EF40" i="7"/>
  <c r="EB40" i="7"/>
  <c r="AB27" i="7"/>
  <c r="AD27" i="7" s="1"/>
  <c r="X27" i="7"/>
  <c r="S63" i="7"/>
  <c r="U63" i="7" s="1"/>
  <c r="O63" i="7"/>
  <c r="DZ62" i="7"/>
  <c r="EH62" i="6"/>
  <c r="BX67" i="8"/>
  <c r="CF67" i="7"/>
  <c r="X16" i="7"/>
  <c r="AB16" i="7"/>
  <c r="AD16" i="7" s="1"/>
  <c r="BC76" i="7"/>
  <c r="AY76" i="7"/>
  <c r="CY26" i="7"/>
  <c r="DG26" i="6"/>
  <c r="EI17" i="8"/>
  <c r="EQ17" i="7"/>
  <c r="AT38" i="7"/>
  <c r="AP38" i="7"/>
  <c r="S24" i="7"/>
  <c r="U24" i="7" s="1"/>
  <c r="O24" i="7"/>
  <c r="CD13" i="7"/>
  <c r="BZ13" i="7"/>
  <c r="EK24" i="7"/>
  <c r="EO24" i="7"/>
  <c r="D31" i="8"/>
  <c r="L31" i="7"/>
  <c r="CD40" i="7"/>
  <c r="BZ40" i="7"/>
  <c r="CG45" i="7"/>
  <c r="CO45" i="6"/>
  <c r="CM26" i="7"/>
  <c r="CI26" i="7"/>
  <c r="CD17" i="7"/>
  <c r="BZ17" i="7"/>
  <c r="DQ17" i="8"/>
  <c r="DY17" i="7"/>
  <c r="DW64" i="7"/>
  <c r="DS64" i="7"/>
  <c r="DW26" i="7"/>
  <c r="DS26" i="7"/>
  <c r="CM35" i="7"/>
  <c r="CI35" i="7"/>
  <c r="DJ35" i="7"/>
  <c r="DN35" i="7"/>
  <c r="CM49" i="7"/>
  <c r="CI49" i="7"/>
  <c r="BL72" i="7"/>
  <c r="BH72" i="7"/>
  <c r="DE35" i="7"/>
  <c r="DA35" i="7"/>
  <c r="DN62" i="7"/>
  <c r="DJ62" i="7"/>
  <c r="AG37" i="7"/>
  <c r="AK37" i="7"/>
  <c r="EB41" i="7"/>
  <c r="EF41" i="7"/>
  <c r="EF66" i="7"/>
  <c r="EB66" i="7"/>
  <c r="CY64" i="7"/>
  <c r="DG64" i="6"/>
  <c r="DZ39" i="8"/>
  <c r="EH39" i="7"/>
  <c r="BH27" i="7"/>
  <c r="BL27" i="7"/>
  <c r="EO55" i="7"/>
  <c r="EK55" i="7"/>
  <c r="AK65" i="8"/>
  <c r="AG65" i="8"/>
  <c r="M36" i="7"/>
  <c r="U36" i="6"/>
  <c r="DH40" i="7"/>
  <c r="DP40" i="6"/>
  <c r="V19" i="7"/>
  <c r="AD19" i="6"/>
  <c r="AE63" i="8"/>
  <c r="AM63" i="7"/>
  <c r="DQ48" i="8"/>
  <c r="DY48" i="7"/>
  <c r="CY13" i="9"/>
  <c r="DG13" i="8"/>
  <c r="AE38" i="8"/>
  <c r="AM38" i="7"/>
  <c r="EF32" i="7"/>
  <c r="EB32" i="7"/>
  <c r="S53" i="7"/>
  <c r="U53" i="7" s="1"/>
  <c r="O53" i="7"/>
  <c r="DQ30" i="7"/>
  <c r="DY30" i="6"/>
  <c r="BF19" i="6"/>
  <c r="BN19" i="5"/>
  <c r="AW28" i="7"/>
  <c r="BE28" i="6"/>
  <c r="BF48" i="8"/>
  <c r="BN48" i="7"/>
  <c r="AW64" i="8"/>
  <c r="BE64" i="7"/>
  <c r="AN53" i="8"/>
  <c r="AV53" i="7"/>
  <c r="AN32" i="8"/>
  <c r="AV32" i="7"/>
  <c r="V59" i="7"/>
  <c r="AD59" i="6"/>
  <c r="M18" i="7"/>
  <c r="U18" i="6"/>
  <c r="EI47" i="8"/>
  <c r="EQ47" i="7"/>
  <c r="EI25" i="8"/>
  <c r="EQ25" i="7"/>
  <c r="DQ53" i="8"/>
  <c r="DY53" i="7"/>
  <c r="DH69" i="7"/>
  <c r="DP69" i="6"/>
  <c r="DZ55" i="8"/>
  <c r="EH55" i="7"/>
  <c r="DQ62" i="7"/>
  <c r="DY62" i="6"/>
  <c r="BF25" i="8"/>
  <c r="BN25" i="7"/>
  <c r="EI39" i="8"/>
  <c r="EQ39" i="7"/>
  <c r="EO28" i="7"/>
  <c r="EK28" i="7"/>
  <c r="BO65" i="8"/>
  <c r="BW65" i="7"/>
  <c r="DQ41" i="7"/>
  <c r="DY41" i="6"/>
  <c r="AN47" i="8"/>
  <c r="AV47" i="7"/>
  <c r="DG37" i="7"/>
  <c r="CY37" i="8"/>
  <c r="EO40" i="7"/>
  <c r="EK40" i="7"/>
  <c r="BZ39" i="7"/>
  <c r="CD39" i="7"/>
  <c r="CD36" i="7"/>
  <c r="BZ36" i="7"/>
  <c r="AN27" i="7"/>
  <c r="AV27" i="6"/>
  <c r="CI68" i="7"/>
  <c r="CM68" i="7"/>
  <c r="CG27" i="8"/>
  <c r="CO27" i="7"/>
  <c r="BX72" i="7"/>
  <c r="CF72" i="6"/>
  <c r="EO62" i="7"/>
  <c r="EK62" i="7"/>
  <c r="AN69" i="7"/>
  <c r="AV69" i="6"/>
  <c r="DZ16" i="8"/>
  <c r="EH16" i="7"/>
  <c r="DQ24" i="8"/>
  <c r="DR24" i="8"/>
  <c r="DY24" i="7"/>
  <c r="AW77" i="7"/>
  <c r="BE77" i="6"/>
  <c r="EF69" i="7"/>
  <c r="EB69" i="7"/>
  <c r="J18" i="7"/>
  <c r="F18" i="7"/>
  <c r="BL68" i="7"/>
  <c r="BH68" i="7"/>
  <c r="DZ10" i="7"/>
  <c r="EH10" i="6"/>
  <c r="CI64" i="7"/>
  <c r="CM64" i="7"/>
  <c r="EI72" i="8"/>
  <c r="EQ72" i="7"/>
  <c r="DS69" i="7"/>
  <c r="DW69" i="7"/>
  <c r="DZ18" i="7"/>
  <c r="EH18" i="6"/>
  <c r="AB22" i="7"/>
  <c r="AD22" i="7" s="1"/>
  <c r="X22" i="7"/>
  <c r="D78" i="8"/>
  <c r="L78" i="7"/>
  <c r="BO26" i="8"/>
  <c r="BW26" i="7"/>
  <c r="J24" i="7"/>
  <c r="F24" i="7"/>
  <c r="DE63" i="7"/>
  <c r="DA63" i="7"/>
  <c r="CG74" i="7"/>
  <c r="CO74" i="6"/>
  <c r="DJ16" i="7"/>
  <c r="DN16" i="7"/>
  <c r="BO13" i="7"/>
  <c r="BW13" i="6"/>
  <c r="CY67" i="8"/>
  <c r="DG67" i="7"/>
  <c r="CO30" i="7"/>
  <c r="CG30" i="8"/>
  <c r="CD16" i="7"/>
  <c r="BZ16" i="7"/>
  <c r="DS29" i="7"/>
  <c r="DW29" i="7"/>
  <c r="BH75" i="7"/>
  <c r="BL75" i="7"/>
  <c r="AK19" i="7"/>
  <c r="AG19" i="7"/>
  <c r="DE29" i="7"/>
  <c r="DA29" i="7"/>
  <c r="BL55" i="7"/>
  <c r="BH55" i="7"/>
  <c r="DH38" i="7"/>
  <c r="DP38" i="6"/>
  <c r="BQ78" i="7"/>
  <c r="BU78" i="7"/>
  <c r="V23" i="7"/>
  <c r="AD23" i="6"/>
  <c r="BO77" i="7"/>
  <c r="BW77" i="6"/>
  <c r="DZ76" i="8"/>
  <c r="EH76" i="7"/>
  <c r="J69" i="7"/>
  <c r="F69" i="7"/>
  <c r="BL35" i="7"/>
  <c r="BH35" i="7"/>
  <c r="DN30" i="7"/>
  <c r="DJ30" i="7"/>
  <c r="BF35" i="8" l="1"/>
  <c r="BN35" i="7"/>
  <c r="BF27" i="8"/>
  <c r="BN27" i="7"/>
  <c r="DW31" i="8"/>
  <c r="DS31" i="8"/>
  <c r="AE66" i="8"/>
  <c r="AM66" i="7"/>
  <c r="AN72" i="8"/>
  <c r="AV72" i="7"/>
  <c r="BF32" i="8"/>
  <c r="BN32" i="7"/>
  <c r="DW24" i="8"/>
  <c r="DS24" i="8"/>
  <c r="BZ72" i="7"/>
  <c r="CD72" i="7"/>
  <c r="BX36" i="8"/>
  <c r="CF36" i="7"/>
  <c r="AT47" i="8"/>
  <c r="AP47" i="8"/>
  <c r="EO39" i="8"/>
  <c r="EK39" i="8"/>
  <c r="DJ69" i="7"/>
  <c r="DN69" i="7"/>
  <c r="S18" i="7"/>
  <c r="U18" i="7" s="1"/>
  <c r="O18" i="7"/>
  <c r="BC64" i="8"/>
  <c r="AY64" i="8"/>
  <c r="DS30" i="7"/>
  <c r="DW30" i="7"/>
  <c r="DE13" i="9"/>
  <c r="DA13" i="9"/>
  <c r="DJ40" i="7"/>
  <c r="DN40" i="7"/>
  <c r="BF72" i="8"/>
  <c r="BN72" i="7"/>
  <c r="DR26" i="8"/>
  <c r="DQ26" i="8"/>
  <c r="DY26" i="7"/>
  <c r="CG26" i="8"/>
  <c r="CO26" i="7"/>
  <c r="EO17" i="8"/>
  <c r="EK17" i="8"/>
  <c r="CD67" i="8"/>
  <c r="BZ67" i="8"/>
  <c r="DZ40" i="8"/>
  <c r="EH40" i="7"/>
  <c r="AZ65" i="9"/>
  <c r="BB65" i="9" s="1"/>
  <c r="BL65" i="8"/>
  <c r="BH65" i="8"/>
  <c r="BZ62" i="7"/>
  <c r="CD62" i="7"/>
  <c r="CM38" i="7"/>
  <c r="CI38" i="7"/>
  <c r="BZ31" i="8"/>
  <c r="CD31" i="8"/>
  <c r="AN66" i="8"/>
  <c r="AV66" i="7"/>
  <c r="AW65" i="8"/>
  <c r="BE65" i="7"/>
  <c r="DE30" i="7"/>
  <c r="DA30" i="7"/>
  <c r="DH53" i="8"/>
  <c r="DP53" i="7"/>
  <c r="F77" i="7"/>
  <c r="J77" i="7"/>
  <c r="EK48" i="8"/>
  <c r="EO48" i="8"/>
  <c r="AN75" i="8"/>
  <c r="AV75" i="7"/>
  <c r="AE59" i="8"/>
  <c r="AM59" i="7"/>
  <c r="BO24" i="8"/>
  <c r="BW24" i="7"/>
  <c r="V62" i="8"/>
  <c r="AD62" i="7"/>
  <c r="DA27" i="8"/>
  <c r="DE27" i="8"/>
  <c r="BO17" i="8"/>
  <c r="BW17" i="7"/>
  <c r="AT61" i="7"/>
  <c r="AP61" i="7"/>
  <c r="DJ78" i="7"/>
  <c r="DN78" i="7"/>
  <c r="J75" i="7"/>
  <c r="F75" i="7"/>
  <c r="DJ36" i="7"/>
  <c r="DN36" i="7"/>
  <c r="EO31" i="7"/>
  <c r="EK31" i="7"/>
  <c r="DW38" i="8"/>
  <c r="DS38" i="8"/>
  <c r="DE41" i="8"/>
  <c r="DA41" i="8"/>
  <c r="AP41" i="7"/>
  <c r="AT41" i="7"/>
  <c r="BL49" i="8"/>
  <c r="BH49" i="8"/>
  <c r="EF47" i="8"/>
  <c r="EB47" i="8"/>
  <c r="EK19" i="8"/>
  <c r="EO19" i="8"/>
  <c r="BH38" i="7"/>
  <c r="BL38" i="7"/>
  <c r="DJ49" i="8"/>
  <c r="DN49" i="8"/>
  <c r="BL74" i="7"/>
  <c r="BH74" i="7"/>
  <c r="BO49" i="8"/>
  <c r="BW49" i="7"/>
  <c r="AE68" i="8"/>
  <c r="AM68" i="7"/>
  <c r="BO32" i="8"/>
  <c r="BW32" i="7"/>
  <c r="F62" i="7"/>
  <c r="J62" i="7"/>
  <c r="EI16" i="8"/>
  <c r="EQ16" i="7"/>
  <c r="AW30" i="8"/>
  <c r="BE30" i="7"/>
  <c r="BX35" i="8"/>
  <c r="CF35" i="7"/>
  <c r="BC41" i="7"/>
  <c r="AY41" i="7"/>
  <c r="AE67" i="8"/>
  <c r="AM67" i="7"/>
  <c r="F61" i="8"/>
  <c r="J61" i="8"/>
  <c r="CY39" i="8"/>
  <c r="DG39" i="7"/>
  <c r="AK47" i="8"/>
  <c r="AG47" i="8"/>
  <c r="J13" i="7"/>
  <c r="F13" i="7"/>
  <c r="AB37" i="7"/>
  <c r="X37" i="7"/>
  <c r="O32" i="7"/>
  <c r="S32" i="7"/>
  <c r="U32" i="7" s="1"/>
  <c r="DH39" i="8"/>
  <c r="DP39" i="7"/>
  <c r="DS75" i="8"/>
  <c r="DW75" i="8"/>
  <c r="AK32" i="7"/>
  <c r="AG32" i="7"/>
  <c r="DH77" i="8"/>
  <c r="DP77" i="7"/>
  <c r="EK29" i="7"/>
  <c r="EO29" i="7"/>
  <c r="AP45" i="7"/>
  <c r="AT45" i="7"/>
  <c r="BU63" i="7"/>
  <c r="BQ63" i="7"/>
  <c r="DA68" i="7"/>
  <c r="DE68" i="7"/>
  <c r="D19" i="10"/>
  <c r="L19" i="9"/>
  <c r="V64" i="8"/>
  <c r="AD64" i="7"/>
  <c r="DH10" i="8"/>
  <c r="DP10" i="7"/>
  <c r="AK30" i="7"/>
  <c r="AG30" i="7"/>
  <c r="X63" i="8"/>
  <c r="AB63" i="8"/>
  <c r="CM41" i="8"/>
  <c r="CI41" i="8"/>
  <c r="J27" i="8"/>
  <c r="F27" i="8"/>
  <c r="DA62" i="7"/>
  <c r="DE62" i="7"/>
  <c r="BF10" i="8"/>
  <c r="BN10" i="7"/>
  <c r="AW31" i="8"/>
  <c r="BE31" i="7"/>
  <c r="BO37" i="8"/>
  <c r="BW37" i="7"/>
  <c r="AP74" i="7"/>
  <c r="AT74" i="7"/>
  <c r="DH41" i="8"/>
  <c r="DP41" i="7"/>
  <c r="EO63" i="7"/>
  <c r="EK63" i="7"/>
  <c r="BU75" i="8"/>
  <c r="BQ75" i="8"/>
  <c r="AN48" i="8"/>
  <c r="AV48" i="7"/>
  <c r="CY45" i="8"/>
  <c r="DG45" i="7"/>
  <c r="AT76" i="7"/>
  <c r="AP76" i="7"/>
  <c r="DE69" i="8"/>
  <c r="DA69" i="8"/>
  <c r="EO61" i="7"/>
  <c r="EK61" i="7"/>
  <c r="BC29" i="8"/>
  <c r="AY29" i="8"/>
  <c r="AN40" i="8"/>
  <c r="AV40" i="7"/>
  <c r="AP17" i="7"/>
  <c r="AT17" i="7"/>
  <c r="S78" i="7"/>
  <c r="U78" i="7" s="1"/>
  <c r="O78" i="7"/>
  <c r="DJ17" i="8"/>
  <c r="DN17" i="8"/>
  <c r="S17" i="7"/>
  <c r="U17" i="7" s="1"/>
  <c r="O17" i="7"/>
  <c r="BX45" i="8"/>
  <c r="CF45" i="7"/>
  <c r="AW27" i="8"/>
  <c r="BE27" i="7"/>
  <c r="DZ13" i="8"/>
  <c r="EH13" i="7"/>
  <c r="CM24" i="7"/>
  <c r="CI24" i="7"/>
  <c r="CD55" i="7"/>
  <c r="BZ55" i="7"/>
  <c r="CM78" i="7"/>
  <c r="CI78" i="7"/>
  <c r="AY45" i="8"/>
  <c r="BC45" i="8"/>
  <c r="AW61" i="8"/>
  <c r="BE61" i="7"/>
  <c r="CD47" i="7"/>
  <c r="BZ47" i="7"/>
  <c r="DQ22" i="8"/>
  <c r="DR22" i="8"/>
  <c r="DY22" i="7"/>
  <c r="DQ40" i="8"/>
  <c r="DY40" i="7"/>
  <c r="DQ68" i="8"/>
  <c r="DY68" i="7"/>
  <c r="CY47" i="8"/>
  <c r="DG47" i="7"/>
  <c r="DH65" i="8"/>
  <c r="DP65" i="7"/>
  <c r="CD27" i="8"/>
  <c r="BZ27" i="8"/>
  <c r="AE10" i="8"/>
  <c r="AM10" i="7"/>
  <c r="AK84" i="7" s="1"/>
  <c r="AM84" i="7" s="1"/>
  <c r="CY65" i="8"/>
  <c r="DG65" i="7"/>
  <c r="D66" i="8"/>
  <c r="L66" i="7"/>
  <c r="S29" i="7"/>
  <c r="U29" i="7" s="1"/>
  <c r="O29" i="7"/>
  <c r="DW49" i="8"/>
  <c r="DS49" i="8"/>
  <c r="X35" i="7"/>
  <c r="AB35" i="7"/>
  <c r="AD35" i="7" s="1"/>
  <c r="CM62" i="8"/>
  <c r="CI62" i="8"/>
  <c r="AG55" i="8"/>
  <c r="AK55" i="8"/>
  <c r="DS37" i="7"/>
  <c r="DW37" i="7"/>
  <c r="AP37" i="7"/>
  <c r="AT37" i="7"/>
  <c r="BQ61" i="7"/>
  <c r="BU61" i="7"/>
  <c r="BZ77" i="7"/>
  <c r="CD77" i="7"/>
  <c r="CD65" i="8"/>
  <c r="BZ65" i="8"/>
  <c r="AT18" i="7"/>
  <c r="AP18" i="7"/>
  <c r="V55" i="8"/>
  <c r="AD55" i="7"/>
  <c r="BL24" i="7"/>
  <c r="BH24" i="7"/>
  <c r="D63" i="8"/>
  <c r="L63" i="7"/>
  <c r="S74" i="7"/>
  <c r="U74" i="7" s="1"/>
  <c r="O74" i="7"/>
  <c r="DN48" i="7"/>
  <c r="DJ48" i="7"/>
  <c r="BU26" i="8"/>
  <c r="BQ26" i="8"/>
  <c r="EI24" i="8"/>
  <c r="EQ24" i="7"/>
  <c r="AW88" i="7"/>
  <c r="BE88" i="6"/>
  <c r="DR32" i="8"/>
  <c r="DX32" i="8" s="1"/>
  <c r="DR32" i="9" s="1"/>
  <c r="DX32" i="9" s="1"/>
  <c r="DR32" i="10" s="1"/>
  <c r="DX32" i="10" s="1"/>
  <c r="DR32" i="11" s="1"/>
  <c r="DX32" i="11" s="1"/>
  <c r="DR32" i="12" s="1"/>
  <c r="DX32" i="12" s="1"/>
  <c r="DQ32" i="8"/>
  <c r="DY32" i="7"/>
  <c r="DZ72" i="8"/>
  <c r="EH72" i="7"/>
  <c r="D69" i="8"/>
  <c r="L69" i="7"/>
  <c r="AE19" i="8"/>
  <c r="AM19" i="7"/>
  <c r="CM74" i="7"/>
  <c r="CI74" i="7"/>
  <c r="F78" i="8"/>
  <c r="J78" i="8"/>
  <c r="EO72" i="8"/>
  <c r="EK72" i="8"/>
  <c r="D18" i="8"/>
  <c r="L18" i="7"/>
  <c r="BX39" i="8"/>
  <c r="CF39" i="7"/>
  <c r="AE37" i="8"/>
  <c r="AM37" i="7"/>
  <c r="EI75" i="8"/>
  <c r="EQ75" i="7"/>
  <c r="DZ48" i="8"/>
  <c r="EH48" i="7"/>
  <c r="EI77" i="8"/>
  <c r="EQ77" i="7"/>
  <c r="D10" i="8"/>
  <c r="L10" i="7"/>
  <c r="DQ76" i="8"/>
  <c r="DY76" i="7"/>
  <c r="BF45" i="8"/>
  <c r="BN45" i="7"/>
  <c r="X75" i="8"/>
  <c r="AB75" i="8"/>
  <c r="AW47" i="8"/>
  <c r="BE47" i="7"/>
  <c r="AE72" i="8"/>
  <c r="AM72" i="7"/>
  <c r="AE77" i="9"/>
  <c r="AM77" i="8"/>
  <c r="BF76" i="8"/>
  <c r="BN76" i="7"/>
  <c r="BX10" i="8"/>
  <c r="CF10" i="7"/>
  <c r="AE41" i="8"/>
  <c r="AM41" i="7"/>
  <c r="AE18" i="8"/>
  <c r="AM18" i="7"/>
  <c r="CG16" i="8"/>
  <c r="CO16" i="7"/>
  <c r="D35" i="8"/>
  <c r="L35" i="7"/>
  <c r="CY17" i="8"/>
  <c r="DG17" i="7"/>
  <c r="AE23" i="8"/>
  <c r="AM23" i="7"/>
  <c r="BO35" i="8"/>
  <c r="BW35" i="7"/>
  <c r="AE29" i="8"/>
  <c r="AM29" i="7"/>
  <c r="AN19" i="8"/>
  <c r="AV19" i="7"/>
  <c r="BU29" i="7"/>
  <c r="BQ29" i="7"/>
  <c r="BO48" i="8"/>
  <c r="BW48" i="7"/>
  <c r="D22" i="8"/>
  <c r="L22" i="7"/>
  <c r="DH63" i="9"/>
  <c r="DP63" i="8"/>
  <c r="BZ30" i="7"/>
  <c r="CD30" i="7"/>
  <c r="BF61" i="8"/>
  <c r="BN61" i="7"/>
  <c r="BO78" i="8"/>
  <c r="BW78" i="7"/>
  <c r="CM30" i="8"/>
  <c r="CI30" i="8"/>
  <c r="BF75" i="8"/>
  <c r="BN75" i="7"/>
  <c r="CG64" i="8"/>
  <c r="CO64" i="7"/>
  <c r="EF16" i="8"/>
  <c r="EB16" i="8"/>
  <c r="CI27" i="8"/>
  <c r="CM27" i="8"/>
  <c r="DS41" i="7"/>
  <c r="DW41" i="7"/>
  <c r="BL25" i="8"/>
  <c r="BH25" i="8"/>
  <c r="DW53" i="8"/>
  <c r="DS53" i="8"/>
  <c r="AB59" i="7"/>
  <c r="AD59" i="7" s="1"/>
  <c r="X59" i="7"/>
  <c r="BH48" i="8"/>
  <c r="BL48" i="8"/>
  <c r="DS48" i="8"/>
  <c r="DW48" i="8"/>
  <c r="O36" i="7"/>
  <c r="S36" i="7"/>
  <c r="U36" i="7" s="1"/>
  <c r="EB39" i="8"/>
  <c r="EF39" i="8"/>
  <c r="CG49" i="8"/>
  <c r="CO49" i="7"/>
  <c r="DQ64" i="8"/>
  <c r="DY64" i="7"/>
  <c r="CM45" i="7"/>
  <c r="CI45" i="7"/>
  <c r="BX13" i="8"/>
  <c r="CF13" i="7"/>
  <c r="DE26" i="7"/>
  <c r="DA26" i="7"/>
  <c r="EF62" i="7"/>
  <c r="EB62" i="7"/>
  <c r="AB41" i="7"/>
  <c r="AD41" i="7" s="1"/>
  <c r="X41" i="7"/>
  <c r="BX75" i="8"/>
  <c r="CF75" i="7"/>
  <c r="J32" i="10"/>
  <c r="F32" i="10"/>
  <c r="DJ47" i="7"/>
  <c r="DN47" i="7"/>
  <c r="O22" i="7"/>
  <c r="S22" i="7"/>
  <c r="U22" i="7" s="1"/>
  <c r="CM19" i="8"/>
  <c r="CI19" i="8"/>
  <c r="DZ75" i="8"/>
  <c r="EH75" i="7"/>
  <c r="DR27" i="8"/>
  <c r="DQ27" i="8"/>
  <c r="DY27" i="7"/>
  <c r="EF63" i="8"/>
  <c r="EB63" i="8"/>
  <c r="BF37" i="8"/>
  <c r="BN37" i="7"/>
  <c r="BU30" i="8"/>
  <c r="BQ30" i="8"/>
  <c r="CG72" i="8"/>
  <c r="CO72" i="7"/>
  <c r="AP25" i="8"/>
  <c r="AT25" i="8"/>
  <c r="BX48" i="8"/>
  <c r="CF48" i="7"/>
  <c r="CM69" i="7"/>
  <c r="CI69" i="7"/>
  <c r="AN30" i="8"/>
  <c r="AV30" i="7"/>
  <c r="AE49" i="8"/>
  <c r="AM49" i="7"/>
  <c r="DQ59" i="12"/>
  <c r="DW59" i="12" s="1"/>
  <c r="DY59" i="12" s="1"/>
  <c r="DY59" i="11"/>
  <c r="AN23" i="8"/>
  <c r="AV23" i="7"/>
  <c r="DW13" i="8"/>
  <c r="DS13" i="8"/>
  <c r="EO49" i="7"/>
  <c r="EK49" i="7"/>
  <c r="EF26" i="7"/>
  <c r="EB26" i="7"/>
  <c r="DW72" i="8"/>
  <c r="DS72" i="8"/>
  <c r="AT63" i="7"/>
  <c r="AP63" i="7"/>
  <c r="X66" i="7"/>
  <c r="AB66" i="7"/>
  <c r="AK26" i="7"/>
  <c r="AG26" i="7"/>
  <c r="BO18" i="8"/>
  <c r="BW18" i="7"/>
  <c r="DW78" i="8"/>
  <c r="DS78" i="8"/>
  <c r="BC24" i="8"/>
  <c r="AY24" i="8"/>
  <c r="DE53" i="7"/>
  <c r="DA53" i="7"/>
  <c r="DS55" i="8"/>
  <c r="DW55" i="8"/>
  <c r="BQ31" i="7"/>
  <c r="BU31" i="7"/>
  <c r="DA76" i="8"/>
  <c r="DE76" i="8"/>
  <c r="AK40" i="7"/>
  <c r="AG40" i="7"/>
  <c r="J55" i="7"/>
  <c r="F55" i="7"/>
  <c r="CM10" i="7"/>
  <c r="CI10" i="7"/>
  <c r="F72" i="7"/>
  <c r="J72" i="7"/>
  <c r="DH25" i="8"/>
  <c r="DP25" i="7"/>
  <c r="CY66" i="8"/>
  <c r="DG66" i="7"/>
  <c r="AB38" i="8"/>
  <c r="X38" i="8"/>
  <c r="F41" i="8"/>
  <c r="J41" i="8"/>
  <c r="AT22" i="7"/>
  <c r="AP22" i="7"/>
  <c r="V53" i="8"/>
  <c r="AD53" i="7"/>
  <c r="BX78" i="8"/>
  <c r="CF78" i="7"/>
  <c r="DH59" i="8"/>
  <c r="DP59" i="7"/>
  <c r="J65" i="8"/>
  <c r="F65" i="8"/>
  <c r="BU22" i="8"/>
  <c r="BQ22" i="8"/>
  <c r="AK28" i="7"/>
  <c r="AG28" i="7"/>
  <c r="CI22" i="7"/>
  <c r="CM22" i="7"/>
  <c r="DN13" i="7"/>
  <c r="DJ13" i="7"/>
  <c r="CM65" i="7"/>
  <c r="CI65" i="7"/>
  <c r="DH26" i="8"/>
  <c r="DP26" i="7"/>
  <c r="EO41" i="7"/>
  <c r="EK41" i="7"/>
  <c r="BX59" i="8"/>
  <c r="CF59" i="7"/>
  <c r="DJ66" i="7"/>
  <c r="DN66" i="7"/>
  <c r="BU76" i="8"/>
  <c r="BQ76" i="8"/>
  <c r="AT55" i="8"/>
  <c r="AP55" i="8"/>
  <c r="DJ67" i="7"/>
  <c r="DN67" i="7"/>
  <c r="BQ72" i="7"/>
  <c r="BU72" i="7"/>
  <c r="BC59" i="7"/>
  <c r="AY59" i="7"/>
  <c r="CI32" i="7"/>
  <c r="CM32" i="7"/>
  <c r="DN27" i="8"/>
  <c r="DJ27" i="8"/>
  <c r="BC16" i="7"/>
  <c r="AY16" i="7"/>
  <c r="EB67" i="8"/>
  <c r="EF67" i="8"/>
  <c r="AY75" i="7"/>
  <c r="BC75" i="7"/>
  <c r="DQ19" i="8"/>
  <c r="DY19" i="7"/>
  <c r="DE32" i="8"/>
  <c r="DA32" i="8"/>
  <c r="BO23" i="8"/>
  <c r="BW23" i="7"/>
  <c r="BC66" i="8"/>
  <c r="AY66" i="8"/>
  <c r="AE35" i="8"/>
  <c r="AM35" i="7"/>
  <c r="AT10" i="7"/>
  <c r="AP10" i="7"/>
  <c r="BO41" i="8"/>
  <c r="BW41" i="7"/>
  <c r="DN32" i="7"/>
  <c r="DJ32" i="7"/>
  <c r="EF59" i="8"/>
  <c r="EB59" i="8"/>
  <c r="AB32" i="8"/>
  <c r="X32" i="8"/>
  <c r="BO53" i="8"/>
  <c r="BW53" i="7"/>
  <c r="BO62" i="8"/>
  <c r="BW62" i="7"/>
  <c r="CM31" i="8"/>
  <c r="CI31" i="8"/>
  <c r="AW40" i="8"/>
  <c r="BE40" i="7"/>
  <c r="CY25" i="8"/>
  <c r="DG25" i="7"/>
  <c r="CY18" i="8"/>
  <c r="DG18" i="7"/>
  <c r="BF23" i="8"/>
  <c r="BN23" i="7"/>
  <c r="EO76" i="7"/>
  <c r="EK76" i="7"/>
  <c r="EO78" i="7"/>
  <c r="EK78" i="7"/>
  <c r="BL36" i="7"/>
  <c r="BH36" i="7"/>
  <c r="AB25" i="7"/>
  <c r="AD25" i="7" s="1"/>
  <c r="X25" i="7"/>
  <c r="DW47" i="8"/>
  <c r="DS47" i="8"/>
  <c r="CG17" i="8"/>
  <c r="CO17" i="7"/>
  <c r="AP35" i="8"/>
  <c r="AT35" i="8"/>
  <c r="BX19" i="8"/>
  <c r="CF19" i="7"/>
  <c r="BO38" i="8"/>
  <c r="BW38" i="7"/>
  <c r="BC55" i="7"/>
  <c r="AY55" i="7"/>
  <c r="S38" i="7"/>
  <c r="U38" i="7" s="1"/>
  <c r="O38" i="7"/>
  <c r="DJ28" i="8"/>
  <c r="DN28" i="8"/>
  <c r="CD61" i="8"/>
  <c r="BZ61" i="8"/>
  <c r="D29" i="8"/>
  <c r="L29" i="7"/>
  <c r="AE22" i="8"/>
  <c r="AM22" i="7"/>
  <c r="DZ27" i="8"/>
  <c r="EH27" i="7"/>
  <c r="DW35" i="7"/>
  <c r="DS35" i="7"/>
  <c r="EF64" i="7"/>
  <c r="EB64" i="7"/>
  <c r="AT31" i="7"/>
  <c r="AP31" i="7"/>
  <c r="AB67" i="7"/>
  <c r="X67" i="7"/>
  <c r="AT64" i="8"/>
  <c r="AP64" i="8"/>
  <c r="J74" i="8"/>
  <c r="F74" i="8"/>
  <c r="CI67" i="7"/>
  <c r="CM67" i="7"/>
  <c r="EF45" i="8"/>
  <c r="EB45" i="8"/>
  <c r="BO28" i="8"/>
  <c r="BW28" i="7"/>
  <c r="CY24" i="8"/>
  <c r="DG24" i="7"/>
  <c r="DZ22" i="8"/>
  <c r="EH22" i="7"/>
  <c r="AN13" i="11"/>
  <c r="AT13" i="11" s="1"/>
  <c r="AV13" i="10"/>
  <c r="EI66" i="8"/>
  <c r="EQ66" i="7"/>
  <c r="DN61" i="7"/>
  <c r="DJ61" i="7"/>
  <c r="BX63" i="8"/>
  <c r="CF63" i="7"/>
  <c r="AG13" i="8"/>
  <c r="AK13" i="8"/>
  <c r="AW53" i="8"/>
  <c r="BE53" i="7"/>
  <c r="AY17" i="8"/>
  <c r="BC17" i="8"/>
  <c r="BU68" i="8"/>
  <c r="BQ68" i="8"/>
  <c r="DA36" i="7"/>
  <c r="DE36" i="7"/>
  <c r="DE31" i="8"/>
  <c r="DA31" i="8"/>
  <c r="BX16" i="8"/>
  <c r="CF16" i="7"/>
  <c r="BO59" i="8"/>
  <c r="BW59" i="7"/>
  <c r="CY16" i="8"/>
  <c r="DG16" i="7"/>
  <c r="EB76" i="8"/>
  <c r="EF76" i="8"/>
  <c r="DN38" i="7"/>
  <c r="DJ38" i="7"/>
  <c r="DA67" i="8"/>
  <c r="DE67" i="8"/>
  <c r="CY63" i="8"/>
  <c r="DG63" i="7"/>
  <c r="DZ69" i="8"/>
  <c r="EH69" i="7"/>
  <c r="CG68" i="8"/>
  <c r="CO68" i="7"/>
  <c r="DH35" i="8"/>
  <c r="DP35" i="7"/>
  <c r="BF67" i="8"/>
  <c r="BN67" i="7"/>
  <c r="BO45" i="8"/>
  <c r="BW45" i="7"/>
  <c r="DS66" i="8"/>
  <c r="DW66" i="8"/>
  <c r="EI26" i="8"/>
  <c r="EQ26" i="7"/>
  <c r="DH31" i="8"/>
  <c r="DP31" i="7"/>
  <c r="BO69" i="8"/>
  <c r="BW69" i="7"/>
  <c r="V40" i="8"/>
  <c r="AD40" i="7"/>
  <c r="D39" i="8"/>
  <c r="L39" i="7"/>
  <c r="AN36" i="8"/>
  <c r="AV36" i="7"/>
  <c r="BO10" i="8"/>
  <c r="BW10" i="7"/>
  <c r="DZ74" i="8"/>
  <c r="EH74" i="7"/>
  <c r="DQ67" i="8"/>
  <c r="DY67" i="7"/>
  <c r="AE17" i="8"/>
  <c r="AM17" i="7"/>
  <c r="BO74" i="8"/>
  <c r="BW74" i="7"/>
  <c r="V31" i="8"/>
  <c r="AD31" i="7"/>
  <c r="AN77" i="8"/>
  <c r="AV77" i="7"/>
  <c r="DH64" i="8"/>
  <c r="DP64" i="7"/>
  <c r="CY22" i="8"/>
  <c r="DG22" i="7"/>
  <c r="DH29" i="8"/>
  <c r="DP29" i="7"/>
  <c r="BU65" i="8"/>
  <c r="BQ65" i="8"/>
  <c r="AE65" i="9"/>
  <c r="AM65" i="8"/>
  <c r="BX40" i="8"/>
  <c r="CF40" i="7"/>
  <c r="BF62" i="8"/>
  <c r="BN62" i="7"/>
  <c r="AE25" i="8"/>
  <c r="AM25" i="7"/>
  <c r="AY35" i="7"/>
  <c r="BC35" i="7"/>
  <c r="EF25" i="8"/>
  <c r="EB25" i="8"/>
  <c r="CY38" i="8"/>
  <c r="DG38" i="7"/>
  <c r="DZ17" i="8"/>
  <c r="EH17" i="7"/>
  <c r="DE72" i="7"/>
  <c r="DA72" i="7"/>
  <c r="DA75" i="7"/>
  <c r="DE75" i="7"/>
  <c r="AT29" i="8"/>
  <c r="AP29" i="8"/>
  <c r="EK13" i="7"/>
  <c r="EO13" i="7"/>
  <c r="DW25" i="7"/>
  <c r="DS25" i="7"/>
  <c r="CM29" i="7"/>
  <c r="CI29" i="7"/>
  <c r="DQ10" i="8"/>
  <c r="DY10" i="7"/>
  <c r="BZ37" i="8"/>
  <c r="CD37" i="8"/>
  <c r="AB49" i="7"/>
  <c r="X49" i="7"/>
  <c r="BH26" i="7"/>
  <c r="BL26" i="7"/>
  <c r="J48" i="8"/>
  <c r="F48" i="8"/>
  <c r="BF16" i="8"/>
  <c r="BN16" i="7"/>
  <c r="AB68" i="8"/>
  <c r="X68" i="8"/>
  <c r="BF41" i="8"/>
  <c r="BN41" i="7"/>
  <c r="DN45" i="7"/>
  <c r="DJ45" i="7"/>
  <c r="CI23" i="8"/>
  <c r="CM23" i="8"/>
  <c r="AZ66" i="9"/>
  <c r="BB66" i="9" s="1"/>
  <c r="BH66" i="8"/>
  <c r="BL66" i="8"/>
  <c r="D36" i="8"/>
  <c r="L36" i="7"/>
  <c r="J53" i="7"/>
  <c r="F53" i="7"/>
  <c r="DJ23" i="8"/>
  <c r="DN23" i="8"/>
  <c r="BZ28" i="7"/>
  <c r="CD28" i="7"/>
  <c r="EO67" i="7"/>
  <c r="EK67" i="7"/>
  <c r="X29" i="7"/>
  <c r="AB29" i="7"/>
  <c r="AD29" i="7" s="1"/>
  <c r="CM76" i="7"/>
  <c r="CI76" i="7"/>
  <c r="DA40" i="7"/>
  <c r="DE40" i="7"/>
  <c r="BQ40" i="8"/>
  <c r="BU40" i="8"/>
  <c r="CD53" i="7"/>
  <c r="BZ53" i="7"/>
  <c r="BH78" i="8"/>
  <c r="BL78" i="8"/>
  <c r="AN28" i="8"/>
  <c r="AV28" i="7"/>
  <c r="S66" i="7"/>
  <c r="U66" i="7" s="1"/>
  <c r="O66" i="7"/>
  <c r="AT78" i="7"/>
  <c r="AP78" i="7"/>
  <c r="AX74" i="8"/>
  <c r="BE74" i="7"/>
  <c r="DZ61" i="8"/>
  <c r="EH61" i="7"/>
  <c r="AY18" i="8"/>
  <c r="BC18" i="8"/>
  <c r="J23" i="8"/>
  <c r="F23" i="8"/>
  <c r="AW32" i="8"/>
  <c r="BE32" i="7"/>
  <c r="DW16" i="7"/>
  <c r="DS16" i="7"/>
  <c r="BC37" i="7"/>
  <c r="AY37" i="7"/>
  <c r="BO64" i="8"/>
  <c r="BW64" i="7"/>
  <c r="J30" i="7"/>
  <c r="F30" i="7"/>
  <c r="DS28" i="8"/>
  <c r="DW28" i="8"/>
  <c r="DZ31" i="8"/>
  <c r="EH31" i="7"/>
  <c r="AN26" i="8"/>
  <c r="AV26" i="7"/>
  <c r="DQ61" i="8"/>
  <c r="DY61" i="7"/>
  <c r="BC48" i="7"/>
  <c r="AY48" i="7"/>
  <c r="CY10" i="8"/>
  <c r="DG10" i="7"/>
  <c r="J67" i="8"/>
  <c r="F67" i="8"/>
  <c r="F37" i="8"/>
  <c r="J37" i="8"/>
  <c r="BF31" i="8"/>
  <c r="BN31" i="7"/>
  <c r="AE69" i="9"/>
  <c r="AM69" i="8"/>
  <c r="D45" i="8"/>
  <c r="L45" i="7"/>
  <c r="S47" i="7"/>
  <c r="U47" i="7" s="1"/>
  <c r="O47" i="7"/>
  <c r="AK45" i="8"/>
  <c r="AG45" i="8"/>
  <c r="EI65" i="8"/>
  <c r="EQ65" i="7"/>
  <c r="AB61" i="7"/>
  <c r="AD61" i="7" s="1"/>
  <c r="X61" i="7"/>
  <c r="BL63" i="7"/>
  <c r="BH63" i="7"/>
  <c r="BZ22" i="8"/>
  <c r="CD22" i="8"/>
  <c r="EF30" i="7"/>
  <c r="EB30" i="7"/>
  <c r="AK78" i="8"/>
  <c r="AG78" i="8"/>
  <c r="AP68" i="8"/>
  <c r="AT68" i="8"/>
  <c r="DA78" i="8"/>
  <c r="DE78" i="8"/>
  <c r="BC72" i="7"/>
  <c r="AY72" i="7"/>
  <c r="DJ24" i="8"/>
  <c r="DN24" i="8"/>
  <c r="CY48" i="8"/>
  <c r="DG48" i="7"/>
  <c r="BU66" i="7"/>
  <c r="BQ66" i="7"/>
  <c r="AW36" i="8"/>
  <c r="BE36" i="7"/>
  <c r="AW22" i="8"/>
  <c r="BE22" i="7"/>
  <c r="DZ23" i="8"/>
  <c r="EH23" i="7"/>
  <c r="BX25" i="8"/>
  <c r="CF25" i="7"/>
  <c r="DH55" i="8"/>
  <c r="DP55" i="7"/>
  <c r="AE27" i="8"/>
  <c r="AM27" i="7"/>
  <c r="J64" i="7"/>
  <c r="F64" i="7"/>
  <c r="BU67" i="7"/>
  <c r="BQ67" i="7"/>
  <c r="BC62" i="7"/>
  <c r="AY62" i="7"/>
  <c r="BF18" i="8"/>
  <c r="BN18" i="7"/>
  <c r="AG53" i="7"/>
  <c r="AK53" i="7"/>
  <c r="BL40" i="7"/>
  <c r="BH40" i="7"/>
  <c r="AB45" i="7"/>
  <c r="AD45" i="7" s="1"/>
  <c r="X45" i="7"/>
  <c r="CG25" i="8"/>
  <c r="CO25" i="7"/>
  <c r="DZ49" i="8"/>
  <c r="EH49" i="7"/>
  <c r="BX29" i="8"/>
  <c r="CF29" i="7"/>
  <c r="AE39" i="8"/>
  <c r="AM39" i="7"/>
  <c r="AT16" i="8"/>
  <c r="AP16" i="8"/>
  <c r="AB39" i="7"/>
  <c r="X39" i="7"/>
  <c r="DZ38" i="8"/>
  <c r="EH38" i="7"/>
  <c r="EB35" i="8"/>
  <c r="EF35" i="8"/>
  <c r="DH19" i="8"/>
  <c r="DP19" i="7"/>
  <c r="EO53" i="8"/>
  <c r="EK53" i="8"/>
  <c r="EK18" i="8"/>
  <c r="EO18" i="8"/>
  <c r="BX18" i="8"/>
  <c r="CF18" i="7"/>
  <c r="BH39" i="8"/>
  <c r="BL39" i="8"/>
  <c r="EB53" i="7"/>
  <c r="EF53" i="7"/>
  <c r="DE59" i="7"/>
  <c r="DA59" i="7"/>
  <c r="EO74" i="7"/>
  <c r="EK74" i="7"/>
  <c r="DA28" i="7"/>
  <c r="DE28" i="7"/>
  <c r="J47" i="7"/>
  <c r="F47" i="7"/>
  <c r="BH13" i="8"/>
  <c r="BL13" i="8"/>
  <c r="AK64" i="7"/>
  <c r="AG64" i="7"/>
  <c r="BL29" i="8"/>
  <c r="BH29" i="8"/>
  <c r="BF28" i="8"/>
  <c r="BN28" i="7"/>
  <c r="AP49" i="8"/>
  <c r="AT49" i="8"/>
  <c r="S69" i="7"/>
  <c r="U69" i="7" s="1"/>
  <c r="O69" i="7"/>
  <c r="EO10" i="8"/>
  <c r="EK10" i="8"/>
  <c r="CG53" i="8"/>
  <c r="CO53" i="7"/>
  <c r="DE61" i="8"/>
  <c r="DA61" i="8"/>
  <c r="AB77" i="8"/>
  <c r="X77" i="8"/>
  <c r="BZ68" i="7"/>
  <c r="CD68" i="7"/>
  <c r="CY29" i="8"/>
  <c r="DG29" i="7"/>
  <c r="AE74" i="8"/>
  <c r="AM74" i="7"/>
  <c r="BO39" i="8"/>
  <c r="BW39" i="7"/>
  <c r="DR29" i="8"/>
  <c r="DQ29" i="8"/>
  <c r="DY29" i="7"/>
  <c r="EI40" i="8"/>
  <c r="EQ40" i="7"/>
  <c r="EO25" i="8"/>
  <c r="EK25" i="8"/>
  <c r="BC28" i="7"/>
  <c r="AY28" i="7"/>
  <c r="AK63" i="8"/>
  <c r="AG63" i="8"/>
  <c r="DH62" i="8"/>
  <c r="DP62" i="7"/>
  <c r="CG55" i="8"/>
  <c r="CO55" i="7"/>
  <c r="DH30" i="8"/>
  <c r="DP30" i="7"/>
  <c r="BU77" i="7"/>
  <c r="BQ77" i="7"/>
  <c r="BF55" i="8"/>
  <c r="BN55" i="7"/>
  <c r="BU13" i="7"/>
  <c r="BQ13" i="7"/>
  <c r="D24" i="8"/>
  <c r="L24" i="7"/>
  <c r="EF18" i="7"/>
  <c r="EB18" i="7"/>
  <c r="EF10" i="7"/>
  <c r="EB10" i="7"/>
  <c r="AY77" i="7"/>
  <c r="BC77" i="7"/>
  <c r="DE37" i="8"/>
  <c r="DA37" i="8"/>
  <c r="D26" i="8"/>
  <c r="L26" i="7"/>
  <c r="AE76" i="8"/>
  <c r="AM76" i="7"/>
  <c r="EI38" i="8"/>
  <c r="EQ38" i="7"/>
  <c r="CG77" i="8"/>
  <c r="CO77" i="7"/>
  <c r="EO64" i="8"/>
  <c r="EK64" i="8"/>
  <c r="AN24" i="8"/>
  <c r="AV24" i="7"/>
  <c r="DH18" i="8"/>
  <c r="DP18" i="7"/>
  <c r="D76" i="8"/>
  <c r="L76" i="7"/>
  <c r="DQ74" i="8"/>
  <c r="DY74" i="7"/>
  <c r="AW38" i="8"/>
  <c r="BE38" i="7"/>
  <c r="DZ77" i="8"/>
  <c r="EH77" i="7"/>
  <c r="CG48" i="9"/>
  <c r="CO48" i="8"/>
  <c r="EI30" i="8"/>
  <c r="EQ30" i="7"/>
  <c r="AW19" i="8"/>
  <c r="BE19" i="7"/>
  <c r="CG28" i="8"/>
  <c r="CO28" i="7"/>
  <c r="V65" i="8"/>
  <c r="AD65" i="7"/>
  <c r="BO27" i="8"/>
  <c r="BW27" i="7"/>
  <c r="X23" i="7"/>
  <c r="AB23" i="7"/>
  <c r="AD23" i="7" s="1"/>
  <c r="BF68" i="8"/>
  <c r="BN68" i="7"/>
  <c r="DZ41" i="8"/>
  <c r="EH41" i="7"/>
  <c r="V78" i="8"/>
  <c r="AD78" i="7"/>
  <c r="EH37" i="7"/>
  <c r="DZ37" i="8"/>
  <c r="EI32" i="8"/>
  <c r="EQ32" i="7"/>
  <c r="AT69" i="7"/>
  <c r="AP69" i="7"/>
  <c r="DW62" i="7"/>
  <c r="DS62" i="7"/>
  <c r="AT32" i="8"/>
  <c r="AP32" i="8"/>
  <c r="DZ32" i="8"/>
  <c r="EH32" i="7"/>
  <c r="DA64" i="7"/>
  <c r="DE64" i="7"/>
  <c r="DW17" i="8"/>
  <c r="DS17" i="8"/>
  <c r="AW76" i="8"/>
  <c r="BE76" i="7"/>
  <c r="DH16" i="8"/>
  <c r="DP16" i="7"/>
  <c r="DQ69" i="8"/>
  <c r="DY69" i="7"/>
  <c r="EI62" i="8"/>
  <c r="EQ62" i="7"/>
  <c r="AT27" i="7"/>
  <c r="AP27" i="7"/>
  <c r="EI28" i="8"/>
  <c r="EQ28" i="7"/>
  <c r="EF55" i="8"/>
  <c r="EB55" i="8"/>
  <c r="EO47" i="8"/>
  <c r="EK47" i="8"/>
  <c r="AT53" i="8"/>
  <c r="AP53" i="8"/>
  <c r="BH19" i="6"/>
  <c r="AK38" i="8"/>
  <c r="AG38" i="8"/>
  <c r="AB19" i="7"/>
  <c r="X19" i="7"/>
  <c r="EI55" i="8"/>
  <c r="EQ55" i="7"/>
  <c r="DZ66" i="8"/>
  <c r="EH66" i="7"/>
  <c r="CY35" i="8"/>
  <c r="DG35" i="7"/>
  <c r="CG35" i="8"/>
  <c r="CO35" i="7"/>
  <c r="BX17" i="8"/>
  <c r="CF17" i="7"/>
  <c r="F31" i="8"/>
  <c r="J31" i="8"/>
  <c r="AN38" i="8"/>
  <c r="AV38" i="7"/>
  <c r="BL53" i="8"/>
  <c r="BH53" i="8"/>
  <c r="AY49" i="7"/>
  <c r="BC49" i="7"/>
  <c r="DA77" i="7"/>
  <c r="DE77" i="7"/>
  <c r="S45" i="7"/>
  <c r="U45" i="7" s="1"/>
  <c r="O45" i="7"/>
  <c r="AW26" i="8"/>
  <c r="BE26" i="7"/>
  <c r="EQ36" i="7"/>
  <c r="EI36" i="8"/>
  <c r="EF28" i="7"/>
  <c r="EB28" i="7"/>
  <c r="DN74" i="7"/>
  <c r="DJ74" i="7"/>
  <c r="BO47" i="8"/>
  <c r="BW47" i="7"/>
  <c r="BL47" i="7"/>
  <c r="BH47" i="7"/>
  <c r="BU19" i="7"/>
  <c r="BQ19" i="7"/>
  <c r="BX24" i="8"/>
  <c r="CF24" i="7"/>
  <c r="CI66" i="7"/>
  <c r="CM66" i="7"/>
  <c r="CI36" i="7"/>
  <c r="CM36" i="7"/>
  <c r="CM13" i="7"/>
  <c r="CI13" i="7"/>
  <c r="EF78" i="8"/>
  <c r="EB78" i="8"/>
  <c r="CG63" i="8"/>
  <c r="CO63" i="7"/>
  <c r="AY39" i="7"/>
  <c r="BC39" i="7"/>
  <c r="DA49" i="8"/>
  <c r="DE49" i="8"/>
  <c r="S10" i="7"/>
  <c r="U10" i="7" s="1"/>
  <c r="O10" i="7"/>
  <c r="O40" i="7"/>
  <c r="S40" i="7"/>
  <c r="U40" i="7" s="1"/>
  <c r="J16" i="7"/>
  <c r="F16" i="7"/>
  <c r="EO68" i="8"/>
  <c r="EK68" i="8"/>
  <c r="CI40" i="7"/>
  <c r="CM40" i="7"/>
  <c r="EK35" i="8"/>
  <c r="EO35" i="8"/>
  <c r="EB68" i="8"/>
  <c r="EF68" i="8"/>
  <c r="CM75" i="8"/>
  <c r="CI75" i="8"/>
  <c r="X30" i="7"/>
  <c r="AB30" i="7"/>
  <c r="S76" i="7"/>
  <c r="U76" i="7" s="1"/>
  <c r="O76" i="7"/>
  <c r="AK36" i="7"/>
  <c r="AG36" i="7"/>
  <c r="BU55" i="7"/>
  <c r="BQ55" i="7"/>
  <c r="BL59" i="8"/>
  <c r="BH59" i="8"/>
  <c r="CG61" i="8"/>
  <c r="CO61" i="7"/>
  <c r="CF76" i="7"/>
  <c r="BX76" i="8"/>
  <c r="AY25" i="7"/>
  <c r="BC25" i="7"/>
  <c r="AE31" i="8"/>
  <c r="AM31" i="7"/>
  <c r="CM47" i="7"/>
  <c r="CI47" i="7"/>
  <c r="F28" i="7"/>
  <c r="J28" i="7"/>
  <c r="DH37" i="8"/>
  <c r="DP37" i="7"/>
  <c r="DZ36" i="8"/>
  <c r="EH36" i="7"/>
  <c r="AG16" i="8"/>
  <c r="AK16" i="8"/>
  <c r="D25" i="8"/>
  <c r="L25" i="7"/>
  <c r="AW74" i="9"/>
  <c r="CG18" i="8"/>
  <c r="CO18" i="7"/>
  <c r="AE48" i="8"/>
  <c r="AM48" i="7"/>
  <c r="EO59" i="8"/>
  <c r="EK59" i="8"/>
  <c r="CD41" i="8"/>
  <c r="BZ41" i="8"/>
  <c r="AP39" i="8"/>
  <c r="AT39" i="8"/>
  <c r="AY10" i="8"/>
  <c r="BC10" i="8"/>
  <c r="D49" i="8"/>
  <c r="L49" i="7"/>
  <c r="DS18" i="7"/>
  <c r="DW18" i="7"/>
  <c r="BX69" i="8"/>
  <c r="CF69" i="7"/>
  <c r="AB10" i="7"/>
  <c r="AD10" i="7" s="1"/>
  <c r="X10" i="7"/>
  <c r="DN72" i="8"/>
  <c r="DJ72" i="8"/>
  <c r="BF77" i="9"/>
  <c r="BN77" i="8"/>
  <c r="EB65" i="7"/>
  <c r="EF65" i="7"/>
  <c r="F68" i="7"/>
  <c r="J68" i="7"/>
  <c r="CM37" i="8"/>
  <c r="CI37" i="8"/>
  <c r="DE19" i="7"/>
  <c r="DA19" i="7"/>
  <c r="EO69" i="7"/>
  <c r="EK69" i="7"/>
  <c r="EB24" i="7"/>
  <c r="EF24" i="7"/>
  <c r="BX26" i="8"/>
  <c r="CF26" i="7"/>
  <c r="V17" i="8"/>
  <c r="AD17" i="7"/>
  <c r="CD32" i="7"/>
  <c r="BZ32" i="7"/>
  <c r="AP67" i="8"/>
  <c r="AT67" i="8"/>
  <c r="EO37" i="7"/>
  <c r="EK37" i="7"/>
  <c r="D40" i="8"/>
  <c r="L40" i="7"/>
  <c r="DW77" i="8"/>
  <c r="DS77" i="8"/>
  <c r="DS65" i="8"/>
  <c r="DW65" i="8"/>
  <c r="BC23" i="7"/>
  <c r="AY23" i="7"/>
  <c r="CD23" i="8"/>
  <c r="BZ23" i="8"/>
  <c r="AY78" i="8"/>
  <c r="BC78" i="8"/>
  <c r="D59" i="8"/>
  <c r="L59" i="7"/>
  <c r="DW45" i="8"/>
  <c r="DS45" i="8"/>
  <c r="DN68" i="8"/>
  <c r="DJ68" i="8"/>
  <c r="BU25" i="7"/>
  <c r="BQ25" i="7"/>
  <c r="CD64" i="7"/>
  <c r="BZ64" i="7"/>
  <c r="AW67" i="9"/>
  <c r="BE67" i="8"/>
  <c r="AN59" i="8"/>
  <c r="AV59" i="7"/>
  <c r="EI23" i="8"/>
  <c r="EQ23" i="7"/>
  <c r="AT65" i="7"/>
  <c r="AP65" i="7"/>
  <c r="DJ76" i="7"/>
  <c r="DN76" i="7"/>
  <c r="BX38" i="8"/>
  <c r="CF38" i="7"/>
  <c r="CY55" i="8"/>
  <c r="DG55" i="7"/>
  <c r="AE61" i="8"/>
  <c r="AM61" i="7"/>
  <c r="EO45" i="7"/>
  <c r="EK45" i="7"/>
  <c r="CD66" i="8"/>
  <c r="BZ66" i="8"/>
  <c r="D38" i="8"/>
  <c r="L38" i="7"/>
  <c r="DN22" i="7"/>
  <c r="DJ22" i="7"/>
  <c r="BL17" i="7"/>
  <c r="BH17" i="7"/>
  <c r="DA23" i="8"/>
  <c r="DE23" i="8"/>
  <c r="DS23" i="7"/>
  <c r="DW23" i="7"/>
  <c r="DW39" i="7"/>
  <c r="DS39" i="7"/>
  <c r="EF29" i="8"/>
  <c r="EB29" i="8"/>
  <c r="BX49" i="8"/>
  <c r="CF49" i="7"/>
  <c r="BL22" i="8"/>
  <c r="BH22" i="8"/>
  <c r="AW63" i="8"/>
  <c r="BE63" i="7"/>
  <c r="CG39" i="8"/>
  <c r="CO39" i="7"/>
  <c r="D17" i="8"/>
  <c r="L17" i="7"/>
  <c r="DJ75" i="8"/>
  <c r="DN75" i="8"/>
  <c r="AB48" i="7"/>
  <c r="X48" i="7"/>
  <c r="BU36" i="8"/>
  <c r="BQ36" i="8"/>
  <c r="BH30" i="8"/>
  <c r="BL30" i="8"/>
  <c r="AK24" i="7"/>
  <c r="AG24" i="7"/>
  <c r="CD74" i="8"/>
  <c r="BZ74" i="8"/>
  <c r="BH69" i="8"/>
  <c r="BL69" i="8"/>
  <c r="AN62" i="8"/>
  <c r="AV62" i="7"/>
  <c r="AW69" i="8"/>
  <c r="BE69" i="7"/>
  <c r="EO27" i="7"/>
  <c r="EK27" i="7"/>
  <c r="CY74" i="8"/>
  <c r="DG74" i="7"/>
  <c r="EB19" i="7"/>
  <c r="EF19" i="7"/>
  <c r="CG59" i="8"/>
  <c r="CO59" i="7"/>
  <c r="AE75" i="8"/>
  <c r="AM75" i="7"/>
  <c r="BF64" i="8"/>
  <c r="BN64" i="7"/>
  <c r="AY68" i="7"/>
  <c r="BC68" i="7"/>
  <c r="DQ36" i="8"/>
  <c r="DY36" i="7"/>
  <c r="EI22" i="8"/>
  <c r="EQ22" i="7"/>
  <c r="BO16" i="8"/>
  <c r="BW16" i="7"/>
  <c r="AK62" i="7"/>
  <c r="AG62" i="7"/>
  <c r="BF17" i="8" l="1"/>
  <c r="BN17" i="7"/>
  <c r="DH72" i="9"/>
  <c r="DP72" i="8"/>
  <c r="BF47" i="8"/>
  <c r="BN47" i="7"/>
  <c r="AN68" i="9"/>
  <c r="AV68" i="8"/>
  <c r="BF78" i="9"/>
  <c r="BN78" i="8"/>
  <c r="AG65" i="9"/>
  <c r="AK65" i="9"/>
  <c r="CG31" i="9"/>
  <c r="CO31" i="8"/>
  <c r="CG27" i="9"/>
  <c r="CO27" i="8"/>
  <c r="BC88" i="7"/>
  <c r="AY88" i="7"/>
  <c r="AN18" i="8"/>
  <c r="AV18" i="7"/>
  <c r="DE65" i="8"/>
  <c r="DA65" i="8"/>
  <c r="BF38" i="8"/>
  <c r="BN38" i="7"/>
  <c r="AN41" i="8"/>
  <c r="AV41" i="7"/>
  <c r="DH36" i="8"/>
  <c r="DP36" i="7"/>
  <c r="BX31" i="9"/>
  <c r="CF31" i="8"/>
  <c r="CI26" i="8"/>
  <c r="CM26" i="8"/>
  <c r="DH69" i="8"/>
  <c r="DP69" i="7"/>
  <c r="CF72" i="7"/>
  <c r="BX72" i="8"/>
  <c r="CM39" i="8"/>
  <c r="CI39" i="8"/>
  <c r="AW23" i="8"/>
  <c r="BE23" i="7"/>
  <c r="F49" i="8"/>
  <c r="J49" i="8"/>
  <c r="EK55" i="8"/>
  <c r="EO55" i="8"/>
  <c r="DZ10" i="8"/>
  <c r="EH10" i="7"/>
  <c r="V68" i="9"/>
  <c r="AD68" i="8"/>
  <c r="DJ64" i="8"/>
  <c r="DN64" i="8"/>
  <c r="AN13" i="12"/>
  <c r="AT13" i="12" s="1"/>
  <c r="AV13" i="12" s="1"/>
  <c r="G13" i="14" s="1"/>
  <c r="AV13" i="11"/>
  <c r="V67" i="8"/>
  <c r="AD67" i="7"/>
  <c r="DW19" i="8"/>
  <c r="DS19" i="8"/>
  <c r="DH13" i="8"/>
  <c r="DP13" i="7"/>
  <c r="AN22" i="8"/>
  <c r="AV22" i="7"/>
  <c r="CY53" i="8"/>
  <c r="DG53" i="7"/>
  <c r="DZ26" i="8"/>
  <c r="EH26" i="7"/>
  <c r="BL37" i="8"/>
  <c r="BH37" i="8"/>
  <c r="DZ39" i="9"/>
  <c r="EH39" i="8"/>
  <c r="DA47" i="8"/>
  <c r="DE47" i="8"/>
  <c r="AN17" i="8"/>
  <c r="AV17" i="7"/>
  <c r="DQ65" i="9"/>
  <c r="DY65" i="8"/>
  <c r="AN67" i="9"/>
  <c r="AV67" i="8"/>
  <c r="DZ24" i="8"/>
  <c r="EH24" i="7"/>
  <c r="D68" i="8"/>
  <c r="L68" i="7"/>
  <c r="AW10" i="9"/>
  <c r="BE10" i="8"/>
  <c r="AE16" i="9"/>
  <c r="AM16" i="8"/>
  <c r="EI35" i="9"/>
  <c r="EQ35" i="8"/>
  <c r="CG66" i="8"/>
  <c r="CO66" i="7"/>
  <c r="DE29" i="8"/>
  <c r="DA29" i="8"/>
  <c r="CI53" i="8"/>
  <c r="CM53" i="8"/>
  <c r="BH28" i="8"/>
  <c r="BL28" i="8"/>
  <c r="D47" i="8"/>
  <c r="L47" i="7"/>
  <c r="EI53" i="9"/>
  <c r="EQ53" i="8"/>
  <c r="V39" i="8"/>
  <c r="AD39" i="7"/>
  <c r="EF49" i="8"/>
  <c r="EB49" i="8"/>
  <c r="D64" i="8"/>
  <c r="L64" i="7"/>
  <c r="EB23" i="8"/>
  <c r="EF23" i="8"/>
  <c r="DE48" i="8"/>
  <c r="DA48" i="8"/>
  <c r="BF63" i="8"/>
  <c r="BN63" i="7"/>
  <c r="DW61" i="8"/>
  <c r="DS61" i="8"/>
  <c r="D30" i="8"/>
  <c r="L30" i="7"/>
  <c r="AY32" i="8"/>
  <c r="BC32" i="8"/>
  <c r="BD74" i="8"/>
  <c r="AY74" i="8"/>
  <c r="CG76" i="8"/>
  <c r="CO76" i="7"/>
  <c r="CG23" i="9"/>
  <c r="CO23" i="8"/>
  <c r="BX37" i="9"/>
  <c r="CF37" i="8"/>
  <c r="EI13" i="8"/>
  <c r="EQ13" i="7"/>
  <c r="CY67" i="9"/>
  <c r="DG67" i="8"/>
  <c r="CG67" i="8"/>
  <c r="CO67" i="7"/>
  <c r="AN35" i="9"/>
  <c r="AV35" i="8"/>
  <c r="AW75" i="8"/>
  <c r="BE75" i="7"/>
  <c r="CG32" i="8"/>
  <c r="CO32" i="7"/>
  <c r="CG22" i="8"/>
  <c r="CO22" i="7"/>
  <c r="D41" i="9"/>
  <c r="L41" i="8"/>
  <c r="D72" i="8"/>
  <c r="L72" i="7"/>
  <c r="CY76" i="9"/>
  <c r="DG76" i="8"/>
  <c r="V66" i="8"/>
  <c r="AD66" i="7"/>
  <c r="AN25" i="9"/>
  <c r="AV25" i="8"/>
  <c r="CG19" i="9"/>
  <c r="CO19" i="8"/>
  <c r="CD75" i="8"/>
  <c r="BZ75" i="8"/>
  <c r="CD13" i="8"/>
  <c r="BZ13" i="8"/>
  <c r="CG30" i="9"/>
  <c r="CO30" i="8"/>
  <c r="DJ63" i="9"/>
  <c r="DN63" i="9"/>
  <c r="AP19" i="8"/>
  <c r="AT19" i="8"/>
  <c r="DE17" i="8"/>
  <c r="DA17" i="8"/>
  <c r="AK41" i="8"/>
  <c r="AG41" i="8"/>
  <c r="AK72" i="8"/>
  <c r="AG72" i="8"/>
  <c r="DW76" i="8"/>
  <c r="DS76" i="8"/>
  <c r="EO75" i="8"/>
  <c r="EK75" i="8"/>
  <c r="EI72" i="9"/>
  <c r="EQ72" i="8"/>
  <c r="J69" i="8"/>
  <c r="F69" i="8"/>
  <c r="DQ37" i="8"/>
  <c r="DY37" i="7"/>
  <c r="BX47" i="8"/>
  <c r="CF47" i="7"/>
  <c r="BX55" i="8"/>
  <c r="CF55" i="7"/>
  <c r="BZ45" i="8"/>
  <c r="CD45" i="8"/>
  <c r="CY69" i="9"/>
  <c r="DG69" i="8"/>
  <c r="BO75" i="9"/>
  <c r="BW75" i="8"/>
  <c r="BQ37" i="8"/>
  <c r="BU37" i="8"/>
  <c r="D27" i="9"/>
  <c r="L27" i="8"/>
  <c r="DN10" i="8"/>
  <c r="DJ10" i="8"/>
  <c r="BO63" i="8"/>
  <c r="BW63" i="7"/>
  <c r="AE32" i="8"/>
  <c r="AM32" i="7"/>
  <c r="V37" i="8"/>
  <c r="AD37" i="7"/>
  <c r="AY30" i="8"/>
  <c r="BC30" i="8"/>
  <c r="AK68" i="8"/>
  <c r="AG68" i="8"/>
  <c r="BU17" i="8"/>
  <c r="BQ17" i="8"/>
  <c r="AK59" i="8"/>
  <c r="AG59" i="8"/>
  <c r="DJ53" i="8"/>
  <c r="DN53" i="8"/>
  <c r="CY13" i="10"/>
  <c r="DG13" i="9"/>
  <c r="AG66" i="8"/>
  <c r="AK66" i="8"/>
  <c r="BL64" i="8"/>
  <c r="BH64" i="8"/>
  <c r="EI45" i="8"/>
  <c r="EQ45" i="7"/>
  <c r="EI37" i="8"/>
  <c r="EQ37" i="7"/>
  <c r="AN53" i="9"/>
  <c r="AV53" i="8"/>
  <c r="AK76" i="8"/>
  <c r="AG76" i="8"/>
  <c r="DZ53" i="8"/>
  <c r="EH53" i="7"/>
  <c r="D37" i="9"/>
  <c r="L37" i="8"/>
  <c r="V49" i="8"/>
  <c r="AD49" i="7"/>
  <c r="DE16" i="8"/>
  <c r="DA16" i="8"/>
  <c r="BX74" i="9"/>
  <c r="CF74" i="8"/>
  <c r="V48" i="8"/>
  <c r="AD48" i="7"/>
  <c r="BC63" i="8"/>
  <c r="AY63" i="8"/>
  <c r="DY39" i="7"/>
  <c r="DQ39" i="8"/>
  <c r="DH22" i="8"/>
  <c r="DP22" i="7"/>
  <c r="AK61" i="8"/>
  <c r="AG61" i="8"/>
  <c r="AN65" i="8"/>
  <c r="AV65" i="7"/>
  <c r="BX64" i="8"/>
  <c r="CF64" i="7"/>
  <c r="J59" i="8"/>
  <c r="F59" i="8"/>
  <c r="AK48" i="8"/>
  <c r="AG48" i="8"/>
  <c r="CG47" i="8"/>
  <c r="CO47" i="7"/>
  <c r="CM61" i="8"/>
  <c r="CI61" i="8"/>
  <c r="CI63" i="8"/>
  <c r="CM63" i="8"/>
  <c r="BQ47" i="8"/>
  <c r="BU47" i="8"/>
  <c r="BC26" i="8"/>
  <c r="AY26" i="8"/>
  <c r="BF53" i="9"/>
  <c r="BN53" i="8"/>
  <c r="CM35" i="8"/>
  <c r="CI35" i="8"/>
  <c r="V19" i="8"/>
  <c r="AD19" i="7"/>
  <c r="EI47" i="9"/>
  <c r="EQ47" i="8"/>
  <c r="EO62" i="8"/>
  <c r="EK62" i="8"/>
  <c r="DQ17" i="9"/>
  <c r="DY17" i="8"/>
  <c r="DQ62" i="8"/>
  <c r="DY62" i="7"/>
  <c r="AB78" i="8"/>
  <c r="X78" i="8"/>
  <c r="BU27" i="8"/>
  <c r="BQ27" i="8"/>
  <c r="EK30" i="8"/>
  <c r="EO30" i="8"/>
  <c r="DS74" i="8"/>
  <c r="DW74" i="8"/>
  <c r="EI64" i="9"/>
  <c r="EQ64" i="8"/>
  <c r="F26" i="8"/>
  <c r="J26" i="8"/>
  <c r="DZ18" i="8"/>
  <c r="EH18" i="7"/>
  <c r="BO77" i="8"/>
  <c r="BW77" i="7"/>
  <c r="AE63" i="9"/>
  <c r="AM63" i="8"/>
  <c r="DS29" i="8"/>
  <c r="DW29" i="8"/>
  <c r="BX68" i="8"/>
  <c r="CF68" i="7"/>
  <c r="CY28" i="8"/>
  <c r="DG28" i="7"/>
  <c r="BF39" i="9"/>
  <c r="BN39" i="8"/>
  <c r="DH24" i="9"/>
  <c r="DP24" i="8"/>
  <c r="BH16" i="8"/>
  <c r="BL16" i="8"/>
  <c r="EF17" i="8"/>
  <c r="EB17" i="8"/>
  <c r="AG25" i="8"/>
  <c r="AK25" i="8"/>
  <c r="BO65" i="9"/>
  <c r="BW65" i="8"/>
  <c r="AP77" i="8"/>
  <c r="AT77" i="8"/>
  <c r="DW67" i="8"/>
  <c r="DS67" i="8"/>
  <c r="J39" i="8"/>
  <c r="F39" i="8"/>
  <c r="EO26" i="8"/>
  <c r="EK26" i="8"/>
  <c r="DN35" i="8"/>
  <c r="DJ35" i="8"/>
  <c r="BU59" i="8"/>
  <c r="BQ59" i="8"/>
  <c r="BO68" i="9"/>
  <c r="BW68" i="8"/>
  <c r="BZ63" i="8"/>
  <c r="CD63" i="8"/>
  <c r="EB22" i="8"/>
  <c r="EF22" i="8"/>
  <c r="AN31" i="8"/>
  <c r="AV31" i="7"/>
  <c r="AK22" i="8"/>
  <c r="AG22" i="8"/>
  <c r="BF36" i="8"/>
  <c r="BN36" i="7"/>
  <c r="DE18" i="8"/>
  <c r="DA18" i="8"/>
  <c r="BU62" i="8"/>
  <c r="BQ62" i="8"/>
  <c r="DH32" i="8"/>
  <c r="DP32" i="7"/>
  <c r="AW66" i="9"/>
  <c r="BE66" i="8"/>
  <c r="AN55" i="9"/>
  <c r="AV55" i="8"/>
  <c r="EI41" i="8"/>
  <c r="EQ41" i="7"/>
  <c r="DN59" i="8"/>
  <c r="DJ59" i="8"/>
  <c r="AW24" i="9"/>
  <c r="BE24" i="8"/>
  <c r="EI49" i="8"/>
  <c r="EQ49" i="7"/>
  <c r="AK49" i="8"/>
  <c r="AG49" i="8"/>
  <c r="DZ63" i="9"/>
  <c r="EH63" i="8"/>
  <c r="D78" i="9"/>
  <c r="L78" i="8"/>
  <c r="EK24" i="8"/>
  <c r="EO24" i="8"/>
  <c r="J63" i="8"/>
  <c r="F63" i="8"/>
  <c r="BX65" i="9"/>
  <c r="CF65" i="8"/>
  <c r="DQ49" i="9"/>
  <c r="DY49" i="8"/>
  <c r="AK10" i="8"/>
  <c r="AG10" i="8"/>
  <c r="DW68" i="8"/>
  <c r="DS68" i="8"/>
  <c r="AN45" i="8"/>
  <c r="AV45" i="7"/>
  <c r="DQ75" i="9"/>
  <c r="DY75" i="8"/>
  <c r="EI19" i="9"/>
  <c r="EQ19" i="8"/>
  <c r="CY27" i="9"/>
  <c r="DG27" i="8"/>
  <c r="EB40" i="8"/>
  <c r="EF40" i="8"/>
  <c r="DW26" i="8"/>
  <c r="DS26" i="8"/>
  <c r="DR30" i="8"/>
  <c r="DQ30" i="8"/>
  <c r="DY30" i="7"/>
  <c r="BU16" i="8"/>
  <c r="BQ16" i="8"/>
  <c r="BO36" i="9"/>
  <c r="BW36" i="8"/>
  <c r="DQ45" i="9"/>
  <c r="DY45" i="8"/>
  <c r="CD17" i="8"/>
  <c r="BZ17" i="8"/>
  <c r="AY38" i="8"/>
  <c r="BC38" i="8"/>
  <c r="DH23" i="9"/>
  <c r="DP23" i="8"/>
  <c r="AT36" i="8"/>
  <c r="AP36" i="8"/>
  <c r="DZ59" i="9"/>
  <c r="EH59" i="8"/>
  <c r="AG75" i="8"/>
  <c r="AK75" i="8"/>
  <c r="DH75" i="9"/>
  <c r="DP75" i="8"/>
  <c r="DR23" i="8"/>
  <c r="DQ23" i="8"/>
  <c r="DY23" i="7"/>
  <c r="AW78" i="9"/>
  <c r="BE78" i="8"/>
  <c r="DZ65" i="8"/>
  <c r="EH65" i="7"/>
  <c r="AN39" i="9"/>
  <c r="AV39" i="8"/>
  <c r="V30" i="8"/>
  <c r="AD30" i="7"/>
  <c r="CG40" i="8"/>
  <c r="CO40" i="7"/>
  <c r="CY64" i="8"/>
  <c r="DG64" i="7"/>
  <c r="EI10" i="9"/>
  <c r="EQ10" i="8"/>
  <c r="BF29" i="9"/>
  <c r="BN29" i="8"/>
  <c r="DN19" i="8"/>
  <c r="DJ19" i="8"/>
  <c r="AN16" i="9"/>
  <c r="AV16" i="8"/>
  <c r="CM25" i="8"/>
  <c r="CI25" i="8"/>
  <c r="BL18" i="8"/>
  <c r="BH18" i="8"/>
  <c r="AK27" i="8"/>
  <c r="AG27" i="8"/>
  <c r="AY22" i="8"/>
  <c r="BC22" i="8"/>
  <c r="AE78" i="9"/>
  <c r="AM78" i="8"/>
  <c r="J45" i="8"/>
  <c r="F45" i="8"/>
  <c r="D67" i="9"/>
  <c r="L67" i="8"/>
  <c r="AP26" i="8"/>
  <c r="AT26" i="8"/>
  <c r="BU64" i="8"/>
  <c r="BQ64" i="8"/>
  <c r="D23" i="9"/>
  <c r="L23" i="8"/>
  <c r="AN78" i="8"/>
  <c r="AV78" i="7"/>
  <c r="BX53" i="8"/>
  <c r="CF53" i="7"/>
  <c r="D53" i="8"/>
  <c r="L53" i="7"/>
  <c r="DQ66" i="9"/>
  <c r="DY66" i="8"/>
  <c r="AW17" i="9"/>
  <c r="BE17" i="8"/>
  <c r="DZ67" i="9"/>
  <c r="EH67" i="8"/>
  <c r="BO31" i="8"/>
  <c r="BW31" i="7"/>
  <c r="CG45" i="8"/>
  <c r="CO45" i="7"/>
  <c r="DQ53" i="9"/>
  <c r="DY53" i="8"/>
  <c r="DZ16" i="9"/>
  <c r="EH16" i="8"/>
  <c r="BU78" i="8"/>
  <c r="BQ78" i="8"/>
  <c r="F22" i="8"/>
  <c r="J22" i="8"/>
  <c r="AG29" i="8"/>
  <c r="AK29" i="8"/>
  <c r="F35" i="8"/>
  <c r="J35" i="8"/>
  <c r="BZ10" i="8"/>
  <c r="CD10" i="8"/>
  <c r="BC47" i="8"/>
  <c r="AY47" i="8"/>
  <c r="F10" i="8"/>
  <c r="J10" i="8"/>
  <c r="AK37" i="8"/>
  <c r="AG37" i="8"/>
  <c r="EB72" i="8"/>
  <c r="EF72" i="8"/>
  <c r="BX77" i="8"/>
  <c r="CF77" i="7"/>
  <c r="AE55" i="9"/>
  <c r="AM55" i="8"/>
  <c r="AY61" i="8"/>
  <c r="BC61" i="8"/>
  <c r="CG24" i="8"/>
  <c r="CO24" i="7"/>
  <c r="AP40" i="8"/>
  <c r="AT40" i="8"/>
  <c r="AN76" i="8"/>
  <c r="AV76" i="7"/>
  <c r="EI63" i="8"/>
  <c r="EQ63" i="7"/>
  <c r="BC31" i="8"/>
  <c r="AY31" i="8"/>
  <c r="CG41" i="9"/>
  <c r="CO41" i="8"/>
  <c r="X64" i="8"/>
  <c r="AB64" i="8"/>
  <c r="D13" i="8"/>
  <c r="L13" i="7"/>
  <c r="AG67" i="8"/>
  <c r="AK67" i="8"/>
  <c r="EO16" i="8"/>
  <c r="EK16" i="8"/>
  <c r="BU49" i="8"/>
  <c r="BQ49" i="8"/>
  <c r="CY41" i="9"/>
  <c r="DG41" i="8"/>
  <c r="D75" i="8"/>
  <c r="L75" i="7"/>
  <c r="AT75" i="8"/>
  <c r="AP75" i="8"/>
  <c r="CY30" i="8"/>
  <c r="DG30" i="7"/>
  <c r="CG38" i="8"/>
  <c r="CO38" i="7"/>
  <c r="EI39" i="9"/>
  <c r="EQ39" i="8"/>
  <c r="DQ24" i="9"/>
  <c r="DY24" i="8"/>
  <c r="DQ31" i="9"/>
  <c r="DY31" i="8"/>
  <c r="DZ29" i="9"/>
  <c r="EH29" i="8"/>
  <c r="CG37" i="9"/>
  <c r="CO37" i="8"/>
  <c r="BC76" i="8"/>
  <c r="AY76" i="8"/>
  <c r="DJ62" i="8"/>
  <c r="DN62" i="8"/>
  <c r="AE53" i="8"/>
  <c r="AM53" i="7"/>
  <c r="DJ31" i="8"/>
  <c r="DN31" i="8"/>
  <c r="EB27" i="8"/>
  <c r="EF27" i="8"/>
  <c r="DN25" i="8"/>
  <c r="DJ25" i="8"/>
  <c r="EO22" i="8"/>
  <c r="EK22" i="8"/>
  <c r="DS36" i="8"/>
  <c r="DW36" i="8"/>
  <c r="AE24" i="8"/>
  <c r="AM24" i="7"/>
  <c r="BF22" i="9"/>
  <c r="BN22" i="8"/>
  <c r="J38" i="8"/>
  <c r="F38" i="8"/>
  <c r="EO23" i="8"/>
  <c r="EK23" i="8"/>
  <c r="DQ77" i="9"/>
  <c r="DY77" i="8"/>
  <c r="EI69" i="8"/>
  <c r="EQ69" i="7"/>
  <c r="CD69" i="8"/>
  <c r="BZ69" i="8"/>
  <c r="EF36" i="8"/>
  <c r="EB36" i="8"/>
  <c r="DH74" i="8"/>
  <c r="DP74" i="7"/>
  <c r="AT38" i="8"/>
  <c r="AP38" i="8"/>
  <c r="DE35" i="8"/>
  <c r="DA35" i="8"/>
  <c r="DZ55" i="9"/>
  <c r="EH55" i="8"/>
  <c r="DW69" i="8"/>
  <c r="DS69" i="8"/>
  <c r="EB41" i="8"/>
  <c r="EF41" i="8"/>
  <c r="X65" i="8"/>
  <c r="AB65" i="8"/>
  <c r="CM48" i="9"/>
  <c r="CI48" i="9"/>
  <c r="F76" i="8"/>
  <c r="J76" i="8"/>
  <c r="CI77" i="8"/>
  <c r="CM77" i="8"/>
  <c r="CY37" i="9"/>
  <c r="DG37" i="8"/>
  <c r="J24" i="8"/>
  <c r="F24" i="8"/>
  <c r="DN30" i="8"/>
  <c r="DJ30" i="8"/>
  <c r="AW28" i="8"/>
  <c r="BE28" i="7"/>
  <c r="DZ35" i="9"/>
  <c r="EH35" i="8"/>
  <c r="AW18" i="9"/>
  <c r="BE18" i="8"/>
  <c r="BO40" i="9"/>
  <c r="BW40" i="8"/>
  <c r="DH45" i="8"/>
  <c r="DP45" i="7"/>
  <c r="D48" i="9"/>
  <c r="L48" i="8"/>
  <c r="DS10" i="8"/>
  <c r="DW10" i="8"/>
  <c r="AN29" i="9"/>
  <c r="AV29" i="8"/>
  <c r="DE38" i="8"/>
  <c r="DA38" i="8"/>
  <c r="AZ62" i="9"/>
  <c r="BB62" i="9" s="1"/>
  <c r="BL62" i="8"/>
  <c r="BH62" i="8"/>
  <c r="DN29" i="8"/>
  <c r="DJ29" i="8"/>
  <c r="AB31" i="8"/>
  <c r="X31" i="8"/>
  <c r="EF74" i="8"/>
  <c r="EB74" i="8"/>
  <c r="AB40" i="8"/>
  <c r="X40" i="8"/>
  <c r="CI68" i="8"/>
  <c r="CM68" i="8"/>
  <c r="DH38" i="8"/>
  <c r="DP38" i="7"/>
  <c r="CD16" i="8"/>
  <c r="BZ16" i="8"/>
  <c r="DH61" i="8"/>
  <c r="DP61" i="7"/>
  <c r="DE24" i="8"/>
  <c r="DA24" i="8"/>
  <c r="D74" i="9"/>
  <c r="L74" i="8"/>
  <c r="DZ64" i="8"/>
  <c r="EH64" i="7"/>
  <c r="J29" i="8"/>
  <c r="F29" i="8"/>
  <c r="AW55" i="8"/>
  <c r="BE55" i="7"/>
  <c r="CI17" i="8"/>
  <c r="CM17" i="8"/>
  <c r="EI78" i="8"/>
  <c r="EQ78" i="7"/>
  <c r="DE25" i="8"/>
  <c r="DA25" i="8"/>
  <c r="BQ53" i="8"/>
  <c r="BU53" i="8"/>
  <c r="BU41" i="8"/>
  <c r="BQ41" i="8"/>
  <c r="BU23" i="8"/>
  <c r="BQ23" i="8"/>
  <c r="AW59" i="8"/>
  <c r="BE59" i="7"/>
  <c r="BO76" i="9"/>
  <c r="BW76" i="8"/>
  <c r="DN26" i="8"/>
  <c r="DJ26" i="8"/>
  <c r="AE28" i="8"/>
  <c r="AM28" i="7"/>
  <c r="CD78" i="8"/>
  <c r="BZ78" i="8"/>
  <c r="V38" i="9"/>
  <c r="AD38" i="8"/>
  <c r="CG10" i="8"/>
  <c r="CO10" i="7"/>
  <c r="DQ78" i="9"/>
  <c r="DY78" i="8"/>
  <c r="AN63" i="8"/>
  <c r="AV63" i="7"/>
  <c r="DQ13" i="9"/>
  <c r="DY13" i="8"/>
  <c r="AT30" i="8"/>
  <c r="AP30" i="8"/>
  <c r="CI72" i="8"/>
  <c r="CM72" i="8"/>
  <c r="DW27" i="8"/>
  <c r="DS27" i="8"/>
  <c r="DH47" i="8"/>
  <c r="DP47" i="7"/>
  <c r="DQ48" i="9"/>
  <c r="DY48" i="8"/>
  <c r="V75" i="9"/>
  <c r="AD75" i="8"/>
  <c r="BO26" i="9"/>
  <c r="BW26" i="8"/>
  <c r="BF24" i="8"/>
  <c r="BN24" i="7"/>
  <c r="BX27" i="9"/>
  <c r="CF27" i="8"/>
  <c r="DW40" i="8"/>
  <c r="DS40" i="8"/>
  <c r="AW45" i="9"/>
  <c r="BE45" i="8"/>
  <c r="DH17" i="9"/>
  <c r="DP17" i="8"/>
  <c r="V63" i="9"/>
  <c r="AD63" i="8"/>
  <c r="EI29" i="8"/>
  <c r="EQ29" i="7"/>
  <c r="D62" i="8"/>
  <c r="L62" i="7"/>
  <c r="DH78" i="8"/>
  <c r="DP78" i="7"/>
  <c r="EI48" i="9"/>
  <c r="EQ48" i="8"/>
  <c r="BX62" i="8"/>
  <c r="CF62" i="7"/>
  <c r="BX67" i="9"/>
  <c r="CF67" i="8"/>
  <c r="EI59" i="9"/>
  <c r="EQ59" i="8"/>
  <c r="AE36" i="8"/>
  <c r="AM36" i="7"/>
  <c r="AN32" i="9"/>
  <c r="AV32" i="8"/>
  <c r="AT24" i="8"/>
  <c r="AP24" i="8"/>
  <c r="EO40" i="8"/>
  <c r="EK40" i="8"/>
  <c r="CY72" i="8"/>
  <c r="DG72" i="7"/>
  <c r="AK17" i="8"/>
  <c r="AG17" i="8"/>
  <c r="DZ45" i="9"/>
  <c r="EH45" i="8"/>
  <c r="BZ19" i="8"/>
  <c r="CD19" i="8"/>
  <c r="BL23" i="8"/>
  <c r="BH23" i="8"/>
  <c r="DH27" i="9"/>
  <c r="DP27" i="8"/>
  <c r="D65" i="9"/>
  <c r="L65" i="8"/>
  <c r="AE40" i="8"/>
  <c r="AM40" i="7"/>
  <c r="AE26" i="8"/>
  <c r="AM26" i="7"/>
  <c r="BZ48" i="8"/>
  <c r="CD48" i="8"/>
  <c r="D61" i="9"/>
  <c r="L61" i="8"/>
  <c r="EI27" i="8"/>
  <c r="EQ27" i="7"/>
  <c r="CI59" i="8"/>
  <c r="CM59" i="8"/>
  <c r="BC69" i="8"/>
  <c r="AY69" i="8"/>
  <c r="DE55" i="8"/>
  <c r="DA55" i="8"/>
  <c r="BO25" i="8"/>
  <c r="BW25" i="7"/>
  <c r="BX32" i="8"/>
  <c r="CF32" i="7"/>
  <c r="CM18" i="8"/>
  <c r="CI18" i="8"/>
  <c r="AG31" i="8"/>
  <c r="AK31" i="8"/>
  <c r="BF59" i="9"/>
  <c r="BN59" i="8"/>
  <c r="DZ78" i="9"/>
  <c r="EH78" i="8"/>
  <c r="CD24" i="8"/>
  <c r="BZ24" i="8"/>
  <c r="AE38" i="9"/>
  <c r="AM38" i="8"/>
  <c r="AN69" i="8"/>
  <c r="AV69" i="7"/>
  <c r="AW68" i="8"/>
  <c r="BE68" i="7"/>
  <c r="DZ19" i="8"/>
  <c r="EH19" i="7"/>
  <c r="BF30" i="9"/>
  <c r="BN30" i="8"/>
  <c r="CY23" i="9"/>
  <c r="DG23" i="8"/>
  <c r="DQ18" i="8"/>
  <c r="DY18" i="7"/>
  <c r="AW25" i="8"/>
  <c r="BE25" i="7"/>
  <c r="CY49" i="9"/>
  <c r="DG49" i="8"/>
  <c r="CY77" i="8"/>
  <c r="DG77" i="7"/>
  <c r="D31" i="9"/>
  <c r="L31" i="8"/>
  <c r="BJ19" i="6"/>
  <c r="BM19" i="6" s="1"/>
  <c r="BG19" i="7" s="1"/>
  <c r="BM19" i="7" s="1"/>
  <c r="BG19" i="8" s="1"/>
  <c r="BM19" i="8" s="1"/>
  <c r="BG19" i="9" s="1"/>
  <c r="BM19" i="9" s="1"/>
  <c r="BG19" i="10" s="1"/>
  <c r="BM19" i="10" s="1"/>
  <c r="BG19" i="11" s="1"/>
  <c r="BM19" i="11" s="1"/>
  <c r="BI19" i="6"/>
  <c r="AW77" i="8"/>
  <c r="BE77" i="7"/>
  <c r="BQ39" i="8"/>
  <c r="BU39" i="8"/>
  <c r="V77" i="9"/>
  <c r="AD77" i="8"/>
  <c r="AE64" i="8"/>
  <c r="AM64" i="7"/>
  <c r="EI74" i="8"/>
  <c r="EQ74" i="7"/>
  <c r="BZ18" i="8"/>
  <c r="CD18" i="8"/>
  <c r="AK39" i="8"/>
  <c r="AG39" i="8"/>
  <c r="AW62" i="8"/>
  <c r="BE62" i="7"/>
  <c r="DN55" i="8"/>
  <c r="DJ55" i="8"/>
  <c r="BC36" i="8"/>
  <c r="AY36" i="8"/>
  <c r="AW72" i="8"/>
  <c r="BE72" i="7"/>
  <c r="DZ30" i="8"/>
  <c r="EH30" i="7"/>
  <c r="EO65" i="8"/>
  <c r="EK65" i="8"/>
  <c r="AG69" i="9"/>
  <c r="AK69" i="9"/>
  <c r="DE10" i="8"/>
  <c r="DA10" i="8"/>
  <c r="EB31" i="8"/>
  <c r="EF31" i="8"/>
  <c r="AW37" i="8"/>
  <c r="BE37" i="7"/>
  <c r="EI67" i="8"/>
  <c r="EQ67" i="7"/>
  <c r="J36" i="8"/>
  <c r="F36" i="8"/>
  <c r="BF26" i="8"/>
  <c r="BN26" i="7"/>
  <c r="CY75" i="8"/>
  <c r="DG75" i="7"/>
  <c r="DZ76" i="9"/>
  <c r="EH76" i="8"/>
  <c r="BO72" i="8"/>
  <c r="BW72" i="7"/>
  <c r="DH66" i="8"/>
  <c r="DP66" i="7"/>
  <c r="DQ55" i="9"/>
  <c r="DY55" i="8"/>
  <c r="DZ62" i="8"/>
  <c r="EH62" i="7"/>
  <c r="DW64" i="8"/>
  <c r="DS64" i="8"/>
  <c r="BF25" i="9"/>
  <c r="BN25" i="8"/>
  <c r="CI64" i="8"/>
  <c r="CM64" i="8"/>
  <c r="BL61" i="8"/>
  <c r="BH61" i="8"/>
  <c r="BU48" i="8"/>
  <c r="BQ48" i="8"/>
  <c r="BU35" i="8"/>
  <c r="BQ35" i="8"/>
  <c r="CM16" i="8"/>
  <c r="CI16" i="8"/>
  <c r="BL76" i="8"/>
  <c r="BH76" i="8"/>
  <c r="EK77" i="8"/>
  <c r="EO77" i="8"/>
  <c r="CD39" i="8"/>
  <c r="BZ39" i="8"/>
  <c r="CG74" i="8"/>
  <c r="CO74" i="7"/>
  <c r="DW32" i="8"/>
  <c r="DS32" i="8"/>
  <c r="BO61" i="8"/>
  <c r="BW61" i="7"/>
  <c r="EF13" i="8"/>
  <c r="EB13" i="8"/>
  <c r="AW29" i="9"/>
  <c r="BE29" i="8"/>
  <c r="DE45" i="8"/>
  <c r="DA45" i="8"/>
  <c r="DJ41" i="8"/>
  <c r="DN41" i="8"/>
  <c r="BL10" i="8"/>
  <c r="BH10" i="8"/>
  <c r="F19" i="10"/>
  <c r="J19" i="10"/>
  <c r="DN39" i="8"/>
  <c r="DJ39" i="8"/>
  <c r="AE47" i="9"/>
  <c r="AM47" i="8"/>
  <c r="AW41" i="8"/>
  <c r="BE41" i="7"/>
  <c r="BF74" i="8"/>
  <c r="BN74" i="7"/>
  <c r="DZ47" i="9"/>
  <c r="EH47" i="8"/>
  <c r="DQ38" i="9"/>
  <c r="DY38" i="8"/>
  <c r="X62" i="8"/>
  <c r="AB62" i="8"/>
  <c r="AY65" i="8"/>
  <c r="BC65" i="8"/>
  <c r="BH72" i="8"/>
  <c r="BL72" i="8"/>
  <c r="AW64" i="9"/>
  <c r="BE64" i="8"/>
  <c r="AN47" i="9"/>
  <c r="AV47" i="8"/>
  <c r="BH32" i="8"/>
  <c r="BL32" i="8"/>
  <c r="BH27" i="8"/>
  <c r="BL27" i="8"/>
  <c r="DE74" i="8"/>
  <c r="DA74" i="8"/>
  <c r="BZ26" i="8"/>
  <c r="CD26" i="8"/>
  <c r="D16" i="8"/>
  <c r="L16" i="7"/>
  <c r="AN27" i="8"/>
  <c r="AV27" i="7"/>
  <c r="BH55" i="8"/>
  <c r="BL55" i="8"/>
  <c r="DR25" i="8"/>
  <c r="DQ25" i="8"/>
  <c r="DY25" i="7"/>
  <c r="DA63" i="8"/>
  <c r="DE63" i="8"/>
  <c r="AG35" i="8"/>
  <c r="AK35" i="8"/>
  <c r="AE62" i="8"/>
  <c r="AM62" i="7"/>
  <c r="AP62" i="8"/>
  <c r="AT62" i="8"/>
  <c r="F17" i="8"/>
  <c r="J17" i="8"/>
  <c r="CD49" i="8"/>
  <c r="BZ49" i="8"/>
  <c r="BX66" i="9"/>
  <c r="CF66" i="8"/>
  <c r="BZ38" i="8"/>
  <c r="CD38" i="8"/>
  <c r="AT59" i="8"/>
  <c r="AP59" i="8"/>
  <c r="DH68" i="9"/>
  <c r="DP68" i="8"/>
  <c r="BX23" i="9"/>
  <c r="CF23" i="8"/>
  <c r="F40" i="8"/>
  <c r="J40" i="8"/>
  <c r="X17" i="8"/>
  <c r="AB17" i="8"/>
  <c r="CY19" i="8"/>
  <c r="DG19" i="7"/>
  <c r="BL77" i="9"/>
  <c r="BH77" i="9"/>
  <c r="BX41" i="9"/>
  <c r="CF41" i="8"/>
  <c r="BC74" i="9"/>
  <c r="DN37" i="8"/>
  <c r="DJ37" i="8"/>
  <c r="BO55" i="8"/>
  <c r="BW55" i="7"/>
  <c r="CG75" i="9"/>
  <c r="CO75" i="8"/>
  <c r="EI68" i="9"/>
  <c r="EQ68" i="8"/>
  <c r="CG13" i="8"/>
  <c r="CO13" i="7"/>
  <c r="BO19" i="8"/>
  <c r="BW19" i="7"/>
  <c r="DZ28" i="8"/>
  <c r="EH28" i="7"/>
  <c r="EB66" i="8"/>
  <c r="EF66" i="8"/>
  <c r="EK28" i="8"/>
  <c r="EO28" i="8"/>
  <c r="DJ16" i="8"/>
  <c r="DN16" i="8"/>
  <c r="EB32" i="8"/>
  <c r="EF32" i="8"/>
  <c r="EK32" i="8"/>
  <c r="EO32" i="8"/>
  <c r="AZ68" i="9"/>
  <c r="BB68" i="9" s="1"/>
  <c r="BL68" i="8"/>
  <c r="BH68" i="8"/>
  <c r="CM28" i="8"/>
  <c r="CI28" i="8"/>
  <c r="EF77" i="8"/>
  <c r="EB77" i="8"/>
  <c r="DN18" i="8"/>
  <c r="DJ18" i="8"/>
  <c r="EK38" i="8"/>
  <c r="EO38" i="8"/>
  <c r="BO13" i="8"/>
  <c r="BW13" i="7"/>
  <c r="CM55" i="8"/>
  <c r="CI55" i="8"/>
  <c r="EI25" i="9"/>
  <c r="EQ25" i="8"/>
  <c r="AN49" i="9"/>
  <c r="AV49" i="8"/>
  <c r="BF13" i="9"/>
  <c r="BN13" i="8"/>
  <c r="EI18" i="9"/>
  <c r="EQ18" i="8"/>
  <c r="CY78" i="9"/>
  <c r="DG78" i="8"/>
  <c r="BX22" i="9"/>
  <c r="CF22" i="8"/>
  <c r="DQ28" i="9"/>
  <c r="DY28" i="8"/>
  <c r="CY40" i="8"/>
  <c r="DG40" i="7"/>
  <c r="BX28" i="8"/>
  <c r="CF28" i="7"/>
  <c r="BF66" i="9"/>
  <c r="BN66" i="8"/>
  <c r="BL41" i="8"/>
  <c r="BH41" i="8"/>
  <c r="CG29" i="8"/>
  <c r="CO29" i="7"/>
  <c r="DZ25" i="9"/>
  <c r="EH25" i="8"/>
  <c r="CD40" i="8"/>
  <c r="BZ40" i="8"/>
  <c r="DE22" i="8"/>
  <c r="DA22" i="8"/>
  <c r="BU74" i="8"/>
  <c r="BQ74" i="8"/>
  <c r="BU10" i="8"/>
  <c r="BQ10" i="8"/>
  <c r="BQ69" i="8"/>
  <c r="BU69" i="8"/>
  <c r="BQ45" i="8"/>
  <c r="BU45" i="8"/>
  <c r="EF69" i="8"/>
  <c r="EB69" i="8"/>
  <c r="CY31" i="9"/>
  <c r="DG31" i="8"/>
  <c r="BC53" i="8"/>
  <c r="AY53" i="8"/>
  <c r="EO66" i="8"/>
  <c r="EK66" i="8"/>
  <c r="BU28" i="8"/>
  <c r="BQ28" i="8"/>
  <c r="AN64" i="9"/>
  <c r="AV64" i="8"/>
  <c r="DQ35" i="8"/>
  <c r="DY35" i="7"/>
  <c r="BX61" i="9"/>
  <c r="CF61" i="8"/>
  <c r="BQ38" i="8"/>
  <c r="BU38" i="8"/>
  <c r="DQ47" i="9"/>
  <c r="DY47" i="8"/>
  <c r="EI76" i="8"/>
  <c r="EQ76" i="7"/>
  <c r="BC40" i="8"/>
  <c r="AY40" i="8"/>
  <c r="V32" i="9"/>
  <c r="AD32" i="8"/>
  <c r="AN10" i="8"/>
  <c r="AV10" i="7"/>
  <c r="CY32" i="9"/>
  <c r="DG32" i="8"/>
  <c r="AW16" i="8"/>
  <c r="BE16" i="7"/>
  <c r="CG65" i="8"/>
  <c r="CO65" i="7"/>
  <c r="BO22" i="9"/>
  <c r="BW22" i="8"/>
  <c r="X53" i="8"/>
  <c r="AB53" i="8"/>
  <c r="DE66" i="8"/>
  <c r="DA66" i="8"/>
  <c r="D55" i="8"/>
  <c r="L55" i="7"/>
  <c r="BU18" i="8"/>
  <c r="BQ18" i="8"/>
  <c r="DQ72" i="9"/>
  <c r="DY72" i="8"/>
  <c r="AT23" i="8"/>
  <c r="AP23" i="8"/>
  <c r="CG69" i="8"/>
  <c r="CO69" i="7"/>
  <c r="BO30" i="9"/>
  <c r="BW30" i="8"/>
  <c r="BF48" i="9"/>
  <c r="BN48" i="8"/>
  <c r="DQ41" i="8"/>
  <c r="DY41" i="7"/>
  <c r="BX30" i="8"/>
  <c r="CF30" i="7"/>
  <c r="DH48" i="8"/>
  <c r="DP48" i="7"/>
  <c r="AB55" i="8"/>
  <c r="X55" i="8"/>
  <c r="CG62" i="9"/>
  <c r="CO62" i="8"/>
  <c r="F66" i="8"/>
  <c r="J66" i="8"/>
  <c r="DN65" i="8"/>
  <c r="DJ65" i="8"/>
  <c r="AN74" i="8"/>
  <c r="AV74" i="7"/>
  <c r="CY62" i="8"/>
  <c r="DG62" i="7"/>
  <c r="CY68" i="8"/>
  <c r="DG68" i="7"/>
  <c r="DH49" i="9"/>
  <c r="DP49" i="8"/>
  <c r="D77" i="8"/>
  <c r="L77" i="7"/>
  <c r="EI17" i="9"/>
  <c r="EQ17" i="8"/>
  <c r="DH40" i="8"/>
  <c r="DP40" i="7"/>
  <c r="BC67" i="9"/>
  <c r="AY67" i="9"/>
  <c r="F25" i="8"/>
  <c r="J25" i="8"/>
  <c r="AY19" i="8"/>
  <c r="BC19" i="8"/>
  <c r="AZ67" i="9"/>
  <c r="BB67" i="9" s="1"/>
  <c r="BL67" i="8"/>
  <c r="BH67" i="8"/>
  <c r="CD59" i="8"/>
  <c r="BZ59" i="8"/>
  <c r="BF69" i="9"/>
  <c r="BN69" i="8"/>
  <c r="DH76" i="8"/>
  <c r="DP76" i="7"/>
  <c r="D28" i="8"/>
  <c r="L28" i="7"/>
  <c r="BZ76" i="8"/>
  <c r="CD76" i="8"/>
  <c r="DZ68" i="9"/>
  <c r="EH68" i="8"/>
  <c r="AW39" i="8"/>
  <c r="BE39" i="7"/>
  <c r="CG36" i="8"/>
  <c r="CO36" i="7"/>
  <c r="EO36" i="8"/>
  <c r="EK36" i="8"/>
  <c r="AW49" i="8"/>
  <c r="BE49" i="7"/>
  <c r="EF37" i="8"/>
  <c r="EB37" i="8"/>
  <c r="AG74" i="8"/>
  <c r="AK74" i="8"/>
  <c r="CY61" i="9"/>
  <c r="DG61" i="8"/>
  <c r="CY59" i="8"/>
  <c r="DG59" i="7"/>
  <c r="EF38" i="8"/>
  <c r="EB38" i="8"/>
  <c r="BZ29" i="8"/>
  <c r="CD29" i="8"/>
  <c r="BF40" i="8"/>
  <c r="BN40" i="7"/>
  <c r="BO67" i="8"/>
  <c r="BW67" i="7"/>
  <c r="CD25" i="8"/>
  <c r="BZ25" i="8"/>
  <c r="BO66" i="8"/>
  <c r="BW66" i="7"/>
  <c r="AE45" i="9"/>
  <c r="AM45" i="8"/>
  <c r="BL31" i="8"/>
  <c r="BH31" i="8"/>
  <c r="AW48" i="8"/>
  <c r="BE48" i="7"/>
  <c r="DQ16" i="8"/>
  <c r="DY16" i="7"/>
  <c r="EB61" i="8"/>
  <c r="EF61" i="8"/>
  <c r="AT28" i="8"/>
  <c r="AP28" i="8"/>
  <c r="AW35" i="8"/>
  <c r="BE35" i="7"/>
  <c r="CY36" i="8"/>
  <c r="DG36" i="7"/>
  <c r="AE13" i="9"/>
  <c r="AM13" i="8"/>
  <c r="DH28" i="9"/>
  <c r="DP28" i="8"/>
  <c r="DH67" i="8"/>
  <c r="DP67" i="7"/>
  <c r="EF75" i="8"/>
  <c r="EB75" i="8"/>
  <c r="D32" i="11"/>
  <c r="L32" i="10"/>
  <c r="CY26" i="8"/>
  <c r="DG26" i="7"/>
  <c r="CM49" i="8"/>
  <c r="CI49" i="8"/>
  <c r="BH75" i="8"/>
  <c r="BL75" i="8"/>
  <c r="BO29" i="8"/>
  <c r="BW29" i="7"/>
  <c r="AK23" i="8"/>
  <c r="AG23" i="8"/>
  <c r="AK18" i="8"/>
  <c r="AG18" i="8"/>
  <c r="AK77" i="9"/>
  <c r="AG77" i="9"/>
  <c r="BL45" i="8"/>
  <c r="BH45" i="8"/>
  <c r="EF48" i="8"/>
  <c r="EB48" i="8"/>
  <c r="F18" i="8"/>
  <c r="J18" i="8"/>
  <c r="AK19" i="8"/>
  <c r="AG19" i="8"/>
  <c r="AN37" i="8"/>
  <c r="AV37" i="7"/>
  <c r="DW22" i="8"/>
  <c r="DS22" i="8"/>
  <c r="CG78" i="8"/>
  <c r="CO78" i="7"/>
  <c r="AY27" i="8"/>
  <c r="BC27" i="8"/>
  <c r="EI61" i="8"/>
  <c r="EQ61" i="7"/>
  <c r="AT48" i="8"/>
  <c r="AP48" i="8"/>
  <c r="AE30" i="8"/>
  <c r="AM30" i="7"/>
  <c r="DN77" i="8"/>
  <c r="DJ77" i="8"/>
  <c r="DE39" i="8"/>
  <c r="DA39" i="8"/>
  <c r="BZ35" i="8"/>
  <c r="CD35" i="8"/>
  <c r="BU32" i="8"/>
  <c r="BQ32" i="8"/>
  <c r="BF49" i="9"/>
  <c r="BN49" i="8"/>
  <c r="EQ31" i="7"/>
  <c r="EI31" i="8"/>
  <c r="AN61" i="8"/>
  <c r="AV61" i="7"/>
  <c r="BQ24" i="8"/>
  <c r="BU24" i="8"/>
  <c r="AP66" i="8"/>
  <c r="AT66" i="8"/>
  <c r="BF65" i="9"/>
  <c r="BN65" i="8"/>
  <c r="CD36" i="8"/>
  <c r="BZ36" i="8"/>
  <c r="AT72" i="8"/>
  <c r="AP72" i="8"/>
  <c r="BL35" i="8"/>
  <c r="BH35" i="8"/>
  <c r="BX35" i="9" l="1"/>
  <c r="CF35" i="8"/>
  <c r="DE62" i="8"/>
  <c r="DA62" i="8"/>
  <c r="DZ48" i="9"/>
  <c r="EH48" i="8"/>
  <c r="DA26" i="8"/>
  <c r="DE26" i="8"/>
  <c r="BF31" i="9"/>
  <c r="BN31" i="8"/>
  <c r="DA59" i="8"/>
  <c r="DE59" i="8"/>
  <c r="EF68" i="9"/>
  <c r="EB68" i="9"/>
  <c r="D25" i="9"/>
  <c r="L25" i="8"/>
  <c r="EO31" i="8"/>
  <c r="EK31" i="8"/>
  <c r="DZ61" i="9"/>
  <c r="EH61" i="8"/>
  <c r="BX76" i="9"/>
  <c r="CF76" i="8"/>
  <c r="J77" i="8"/>
  <c r="F77" i="8"/>
  <c r="AT74" i="8"/>
  <c r="AP74" i="8"/>
  <c r="V55" i="9"/>
  <c r="AD55" i="8"/>
  <c r="BH48" i="9"/>
  <c r="BL48" i="9"/>
  <c r="DS72" i="9"/>
  <c r="DW72" i="9"/>
  <c r="DE32" i="9"/>
  <c r="DA32" i="9"/>
  <c r="EO76" i="8"/>
  <c r="EK76" i="8"/>
  <c r="DS35" i="8"/>
  <c r="DW35" i="8"/>
  <c r="AW53" i="9"/>
  <c r="BE53" i="8"/>
  <c r="BX40" i="9"/>
  <c r="CF40" i="8"/>
  <c r="BL66" i="9"/>
  <c r="BH66" i="9"/>
  <c r="CD22" i="9"/>
  <c r="BZ22" i="9"/>
  <c r="AP49" i="9"/>
  <c r="AT49" i="9"/>
  <c r="BF68" i="9"/>
  <c r="BN68" i="8"/>
  <c r="EI28" i="9"/>
  <c r="EQ28" i="8"/>
  <c r="AE35" i="9"/>
  <c r="AM35" i="8"/>
  <c r="CY74" i="9"/>
  <c r="DG74" i="8"/>
  <c r="AY64" i="9"/>
  <c r="BC64" i="9"/>
  <c r="DS38" i="9"/>
  <c r="DW38" i="9"/>
  <c r="AK47" i="9"/>
  <c r="AG47" i="9"/>
  <c r="BU61" i="8"/>
  <c r="BQ61" i="8"/>
  <c r="BO48" i="9"/>
  <c r="BW48" i="8"/>
  <c r="DQ64" i="9"/>
  <c r="DY64" i="8"/>
  <c r="BU72" i="8"/>
  <c r="BQ72" i="8"/>
  <c r="D36" i="9"/>
  <c r="L36" i="8"/>
  <c r="CY10" i="9"/>
  <c r="DG10" i="8"/>
  <c r="BC72" i="8"/>
  <c r="AY72" i="8"/>
  <c r="AE39" i="9"/>
  <c r="AM39" i="8"/>
  <c r="AB77" i="9"/>
  <c r="X77" i="9"/>
  <c r="J31" i="9"/>
  <c r="F31" i="9"/>
  <c r="DW18" i="8"/>
  <c r="DS18" i="8"/>
  <c r="AY68" i="8"/>
  <c r="BC68" i="8"/>
  <c r="EB78" i="9"/>
  <c r="EF78" i="9"/>
  <c r="CD32" i="8"/>
  <c r="BZ32" i="8"/>
  <c r="AK26" i="8"/>
  <c r="AG26" i="8"/>
  <c r="BF23" i="9"/>
  <c r="BN23" i="8"/>
  <c r="DA72" i="8"/>
  <c r="DE72" i="8"/>
  <c r="AG36" i="8"/>
  <c r="AK36" i="8"/>
  <c r="EO48" i="9"/>
  <c r="EK48" i="9"/>
  <c r="AB63" i="9"/>
  <c r="X63" i="9"/>
  <c r="CD27" i="9"/>
  <c r="BZ27" i="9"/>
  <c r="DS48" i="9"/>
  <c r="DW48" i="9"/>
  <c r="AN30" i="9"/>
  <c r="AV30" i="8"/>
  <c r="CI10" i="8"/>
  <c r="CM10" i="8"/>
  <c r="DH26" i="9"/>
  <c r="DP26" i="8"/>
  <c r="BO41" i="9"/>
  <c r="BW41" i="8"/>
  <c r="J74" i="9"/>
  <c r="F74" i="9"/>
  <c r="DN38" i="8"/>
  <c r="DJ38" i="8"/>
  <c r="V31" i="9"/>
  <c r="AD31" i="8"/>
  <c r="D76" i="9"/>
  <c r="L76" i="8"/>
  <c r="DZ27" i="9"/>
  <c r="EH27" i="8"/>
  <c r="AN40" i="9"/>
  <c r="AV40" i="8"/>
  <c r="D22" i="9"/>
  <c r="L22" i="8"/>
  <c r="EF59" i="9"/>
  <c r="EB59" i="9"/>
  <c r="BX17" i="9"/>
  <c r="CF17" i="8"/>
  <c r="DW30" i="8"/>
  <c r="DS30" i="8"/>
  <c r="EI24" i="9"/>
  <c r="EQ24" i="8"/>
  <c r="DZ22" i="9"/>
  <c r="EH22" i="8"/>
  <c r="AN77" i="9"/>
  <c r="AV77" i="8"/>
  <c r="BF16" i="9"/>
  <c r="BN16" i="8"/>
  <c r="EI30" i="9"/>
  <c r="EQ30" i="8"/>
  <c r="CG63" i="9"/>
  <c r="CO63" i="8"/>
  <c r="DH53" i="9"/>
  <c r="DP53" i="8"/>
  <c r="AW30" i="9"/>
  <c r="BE30" i="8"/>
  <c r="AN19" i="9"/>
  <c r="AV19" i="8"/>
  <c r="CG26" i="9"/>
  <c r="CO26" i="8"/>
  <c r="DW41" i="8"/>
  <c r="DS41" i="8"/>
  <c r="AP61" i="8"/>
  <c r="AT61" i="8"/>
  <c r="AN48" i="9"/>
  <c r="AV48" i="8"/>
  <c r="AE23" i="9"/>
  <c r="AM23" i="8"/>
  <c r="AN28" i="9"/>
  <c r="AV28" i="8"/>
  <c r="BL65" i="9"/>
  <c r="BH65" i="9"/>
  <c r="DG39" i="8"/>
  <c r="CY39" i="9"/>
  <c r="EK61" i="8"/>
  <c r="EO61" i="8"/>
  <c r="AT37" i="8"/>
  <c r="AP37" i="8"/>
  <c r="BF45" i="9"/>
  <c r="BN45" i="8"/>
  <c r="BQ29" i="8"/>
  <c r="BU29" i="8"/>
  <c r="J32" i="11"/>
  <c r="F32" i="11"/>
  <c r="AG13" i="9"/>
  <c r="AK13" i="9"/>
  <c r="AG45" i="9"/>
  <c r="AK45" i="9"/>
  <c r="BH40" i="8"/>
  <c r="BL40" i="8"/>
  <c r="DE61" i="9"/>
  <c r="DA61" i="9"/>
  <c r="EI36" i="9"/>
  <c r="EQ36" i="8"/>
  <c r="BX59" i="9"/>
  <c r="CF59" i="8"/>
  <c r="CI13" i="8"/>
  <c r="CM13" i="8"/>
  <c r="DH37" i="9"/>
  <c r="DP37" i="8"/>
  <c r="DE19" i="8"/>
  <c r="DA19" i="8"/>
  <c r="DN68" i="9"/>
  <c r="DJ68" i="9"/>
  <c r="BX49" i="9"/>
  <c r="CF49" i="8"/>
  <c r="BF27" i="9"/>
  <c r="BN27" i="8"/>
  <c r="BF72" i="9"/>
  <c r="BN72" i="8"/>
  <c r="AE69" i="10"/>
  <c r="AM69" i="9"/>
  <c r="BX18" i="9"/>
  <c r="CF18" i="8"/>
  <c r="BO39" i="9"/>
  <c r="BW39" i="8"/>
  <c r="BX19" i="9"/>
  <c r="CF19" i="8"/>
  <c r="BO53" i="9"/>
  <c r="BW53" i="8"/>
  <c r="CG68" i="9"/>
  <c r="CO68" i="8"/>
  <c r="AT29" i="9"/>
  <c r="AP29" i="9"/>
  <c r="BQ40" i="9"/>
  <c r="BU40" i="9"/>
  <c r="DH30" i="9"/>
  <c r="DP30" i="8"/>
  <c r="DQ69" i="9"/>
  <c r="DY69" i="8"/>
  <c r="DJ74" i="8"/>
  <c r="DN74" i="8"/>
  <c r="DW77" i="9"/>
  <c r="DS77" i="9"/>
  <c r="AK24" i="8"/>
  <c r="AG24" i="8"/>
  <c r="AW76" i="9"/>
  <c r="BE76" i="8"/>
  <c r="DW24" i="9"/>
  <c r="DS24" i="9"/>
  <c r="AN75" i="9"/>
  <c r="AV75" i="8"/>
  <c r="EI16" i="9"/>
  <c r="EQ16" i="8"/>
  <c r="CI41" i="9"/>
  <c r="CM41" i="9"/>
  <c r="BZ77" i="8"/>
  <c r="CD77" i="8"/>
  <c r="AW47" i="9"/>
  <c r="BE47" i="8"/>
  <c r="CM45" i="8"/>
  <c r="CI45" i="8"/>
  <c r="DW66" i="9"/>
  <c r="DS66" i="9"/>
  <c r="F23" i="9"/>
  <c r="J23" i="9"/>
  <c r="D45" i="9"/>
  <c r="L45" i="8"/>
  <c r="BF18" i="9"/>
  <c r="BN18" i="8"/>
  <c r="BL29" i="9"/>
  <c r="BH29" i="9"/>
  <c r="AB30" i="8"/>
  <c r="X30" i="8"/>
  <c r="DW23" i="8"/>
  <c r="DS23" i="8"/>
  <c r="EO19" i="9"/>
  <c r="EK19" i="9"/>
  <c r="AE10" i="9"/>
  <c r="AM10" i="8"/>
  <c r="AK84" i="8" s="1"/>
  <c r="AM84" i="8" s="1"/>
  <c r="EO49" i="8"/>
  <c r="EK49" i="8"/>
  <c r="AP55" i="9"/>
  <c r="AT55" i="9"/>
  <c r="CY18" i="9"/>
  <c r="DG18" i="8"/>
  <c r="DH35" i="9"/>
  <c r="DP35" i="8"/>
  <c r="BZ68" i="8"/>
  <c r="CD68" i="8"/>
  <c r="EB18" i="8"/>
  <c r="EF18" i="8"/>
  <c r="DS17" i="9"/>
  <c r="DW17" i="9"/>
  <c r="CO35" i="8"/>
  <c r="CG35" i="9"/>
  <c r="D59" i="9"/>
  <c r="L59" i="8"/>
  <c r="DN22" i="8"/>
  <c r="DJ22" i="8"/>
  <c r="CD74" i="9"/>
  <c r="BZ74" i="9"/>
  <c r="EF53" i="8"/>
  <c r="EB53" i="8"/>
  <c r="EK45" i="8"/>
  <c r="EO45" i="8"/>
  <c r="DH10" i="9"/>
  <c r="DP10" i="8"/>
  <c r="DE69" i="9"/>
  <c r="DA69" i="9"/>
  <c r="DW37" i="8"/>
  <c r="DS37" i="8"/>
  <c r="DQ76" i="9"/>
  <c r="DY76" i="8"/>
  <c r="BX75" i="9"/>
  <c r="CF75" i="8"/>
  <c r="DE76" i="9"/>
  <c r="DA76" i="9"/>
  <c r="CI32" i="8"/>
  <c r="CM32" i="8"/>
  <c r="DA67" i="9"/>
  <c r="DE67" i="9"/>
  <c r="CI76" i="8"/>
  <c r="CM76" i="8"/>
  <c r="DQ61" i="9"/>
  <c r="DY61" i="8"/>
  <c r="F64" i="8"/>
  <c r="J64" i="8"/>
  <c r="J47" i="8"/>
  <c r="F47" i="8"/>
  <c r="CM66" i="8"/>
  <c r="CI66" i="8"/>
  <c r="J68" i="8"/>
  <c r="F68" i="8"/>
  <c r="AT17" i="8"/>
  <c r="AP17" i="8"/>
  <c r="EF26" i="8"/>
  <c r="EB26" i="8"/>
  <c r="DY19" i="8"/>
  <c r="DQ19" i="9"/>
  <c r="AB68" i="9"/>
  <c r="X68" i="9"/>
  <c r="AY23" i="8"/>
  <c r="BC23" i="8"/>
  <c r="BL38" i="8"/>
  <c r="BH38" i="8"/>
  <c r="CM27" i="9"/>
  <c r="CI27" i="9"/>
  <c r="AT68" i="9"/>
  <c r="AP68" i="9"/>
  <c r="AE74" i="9"/>
  <c r="AM74" i="8"/>
  <c r="AW67" i="10"/>
  <c r="BE67" i="9"/>
  <c r="DN48" i="8"/>
  <c r="DJ48" i="8"/>
  <c r="BU30" i="9"/>
  <c r="BQ30" i="9"/>
  <c r="BO18" i="9"/>
  <c r="BW18" i="8"/>
  <c r="BU22" i="9"/>
  <c r="BQ22" i="9"/>
  <c r="AP10" i="8"/>
  <c r="AT10" i="8"/>
  <c r="DS47" i="9"/>
  <c r="DW47" i="9"/>
  <c r="AP64" i="9"/>
  <c r="AT64" i="9"/>
  <c r="DE31" i="9"/>
  <c r="DA31" i="9"/>
  <c r="BO10" i="9"/>
  <c r="BW10" i="8"/>
  <c r="EF25" i="9"/>
  <c r="EB25" i="9"/>
  <c r="CD28" i="8"/>
  <c r="BZ28" i="8"/>
  <c r="DE78" i="9"/>
  <c r="DA78" i="9"/>
  <c r="EK25" i="9"/>
  <c r="EO25" i="9"/>
  <c r="DH18" i="9"/>
  <c r="DP18" i="8"/>
  <c r="EI32" i="9"/>
  <c r="EQ32" i="8"/>
  <c r="DZ66" i="9"/>
  <c r="EH66" i="8"/>
  <c r="V17" i="9"/>
  <c r="AD17" i="8"/>
  <c r="D17" i="9"/>
  <c r="L17" i="8"/>
  <c r="CY63" i="9"/>
  <c r="DG63" i="8"/>
  <c r="AT27" i="8"/>
  <c r="AP27" i="8"/>
  <c r="EB47" i="9"/>
  <c r="EF47" i="9"/>
  <c r="DH39" i="9"/>
  <c r="DP39" i="8"/>
  <c r="CY45" i="9"/>
  <c r="DG45" i="8"/>
  <c r="DQ32" i="9"/>
  <c r="DY32" i="8"/>
  <c r="BF76" i="9"/>
  <c r="BN76" i="8"/>
  <c r="BF61" i="9"/>
  <c r="BN61" i="8"/>
  <c r="EB62" i="8"/>
  <c r="EF62" i="8"/>
  <c r="EF76" i="9"/>
  <c r="EB76" i="9"/>
  <c r="EO67" i="8"/>
  <c r="EK67" i="8"/>
  <c r="AW36" i="9"/>
  <c r="BE36" i="8"/>
  <c r="DA77" i="8"/>
  <c r="DE77" i="8"/>
  <c r="DE23" i="9"/>
  <c r="DA23" i="9"/>
  <c r="AT69" i="8"/>
  <c r="AP69" i="8"/>
  <c r="BL59" i="9"/>
  <c r="BH59" i="9"/>
  <c r="BQ25" i="8"/>
  <c r="BU25" i="8"/>
  <c r="EK27" i="8"/>
  <c r="EO27" i="8"/>
  <c r="AK40" i="8"/>
  <c r="AG40" i="8"/>
  <c r="EI40" i="9"/>
  <c r="EQ40" i="8"/>
  <c r="EO59" i="9"/>
  <c r="EK59" i="9"/>
  <c r="DN78" i="8"/>
  <c r="DJ78" i="8"/>
  <c r="DJ17" i="9"/>
  <c r="DN17" i="9"/>
  <c r="BH24" i="8"/>
  <c r="BL24" i="8"/>
  <c r="DJ47" i="8"/>
  <c r="DN47" i="8"/>
  <c r="DW13" i="9"/>
  <c r="DS13" i="9"/>
  <c r="X38" i="9"/>
  <c r="AB38" i="9"/>
  <c r="BQ76" i="9"/>
  <c r="BU76" i="9"/>
  <c r="AY55" i="8"/>
  <c r="BC55" i="8"/>
  <c r="CY24" i="9"/>
  <c r="DG24" i="8"/>
  <c r="DH29" i="9"/>
  <c r="DP29" i="8"/>
  <c r="DQ10" i="9"/>
  <c r="DY10" i="8"/>
  <c r="DQ36" i="9"/>
  <c r="DY36" i="8"/>
  <c r="DH31" i="9"/>
  <c r="DP31" i="8"/>
  <c r="AE67" i="9"/>
  <c r="AM67" i="8"/>
  <c r="DZ72" i="9"/>
  <c r="EH72" i="8"/>
  <c r="BX10" i="9"/>
  <c r="CF10" i="8"/>
  <c r="AN36" i="9"/>
  <c r="AV36" i="8"/>
  <c r="DW45" i="9"/>
  <c r="DS45" i="9"/>
  <c r="BX63" i="9"/>
  <c r="CF63" i="8"/>
  <c r="DQ29" i="9"/>
  <c r="DY29" i="8"/>
  <c r="D26" i="9"/>
  <c r="L26" i="8"/>
  <c r="DW39" i="8"/>
  <c r="DS39" i="8"/>
  <c r="BX45" i="9"/>
  <c r="CF45" i="8"/>
  <c r="DH63" i="10"/>
  <c r="DP63" i="9"/>
  <c r="BF28" i="9"/>
  <c r="BN28" i="8"/>
  <c r="CY47" i="9"/>
  <c r="DG47" i="8"/>
  <c r="AE19" i="9"/>
  <c r="AM19" i="8"/>
  <c r="DE36" i="8"/>
  <c r="DA36" i="8"/>
  <c r="CI36" i="8"/>
  <c r="CM36" i="8"/>
  <c r="BF67" i="9"/>
  <c r="BN67" i="8"/>
  <c r="D66" i="9"/>
  <c r="L66" i="8"/>
  <c r="BO38" i="9"/>
  <c r="BW38" i="8"/>
  <c r="EK68" i="9"/>
  <c r="EO68" i="9"/>
  <c r="AW74" i="10"/>
  <c r="AN59" i="9"/>
  <c r="AV59" i="8"/>
  <c r="BF32" i="9"/>
  <c r="BN32" i="8"/>
  <c r="D19" i="11"/>
  <c r="L19" i="10"/>
  <c r="CG64" i="9"/>
  <c r="CO64" i="8"/>
  <c r="AE31" i="9"/>
  <c r="AM31" i="8"/>
  <c r="AY18" i="9"/>
  <c r="BC18" i="9"/>
  <c r="D24" i="9"/>
  <c r="L24" i="8"/>
  <c r="CG48" i="11"/>
  <c r="CG48" i="10"/>
  <c r="CO48" i="9"/>
  <c r="EB55" i="9"/>
  <c r="EF55" i="9"/>
  <c r="DZ36" i="9"/>
  <c r="EH36" i="8"/>
  <c r="EI23" i="9"/>
  <c r="EQ23" i="8"/>
  <c r="CI37" i="9"/>
  <c r="CM37" i="9"/>
  <c r="EK39" i="9"/>
  <c r="EO39" i="9"/>
  <c r="F75" i="8"/>
  <c r="J75" i="8"/>
  <c r="AW31" i="9"/>
  <c r="BE31" i="8"/>
  <c r="CM24" i="8"/>
  <c r="CI24" i="8"/>
  <c r="BO78" i="9"/>
  <c r="BW78" i="8"/>
  <c r="BU31" i="8"/>
  <c r="BQ31" i="8"/>
  <c r="J53" i="8"/>
  <c r="F53" i="8"/>
  <c r="BO64" i="9"/>
  <c r="BW64" i="8"/>
  <c r="AK78" i="9"/>
  <c r="AG78" i="9"/>
  <c r="CG25" i="9"/>
  <c r="CO25" i="8"/>
  <c r="EO10" i="9"/>
  <c r="EK10" i="9"/>
  <c r="AP39" i="9"/>
  <c r="AT39" i="9"/>
  <c r="DQ26" i="9"/>
  <c r="DY26" i="8"/>
  <c r="DW75" i="9"/>
  <c r="DS75" i="9"/>
  <c r="DW49" i="9"/>
  <c r="DS49" i="9"/>
  <c r="F78" i="9"/>
  <c r="J78" i="9"/>
  <c r="BC24" i="9"/>
  <c r="AY24" i="9"/>
  <c r="BC66" i="9"/>
  <c r="AY66" i="9"/>
  <c r="BH36" i="8"/>
  <c r="BL36" i="8"/>
  <c r="EI26" i="9"/>
  <c r="EQ26" i="8"/>
  <c r="BQ65" i="9"/>
  <c r="BU65" i="9"/>
  <c r="DN24" i="9"/>
  <c r="DJ24" i="9"/>
  <c r="BO27" i="9"/>
  <c r="BW27" i="8"/>
  <c r="EI62" i="9"/>
  <c r="EQ62" i="8"/>
  <c r="BL53" i="9"/>
  <c r="BH53" i="9"/>
  <c r="CG61" i="9"/>
  <c r="CO61" i="8"/>
  <c r="CD64" i="8"/>
  <c r="BZ64" i="8"/>
  <c r="CY16" i="9"/>
  <c r="DG16" i="8"/>
  <c r="AE76" i="9"/>
  <c r="AM76" i="8"/>
  <c r="BF64" i="9"/>
  <c r="BN64" i="8"/>
  <c r="AE59" i="9"/>
  <c r="AM59" i="8"/>
  <c r="AB37" i="8"/>
  <c r="X37" i="8"/>
  <c r="J27" i="9"/>
  <c r="F27" i="9"/>
  <c r="D69" i="9"/>
  <c r="L69" i="8"/>
  <c r="AE72" i="9"/>
  <c r="AM72" i="8"/>
  <c r="CM19" i="9"/>
  <c r="CI19" i="9"/>
  <c r="J72" i="8"/>
  <c r="F72" i="8"/>
  <c r="BC75" i="8"/>
  <c r="AY75" i="8"/>
  <c r="EK13" i="8"/>
  <c r="EO13" i="8"/>
  <c r="AX74" i="9"/>
  <c r="BE74" i="8"/>
  <c r="AZ63" i="9"/>
  <c r="BB63" i="9" s="1"/>
  <c r="BL63" i="8"/>
  <c r="BH63" i="8"/>
  <c r="DZ49" i="9"/>
  <c r="EH49" i="8"/>
  <c r="EK35" i="9"/>
  <c r="EO35" i="9"/>
  <c r="EF24" i="8"/>
  <c r="EB24" i="8"/>
  <c r="DA53" i="8"/>
  <c r="DE53" i="8"/>
  <c r="AB67" i="8"/>
  <c r="X67" i="8"/>
  <c r="EB10" i="8"/>
  <c r="EF10" i="8"/>
  <c r="CG39" i="9"/>
  <c r="CO39" i="8"/>
  <c r="CD31" i="9"/>
  <c r="BZ31" i="9"/>
  <c r="CY65" i="9"/>
  <c r="DG65" i="8"/>
  <c r="CM31" i="9"/>
  <c r="CI31" i="9"/>
  <c r="BL47" i="8"/>
  <c r="BH47" i="8"/>
  <c r="AN66" i="9"/>
  <c r="AV66" i="8"/>
  <c r="DJ49" i="9"/>
  <c r="DN49" i="9"/>
  <c r="BL49" i="9"/>
  <c r="BH49" i="9"/>
  <c r="DS16" i="8"/>
  <c r="DW16" i="8"/>
  <c r="BQ66" i="8"/>
  <c r="BU66" i="8"/>
  <c r="J28" i="8"/>
  <c r="F28" i="8"/>
  <c r="AW65" i="9"/>
  <c r="BE65" i="8"/>
  <c r="BO24" i="9"/>
  <c r="BW24" i="8"/>
  <c r="D18" i="9"/>
  <c r="L18" i="8"/>
  <c r="DN40" i="8"/>
  <c r="DJ40" i="8"/>
  <c r="DA68" i="8"/>
  <c r="DE68" i="8"/>
  <c r="CD30" i="8"/>
  <c r="BZ30" i="8"/>
  <c r="CM69" i="8"/>
  <c r="CI69" i="8"/>
  <c r="F55" i="8"/>
  <c r="J55" i="8"/>
  <c r="CI65" i="8"/>
  <c r="CM65" i="8"/>
  <c r="AB32" i="9"/>
  <c r="X32" i="9"/>
  <c r="BO28" i="9"/>
  <c r="BW28" i="8"/>
  <c r="DZ69" i="9"/>
  <c r="EH69" i="8"/>
  <c r="BO74" i="9"/>
  <c r="BW74" i="8"/>
  <c r="CM29" i="8"/>
  <c r="CI29" i="8"/>
  <c r="DE40" i="8"/>
  <c r="DA40" i="8"/>
  <c r="EK18" i="9"/>
  <c r="EO18" i="9"/>
  <c r="CG55" i="9"/>
  <c r="CO55" i="8"/>
  <c r="DZ77" i="9"/>
  <c r="EH77" i="8"/>
  <c r="DZ32" i="9"/>
  <c r="EH32" i="8"/>
  <c r="D40" i="9"/>
  <c r="L40" i="8"/>
  <c r="BX38" i="9"/>
  <c r="CF38" i="8"/>
  <c r="AN62" i="9"/>
  <c r="AV62" i="8"/>
  <c r="J16" i="8"/>
  <c r="F16" i="8"/>
  <c r="BH74" i="8"/>
  <c r="BL74" i="8"/>
  <c r="BC29" i="9"/>
  <c r="AY29" i="9"/>
  <c r="CM74" i="8"/>
  <c r="CI74" i="8"/>
  <c r="CG16" i="9"/>
  <c r="CO16" i="8"/>
  <c r="DW55" i="9"/>
  <c r="DS55" i="9"/>
  <c r="DE75" i="8"/>
  <c r="DA75" i="8"/>
  <c r="AY37" i="8"/>
  <c r="BC37" i="8"/>
  <c r="EI65" i="9"/>
  <c r="EQ65" i="8"/>
  <c r="DH55" i="9"/>
  <c r="DP55" i="8"/>
  <c r="EO74" i="8"/>
  <c r="EK74" i="8"/>
  <c r="BC77" i="8"/>
  <c r="AY77" i="8"/>
  <c r="DE49" i="9"/>
  <c r="DA49" i="9"/>
  <c r="BL30" i="9"/>
  <c r="BH30" i="9"/>
  <c r="AG38" i="9"/>
  <c r="AK38" i="9"/>
  <c r="CY55" i="9"/>
  <c r="DG55" i="8"/>
  <c r="J61" i="9"/>
  <c r="F61" i="9"/>
  <c r="J65" i="9"/>
  <c r="F65" i="9"/>
  <c r="EB45" i="9"/>
  <c r="EF45" i="9"/>
  <c r="AN24" i="9"/>
  <c r="AV24" i="8"/>
  <c r="BZ67" i="9"/>
  <c r="CD67" i="9"/>
  <c r="J62" i="8"/>
  <c r="F62" i="8"/>
  <c r="BC45" i="9"/>
  <c r="AY45" i="9"/>
  <c r="BU26" i="9"/>
  <c r="BQ26" i="9"/>
  <c r="DQ27" i="9"/>
  <c r="DY27" i="8"/>
  <c r="AT63" i="8"/>
  <c r="AP63" i="8"/>
  <c r="BX78" i="9"/>
  <c r="CF78" i="8"/>
  <c r="BC59" i="8"/>
  <c r="AY59" i="8"/>
  <c r="CY25" i="9"/>
  <c r="DG25" i="8"/>
  <c r="D29" i="9"/>
  <c r="L29" i="8"/>
  <c r="DJ61" i="8"/>
  <c r="DN61" i="8"/>
  <c r="V40" i="9"/>
  <c r="AD40" i="8"/>
  <c r="BF62" i="9"/>
  <c r="BN62" i="8"/>
  <c r="V65" i="9"/>
  <c r="AD65" i="8"/>
  <c r="AW61" i="9"/>
  <c r="BE61" i="8"/>
  <c r="D35" i="9"/>
  <c r="L35" i="8"/>
  <c r="AN26" i="9"/>
  <c r="AV26" i="8"/>
  <c r="AW22" i="9"/>
  <c r="BE22" i="8"/>
  <c r="DN75" i="9"/>
  <c r="DJ75" i="9"/>
  <c r="DN23" i="9"/>
  <c r="DJ23" i="9"/>
  <c r="BQ36" i="9"/>
  <c r="BU36" i="9"/>
  <c r="DZ40" i="9"/>
  <c r="EH40" i="8"/>
  <c r="AE25" i="9"/>
  <c r="AM25" i="8"/>
  <c r="AM66" i="8"/>
  <c r="AE66" i="9"/>
  <c r="BO37" i="9"/>
  <c r="BW37" i="8"/>
  <c r="AW32" i="9"/>
  <c r="BE32" i="8"/>
  <c r="CG53" i="9"/>
  <c r="CO53" i="8"/>
  <c r="EI55" i="9"/>
  <c r="EQ55" i="8"/>
  <c r="BZ72" i="8"/>
  <c r="CD72" i="8"/>
  <c r="AE65" i="10"/>
  <c r="AM65" i="9"/>
  <c r="AW27" i="9"/>
  <c r="BE27" i="8"/>
  <c r="BF75" i="9"/>
  <c r="BN75" i="8"/>
  <c r="BX29" i="9"/>
  <c r="CF29" i="8"/>
  <c r="DH65" i="9"/>
  <c r="DP65" i="8"/>
  <c r="BF35" i="9"/>
  <c r="BN35" i="8"/>
  <c r="DH77" i="9"/>
  <c r="DP77" i="8"/>
  <c r="AE77" i="10"/>
  <c r="AM77" i="9"/>
  <c r="DZ75" i="9"/>
  <c r="EH75" i="8"/>
  <c r="AN72" i="9"/>
  <c r="AV72" i="8"/>
  <c r="BO32" i="9"/>
  <c r="BW32" i="8"/>
  <c r="AK30" i="8"/>
  <c r="AG30" i="8"/>
  <c r="CI78" i="8"/>
  <c r="CM78" i="8"/>
  <c r="AE18" i="9"/>
  <c r="AM18" i="8"/>
  <c r="CG49" i="9"/>
  <c r="CO49" i="8"/>
  <c r="DN67" i="8"/>
  <c r="DJ67" i="8"/>
  <c r="AY35" i="8"/>
  <c r="BC35" i="8"/>
  <c r="BC48" i="8"/>
  <c r="AY48" i="8"/>
  <c r="BX25" i="9"/>
  <c r="CF25" i="8"/>
  <c r="DZ38" i="9"/>
  <c r="EH38" i="8"/>
  <c r="DZ37" i="9"/>
  <c r="EH37" i="8"/>
  <c r="BC39" i="8"/>
  <c r="AY39" i="8"/>
  <c r="DN76" i="8"/>
  <c r="DJ76" i="8"/>
  <c r="AW19" i="9"/>
  <c r="BE19" i="8"/>
  <c r="BO45" i="9"/>
  <c r="BW45" i="8"/>
  <c r="EF28" i="8"/>
  <c r="EB28" i="8"/>
  <c r="CI75" i="9"/>
  <c r="CM75" i="9"/>
  <c r="BZ41" i="9"/>
  <c r="CD41" i="9"/>
  <c r="DS25" i="8"/>
  <c r="DW25" i="8"/>
  <c r="BX26" i="9"/>
  <c r="CF26" i="8"/>
  <c r="V62" i="9"/>
  <c r="AD62" i="8"/>
  <c r="DZ31" i="9"/>
  <c r="EH31" i="8"/>
  <c r="BK19" i="6"/>
  <c r="BL19" i="6"/>
  <c r="BX48" i="9"/>
  <c r="CF48" i="8"/>
  <c r="CG72" i="9"/>
  <c r="CO72" i="8"/>
  <c r="J48" i="9"/>
  <c r="F48" i="9"/>
  <c r="EB35" i="9"/>
  <c r="EF35" i="9"/>
  <c r="DA37" i="9"/>
  <c r="DE37" i="9"/>
  <c r="CY35" i="9"/>
  <c r="DG35" i="8"/>
  <c r="BX69" i="9"/>
  <c r="CF69" i="8"/>
  <c r="D38" i="9"/>
  <c r="L38" i="8"/>
  <c r="EI22" i="9"/>
  <c r="EQ22" i="8"/>
  <c r="AK53" i="8"/>
  <c r="AG53" i="8"/>
  <c r="EF29" i="9"/>
  <c r="EB29" i="9"/>
  <c r="CM38" i="8"/>
  <c r="CI38" i="8"/>
  <c r="DA41" i="9"/>
  <c r="DE41" i="9"/>
  <c r="J13" i="8"/>
  <c r="F13" i="8"/>
  <c r="EO63" i="8"/>
  <c r="EK63" i="8"/>
  <c r="AE37" i="9"/>
  <c r="AM37" i="8"/>
  <c r="EB16" i="9"/>
  <c r="EF16" i="9"/>
  <c r="EB67" i="9"/>
  <c r="EF67" i="9"/>
  <c r="CD53" i="8"/>
  <c r="BZ53" i="8"/>
  <c r="AP16" i="9"/>
  <c r="AT16" i="9"/>
  <c r="DA64" i="8"/>
  <c r="DE64" i="8"/>
  <c r="EB65" i="8"/>
  <c r="EF65" i="8"/>
  <c r="AE75" i="9"/>
  <c r="AM75" i="8"/>
  <c r="AW38" i="9"/>
  <c r="BE38" i="8"/>
  <c r="AT45" i="8"/>
  <c r="AP45" i="8"/>
  <c r="BZ65" i="9"/>
  <c r="CD65" i="9"/>
  <c r="EF63" i="9"/>
  <c r="EB63" i="9"/>
  <c r="DH59" i="9"/>
  <c r="DP59" i="8"/>
  <c r="DN32" i="8"/>
  <c r="DJ32" i="8"/>
  <c r="AE22" i="9"/>
  <c r="AM22" i="8"/>
  <c r="BU68" i="9"/>
  <c r="BQ68" i="9"/>
  <c r="D39" i="9"/>
  <c r="L39" i="8"/>
  <c r="BL39" i="9"/>
  <c r="BH39" i="9"/>
  <c r="AK63" i="9"/>
  <c r="AG63" i="9"/>
  <c r="EK64" i="9"/>
  <c r="EO64" i="9"/>
  <c r="V78" i="9"/>
  <c r="AD78" i="8"/>
  <c r="EK47" i="9"/>
  <c r="EO47" i="9"/>
  <c r="AW26" i="9"/>
  <c r="BE26" i="8"/>
  <c r="CI47" i="8"/>
  <c r="CM47" i="8"/>
  <c r="AT65" i="8"/>
  <c r="AP65" i="8"/>
  <c r="AW63" i="9"/>
  <c r="BE63" i="8"/>
  <c r="X49" i="8"/>
  <c r="AB49" i="8"/>
  <c r="AP53" i="9"/>
  <c r="AT53" i="9"/>
  <c r="BO17" i="9"/>
  <c r="BW17" i="8"/>
  <c r="AK32" i="8"/>
  <c r="AG32" i="8"/>
  <c r="CD55" i="8"/>
  <c r="BZ55" i="8"/>
  <c r="EO72" i="9"/>
  <c r="EK72" i="9"/>
  <c r="AE41" i="9"/>
  <c r="AM41" i="8"/>
  <c r="CM30" i="9"/>
  <c r="CI30" i="9"/>
  <c r="AT25" i="9"/>
  <c r="AP25" i="9"/>
  <c r="F41" i="9"/>
  <c r="J41" i="9"/>
  <c r="AP35" i="9"/>
  <c r="AT35" i="9"/>
  <c r="BZ37" i="9"/>
  <c r="CD37" i="9"/>
  <c r="CY48" i="9"/>
  <c r="DG48" i="8"/>
  <c r="AB39" i="8"/>
  <c r="X39" i="8"/>
  <c r="AG16" i="9"/>
  <c r="AK16" i="9"/>
  <c r="AT67" i="9"/>
  <c r="AP67" i="9"/>
  <c r="EB39" i="9"/>
  <c r="EF39" i="9"/>
  <c r="AP22" i="8"/>
  <c r="AT22" i="8"/>
  <c r="DJ36" i="8"/>
  <c r="DN36" i="8"/>
  <c r="AP18" i="8"/>
  <c r="AT18" i="8"/>
  <c r="DJ72" i="9"/>
  <c r="DN72" i="9"/>
  <c r="CM62" i="9"/>
  <c r="CI62" i="9"/>
  <c r="AN23" i="9"/>
  <c r="AV23" i="8"/>
  <c r="CY66" i="9"/>
  <c r="DG66" i="8"/>
  <c r="BC16" i="8"/>
  <c r="AY16" i="8"/>
  <c r="AW40" i="9"/>
  <c r="BE40" i="8"/>
  <c r="CD61" i="9"/>
  <c r="BZ61" i="9"/>
  <c r="EI66" i="9"/>
  <c r="EQ66" i="8"/>
  <c r="CY22" i="9"/>
  <c r="DG22" i="8"/>
  <c r="BF41" i="9"/>
  <c r="BN41" i="8"/>
  <c r="DW28" i="9"/>
  <c r="DS28" i="9"/>
  <c r="BL13" i="9"/>
  <c r="BH13" i="9"/>
  <c r="BU13" i="8"/>
  <c r="BQ13" i="8"/>
  <c r="CG28" i="9"/>
  <c r="CO28" i="8"/>
  <c r="DH16" i="9"/>
  <c r="DP16" i="8"/>
  <c r="AT47" i="9"/>
  <c r="AP47" i="9"/>
  <c r="AY41" i="8"/>
  <c r="BC41" i="8"/>
  <c r="BF10" i="9"/>
  <c r="BN10" i="8"/>
  <c r="DZ13" i="9"/>
  <c r="EH13" i="8"/>
  <c r="BX39" i="9"/>
  <c r="CF39" i="8"/>
  <c r="BO35" i="9"/>
  <c r="BW35" i="8"/>
  <c r="BL25" i="9"/>
  <c r="BH25" i="9"/>
  <c r="DJ66" i="8"/>
  <c r="DN66" i="8"/>
  <c r="BL26" i="8"/>
  <c r="BH26" i="8"/>
  <c r="EB30" i="8"/>
  <c r="EF30" i="8"/>
  <c r="AY62" i="8"/>
  <c r="BC62" i="8"/>
  <c r="AK64" i="8"/>
  <c r="AG64" i="8"/>
  <c r="BC25" i="8"/>
  <c r="AY25" i="8"/>
  <c r="EB19" i="8"/>
  <c r="EF19" i="8"/>
  <c r="BX24" i="9"/>
  <c r="CF24" i="8"/>
  <c r="CG18" i="9"/>
  <c r="CO18" i="8"/>
  <c r="AW69" i="9"/>
  <c r="BE69" i="8"/>
  <c r="DJ27" i="9"/>
  <c r="DN27" i="9"/>
  <c r="AE17" i="9"/>
  <c r="AM17" i="8"/>
  <c r="AT32" i="9"/>
  <c r="AP32" i="9"/>
  <c r="CD62" i="8"/>
  <c r="BZ62" i="8"/>
  <c r="EO29" i="8"/>
  <c r="EK29" i="8"/>
  <c r="DQ40" i="9"/>
  <c r="DY40" i="8"/>
  <c r="AB75" i="9"/>
  <c r="X75" i="9"/>
  <c r="DW78" i="9"/>
  <c r="DS78" i="9"/>
  <c r="AG28" i="8"/>
  <c r="AK28" i="8"/>
  <c r="BO23" i="9"/>
  <c r="BW23" i="8"/>
  <c r="EK78" i="8"/>
  <c r="EO78" i="8"/>
  <c r="EF64" i="8"/>
  <c r="EB64" i="8"/>
  <c r="BX16" i="9"/>
  <c r="CF16" i="8"/>
  <c r="DZ74" i="9"/>
  <c r="EH74" i="8"/>
  <c r="CG77" i="9"/>
  <c r="CO77" i="8"/>
  <c r="DZ41" i="9"/>
  <c r="EH41" i="8"/>
  <c r="DH62" i="9"/>
  <c r="DP62" i="8"/>
  <c r="V64" i="9"/>
  <c r="AD64" i="8"/>
  <c r="D10" i="9"/>
  <c r="L10" i="8"/>
  <c r="AE29" i="9"/>
  <c r="AM29" i="8"/>
  <c r="BO16" i="9"/>
  <c r="BW16" i="8"/>
  <c r="DQ74" i="9"/>
  <c r="DY74" i="8"/>
  <c r="BO47" i="9"/>
  <c r="BW47" i="8"/>
  <c r="DZ23" i="9"/>
  <c r="EH23" i="8"/>
  <c r="DH64" i="9"/>
  <c r="DP64" i="8"/>
  <c r="D49" i="9"/>
  <c r="L49" i="8"/>
  <c r="EO17" i="9"/>
  <c r="EK17" i="9"/>
  <c r="BX36" i="9"/>
  <c r="CF36" i="8"/>
  <c r="DQ22" i="9"/>
  <c r="DY22" i="8"/>
  <c r="DN28" i="9"/>
  <c r="DJ28" i="9"/>
  <c r="BQ67" i="8"/>
  <c r="BU67" i="8"/>
  <c r="AY49" i="8"/>
  <c r="BC49" i="8"/>
  <c r="BL69" i="9"/>
  <c r="BH69" i="9"/>
  <c r="V53" i="9"/>
  <c r="AD53" i="8"/>
  <c r="BO69" i="9"/>
  <c r="BW69" i="8"/>
  <c r="EI38" i="9"/>
  <c r="EQ38" i="8"/>
  <c r="BU19" i="8"/>
  <c r="BQ19" i="8"/>
  <c r="BU55" i="8"/>
  <c r="BQ55" i="8"/>
  <c r="BF77" i="10"/>
  <c r="BN77" i="9"/>
  <c r="BZ23" i="9"/>
  <c r="CD23" i="9"/>
  <c r="BZ66" i="9"/>
  <c r="CD66" i="9"/>
  <c r="AK62" i="8"/>
  <c r="AG62" i="8"/>
  <c r="BF55" i="9"/>
  <c r="BN55" i="8"/>
  <c r="DH41" i="9"/>
  <c r="DP41" i="8"/>
  <c r="EI77" i="9"/>
  <c r="EQ77" i="8"/>
  <c r="CG59" i="9"/>
  <c r="CO59" i="8"/>
  <c r="CG17" i="9"/>
  <c r="CO17" i="8"/>
  <c r="CY38" i="9"/>
  <c r="DG38" i="8"/>
  <c r="DN45" i="8"/>
  <c r="DJ45" i="8"/>
  <c r="BC28" i="8"/>
  <c r="AY28" i="8"/>
  <c r="AN38" i="9"/>
  <c r="AV38" i="8"/>
  <c r="EO69" i="8"/>
  <c r="EK69" i="8"/>
  <c r="BH22" i="9"/>
  <c r="BL22" i="9"/>
  <c r="DH25" i="9"/>
  <c r="DP25" i="8"/>
  <c r="DW31" i="9"/>
  <c r="DS31" i="9"/>
  <c r="DE30" i="8"/>
  <c r="DA30" i="8"/>
  <c r="BO49" i="9"/>
  <c r="BW49" i="8"/>
  <c r="AP76" i="8"/>
  <c r="AT76" i="8"/>
  <c r="AK55" i="9"/>
  <c r="AG55" i="9"/>
  <c r="DS53" i="9"/>
  <c r="DW53" i="9"/>
  <c r="AY17" i="9"/>
  <c r="BC17" i="9"/>
  <c r="AT78" i="8"/>
  <c r="AP78" i="8"/>
  <c r="J67" i="9"/>
  <c r="F67" i="9"/>
  <c r="AE27" i="9"/>
  <c r="AM27" i="8"/>
  <c r="DH19" i="9"/>
  <c r="DP19" i="8"/>
  <c r="CM40" i="8"/>
  <c r="CI40" i="8"/>
  <c r="BC78" i="9"/>
  <c r="AY78" i="9"/>
  <c r="DE27" i="9"/>
  <c r="DA27" i="9"/>
  <c r="DQ68" i="9"/>
  <c r="DY68" i="8"/>
  <c r="D63" i="9"/>
  <c r="L63" i="8"/>
  <c r="AE49" i="9"/>
  <c r="AM49" i="8"/>
  <c r="EK41" i="8"/>
  <c r="EO41" i="8"/>
  <c r="BO62" i="9"/>
  <c r="BW62" i="8"/>
  <c r="AT31" i="8"/>
  <c r="AP31" i="8"/>
  <c r="BO59" i="9"/>
  <c r="BW59" i="8"/>
  <c r="DQ67" i="9"/>
  <c r="DY67" i="8"/>
  <c r="DZ17" i="9"/>
  <c r="EH17" i="8"/>
  <c r="DE28" i="8"/>
  <c r="DA28" i="8"/>
  <c r="BU77" i="8"/>
  <c r="BQ77" i="8"/>
  <c r="DW62" i="8"/>
  <c r="DS62" i="8"/>
  <c r="AB19" i="8"/>
  <c r="X19" i="8"/>
  <c r="AE48" i="9"/>
  <c r="AM48" i="8"/>
  <c r="AE61" i="9"/>
  <c r="AM61" i="8"/>
  <c r="AB48" i="8"/>
  <c r="X48" i="8"/>
  <c r="F37" i="9"/>
  <c r="J37" i="9"/>
  <c r="EK37" i="8"/>
  <c r="EO37" i="8"/>
  <c r="DE13" i="10"/>
  <c r="DA13" i="10"/>
  <c r="AE68" i="9"/>
  <c r="AM68" i="8"/>
  <c r="BU63" i="8"/>
  <c r="BQ63" i="8"/>
  <c r="BU75" i="9"/>
  <c r="BQ75" i="9"/>
  <c r="CD47" i="8"/>
  <c r="BZ47" i="8"/>
  <c r="EI75" i="9"/>
  <c r="EQ75" i="8"/>
  <c r="CY17" i="9"/>
  <c r="DG17" i="8"/>
  <c r="BX13" i="9"/>
  <c r="CF13" i="8"/>
  <c r="AB66" i="8"/>
  <c r="X66" i="8"/>
  <c r="CM22" i="8"/>
  <c r="CI22" i="8"/>
  <c r="CM67" i="8"/>
  <c r="CI67" i="8"/>
  <c r="CM23" i="9"/>
  <c r="CI23" i="9"/>
  <c r="F30" i="8"/>
  <c r="J30" i="8"/>
  <c r="EK53" i="9"/>
  <c r="EO53" i="9"/>
  <c r="CY29" i="9"/>
  <c r="DG29" i="8"/>
  <c r="BC10" i="9"/>
  <c r="AY10" i="9"/>
  <c r="DW65" i="9"/>
  <c r="DS65" i="9"/>
  <c r="BF37" i="9"/>
  <c r="BN37" i="8"/>
  <c r="DJ13" i="8"/>
  <c r="DN13" i="8"/>
  <c r="DJ69" i="8"/>
  <c r="DN69" i="8"/>
  <c r="AP41" i="8"/>
  <c r="AT41" i="8"/>
  <c r="AW88" i="8"/>
  <c r="BE88" i="7"/>
  <c r="BL78" i="9"/>
  <c r="BH78" i="9"/>
  <c r="BL17" i="8"/>
  <c r="BH17" i="8"/>
  <c r="EI53" i="10" l="1"/>
  <c r="EQ53" i="9"/>
  <c r="CY27" i="10"/>
  <c r="DG27" i="9"/>
  <c r="DQ65" i="10"/>
  <c r="DY65" i="9"/>
  <c r="DH69" i="9"/>
  <c r="DP69" i="8"/>
  <c r="EI37" i="9"/>
  <c r="EQ37" i="8"/>
  <c r="AN76" i="9"/>
  <c r="AV76" i="8"/>
  <c r="AW62" i="9"/>
  <c r="BE62" i="8"/>
  <c r="AN22" i="9"/>
  <c r="AV22" i="8"/>
  <c r="D41" i="10"/>
  <c r="L41" i="9"/>
  <c r="AN53" i="10"/>
  <c r="AV53" i="9"/>
  <c r="CG47" i="9"/>
  <c r="CO47" i="8"/>
  <c r="EI64" i="10"/>
  <c r="EQ64" i="9"/>
  <c r="BX41" i="10"/>
  <c r="CF41" i="9"/>
  <c r="BX72" i="9"/>
  <c r="CF72" i="8"/>
  <c r="BO36" i="10"/>
  <c r="BW36" i="9"/>
  <c r="BX67" i="10"/>
  <c r="CF67" i="9"/>
  <c r="BO66" i="9"/>
  <c r="BW66" i="8"/>
  <c r="CY53" i="9"/>
  <c r="DG53" i="8"/>
  <c r="AW75" i="9"/>
  <c r="BE75" i="8"/>
  <c r="J69" i="9"/>
  <c r="F69" i="9"/>
  <c r="BL64" i="9"/>
  <c r="BH64" i="9"/>
  <c r="CM61" i="9"/>
  <c r="CI61" i="9"/>
  <c r="DH24" i="10"/>
  <c r="DP24" i="9"/>
  <c r="AW66" i="10"/>
  <c r="BE66" i="9"/>
  <c r="DQ75" i="10"/>
  <c r="DY75" i="9"/>
  <c r="CI25" i="9"/>
  <c r="CM25" i="9"/>
  <c r="BO31" i="9"/>
  <c r="BW31" i="8"/>
  <c r="EF36" i="9"/>
  <c r="EB36" i="9"/>
  <c r="AW18" i="10"/>
  <c r="BE18" i="9"/>
  <c r="AW55" i="9"/>
  <c r="BE55" i="8"/>
  <c r="DH47" i="9"/>
  <c r="DP47" i="8"/>
  <c r="BO25" i="9"/>
  <c r="BW25" i="8"/>
  <c r="CY77" i="9"/>
  <c r="DG77" i="8"/>
  <c r="DZ62" i="9"/>
  <c r="EH62" i="8"/>
  <c r="AN64" i="10"/>
  <c r="AV64" i="9"/>
  <c r="AW23" i="9"/>
  <c r="BE23" i="8"/>
  <c r="D64" i="9"/>
  <c r="L64" i="8"/>
  <c r="CG32" i="9"/>
  <c r="CO32" i="8"/>
  <c r="CM35" i="9"/>
  <c r="CI35" i="9"/>
  <c r="CG41" i="11"/>
  <c r="CG41" i="10"/>
  <c r="CO41" i="9"/>
  <c r="CG13" i="9"/>
  <c r="CO13" i="8"/>
  <c r="BF40" i="9"/>
  <c r="BN40" i="8"/>
  <c r="BO29" i="9"/>
  <c r="BW29" i="8"/>
  <c r="DE39" i="9"/>
  <c r="DA39" i="9"/>
  <c r="CY72" i="9"/>
  <c r="DG72" i="8"/>
  <c r="DZ78" i="10"/>
  <c r="EH78" i="9"/>
  <c r="AN49" i="10"/>
  <c r="AV49" i="9"/>
  <c r="DQ72" i="10"/>
  <c r="DY72" i="9"/>
  <c r="CY26" i="9"/>
  <c r="DG26" i="8"/>
  <c r="BL37" i="9"/>
  <c r="BH37" i="9"/>
  <c r="V48" i="9"/>
  <c r="AD48" i="8"/>
  <c r="BO75" i="10"/>
  <c r="BW75" i="9"/>
  <c r="AK48" i="9"/>
  <c r="AG48" i="9"/>
  <c r="CY28" i="9"/>
  <c r="DG28" i="8"/>
  <c r="AN31" i="9"/>
  <c r="AV31" i="8"/>
  <c r="F63" i="9"/>
  <c r="J63" i="9"/>
  <c r="CG40" i="9"/>
  <c r="CO40" i="8"/>
  <c r="AN78" i="9"/>
  <c r="AV78" i="8"/>
  <c r="DJ25" i="9"/>
  <c r="DN25" i="9"/>
  <c r="AW28" i="9"/>
  <c r="BE28" i="8"/>
  <c r="CM59" i="9"/>
  <c r="CI59" i="9"/>
  <c r="AE62" i="9"/>
  <c r="AM62" i="8"/>
  <c r="BO55" i="9"/>
  <c r="BW55" i="8"/>
  <c r="AB53" i="9"/>
  <c r="X53" i="9"/>
  <c r="DH28" i="10"/>
  <c r="DP28" i="9"/>
  <c r="J49" i="9"/>
  <c r="F49" i="9"/>
  <c r="DS74" i="9"/>
  <c r="DW74" i="9"/>
  <c r="AB64" i="9"/>
  <c r="X64" i="9"/>
  <c r="EF74" i="9"/>
  <c r="EB74" i="9"/>
  <c r="BQ23" i="9"/>
  <c r="BU23" i="9"/>
  <c r="DW40" i="9"/>
  <c r="DS40" i="9"/>
  <c r="AK17" i="9"/>
  <c r="AG17" i="9"/>
  <c r="CD24" i="9"/>
  <c r="BZ24" i="9"/>
  <c r="BF25" i="10"/>
  <c r="BN25" i="9"/>
  <c r="BL10" i="9"/>
  <c r="BH10" i="9"/>
  <c r="CM28" i="9"/>
  <c r="CI28" i="9"/>
  <c r="BL41" i="9"/>
  <c r="BH41" i="9"/>
  <c r="BC40" i="9"/>
  <c r="AY40" i="9"/>
  <c r="CG62" i="11"/>
  <c r="CG62" i="10"/>
  <c r="CO62" i="9"/>
  <c r="V39" i="9"/>
  <c r="AD39" i="8"/>
  <c r="EI72" i="10"/>
  <c r="EQ72" i="9"/>
  <c r="BO68" i="10"/>
  <c r="BW68" i="9"/>
  <c r="DZ63" i="10"/>
  <c r="EH63" i="9"/>
  <c r="AK75" i="9"/>
  <c r="AG75" i="9"/>
  <c r="BX53" i="9"/>
  <c r="CF53" i="8"/>
  <c r="EI63" i="9"/>
  <c r="EQ63" i="8"/>
  <c r="DZ29" i="10"/>
  <c r="EH29" i="9"/>
  <c r="CD69" i="9"/>
  <c r="BZ69" i="9"/>
  <c r="D48" i="10"/>
  <c r="L48" i="9"/>
  <c r="EB31" i="9"/>
  <c r="EF31" i="9"/>
  <c r="BC19" i="9"/>
  <c r="AY19" i="9"/>
  <c r="EF38" i="9"/>
  <c r="EB38" i="9"/>
  <c r="DH67" i="9"/>
  <c r="DP67" i="8"/>
  <c r="AE30" i="9"/>
  <c r="AM30" i="8"/>
  <c r="AG77" i="10"/>
  <c r="AK77" i="10"/>
  <c r="BZ29" i="9"/>
  <c r="CD29" i="9"/>
  <c r="BU37" i="9"/>
  <c r="BQ37" i="9"/>
  <c r="AP26" i="9"/>
  <c r="AT26" i="9"/>
  <c r="BH62" i="9"/>
  <c r="BL62" i="9"/>
  <c r="DE25" i="9"/>
  <c r="DA25" i="9"/>
  <c r="DS27" i="9"/>
  <c r="DW27" i="9"/>
  <c r="D61" i="10"/>
  <c r="L61" i="9"/>
  <c r="CY49" i="10"/>
  <c r="DG49" i="9"/>
  <c r="EK65" i="9"/>
  <c r="EO65" i="9"/>
  <c r="CM16" i="9"/>
  <c r="CI16" i="9"/>
  <c r="D16" i="9"/>
  <c r="L16" i="8"/>
  <c r="EF32" i="9"/>
  <c r="EB32" i="9"/>
  <c r="CY40" i="9"/>
  <c r="DG40" i="8"/>
  <c r="BQ28" i="9"/>
  <c r="BU28" i="9"/>
  <c r="CG69" i="9"/>
  <c r="CO69" i="8"/>
  <c r="J18" i="9"/>
  <c r="F18" i="9"/>
  <c r="AT66" i="9"/>
  <c r="AP66" i="9"/>
  <c r="BX31" i="10"/>
  <c r="CF31" i="9"/>
  <c r="BF63" i="9"/>
  <c r="BN63" i="8"/>
  <c r="BO65" i="10"/>
  <c r="BW65" i="9"/>
  <c r="EI39" i="10"/>
  <c r="EQ39" i="9"/>
  <c r="DZ55" i="10"/>
  <c r="EH55" i="9"/>
  <c r="BH32" i="9"/>
  <c r="BL32" i="9"/>
  <c r="BU38" i="9"/>
  <c r="BQ38" i="9"/>
  <c r="CY36" i="9"/>
  <c r="DG36" i="8"/>
  <c r="DN63" i="10"/>
  <c r="DJ63" i="10"/>
  <c r="DW29" i="9"/>
  <c r="DS29" i="9"/>
  <c r="CD10" i="9"/>
  <c r="BZ10" i="9"/>
  <c r="DW36" i="9"/>
  <c r="DS36" i="9"/>
  <c r="EI59" i="10"/>
  <c r="EQ59" i="9"/>
  <c r="DE45" i="9"/>
  <c r="DA45" i="9"/>
  <c r="DE63" i="9"/>
  <c r="DA63" i="9"/>
  <c r="EK32" i="9"/>
  <c r="EO32" i="9"/>
  <c r="BX28" i="9"/>
  <c r="CF28" i="8"/>
  <c r="BU18" i="9"/>
  <c r="BQ18" i="9"/>
  <c r="AG74" i="9"/>
  <c r="AK74" i="9"/>
  <c r="AN17" i="9"/>
  <c r="AV17" i="8"/>
  <c r="DQ37" i="9"/>
  <c r="DY37" i="8"/>
  <c r="DZ53" i="9"/>
  <c r="EH53" i="8"/>
  <c r="DN35" i="9"/>
  <c r="DJ35" i="9"/>
  <c r="AG10" i="9"/>
  <c r="AK10" i="9"/>
  <c r="BF29" i="10"/>
  <c r="BN29" i="9"/>
  <c r="DQ66" i="10"/>
  <c r="DY66" i="9"/>
  <c r="BC76" i="9"/>
  <c r="AY76" i="9"/>
  <c r="DS69" i="9"/>
  <c r="DW69" i="9"/>
  <c r="CI68" i="9"/>
  <c r="CM68" i="9"/>
  <c r="CD18" i="9"/>
  <c r="BZ18" i="9"/>
  <c r="BZ49" i="9"/>
  <c r="CD49" i="9"/>
  <c r="AT48" i="9"/>
  <c r="AP48" i="9"/>
  <c r="AT19" i="9"/>
  <c r="AP19" i="9"/>
  <c r="EO30" i="9"/>
  <c r="EK30" i="9"/>
  <c r="EO24" i="9"/>
  <c r="EK24" i="9"/>
  <c r="J22" i="9"/>
  <c r="F22" i="9"/>
  <c r="AB31" i="9"/>
  <c r="X31" i="9"/>
  <c r="DN26" i="9"/>
  <c r="DJ26" i="9"/>
  <c r="BX27" i="10"/>
  <c r="CF27" i="9"/>
  <c r="V77" i="10"/>
  <c r="AD77" i="9"/>
  <c r="J36" i="9"/>
  <c r="F36" i="9"/>
  <c r="BO61" i="9"/>
  <c r="BW61" i="8"/>
  <c r="DE74" i="9"/>
  <c r="DA74" i="9"/>
  <c r="BC53" i="9"/>
  <c r="AY53" i="9"/>
  <c r="D77" i="9"/>
  <c r="L77" i="8"/>
  <c r="F25" i="9"/>
  <c r="J25" i="9"/>
  <c r="EK75" i="9"/>
  <c r="EO75" i="9"/>
  <c r="BF17" i="9"/>
  <c r="BN17" i="8"/>
  <c r="CG23" i="11"/>
  <c r="CG23" i="10"/>
  <c r="CO23" i="9"/>
  <c r="D37" i="10"/>
  <c r="L37" i="9"/>
  <c r="AW17" i="10"/>
  <c r="BE17" i="9"/>
  <c r="BF22" i="10"/>
  <c r="BN22" i="9"/>
  <c r="BX66" i="10"/>
  <c r="CF66" i="9"/>
  <c r="AE28" i="9"/>
  <c r="AM28" i="8"/>
  <c r="DH27" i="10"/>
  <c r="DP27" i="9"/>
  <c r="DZ19" i="9"/>
  <c r="EH19" i="8"/>
  <c r="DZ30" i="9"/>
  <c r="EH30" i="8"/>
  <c r="BE41" i="8"/>
  <c r="AW41" i="9"/>
  <c r="DH72" i="10"/>
  <c r="DP72" i="9"/>
  <c r="DZ39" i="10"/>
  <c r="EH39" i="9"/>
  <c r="V49" i="9"/>
  <c r="AD49" i="8"/>
  <c r="BX65" i="10"/>
  <c r="CF65" i="9"/>
  <c r="DZ65" i="9"/>
  <c r="EH65" i="8"/>
  <c r="DZ67" i="10"/>
  <c r="EH67" i="9"/>
  <c r="CG75" i="11"/>
  <c r="CG75" i="10"/>
  <c r="CO75" i="9"/>
  <c r="AG66" i="9"/>
  <c r="AK66" i="9"/>
  <c r="AW37" i="9"/>
  <c r="BE37" i="8"/>
  <c r="DQ16" i="9"/>
  <c r="DY16" i="8"/>
  <c r="D72" i="9"/>
  <c r="L72" i="8"/>
  <c r="D27" i="10"/>
  <c r="L27" i="9"/>
  <c r="AG76" i="9"/>
  <c r="AK76" i="9"/>
  <c r="BF53" i="10"/>
  <c r="BN53" i="9"/>
  <c r="AW24" i="10"/>
  <c r="BE24" i="9"/>
  <c r="DW26" i="9"/>
  <c r="DS26" i="9"/>
  <c r="AE78" i="10"/>
  <c r="AM78" i="9"/>
  <c r="BQ78" i="9"/>
  <c r="BU78" i="9"/>
  <c r="BO76" i="10"/>
  <c r="BW76" i="9"/>
  <c r="BF24" i="9"/>
  <c r="BN24" i="8"/>
  <c r="DQ47" i="10"/>
  <c r="DY47" i="9"/>
  <c r="DQ17" i="10"/>
  <c r="DY17" i="9"/>
  <c r="AE45" i="10"/>
  <c r="AM45" i="9"/>
  <c r="AN61" i="9"/>
  <c r="AV61" i="8"/>
  <c r="CG10" i="9"/>
  <c r="CO10" i="8"/>
  <c r="AW68" i="9"/>
  <c r="BE68" i="8"/>
  <c r="DQ35" i="9"/>
  <c r="DY35" i="8"/>
  <c r="BF48" i="10"/>
  <c r="BN48" i="9"/>
  <c r="AY88" i="8"/>
  <c r="BC88" i="8"/>
  <c r="DW67" i="9"/>
  <c r="DS67" i="9"/>
  <c r="AW10" i="10"/>
  <c r="BE10" i="9"/>
  <c r="BZ13" i="9"/>
  <c r="CD13" i="9"/>
  <c r="DH13" i="9"/>
  <c r="DP13" i="8"/>
  <c r="BF78" i="10"/>
  <c r="BN78" i="9"/>
  <c r="DA29" i="9"/>
  <c r="DE29" i="9"/>
  <c r="CG67" i="9"/>
  <c r="CO67" i="8"/>
  <c r="DE17" i="9"/>
  <c r="DA17" i="9"/>
  <c r="BO63" i="9"/>
  <c r="BW63" i="8"/>
  <c r="V19" i="9"/>
  <c r="AD19" i="8"/>
  <c r="EF17" i="9"/>
  <c r="EB17" i="9"/>
  <c r="BQ62" i="9"/>
  <c r="BU62" i="9"/>
  <c r="DW68" i="9"/>
  <c r="DS68" i="9"/>
  <c r="DN19" i="9"/>
  <c r="DJ19" i="9"/>
  <c r="BU49" i="9"/>
  <c r="BQ49" i="9"/>
  <c r="DH45" i="9"/>
  <c r="DP45" i="8"/>
  <c r="EK77" i="9"/>
  <c r="EO77" i="9"/>
  <c r="BO19" i="9"/>
  <c r="BW19" i="8"/>
  <c r="BF69" i="10"/>
  <c r="BN69" i="9"/>
  <c r="DW22" i="9"/>
  <c r="DS22" i="9"/>
  <c r="DN64" i="9"/>
  <c r="DJ64" i="9"/>
  <c r="BU16" i="9"/>
  <c r="BQ16" i="9"/>
  <c r="DN62" i="9"/>
  <c r="DJ62" i="9"/>
  <c r="CD16" i="9"/>
  <c r="BZ16" i="9"/>
  <c r="EI29" i="9"/>
  <c r="EQ29" i="8"/>
  <c r="BU35" i="9"/>
  <c r="BQ35" i="9"/>
  <c r="BO13" i="9"/>
  <c r="BW13" i="8"/>
  <c r="DE22" i="9"/>
  <c r="DA22" i="9"/>
  <c r="AW16" i="9"/>
  <c r="BE16" i="8"/>
  <c r="DE48" i="9"/>
  <c r="DA48" i="9"/>
  <c r="AN25" i="10"/>
  <c r="AV25" i="9"/>
  <c r="BX55" i="9"/>
  <c r="CF55" i="8"/>
  <c r="BC26" i="9"/>
  <c r="AY26" i="9"/>
  <c r="AE63" i="10"/>
  <c r="AM63" i="9"/>
  <c r="AK22" i="9"/>
  <c r="AG22" i="9"/>
  <c r="D13" i="9"/>
  <c r="L13" i="8"/>
  <c r="AE53" i="9"/>
  <c r="AM53" i="8"/>
  <c r="DE35" i="9"/>
  <c r="DA35" i="9"/>
  <c r="CM72" i="9"/>
  <c r="CI72" i="9"/>
  <c r="AB62" i="9"/>
  <c r="X62" i="9"/>
  <c r="DH76" i="9"/>
  <c r="DP76" i="8"/>
  <c r="CD25" i="9"/>
  <c r="BZ25" i="9"/>
  <c r="CI49" i="9"/>
  <c r="CM49" i="9"/>
  <c r="BQ32" i="9"/>
  <c r="BU32" i="9"/>
  <c r="DJ77" i="9"/>
  <c r="DN77" i="9"/>
  <c r="BL75" i="9"/>
  <c r="BH75" i="9"/>
  <c r="EK55" i="9"/>
  <c r="EO55" i="9"/>
  <c r="DH23" i="10"/>
  <c r="DP23" i="9"/>
  <c r="J35" i="9"/>
  <c r="F35" i="9"/>
  <c r="AB40" i="9"/>
  <c r="X40" i="9"/>
  <c r="AW59" i="9"/>
  <c r="BE59" i="8"/>
  <c r="BO26" i="10"/>
  <c r="BW26" i="9"/>
  <c r="AT24" i="9"/>
  <c r="AP24" i="9"/>
  <c r="DE55" i="9"/>
  <c r="DA55" i="9"/>
  <c r="AW77" i="9"/>
  <c r="BE77" i="8"/>
  <c r="CG74" i="9"/>
  <c r="CO74" i="8"/>
  <c r="AP62" i="9"/>
  <c r="AT62" i="9"/>
  <c r="EF77" i="9"/>
  <c r="EB77" i="9"/>
  <c r="CG29" i="9"/>
  <c r="CO29" i="8"/>
  <c r="V32" i="10"/>
  <c r="AD32" i="9"/>
  <c r="BX30" i="9"/>
  <c r="CF30" i="8"/>
  <c r="BU24" i="9"/>
  <c r="BQ24" i="9"/>
  <c r="BF47" i="9"/>
  <c r="BN47" i="8"/>
  <c r="CM39" i="9"/>
  <c r="CI39" i="9"/>
  <c r="DZ24" i="9"/>
  <c r="EH24" i="8"/>
  <c r="D78" i="10"/>
  <c r="L78" i="9"/>
  <c r="AN39" i="10"/>
  <c r="AV39" i="9"/>
  <c r="CG37" i="11"/>
  <c r="CG37" i="10"/>
  <c r="CO37" i="9"/>
  <c r="AG31" i="9"/>
  <c r="AK31" i="9"/>
  <c r="AT59" i="9"/>
  <c r="AP59" i="9"/>
  <c r="J66" i="9"/>
  <c r="F66" i="9"/>
  <c r="AK19" i="9"/>
  <c r="AG19" i="9"/>
  <c r="CD45" i="9"/>
  <c r="BZ45" i="9"/>
  <c r="CD63" i="9"/>
  <c r="BZ63" i="9"/>
  <c r="EF72" i="9"/>
  <c r="EB72" i="9"/>
  <c r="DS10" i="9"/>
  <c r="DW10" i="9"/>
  <c r="EO40" i="9"/>
  <c r="EK40" i="9"/>
  <c r="BF59" i="10"/>
  <c r="BN59" i="9"/>
  <c r="BC36" i="9"/>
  <c r="AY36" i="9"/>
  <c r="BL61" i="9"/>
  <c r="BH61" i="9"/>
  <c r="DN39" i="9"/>
  <c r="DJ39" i="9"/>
  <c r="J17" i="9"/>
  <c r="F17" i="9"/>
  <c r="DN18" i="9"/>
  <c r="DJ18" i="9"/>
  <c r="DZ25" i="10"/>
  <c r="EH25" i="9"/>
  <c r="BO30" i="10"/>
  <c r="BW30" i="9"/>
  <c r="AN68" i="10"/>
  <c r="AV68" i="9"/>
  <c r="V68" i="10"/>
  <c r="AD68" i="9"/>
  <c r="D68" i="9"/>
  <c r="L68" i="8"/>
  <c r="DS61" i="9"/>
  <c r="DW61" i="9"/>
  <c r="CY76" i="10"/>
  <c r="DG76" i="9"/>
  <c r="CY69" i="10"/>
  <c r="DG69" i="9"/>
  <c r="BX74" i="10"/>
  <c r="CF74" i="9"/>
  <c r="DE18" i="9"/>
  <c r="DA18" i="9"/>
  <c r="EI19" i="10"/>
  <c r="EQ19" i="9"/>
  <c r="BL18" i="9"/>
  <c r="BH18" i="9"/>
  <c r="CG45" i="9"/>
  <c r="CO45" i="8"/>
  <c r="EO16" i="9"/>
  <c r="EK16" i="9"/>
  <c r="AE24" i="9"/>
  <c r="AM24" i="8"/>
  <c r="DJ30" i="9"/>
  <c r="DN30" i="9"/>
  <c r="BU53" i="9"/>
  <c r="BQ53" i="9"/>
  <c r="AK69" i="10"/>
  <c r="AG69" i="10"/>
  <c r="DH68" i="10"/>
  <c r="DP68" i="9"/>
  <c r="CD59" i="9"/>
  <c r="BZ59" i="9"/>
  <c r="BH45" i="9"/>
  <c r="BL45" i="9"/>
  <c r="BF65" i="10"/>
  <c r="BN65" i="9"/>
  <c r="BC30" i="9"/>
  <c r="AY30" i="9"/>
  <c r="BL16" i="9"/>
  <c r="BH16" i="9"/>
  <c r="DQ30" i="9"/>
  <c r="DY30" i="8"/>
  <c r="AT40" i="9"/>
  <c r="AP40" i="9"/>
  <c r="DH38" i="9"/>
  <c r="DP38" i="8"/>
  <c r="V63" i="10"/>
  <c r="AD63" i="9"/>
  <c r="BL23" i="9"/>
  <c r="BH23" i="9"/>
  <c r="AK39" i="9"/>
  <c r="AG39" i="9"/>
  <c r="BO72" i="9"/>
  <c r="BW72" i="8"/>
  <c r="AE47" i="10"/>
  <c r="AM47" i="9"/>
  <c r="AK35" i="9"/>
  <c r="AG35" i="9"/>
  <c r="BX22" i="10"/>
  <c r="CF22" i="9"/>
  <c r="CD76" i="9"/>
  <c r="BZ76" i="9"/>
  <c r="DZ68" i="10"/>
  <c r="EH68" i="9"/>
  <c r="EF48" i="9"/>
  <c r="EB48" i="9"/>
  <c r="EI41" i="9"/>
  <c r="EQ41" i="8"/>
  <c r="DQ53" i="10"/>
  <c r="DY53" i="9"/>
  <c r="BX23" i="10"/>
  <c r="CF23" i="9"/>
  <c r="AW49" i="9"/>
  <c r="BE49" i="8"/>
  <c r="AN18" i="9"/>
  <c r="AV18" i="8"/>
  <c r="BX37" i="10"/>
  <c r="CF37" i="9"/>
  <c r="EI47" i="10"/>
  <c r="EQ47" i="9"/>
  <c r="CY64" i="9"/>
  <c r="DG64" i="8"/>
  <c r="DZ16" i="10"/>
  <c r="EH16" i="9"/>
  <c r="CY41" i="10"/>
  <c r="DG41" i="9"/>
  <c r="CY37" i="10"/>
  <c r="DG37" i="9"/>
  <c r="DH61" i="9"/>
  <c r="DP61" i="8"/>
  <c r="DZ45" i="10"/>
  <c r="EH45" i="9"/>
  <c r="AE38" i="10"/>
  <c r="AM38" i="9"/>
  <c r="CG65" i="9"/>
  <c r="CO65" i="8"/>
  <c r="CY68" i="9"/>
  <c r="DG68" i="8"/>
  <c r="DZ10" i="9"/>
  <c r="EH10" i="8"/>
  <c r="EI35" i="10"/>
  <c r="EQ35" i="9"/>
  <c r="BD74" i="9"/>
  <c r="AY74" i="9"/>
  <c r="CG19" i="11"/>
  <c r="CG19" i="10"/>
  <c r="CO19" i="9"/>
  <c r="V37" i="9"/>
  <c r="AD37" i="8"/>
  <c r="DE16" i="9"/>
  <c r="DA16" i="9"/>
  <c r="EO62" i="9"/>
  <c r="EK62" i="9"/>
  <c r="EK26" i="9"/>
  <c r="EO26" i="9"/>
  <c r="BU64" i="9"/>
  <c r="BQ64" i="9"/>
  <c r="CG24" i="9"/>
  <c r="CO24" i="8"/>
  <c r="CI48" i="10"/>
  <c r="CM48" i="10"/>
  <c r="CO48" i="10" s="1"/>
  <c r="V38" i="10"/>
  <c r="AD38" i="9"/>
  <c r="DH17" i="10"/>
  <c r="DP17" i="9"/>
  <c r="DZ47" i="10"/>
  <c r="EH47" i="9"/>
  <c r="EI25" i="10"/>
  <c r="EQ25" i="9"/>
  <c r="AN10" i="9"/>
  <c r="AV10" i="8"/>
  <c r="DW19" i="9"/>
  <c r="DS19" i="9"/>
  <c r="CG76" i="9"/>
  <c r="CO76" i="8"/>
  <c r="DZ18" i="9"/>
  <c r="EH18" i="8"/>
  <c r="AN55" i="10"/>
  <c r="AV55" i="9"/>
  <c r="BO40" i="10"/>
  <c r="BW40" i="9"/>
  <c r="AE13" i="10"/>
  <c r="AM13" i="9"/>
  <c r="DQ38" i="10"/>
  <c r="DY38" i="9"/>
  <c r="CY59" i="9"/>
  <c r="DG59" i="8"/>
  <c r="AG68" i="9"/>
  <c r="AK68" i="9"/>
  <c r="AK27" i="9"/>
  <c r="AG27" i="9"/>
  <c r="CY30" i="9"/>
  <c r="DG30" i="8"/>
  <c r="EI69" i="9"/>
  <c r="EQ69" i="8"/>
  <c r="DE38" i="9"/>
  <c r="DA38" i="9"/>
  <c r="DN41" i="9"/>
  <c r="DJ41" i="9"/>
  <c r="EO38" i="9"/>
  <c r="EK38" i="9"/>
  <c r="CD36" i="9"/>
  <c r="BZ36" i="9"/>
  <c r="EF23" i="9"/>
  <c r="EB23" i="9"/>
  <c r="AK29" i="9"/>
  <c r="AG29" i="9"/>
  <c r="EF41" i="9"/>
  <c r="EB41" i="9"/>
  <c r="DZ64" i="9"/>
  <c r="EH64" i="8"/>
  <c r="DQ78" i="10"/>
  <c r="DY78" i="9"/>
  <c r="BX62" i="9"/>
  <c r="CF62" i="8"/>
  <c r="BC69" i="9"/>
  <c r="AY69" i="9"/>
  <c r="AW25" i="9"/>
  <c r="BE25" i="8"/>
  <c r="BF26" i="9"/>
  <c r="BN26" i="8"/>
  <c r="CD39" i="9"/>
  <c r="BZ39" i="9"/>
  <c r="AN47" i="10"/>
  <c r="AV47" i="9"/>
  <c r="BF13" i="10"/>
  <c r="BN13" i="9"/>
  <c r="EK66" i="9"/>
  <c r="EO66" i="9"/>
  <c r="DA66" i="9"/>
  <c r="DE66" i="9"/>
  <c r="AN67" i="10"/>
  <c r="AV67" i="9"/>
  <c r="CG30" i="11"/>
  <c r="CG30" i="10"/>
  <c r="CO30" i="9"/>
  <c r="AE32" i="9"/>
  <c r="AM32" i="8"/>
  <c r="BC63" i="9"/>
  <c r="AY63" i="9"/>
  <c r="BF39" i="10"/>
  <c r="BN39" i="9"/>
  <c r="DH32" i="9"/>
  <c r="DP32" i="8"/>
  <c r="AN45" i="9"/>
  <c r="AV45" i="8"/>
  <c r="EK22" i="9"/>
  <c r="EO22" i="9"/>
  <c r="CD48" i="9"/>
  <c r="BZ48" i="9"/>
  <c r="BZ26" i="9"/>
  <c r="CD26" i="9"/>
  <c r="DZ28" i="9"/>
  <c r="EH28" i="8"/>
  <c r="AW39" i="9"/>
  <c r="BE39" i="8"/>
  <c r="AW48" i="9"/>
  <c r="BE48" i="8"/>
  <c r="AK18" i="9"/>
  <c r="AG18" i="9"/>
  <c r="AT72" i="9"/>
  <c r="AP72" i="9"/>
  <c r="BL35" i="9"/>
  <c r="BH35" i="9"/>
  <c r="AY27" i="9"/>
  <c r="BC27" i="9"/>
  <c r="CI53" i="9"/>
  <c r="CM53" i="9"/>
  <c r="AK25" i="9"/>
  <c r="AG25" i="9"/>
  <c r="DH75" i="10"/>
  <c r="DP75" i="9"/>
  <c r="BC61" i="9"/>
  <c r="AY61" i="9"/>
  <c r="BZ78" i="9"/>
  <c r="CD78" i="9"/>
  <c r="AW45" i="10"/>
  <c r="BE45" i="9"/>
  <c r="EI74" i="9"/>
  <c r="EQ74" i="8"/>
  <c r="CY75" i="9"/>
  <c r="DG75" i="8"/>
  <c r="AW29" i="10"/>
  <c r="BE29" i="9"/>
  <c r="CD38" i="9"/>
  <c r="BZ38" i="9"/>
  <c r="CI55" i="9"/>
  <c r="CM55" i="9"/>
  <c r="BQ74" i="9"/>
  <c r="BU74" i="9"/>
  <c r="BC65" i="9"/>
  <c r="AY65" i="9"/>
  <c r="BF49" i="10"/>
  <c r="BN49" i="9"/>
  <c r="CG31" i="11"/>
  <c r="CG31" i="10"/>
  <c r="CO31" i="9"/>
  <c r="EI13" i="9"/>
  <c r="EQ13" i="8"/>
  <c r="BF36" i="9"/>
  <c r="BN36" i="8"/>
  <c r="CM48" i="11"/>
  <c r="CI48" i="11"/>
  <c r="CI64" i="9"/>
  <c r="CM64" i="9"/>
  <c r="BC74" i="10"/>
  <c r="BL67" i="9"/>
  <c r="BH67" i="9"/>
  <c r="DE47" i="9"/>
  <c r="DA47" i="9"/>
  <c r="DQ39" i="9"/>
  <c r="DY39" i="8"/>
  <c r="DQ45" i="10"/>
  <c r="DY45" i="9"/>
  <c r="AG67" i="9"/>
  <c r="AK67" i="9"/>
  <c r="DN29" i="9"/>
  <c r="DJ29" i="9"/>
  <c r="AE40" i="9"/>
  <c r="AM40" i="8"/>
  <c r="AN69" i="9"/>
  <c r="AV69" i="8"/>
  <c r="EI67" i="9"/>
  <c r="EQ67" i="8"/>
  <c r="BH76" i="9"/>
  <c r="BL76" i="9"/>
  <c r="AB17" i="9"/>
  <c r="X17" i="9"/>
  <c r="BU10" i="9"/>
  <c r="BQ10" i="9"/>
  <c r="DH48" i="9"/>
  <c r="DP48" i="8"/>
  <c r="CG27" i="11"/>
  <c r="CG27" i="10"/>
  <c r="CO27" i="9"/>
  <c r="CG66" i="9"/>
  <c r="CO66" i="8"/>
  <c r="CD75" i="9"/>
  <c r="BZ75" i="9"/>
  <c r="DN10" i="9"/>
  <c r="DJ10" i="9"/>
  <c r="DH22" i="9"/>
  <c r="DP22" i="8"/>
  <c r="DQ23" i="9"/>
  <c r="DY23" i="8"/>
  <c r="J45" i="9"/>
  <c r="F45" i="9"/>
  <c r="AY47" i="9"/>
  <c r="BC47" i="9"/>
  <c r="AP75" i="9"/>
  <c r="AT75" i="9"/>
  <c r="DQ77" i="10"/>
  <c r="DY77" i="9"/>
  <c r="CD19" i="9"/>
  <c r="BZ19" i="9"/>
  <c r="BL72" i="9"/>
  <c r="BH72" i="9"/>
  <c r="CY19" i="9"/>
  <c r="DG19" i="8"/>
  <c r="EO36" i="9"/>
  <c r="EK36" i="9"/>
  <c r="AN37" i="9"/>
  <c r="AV37" i="8"/>
  <c r="AT28" i="9"/>
  <c r="AP28" i="9"/>
  <c r="DQ41" i="9"/>
  <c r="DY41" i="8"/>
  <c r="DN53" i="9"/>
  <c r="DJ53" i="9"/>
  <c r="AT77" i="9"/>
  <c r="AP77" i="9"/>
  <c r="CD17" i="9"/>
  <c r="BZ17" i="9"/>
  <c r="EF27" i="9"/>
  <c r="EB27" i="9"/>
  <c r="D74" i="10"/>
  <c r="L74" i="9"/>
  <c r="AT30" i="9"/>
  <c r="AP30" i="9"/>
  <c r="EI48" i="10"/>
  <c r="EQ48" i="9"/>
  <c r="AE26" i="9"/>
  <c r="AM26" i="8"/>
  <c r="DQ18" i="9"/>
  <c r="DY18" i="8"/>
  <c r="AW72" i="9"/>
  <c r="BE72" i="8"/>
  <c r="DW64" i="9"/>
  <c r="DS64" i="9"/>
  <c r="EO28" i="9"/>
  <c r="EK28" i="9"/>
  <c r="BF66" i="10"/>
  <c r="BN66" i="9"/>
  <c r="EI76" i="9"/>
  <c r="EQ76" i="8"/>
  <c r="AB55" i="9"/>
  <c r="X55" i="9"/>
  <c r="EF61" i="9"/>
  <c r="EB61" i="9"/>
  <c r="CY62" i="9"/>
  <c r="DG62" i="8"/>
  <c r="CG22" i="9"/>
  <c r="CO22" i="8"/>
  <c r="DQ62" i="9"/>
  <c r="DY62" i="8"/>
  <c r="BO67" i="9"/>
  <c r="BW67" i="8"/>
  <c r="EI78" i="9"/>
  <c r="EQ78" i="8"/>
  <c r="DH66" i="9"/>
  <c r="DP66" i="8"/>
  <c r="DH36" i="9"/>
  <c r="DP36" i="8"/>
  <c r="AE16" i="10"/>
  <c r="AM16" i="9"/>
  <c r="AN35" i="10"/>
  <c r="AV35" i="9"/>
  <c r="AN16" i="10"/>
  <c r="AV16" i="9"/>
  <c r="DZ35" i="10"/>
  <c r="EH35" i="9"/>
  <c r="BF19" i="7"/>
  <c r="BN19" i="6"/>
  <c r="DQ25" i="9"/>
  <c r="DY25" i="8"/>
  <c r="AW35" i="9"/>
  <c r="BE35" i="8"/>
  <c r="CG78" i="9"/>
  <c r="CO78" i="8"/>
  <c r="BF74" i="9"/>
  <c r="BN74" i="8"/>
  <c r="EI18" i="10"/>
  <c r="EQ18" i="9"/>
  <c r="D55" i="9"/>
  <c r="L55" i="8"/>
  <c r="DH49" i="10"/>
  <c r="DP49" i="9"/>
  <c r="AK72" i="9"/>
  <c r="AG72" i="9"/>
  <c r="AK59" i="9"/>
  <c r="AG59" i="9"/>
  <c r="BX64" i="9"/>
  <c r="CF64" i="8"/>
  <c r="BU27" i="9"/>
  <c r="BQ27" i="9"/>
  <c r="DQ49" i="10"/>
  <c r="DY49" i="9"/>
  <c r="EI10" i="10"/>
  <c r="EQ10" i="9"/>
  <c r="L53" i="8"/>
  <c r="D53" i="9"/>
  <c r="AY31" i="9"/>
  <c r="BC31" i="9"/>
  <c r="EO23" i="9"/>
  <c r="EK23" i="9"/>
  <c r="EI68" i="10"/>
  <c r="EQ68" i="9"/>
  <c r="CG36" i="9"/>
  <c r="CO36" i="8"/>
  <c r="EI27" i="9"/>
  <c r="EQ27" i="8"/>
  <c r="CY67" i="10"/>
  <c r="DG67" i="9"/>
  <c r="EI45" i="9"/>
  <c r="EQ45" i="8"/>
  <c r="BX68" i="9"/>
  <c r="CF68" i="8"/>
  <c r="D23" i="10"/>
  <c r="L23" i="9"/>
  <c r="BX77" i="9"/>
  <c r="CF77" i="8"/>
  <c r="DH74" i="9"/>
  <c r="DP74" i="8"/>
  <c r="EI61" i="9"/>
  <c r="EQ61" i="8"/>
  <c r="DQ48" i="10"/>
  <c r="DY48" i="9"/>
  <c r="AE36" i="9"/>
  <c r="AM36" i="8"/>
  <c r="AW64" i="10"/>
  <c r="BE64" i="9"/>
  <c r="AN41" i="9"/>
  <c r="AV41" i="8"/>
  <c r="D30" i="9"/>
  <c r="L30" i="8"/>
  <c r="V66" i="9"/>
  <c r="AD66" i="8"/>
  <c r="BX47" i="9"/>
  <c r="CF47" i="8"/>
  <c r="CY13" i="11"/>
  <c r="DG13" i="10"/>
  <c r="AG61" i="9"/>
  <c r="AK61" i="9"/>
  <c r="BO77" i="9"/>
  <c r="BW77" i="8"/>
  <c r="BU59" i="9"/>
  <c r="BQ59" i="9"/>
  <c r="AK49" i="9"/>
  <c r="AG49" i="9"/>
  <c r="AW78" i="10"/>
  <c r="BE78" i="9"/>
  <c r="D67" i="10"/>
  <c r="L67" i="9"/>
  <c r="AE55" i="10"/>
  <c r="AM55" i="9"/>
  <c r="DQ31" i="10"/>
  <c r="DY31" i="9"/>
  <c r="AT38" i="9"/>
  <c r="AP38" i="9"/>
  <c r="CM17" i="9"/>
  <c r="CI17" i="9"/>
  <c r="BL55" i="9"/>
  <c r="BH55" i="9"/>
  <c r="BL77" i="10"/>
  <c r="BH77" i="10"/>
  <c r="BQ69" i="9"/>
  <c r="BU69" i="9"/>
  <c r="EI17" i="10"/>
  <c r="EQ17" i="9"/>
  <c r="BU47" i="9"/>
  <c r="BQ47" i="9"/>
  <c r="J10" i="9"/>
  <c r="F10" i="9"/>
  <c r="CI77" i="9"/>
  <c r="CM77" i="9"/>
  <c r="V75" i="10"/>
  <c r="AD75" i="9"/>
  <c r="AN32" i="10"/>
  <c r="AV32" i="9"/>
  <c r="CM18" i="9"/>
  <c r="CI18" i="9"/>
  <c r="AE64" i="9"/>
  <c r="AM64" i="8"/>
  <c r="EF13" i="9"/>
  <c r="EB13" i="9"/>
  <c r="DN16" i="9"/>
  <c r="DJ16" i="9"/>
  <c r="DQ28" i="10"/>
  <c r="DY28" i="9"/>
  <c r="BX61" i="10"/>
  <c r="CF61" i="9"/>
  <c r="AT23" i="9"/>
  <c r="AP23" i="9"/>
  <c r="AK41" i="9"/>
  <c r="AG41" i="9"/>
  <c r="BU17" i="9"/>
  <c r="BQ17" i="9"/>
  <c r="AN65" i="9"/>
  <c r="AV65" i="8"/>
  <c r="AB78" i="9"/>
  <c r="X78" i="9"/>
  <c r="J39" i="9"/>
  <c r="F39" i="9"/>
  <c r="DN59" i="9"/>
  <c r="DJ59" i="9"/>
  <c r="BC38" i="9"/>
  <c r="AY38" i="9"/>
  <c r="AK37" i="9"/>
  <c r="AG37" i="9"/>
  <c r="CG38" i="9"/>
  <c r="CO38" i="8"/>
  <c r="J38" i="9"/>
  <c r="F38" i="9"/>
  <c r="BU45" i="9"/>
  <c r="BQ45" i="9"/>
  <c r="EF37" i="9"/>
  <c r="EB37" i="9"/>
  <c r="EB75" i="9"/>
  <c r="EF75" i="9"/>
  <c r="DN65" i="9"/>
  <c r="DJ65" i="9"/>
  <c r="AG65" i="10"/>
  <c r="AK65" i="10"/>
  <c r="BC32" i="9"/>
  <c r="AY32" i="9"/>
  <c r="EF40" i="9"/>
  <c r="EB40" i="9"/>
  <c r="AY22" i="9"/>
  <c r="BC22" i="9"/>
  <c r="AB65" i="9"/>
  <c r="X65" i="9"/>
  <c r="F29" i="9"/>
  <c r="J29" i="9"/>
  <c r="AN63" i="9"/>
  <c r="AV63" i="8"/>
  <c r="D62" i="9"/>
  <c r="L62" i="8"/>
  <c r="D65" i="10"/>
  <c r="L65" i="9"/>
  <c r="BF30" i="10"/>
  <c r="BN30" i="9"/>
  <c r="DN55" i="9"/>
  <c r="DJ55" i="9"/>
  <c r="DQ55" i="10"/>
  <c r="DY55" i="9"/>
  <c r="J40" i="9"/>
  <c r="F40" i="9"/>
  <c r="EF69" i="9"/>
  <c r="EB69" i="9"/>
  <c r="DH40" i="9"/>
  <c r="DP40" i="8"/>
  <c r="D28" i="9"/>
  <c r="L28" i="8"/>
  <c r="DA65" i="9"/>
  <c r="DE65" i="9"/>
  <c r="V67" i="9"/>
  <c r="AD67" i="8"/>
  <c r="EF49" i="9"/>
  <c r="EB49" i="9"/>
  <c r="D75" i="9"/>
  <c r="L75" i="8"/>
  <c r="J24" i="9"/>
  <c r="F24" i="9"/>
  <c r="F19" i="11"/>
  <c r="J19" i="11"/>
  <c r="BH28" i="9"/>
  <c r="BL28" i="9"/>
  <c r="J26" i="9"/>
  <c r="F26" i="9"/>
  <c r="AT36" i="9"/>
  <c r="AP36" i="9"/>
  <c r="DN31" i="9"/>
  <c r="DJ31" i="9"/>
  <c r="DA24" i="9"/>
  <c r="DE24" i="9"/>
  <c r="DQ13" i="10"/>
  <c r="DY13" i="9"/>
  <c r="DH78" i="9"/>
  <c r="DP78" i="8"/>
  <c r="CY23" i="10"/>
  <c r="DG23" i="9"/>
  <c r="DZ76" i="10"/>
  <c r="EH76" i="9"/>
  <c r="DW32" i="9"/>
  <c r="DS32" i="9"/>
  <c r="AN27" i="9"/>
  <c r="AV27" i="8"/>
  <c r="EB66" i="9"/>
  <c r="EF66" i="9"/>
  <c r="CY78" i="10"/>
  <c r="DG78" i="9"/>
  <c r="CY31" i="10"/>
  <c r="DG31" i="9"/>
  <c r="BO22" i="10"/>
  <c r="BW22" i="9"/>
  <c r="BC67" i="10"/>
  <c r="AY67" i="10"/>
  <c r="BF38" i="9"/>
  <c r="BN38" i="8"/>
  <c r="DZ26" i="9"/>
  <c r="EH26" i="8"/>
  <c r="D47" i="9"/>
  <c r="L47" i="8"/>
  <c r="DS76" i="9"/>
  <c r="DW76" i="9"/>
  <c r="J59" i="9"/>
  <c r="F59" i="9"/>
  <c r="EI49" i="9"/>
  <c r="EQ49" i="8"/>
  <c r="V30" i="9"/>
  <c r="AD30" i="8"/>
  <c r="DQ24" i="10"/>
  <c r="DY24" i="9"/>
  <c r="AN29" i="10"/>
  <c r="AV29" i="9"/>
  <c r="BU39" i="9"/>
  <c r="BQ39" i="9"/>
  <c r="BH27" i="9"/>
  <c r="BL27" i="9"/>
  <c r="DN37" i="9"/>
  <c r="DJ37" i="9"/>
  <c r="CY61" i="10"/>
  <c r="DG61" i="9"/>
  <c r="D32" i="12"/>
  <c r="L32" i="11"/>
  <c r="AK23" i="9"/>
  <c r="AG23" i="9"/>
  <c r="CM26" i="9"/>
  <c r="CI26" i="9"/>
  <c r="CM63" i="9"/>
  <c r="CI63" i="9"/>
  <c r="EF22" i="9"/>
  <c r="EB22" i="9"/>
  <c r="DZ59" i="10"/>
  <c r="EH59" i="9"/>
  <c r="J76" i="9"/>
  <c r="F76" i="9"/>
  <c r="BU41" i="9"/>
  <c r="BQ41" i="9"/>
  <c r="BX32" i="9"/>
  <c r="CF32" i="8"/>
  <c r="D31" i="10"/>
  <c r="L31" i="9"/>
  <c r="DE10" i="9"/>
  <c r="DA10" i="9"/>
  <c r="BQ48" i="9"/>
  <c r="BU48" i="9"/>
  <c r="BL68" i="9"/>
  <c r="BH68" i="9"/>
  <c r="CD40" i="9"/>
  <c r="BZ40" i="9"/>
  <c r="CY32" i="10"/>
  <c r="DG32" i="9"/>
  <c r="AN74" i="9"/>
  <c r="AV74" i="8"/>
  <c r="EI31" i="9"/>
  <c r="EQ31" i="8"/>
  <c r="BL31" i="9"/>
  <c r="BH31" i="9"/>
  <c r="CD35" i="9"/>
  <c r="BZ35" i="9"/>
  <c r="DW24" i="10" l="1"/>
  <c r="DS24" i="10"/>
  <c r="DZ69" i="10"/>
  <c r="EH69" i="9"/>
  <c r="BL30" i="10"/>
  <c r="BH30" i="10"/>
  <c r="AW32" i="10"/>
  <c r="BE32" i="9"/>
  <c r="DZ37" i="10"/>
  <c r="EH37" i="9"/>
  <c r="AE37" i="10"/>
  <c r="AM37" i="9"/>
  <c r="V78" i="10"/>
  <c r="AD78" i="9"/>
  <c r="AN23" i="10"/>
  <c r="AV23" i="9"/>
  <c r="DZ13" i="10"/>
  <c r="EH13" i="9"/>
  <c r="AB75" i="10"/>
  <c r="X75" i="10"/>
  <c r="EO17" i="10"/>
  <c r="EK17" i="10"/>
  <c r="CG17" i="11"/>
  <c r="CG17" i="10"/>
  <c r="CO17" i="9"/>
  <c r="F67" i="10"/>
  <c r="J67" i="10"/>
  <c r="BU77" i="9"/>
  <c r="BQ77" i="9"/>
  <c r="AB66" i="9"/>
  <c r="X66" i="9"/>
  <c r="AK36" i="9"/>
  <c r="AG36" i="9"/>
  <c r="BZ77" i="9"/>
  <c r="CD77" i="9"/>
  <c r="DE67" i="10"/>
  <c r="DA67" i="10"/>
  <c r="EI23" i="10"/>
  <c r="EQ23" i="9"/>
  <c r="DW49" i="10"/>
  <c r="DS49" i="10"/>
  <c r="AE72" i="10"/>
  <c r="AM72" i="9"/>
  <c r="BL74" i="9"/>
  <c r="BH74" i="9"/>
  <c r="BL19" i="7"/>
  <c r="BH19" i="7"/>
  <c r="AK16" i="10"/>
  <c r="AG16" i="10"/>
  <c r="BQ67" i="9"/>
  <c r="BU67" i="9"/>
  <c r="DZ61" i="10"/>
  <c r="EH61" i="9"/>
  <c r="EI28" i="10"/>
  <c r="EQ28" i="9"/>
  <c r="AG26" i="9"/>
  <c r="AK26" i="9"/>
  <c r="DZ27" i="10"/>
  <c r="EH27" i="9"/>
  <c r="DW41" i="9"/>
  <c r="DS41" i="9"/>
  <c r="DE19" i="9"/>
  <c r="DA19" i="9"/>
  <c r="DN22" i="9"/>
  <c r="DJ22" i="9"/>
  <c r="CM27" i="10"/>
  <c r="CO27" i="10" s="1"/>
  <c r="CI27" i="10"/>
  <c r="BF76" i="10"/>
  <c r="BN76" i="9"/>
  <c r="CI31" i="11"/>
  <c r="CM31" i="11"/>
  <c r="EO74" i="9"/>
  <c r="EK74" i="9"/>
  <c r="DN75" i="10"/>
  <c r="DJ75" i="10"/>
  <c r="BF35" i="10"/>
  <c r="BN35" i="9"/>
  <c r="AY39" i="9"/>
  <c r="BC39" i="9"/>
  <c r="AW63" i="10"/>
  <c r="BE63" i="9"/>
  <c r="CY66" i="10"/>
  <c r="DG66" i="9"/>
  <c r="AX74" i="10"/>
  <c r="BE74" i="9"/>
  <c r="CM65" i="9"/>
  <c r="CI65" i="9"/>
  <c r="DA37" i="10"/>
  <c r="DE37" i="10"/>
  <c r="EO47" i="10"/>
  <c r="EK47" i="10"/>
  <c r="CD23" i="10"/>
  <c r="BZ23" i="10"/>
  <c r="EF68" i="10"/>
  <c r="EB68" i="10"/>
  <c r="AK47" i="10"/>
  <c r="AG47" i="10"/>
  <c r="AB63" i="10"/>
  <c r="X63" i="10"/>
  <c r="BF16" i="10"/>
  <c r="BN16" i="9"/>
  <c r="BX59" i="10"/>
  <c r="CF59" i="9"/>
  <c r="BF18" i="10"/>
  <c r="BN18" i="9"/>
  <c r="DE69" i="10"/>
  <c r="DA69" i="10"/>
  <c r="AB68" i="10"/>
  <c r="X68" i="10"/>
  <c r="DH18" i="10"/>
  <c r="DP18" i="9"/>
  <c r="AW36" i="10"/>
  <c r="BE36" i="9"/>
  <c r="DZ72" i="10"/>
  <c r="EH72" i="9"/>
  <c r="D66" i="10"/>
  <c r="L66" i="9"/>
  <c r="EI55" i="10"/>
  <c r="EQ55" i="9"/>
  <c r="CG49" i="11"/>
  <c r="CG49" i="10"/>
  <c r="CO49" i="9"/>
  <c r="BX13" i="10"/>
  <c r="CF13" i="9"/>
  <c r="AE66" i="10"/>
  <c r="AM66" i="9"/>
  <c r="EB65" i="9"/>
  <c r="EF65" i="9"/>
  <c r="DJ72" i="10"/>
  <c r="DN72" i="10"/>
  <c r="DJ27" i="10"/>
  <c r="DN27" i="10"/>
  <c r="BC17" i="10"/>
  <c r="AY17" i="10"/>
  <c r="EI75" i="10"/>
  <c r="EQ75" i="9"/>
  <c r="BX49" i="10"/>
  <c r="CF49" i="9"/>
  <c r="AE74" i="10"/>
  <c r="AM74" i="9"/>
  <c r="BF62" i="10"/>
  <c r="BN62" i="9"/>
  <c r="AE77" i="11"/>
  <c r="AM77" i="10"/>
  <c r="CG28" i="11"/>
  <c r="CG28" i="10"/>
  <c r="CO28" i="9"/>
  <c r="AE17" i="10"/>
  <c r="AM17" i="9"/>
  <c r="V64" i="10"/>
  <c r="AD64" i="9"/>
  <c r="AD53" i="9"/>
  <c r="V53" i="10"/>
  <c r="AY28" i="9"/>
  <c r="BC28" i="9"/>
  <c r="BU75" i="10"/>
  <c r="BQ75" i="10"/>
  <c r="DW72" i="10"/>
  <c r="DS72" i="10"/>
  <c r="DG39" i="9"/>
  <c r="CY39" i="10"/>
  <c r="CI41" i="10"/>
  <c r="CM41" i="10"/>
  <c r="CO41" i="10" s="1"/>
  <c r="BX35" i="10"/>
  <c r="CF35" i="9"/>
  <c r="CG77" i="11"/>
  <c r="CG77" i="10"/>
  <c r="CO77" i="9"/>
  <c r="BO69" i="10"/>
  <c r="BW69" i="9"/>
  <c r="AE61" i="10"/>
  <c r="AM61" i="9"/>
  <c r="AW31" i="10"/>
  <c r="BE31" i="9"/>
  <c r="AW47" i="10"/>
  <c r="BE47" i="9"/>
  <c r="CM27" i="11"/>
  <c r="CI27" i="11"/>
  <c r="DH29" i="10"/>
  <c r="DP29" i="9"/>
  <c r="CY47" i="10"/>
  <c r="DG47" i="9"/>
  <c r="CG48" i="12"/>
  <c r="CO48" i="11"/>
  <c r="BX39" i="10"/>
  <c r="CF39" i="9"/>
  <c r="CD62" i="9"/>
  <c r="BZ62" i="9"/>
  <c r="AE29" i="10"/>
  <c r="AM29" i="9"/>
  <c r="DH41" i="10"/>
  <c r="DP41" i="9"/>
  <c r="AE27" i="10"/>
  <c r="AM27" i="9"/>
  <c r="AK13" i="10"/>
  <c r="AG13" i="10"/>
  <c r="CM76" i="9"/>
  <c r="CI76" i="9"/>
  <c r="EF47" i="10"/>
  <c r="EB47" i="10"/>
  <c r="CI24" i="9"/>
  <c r="CM24" i="9"/>
  <c r="CY16" i="10"/>
  <c r="DG16" i="9"/>
  <c r="AT39" i="10"/>
  <c r="AP39" i="10"/>
  <c r="BH47" i="9"/>
  <c r="BL47" i="9"/>
  <c r="CI29" i="9"/>
  <c r="CM29" i="9"/>
  <c r="AY77" i="9"/>
  <c r="BC77" i="9"/>
  <c r="BC59" i="9"/>
  <c r="AY59" i="9"/>
  <c r="CG72" i="11"/>
  <c r="CG72" i="10"/>
  <c r="AE22" i="10"/>
  <c r="AM22" i="9"/>
  <c r="AT25" i="10"/>
  <c r="AP25" i="10"/>
  <c r="BQ13" i="9"/>
  <c r="BU13" i="9"/>
  <c r="DH62" i="10"/>
  <c r="DP62" i="9"/>
  <c r="BL69" i="10"/>
  <c r="BH69" i="10"/>
  <c r="BO49" i="10"/>
  <c r="BW49" i="9"/>
  <c r="DZ17" i="10"/>
  <c r="EH17" i="9"/>
  <c r="CM67" i="9"/>
  <c r="CI67" i="9"/>
  <c r="BL48" i="10"/>
  <c r="BH48" i="10"/>
  <c r="AT61" i="9"/>
  <c r="AP61" i="9"/>
  <c r="BL24" i="9"/>
  <c r="BH24" i="9"/>
  <c r="DQ26" i="10"/>
  <c r="DY26" i="9"/>
  <c r="J27" i="10"/>
  <c r="F27" i="10"/>
  <c r="BC41" i="9"/>
  <c r="AY41" i="9"/>
  <c r="CY74" i="10"/>
  <c r="DG74" i="9"/>
  <c r="CD27" i="10"/>
  <c r="BZ27" i="10"/>
  <c r="EI24" i="10"/>
  <c r="EQ24" i="9"/>
  <c r="AW76" i="10"/>
  <c r="BE76" i="9"/>
  <c r="DH35" i="10"/>
  <c r="DP35" i="9"/>
  <c r="CY63" i="10"/>
  <c r="DG63" i="9"/>
  <c r="BX10" i="10"/>
  <c r="CF10" i="9"/>
  <c r="BO38" i="10"/>
  <c r="BW38" i="9"/>
  <c r="BU65" i="10"/>
  <c r="BQ65" i="10"/>
  <c r="D18" i="10"/>
  <c r="L18" i="9"/>
  <c r="DZ32" i="10"/>
  <c r="EH32" i="9"/>
  <c r="DE49" i="10"/>
  <c r="DA49" i="10"/>
  <c r="AW19" i="10"/>
  <c r="BE19" i="9"/>
  <c r="EF29" i="10"/>
  <c r="EB29" i="10"/>
  <c r="EF63" i="10"/>
  <c r="EB63" i="10"/>
  <c r="CM62" i="10"/>
  <c r="CO62" i="10" s="1"/>
  <c r="CI62" i="10"/>
  <c r="DQ74" i="10"/>
  <c r="DY74" i="9"/>
  <c r="DH25" i="10"/>
  <c r="DP25" i="9"/>
  <c r="CM41" i="11"/>
  <c r="CI41" i="11"/>
  <c r="BC23" i="9"/>
  <c r="AY23" i="9"/>
  <c r="BU25" i="9"/>
  <c r="BQ25" i="9"/>
  <c r="DZ36" i="10"/>
  <c r="EH36" i="9"/>
  <c r="BC66" i="10"/>
  <c r="AY66" i="10"/>
  <c r="D69" i="10"/>
  <c r="L69" i="9"/>
  <c r="BZ67" i="10"/>
  <c r="CD67" i="10"/>
  <c r="EO64" i="10"/>
  <c r="EK64" i="10"/>
  <c r="AT22" i="9"/>
  <c r="AP22" i="9"/>
  <c r="DJ69" i="9"/>
  <c r="DN69" i="9"/>
  <c r="AW67" i="11"/>
  <c r="BE67" i="10"/>
  <c r="BF31" i="10"/>
  <c r="BN31" i="9"/>
  <c r="BX40" i="10"/>
  <c r="CF40" i="9"/>
  <c r="J31" i="10"/>
  <c r="F31" i="10"/>
  <c r="EF59" i="10"/>
  <c r="EB59" i="10"/>
  <c r="AE23" i="10"/>
  <c r="AM23" i="9"/>
  <c r="X30" i="9"/>
  <c r="AB30" i="9"/>
  <c r="J47" i="9"/>
  <c r="F47" i="9"/>
  <c r="BU22" i="10"/>
  <c r="BQ22" i="10"/>
  <c r="AT27" i="9"/>
  <c r="AP27" i="9"/>
  <c r="DN78" i="9"/>
  <c r="DJ78" i="9"/>
  <c r="AN36" i="10"/>
  <c r="AV36" i="9"/>
  <c r="D24" i="10"/>
  <c r="L24" i="9"/>
  <c r="D40" i="10"/>
  <c r="L40" i="9"/>
  <c r="J65" i="10"/>
  <c r="F65" i="10"/>
  <c r="V65" i="10"/>
  <c r="AD65" i="9"/>
  <c r="BO45" i="10"/>
  <c r="BW45" i="9"/>
  <c r="AW38" i="10"/>
  <c r="BE38" i="9"/>
  <c r="AT65" i="9"/>
  <c r="AP65" i="9"/>
  <c r="CD61" i="10"/>
  <c r="BZ61" i="10"/>
  <c r="AK64" i="9"/>
  <c r="AG64" i="9"/>
  <c r="AN38" i="10"/>
  <c r="AV38" i="9"/>
  <c r="BC78" i="10"/>
  <c r="AY78" i="10"/>
  <c r="J30" i="9"/>
  <c r="F30" i="9"/>
  <c r="DW48" i="10"/>
  <c r="DS48" i="10"/>
  <c r="J23" i="10"/>
  <c r="F23" i="10"/>
  <c r="EO27" i="9"/>
  <c r="EK27" i="9"/>
  <c r="BO27" i="10"/>
  <c r="BW27" i="9"/>
  <c r="DJ49" i="10"/>
  <c r="DN49" i="10"/>
  <c r="CM78" i="9"/>
  <c r="CI78" i="9"/>
  <c r="EF35" i="10"/>
  <c r="EB35" i="10"/>
  <c r="DN36" i="9"/>
  <c r="DJ36" i="9"/>
  <c r="DS62" i="9"/>
  <c r="DW62" i="9"/>
  <c r="V55" i="10"/>
  <c r="AD55" i="9"/>
  <c r="DQ64" i="10"/>
  <c r="DY64" i="9"/>
  <c r="EK48" i="10"/>
  <c r="EO48" i="10"/>
  <c r="BX17" i="10"/>
  <c r="CF17" i="9"/>
  <c r="AN28" i="10"/>
  <c r="AV28" i="9"/>
  <c r="BF72" i="10"/>
  <c r="BN72" i="9"/>
  <c r="DH10" i="10"/>
  <c r="DP10" i="9"/>
  <c r="AE67" i="10"/>
  <c r="AM67" i="9"/>
  <c r="BL49" i="10"/>
  <c r="BH49" i="10"/>
  <c r="CF38" i="9"/>
  <c r="BX38" i="10"/>
  <c r="AY45" i="10"/>
  <c r="BC45" i="10"/>
  <c r="AE25" i="10"/>
  <c r="AM25" i="9"/>
  <c r="AN72" i="10"/>
  <c r="AV72" i="9"/>
  <c r="EF28" i="9"/>
  <c r="EB28" i="9"/>
  <c r="AP45" i="9"/>
  <c r="AT45" i="9"/>
  <c r="AK32" i="9"/>
  <c r="AG32" i="9"/>
  <c r="EI66" i="10"/>
  <c r="EQ66" i="9"/>
  <c r="AE68" i="10"/>
  <c r="AM68" i="9"/>
  <c r="EK35" i="10"/>
  <c r="EO35" i="10"/>
  <c r="AG38" i="10"/>
  <c r="AK38" i="10"/>
  <c r="DA41" i="10"/>
  <c r="DE41" i="10"/>
  <c r="CD37" i="10"/>
  <c r="BZ37" i="10"/>
  <c r="DW53" i="10"/>
  <c r="DS53" i="10"/>
  <c r="BX76" i="10"/>
  <c r="CF76" i="9"/>
  <c r="BU72" i="9"/>
  <c r="BQ72" i="9"/>
  <c r="DJ38" i="9"/>
  <c r="DN38" i="9"/>
  <c r="AW30" i="10"/>
  <c r="BE30" i="9"/>
  <c r="DN68" i="10"/>
  <c r="DJ68" i="10"/>
  <c r="AK24" i="9"/>
  <c r="AG24" i="9"/>
  <c r="EO19" i="10"/>
  <c r="EK19" i="10"/>
  <c r="DA76" i="10"/>
  <c r="DE76" i="10"/>
  <c r="AT68" i="10"/>
  <c r="AP68" i="10"/>
  <c r="D17" i="10"/>
  <c r="L17" i="9"/>
  <c r="BL59" i="10"/>
  <c r="BH59" i="10"/>
  <c r="BX63" i="10"/>
  <c r="CF63" i="9"/>
  <c r="AN59" i="10"/>
  <c r="AV59" i="9"/>
  <c r="CY29" i="10"/>
  <c r="DG29" i="9"/>
  <c r="CD65" i="10"/>
  <c r="BZ65" i="10"/>
  <c r="AG28" i="9"/>
  <c r="AK28" i="9"/>
  <c r="J37" i="10"/>
  <c r="F37" i="10"/>
  <c r="D25" i="10"/>
  <c r="L25" i="9"/>
  <c r="BF32" i="10"/>
  <c r="BN32" i="9"/>
  <c r="AN26" i="10"/>
  <c r="AV26" i="9"/>
  <c r="DZ31" i="10"/>
  <c r="EH31" i="9"/>
  <c r="CM62" i="11"/>
  <c r="CO62" i="11" s="1"/>
  <c r="CI62" i="11"/>
  <c r="BF10" i="10"/>
  <c r="BN10" i="9"/>
  <c r="DQ40" i="10"/>
  <c r="DY40" i="9"/>
  <c r="BU55" i="9"/>
  <c r="BQ55" i="9"/>
  <c r="AP31" i="9"/>
  <c r="AT31" i="9"/>
  <c r="AB48" i="9"/>
  <c r="X48" i="9"/>
  <c r="AT49" i="10"/>
  <c r="AP49" i="10"/>
  <c r="BQ29" i="9"/>
  <c r="BU29" i="9"/>
  <c r="DE32" i="10"/>
  <c r="DA32" i="10"/>
  <c r="AW22" i="10"/>
  <c r="BE22" i="9"/>
  <c r="J53" i="9"/>
  <c r="F53" i="9"/>
  <c r="DN48" i="9"/>
  <c r="DJ48" i="9"/>
  <c r="EK67" i="9"/>
  <c r="EO67" i="9"/>
  <c r="BF67" i="10"/>
  <c r="BN67" i="9"/>
  <c r="BH36" i="9"/>
  <c r="BL36" i="9"/>
  <c r="BX78" i="10"/>
  <c r="CF78" i="9"/>
  <c r="CG53" i="11"/>
  <c r="CG53" i="10"/>
  <c r="CO53" i="9"/>
  <c r="BX26" i="10"/>
  <c r="CF26" i="9"/>
  <c r="BL26" i="9"/>
  <c r="BH26" i="9"/>
  <c r="DW78" i="10"/>
  <c r="DS78" i="10"/>
  <c r="DZ23" i="10"/>
  <c r="EH23" i="9"/>
  <c r="CY38" i="10"/>
  <c r="DG38" i="9"/>
  <c r="BQ40" i="10"/>
  <c r="BU40" i="10"/>
  <c r="DQ19" i="10"/>
  <c r="DY19" i="9"/>
  <c r="DN17" i="10"/>
  <c r="DJ17" i="10"/>
  <c r="BO64" i="10"/>
  <c r="BW64" i="9"/>
  <c r="AB37" i="9"/>
  <c r="X37" i="9"/>
  <c r="DQ61" i="10"/>
  <c r="DY61" i="9"/>
  <c r="AE31" i="10"/>
  <c r="AM31" i="9"/>
  <c r="J78" i="10"/>
  <c r="F78" i="10"/>
  <c r="BO24" i="10"/>
  <c r="BW24" i="9"/>
  <c r="DZ77" i="10"/>
  <c r="EH77" i="9"/>
  <c r="DG55" i="9"/>
  <c r="CY55" i="10"/>
  <c r="V40" i="10"/>
  <c r="AD40" i="9"/>
  <c r="BF75" i="10"/>
  <c r="BN75" i="9"/>
  <c r="BX25" i="10"/>
  <c r="CF25" i="9"/>
  <c r="CY35" i="10"/>
  <c r="DG35" i="9"/>
  <c r="AK63" i="10"/>
  <c r="AG63" i="10"/>
  <c r="CY48" i="10"/>
  <c r="DG48" i="9"/>
  <c r="BO35" i="10"/>
  <c r="BW35" i="9"/>
  <c r="BO16" i="10"/>
  <c r="BW16" i="9"/>
  <c r="BQ19" i="9"/>
  <c r="BU19" i="9"/>
  <c r="DH19" i="10"/>
  <c r="DP19" i="9"/>
  <c r="AB19" i="9"/>
  <c r="X19" i="9"/>
  <c r="AY10" i="10"/>
  <c r="BC10" i="10"/>
  <c r="DW35" i="9"/>
  <c r="DS35" i="9"/>
  <c r="AK45" i="10"/>
  <c r="AG45" i="10"/>
  <c r="BU76" i="10"/>
  <c r="BQ76" i="10"/>
  <c r="AY24" i="10"/>
  <c r="BC24" i="10"/>
  <c r="J72" i="9"/>
  <c r="F72" i="9"/>
  <c r="CM75" i="10"/>
  <c r="CO75" i="10" s="1"/>
  <c r="CI75" i="10"/>
  <c r="BQ61" i="9"/>
  <c r="BU61" i="9"/>
  <c r="DH26" i="10"/>
  <c r="DP26" i="9"/>
  <c r="EI30" i="10"/>
  <c r="EQ30" i="9"/>
  <c r="BX18" i="10"/>
  <c r="CF18" i="9"/>
  <c r="DW66" i="10"/>
  <c r="DS66" i="10"/>
  <c r="EB53" i="9"/>
  <c r="EF53" i="9"/>
  <c r="BO18" i="10"/>
  <c r="BW18" i="9"/>
  <c r="CY45" i="10"/>
  <c r="DG45" i="9"/>
  <c r="DQ29" i="10"/>
  <c r="DY29" i="9"/>
  <c r="BL63" i="9"/>
  <c r="BH63" i="9"/>
  <c r="CM69" i="9"/>
  <c r="CI69" i="9"/>
  <c r="J16" i="9"/>
  <c r="F16" i="9"/>
  <c r="J61" i="10"/>
  <c r="F61" i="10"/>
  <c r="AG30" i="9"/>
  <c r="AK30" i="9"/>
  <c r="EO63" i="9"/>
  <c r="EK63" i="9"/>
  <c r="BQ68" i="10"/>
  <c r="BU68" i="10"/>
  <c r="BO23" i="10"/>
  <c r="BW23" i="9"/>
  <c r="CG35" i="11"/>
  <c r="CO35" i="9"/>
  <c r="CG35" i="10"/>
  <c r="AT64" i="10"/>
  <c r="AP64" i="10"/>
  <c r="DN47" i="9"/>
  <c r="DJ47" i="9"/>
  <c r="BU31" i="9"/>
  <c r="BQ31" i="9"/>
  <c r="DN24" i="10"/>
  <c r="DJ24" i="10"/>
  <c r="AY75" i="9"/>
  <c r="BC75" i="9"/>
  <c r="BQ36" i="10"/>
  <c r="BU36" i="10"/>
  <c r="CM47" i="9"/>
  <c r="CI47" i="9"/>
  <c r="AY62" i="9"/>
  <c r="BC62" i="9"/>
  <c r="DW65" i="10"/>
  <c r="DS65" i="10"/>
  <c r="D76" i="10"/>
  <c r="L76" i="9"/>
  <c r="EK31" i="9"/>
  <c r="EO31" i="9"/>
  <c r="BF68" i="10"/>
  <c r="BN68" i="9"/>
  <c r="CD32" i="9"/>
  <c r="BZ32" i="9"/>
  <c r="DZ22" i="10"/>
  <c r="EH22" i="9"/>
  <c r="F32" i="12"/>
  <c r="J32" i="12"/>
  <c r="L32" i="12" s="1"/>
  <c r="BO39" i="10"/>
  <c r="BW39" i="9"/>
  <c r="EO49" i="9"/>
  <c r="EK49" i="9"/>
  <c r="EB26" i="9"/>
  <c r="EF26" i="9"/>
  <c r="DE31" i="10"/>
  <c r="DA31" i="10"/>
  <c r="DQ32" i="10"/>
  <c r="DY32" i="9"/>
  <c r="DS13" i="10"/>
  <c r="DW13" i="10"/>
  <c r="D26" i="10"/>
  <c r="L26" i="9"/>
  <c r="J75" i="9"/>
  <c r="F75" i="9"/>
  <c r="F28" i="9"/>
  <c r="J28" i="9"/>
  <c r="DW55" i="10"/>
  <c r="DS55" i="10"/>
  <c r="J62" i="9"/>
  <c r="F62" i="9"/>
  <c r="DH65" i="10"/>
  <c r="DP65" i="9"/>
  <c r="L38" i="9"/>
  <c r="D38" i="10"/>
  <c r="DH59" i="10"/>
  <c r="DP59" i="9"/>
  <c r="BO17" i="10"/>
  <c r="BW17" i="9"/>
  <c r="DW28" i="10"/>
  <c r="DS28" i="10"/>
  <c r="CG18" i="11"/>
  <c r="CG18" i="10"/>
  <c r="CO18" i="9"/>
  <c r="D10" i="10"/>
  <c r="L10" i="9"/>
  <c r="BF77" i="11"/>
  <c r="BN77" i="10"/>
  <c r="DS31" i="10"/>
  <c r="DW31" i="10"/>
  <c r="AE49" i="10"/>
  <c r="AM49" i="9"/>
  <c r="DE13" i="11"/>
  <c r="DA13" i="11"/>
  <c r="AT41" i="9"/>
  <c r="AP41" i="9"/>
  <c r="EO61" i="9"/>
  <c r="EK61" i="9"/>
  <c r="BZ68" i="9"/>
  <c r="CD68" i="9"/>
  <c r="CM36" i="9"/>
  <c r="CI36" i="9"/>
  <c r="CD64" i="9"/>
  <c r="BZ64" i="9"/>
  <c r="J55" i="9"/>
  <c r="F55" i="9"/>
  <c r="AY35" i="9"/>
  <c r="BC35" i="9"/>
  <c r="AP16" i="10"/>
  <c r="AT16" i="10"/>
  <c r="DN66" i="9"/>
  <c r="DJ66" i="9"/>
  <c r="CM22" i="9"/>
  <c r="CI22" i="9"/>
  <c r="EO76" i="9"/>
  <c r="EK76" i="9"/>
  <c r="BC72" i="9"/>
  <c r="AY72" i="9"/>
  <c r="AN30" i="10"/>
  <c r="AV30" i="9"/>
  <c r="AN77" i="10"/>
  <c r="AV77" i="9"/>
  <c r="AT37" i="9"/>
  <c r="AP37" i="9"/>
  <c r="BX19" i="10"/>
  <c r="CF19" i="9"/>
  <c r="D45" i="10"/>
  <c r="L45" i="9"/>
  <c r="BX75" i="10"/>
  <c r="CF75" i="9"/>
  <c r="AW65" i="10"/>
  <c r="BE65" i="9"/>
  <c r="BC29" i="10"/>
  <c r="AY29" i="10"/>
  <c r="AE18" i="10"/>
  <c r="AM18" i="9"/>
  <c r="DN32" i="9"/>
  <c r="DJ32" i="9"/>
  <c r="CI30" i="10"/>
  <c r="CM30" i="10"/>
  <c r="CO30" i="10" s="1"/>
  <c r="EI26" i="10"/>
  <c r="EQ26" i="9"/>
  <c r="EB10" i="9"/>
  <c r="EF10" i="9"/>
  <c r="EF45" i="10"/>
  <c r="EB45" i="10"/>
  <c r="EB16" i="10"/>
  <c r="EF16" i="10"/>
  <c r="AP18" i="9"/>
  <c r="AT18" i="9"/>
  <c r="EO41" i="9"/>
  <c r="EK41" i="9"/>
  <c r="BZ22" i="10"/>
  <c r="CD22" i="10"/>
  <c r="AE39" i="10"/>
  <c r="AM39" i="9"/>
  <c r="AN40" i="10"/>
  <c r="AV40" i="9"/>
  <c r="BL65" i="10"/>
  <c r="BH65" i="10"/>
  <c r="AE69" i="11"/>
  <c r="AM69" i="10"/>
  <c r="EI16" i="10"/>
  <c r="EQ16" i="9"/>
  <c r="CY18" i="10"/>
  <c r="DG18" i="9"/>
  <c r="BU30" i="10"/>
  <c r="BQ30" i="10"/>
  <c r="DH39" i="10"/>
  <c r="DP39" i="9"/>
  <c r="EI40" i="10"/>
  <c r="EQ40" i="9"/>
  <c r="BX45" i="10"/>
  <c r="CF45" i="9"/>
  <c r="AN62" i="10"/>
  <c r="AV62" i="9"/>
  <c r="DH77" i="10"/>
  <c r="DP77" i="9"/>
  <c r="EI77" i="10"/>
  <c r="EQ77" i="9"/>
  <c r="BO78" i="10"/>
  <c r="BW78" i="9"/>
  <c r="CM75" i="11"/>
  <c r="CI75" i="11"/>
  <c r="AB49" i="9"/>
  <c r="X49" i="9"/>
  <c r="EF30" i="9"/>
  <c r="EB30" i="9"/>
  <c r="CD66" i="10"/>
  <c r="BZ66" i="10"/>
  <c r="CM23" i="10"/>
  <c r="CO23" i="10" s="1"/>
  <c r="CI23" i="10"/>
  <c r="CG68" i="11"/>
  <c r="CG68" i="10"/>
  <c r="CO68" i="9"/>
  <c r="BO28" i="10"/>
  <c r="BW28" i="9"/>
  <c r="DQ27" i="10"/>
  <c r="DY27" i="9"/>
  <c r="AW40" i="10"/>
  <c r="BE40" i="9"/>
  <c r="BH25" i="10"/>
  <c r="BL25" i="10"/>
  <c r="D49" i="10"/>
  <c r="L49" i="9"/>
  <c r="AK62" i="9"/>
  <c r="AG62" i="9"/>
  <c r="AP78" i="9"/>
  <c r="AT78" i="9"/>
  <c r="DE28" i="9"/>
  <c r="DA28" i="9"/>
  <c r="BF37" i="10"/>
  <c r="BN37" i="9"/>
  <c r="EF78" i="10"/>
  <c r="EB78" i="10"/>
  <c r="BH40" i="9"/>
  <c r="BL40" i="9"/>
  <c r="CG25" i="11"/>
  <c r="CG25" i="10"/>
  <c r="CO25" i="9"/>
  <c r="CG26" i="11"/>
  <c r="CG26" i="10"/>
  <c r="CO26" i="9"/>
  <c r="DH31" i="10"/>
  <c r="DP31" i="9"/>
  <c r="BF27" i="10"/>
  <c r="BN27" i="9"/>
  <c r="AE65" i="11"/>
  <c r="AM65" i="10"/>
  <c r="BO48" i="10"/>
  <c r="BW48" i="9"/>
  <c r="CY24" i="10"/>
  <c r="DG24" i="9"/>
  <c r="BF28" i="10"/>
  <c r="BN28" i="9"/>
  <c r="DZ75" i="10"/>
  <c r="EH75" i="9"/>
  <c r="BO10" i="10"/>
  <c r="BW10" i="9"/>
  <c r="AT69" i="9"/>
  <c r="AP69" i="9"/>
  <c r="DW45" i="10"/>
  <c r="DS45" i="10"/>
  <c r="AW74" i="11"/>
  <c r="EO13" i="9"/>
  <c r="EK13" i="9"/>
  <c r="BO74" i="10"/>
  <c r="BW74" i="9"/>
  <c r="AW27" i="10"/>
  <c r="BE27" i="9"/>
  <c r="CM30" i="11"/>
  <c r="CI30" i="11"/>
  <c r="BL13" i="10"/>
  <c r="BH13" i="10"/>
  <c r="AY25" i="9"/>
  <c r="BC25" i="9"/>
  <c r="EB64" i="9"/>
  <c r="EF64" i="9"/>
  <c r="BX36" i="10"/>
  <c r="CF36" i="9"/>
  <c r="EO69" i="9"/>
  <c r="EK69" i="9"/>
  <c r="DE59" i="9"/>
  <c r="DA59" i="9"/>
  <c r="AP55" i="10"/>
  <c r="AT55" i="10"/>
  <c r="AP10" i="9"/>
  <c r="AT10" i="9"/>
  <c r="AB38" i="10"/>
  <c r="X38" i="10"/>
  <c r="CM19" i="10"/>
  <c r="CO19" i="10" s="1"/>
  <c r="CI19" i="10"/>
  <c r="BF45" i="10"/>
  <c r="BN45" i="9"/>
  <c r="DQ10" i="10"/>
  <c r="DY10" i="9"/>
  <c r="EF24" i="9"/>
  <c r="EB24" i="9"/>
  <c r="CD30" i="9"/>
  <c r="BZ30" i="9"/>
  <c r="AN24" i="10"/>
  <c r="AV24" i="9"/>
  <c r="D35" i="10"/>
  <c r="L35" i="9"/>
  <c r="DN76" i="9"/>
  <c r="DJ76" i="9"/>
  <c r="AK53" i="9"/>
  <c r="AG53" i="9"/>
  <c r="AW26" i="10"/>
  <c r="BE26" i="9"/>
  <c r="BC16" i="9"/>
  <c r="AY16" i="9"/>
  <c r="EO29" i="9"/>
  <c r="EK29" i="9"/>
  <c r="DH64" i="10"/>
  <c r="DP64" i="9"/>
  <c r="DQ68" i="10"/>
  <c r="DY68" i="9"/>
  <c r="BQ63" i="9"/>
  <c r="BU63" i="9"/>
  <c r="BH78" i="10"/>
  <c r="BL78" i="10"/>
  <c r="DQ67" i="10"/>
  <c r="DY67" i="9"/>
  <c r="AY68" i="9"/>
  <c r="BC68" i="9"/>
  <c r="DS17" i="10"/>
  <c r="DW17" i="10"/>
  <c r="BH53" i="10"/>
  <c r="BL53" i="10"/>
  <c r="DS16" i="9"/>
  <c r="DW16" i="9"/>
  <c r="CI23" i="11"/>
  <c r="CM23" i="11"/>
  <c r="F77" i="9"/>
  <c r="J77" i="9"/>
  <c r="D36" i="10"/>
  <c r="L36" i="9"/>
  <c r="V31" i="10"/>
  <c r="AD31" i="9"/>
  <c r="AN19" i="10"/>
  <c r="AV19" i="9"/>
  <c r="BH29" i="10"/>
  <c r="BL29" i="10"/>
  <c r="DW37" i="9"/>
  <c r="DS37" i="9"/>
  <c r="CD28" i="9"/>
  <c r="BZ28" i="9"/>
  <c r="EO59" i="10"/>
  <c r="EK59" i="10"/>
  <c r="DH63" i="11"/>
  <c r="DP63" i="10"/>
  <c r="EB55" i="10"/>
  <c r="EF55" i="10"/>
  <c r="CD31" i="10"/>
  <c r="BZ31" i="10"/>
  <c r="CG16" i="11"/>
  <c r="CG16" i="10"/>
  <c r="CO16" i="9"/>
  <c r="BO37" i="10"/>
  <c r="BW37" i="9"/>
  <c r="DN67" i="9"/>
  <c r="DJ67" i="9"/>
  <c r="F48" i="10"/>
  <c r="J48" i="10"/>
  <c r="CD53" i="9"/>
  <c r="BZ53" i="9"/>
  <c r="EK72" i="10"/>
  <c r="EO72" i="10"/>
  <c r="CM32" i="9"/>
  <c r="CI32" i="9"/>
  <c r="EF62" i="9"/>
  <c r="EB62" i="9"/>
  <c r="AY55" i="9"/>
  <c r="BC55" i="9"/>
  <c r="CG61" i="11"/>
  <c r="CG61" i="10"/>
  <c r="CO61" i="9"/>
  <c r="DE53" i="9"/>
  <c r="DA53" i="9"/>
  <c r="BZ72" i="9"/>
  <c r="CD72" i="9"/>
  <c r="AT53" i="10"/>
  <c r="AP53" i="10"/>
  <c r="AT76" i="9"/>
  <c r="AP76" i="9"/>
  <c r="DE27" i="10"/>
  <c r="DA27" i="10"/>
  <c r="DH37" i="10"/>
  <c r="DP37" i="9"/>
  <c r="AB67" i="9"/>
  <c r="X67" i="9"/>
  <c r="CY65" i="10"/>
  <c r="DG65" i="9"/>
  <c r="BO41" i="10"/>
  <c r="BW41" i="9"/>
  <c r="CG63" i="11"/>
  <c r="CG63" i="10"/>
  <c r="CO63" i="9"/>
  <c r="DE61" i="10"/>
  <c r="DA61" i="10"/>
  <c r="AT29" i="10"/>
  <c r="AP29" i="10"/>
  <c r="D59" i="10"/>
  <c r="L59" i="9"/>
  <c r="BL38" i="9"/>
  <c r="BH38" i="9"/>
  <c r="DA78" i="10"/>
  <c r="DE78" i="10"/>
  <c r="EF76" i="10"/>
  <c r="EB76" i="10"/>
  <c r="DZ49" i="10"/>
  <c r="EH49" i="9"/>
  <c r="DH55" i="10"/>
  <c r="DP55" i="9"/>
  <c r="AT63" i="9"/>
  <c r="AP63" i="9"/>
  <c r="DZ40" i="10"/>
  <c r="EH40" i="9"/>
  <c r="CM38" i="9"/>
  <c r="CI38" i="9"/>
  <c r="D39" i="10"/>
  <c r="L39" i="9"/>
  <c r="AE41" i="10"/>
  <c r="AM41" i="9"/>
  <c r="DH16" i="10"/>
  <c r="DP16" i="9"/>
  <c r="AP32" i="10"/>
  <c r="AT32" i="10"/>
  <c r="BO47" i="10"/>
  <c r="BW47" i="9"/>
  <c r="BF55" i="10"/>
  <c r="BN55" i="9"/>
  <c r="AK55" i="10"/>
  <c r="AG55" i="10"/>
  <c r="BO59" i="10"/>
  <c r="BW59" i="9"/>
  <c r="CD47" i="9"/>
  <c r="BZ47" i="9"/>
  <c r="BC64" i="10"/>
  <c r="AY64" i="10"/>
  <c r="DJ74" i="9"/>
  <c r="DN74" i="9"/>
  <c r="EK45" i="9"/>
  <c r="EO45" i="9"/>
  <c r="EO68" i="10"/>
  <c r="EK68" i="10"/>
  <c r="EK10" i="10"/>
  <c r="EO10" i="10"/>
  <c r="AE59" i="10"/>
  <c r="AM59" i="9"/>
  <c r="EK18" i="10"/>
  <c r="EO18" i="10"/>
  <c r="DW25" i="9"/>
  <c r="DS25" i="9"/>
  <c r="AT35" i="10"/>
  <c r="AP35" i="10"/>
  <c r="EO78" i="9"/>
  <c r="EK78" i="9"/>
  <c r="DE62" i="9"/>
  <c r="DA62" i="9"/>
  <c r="BL66" i="10"/>
  <c r="BH66" i="10"/>
  <c r="DW18" i="9"/>
  <c r="DS18" i="9"/>
  <c r="J74" i="10"/>
  <c r="F74" i="10"/>
  <c r="DH53" i="10"/>
  <c r="DP53" i="9"/>
  <c r="EI36" i="10"/>
  <c r="EQ36" i="9"/>
  <c r="DW77" i="10"/>
  <c r="DS77" i="10"/>
  <c r="DW23" i="9"/>
  <c r="DS23" i="9"/>
  <c r="CM66" i="9"/>
  <c r="CI66" i="9"/>
  <c r="CG64" i="11"/>
  <c r="CG64" i="10"/>
  <c r="CO64" i="9"/>
  <c r="DA75" i="9"/>
  <c r="DE75" i="9"/>
  <c r="AW61" i="10"/>
  <c r="BE61" i="9"/>
  <c r="BC48" i="9"/>
  <c r="AY48" i="9"/>
  <c r="BX48" i="10"/>
  <c r="CF48" i="9"/>
  <c r="BH39" i="10"/>
  <c r="BL39" i="10"/>
  <c r="CM19" i="11"/>
  <c r="CI19" i="11"/>
  <c r="DA68" i="9"/>
  <c r="DE68" i="9"/>
  <c r="DJ61" i="9"/>
  <c r="DN61" i="9"/>
  <c r="DA64" i="9"/>
  <c r="DE64" i="9"/>
  <c r="AY49" i="9"/>
  <c r="BC49" i="9"/>
  <c r="DZ48" i="10"/>
  <c r="EH48" i="9"/>
  <c r="AE35" i="10"/>
  <c r="AM35" i="9"/>
  <c r="BF23" i="10"/>
  <c r="BN23" i="9"/>
  <c r="DS30" i="9"/>
  <c r="DW30" i="9"/>
  <c r="BO53" i="10"/>
  <c r="BW53" i="9"/>
  <c r="CM45" i="9"/>
  <c r="CI45" i="9"/>
  <c r="CD74" i="10"/>
  <c r="BZ74" i="10"/>
  <c r="J68" i="9"/>
  <c r="F68" i="9"/>
  <c r="EF25" i="10"/>
  <c r="EB25" i="10"/>
  <c r="BF61" i="10"/>
  <c r="BN61" i="9"/>
  <c r="AM19" i="9"/>
  <c r="AE19" i="10"/>
  <c r="CI37" i="10"/>
  <c r="CM37" i="10"/>
  <c r="CO37" i="10" s="1"/>
  <c r="BO32" i="10"/>
  <c r="BW32" i="9"/>
  <c r="BO62" i="10"/>
  <c r="BW62" i="9"/>
  <c r="BE88" i="8"/>
  <c r="AW88" i="9"/>
  <c r="AE76" i="10"/>
  <c r="AM76" i="9"/>
  <c r="EF67" i="10"/>
  <c r="EB67" i="10"/>
  <c r="EF39" i="10"/>
  <c r="EB39" i="10"/>
  <c r="EF19" i="9"/>
  <c r="EB19" i="9"/>
  <c r="BL22" i="10"/>
  <c r="BH22" i="10"/>
  <c r="DQ69" i="10"/>
  <c r="DY69" i="9"/>
  <c r="AE10" i="10"/>
  <c r="AM10" i="9"/>
  <c r="AK84" i="9" s="1"/>
  <c r="AM84" i="9" s="1"/>
  <c r="EI32" i="10"/>
  <c r="EQ32" i="9"/>
  <c r="EI65" i="10"/>
  <c r="EQ65" i="9"/>
  <c r="BX29" i="10"/>
  <c r="CF29" i="9"/>
  <c r="BF41" i="10"/>
  <c r="BN41" i="9"/>
  <c r="BX24" i="10"/>
  <c r="CF24" i="9"/>
  <c r="DZ74" i="10"/>
  <c r="EH74" i="9"/>
  <c r="DN28" i="10"/>
  <c r="DJ28" i="10"/>
  <c r="CG59" i="11"/>
  <c r="CG59" i="10"/>
  <c r="CO59" i="9"/>
  <c r="CM40" i="9"/>
  <c r="CI40" i="9"/>
  <c r="AE48" i="10"/>
  <c r="AM48" i="9"/>
  <c r="DE26" i="9"/>
  <c r="DA26" i="9"/>
  <c r="DE72" i="9"/>
  <c r="DA72" i="9"/>
  <c r="CM13" i="9"/>
  <c r="CI13" i="9"/>
  <c r="CY10" i="10"/>
  <c r="DG10" i="9"/>
  <c r="DE23" i="10"/>
  <c r="DA23" i="10"/>
  <c r="AT74" i="9"/>
  <c r="AP74" i="9"/>
  <c r="DN40" i="9"/>
  <c r="DJ40" i="9"/>
  <c r="DQ76" i="10"/>
  <c r="DY76" i="9"/>
  <c r="DZ66" i="10"/>
  <c r="EH66" i="9"/>
  <c r="D19" i="12"/>
  <c r="L19" i="11"/>
  <c r="D29" i="10"/>
  <c r="L29" i="9"/>
  <c r="AN75" i="10"/>
  <c r="AV75" i="9"/>
  <c r="V17" i="10"/>
  <c r="AD17" i="9"/>
  <c r="AK40" i="9"/>
  <c r="AG40" i="9"/>
  <c r="DW39" i="9"/>
  <c r="DS39" i="9"/>
  <c r="CM31" i="10"/>
  <c r="CO31" i="10" s="1"/>
  <c r="CI31" i="10"/>
  <c r="CG55" i="11"/>
  <c r="CG55" i="10"/>
  <c r="CO55" i="9"/>
  <c r="EI22" i="10"/>
  <c r="EQ22" i="9"/>
  <c r="AT67" i="10"/>
  <c r="AP67" i="10"/>
  <c r="AT47" i="10"/>
  <c r="AP47" i="10"/>
  <c r="AW69" i="10"/>
  <c r="BE69" i="9"/>
  <c r="DZ41" i="10"/>
  <c r="EH41" i="9"/>
  <c r="EI38" i="10"/>
  <c r="EQ38" i="9"/>
  <c r="DE30" i="9"/>
  <c r="DA30" i="9"/>
  <c r="DS38" i="10"/>
  <c r="DW38" i="10"/>
  <c r="EB18" i="9"/>
  <c r="EF18" i="9"/>
  <c r="EO25" i="10"/>
  <c r="EK25" i="10"/>
  <c r="EI62" i="10"/>
  <c r="EQ62" i="9"/>
  <c r="DH30" i="10"/>
  <c r="DP30" i="9"/>
  <c r="CM37" i="11"/>
  <c r="CI37" i="11"/>
  <c r="CG39" i="11"/>
  <c r="CG39" i="10"/>
  <c r="CO39" i="9"/>
  <c r="AB32" i="10"/>
  <c r="X32" i="10"/>
  <c r="CM74" i="9"/>
  <c r="CI74" i="9"/>
  <c r="BU26" i="10"/>
  <c r="BQ26" i="10"/>
  <c r="DJ23" i="10"/>
  <c r="DN23" i="10"/>
  <c r="V62" i="10"/>
  <c r="AD62" i="9"/>
  <c r="J13" i="9"/>
  <c r="F13" i="9"/>
  <c r="CD55" i="9"/>
  <c r="BZ55" i="9"/>
  <c r="CY22" i="10"/>
  <c r="DG22" i="9"/>
  <c r="BX16" i="10"/>
  <c r="CF16" i="9"/>
  <c r="DQ22" i="10"/>
  <c r="DY22" i="9"/>
  <c r="DN45" i="9"/>
  <c r="DJ45" i="9"/>
  <c r="CY17" i="10"/>
  <c r="DG17" i="9"/>
  <c r="DN13" i="9"/>
  <c r="DJ13" i="9"/>
  <c r="CM10" i="9"/>
  <c r="CI10" i="9"/>
  <c r="DW47" i="10"/>
  <c r="DS47" i="10"/>
  <c r="AK78" i="10"/>
  <c r="AG78" i="10"/>
  <c r="BC37" i="9"/>
  <c r="AY37" i="9"/>
  <c r="BH17" i="9"/>
  <c r="BL17" i="9"/>
  <c r="AW53" i="10"/>
  <c r="BE53" i="9"/>
  <c r="X77" i="10"/>
  <c r="AB77" i="10"/>
  <c r="D22" i="10"/>
  <c r="L22" i="9"/>
  <c r="AV48" i="9"/>
  <c r="AN48" i="10"/>
  <c r="AT17" i="9"/>
  <c r="AP17" i="9"/>
  <c r="DQ36" i="10"/>
  <c r="DY36" i="9"/>
  <c r="DE36" i="9"/>
  <c r="DA36" i="9"/>
  <c r="EK39" i="10"/>
  <c r="EO39" i="10"/>
  <c r="AN66" i="10"/>
  <c r="AV66" i="9"/>
  <c r="DE40" i="9"/>
  <c r="DA40" i="9"/>
  <c r="CY25" i="10"/>
  <c r="DG25" i="9"/>
  <c r="DZ38" i="10"/>
  <c r="EH38" i="9"/>
  <c r="BX69" i="10"/>
  <c r="CF69" i="9"/>
  <c r="AE75" i="10"/>
  <c r="AM75" i="9"/>
  <c r="AB39" i="9"/>
  <c r="X39" i="9"/>
  <c r="D63" i="10"/>
  <c r="L63" i="9"/>
  <c r="J64" i="9"/>
  <c r="F64" i="9"/>
  <c r="DE77" i="9"/>
  <c r="DA77" i="9"/>
  <c r="AY18" i="10"/>
  <c r="BC18" i="10"/>
  <c r="DS75" i="10"/>
  <c r="DW75" i="10"/>
  <c r="BF64" i="10"/>
  <c r="BN64" i="9"/>
  <c r="BQ66" i="9"/>
  <c r="BU66" i="9"/>
  <c r="CD41" i="10"/>
  <c r="BZ41" i="10"/>
  <c r="J41" i="10"/>
  <c r="F41" i="10"/>
  <c r="EO37" i="9"/>
  <c r="EK37" i="9"/>
  <c r="EO53" i="10"/>
  <c r="EK53" i="10"/>
  <c r="EK62" i="10" l="1"/>
  <c r="EO62" i="10"/>
  <c r="CY30" i="10"/>
  <c r="DG30" i="9"/>
  <c r="DH28" i="11"/>
  <c r="DP28" i="10"/>
  <c r="CD29" i="10"/>
  <c r="BZ29" i="10"/>
  <c r="DW69" i="10"/>
  <c r="DS69" i="10"/>
  <c r="BU32" i="10"/>
  <c r="BQ32" i="10"/>
  <c r="BU53" i="10"/>
  <c r="BQ53" i="10"/>
  <c r="AW48" i="10"/>
  <c r="BE48" i="9"/>
  <c r="EI53" i="11"/>
  <c r="EQ53" i="10"/>
  <c r="CY77" i="10"/>
  <c r="DG77" i="9"/>
  <c r="AG75" i="10"/>
  <c r="AK75" i="10"/>
  <c r="CY40" i="10"/>
  <c r="DG40" i="9"/>
  <c r="DW36" i="10"/>
  <c r="DS36" i="10"/>
  <c r="AE78" i="11"/>
  <c r="AM78" i="10"/>
  <c r="DE17" i="10"/>
  <c r="DA17" i="10"/>
  <c r="DA22" i="10"/>
  <c r="DE22" i="10"/>
  <c r="CM39" i="10"/>
  <c r="CO39" i="10" s="1"/>
  <c r="CI39" i="10"/>
  <c r="AT75" i="10"/>
  <c r="AP75" i="10"/>
  <c r="DW76" i="10"/>
  <c r="DS76" i="10"/>
  <c r="DE10" i="10"/>
  <c r="DA10" i="10"/>
  <c r="AK48" i="10"/>
  <c r="AG48" i="10"/>
  <c r="DQ30" i="10"/>
  <c r="DY30" i="9"/>
  <c r="AW49" i="10"/>
  <c r="BE49" i="9"/>
  <c r="CG66" i="11"/>
  <c r="CG66" i="10"/>
  <c r="CO66" i="9"/>
  <c r="DN53" i="10"/>
  <c r="DJ53" i="10"/>
  <c r="CY62" i="10"/>
  <c r="DG62" i="9"/>
  <c r="BU59" i="10"/>
  <c r="BQ59" i="10"/>
  <c r="CG38" i="11"/>
  <c r="CG38" i="10"/>
  <c r="CO38" i="9"/>
  <c r="EF49" i="10"/>
  <c r="EB49" i="10"/>
  <c r="J59" i="10"/>
  <c r="F59" i="10"/>
  <c r="DZ62" i="10"/>
  <c r="EH62" i="9"/>
  <c r="DQ16" i="10"/>
  <c r="DY16" i="9"/>
  <c r="AW25" i="10"/>
  <c r="BE25" i="9"/>
  <c r="BF40" i="10"/>
  <c r="BN40" i="9"/>
  <c r="AN78" i="10"/>
  <c r="AV78" i="9"/>
  <c r="CM68" i="11"/>
  <c r="CI68" i="11"/>
  <c r="V49" i="10"/>
  <c r="AD49" i="9"/>
  <c r="DN77" i="10"/>
  <c r="DJ77" i="10"/>
  <c r="DN39" i="10"/>
  <c r="DJ39" i="10"/>
  <c r="AK69" i="11"/>
  <c r="AG69" i="11"/>
  <c r="DZ45" i="11"/>
  <c r="EH45" i="10"/>
  <c r="DH32" i="10"/>
  <c r="DP32" i="9"/>
  <c r="CD75" i="10"/>
  <c r="BZ75" i="10"/>
  <c r="AT77" i="10"/>
  <c r="AP77" i="10"/>
  <c r="CG22" i="11"/>
  <c r="CG22" i="10"/>
  <c r="CO22" i="9"/>
  <c r="L55" i="9"/>
  <c r="D55" i="10"/>
  <c r="EI61" i="10"/>
  <c r="EQ61" i="9"/>
  <c r="EI31" i="10"/>
  <c r="EQ31" i="9"/>
  <c r="CM35" i="11"/>
  <c r="CI35" i="11"/>
  <c r="BF63" i="10"/>
  <c r="BN63" i="9"/>
  <c r="DN26" i="10"/>
  <c r="DJ26" i="10"/>
  <c r="BU16" i="10"/>
  <c r="BQ16" i="10"/>
  <c r="DE35" i="10"/>
  <c r="DA35" i="10"/>
  <c r="AG31" i="10"/>
  <c r="AK31" i="10"/>
  <c r="DH17" i="11"/>
  <c r="DP17" i="10"/>
  <c r="EF23" i="10"/>
  <c r="EB23" i="10"/>
  <c r="CM53" i="10"/>
  <c r="CO53" i="10" s="1"/>
  <c r="CI53" i="10"/>
  <c r="EI67" i="10"/>
  <c r="EQ67" i="9"/>
  <c r="AN31" i="10"/>
  <c r="AV31" i="9"/>
  <c r="CY41" i="11"/>
  <c r="DG41" i="10"/>
  <c r="CM72" i="10"/>
  <c r="CO72" i="10" s="1"/>
  <c r="CI72" i="10"/>
  <c r="BF47" i="10"/>
  <c r="BN47" i="9"/>
  <c r="EH65" i="9"/>
  <c r="DZ65" i="10"/>
  <c r="CM49" i="11"/>
  <c r="CI49" i="11"/>
  <c r="BC36" i="10"/>
  <c r="AY36" i="10"/>
  <c r="BH18" i="10"/>
  <c r="BL18" i="10"/>
  <c r="AE47" i="11"/>
  <c r="AM47" i="10"/>
  <c r="BC63" i="10"/>
  <c r="AY63" i="10"/>
  <c r="EI74" i="10"/>
  <c r="EQ74" i="9"/>
  <c r="DH22" i="10"/>
  <c r="DP22" i="9"/>
  <c r="AE16" i="11"/>
  <c r="AM16" i="10"/>
  <c r="DQ49" i="11"/>
  <c r="DY49" i="10"/>
  <c r="AE36" i="10"/>
  <c r="AM36" i="9"/>
  <c r="CM17" i="10"/>
  <c r="CO17" i="10" s="1"/>
  <c r="CI17" i="10"/>
  <c r="EO38" i="10"/>
  <c r="EK38" i="10"/>
  <c r="EO65" i="10"/>
  <c r="EK65" i="10"/>
  <c r="D68" i="10"/>
  <c r="L68" i="9"/>
  <c r="BC61" i="10"/>
  <c r="AY61" i="10"/>
  <c r="DH74" i="10"/>
  <c r="DP74" i="9"/>
  <c r="BU41" i="10"/>
  <c r="BQ41" i="10"/>
  <c r="CY27" i="11"/>
  <c r="DG27" i="10"/>
  <c r="CY53" i="10"/>
  <c r="DG53" i="9"/>
  <c r="BX31" i="11"/>
  <c r="CF31" i="10"/>
  <c r="BX28" i="10"/>
  <c r="CF28" i="9"/>
  <c r="X31" i="10"/>
  <c r="AB31" i="10"/>
  <c r="DW67" i="10"/>
  <c r="DS67" i="10"/>
  <c r="DN64" i="10"/>
  <c r="DJ64" i="10"/>
  <c r="AE53" i="10"/>
  <c r="AM53" i="9"/>
  <c r="BX30" i="10"/>
  <c r="CF30" i="9"/>
  <c r="CY59" i="10"/>
  <c r="DG59" i="9"/>
  <c r="BQ74" i="10"/>
  <c r="BU74" i="10"/>
  <c r="AN69" i="10"/>
  <c r="AV69" i="9"/>
  <c r="DE24" i="10"/>
  <c r="DA24" i="10"/>
  <c r="DJ31" i="10"/>
  <c r="DN31" i="10"/>
  <c r="BC40" i="10"/>
  <c r="AY40" i="10"/>
  <c r="DZ10" i="10"/>
  <c r="EH10" i="9"/>
  <c r="DQ28" i="11"/>
  <c r="DY28" i="10"/>
  <c r="DN65" i="10"/>
  <c r="DJ65" i="10"/>
  <c r="D75" i="10"/>
  <c r="L75" i="9"/>
  <c r="CY31" i="11"/>
  <c r="DG31" i="10"/>
  <c r="CG47" i="11"/>
  <c r="CG47" i="10"/>
  <c r="CO47" i="9"/>
  <c r="BO31" i="10"/>
  <c r="BW31" i="9"/>
  <c r="BO61" i="10"/>
  <c r="BW61" i="9"/>
  <c r="CM53" i="11"/>
  <c r="CI53" i="11"/>
  <c r="CY32" i="11"/>
  <c r="DG32" i="10"/>
  <c r="J25" i="10"/>
  <c r="F25" i="10"/>
  <c r="DE29" i="10"/>
  <c r="DA29" i="10"/>
  <c r="J17" i="10"/>
  <c r="F17" i="10"/>
  <c r="AE24" i="10"/>
  <c r="AM24" i="9"/>
  <c r="BO72" i="10"/>
  <c r="BW72" i="9"/>
  <c r="EO66" i="10"/>
  <c r="EK66" i="10"/>
  <c r="AP72" i="10"/>
  <c r="AT72" i="10"/>
  <c r="BF49" i="11"/>
  <c r="BN49" i="10"/>
  <c r="AP28" i="10"/>
  <c r="AT28" i="10"/>
  <c r="AB55" i="10"/>
  <c r="X55" i="10"/>
  <c r="CG78" i="11"/>
  <c r="CG78" i="10"/>
  <c r="CO78" i="9"/>
  <c r="D23" i="11"/>
  <c r="L23" i="10"/>
  <c r="AP38" i="10"/>
  <c r="AT38" i="10"/>
  <c r="BC38" i="10"/>
  <c r="AY38" i="10"/>
  <c r="F40" i="10"/>
  <c r="J40" i="10"/>
  <c r="AN27" i="10"/>
  <c r="AV27" i="9"/>
  <c r="AG23" i="10"/>
  <c r="AK23" i="10"/>
  <c r="BL31" i="10"/>
  <c r="BH31" i="10"/>
  <c r="EI64" i="11"/>
  <c r="EQ64" i="10"/>
  <c r="EF36" i="10"/>
  <c r="EB36" i="10"/>
  <c r="DN25" i="10"/>
  <c r="DJ25" i="10"/>
  <c r="DZ29" i="11"/>
  <c r="EH29" i="10"/>
  <c r="F18" i="10"/>
  <c r="J18" i="10"/>
  <c r="DE63" i="10"/>
  <c r="DA63" i="10"/>
  <c r="BX27" i="11"/>
  <c r="CF27" i="10"/>
  <c r="DW26" i="10"/>
  <c r="DS26" i="10"/>
  <c r="CG67" i="11"/>
  <c r="CG67" i="10"/>
  <c r="CO67" i="9"/>
  <c r="DN62" i="10"/>
  <c r="DJ62" i="10"/>
  <c r="CM72" i="11"/>
  <c r="CI72" i="11"/>
  <c r="DZ47" i="11"/>
  <c r="EH47" i="10"/>
  <c r="DJ41" i="10"/>
  <c r="DN41" i="10"/>
  <c r="CI48" i="12"/>
  <c r="CM48" i="12"/>
  <c r="CO48" i="12" s="1"/>
  <c r="T18" i="14" s="1"/>
  <c r="BC47" i="10"/>
  <c r="AY47" i="10"/>
  <c r="CM77" i="10"/>
  <c r="CO77" i="10" s="1"/>
  <c r="CI77" i="10"/>
  <c r="AG77" i="11"/>
  <c r="AK77" i="11"/>
  <c r="EO75" i="10"/>
  <c r="EK75" i="10"/>
  <c r="AW39" i="10"/>
  <c r="BE39" i="9"/>
  <c r="CG31" i="12"/>
  <c r="CO31" i="11"/>
  <c r="CM17" i="11"/>
  <c r="CI17" i="11"/>
  <c r="AT23" i="10"/>
  <c r="AP23" i="10"/>
  <c r="AY32" i="10"/>
  <c r="BC32" i="10"/>
  <c r="BO66" i="10"/>
  <c r="BW66" i="9"/>
  <c r="DH23" i="11"/>
  <c r="DP23" i="10"/>
  <c r="CD69" i="10"/>
  <c r="BZ69" i="10"/>
  <c r="DQ47" i="11"/>
  <c r="DY47" i="10"/>
  <c r="BX55" i="10"/>
  <c r="CF55" i="9"/>
  <c r="DQ39" i="10"/>
  <c r="DY39" i="9"/>
  <c r="J29" i="10"/>
  <c r="F29" i="10"/>
  <c r="DH40" i="10"/>
  <c r="DP40" i="9"/>
  <c r="CG13" i="11"/>
  <c r="CG13" i="10"/>
  <c r="CO13" i="9"/>
  <c r="CG40" i="11"/>
  <c r="CG40" i="10"/>
  <c r="CO40" i="9"/>
  <c r="BC88" i="9"/>
  <c r="AY88" i="9"/>
  <c r="AK19" i="10"/>
  <c r="AG19" i="10"/>
  <c r="CY64" i="10"/>
  <c r="DG64" i="9"/>
  <c r="BF39" i="11"/>
  <c r="BN39" i="10"/>
  <c r="CY75" i="10"/>
  <c r="DG75" i="9"/>
  <c r="DQ23" i="10"/>
  <c r="DY23" i="9"/>
  <c r="D74" i="11"/>
  <c r="L74" i="10"/>
  <c r="EI78" i="10"/>
  <c r="EQ78" i="9"/>
  <c r="AG59" i="10"/>
  <c r="AK59" i="10"/>
  <c r="AE55" i="11"/>
  <c r="AM55" i="10"/>
  <c r="DN16" i="10"/>
  <c r="DJ16" i="10"/>
  <c r="EF40" i="10"/>
  <c r="EB40" i="10"/>
  <c r="DZ76" i="11"/>
  <c r="EH76" i="10"/>
  <c r="AN29" i="11"/>
  <c r="AV29" i="10"/>
  <c r="CG32" i="11"/>
  <c r="CG32" i="10"/>
  <c r="CO32" i="9"/>
  <c r="DH67" i="10"/>
  <c r="DP67" i="9"/>
  <c r="DZ55" i="11"/>
  <c r="EH55" i="10"/>
  <c r="BF53" i="11"/>
  <c r="BG53" i="11"/>
  <c r="BM53" i="11" s="1"/>
  <c r="BN53" i="10"/>
  <c r="BF78" i="11"/>
  <c r="BN78" i="10"/>
  <c r="CG75" i="12"/>
  <c r="CO75" i="11"/>
  <c r="AP62" i="10"/>
  <c r="AT62" i="10"/>
  <c r="BO30" i="11"/>
  <c r="BW30" i="10"/>
  <c r="BF65" i="11"/>
  <c r="BN65" i="10"/>
  <c r="EQ41" i="9"/>
  <c r="EI41" i="10"/>
  <c r="AG18" i="10"/>
  <c r="AK18" i="10"/>
  <c r="J45" i="10"/>
  <c r="F45" i="10"/>
  <c r="AT30" i="10"/>
  <c r="AP30" i="10"/>
  <c r="DH66" i="10"/>
  <c r="DP66" i="9"/>
  <c r="BX64" i="10"/>
  <c r="CF64" i="9"/>
  <c r="AN41" i="10"/>
  <c r="AV41" i="9"/>
  <c r="BH77" i="11"/>
  <c r="BL77" i="11"/>
  <c r="DZ26" i="10"/>
  <c r="EH26" i="9"/>
  <c r="BO36" i="11"/>
  <c r="BW36" i="10"/>
  <c r="BU23" i="10"/>
  <c r="BQ23" i="10"/>
  <c r="D61" i="11"/>
  <c r="L61" i="10"/>
  <c r="DW29" i="10"/>
  <c r="DS29" i="10"/>
  <c r="DQ66" i="11"/>
  <c r="DY66" i="10"/>
  <c r="BO76" i="11"/>
  <c r="BW76" i="10"/>
  <c r="V19" i="10"/>
  <c r="AD19" i="9"/>
  <c r="BU35" i="10"/>
  <c r="BQ35" i="10"/>
  <c r="CD25" i="10"/>
  <c r="BZ25" i="10"/>
  <c r="EB77" i="10"/>
  <c r="EF77" i="10"/>
  <c r="DS61" i="10"/>
  <c r="DW61" i="10"/>
  <c r="DW19" i="10"/>
  <c r="DS19" i="10"/>
  <c r="DQ78" i="11"/>
  <c r="DY78" i="10"/>
  <c r="BO29" i="10"/>
  <c r="BW29" i="9"/>
  <c r="AE38" i="11"/>
  <c r="AM38" i="10"/>
  <c r="DQ62" i="10"/>
  <c r="DY62" i="9"/>
  <c r="DH49" i="11"/>
  <c r="DP49" i="10"/>
  <c r="BX67" i="11"/>
  <c r="CF67" i="10"/>
  <c r="BO13" i="10"/>
  <c r="BW13" i="9"/>
  <c r="CI77" i="11"/>
  <c r="CM77" i="11"/>
  <c r="DQ72" i="11"/>
  <c r="DY72" i="10"/>
  <c r="AB64" i="10"/>
  <c r="X64" i="10"/>
  <c r="EK55" i="10"/>
  <c r="EO55" i="10"/>
  <c r="DN18" i="10"/>
  <c r="DJ18" i="10"/>
  <c r="CD59" i="10"/>
  <c r="BZ59" i="10"/>
  <c r="DZ68" i="11"/>
  <c r="EH68" i="10"/>
  <c r="CG65" i="11"/>
  <c r="CG65" i="10"/>
  <c r="CO65" i="9"/>
  <c r="CY19" i="10"/>
  <c r="DG19" i="9"/>
  <c r="EK28" i="10"/>
  <c r="EO28" i="10"/>
  <c r="BF19" i="8"/>
  <c r="BN19" i="7"/>
  <c r="EO23" i="10"/>
  <c r="EK23" i="10"/>
  <c r="V66" i="10"/>
  <c r="AD66" i="9"/>
  <c r="CG19" i="12"/>
  <c r="CO19" i="11"/>
  <c r="BL64" i="10"/>
  <c r="BH64" i="10"/>
  <c r="AT66" i="10"/>
  <c r="AP66" i="10"/>
  <c r="BC53" i="10"/>
  <c r="AY53" i="10"/>
  <c r="DP45" i="9"/>
  <c r="DH45" i="10"/>
  <c r="DZ18" i="10"/>
  <c r="EH18" i="9"/>
  <c r="AT48" i="10"/>
  <c r="AP48" i="10"/>
  <c r="CG37" i="12"/>
  <c r="CO37" i="11"/>
  <c r="EF41" i="10"/>
  <c r="EB41" i="10"/>
  <c r="EO22" i="10"/>
  <c r="EK22" i="10"/>
  <c r="CD24" i="10"/>
  <c r="BZ24" i="10"/>
  <c r="EO32" i="10"/>
  <c r="EK32" i="10"/>
  <c r="DZ19" i="10"/>
  <c r="EH19" i="9"/>
  <c r="BX74" i="11"/>
  <c r="CF74" i="10"/>
  <c r="BL23" i="10"/>
  <c r="BH23" i="10"/>
  <c r="EI10" i="11"/>
  <c r="EQ10" i="10"/>
  <c r="CY78" i="11"/>
  <c r="DG78" i="10"/>
  <c r="DE65" i="10"/>
  <c r="DA65" i="10"/>
  <c r="AN76" i="10"/>
  <c r="AV76" i="9"/>
  <c r="CM61" i="10"/>
  <c r="CO61" i="10" s="1"/>
  <c r="CI61" i="10"/>
  <c r="EI72" i="11"/>
  <c r="EQ72" i="10"/>
  <c r="DQ37" i="10"/>
  <c r="DY37" i="9"/>
  <c r="F36" i="10"/>
  <c r="J36" i="10"/>
  <c r="EI29" i="10"/>
  <c r="EQ29" i="9"/>
  <c r="DH76" i="10"/>
  <c r="DP76" i="9"/>
  <c r="DZ24" i="10"/>
  <c r="EH24" i="9"/>
  <c r="V38" i="11"/>
  <c r="AD38" i="10"/>
  <c r="EI69" i="10"/>
  <c r="EQ69" i="9"/>
  <c r="BF13" i="11"/>
  <c r="BN13" i="10"/>
  <c r="EI13" i="10"/>
  <c r="EQ13" i="9"/>
  <c r="BU10" i="10"/>
  <c r="BQ10" i="10"/>
  <c r="BU48" i="10"/>
  <c r="BQ48" i="10"/>
  <c r="CI26" i="10"/>
  <c r="CM26" i="10"/>
  <c r="CO26" i="10" s="1"/>
  <c r="DZ78" i="11"/>
  <c r="EH78" i="10"/>
  <c r="AE62" i="10"/>
  <c r="AM62" i="9"/>
  <c r="DS27" i="10"/>
  <c r="DW27" i="10"/>
  <c r="AN18" i="10"/>
  <c r="AV18" i="9"/>
  <c r="AN16" i="11"/>
  <c r="AV16" i="10"/>
  <c r="BU17" i="10"/>
  <c r="BQ17" i="10"/>
  <c r="L62" i="9"/>
  <c r="D62" i="10"/>
  <c r="F26" i="10"/>
  <c r="J26" i="10"/>
  <c r="EF22" i="10"/>
  <c r="EB22" i="10"/>
  <c r="F76" i="10"/>
  <c r="J76" i="10"/>
  <c r="DH47" i="10"/>
  <c r="DP47" i="9"/>
  <c r="BO68" i="11"/>
  <c r="BW68" i="10"/>
  <c r="BO40" i="11"/>
  <c r="BW40" i="10"/>
  <c r="CD78" i="10"/>
  <c r="BZ78" i="10"/>
  <c r="DH48" i="10"/>
  <c r="DP48" i="9"/>
  <c r="BO55" i="10"/>
  <c r="BW55" i="9"/>
  <c r="EF31" i="10"/>
  <c r="EB31" i="10"/>
  <c r="D37" i="11"/>
  <c r="L37" i="10"/>
  <c r="AT59" i="10"/>
  <c r="AP59" i="10"/>
  <c r="AN68" i="11"/>
  <c r="AV68" i="10"/>
  <c r="DH68" i="11"/>
  <c r="DP68" i="10"/>
  <c r="BZ76" i="10"/>
  <c r="CD76" i="10"/>
  <c r="AE32" i="10"/>
  <c r="AM32" i="9"/>
  <c r="AK25" i="10"/>
  <c r="AG25" i="10"/>
  <c r="AK67" i="10"/>
  <c r="AG67" i="10"/>
  <c r="CD17" i="10"/>
  <c r="BZ17" i="10"/>
  <c r="DQ48" i="11"/>
  <c r="DY48" i="10"/>
  <c r="AE64" i="10"/>
  <c r="AM64" i="9"/>
  <c r="BQ45" i="10"/>
  <c r="BU45" i="10"/>
  <c r="J24" i="10"/>
  <c r="F24" i="10"/>
  <c r="BO22" i="11"/>
  <c r="BW22" i="10"/>
  <c r="DZ59" i="11"/>
  <c r="EH59" i="10"/>
  <c r="BC67" i="11"/>
  <c r="AY67" i="11"/>
  <c r="BO25" i="10"/>
  <c r="BW25" i="9"/>
  <c r="DW74" i="10"/>
  <c r="DS74" i="10"/>
  <c r="BC19" i="10"/>
  <c r="AY19" i="10"/>
  <c r="BO65" i="11"/>
  <c r="BW65" i="10"/>
  <c r="DN35" i="10"/>
  <c r="DJ35" i="10"/>
  <c r="DA74" i="10"/>
  <c r="DE74" i="10"/>
  <c r="BF24" i="10"/>
  <c r="BN24" i="9"/>
  <c r="EF17" i="10"/>
  <c r="EB17" i="10"/>
  <c r="AW59" i="10"/>
  <c r="BE59" i="9"/>
  <c r="AN39" i="11"/>
  <c r="AV39" i="10"/>
  <c r="CG76" i="11"/>
  <c r="CG76" i="10"/>
  <c r="CO76" i="9"/>
  <c r="AK29" i="10"/>
  <c r="AG29" i="10"/>
  <c r="DE47" i="10"/>
  <c r="DA47" i="10"/>
  <c r="BC31" i="10"/>
  <c r="AY31" i="10"/>
  <c r="BL62" i="10"/>
  <c r="BH62" i="10"/>
  <c r="AW17" i="11"/>
  <c r="BE17" i="10"/>
  <c r="AK66" i="10"/>
  <c r="AG66" i="10"/>
  <c r="EI17" i="11"/>
  <c r="EQ17" i="10"/>
  <c r="X78" i="10"/>
  <c r="AB78" i="10"/>
  <c r="BF30" i="11"/>
  <c r="BN30" i="10"/>
  <c r="CM39" i="11"/>
  <c r="CI39" i="11"/>
  <c r="EI37" i="10"/>
  <c r="EQ37" i="9"/>
  <c r="D64" i="10"/>
  <c r="L64" i="9"/>
  <c r="AN17" i="10"/>
  <c r="AV17" i="9"/>
  <c r="BO26" i="11"/>
  <c r="BW26" i="10"/>
  <c r="DQ75" i="11"/>
  <c r="DY75" i="10"/>
  <c r="EI39" i="11"/>
  <c r="EQ39" i="10"/>
  <c r="BF17" i="10"/>
  <c r="BN17" i="9"/>
  <c r="D41" i="11"/>
  <c r="L41" i="10"/>
  <c r="J63" i="10"/>
  <c r="F63" i="10"/>
  <c r="EB38" i="10"/>
  <c r="EF38" i="10"/>
  <c r="CG10" i="11"/>
  <c r="CG10" i="10"/>
  <c r="CO10" i="9"/>
  <c r="DW22" i="10"/>
  <c r="DS22" i="10"/>
  <c r="D13" i="10"/>
  <c r="L13" i="9"/>
  <c r="CG74" i="11"/>
  <c r="CG74" i="10"/>
  <c r="CO74" i="9"/>
  <c r="DQ38" i="11"/>
  <c r="DY38" i="10"/>
  <c r="AE40" i="10"/>
  <c r="AM40" i="9"/>
  <c r="F19" i="12"/>
  <c r="J19" i="12"/>
  <c r="L19" i="12" s="1"/>
  <c r="AN74" i="10"/>
  <c r="AV74" i="9"/>
  <c r="DG72" i="9"/>
  <c r="CY72" i="10"/>
  <c r="CM59" i="10"/>
  <c r="CO59" i="10" s="1"/>
  <c r="CI59" i="10"/>
  <c r="DH61" i="10"/>
  <c r="DP61" i="9"/>
  <c r="DQ77" i="11"/>
  <c r="DY77" i="10"/>
  <c r="DQ18" i="10"/>
  <c r="DY18" i="9"/>
  <c r="AN35" i="11"/>
  <c r="AV35" i="10"/>
  <c r="AW64" i="11"/>
  <c r="BE64" i="10"/>
  <c r="BH55" i="10"/>
  <c r="BL55" i="10"/>
  <c r="AK41" i="10"/>
  <c r="AG41" i="10"/>
  <c r="AN63" i="10"/>
  <c r="AV63" i="9"/>
  <c r="CY61" i="11"/>
  <c r="DG61" i="10"/>
  <c r="CM61" i="11"/>
  <c r="CI61" i="11"/>
  <c r="BU37" i="10"/>
  <c r="BQ37" i="10"/>
  <c r="BF29" i="11"/>
  <c r="BN29" i="10"/>
  <c r="D77" i="10"/>
  <c r="L77" i="9"/>
  <c r="DQ17" i="11"/>
  <c r="DY17" i="10"/>
  <c r="BO63" i="10"/>
  <c r="BW63" i="9"/>
  <c r="AN10" i="10"/>
  <c r="AV10" i="9"/>
  <c r="CM26" i="11"/>
  <c r="CI26" i="11"/>
  <c r="BX66" i="11"/>
  <c r="CF66" i="10"/>
  <c r="BU78" i="10"/>
  <c r="BQ78" i="10"/>
  <c r="CD45" i="10"/>
  <c r="BZ45" i="10"/>
  <c r="DE18" i="10"/>
  <c r="DA18" i="10"/>
  <c r="AT40" i="10"/>
  <c r="AP40" i="10"/>
  <c r="EO26" i="10"/>
  <c r="EK26" i="10"/>
  <c r="AW29" i="11"/>
  <c r="BE29" i="10"/>
  <c r="BZ19" i="10"/>
  <c r="CD19" i="10"/>
  <c r="AW72" i="10"/>
  <c r="BE72" i="9"/>
  <c r="CG36" i="11"/>
  <c r="CG36" i="10"/>
  <c r="CO36" i="9"/>
  <c r="CY13" i="12"/>
  <c r="DG13" i="11"/>
  <c r="J10" i="10"/>
  <c r="F10" i="10"/>
  <c r="DQ13" i="11"/>
  <c r="DY13" i="10"/>
  <c r="AW75" i="10"/>
  <c r="BE75" i="9"/>
  <c r="D16" i="10"/>
  <c r="L16" i="9"/>
  <c r="DE45" i="10"/>
  <c r="DA45" i="10"/>
  <c r="CD18" i="10"/>
  <c r="BZ18" i="10"/>
  <c r="AE45" i="11"/>
  <c r="AM45" i="10"/>
  <c r="DN19" i="10"/>
  <c r="DJ19" i="10"/>
  <c r="DE48" i="10"/>
  <c r="DA48" i="10"/>
  <c r="BH75" i="10"/>
  <c r="BL75" i="10"/>
  <c r="BU24" i="10"/>
  <c r="BQ24" i="10"/>
  <c r="V37" i="10"/>
  <c r="AD37" i="9"/>
  <c r="BF26" i="10"/>
  <c r="BN26" i="9"/>
  <c r="BF36" i="10"/>
  <c r="BN36" i="9"/>
  <c r="AE28" i="10"/>
  <c r="AM28" i="9"/>
  <c r="CY76" i="11"/>
  <c r="DG76" i="10"/>
  <c r="EI35" i="11"/>
  <c r="EQ35" i="10"/>
  <c r="AN45" i="10"/>
  <c r="AV45" i="9"/>
  <c r="AW45" i="11"/>
  <c r="BE45" i="10"/>
  <c r="EI48" i="11"/>
  <c r="EQ48" i="10"/>
  <c r="DH69" i="10"/>
  <c r="DP69" i="9"/>
  <c r="AW77" i="10"/>
  <c r="BE77" i="9"/>
  <c r="CD35" i="10"/>
  <c r="BZ35" i="10"/>
  <c r="BO75" i="11"/>
  <c r="BW75" i="10"/>
  <c r="AG17" i="10"/>
  <c r="AK17" i="10"/>
  <c r="DH27" i="11"/>
  <c r="DP27" i="10"/>
  <c r="J66" i="10"/>
  <c r="F66" i="10"/>
  <c r="V68" i="11"/>
  <c r="AD68" i="10"/>
  <c r="BH16" i="10"/>
  <c r="BL16" i="10"/>
  <c r="BX23" i="11"/>
  <c r="CF23" i="10"/>
  <c r="BD74" i="10"/>
  <c r="AY74" i="10"/>
  <c r="BH35" i="10"/>
  <c r="BL35" i="10"/>
  <c r="BL76" i="10"/>
  <c r="BH76" i="10"/>
  <c r="DQ41" i="10"/>
  <c r="DY41" i="9"/>
  <c r="EF61" i="10"/>
  <c r="EB61" i="10"/>
  <c r="BF74" i="10"/>
  <c r="BN74" i="9"/>
  <c r="CY67" i="11"/>
  <c r="DG67" i="10"/>
  <c r="BO77" i="10"/>
  <c r="BW77" i="9"/>
  <c r="AN67" i="11"/>
  <c r="AV67" i="10"/>
  <c r="BF22" i="11"/>
  <c r="BN22" i="10"/>
  <c r="DN30" i="10"/>
  <c r="DJ30" i="10"/>
  <c r="BC69" i="10"/>
  <c r="AY69" i="10"/>
  <c r="CM55" i="10"/>
  <c r="CO55" i="10" s="1"/>
  <c r="CI55" i="10"/>
  <c r="CM59" i="11"/>
  <c r="CI59" i="11"/>
  <c r="BL41" i="10"/>
  <c r="BH41" i="10"/>
  <c r="AK10" i="10"/>
  <c r="AG10" i="10"/>
  <c r="DZ39" i="11"/>
  <c r="EH39" i="10"/>
  <c r="BU62" i="10"/>
  <c r="BQ62" i="10"/>
  <c r="BL61" i="10"/>
  <c r="BH61" i="10"/>
  <c r="CG45" i="11"/>
  <c r="CG45" i="10"/>
  <c r="CO45" i="9"/>
  <c r="AK35" i="10"/>
  <c r="AG35" i="10"/>
  <c r="BZ48" i="10"/>
  <c r="CD48" i="10"/>
  <c r="CI64" i="10"/>
  <c r="CM64" i="10"/>
  <c r="CO64" i="10" s="1"/>
  <c r="V67" i="10"/>
  <c r="AD67" i="9"/>
  <c r="AN53" i="11"/>
  <c r="AV53" i="10"/>
  <c r="AW55" i="10"/>
  <c r="BE55" i="9"/>
  <c r="DN63" i="11"/>
  <c r="DJ63" i="11"/>
  <c r="AW16" i="10"/>
  <c r="BE16" i="9"/>
  <c r="J35" i="10"/>
  <c r="F35" i="10"/>
  <c r="DW10" i="10"/>
  <c r="DS10" i="10"/>
  <c r="BZ36" i="10"/>
  <c r="CD36" i="10"/>
  <c r="CG30" i="12"/>
  <c r="CO30" i="11"/>
  <c r="BC74" i="11"/>
  <c r="EF75" i="10"/>
  <c r="EB75" i="10"/>
  <c r="AG65" i="11"/>
  <c r="AK65" i="11"/>
  <c r="BL37" i="10"/>
  <c r="BH37" i="10"/>
  <c r="F49" i="10"/>
  <c r="J49" i="10"/>
  <c r="BU28" i="10"/>
  <c r="BQ28" i="10"/>
  <c r="DZ16" i="11"/>
  <c r="EH16" i="10"/>
  <c r="AW35" i="10"/>
  <c r="BE35" i="9"/>
  <c r="BX68" i="10"/>
  <c r="CF68" i="9"/>
  <c r="DN59" i="10"/>
  <c r="DJ59" i="10"/>
  <c r="DQ55" i="11"/>
  <c r="DY55" i="10"/>
  <c r="EQ49" i="9"/>
  <c r="EI49" i="10"/>
  <c r="CF32" i="9"/>
  <c r="BX32" i="10"/>
  <c r="DQ65" i="11"/>
  <c r="DY65" i="10"/>
  <c r="AN64" i="11"/>
  <c r="AV64" i="10"/>
  <c r="BO19" i="10"/>
  <c r="BW19" i="9"/>
  <c r="D53" i="10"/>
  <c r="L53" i="9"/>
  <c r="AN49" i="11"/>
  <c r="AV49" i="10"/>
  <c r="DW40" i="10"/>
  <c r="DS40" i="10"/>
  <c r="AT26" i="10"/>
  <c r="AP26" i="10"/>
  <c r="CD63" i="10"/>
  <c r="BZ63" i="10"/>
  <c r="BC30" i="10"/>
  <c r="AY30" i="10"/>
  <c r="DQ53" i="11"/>
  <c r="DY53" i="10"/>
  <c r="DJ10" i="10"/>
  <c r="DN10" i="10"/>
  <c r="DH36" i="10"/>
  <c r="DP36" i="9"/>
  <c r="BU27" i="10"/>
  <c r="BQ27" i="10"/>
  <c r="D30" i="10"/>
  <c r="L30" i="9"/>
  <c r="BX61" i="11"/>
  <c r="CF61" i="10"/>
  <c r="X65" i="10"/>
  <c r="AB65" i="10"/>
  <c r="AT36" i="10"/>
  <c r="AP36" i="10"/>
  <c r="D47" i="10"/>
  <c r="L47" i="9"/>
  <c r="D31" i="11"/>
  <c r="L31" i="10"/>
  <c r="J69" i="10"/>
  <c r="F69" i="10"/>
  <c r="AW23" i="10"/>
  <c r="BE23" i="9"/>
  <c r="CY49" i="11"/>
  <c r="DG49" i="10"/>
  <c r="BU38" i="10"/>
  <c r="BQ38" i="10"/>
  <c r="AY76" i="10"/>
  <c r="BC76" i="10"/>
  <c r="BE41" i="9"/>
  <c r="AW41" i="10"/>
  <c r="AN61" i="10"/>
  <c r="AV61" i="9"/>
  <c r="BQ49" i="10"/>
  <c r="BU49" i="10"/>
  <c r="AN25" i="11"/>
  <c r="AV25" i="10"/>
  <c r="DE16" i="10"/>
  <c r="DA16" i="10"/>
  <c r="AE13" i="11"/>
  <c r="AM13" i="10"/>
  <c r="BX62" i="10"/>
  <c r="CF62" i="9"/>
  <c r="DN29" i="10"/>
  <c r="DJ29" i="10"/>
  <c r="AG61" i="10"/>
  <c r="AK61" i="10"/>
  <c r="AW28" i="10"/>
  <c r="BE28" i="9"/>
  <c r="AK74" i="10"/>
  <c r="AG74" i="10"/>
  <c r="BZ13" i="10"/>
  <c r="CD13" i="10"/>
  <c r="BO67" i="10"/>
  <c r="BW67" i="9"/>
  <c r="BX77" i="10"/>
  <c r="CF77" i="9"/>
  <c r="D67" i="11"/>
  <c r="L67" i="10"/>
  <c r="V75" i="11"/>
  <c r="AD75" i="10"/>
  <c r="AK37" i="10"/>
  <c r="AG37" i="10"/>
  <c r="EF69" i="10"/>
  <c r="EB69" i="10"/>
  <c r="V77" i="11"/>
  <c r="AD77" i="10"/>
  <c r="EI25" i="11"/>
  <c r="EQ25" i="10"/>
  <c r="EB74" i="10"/>
  <c r="EF74" i="10"/>
  <c r="AK76" i="10"/>
  <c r="AG76" i="10"/>
  <c r="AW18" i="11"/>
  <c r="BE18" i="10"/>
  <c r="BX41" i="11"/>
  <c r="CF41" i="10"/>
  <c r="AD39" i="9"/>
  <c r="V39" i="10"/>
  <c r="DE25" i="10"/>
  <c r="DA25" i="10"/>
  <c r="CY36" i="10"/>
  <c r="DG36" i="9"/>
  <c r="F22" i="10"/>
  <c r="J22" i="10"/>
  <c r="AW37" i="10"/>
  <c r="BE37" i="9"/>
  <c r="DH13" i="10"/>
  <c r="DP13" i="9"/>
  <c r="CD16" i="10"/>
  <c r="BZ16" i="10"/>
  <c r="AB62" i="10"/>
  <c r="X62" i="10"/>
  <c r="V32" i="11"/>
  <c r="AD32" i="10"/>
  <c r="CI55" i="11"/>
  <c r="CM55" i="11"/>
  <c r="AB17" i="10"/>
  <c r="X17" i="10"/>
  <c r="EF66" i="10"/>
  <c r="EB66" i="10"/>
  <c r="CY23" i="11"/>
  <c r="DG23" i="10"/>
  <c r="CY26" i="10"/>
  <c r="DG26" i="9"/>
  <c r="CY68" i="10"/>
  <c r="DG68" i="9"/>
  <c r="CI64" i="11"/>
  <c r="CM64" i="11"/>
  <c r="EO36" i="10"/>
  <c r="EK36" i="10"/>
  <c r="BF66" i="11"/>
  <c r="BN66" i="10"/>
  <c r="DQ25" i="10"/>
  <c r="DY25" i="9"/>
  <c r="EI68" i="11"/>
  <c r="EQ68" i="10"/>
  <c r="BX47" i="10"/>
  <c r="CF47" i="9"/>
  <c r="BQ47" i="10"/>
  <c r="BU47" i="10"/>
  <c r="J39" i="10"/>
  <c r="F39" i="10"/>
  <c r="DN55" i="10"/>
  <c r="DJ55" i="10"/>
  <c r="BF38" i="10"/>
  <c r="BN38" i="9"/>
  <c r="CM63" i="10"/>
  <c r="CO63" i="10" s="1"/>
  <c r="CI63" i="10"/>
  <c r="BX72" i="10"/>
  <c r="CF72" i="9"/>
  <c r="BX53" i="10"/>
  <c r="CF53" i="9"/>
  <c r="CM16" i="10"/>
  <c r="CO16" i="10" s="1"/>
  <c r="CI16" i="10"/>
  <c r="CG23" i="12"/>
  <c r="CO23" i="11"/>
  <c r="AW68" i="10"/>
  <c r="BE68" i="9"/>
  <c r="AN55" i="11"/>
  <c r="AV55" i="10"/>
  <c r="DZ64" i="10"/>
  <c r="EH64" i="9"/>
  <c r="CM25" i="10"/>
  <c r="CO25" i="10" s="1"/>
  <c r="CI25" i="10"/>
  <c r="BF25" i="11"/>
  <c r="BN25" i="10"/>
  <c r="DZ30" i="10"/>
  <c r="EH30" i="9"/>
  <c r="EO77" i="10"/>
  <c r="EK77" i="10"/>
  <c r="EO40" i="10"/>
  <c r="EK40" i="10"/>
  <c r="EO16" i="10"/>
  <c r="EK16" i="10"/>
  <c r="AK39" i="10"/>
  <c r="AG39" i="10"/>
  <c r="BC65" i="10"/>
  <c r="AY65" i="10"/>
  <c r="AN37" i="10"/>
  <c r="AV37" i="9"/>
  <c r="EI76" i="10"/>
  <c r="EQ76" i="9"/>
  <c r="AK49" i="10"/>
  <c r="AG49" i="10"/>
  <c r="CM18" i="10"/>
  <c r="CO18" i="10" s="1"/>
  <c r="CI18" i="10"/>
  <c r="J38" i="10"/>
  <c r="F38" i="10"/>
  <c r="D28" i="10"/>
  <c r="L28" i="9"/>
  <c r="AW62" i="10"/>
  <c r="BE62" i="9"/>
  <c r="CM35" i="10"/>
  <c r="CO35" i="10" s="1"/>
  <c r="CI35" i="10"/>
  <c r="EI63" i="10"/>
  <c r="EQ63" i="9"/>
  <c r="CG69" i="11"/>
  <c r="CG69" i="10"/>
  <c r="CO69" i="9"/>
  <c r="BU18" i="10"/>
  <c r="BQ18" i="10"/>
  <c r="EO30" i="10"/>
  <c r="EK30" i="10"/>
  <c r="D72" i="10"/>
  <c r="L72" i="9"/>
  <c r="DQ35" i="10"/>
  <c r="DY35" i="9"/>
  <c r="AE63" i="11"/>
  <c r="AM63" i="10"/>
  <c r="AB40" i="10"/>
  <c r="X40" i="10"/>
  <c r="D78" i="11"/>
  <c r="L78" i="10"/>
  <c r="BU64" i="10"/>
  <c r="BQ64" i="10"/>
  <c r="DE38" i="10"/>
  <c r="DA38" i="10"/>
  <c r="BZ26" i="10"/>
  <c r="CD26" i="10"/>
  <c r="DH38" i="10"/>
  <c r="DP38" i="9"/>
  <c r="CD38" i="10"/>
  <c r="BZ38" i="10"/>
  <c r="V30" i="10"/>
  <c r="AD30" i="9"/>
  <c r="CG29" i="11"/>
  <c r="CG29" i="10"/>
  <c r="CO29" i="9"/>
  <c r="CG24" i="11"/>
  <c r="CG24" i="10"/>
  <c r="CO24" i="9"/>
  <c r="CM28" i="10"/>
  <c r="CO28" i="10" s="1"/>
  <c r="CI28" i="10"/>
  <c r="DH72" i="11"/>
  <c r="DP72" i="10"/>
  <c r="EB72" i="10"/>
  <c r="EF72" i="10"/>
  <c r="CY69" i="11"/>
  <c r="DG69" i="10"/>
  <c r="V63" i="11"/>
  <c r="AD63" i="10"/>
  <c r="EI47" i="11"/>
  <c r="EQ47" i="10"/>
  <c r="DE66" i="10"/>
  <c r="DA66" i="10"/>
  <c r="DH75" i="11"/>
  <c r="DP75" i="10"/>
  <c r="EF27" i="10"/>
  <c r="EB27" i="10"/>
  <c r="AK72" i="10"/>
  <c r="AG72" i="10"/>
  <c r="AN47" i="11"/>
  <c r="AV47" i="10"/>
  <c r="DZ67" i="11"/>
  <c r="EH67" i="10"/>
  <c r="DZ25" i="11"/>
  <c r="EH25" i="10"/>
  <c r="EF48" i="10"/>
  <c r="EB48" i="10"/>
  <c r="EI18" i="11"/>
  <c r="EQ18" i="10"/>
  <c r="EI45" i="10"/>
  <c r="EQ45" i="9"/>
  <c r="AN32" i="11"/>
  <c r="AV32" i="10"/>
  <c r="CI63" i="11"/>
  <c r="CM63" i="11"/>
  <c r="DJ37" i="10"/>
  <c r="DN37" i="10"/>
  <c r="D48" i="11"/>
  <c r="L48" i="10"/>
  <c r="CI16" i="11"/>
  <c r="CM16" i="11"/>
  <c r="EI59" i="11"/>
  <c r="EQ59" i="10"/>
  <c r="AP19" i="10"/>
  <c r="AT19" i="10"/>
  <c r="DW68" i="10"/>
  <c r="DS68" i="10"/>
  <c r="BC26" i="10"/>
  <c r="AY26" i="10"/>
  <c r="AP24" i="10"/>
  <c r="AT24" i="10"/>
  <c r="BH45" i="10"/>
  <c r="BL45" i="10"/>
  <c r="BC27" i="10"/>
  <c r="AY27" i="10"/>
  <c r="DQ45" i="11"/>
  <c r="DY45" i="10"/>
  <c r="BL28" i="10"/>
  <c r="BH28" i="10"/>
  <c r="BL27" i="10"/>
  <c r="BH27" i="10"/>
  <c r="CM25" i="11"/>
  <c r="CI25" i="11"/>
  <c r="CY28" i="10"/>
  <c r="DG28" i="9"/>
  <c r="CM68" i="10"/>
  <c r="CO68" i="10" s="1"/>
  <c r="CI68" i="10"/>
  <c r="BX22" i="11"/>
  <c r="CF22" i="10"/>
  <c r="DQ31" i="11"/>
  <c r="DY31" i="10"/>
  <c r="CI18" i="11"/>
  <c r="CM18" i="11"/>
  <c r="DS32" i="10"/>
  <c r="DW32" i="10"/>
  <c r="BU39" i="10"/>
  <c r="BQ39" i="10"/>
  <c r="BL68" i="10"/>
  <c r="BH68" i="10"/>
  <c r="DH24" i="11"/>
  <c r="DP24" i="10"/>
  <c r="AE30" i="10"/>
  <c r="AM30" i="9"/>
  <c r="DZ53" i="10"/>
  <c r="EH53" i="9"/>
  <c r="AW24" i="11"/>
  <c r="BE24" i="10"/>
  <c r="AW10" i="11"/>
  <c r="BE10" i="10"/>
  <c r="DE55" i="10"/>
  <c r="DA55" i="10"/>
  <c r="BL67" i="10"/>
  <c r="BH67" i="10"/>
  <c r="BC22" i="10"/>
  <c r="AY22" i="10"/>
  <c r="V48" i="10"/>
  <c r="AD48" i="9"/>
  <c r="BH10" i="10"/>
  <c r="BL10" i="10"/>
  <c r="BL32" i="10"/>
  <c r="BH32" i="10"/>
  <c r="BX65" i="11"/>
  <c r="CF65" i="10"/>
  <c r="BF59" i="11"/>
  <c r="BN59" i="10"/>
  <c r="EI19" i="11"/>
  <c r="EQ19" i="10"/>
  <c r="BX37" i="11"/>
  <c r="CF37" i="10"/>
  <c r="AK68" i="10"/>
  <c r="AG68" i="10"/>
  <c r="DZ28" i="10"/>
  <c r="EH28" i="9"/>
  <c r="BL72" i="10"/>
  <c r="BH72" i="10"/>
  <c r="DW64" i="10"/>
  <c r="DS64" i="10"/>
  <c r="DZ35" i="11"/>
  <c r="EH35" i="10"/>
  <c r="EI27" i="10"/>
  <c r="EQ27" i="9"/>
  <c r="AW78" i="11"/>
  <c r="BE78" i="10"/>
  <c r="AN65" i="10"/>
  <c r="AV65" i="9"/>
  <c r="D65" i="11"/>
  <c r="L65" i="10"/>
  <c r="DH78" i="10"/>
  <c r="DP78" i="9"/>
  <c r="BZ40" i="10"/>
  <c r="CD40" i="10"/>
  <c r="AN22" i="10"/>
  <c r="AV22" i="9"/>
  <c r="AW66" i="11"/>
  <c r="BE66" i="10"/>
  <c r="CG41" i="12"/>
  <c r="CO41" i="11"/>
  <c r="DZ63" i="11"/>
  <c r="EH63" i="10"/>
  <c r="EB32" i="10"/>
  <c r="EF32" i="10"/>
  <c r="CD10" i="10"/>
  <c r="BZ10" i="10"/>
  <c r="EK24" i="10"/>
  <c r="EO24" i="10"/>
  <c r="D27" i="11"/>
  <c r="L27" i="10"/>
  <c r="BF48" i="11"/>
  <c r="BN48" i="10"/>
  <c r="BF69" i="11"/>
  <c r="BN69" i="10"/>
  <c r="AK22" i="10"/>
  <c r="AG22" i="10"/>
  <c r="AG27" i="10"/>
  <c r="AK27" i="10"/>
  <c r="CD39" i="10"/>
  <c r="BZ39" i="10"/>
  <c r="CG27" i="12"/>
  <c r="CO27" i="11"/>
  <c r="BU69" i="10"/>
  <c r="BQ69" i="10"/>
  <c r="DE39" i="10"/>
  <c r="DA39" i="10"/>
  <c r="AB53" i="10"/>
  <c r="X53" i="10"/>
  <c r="CM28" i="11"/>
  <c r="CI28" i="11"/>
  <c r="BZ49" i="10"/>
  <c r="CD49" i="10"/>
  <c r="CI49" i="10"/>
  <c r="CM49" i="10"/>
  <c r="CO49" i="10" s="1"/>
  <c r="CY37" i="11"/>
  <c r="DG37" i="10"/>
  <c r="AE26" i="10"/>
  <c r="AM26" i="9"/>
  <c r="EB13" i="10"/>
  <c r="EF13" i="10"/>
  <c r="EF37" i="10"/>
  <c r="EB37" i="10"/>
  <c r="DQ24" i="11"/>
  <c r="DY24" i="10"/>
  <c r="CG28" i="12" l="1"/>
  <c r="CO28" i="11"/>
  <c r="BX10" i="11"/>
  <c r="CF10" i="10"/>
  <c r="EF35" i="11"/>
  <c r="EB35" i="11"/>
  <c r="BC24" i="11"/>
  <c r="AY24" i="11"/>
  <c r="DS24" i="11"/>
  <c r="DW24" i="11"/>
  <c r="DE37" i="11"/>
  <c r="DA37" i="11"/>
  <c r="V53" i="11"/>
  <c r="AD53" i="10"/>
  <c r="BX39" i="11"/>
  <c r="CF39" i="10"/>
  <c r="BL48" i="11"/>
  <c r="BH48" i="11"/>
  <c r="AT22" i="10"/>
  <c r="AP22" i="10"/>
  <c r="AT65" i="10"/>
  <c r="AP65" i="10"/>
  <c r="DQ64" i="11"/>
  <c r="DY64" i="10"/>
  <c r="CD37" i="11"/>
  <c r="BZ37" i="11"/>
  <c r="BF32" i="11"/>
  <c r="BN32" i="10"/>
  <c r="BF67" i="11"/>
  <c r="BN67" i="10"/>
  <c r="EF53" i="10"/>
  <c r="EB53" i="10"/>
  <c r="BO39" i="11"/>
  <c r="BW39" i="10"/>
  <c r="CD22" i="11"/>
  <c r="BZ22" i="11"/>
  <c r="BF27" i="11"/>
  <c r="BN27" i="10"/>
  <c r="EK18" i="11"/>
  <c r="EO18" i="11"/>
  <c r="AT47" i="11"/>
  <c r="AP47" i="11"/>
  <c r="CY66" i="11"/>
  <c r="DG66" i="10"/>
  <c r="DN38" i="10"/>
  <c r="DJ38" i="10"/>
  <c r="F78" i="11"/>
  <c r="J78" i="11"/>
  <c r="J72" i="10"/>
  <c r="F72" i="10"/>
  <c r="BO47" i="11"/>
  <c r="BW47" i="10"/>
  <c r="CG55" i="12"/>
  <c r="CO55" i="11"/>
  <c r="AE65" i="12"/>
  <c r="AM65" i="11"/>
  <c r="BX36" i="11"/>
  <c r="CF36" i="10"/>
  <c r="CI45" i="11"/>
  <c r="CM45" i="11"/>
  <c r="AE10" i="11"/>
  <c r="AM10" i="10"/>
  <c r="AL84" i="10" s="1"/>
  <c r="AM84" i="10" s="1"/>
  <c r="AW69" i="11"/>
  <c r="BE69" i="10"/>
  <c r="BQ77" i="10"/>
  <c r="BU77" i="10"/>
  <c r="DW41" i="10"/>
  <c r="DS41" i="10"/>
  <c r="CD23" i="11"/>
  <c r="BZ23" i="11"/>
  <c r="DN27" i="11"/>
  <c r="DJ27" i="11"/>
  <c r="BC77" i="10"/>
  <c r="AY77" i="10"/>
  <c r="AP45" i="10"/>
  <c r="AT45" i="10"/>
  <c r="BL36" i="10"/>
  <c r="BH36" i="10"/>
  <c r="BX18" i="11"/>
  <c r="CF18" i="10"/>
  <c r="DW13" i="11"/>
  <c r="DS13" i="11"/>
  <c r="BF55" i="11"/>
  <c r="BG55" i="11"/>
  <c r="BM55" i="11" s="1"/>
  <c r="BN55" i="10"/>
  <c r="CM10" i="10"/>
  <c r="CO10" i="10" s="1"/>
  <c r="CI10" i="10"/>
  <c r="BC59" i="10"/>
  <c r="AY59" i="10"/>
  <c r="DH35" i="11"/>
  <c r="DP35" i="10"/>
  <c r="BQ25" i="10"/>
  <c r="BU25" i="10"/>
  <c r="D24" i="11"/>
  <c r="L24" i="10"/>
  <c r="BX17" i="11"/>
  <c r="CF17" i="10"/>
  <c r="J37" i="11"/>
  <c r="F37" i="11"/>
  <c r="BX78" i="11"/>
  <c r="CF78" i="10"/>
  <c r="BO17" i="11"/>
  <c r="BW17" i="10"/>
  <c r="AK62" i="10"/>
  <c r="AG62" i="10"/>
  <c r="BO10" i="11"/>
  <c r="BW10" i="10"/>
  <c r="AB38" i="11"/>
  <c r="X38" i="11"/>
  <c r="AT76" i="10"/>
  <c r="AP76" i="10"/>
  <c r="BF23" i="11"/>
  <c r="BN23" i="10"/>
  <c r="BX24" i="11"/>
  <c r="CF24" i="10"/>
  <c r="AN48" i="11"/>
  <c r="AV48" i="10"/>
  <c r="AN66" i="11"/>
  <c r="AV66" i="10"/>
  <c r="EI23" i="11"/>
  <c r="EQ23" i="10"/>
  <c r="CM65" i="10"/>
  <c r="CO65" i="10" s="1"/>
  <c r="CI65" i="10"/>
  <c r="EI55" i="11"/>
  <c r="EQ55" i="10"/>
  <c r="DQ61" i="11"/>
  <c r="DY61" i="10"/>
  <c r="BG77" i="12"/>
  <c r="BM77" i="12" s="1"/>
  <c r="BF77" i="12"/>
  <c r="BN77" i="11"/>
  <c r="DN67" i="10"/>
  <c r="DJ67" i="10"/>
  <c r="CD27" i="11"/>
  <c r="BZ27" i="11"/>
  <c r="DH25" i="11"/>
  <c r="DP25" i="10"/>
  <c r="AN28" i="11"/>
  <c r="AV28" i="10"/>
  <c r="J75" i="10"/>
  <c r="F75" i="10"/>
  <c r="AW40" i="11"/>
  <c r="BE40" i="10"/>
  <c r="DH64" i="11"/>
  <c r="DP64" i="10"/>
  <c r="CD31" i="11"/>
  <c r="BZ31" i="11"/>
  <c r="DN74" i="10"/>
  <c r="DJ74" i="10"/>
  <c r="EI38" i="11"/>
  <c r="EQ38" i="10"/>
  <c r="AK16" i="11"/>
  <c r="AG16" i="11"/>
  <c r="AK47" i="11"/>
  <c r="AG47" i="11"/>
  <c r="AT31" i="10"/>
  <c r="AP31" i="10"/>
  <c r="DN17" i="11"/>
  <c r="DJ17" i="11"/>
  <c r="DH26" i="11"/>
  <c r="DP26" i="10"/>
  <c r="EO61" i="10"/>
  <c r="EK61" i="10"/>
  <c r="CI38" i="11"/>
  <c r="CM38" i="11"/>
  <c r="CI66" i="10"/>
  <c r="CM66" i="10"/>
  <c r="CO66" i="10" s="1"/>
  <c r="CY22" i="11"/>
  <c r="DG22" i="10"/>
  <c r="AE27" i="11"/>
  <c r="AM27" i="10"/>
  <c r="BX40" i="11"/>
  <c r="CF40" i="10"/>
  <c r="BF10" i="11"/>
  <c r="BN10" i="10"/>
  <c r="DQ32" i="11"/>
  <c r="DY32" i="10"/>
  <c r="AN24" i="11"/>
  <c r="AV24" i="10"/>
  <c r="CG63" i="12"/>
  <c r="CO63" i="11"/>
  <c r="CM29" i="10"/>
  <c r="CO29" i="10" s="1"/>
  <c r="CI29" i="10"/>
  <c r="BX26" i="11"/>
  <c r="CF26" i="10"/>
  <c r="EO63" i="10"/>
  <c r="EK63" i="10"/>
  <c r="D38" i="11"/>
  <c r="L38" i="10"/>
  <c r="AT37" i="10"/>
  <c r="AP37" i="10"/>
  <c r="EI40" i="11"/>
  <c r="EQ40" i="10"/>
  <c r="CM23" i="12"/>
  <c r="CO23" i="12" s="1"/>
  <c r="AQ18" i="14" s="1"/>
  <c r="CI23" i="12"/>
  <c r="BL66" i="11"/>
  <c r="BH66" i="11"/>
  <c r="DA26" i="10"/>
  <c r="DE26" i="10"/>
  <c r="DN13" i="10"/>
  <c r="DJ13" i="10"/>
  <c r="CY25" i="11"/>
  <c r="DG25" i="10"/>
  <c r="AE76" i="11"/>
  <c r="AM76" i="10"/>
  <c r="DZ69" i="11"/>
  <c r="EH69" i="10"/>
  <c r="CD77" i="10"/>
  <c r="BZ77" i="10"/>
  <c r="AY28" i="10"/>
  <c r="BC28" i="10"/>
  <c r="AK13" i="11"/>
  <c r="AG13" i="11"/>
  <c r="AT61" i="10"/>
  <c r="AP61" i="10"/>
  <c r="DE49" i="11"/>
  <c r="DA49" i="11"/>
  <c r="J47" i="10"/>
  <c r="F47" i="10"/>
  <c r="F30" i="10"/>
  <c r="J30" i="10"/>
  <c r="DW53" i="11"/>
  <c r="DS53" i="11"/>
  <c r="DQ40" i="11"/>
  <c r="DY40" i="10"/>
  <c r="AT64" i="11"/>
  <c r="AP64" i="11"/>
  <c r="DS55" i="11"/>
  <c r="DW55" i="11"/>
  <c r="EF16" i="11"/>
  <c r="EB16" i="11"/>
  <c r="DH63" i="12"/>
  <c r="DP63" i="11"/>
  <c r="BF16" i="11"/>
  <c r="BN16" i="10"/>
  <c r="AE17" i="11"/>
  <c r="AM17" i="10"/>
  <c r="BC72" i="10"/>
  <c r="AY72" i="10"/>
  <c r="AN40" i="11"/>
  <c r="AV40" i="10"/>
  <c r="CD66" i="11"/>
  <c r="BZ66" i="11"/>
  <c r="DW17" i="11"/>
  <c r="DS17" i="11"/>
  <c r="CG61" i="12"/>
  <c r="CO61" i="11"/>
  <c r="DS77" i="11"/>
  <c r="DW77" i="11"/>
  <c r="AP74" i="10"/>
  <c r="AT74" i="10"/>
  <c r="CI74" i="10"/>
  <c r="CM74" i="10"/>
  <c r="CO74" i="10" s="1"/>
  <c r="CM10" i="11"/>
  <c r="CI10" i="11"/>
  <c r="BH17" i="10"/>
  <c r="BL17" i="10"/>
  <c r="AT17" i="10"/>
  <c r="AP17" i="10"/>
  <c r="BL30" i="11"/>
  <c r="BH30" i="11"/>
  <c r="BC17" i="11"/>
  <c r="AY17" i="11"/>
  <c r="AE29" i="11"/>
  <c r="AM29" i="10"/>
  <c r="BO45" i="11"/>
  <c r="BW45" i="10"/>
  <c r="CM65" i="11"/>
  <c r="CI65" i="11"/>
  <c r="BU13" i="10"/>
  <c r="BQ13" i="10"/>
  <c r="AK38" i="11"/>
  <c r="AG38" i="11"/>
  <c r="AB19" i="10"/>
  <c r="X19" i="10"/>
  <c r="J61" i="11"/>
  <c r="F61" i="11"/>
  <c r="AN30" i="11"/>
  <c r="AV30" i="10"/>
  <c r="BL65" i="11"/>
  <c r="BH65" i="11"/>
  <c r="BH78" i="11"/>
  <c r="BL78" i="11"/>
  <c r="DZ40" i="11"/>
  <c r="EH40" i="10"/>
  <c r="EO78" i="10"/>
  <c r="EK78" i="10"/>
  <c r="BL39" i="11"/>
  <c r="BH39" i="11"/>
  <c r="CM40" i="10"/>
  <c r="CO40" i="10" s="1"/>
  <c r="CI40" i="10"/>
  <c r="D29" i="11"/>
  <c r="L29" i="10"/>
  <c r="BX69" i="11"/>
  <c r="CF69" i="10"/>
  <c r="AN23" i="11"/>
  <c r="AV23" i="10"/>
  <c r="EI75" i="11"/>
  <c r="EQ75" i="10"/>
  <c r="DH62" i="11"/>
  <c r="DP62" i="10"/>
  <c r="BU72" i="10"/>
  <c r="BQ72" i="10"/>
  <c r="D25" i="11"/>
  <c r="L25" i="10"/>
  <c r="BU31" i="10"/>
  <c r="BQ31" i="10"/>
  <c r="DH31" i="11"/>
  <c r="DP31" i="10"/>
  <c r="BF18" i="11"/>
  <c r="BN18" i="10"/>
  <c r="AE31" i="11"/>
  <c r="AM31" i="10"/>
  <c r="J55" i="10"/>
  <c r="F55" i="10"/>
  <c r="BX75" i="11"/>
  <c r="CF75" i="10"/>
  <c r="DH39" i="11"/>
  <c r="DP39" i="10"/>
  <c r="AT78" i="10"/>
  <c r="AP78" i="10"/>
  <c r="EB62" i="10"/>
  <c r="EF62" i="10"/>
  <c r="CI66" i="11"/>
  <c r="CM66" i="11"/>
  <c r="CY10" i="11"/>
  <c r="DG10" i="10"/>
  <c r="DE40" i="10"/>
  <c r="DA40" i="10"/>
  <c r="BC48" i="10"/>
  <c r="AY48" i="10"/>
  <c r="BX29" i="11"/>
  <c r="CF29" i="10"/>
  <c r="DZ37" i="11"/>
  <c r="EH37" i="10"/>
  <c r="EO19" i="11"/>
  <c r="EK19" i="11"/>
  <c r="CY55" i="11"/>
  <c r="DG55" i="10"/>
  <c r="BF28" i="11"/>
  <c r="BN28" i="10"/>
  <c r="EK59" i="11"/>
  <c r="EO59" i="11"/>
  <c r="AE72" i="11"/>
  <c r="AM72" i="10"/>
  <c r="EO47" i="11"/>
  <c r="EK47" i="11"/>
  <c r="DN72" i="11"/>
  <c r="DJ72" i="11"/>
  <c r="CI29" i="11"/>
  <c r="CM29" i="11"/>
  <c r="V40" i="11"/>
  <c r="AD40" i="10"/>
  <c r="EI30" i="11"/>
  <c r="EQ30" i="10"/>
  <c r="AB39" i="10"/>
  <c r="X39" i="10"/>
  <c r="DZ74" i="11"/>
  <c r="EH74" i="10"/>
  <c r="AE61" i="11"/>
  <c r="AM61" i="10"/>
  <c r="BC41" i="10"/>
  <c r="AY41" i="10"/>
  <c r="BX48" i="11"/>
  <c r="CF48" i="10"/>
  <c r="BF61" i="11"/>
  <c r="BN61" i="10"/>
  <c r="BF41" i="11"/>
  <c r="BN41" i="10"/>
  <c r="DH30" i="11"/>
  <c r="DP30" i="10"/>
  <c r="DE67" i="11"/>
  <c r="DA67" i="11"/>
  <c r="BF76" i="11"/>
  <c r="BN76" i="10"/>
  <c r="DJ69" i="10"/>
  <c r="DN69" i="10"/>
  <c r="EO35" i="11"/>
  <c r="EK35" i="11"/>
  <c r="BL26" i="10"/>
  <c r="BH26" i="10"/>
  <c r="CY48" i="11"/>
  <c r="DG48" i="10"/>
  <c r="CY45" i="11"/>
  <c r="DG45" i="10"/>
  <c r="D10" i="11"/>
  <c r="L10" i="10"/>
  <c r="BX19" i="11"/>
  <c r="CF19" i="10"/>
  <c r="CM74" i="11"/>
  <c r="CI74" i="11"/>
  <c r="DZ38" i="11"/>
  <c r="EH38" i="10"/>
  <c r="V78" i="11"/>
  <c r="AD78" i="10"/>
  <c r="DZ17" i="11"/>
  <c r="EH17" i="10"/>
  <c r="BU65" i="11"/>
  <c r="BQ65" i="11"/>
  <c r="AW67" i="12"/>
  <c r="BE67" i="11"/>
  <c r="AE67" i="11"/>
  <c r="AM67" i="10"/>
  <c r="DJ68" i="11"/>
  <c r="DN68" i="11"/>
  <c r="DZ31" i="11"/>
  <c r="EH31" i="10"/>
  <c r="BU40" i="11"/>
  <c r="BQ40" i="11"/>
  <c r="DZ22" i="11"/>
  <c r="EH22" i="10"/>
  <c r="AT16" i="11"/>
  <c r="AP16" i="11"/>
  <c r="EF78" i="11"/>
  <c r="EB78" i="11"/>
  <c r="EO13" i="10"/>
  <c r="EK13" i="10"/>
  <c r="EB24" i="10"/>
  <c r="EF24" i="10"/>
  <c r="DW37" i="10"/>
  <c r="DS37" i="10"/>
  <c r="CY65" i="11"/>
  <c r="DG65" i="10"/>
  <c r="CD74" i="11"/>
  <c r="BZ74" i="11"/>
  <c r="EI22" i="11"/>
  <c r="EQ22" i="10"/>
  <c r="EF18" i="10"/>
  <c r="EB18" i="10"/>
  <c r="BF64" i="11"/>
  <c r="BN64" i="10"/>
  <c r="BL19" i="8"/>
  <c r="BH19" i="8"/>
  <c r="DZ77" i="11"/>
  <c r="EH77" i="10"/>
  <c r="CM32" i="10"/>
  <c r="CO32" i="10" s="1"/>
  <c r="CI32" i="10"/>
  <c r="CM40" i="11"/>
  <c r="CI40" i="11"/>
  <c r="AE77" i="12"/>
  <c r="AM77" i="11"/>
  <c r="DH41" i="11"/>
  <c r="DP41" i="10"/>
  <c r="CY63" i="11"/>
  <c r="DG63" i="10"/>
  <c r="DZ36" i="11"/>
  <c r="EH36" i="10"/>
  <c r="AT27" i="10"/>
  <c r="AP27" i="10"/>
  <c r="J23" i="11"/>
  <c r="F23" i="11"/>
  <c r="DH65" i="11"/>
  <c r="DP65" i="10"/>
  <c r="DE59" i="10"/>
  <c r="DA59" i="10"/>
  <c r="DQ67" i="11"/>
  <c r="DY67" i="10"/>
  <c r="DE53" i="10"/>
  <c r="DA53" i="10"/>
  <c r="AW61" i="11"/>
  <c r="BE61" i="10"/>
  <c r="DN22" i="10"/>
  <c r="DJ22" i="10"/>
  <c r="BH47" i="10"/>
  <c r="BL47" i="10"/>
  <c r="EK67" i="10"/>
  <c r="EO67" i="10"/>
  <c r="BH63" i="10"/>
  <c r="BL63" i="10"/>
  <c r="BO59" i="11"/>
  <c r="BW59" i="10"/>
  <c r="AE75" i="11"/>
  <c r="AM75" i="10"/>
  <c r="EF63" i="11"/>
  <c r="EB63" i="11"/>
  <c r="BF72" i="11"/>
  <c r="BN72" i="10"/>
  <c r="DZ48" i="11"/>
  <c r="EH48" i="10"/>
  <c r="DZ13" i="11"/>
  <c r="EH13" i="10"/>
  <c r="BX49" i="11"/>
  <c r="CF49" i="10"/>
  <c r="EI24" i="11"/>
  <c r="EQ24" i="10"/>
  <c r="CG18" i="12"/>
  <c r="CO18" i="11"/>
  <c r="CG16" i="12"/>
  <c r="CO16" i="11"/>
  <c r="AW65" i="11"/>
  <c r="BE65" i="10"/>
  <c r="EI77" i="11"/>
  <c r="EQ77" i="10"/>
  <c r="EF64" i="10"/>
  <c r="EB64" i="10"/>
  <c r="BL38" i="10"/>
  <c r="BH38" i="10"/>
  <c r="CD47" i="10"/>
  <c r="BZ47" i="10"/>
  <c r="EI36" i="11"/>
  <c r="EQ36" i="10"/>
  <c r="DA23" i="11"/>
  <c r="DE23" i="11"/>
  <c r="AB32" i="11"/>
  <c r="X32" i="11"/>
  <c r="BC37" i="10"/>
  <c r="AY37" i="10"/>
  <c r="AE37" i="11"/>
  <c r="AM37" i="10"/>
  <c r="BU67" i="10"/>
  <c r="BQ67" i="10"/>
  <c r="CY16" i="11"/>
  <c r="DG16" i="10"/>
  <c r="BC23" i="10"/>
  <c r="AY23" i="10"/>
  <c r="AN36" i="11"/>
  <c r="AV36" i="10"/>
  <c r="BO27" i="11"/>
  <c r="BW27" i="10"/>
  <c r="AW30" i="11"/>
  <c r="BE30" i="10"/>
  <c r="AP49" i="11"/>
  <c r="AT49" i="11"/>
  <c r="DS65" i="11"/>
  <c r="DW65" i="11"/>
  <c r="DH59" i="11"/>
  <c r="DP59" i="10"/>
  <c r="BO28" i="11"/>
  <c r="BW28" i="10"/>
  <c r="DZ75" i="11"/>
  <c r="EH75" i="10"/>
  <c r="DQ10" i="11"/>
  <c r="DY10" i="10"/>
  <c r="BC55" i="10"/>
  <c r="AY55" i="10"/>
  <c r="BF35" i="11"/>
  <c r="BN35" i="10"/>
  <c r="CY18" i="11"/>
  <c r="DG18" i="10"/>
  <c r="CG26" i="12"/>
  <c r="CO26" i="11"/>
  <c r="J77" i="10"/>
  <c r="F77" i="10"/>
  <c r="DE61" i="11"/>
  <c r="DA61" i="11"/>
  <c r="BC64" i="11"/>
  <c r="AY64" i="11"/>
  <c r="DJ61" i="10"/>
  <c r="DN61" i="10"/>
  <c r="EO39" i="11"/>
  <c r="EK39" i="11"/>
  <c r="F64" i="10"/>
  <c r="J64" i="10"/>
  <c r="BF62" i="11"/>
  <c r="BN62" i="10"/>
  <c r="CI76" i="10"/>
  <c r="CM76" i="10"/>
  <c r="CO76" i="10" s="1"/>
  <c r="D26" i="11"/>
  <c r="L26" i="10"/>
  <c r="DN45" i="10"/>
  <c r="DJ45" i="10"/>
  <c r="EI28" i="11"/>
  <c r="EQ28" i="10"/>
  <c r="EF68" i="11"/>
  <c r="EB68" i="11"/>
  <c r="V64" i="11"/>
  <c r="AD64" i="10"/>
  <c r="BZ67" i="11"/>
  <c r="CD67" i="11"/>
  <c r="BQ29" i="10"/>
  <c r="BU29" i="10"/>
  <c r="BU76" i="11"/>
  <c r="BQ76" i="11"/>
  <c r="BO23" i="11"/>
  <c r="BW23" i="10"/>
  <c r="AT41" i="10"/>
  <c r="AP41" i="10"/>
  <c r="D45" i="11"/>
  <c r="L45" i="10"/>
  <c r="BU30" i="11"/>
  <c r="BQ30" i="11"/>
  <c r="CM32" i="11"/>
  <c r="CI32" i="11"/>
  <c r="DH16" i="11"/>
  <c r="DP16" i="10"/>
  <c r="J74" i="11"/>
  <c r="F74" i="11"/>
  <c r="DA64" i="10"/>
  <c r="DE64" i="10"/>
  <c r="DW39" i="10"/>
  <c r="DS39" i="10"/>
  <c r="DJ23" i="11"/>
  <c r="DN23" i="11"/>
  <c r="CG17" i="12"/>
  <c r="CO17" i="11"/>
  <c r="CI67" i="10"/>
  <c r="CM67" i="10"/>
  <c r="CO67" i="10" s="1"/>
  <c r="D18" i="11"/>
  <c r="L18" i="10"/>
  <c r="D40" i="11"/>
  <c r="L40" i="10"/>
  <c r="BH49" i="11"/>
  <c r="BL49" i="11"/>
  <c r="AK24" i="10"/>
  <c r="AG24" i="10"/>
  <c r="DE32" i="11"/>
  <c r="DA32" i="11"/>
  <c r="CM47" i="10"/>
  <c r="CO47" i="10" s="1"/>
  <c r="CI47" i="10"/>
  <c r="V31" i="11"/>
  <c r="AD31" i="10"/>
  <c r="DN32" i="10"/>
  <c r="DJ32" i="10"/>
  <c r="DH77" i="11"/>
  <c r="DP77" i="10"/>
  <c r="BL40" i="10"/>
  <c r="BH40" i="10"/>
  <c r="D59" i="11"/>
  <c r="L59" i="10"/>
  <c r="BC49" i="10"/>
  <c r="AY49" i="10"/>
  <c r="DQ76" i="11"/>
  <c r="DY76" i="10"/>
  <c r="CY17" i="11"/>
  <c r="DG17" i="10"/>
  <c r="BO53" i="11"/>
  <c r="BW53" i="10"/>
  <c r="DJ28" i="11"/>
  <c r="DN28" i="11"/>
  <c r="CY39" i="11"/>
  <c r="DG39" i="10"/>
  <c r="J27" i="11"/>
  <c r="F27" i="11"/>
  <c r="AY78" i="11"/>
  <c r="BC78" i="11"/>
  <c r="AK30" i="10"/>
  <c r="AG30" i="10"/>
  <c r="BO69" i="11"/>
  <c r="BW69" i="10"/>
  <c r="AE22" i="11"/>
  <c r="AM22" i="10"/>
  <c r="CI41" i="12"/>
  <c r="CM41" i="12"/>
  <c r="CO41" i="12" s="1"/>
  <c r="DJ78" i="10"/>
  <c r="DN78" i="10"/>
  <c r="EO27" i="10"/>
  <c r="EK27" i="10"/>
  <c r="EB28" i="10"/>
  <c r="EF28" i="10"/>
  <c r="BH59" i="11"/>
  <c r="BL59" i="11"/>
  <c r="AB48" i="10"/>
  <c r="X48" i="10"/>
  <c r="BC10" i="11"/>
  <c r="AY10" i="11"/>
  <c r="DN24" i="11"/>
  <c r="DJ24" i="11"/>
  <c r="DE28" i="10"/>
  <c r="DA28" i="10"/>
  <c r="DW45" i="11"/>
  <c r="DS45" i="11"/>
  <c r="AW26" i="11"/>
  <c r="BE26" i="10"/>
  <c r="AT32" i="11"/>
  <c r="AP32" i="11"/>
  <c r="EF25" i="11"/>
  <c r="EB25" i="11"/>
  <c r="DZ27" i="11"/>
  <c r="EH27" i="10"/>
  <c r="AB63" i="11"/>
  <c r="X63" i="11"/>
  <c r="AB30" i="10"/>
  <c r="X30" i="10"/>
  <c r="CY38" i="11"/>
  <c r="DG38" i="10"/>
  <c r="AK63" i="11"/>
  <c r="AG63" i="11"/>
  <c r="BO18" i="11"/>
  <c r="BW18" i="10"/>
  <c r="CG64" i="12"/>
  <c r="CO64" i="11"/>
  <c r="D22" i="11"/>
  <c r="L22" i="10"/>
  <c r="BX13" i="11"/>
  <c r="CF13" i="10"/>
  <c r="AW76" i="11"/>
  <c r="BE76" i="10"/>
  <c r="V65" i="11"/>
  <c r="AD65" i="10"/>
  <c r="CD32" i="10"/>
  <c r="BZ32" i="10"/>
  <c r="D49" i="11"/>
  <c r="L49" i="10"/>
  <c r="BO62" i="11"/>
  <c r="BW62" i="10"/>
  <c r="CG59" i="12"/>
  <c r="CO59" i="11"/>
  <c r="BH22" i="11"/>
  <c r="BL22" i="11"/>
  <c r="BL74" i="10"/>
  <c r="BH74" i="10"/>
  <c r="X68" i="11"/>
  <c r="AB68" i="11"/>
  <c r="BU75" i="11"/>
  <c r="BQ75" i="11"/>
  <c r="EK48" i="11"/>
  <c r="EO48" i="11"/>
  <c r="DA76" i="11"/>
  <c r="DE76" i="11"/>
  <c r="X37" i="10"/>
  <c r="AB37" i="10"/>
  <c r="DH19" i="11"/>
  <c r="DP19" i="10"/>
  <c r="J16" i="10"/>
  <c r="F16" i="10"/>
  <c r="DA13" i="12"/>
  <c r="DE13" i="12"/>
  <c r="DG13" i="12" s="1"/>
  <c r="G20" i="14" s="1"/>
  <c r="J13" i="10"/>
  <c r="F13" i="10"/>
  <c r="CI76" i="11"/>
  <c r="CM76" i="11"/>
  <c r="BL24" i="10"/>
  <c r="BH24" i="10"/>
  <c r="AW19" i="11"/>
  <c r="BE19" i="10"/>
  <c r="EB59" i="11"/>
  <c r="EF59" i="11"/>
  <c r="AK64" i="10"/>
  <c r="AG64" i="10"/>
  <c r="AE25" i="11"/>
  <c r="AM25" i="10"/>
  <c r="AT68" i="11"/>
  <c r="AP68" i="11"/>
  <c r="BQ55" i="10"/>
  <c r="BU55" i="10"/>
  <c r="BQ68" i="11"/>
  <c r="BU68" i="11"/>
  <c r="AT18" i="10"/>
  <c r="AP18" i="10"/>
  <c r="BH13" i="11"/>
  <c r="BL13" i="11"/>
  <c r="DN76" i="10"/>
  <c r="DJ76" i="10"/>
  <c r="EO72" i="11"/>
  <c r="EK72" i="11"/>
  <c r="DE78" i="11"/>
  <c r="DA78" i="11"/>
  <c r="EF19" i="10"/>
  <c r="EB19" i="10"/>
  <c r="DZ41" i="11"/>
  <c r="EH41" i="10"/>
  <c r="CM19" i="12"/>
  <c r="CO19" i="12" s="1"/>
  <c r="CI19" i="12"/>
  <c r="AM18" i="10"/>
  <c r="AE18" i="11"/>
  <c r="AN62" i="11"/>
  <c r="AV62" i="10"/>
  <c r="BH53" i="11"/>
  <c r="BL53" i="11"/>
  <c r="CM13" i="10"/>
  <c r="CO13" i="10" s="1"/>
  <c r="CI13" i="10"/>
  <c r="CM67" i="11"/>
  <c r="CI67" i="11"/>
  <c r="EO64" i="11"/>
  <c r="EK64" i="11"/>
  <c r="CI78" i="10"/>
  <c r="CM78" i="10"/>
  <c r="CO78" i="10" s="1"/>
  <c r="AN72" i="11"/>
  <c r="AV72" i="10"/>
  <c r="CM47" i="11"/>
  <c r="CI47" i="11"/>
  <c r="DW28" i="11"/>
  <c r="DS28" i="11"/>
  <c r="CY24" i="11"/>
  <c r="DG24" i="10"/>
  <c r="BZ30" i="10"/>
  <c r="CD30" i="10"/>
  <c r="DE27" i="11"/>
  <c r="DA27" i="11"/>
  <c r="F68" i="10"/>
  <c r="J68" i="10"/>
  <c r="AK36" i="10"/>
  <c r="AG36" i="10"/>
  <c r="EO74" i="10"/>
  <c r="EK74" i="10"/>
  <c r="AW36" i="11"/>
  <c r="BE36" i="10"/>
  <c r="CY35" i="11"/>
  <c r="DG35" i="10"/>
  <c r="CG35" i="12"/>
  <c r="CO35" i="11"/>
  <c r="CI22" i="10"/>
  <c r="CM22" i="10"/>
  <c r="CO22" i="10" s="1"/>
  <c r="DE62" i="10"/>
  <c r="DA62" i="10"/>
  <c r="AY62" i="10"/>
  <c r="BC62" i="10"/>
  <c r="AE49" i="11"/>
  <c r="AM49" i="10"/>
  <c r="AE39" i="11"/>
  <c r="AM39" i="10"/>
  <c r="EF30" i="10"/>
  <c r="EB30" i="10"/>
  <c r="AT55" i="11"/>
  <c r="AP55" i="11"/>
  <c r="CD53" i="10"/>
  <c r="BZ53" i="10"/>
  <c r="DH55" i="11"/>
  <c r="DP55" i="10"/>
  <c r="EK68" i="11"/>
  <c r="EO68" i="11"/>
  <c r="DZ66" i="11"/>
  <c r="EH66" i="10"/>
  <c r="V62" i="11"/>
  <c r="AD62" i="10"/>
  <c r="CD41" i="11"/>
  <c r="BZ41" i="11"/>
  <c r="EK25" i="11"/>
  <c r="EO25" i="11"/>
  <c r="AB75" i="11"/>
  <c r="X75" i="11"/>
  <c r="DH29" i="11"/>
  <c r="DP29" i="10"/>
  <c r="AT25" i="11"/>
  <c r="AP25" i="11"/>
  <c r="D69" i="11"/>
  <c r="L69" i="10"/>
  <c r="DN36" i="10"/>
  <c r="DJ36" i="10"/>
  <c r="BX63" i="11"/>
  <c r="CF63" i="10"/>
  <c r="J53" i="10"/>
  <c r="F53" i="10"/>
  <c r="BZ68" i="10"/>
  <c r="CD68" i="10"/>
  <c r="AW74" i="12"/>
  <c r="D35" i="11"/>
  <c r="L35" i="10"/>
  <c r="AT53" i="11"/>
  <c r="AP53" i="11"/>
  <c r="AE35" i="11"/>
  <c r="AM35" i="10"/>
  <c r="AY29" i="11"/>
  <c r="BC29" i="11"/>
  <c r="BX45" i="11"/>
  <c r="CF45" i="10"/>
  <c r="AT10" i="10"/>
  <c r="AP10" i="10"/>
  <c r="BL29" i="11"/>
  <c r="BH29" i="11"/>
  <c r="AT63" i="10"/>
  <c r="AP63" i="10"/>
  <c r="AT35" i="11"/>
  <c r="AP35" i="11"/>
  <c r="AK40" i="10"/>
  <c r="AG40" i="10"/>
  <c r="D63" i="11"/>
  <c r="L63" i="10"/>
  <c r="DW75" i="11"/>
  <c r="DS75" i="11"/>
  <c r="EO37" i="10"/>
  <c r="EK37" i="10"/>
  <c r="EO17" i="11"/>
  <c r="EK17" i="11"/>
  <c r="AW31" i="11"/>
  <c r="BE31" i="10"/>
  <c r="CY74" i="11"/>
  <c r="DG74" i="10"/>
  <c r="J62" i="10"/>
  <c r="F62" i="10"/>
  <c r="DQ27" i="11"/>
  <c r="DY27" i="10"/>
  <c r="BX59" i="11"/>
  <c r="CF59" i="10"/>
  <c r="DS72" i="11"/>
  <c r="DW72" i="11"/>
  <c r="DJ49" i="11"/>
  <c r="DN49" i="11"/>
  <c r="DS78" i="11"/>
  <c r="DW78" i="11"/>
  <c r="BX25" i="11"/>
  <c r="CF25" i="10"/>
  <c r="DW66" i="11"/>
  <c r="DS66" i="11"/>
  <c r="BU36" i="11"/>
  <c r="BQ36" i="11"/>
  <c r="BZ64" i="10"/>
  <c r="CD64" i="10"/>
  <c r="AT29" i="11"/>
  <c r="AP29" i="11"/>
  <c r="AK55" i="11"/>
  <c r="AG55" i="11"/>
  <c r="DS23" i="10"/>
  <c r="DW23" i="10"/>
  <c r="AE19" i="11"/>
  <c r="AM19" i="10"/>
  <c r="CM13" i="11"/>
  <c r="CI13" i="11"/>
  <c r="CD55" i="10"/>
  <c r="BZ55" i="10"/>
  <c r="BU66" i="10"/>
  <c r="BQ66" i="10"/>
  <c r="CI31" i="12"/>
  <c r="CM31" i="12"/>
  <c r="CO31" i="12" s="1"/>
  <c r="AU18" i="14" s="1"/>
  <c r="EF47" i="11"/>
  <c r="EB47" i="11"/>
  <c r="CM78" i="11"/>
  <c r="CI78" i="11"/>
  <c r="D17" i="11"/>
  <c r="L17" i="10"/>
  <c r="CG53" i="12"/>
  <c r="CO53" i="11"/>
  <c r="CM22" i="11"/>
  <c r="CI22" i="11"/>
  <c r="EF45" i="11"/>
  <c r="EB45" i="11"/>
  <c r="AB49" i="10"/>
  <c r="X49" i="10"/>
  <c r="BC25" i="10"/>
  <c r="AY25" i="10"/>
  <c r="DZ49" i="11"/>
  <c r="EH49" i="10"/>
  <c r="DW30" i="10"/>
  <c r="DS30" i="10"/>
  <c r="AN75" i="11"/>
  <c r="AV75" i="10"/>
  <c r="AG78" i="11"/>
  <c r="AK78" i="11"/>
  <c r="DE77" i="10"/>
  <c r="DA77" i="10"/>
  <c r="BO32" i="11"/>
  <c r="BW32" i="10"/>
  <c r="DA30" i="10"/>
  <c r="DE30" i="10"/>
  <c r="AK26" i="10"/>
  <c r="AG26" i="10"/>
  <c r="BL69" i="11"/>
  <c r="BH69" i="11"/>
  <c r="F65" i="11"/>
  <c r="J65" i="11"/>
  <c r="CD65" i="11"/>
  <c r="BZ65" i="11"/>
  <c r="BF68" i="11"/>
  <c r="BN68" i="10"/>
  <c r="CG25" i="12"/>
  <c r="CO25" i="11"/>
  <c r="AW27" i="11"/>
  <c r="BE27" i="10"/>
  <c r="DQ68" i="11"/>
  <c r="DY68" i="10"/>
  <c r="F48" i="11"/>
  <c r="J48" i="11"/>
  <c r="EO45" i="10"/>
  <c r="EK45" i="10"/>
  <c r="DN75" i="11"/>
  <c r="DJ75" i="11"/>
  <c r="DA69" i="11"/>
  <c r="DE69" i="11"/>
  <c r="CM24" i="10"/>
  <c r="CO24" i="10" s="1"/>
  <c r="CI24" i="10"/>
  <c r="BX38" i="11"/>
  <c r="CF38" i="10"/>
  <c r="BO64" i="11"/>
  <c r="BW64" i="10"/>
  <c r="DW35" i="10"/>
  <c r="DS35" i="10"/>
  <c r="CI69" i="10"/>
  <c r="CM69" i="10"/>
  <c r="CO69" i="10" s="1"/>
  <c r="BO49" i="11"/>
  <c r="BW49" i="10"/>
  <c r="DH10" i="11"/>
  <c r="DP10" i="10"/>
  <c r="EO49" i="10"/>
  <c r="EK49" i="10"/>
  <c r="EF39" i="11"/>
  <c r="EB39" i="11"/>
  <c r="AT67" i="11"/>
  <c r="AP67" i="11"/>
  <c r="DZ61" i="11"/>
  <c r="EH61" i="10"/>
  <c r="AX74" i="11"/>
  <c r="BE74" i="10"/>
  <c r="D66" i="11"/>
  <c r="L66" i="10"/>
  <c r="BX35" i="11"/>
  <c r="CF35" i="10"/>
  <c r="BC45" i="11"/>
  <c r="AY45" i="11"/>
  <c r="AK28" i="10"/>
  <c r="AG28" i="10"/>
  <c r="BO24" i="11"/>
  <c r="BW24" i="10"/>
  <c r="AK45" i="11"/>
  <c r="AG45" i="11"/>
  <c r="BC75" i="10"/>
  <c r="AY75" i="10"/>
  <c r="CM36" i="10"/>
  <c r="CO36" i="10" s="1"/>
  <c r="CI36" i="10"/>
  <c r="DE72" i="10"/>
  <c r="DA72" i="10"/>
  <c r="DQ22" i="11"/>
  <c r="DY22" i="10"/>
  <c r="AT39" i="11"/>
  <c r="AP39" i="11"/>
  <c r="DQ74" i="11"/>
  <c r="DY74" i="10"/>
  <c r="BQ22" i="11"/>
  <c r="BU22" i="11"/>
  <c r="DW48" i="11"/>
  <c r="DS48" i="11"/>
  <c r="AK32" i="10"/>
  <c r="AG32" i="10"/>
  <c r="AN59" i="11"/>
  <c r="AV59" i="10"/>
  <c r="DN48" i="10"/>
  <c r="DJ48" i="10"/>
  <c r="DN47" i="10"/>
  <c r="DJ47" i="10"/>
  <c r="BO48" i="11"/>
  <c r="BW48" i="10"/>
  <c r="EO69" i="10"/>
  <c r="EK69" i="10"/>
  <c r="EO29" i="10"/>
  <c r="EK29" i="10"/>
  <c r="EO10" i="11"/>
  <c r="EK10" i="11"/>
  <c r="EI32" i="11"/>
  <c r="EQ32" i="10"/>
  <c r="CM37" i="12"/>
  <c r="CO37" i="12" s="1"/>
  <c r="BC18" i="14" s="1"/>
  <c r="CI37" i="12"/>
  <c r="AW53" i="11"/>
  <c r="BE53" i="10"/>
  <c r="X66" i="10"/>
  <c r="AB66" i="10"/>
  <c r="DE19" i="10"/>
  <c r="DA19" i="10"/>
  <c r="CG77" i="12"/>
  <c r="CO77" i="11"/>
  <c r="EO41" i="10"/>
  <c r="EK41" i="10"/>
  <c r="EF55" i="11"/>
  <c r="EB55" i="11"/>
  <c r="AE59" i="11"/>
  <c r="AM59" i="10"/>
  <c r="AW32" i="11"/>
  <c r="BE32" i="10"/>
  <c r="DQ26" i="11"/>
  <c r="DY26" i="10"/>
  <c r="EF29" i="11"/>
  <c r="EB29" i="11"/>
  <c r="BF31" i="11"/>
  <c r="BN31" i="10"/>
  <c r="AW38" i="11"/>
  <c r="BE38" i="10"/>
  <c r="DA31" i="11"/>
  <c r="DE31" i="11"/>
  <c r="EF10" i="10"/>
  <c r="EB10" i="10"/>
  <c r="AT69" i="10"/>
  <c r="AP69" i="10"/>
  <c r="AK53" i="10"/>
  <c r="AG53" i="10"/>
  <c r="CD28" i="10"/>
  <c r="BZ28" i="10"/>
  <c r="BO41" i="11"/>
  <c r="BW41" i="10"/>
  <c r="EI65" i="11"/>
  <c r="EQ65" i="10"/>
  <c r="DS49" i="11"/>
  <c r="DW49" i="11"/>
  <c r="AW63" i="11"/>
  <c r="BE63" i="10"/>
  <c r="CG49" i="12"/>
  <c r="CO49" i="11"/>
  <c r="DE41" i="11"/>
  <c r="DA41" i="11"/>
  <c r="DZ23" i="11"/>
  <c r="EH23" i="10"/>
  <c r="BO16" i="11"/>
  <c r="BW16" i="10"/>
  <c r="EO31" i="10"/>
  <c r="EK31" i="10"/>
  <c r="DH53" i="11"/>
  <c r="DP53" i="10"/>
  <c r="EI62" i="11"/>
  <c r="EQ62" i="10"/>
  <c r="CM27" i="12"/>
  <c r="CO27" i="12" s="1"/>
  <c r="AN18" i="14" s="1"/>
  <c r="CI27" i="12"/>
  <c r="BC66" i="11"/>
  <c r="AY66" i="11"/>
  <c r="AE68" i="11"/>
  <c r="AM68" i="10"/>
  <c r="AW22" i="11"/>
  <c r="BE22" i="10"/>
  <c r="DW31" i="11"/>
  <c r="DS31" i="11"/>
  <c r="EF67" i="11"/>
  <c r="EB67" i="11"/>
  <c r="DZ32" i="11"/>
  <c r="EH32" i="10"/>
  <c r="BF45" i="11"/>
  <c r="BN45" i="10"/>
  <c r="AN19" i="11"/>
  <c r="AV19" i="10"/>
  <c r="DH37" i="11"/>
  <c r="DP37" i="10"/>
  <c r="DZ72" i="11"/>
  <c r="EH72" i="10"/>
  <c r="CM24" i="11"/>
  <c r="CI24" i="11"/>
  <c r="CI69" i="11"/>
  <c r="CM69" i="11"/>
  <c r="J28" i="10"/>
  <c r="F28" i="10"/>
  <c r="EK76" i="10"/>
  <c r="EO76" i="10"/>
  <c r="EI16" i="11"/>
  <c r="EQ16" i="10"/>
  <c r="BH25" i="11"/>
  <c r="BL25" i="11"/>
  <c r="BC68" i="10"/>
  <c r="AY68" i="10"/>
  <c r="CD72" i="10"/>
  <c r="BZ72" i="10"/>
  <c r="D39" i="11"/>
  <c r="L39" i="10"/>
  <c r="DW25" i="10"/>
  <c r="DS25" i="10"/>
  <c r="DE68" i="10"/>
  <c r="DA68" i="10"/>
  <c r="V17" i="11"/>
  <c r="AD17" i="10"/>
  <c r="BX16" i="11"/>
  <c r="CF16" i="10"/>
  <c r="DE36" i="10"/>
  <c r="DA36" i="10"/>
  <c r="BC18" i="11"/>
  <c r="AY18" i="11"/>
  <c r="AB77" i="11"/>
  <c r="X77" i="11"/>
  <c r="F67" i="11"/>
  <c r="J67" i="11"/>
  <c r="AE74" i="11"/>
  <c r="AM74" i="10"/>
  <c r="CD62" i="10"/>
  <c r="BZ62" i="10"/>
  <c r="BO38" i="11"/>
  <c r="BW38" i="10"/>
  <c r="J31" i="11"/>
  <c r="F31" i="11"/>
  <c r="CD61" i="11"/>
  <c r="BZ61" i="11"/>
  <c r="AN26" i="11"/>
  <c r="AV26" i="10"/>
  <c r="BQ19" i="10"/>
  <c r="BU19" i="10"/>
  <c r="AY35" i="10"/>
  <c r="BC35" i="10"/>
  <c r="BF37" i="11"/>
  <c r="BN37" i="10"/>
  <c r="CM30" i="12"/>
  <c r="CO30" i="12" s="1"/>
  <c r="AT18" i="14" s="1"/>
  <c r="CI30" i="12"/>
  <c r="BC16" i="10"/>
  <c r="AY16" i="10"/>
  <c r="AB67" i="10"/>
  <c r="X67" i="10"/>
  <c r="CM45" i="10"/>
  <c r="CO45" i="10" s="1"/>
  <c r="CI45" i="10"/>
  <c r="BF75" i="11"/>
  <c r="BN75" i="10"/>
  <c r="CM36" i="11"/>
  <c r="CI36" i="11"/>
  <c r="EI26" i="11"/>
  <c r="EQ26" i="10"/>
  <c r="BO78" i="11"/>
  <c r="BW78" i="10"/>
  <c r="BQ63" i="10"/>
  <c r="BU63" i="10"/>
  <c r="BO37" i="11"/>
  <c r="BW37" i="10"/>
  <c r="AE41" i="11"/>
  <c r="AM41" i="10"/>
  <c r="DS18" i="10"/>
  <c r="DW18" i="10"/>
  <c r="DW38" i="11"/>
  <c r="DS38" i="11"/>
  <c r="J41" i="11"/>
  <c r="F41" i="11"/>
  <c r="BQ26" i="11"/>
  <c r="BU26" i="11"/>
  <c r="CG39" i="12"/>
  <c r="CO39" i="11"/>
  <c r="AE66" i="11"/>
  <c r="AM66" i="10"/>
  <c r="CY47" i="11"/>
  <c r="DG47" i="10"/>
  <c r="BX76" i="11"/>
  <c r="CF76" i="10"/>
  <c r="D76" i="11"/>
  <c r="L76" i="10"/>
  <c r="D36" i="11"/>
  <c r="L36" i="10"/>
  <c r="DP18" i="10"/>
  <c r="DH18" i="11"/>
  <c r="DW62" i="10"/>
  <c r="DS62" i="10"/>
  <c r="DQ19" i="11"/>
  <c r="DY19" i="10"/>
  <c r="BO35" i="11"/>
  <c r="BW35" i="10"/>
  <c r="DQ29" i="11"/>
  <c r="DY29" i="10"/>
  <c r="EF26" i="10"/>
  <c r="EB26" i="10"/>
  <c r="DN66" i="10"/>
  <c r="DJ66" i="10"/>
  <c r="CI75" i="12"/>
  <c r="CM75" i="12"/>
  <c r="CO75" i="12" s="1"/>
  <c r="EB76" i="11"/>
  <c r="EF76" i="11"/>
  <c r="DE75" i="10"/>
  <c r="DA75" i="10"/>
  <c r="AW88" i="10"/>
  <c r="BE88" i="9"/>
  <c r="DN40" i="10"/>
  <c r="DJ40" i="10"/>
  <c r="DS47" i="11"/>
  <c r="DW47" i="11"/>
  <c r="AY39" i="10"/>
  <c r="BC39" i="10"/>
  <c r="AW47" i="11"/>
  <c r="BE47" i="10"/>
  <c r="CG72" i="12"/>
  <c r="CO72" i="11"/>
  <c r="AE23" i="11"/>
  <c r="AM23" i="10"/>
  <c r="AN38" i="11"/>
  <c r="AV38" i="10"/>
  <c r="V55" i="11"/>
  <c r="AD55" i="10"/>
  <c r="EI66" i="11"/>
  <c r="EQ66" i="10"/>
  <c r="CY29" i="11"/>
  <c r="DG29" i="10"/>
  <c r="BU61" i="10"/>
  <c r="BQ61" i="10"/>
  <c r="BO74" i="11"/>
  <c r="BW74" i="10"/>
  <c r="EF65" i="10"/>
  <c r="EB65" i="10"/>
  <c r="AN77" i="11"/>
  <c r="AV77" i="10"/>
  <c r="AE69" i="12"/>
  <c r="AM69" i="11"/>
  <c r="CG68" i="12"/>
  <c r="CO68" i="11"/>
  <c r="DW16" i="10"/>
  <c r="DS16" i="10"/>
  <c r="CM38" i="10"/>
  <c r="CO38" i="10" s="1"/>
  <c r="CI38" i="10"/>
  <c r="AE48" i="11"/>
  <c r="AM48" i="10"/>
  <c r="DQ36" i="11"/>
  <c r="DY36" i="10"/>
  <c r="EK53" i="11"/>
  <c r="EO53" i="11"/>
  <c r="DQ69" i="11"/>
  <c r="DY69" i="10"/>
  <c r="EO66" i="11" l="1"/>
  <c r="EK66" i="11"/>
  <c r="CM72" i="12"/>
  <c r="CO72" i="12" s="1"/>
  <c r="AX18" i="14" s="1"/>
  <c r="CI72" i="12"/>
  <c r="DQ18" i="11"/>
  <c r="DY18" i="10"/>
  <c r="CG69" i="12"/>
  <c r="CO69" i="11"/>
  <c r="CY31" i="12"/>
  <c r="DG31" i="11"/>
  <c r="D48" i="12"/>
  <c r="L48" i="11"/>
  <c r="DQ78" i="12"/>
  <c r="DY78" i="11"/>
  <c r="DW36" i="11"/>
  <c r="DS36" i="11"/>
  <c r="CI68" i="12"/>
  <c r="CM68" i="12"/>
  <c r="CO68" i="12" s="1"/>
  <c r="AK18" i="14" s="1"/>
  <c r="BU74" i="11"/>
  <c r="BQ74" i="11"/>
  <c r="AB55" i="11"/>
  <c r="X55" i="11"/>
  <c r="BC47" i="11"/>
  <c r="AY47" i="11"/>
  <c r="AY88" i="10"/>
  <c r="BC88" i="10"/>
  <c r="DH66" i="11"/>
  <c r="DP66" i="10"/>
  <c r="DS19" i="11"/>
  <c r="DW19" i="11"/>
  <c r="J76" i="11"/>
  <c r="F76" i="11"/>
  <c r="CI39" i="12"/>
  <c r="CM39" i="12"/>
  <c r="CO39" i="12" s="1"/>
  <c r="BQ78" i="11"/>
  <c r="BU78" i="11"/>
  <c r="BH37" i="11"/>
  <c r="BL37" i="11"/>
  <c r="BX61" i="12"/>
  <c r="CF61" i="11"/>
  <c r="AG74" i="11"/>
  <c r="AK74" i="11"/>
  <c r="CY36" i="11"/>
  <c r="DG36" i="10"/>
  <c r="DQ25" i="11"/>
  <c r="DY25" i="10"/>
  <c r="AT19" i="11"/>
  <c r="AP19" i="11"/>
  <c r="DQ31" i="12"/>
  <c r="DY31" i="11"/>
  <c r="BU16" i="11"/>
  <c r="BQ16" i="11"/>
  <c r="BC63" i="11"/>
  <c r="AY63" i="11"/>
  <c r="BX28" i="11"/>
  <c r="CF28" i="10"/>
  <c r="DS26" i="11"/>
  <c r="DW26" i="11"/>
  <c r="EI41" i="11"/>
  <c r="EQ41" i="10"/>
  <c r="AY53" i="11"/>
  <c r="BC53" i="11"/>
  <c r="EI29" i="11"/>
  <c r="EQ29" i="10"/>
  <c r="DH48" i="11"/>
  <c r="DP48" i="10"/>
  <c r="CY72" i="11"/>
  <c r="DG72" i="10"/>
  <c r="BU24" i="11"/>
  <c r="BQ24" i="11"/>
  <c r="F66" i="11"/>
  <c r="J66" i="11"/>
  <c r="DZ39" i="12"/>
  <c r="EH39" i="11"/>
  <c r="BL68" i="11"/>
  <c r="BH68" i="11"/>
  <c r="AE26" i="11"/>
  <c r="AM26" i="10"/>
  <c r="AW25" i="11"/>
  <c r="BE25" i="10"/>
  <c r="CM53" i="12"/>
  <c r="CO53" i="12" s="1"/>
  <c r="AC18" i="14" s="1"/>
  <c r="CI53" i="12"/>
  <c r="AG19" i="11"/>
  <c r="AK19" i="11"/>
  <c r="DS27" i="11"/>
  <c r="DW27" i="11"/>
  <c r="EI17" i="12"/>
  <c r="EQ17" i="11"/>
  <c r="AE40" i="11"/>
  <c r="AM40" i="10"/>
  <c r="AN10" i="11"/>
  <c r="AV10" i="10"/>
  <c r="AN53" i="12"/>
  <c r="AV53" i="11"/>
  <c r="D53" i="11"/>
  <c r="L53" i="10"/>
  <c r="AN25" i="12"/>
  <c r="AV25" i="11"/>
  <c r="BX41" i="12"/>
  <c r="CF41" i="11"/>
  <c r="DN55" i="11"/>
  <c r="DJ55" i="11"/>
  <c r="AG39" i="11"/>
  <c r="AK39" i="11"/>
  <c r="EI74" i="11"/>
  <c r="EQ74" i="10"/>
  <c r="AT72" i="11"/>
  <c r="AP72" i="11"/>
  <c r="EI72" i="12"/>
  <c r="EQ72" i="11"/>
  <c r="AE64" i="11"/>
  <c r="AM64" i="10"/>
  <c r="DN19" i="11"/>
  <c r="DJ19" i="11"/>
  <c r="BO75" i="12"/>
  <c r="BW75" i="11"/>
  <c r="CM59" i="12"/>
  <c r="CO59" i="12" s="1"/>
  <c r="CI59" i="12"/>
  <c r="X65" i="11"/>
  <c r="AB65" i="11"/>
  <c r="CM64" i="12"/>
  <c r="CO64" i="12" s="1"/>
  <c r="AJ18" i="14" s="1"/>
  <c r="CI64" i="12"/>
  <c r="V30" i="11"/>
  <c r="AD30" i="10"/>
  <c r="AN32" i="12"/>
  <c r="AV32" i="11"/>
  <c r="DH24" i="12"/>
  <c r="DP24" i="11"/>
  <c r="AK22" i="11"/>
  <c r="AG22" i="11"/>
  <c r="D27" i="12"/>
  <c r="L27" i="11"/>
  <c r="DE17" i="11"/>
  <c r="DA17" i="11"/>
  <c r="BF40" i="11"/>
  <c r="BN40" i="10"/>
  <c r="J40" i="11"/>
  <c r="F40" i="11"/>
  <c r="DJ16" i="11"/>
  <c r="DN16" i="11"/>
  <c r="AN41" i="11"/>
  <c r="AV41" i="10"/>
  <c r="DH45" i="11"/>
  <c r="DP45" i="10"/>
  <c r="CY61" i="12"/>
  <c r="DG61" i="11"/>
  <c r="BL35" i="11"/>
  <c r="BH35" i="11"/>
  <c r="BQ28" i="11"/>
  <c r="BU28" i="11"/>
  <c r="AY30" i="11"/>
  <c r="BC30" i="11"/>
  <c r="DA16" i="11"/>
  <c r="DE16" i="11"/>
  <c r="V32" i="12"/>
  <c r="AD32" i="11"/>
  <c r="BF38" i="11"/>
  <c r="BN38" i="10"/>
  <c r="CM16" i="12"/>
  <c r="CO16" i="12" s="1"/>
  <c r="CI16" i="12"/>
  <c r="EF13" i="11"/>
  <c r="EB13" i="11"/>
  <c r="AG75" i="11"/>
  <c r="AK75" i="11"/>
  <c r="DW67" i="11"/>
  <c r="DS67" i="11"/>
  <c r="AN27" i="11"/>
  <c r="AV27" i="10"/>
  <c r="AK77" i="12"/>
  <c r="AM77" i="12" s="1"/>
  <c r="AG77" i="12"/>
  <c r="BF19" i="9"/>
  <c r="BN19" i="8"/>
  <c r="BX74" i="12"/>
  <c r="CF74" i="11"/>
  <c r="EI13" i="11"/>
  <c r="EQ13" i="10"/>
  <c r="BO40" i="12"/>
  <c r="BW40" i="11"/>
  <c r="BC67" i="12"/>
  <c r="BE67" i="12" s="1"/>
  <c r="AY67" i="12"/>
  <c r="EF38" i="11"/>
  <c r="EB38" i="11"/>
  <c r="DA45" i="11"/>
  <c r="DE45" i="11"/>
  <c r="BH41" i="11"/>
  <c r="BL41" i="11"/>
  <c r="AK61" i="11"/>
  <c r="AG61" i="11"/>
  <c r="AB40" i="11"/>
  <c r="X40" i="11"/>
  <c r="AG72" i="11"/>
  <c r="AK72" i="11"/>
  <c r="EI19" i="12"/>
  <c r="EQ19" i="11"/>
  <c r="CY40" i="11"/>
  <c r="DG40" i="10"/>
  <c r="AN78" i="11"/>
  <c r="AV78" i="10"/>
  <c r="AK31" i="11"/>
  <c r="AG31" i="11"/>
  <c r="J25" i="11"/>
  <c r="F25" i="11"/>
  <c r="AT23" i="11"/>
  <c r="AP23" i="11"/>
  <c r="BF39" i="12"/>
  <c r="BN39" i="11"/>
  <c r="BF65" i="12"/>
  <c r="BN65" i="11"/>
  <c r="AE38" i="12"/>
  <c r="AM38" i="11"/>
  <c r="AK29" i="11"/>
  <c r="AG29" i="11"/>
  <c r="AP40" i="11"/>
  <c r="AT40" i="11"/>
  <c r="DN63" i="12"/>
  <c r="DP63" i="12" s="1"/>
  <c r="DJ63" i="12"/>
  <c r="DW40" i="11"/>
  <c r="DS40" i="11"/>
  <c r="CY49" i="12"/>
  <c r="DG49" i="11"/>
  <c r="BX77" i="11"/>
  <c r="CF77" i="10"/>
  <c r="DH13" i="11"/>
  <c r="DP13" i="10"/>
  <c r="EK40" i="11"/>
  <c r="EO40" i="11"/>
  <c r="BZ26" i="11"/>
  <c r="CD26" i="11"/>
  <c r="DS32" i="11"/>
  <c r="DW32" i="11"/>
  <c r="DE22" i="11"/>
  <c r="DA22" i="11"/>
  <c r="DN26" i="11"/>
  <c r="DJ26" i="11"/>
  <c r="AE16" i="12"/>
  <c r="AM16" i="11"/>
  <c r="DJ64" i="11"/>
  <c r="DN64" i="11"/>
  <c r="DN25" i="11"/>
  <c r="DJ25" i="11"/>
  <c r="EO23" i="11"/>
  <c r="EK23" i="11"/>
  <c r="BL23" i="11"/>
  <c r="BH23" i="11"/>
  <c r="AE62" i="11"/>
  <c r="AM62" i="10"/>
  <c r="CD17" i="11"/>
  <c r="BZ17" i="11"/>
  <c r="AW59" i="11"/>
  <c r="BE59" i="10"/>
  <c r="D78" i="12"/>
  <c r="L78" i="11"/>
  <c r="EI18" i="12"/>
  <c r="EQ18" i="11"/>
  <c r="AW39" i="11"/>
  <c r="BE39" i="10"/>
  <c r="BO26" i="12"/>
  <c r="BW26" i="11"/>
  <c r="AW35" i="11"/>
  <c r="BE35" i="10"/>
  <c r="D67" i="12"/>
  <c r="L67" i="11"/>
  <c r="DQ49" i="12"/>
  <c r="DY49" i="11"/>
  <c r="CY69" i="12"/>
  <c r="DG69" i="11"/>
  <c r="CY30" i="11"/>
  <c r="DG30" i="10"/>
  <c r="DQ23" i="11"/>
  <c r="DY23" i="10"/>
  <c r="DH49" i="12"/>
  <c r="DP49" i="11"/>
  <c r="BG53" i="12"/>
  <c r="BM53" i="12" s="1"/>
  <c r="BF53" i="12"/>
  <c r="BN53" i="11"/>
  <c r="BO55" i="11"/>
  <c r="BW55" i="10"/>
  <c r="DZ59" i="12"/>
  <c r="EH59" i="11"/>
  <c r="V37" i="11"/>
  <c r="AD37" i="10"/>
  <c r="V68" i="12"/>
  <c r="AD68" i="11"/>
  <c r="CY23" i="12"/>
  <c r="DG23" i="11"/>
  <c r="CG29" i="12"/>
  <c r="CO29" i="11"/>
  <c r="EI59" i="12"/>
  <c r="EQ59" i="11"/>
  <c r="CY26" i="11"/>
  <c r="DG26" i="10"/>
  <c r="CD18" i="11"/>
  <c r="BZ18" i="11"/>
  <c r="DH27" i="12"/>
  <c r="DP27" i="11"/>
  <c r="AY69" i="11"/>
  <c r="BC69" i="11"/>
  <c r="AK65" i="12"/>
  <c r="AM65" i="12" s="1"/>
  <c r="AG65" i="12"/>
  <c r="DZ53" i="11"/>
  <c r="EH53" i="10"/>
  <c r="DS64" i="11"/>
  <c r="DW64" i="11"/>
  <c r="CD39" i="11"/>
  <c r="BZ39" i="11"/>
  <c r="AW24" i="12"/>
  <c r="BE24" i="11"/>
  <c r="BO61" i="11"/>
  <c r="BW61" i="10"/>
  <c r="CY75" i="11"/>
  <c r="DG75" i="10"/>
  <c r="DZ26" i="11"/>
  <c r="EH26" i="10"/>
  <c r="DQ62" i="11"/>
  <c r="DY62" i="10"/>
  <c r="CD76" i="11"/>
  <c r="BZ76" i="11"/>
  <c r="AK41" i="11"/>
  <c r="AG41" i="11"/>
  <c r="EO26" i="11"/>
  <c r="EK26" i="11"/>
  <c r="V67" i="11"/>
  <c r="AD67" i="10"/>
  <c r="D31" i="12"/>
  <c r="L31" i="11"/>
  <c r="CD16" i="11"/>
  <c r="BZ16" i="11"/>
  <c r="J39" i="11"/>
  <c r="F39" i="11"/>
  <c r="EO16" i="11"/>
  <c r="EK16" i="11"/>
  <c r="CG24" i="12"/>
  <c r="CO24" i="11"/>
  <c r="BL45" i="11"/>
  <c r="BH45" i="11"/>
  <c r="BC22" i="11"/>
  <c r="AY22" i="11"/>
  <c r="EO62" i="11"/>
  <c r="EK62" i="11"/>
  <c r="EF23" i="11"/>
  <c r="EB23" i="11"/>
  <c r="AE53" i="11"/>
  <c r="AM53" i="10"/>
  <c r="BC38" i="11"/>
  <c r="AY38" i="11"/>
  <c r="BC32" i="11"/>
  <c r="AY32" i="11"/>
  <c r="CM77" i="12"/>
  <c r="CO77" i="12" s="1"/>
  <c r="CI77" i="12"/>
  <c r="EI69" i="11"/>
  <c r="EQ69" i="10"/>
  <c r="AP59" i="11"/>
  <c r="AT59" i="11"/>
  <c r="DS74" i="11"/>
  <c r="DW74" i="11"/>
  <c r="AE28" i="11"/>
  <c r="AM28" i="10"/>
  <c r="BD74" i="11"/>
  <c r="AY74" i="11"/>
  <c r="EI49" i="11"/>
  <c r="EQ49" i="10"/>
  <c r="DQ35" i="11"/>
  <c r="DY35" i="10"/>
  <c r="DW68" i="11"/>
  <c r="DS68" i="11"/>
  <c r="BX65" i="12"/>
  <c r="CF65" i="11"/>
  <c r="AT75" i="11"/>
  <c r="AP75" i="11"/>
  <c r="V49" i="11"/>
  <c r="AD49" i="10"/>
  <c r="J17" i="11"/>
  <c r="F17" i="11"/>
  <c r="BO66" i="11"/>
  <c r="BW66" i="10"/>
  <c r="BO36" i="12"/>
  <c r="BW36" i="11"/>
  <c r="D62" i="11"/>
  <c r="L62" i="10"/>
  <c r="EI37" i="11"/>
  <c r="EQ37" i="10"/>
  <c r="AN35" i="12"/>
  <c r="AV35" i="11"/>
  <c r="CD45" i="11"/>
  <c r="BZ45" i="11"/>
  <c r="J35" i="11"/>
  <c r="F35" i="11"/>
  <c r="BZ63" i="11"/>
  <c r="CD63" i="11"/>
  <c r="DN29" i="11"/>
  <c r="DJ29" i="11"/>
  <c r="AB62" i="11"/>
  <c r="X62" i="11"/>
  <c r="BX53" i="11"/>
  <c r="CF53" i="10"/>
  <c r="AK49" i="11"/>
  <c r="AG49" i="11"/>
  <c r="CM35" i="12"/>
  <c r="CO35" i="12" s="1"/>
  <c r="AI18" i="14" s="1"/>
  <c r="CI35" i="12"/>
  <c r="AE36" i="11"/>
  <c r="AM36" i="10"/>
  <c r="DE24" i="11"/>
  <c r="DA24" i="11"/>
  <c r="EF41" i="11"/>
  <c r="EB41" i="11"/>
  <c r="DH76" i="11"/>
  <c r="DP76" i="10"/>
  <c r="D13" i="11"/>
  <c r="L13" i="10"/>
  <c r="BQ62" i="11"/>
  <c r="BU62" i="11"/>
  <c r="BC76" i="11"/>
  <c r="AY76" i="11"/>
  <c r="BU18" i="11"/>
  <c r="BQ18" i="11"/>
  <c r="V63" i="12"/>
  <c r="AD63" i="11"/>
  <c r="BC26" i="11"/>
  <c r="AY26" i="11"/>
  <c r="AW10" i="12"/>
  <c r="BE10" i="11"/>
  <c r="EI27" i="11"/>
  <c r="EQ27" i="10"/>
  <c r="BU69" i="11"/>
  <c r="BQ69" i="11"/>
  <c r="DE39" i="11"/>
  <c r="DA39" i="11"/>
  <c r="DW76" i="11"/>
  <c r="DS76" i="11"/>
  <c r="DN77" i="11"/>
  <c r="DJ77" i="11"/>
  <c r="CY32" i="12"/>
  <c r="DG32" i="11"/>
  <c r="J18" i="11"/>
  <c r="F18" i="11"/>
  <c r="DQ39" i="11"/>
  <c r="DY39" i="10"/>
  <c r="CG32" i="12"/>
  <c r="CO32" i="11"/>
  <c r="BU23" i="11"/>
  <c r="BQ23" i="11"/>
  <c r="X64" i="11"/>
  <c r="AB64" i="11"/>
  <c r="F26" i="11"/>
  <c r="J26" i="11"/>
  <c r="EI39" i="12"/>
  <c r="EQ39" i="11"/>
  <c r="D77" i="11"/>
  <c r="L77" i="10"/>
  <c r="AW55" i="11"/>
  <c r="BE55" i="10"/>
  <c r="DN59" i="11"/>
  <c r="DJ59" i="11"/>
  <c r="BU27" i="11"/>
  <c r="BQ27" i="11"/>
  <c r="BO67" i="11"/>
  <c r="BW67" i="10"/>
  <c r="DZ64" i="11"/>
  <c r="EH64" i="10"/>
  <c r="CM18" i="12"/>
  <c r="CO18" i="12" s="1"/>
  <c r="O18" i="14" s="1"/>
  <c r="CI18" i="12"/>
  <c r="EB48" i="11"/>
  <c r="EF48" i="11"/>
  <c r="BU59" i="11"/>
  <c r="BQ59" i="11"/>
  <c r="DH22" i="11"/>
  <c r="DP22" i="10"/>
  <c r="CY59" i="11"/>
  <c r="DG59" i="10"/>
  <c r="EB36" i="11"/>
  <c r="EF36" i="11"/>
  <c r="CG40" i="12"/>
  <c r="CO40" i="11"/>
  <c r="BL64" i="11"/>
  <c r="BH64" i="11"/>
  <c r="DE65" i="11"/>
  <c r="DA65" i="11"/>
  <c r="DZ78" i="12"/>
  <c r="EH78" i="11"/>
  <c r="EB31" i="11"/>
  <c r="EF31" i="11"/>
  <c r="BO65" i="12"/>
  <c r="BW65" i="11"/>
  <c r="CG74" i="12"/>
  <c r="CO74" i="11"/>
  <c r="DE48" i="11"/>
  <c r="DA48" i="11"/>
  <c r="BH76" i="11"/>
  <c r="BL76" i="11"/>
  <c r="BL61" i="11"/>
  <c r="BH61" i="11"/>
  <c r="EB74" i="11"/>
  <c r="EF74" i="11"/>
  <c r="EF37" i="11"/>
  <c r="EB37" i="11"/>
  <c r="DE10" i="11"/>
  <c r="DA10" i="11"/>
  <c r="DJ39" i="11"/>
  <c r="DN39" i="11"/>
  <c r="BH18" i="11"/>
  <c r="BL18" i="11"/>
  <c r="BO72" i="11"/>
  <c r="BW72" i="10"/>
  <c r="BZ69" i="11"/>
  <c r="CD69" i="11"/>
  <c r="EI78" i="11"/>
  <c r="EQ78" i="10"/>
  <c r="AT30" i="11"/>
  <c r="AP30" i="11"/>
  <c r="BO13" i="11"/>
  <c r="BW13" i="10"/>
  <c r="AW17" i="12"/>
  <c r="BE17" i="11"/>
  <c r="CG10" i="12"/>
  <c r="CO10" i="11"/>
  <c r="CM61" i="12"/>
  <c r="CO61" i="12" s="1"/>
  <c r="AG18" i="14" s="1"/>
  <c r="CI61" i="12"/>
  <c r="AW72" i="11"/>
  <c r="BE72" i="10"/>
  <c r="DZ16" i="12"/>
  <c r="EH16" i="11"/>
  <c r="DQ53" i="12"/>
  <c r="DY53" i="11"/>
  <c r="AN61" i="11"/>
  <c r="AV61" i="10"/>
  <c r="EB69" i="11"/>
  <c r="EF69" i="11"/>
  <c r="AN37" i="11"/>
  <c r="AV37" i="10"/>
  <c r="BL10" i="11"/>
  <c r="BH10" i="11"/>
  <c r="DH17" i="12"/>
  <c r="DP17" i="11"/>
  <c r="EO38" i="11"/>
  <c r="EK38" i="11"/>
  <c r="AY40" i="11"/>
  <c r="BC40" i="11"/>
  <c r="BX27" i="12"/>
  <c r="CF27" i="11"/>
  <c r="DW61" i="11"/>
  <c r="DS61" i="11"/>
  <c r="AP66" i="11"/>
  <c r="AT66" i="11"/>
  <c r="AN76" i="11"/>
  <c r="AV76" i="10"/>
  <c r="BQ17" i="11"/>
  <c r="BU17" i="11"/>
  <c r="J24" i="11"/>
  <c r="F24" i="11"/>
  <c r="AK69" i="12"/>
  <c r="AM69" i="12" s="1"/>
  <c r="BD12" i="14" s="1"/>
  <c r="AG69" i="12"/>
  <c r="D65" i="12"/>
  <c r="L65" i="11"/>
  <c r="DQ72" i="12"/>
  <c r="DY72" i="11"/>
  <c r="AW29" i="12"/>
  <c r="BE29" i="11"/>
  <c r="AW62" i="11"/>
  <c r="BE62" i="10"/>
  <c r="D68" i="11"/>
  <c r="L68" i="10"/>
  <c r="BF13" i="12"/>
  <c r="BN13" i="11"/>
  <c r="CY76" i="12"/>
  <c r="DG76" i="11"/>
  <c r="DH78" i="11"/>
  <c r="DJ78" i="11" s="1"/>
  <c r="DP78" i="10"/>
  <c r="DH28" i="12"/>
  <c r="DP28" i="11"/>
  <c r="CY64" i="11"/>
  <c r="DG64" i="10"/>
  <c r="DH61" i="11"/>
  <c r="DP61" i="10"/>
  <c r="DQ65" i="12"/>
  <c r="DY65" i="11"/>
  <c r="BF63" i="11"/>
  <c r="BN63" i="10"/>
  <c r="DH68" i="12"/>
  <c r="DP68" i="11"/>
  <c r="CG66" i="12"/>
  <c r="CO66" i="11"/>
  <c r="DQ55" i="12"/>
  <c r="DY55" i="11"/>
  <c r="D30" i="11"/>
  <c r="L30" i="10"/>
  <c r="CG38" i="12"/>
  <c r="CO38" i="11"/>
  <c r="BO25" i="11"/>
  <c r="BW25" i="10"/>
  <c r="BF36" i="11"/>
  <c r="BN36" i="10"/>
  <c r="BX23" i="12"/>
  <c r="CF23" i="11"/>
  <c r="AK10" i="11"/>
  <c r="AG10" i="11"/>
  <c r="CI55" i="12"/>
  <c r="CM55" i="12"/>
  <c r="CO55" i="12" s="1"/>
  <c r="DH38" i="11"/>
  <c r="DP38" i="10"/>
  <c r="BL27" i="11"/>
  <c r="BH27" i="11"/>
  <c r="BL67" i="11"/>
  <c r="BH67" i="11"/>
  <c r="AN65" i="11"/>
  <c r="AV65" i="10"/>
  <c r="AB53" i="11"/>
  <c r="X53" i="11"/>
  <c r="DZ35" i="12"/>
  <c r="EH35" i="11"/>
  <c r="AK48" i="11"/>
  <c r="AG48" i="11"/>
  <c r="AT38" i="11"/>
  <c r="AP38" i="11"/>
  <c r="DQ47" i="12"/>
  <c r="DY47" i="11"/>
  <c r="DZ76" i="12"/>
  <c r="EH76" i="11"/>
  <c r="DN18" i="11"/>
  <c r="DJ18" i="11"/>
  <c r="BO19" i="11"/>
  <c r="BW19" i="10"/>
  <c r="EI76" i="11"/>
  <c r="EQ76" i="10"/>
  <c r="DW69" i="11"/>
  <c r="DS69" i="11"/>
  <c r="AT77" i="11"/>
  <c r="AP77" i="11"/>
  <c r="DA29" i="11"/>
  <c r="DE29" i="11"/>
  <c r="AK23" i="11"/>
  <c r="AG23" i="11"/>
  <c r="DW29" i="11"/>
  <c r="DS29" i="11"/>
  <c r="DE47" i="11"/>
  <c r="DA47" i="11"/>
  <c r="D41" i="12"/>
  <c r="L41" i="11"/>
  <c r="BQ37" i="11"/>
  <c r="BU37" i="11"/>
  <c r="CG36" i="12"/>
  <c r="CO36" i="11"/>
  <c r="AW16" i="11"/>
  <c r="BE16" i="10"/>
  <c r="BU38" i="11"/>
  <c r="BQ38" i="11"/>
  <c r="V77" i="12"/>
  <c r="AD77" i="11"/>
  <c r="X17" i="11"/>
  <c r="AB17" i="11"/>
  <c r="BX72" i="11"/>
  <c r="CF72" i="10"/>
  <c r="EB72" i="11"/>
  <c r="EF72" i="11"/>
  <c r="EF32" i="11"/>
  <c r="EB32" i="11"/>
  <c r="AK68" i="11"/>
  <c r="AG68" i="11"/>
  <c r="DN53" i="11"/>
  <c r="DJ53" i="11"/>
  <c r="CY41" i="12"/>
  <c r="DG41" i="11"/>
  <c r="EO65" i="11"/>
  <c r="EK65" i="11"/>
  <c r="AN69" i="11"/>
  <c r="AV69" i="10"/>
  <c r="BL31" i="11"/>
  <c r="BH31" i="11"/>
  <c r="AG59" i="11"/>
  <c r="AK59" i="11"/>
  <c r="CY19" i="11"/>
  <c r="DG19" i="10"/>
  <c r="EO32" i="11"/>
  <c r="EK32" i="11"/>
  <c r="BQ48" i="11"/>
  <c r="BU48" i="11"/>
  <c r="AE32" i="11"/>
  <c r="AM32" i="10"/>
  <c r="AN39" i="12"/>
  <c r="AV39" i="11"/>
  <c r="AW75" i="11"/>
  <c r="BE75" i="10"/>
  <c r="AW45" i="12"/>
  <c r="BE45" i="11"/>
  <c r="EB61" i="11"/>
  <c r="EF61" i="11"/>
  <c r="DN10" i="11"/>
  <c r="DJ10" i="11"/>
  <c r="BU64" i="11"/>
  <c r="BQ64" i="11"/>
  <c r="DH75" i="12"/>
  <c r="DP75" i="11"/>
  <c r="AY27" i="11"/>
  <c r="BC27" i="11"/>
  <c r="BU32" i="11"/>
  <c r="BQ32" i="11"/>
  <c r="DQ30" i="11"/>
  <c r="DY30" i="10"/>
  <c r="DZ45" i="12"/>
  <c r="EH45" i="11"/>
  <c r="CG78" i="12"/>
  <c r="CO78" i="11"/>
  <c r="BX55" i="11"/>
  <c r="CF55" i="10"/>
  <c r="AE55" i="12"/>
  <c r="AM55" i="11"/>
  <c r="DQ66" i="12"/>
  <c r="DY66" i="11"/>
  <c r="DE74" i="11"/>
  <c r="DA74" i="11"/>
  <c r="DQ75" i="12"/>
  <c r="DY75" i="11"/>
  <c r="AN63" i="11"/>
  <c r="AV63" i="10"/>
  <c r="BC74" i="12"/>
  <c r="DH36" i="11"/>
  <c r="DP36" i="10"/>
  <c r="V75" i="12"/>
  <c r="AD75" i="11"/>
  <c r="EF66" i="11"/>
  <c r="EB66" i="11"/>
  <c r="AN55" i="12"/>
  <c r="AV55" i="11"/>
  <c r="DE35" i="11"/>
  <c r="DA35" i="11"/>
  <c r="DQ28" i="12"/>
  <c r="DY28" i="11"/>
  <c r="EI64" i="12"/>
  <c r="EQ64" i="11"/>
  <c r="AT62" i="11"/>
  <c r="AP62" i="11"/>
  <c r="DZ19" i="11"/>
  <c r="EH19" i="10"/>
  <c r="AN68" i="12"/>
  <c r="AV68" i="11"/>
  <c r="BC19" i="11"/>
  <c r="AY19" i="11"/>
  <c r="BF74" i="11"/>
  <c r="BN74" i="10"/>
  <c r="J49" i="11"/>
  <c r="F49" i="11"/>
  <c r="CD13" i="11"/>
  <c r="BZ13" i="11"/>
  <c r="AE63" i="12"/>
  <c r="AM63" i="11"/>
  <c r="EF27" i="11"/>
  <c r="EB27" i="11"/>
  <c r="DQ45" i="12"/>
  <c r="DY45" i="11"/>
  <c r="V48" i="11"/>
  <c r="AD48" i="10"/>
  <c r="AE30" i="11"/>
  <c r="AM30" i="10"/>
  <c r="AW49" i="11"/>
  <c r="BE49" i="10"/>
  <c r="DH32" i="11"/>
  <c r="DP32" i="10"/>
  <c r="AE24" i="11"/>
  <c r="AM24" i="10"/>
  <c r="BO30" i="12"/>
  <c r="BW30" i="11"/>
  <c r="BO76" i="12"/>
  <c r="BW76" i="11"/>
  <c r="DZ68" i="12"/>
  <c r="EH68" i="11"/>
  <c r="CM26" i="12"/>
  <c r="CO26" i="12" s="1"/>
  <c r="CI26" i="12"/>
  <c r="DW10" i="11"/>
  <c r="DS10" i="11"/>
  <c r="AP36" i="11"/>
  <c r="AT36" i="11"/>
  <c r="AK37" i="11"/>
  <c r="AG37" i="11"/>
  <c r="EK36" i="11"/>
  <c r="EO36" i="11"/>
  <c r="EK77" i="11"/>
  <c r="EO77" i="11"/>
  <c r="EO24" i="11"/>
  <c r="EK24" i="11"/>
  <c r="BH72" i="11"/>
  <c r="BL72" i="11"/>
  <c r="AY61" i="11"/>
  <c r="BC61" i="11"/>
  <c r="DJ65" i="11"/>
  <c r="DN65" i="11"/>
  <c r="DA63" i="11"/>
  <c r="DE63" i="11"/>
  <c r="DZ18" i="11"/>
  <c r="EH18" i="10"/>
  <c r="DQ37" i="11"/>
  <c r="DY37" i="10"/>
  <c r="AN16" i="12"/>
  <c r="AV16" i="11"/>
  <c r="EB17" i="11"/>
  <c r="EF17" i="11"/>
  <c r="BZ19" i="11"/>
  <c r="CD19" i="11"/>
  <c r="BF26" i="11"/>
  <c r="BN26" i="10"/>
  <c r="CY67" i="12"/>
  <c r="DG67" i="11"/>
  <c r="BZ48" i="11"/>
  <c r="CD48" i="11"/>
  <c r="V39" i="11"/>
  <c r="AD39" i="10"/>
  <c r="DH72" i="12"/>
  <c r="DP72" i="11"/>
  <c r="BH28" i="11"/>
  <c r="BL28" i="11"/>
  <c r="BZ29" i="11"/>
  <c r="CD29" i="11"/>
  <c r="BZ75" i="11"/>
  <c r="CD75" i="11"/>
  <c r="DN31" i="11"/>
  <c r="DJ31" i="11"/>
  <c r="DN62" i="11"/>
  <c r="DJ62" i="11"/>
  <c r="F29" i="11"/>
  <c r="J29" i="11"/>
  <c r="EB40" i="11"/>
  <c r="EF40" i="11"/>
  <c r="D61" i="12"/>
  <c r="L61" i="11"/>
  <c r="CG65" i="12"/>
  <c r="CO65" i="11"/>
  <c r="BG30" i="12"/>
  <c r="BM30" i="12" s="1"/>
  <c r="BF30" i="12"/>
  <c r="BN30" i="11"/>
  <c r="DQ17" i="12"/>
  <c r="DY17" i="11"/>
  <c r="AG17" i="11"/>
  <c r="AK17" i="11"/>
  <c r="AE13" i="12"/>
  <c r="AM13" i="11"/>
  <c r="AK76" i="11"/>
  <c r="AG76" i="11"/>
  <c r="BF66" i="12"/>
  <c r="BN66" i="11"/>
  <c r="F38" i="11"/>
  <c r="J38" i="11"/>
  <c r="CM63" i="12"/>
  <c r="CO63" i="12" s="1"/>
  <c r="CI63" i="12"/>
  <c r="CD40" i="11"/>
  <c r="BZ40" i="11"/>
  <c r="AN31" i="11"/>
  <c r="AV31" i="10"/>
  <c r="DH74" i="11"/>
  <c r="DP74" i="10"/>
  <c r="D75" i="11"/>
  <c r="L75" i="10"/>
  <c r="EO55" i="11"/>
  <c r="EK55" i="11"/>
  <c r="AT48" i="11"/>
  <c r="AP48" i="11"/>
  <c r="V38" i="12"/>
  <c r="AD38" i="11"/>
  <c r="BZ78" i="11"/>
  <c r="CD78" i="11"/>
  <c r="AN45" i="11"/>
  <c r="AV45" i="10"/>
  <c r="CG45" i="12"/>
  <c r="CO45" i="11"/>
  <c r="BO63" i="11"/>
  <c r="BW63" i="10"/>
  <c r="V66" i="11"/>
  <c r="AD66" i="10"/>
  <c r="BX68" i="11"/>
  <c r="CF68" i="10"/>
  <c r="EI25" i="12"/>
  <c r="EQ25" i="11"/>
  <c r="EI68" i="12"/>
  <c r="EQ68" i="11"/>
  <c r="AK18" i="11"/>
  <c r="AG18" i="11"/>
  <c r="EI48" i="12"/>
  <c r="EQ48" i="11"/>
  <c r="BF22" i="12"/>
  <c r="BN22" i="11"/>
  <c r="BF59" i="12"/>
  <c r="BN59" i="11"/>
  <c r="AW78" i="12"/>
  <c r="BE78" i="11"/>
  <c r="BF49" i="12"/>
  <c r="BN49" i="11"/>
  <c r="BO29" i="11"/>
  <c r="BW29" i="10"/>
  <c r="AN49" i="12"/>
  <c r="AV49" i="11"/>
  <c r="EI67" i="11"/>
  <c r="EQ67" i="10"/>
  <c r="DZ24" i="11"/>
  <c r="EH24" i="10"/>
  <c r="DZ62" i="11"/>
  <c r="EH62" i="10"/>
  <c r="BG78" i="12"/>
  <c r="BM78" i="12" s="1"/>
  <c r="BF78" i="12"/>
  <c r="BN78" i="11"/>
  <c r="AN74" i="11"/>
  <c r="AV74" i="10"/>
  <c r="AW28" i="11"/>
  <c r="BE28" i="10"/>
  <c r="DH67" i="11"/>
  <c r="DP67" i="10"/>
  <c r="BH55" i="11"/>
  <c r="BL55" i="11"/>
  <c r="DQ41" i="11"/>
  <c r="DY41" i="10"/>
  <c r="BQ47" i="11"/>
  <c r="BU47" i="11"/>
  <c r="DA66" i="11"/>
  <c r="DE66" i="11"/>
  <c r="BX22" i="12"/>
  <c r="CF22" i="11"/>
  <c r="BH32" i="11"/>
  <c r="BL32" i="11"/>
  <c r="AN22" i="11"/>
  <c r="AV22" i="10"/>
  <c r="CY37" i="12"/>
  <c r="DG37" i="11"/>
  <c r="BZ10" i="11"/>
  <c r="CD10" i="11"/>
  <c r="EI53" i="12"/>
  <c r="EQ53" i="11"/>
  <c r="DZ65" i="11"/>
  <c r="EH65" i="10"/>
  <c r="DH40" i="11"/>
  <c r="DP40" i="10"/>
  <c r="BU35" i="11"/>
  <c r="BQ35" i="11"/>
  <c r="J36" i="11"/>
  <c r="F36" i="11"/>
  <c r="AK66" i="11"/>
  <c r="AG66" i="11"/>
  <c r="DQ38" i="12"/>
  <c r="DY38" i="11"/>
  <c r="BL75" i="11"/>
  <c r="BH75" i="11"/>
  <c r="AT26" i="11"/>
  <c r="AP26" i="11"/>
  <c r="BX62" i="11"/>
  <c r="CF62" i="10"/>
  <c r="AW18" i="12"/>
  <c r="BE18" i="11"/>
  <c r="CY68" i="11"/>
  <c r="DG68" i="10"/>
  <c r="AW68" i="11"/>
  <c r="BE68" i="10"/>
  <c r="D28" i="11"/>
  <c r="L28" i="10"/>
  <c r="DN37" i="11"/>
  <c r="DJ37" i="11"/>
  <c r="DZ67" i="12"/>
  <c r="EH67" i="11"/>
  <c r="AW66" i="12"/>
  <c r="BE66" i="11"/>
  <c r="EI31" i="11"/>
  <c r="EQ31" i="10"/>
  <c r="CM49" i="12"/>
  <c r="CO49" i="12" s="1"/>
  <c r="AA18" i="14" s="1"/>
  <c r="AB18" i="14" s="1"/>
  <c r="CI49" i="12"/>
  <c r="BQ41" i="11"/>
  <c r="BU41" i="11"/>
  <c r="DZ10" i="11"/>
  <c r="EH10" i="10"/>
  <c r="DZ29" i="12"/>
  <c r="EH29" i="11"/>
  <c r="DZ55" i="12"/>
  <c r="EH55" i="11"/>
  <c r="EI10" i="12"/>
  <c r="EQ10" i="11"/>
  <c r="DH47" i="11"/>
  <c r="DP47" i="10"/>
  <c r="DQ48" i="12"/>
  <c r="DY48" i="11"/>
  <c r="DW22" i="11"/>
  <c r="DS22" i="11"/>
  <c r="AE45" i="12"/>
  <c r="AM45" i="11"/>
  <c r="CD35" i="11"/>
  <c r="BZ35" i="11"/>
  <c r="AN67" i="12"/>
  <c r="AV67" i="11"/>
  <c r="BU49" i="11"/>
  <c r="BQ49" i="11"/>
  <c r="BZ38" i="11"/>
  <c r="CD38" i="11"/>
  <c r="EI45" i="11"/>
  <c r="EQ45" i="10"/>
  <c r="CI25" i="12"/>
  <c r="CM25" i="12"/>
  <c r="CO25" i="12" s="1"/>
  <c r="BF69" i="12"/>
  <c r="BG69" i="12"/>
  <c r="BM69" i="12" s="1"/>
  <c r="BN69" i="11"/>
  <c r="CY77" i="11"/>
  <c r="DG77" i="10"/>
  <c r="EF49" i="11"/>
  <c r="EB49" i="11"/>
  <c r="CG22" i="12"/>
  <c r="CO22" i="11"/>
  <c r="DZ47" i="12"/>
  <c r="EH47" i="11"/>
  <c r="CG13" i="12"/>
  <c r="CO13" i="11"/>
  <c r="AN29" i="12"/>
  <c r="AV29" i="11"/>
  <c r="CD25" i="11"/>
  <c r="BZ25" i="11"/>
  <c r="CD59" i="11"/>
  <c r="BZ59" i="11"/>
  <c r="BC31" i="11"/>
  <c r="AY31" i="11"/>
  <c r="F63" i="11"/>
  <c r="J63" i="11"/>
  <c r="BG29" i="12"/>
  <c r="BM29" i="12" s="1"/>
  <c r="BF29" i="12"/>
  <c r="BN29" i="11"/>
  <c r="AG35" i="11"/>
  <c r="AK35" i="11"/>
  <c r="J69" i="11"/>
  <c r="F69" i="11"/>
  <c r="DZ30" i="11"/>
  <c r="EH30" i="10"/>
  <c r="CY62" i="11"/>
  <c r="DG62" i="10"/>
  <c r="AY36" i="11"/>
  <c r="BC36" i="11"/>
  <c r="CY27" i="12"/>
  <c r="DG27" i="11"/>
  <c r="CG47" i="12"/>
  <c r="CO47" i="11"/>
  <c r="CG67" i="12"/>
  <c r="CO67" i="11"/>
  <c r="CY78" i="12"/>
  <c r="DG78" i="11"/>
  <c r="AN18" i="11"/>
  <c r="AV18" i="10"/>
  <c r="AK25" i="11"/>
  <c r="AG25" i="11"/>
  <c r="BF24" i="11"/>
  <c r="BN24" i="10"/>
  <c r="D16" i="11"/>
  <c r="L16" i="10"/>
  <c r="BX32" i="11"/>
  <c r="CF32" i="10"/>
  <c r="J22" i="11"/>
  <c r="F22" i="11"/>
  <c r="DA38" i="11"/>
  <c r="DE38" i="11"/>
  <c r="DZ25" i="12"/>
  <c r="EH25" i="11"/>
  <c r="CY28" i="11"/>
  <c r="DG28" i="10"/>
  <c r="BU53" i="11"/>
  <c r="BQ53" i="11"/>
  <c r="J59" i="11"/>
  <c r="F59" i="11"/>
  <c r="AB31" i="11"/>
  <c r="X31" i="11"/>
  <c r="CM17" i="12"/>
  <c r="CO17" i="12" s="1"/>
  <c r="N18" i="14" s="1"/>
  <c r="P18" i="14" s="1"/>
  <c r="CI17" i="12"/>
  <c r="D74" i="12"/>
  <c r="L74" i="11"/>
  <c r="F45" i="11"/>
  <c r="J45" i="11"/>
  <c r="EO28" i="11"/>
  <c r="EK28" i="11"/>
  <c r="BH62" i="11"/>
  <c r="BL62" i="11"/>
  <c r="AW64" i="12"/>
  <c r="BE64" i="11"/>
  <c r="DA18" i="11"/>
  <c r="DE18" i="11"/>
  <c r="EF75" i="11"/>
  <c r="EB75" i="11"/>
  <c r="AW23" i="11"/>
  <c r="BE23" i="10"/>
  <c r="AW37" i="11"/>
  <c r="BE37" i="10"/>
  <c r="BX47" i="11"/>
  <c r="CF47" i="10"/>
  <c r="AY65" i="11"/>
  <c r="BC65" i="11"/>
  <c r="CD49" i="11"/>
  <c r="BZ49" i="11"/>
  <c r="DZ63" i="12"/>
  <c r="EH63" i="11"/>
  <c r="CY53" i="11"/>
  <c r="DG53" i="10"/>
  <c r="D23" i="12"/>
  <c r="L23" i="11"/>
  <c r="DN41" i="11"/>
  <c r="DJ41" i="11"/>
  <c r="EF77" i="11"/>
  <c r="EB77" i="11"/>
  <c r="EO22" i="11"/>
  <c r="EK22" i="11"/>
  <c r="EF22" i="11"/>
  <c r="EB22" i="11"/>
  <c r="AG67" i="11"/>
  <c r="AK67" i="11"/>
  <c r="X78" i="11"/>
  <c r="AB78" i="11"/>
  <c r="F10" i="11"/>
  <c r="J10" i="11"/>
  <c r="EI35" i="12"/>
  <c r="EQ35" i="11"/>
  <c r="DN30" i="11"/>
  <c r="DJ30" i="11"/>
  <c r="AW41" i="11"/>
  <c r="BE41" i="10"/>
  <c r="EO30" i="11"/>
  <c r="EK30" i="11"/>
  <c r="EI47" i="12"/>
  <c r="EQ47" i="11"/>
  <c r="DE55" i="11"/>
  <c r="DA55" i="11"/>
  <c r="AW48" i="11"/>
  <c r="BE48" i="10"/>
  <c r="D55" i="11"/>
  <c r="L55" i="10"/>
  <c r="BO31" i="11"/>
  <c r="BW31" i="10"/>
  <c r="EK75" i="11"/>
  <c r="EO75" i="11"/>
  <c r="V19" i="11"/>
  <c r="AD19" i="10"/>
  <c r="BU45" i="11"/>
  <c r="BQ45" i="11"/>
  <c r="AN17" i="11"/>
  <c r="AV17" i="10"/>
  <c r="BX66" i="12"/>
  <c r="CF66" i="11"/>
  <c r="BL16" i="11"/>
  <c r="BH16" i="11"/>
  <c r="AN64" i="12"/>
  <c r="AV64" i="11"/>
  <c r="D47" i="11"/>
  <c r="L47" i="10"/>
  <c r="DE25" i="11"/>
  <c r="DA25" i="11"/>
  <c r="EI63" i="11"/>
  <c r="EQ63" i="10"/>
  <c r="AP24" i="11"/>
  <c r="AT24" i="11"/>
  <c r="AK27" i="11"/>
  <c r="AG27" i="11"/>
  <c r="EI61" i="11"/>
  <c r="EQ61" i="10"/>
  <c r="AE47" i="12"/>
  <c r="AM47" i="11"/>
  <c r="BX31" i="12"/>
  <c r="CF31" i="11"/>
  <c r="AT28" i="11"/>
  <c r="AP28" i="11"/>
  <c r="CD24" i="11"/>
  <c r="BZ24" i="11"/>
  <c r="BQ10" i="11"/>
  <c r="BU10" i="11"/>
  <c r="D37" i="12"/>
  <c r="L37" i="11"/>
  <c r="DJ35" i="11"/>
  <c r="DN35" i="11"/>
  <c r="BO77" i="11"/>
  <c r="BW77" i="10"/>
  <c r="DQ24" i="12"/>
  <c r="DY24" i="11"/>
  <c r="DQ16" i="11"/>
  <c r="DY16" i="10"/>
  <c r="BG25" i="12"/>
  <c r="BM25" i="12" s="1"/>
  <c r="BF25" i="12"/>
  <c r="BN25" i="11"/>
  <c r="BO22" i="12"/>
  <c r="BW22" i="11"/>
  <c r="AE78" i="12"/>
  <c r="AM78" i="11"/>
  <c r="BX64" i="11"/>
  <c r="CF64" i="10"/>
  <c r="BX30" i="11"/>
  <c r="CF30" i="10"/>
  <c r="BO68" i="12"/>
  <c r="BW68" i="11"/>
  <c r="CG76" i="12"/>
  <c r="CO76" i="11"/>
  <c r="DZ28" i="11"/>
  <c r="EH28" i="10"/>
  <c r="DH23" i="12"/>
  <c r="DP23" i="11"/>
  <c r="BX67" i="12"/>
  <c r="CF67" i="11"/>
  <c r="D64" i="11"/>
  <c r="L64" i="10"/>
  <c r="BF47" i="11"/>
  <c r="BN47" i="10"/>
  <c r="DH69" i="11"/>
  <c r="DP69" i="10"/>
  <c r="BF17" i="11"/>
  <c r="BN17" i="10"/>
  <c r="DQ77" i="12"/>
  <c r="DY77" i="11"/>
  <c r="BH77" i="12"/>
  <c r="BL77" i="12"/>
  <c r="BN77" i="12" s="1"/>
  <c r="DQ13" i="12"/>
  <c r="DY13" i="11"/>
  <c r="AW77" i="11"/>
  <c r="BE77" i="10"/>
  <c r="CD36" i="11"/>
  <c r="BZ36" i="11"/>
  <c r="D72" i="11"/>
  <c r="L72" i="10"/>
  <c r="AN47" i="12"/>
  <c r="AV47" i="11"/>
  <c r="BU39" i="11"/>
  <c r="BQ39" i="11"/>
  <c r="BX37" i="12"/>
  <c r="CF37" i="11"/>
  <c r="BF48" i="12"/>
  <c r="BN48" i="11"/>
  <c r="CM28" i="12"/>
  <c r="CO28" i="12" s="1"/>
  <c r="AO18" i="14" s="1"/>
  <c r="CI28" i="12"/>
  <c r="BX24" i="12" l="1"/>
  <c r="CF24" i="11"/>
  <c r="CY25" i="12"/>
  <c r="DG25" i="11"/>
  <c r="DH41" i="12"/>
  <c r="DP41" i="11"/>
  <c r="BC23" i="11"/>
  <c r="AY23" i="11"/>
  <c r="DE28" i="11"/>
  <c r="DA28" i="11"/>
  <c r="AT18" i="11"/>
  <c r="AP18" i="11"/>
  <c r="BX35" i="12"/>
  <c r="CF35" i="11"/>
  <c r="AN26" i="12"/>
  <c r="AV26" i="11"/>
  <c r="DW13" i="12"/>
  <c r="DY13" i="12" s="1"/>
  <c r="G22" i="14" s="1"/>
  <c r="DS13" i="12"/>
  <c r="DJ23" i="12"/>
  <c r="DN23" i="12"/>
  <c r="DP23" i="12" s="1"/>
  <c r="AQ21" i="14" s="1"/>
  <c r="BL25" i="12"/>
  <c r="BN25" i="12" s="1"/>
  <c r="BH25" i="12"/>
  <c r="AW31" i="12"/>
  <c r="BE31" i="11"/>
  <c r="AN28" i="12"/>
  <c r="AV28" i="11"/>
  <c r="AT17" i="11"/>
  <c r="AP17" i="11"/>
  <c r="BH48" i="12"/>
  <c r="BL48" i="12"/>
  <c r="BN48" i="12" s="1"/>
  <c r="T15" i="14" s="1"/>
  <c r="J72" i="11"/>
  <c r="F72" i="11"/>
  <c r="BH47" i="11"/>
  <c r="BL47" i="11"/>
  <c r="EF28" i="11"/>
  <c r="EB28" i="11"/>
  <c r="CD64" i="11"/>
  <c r="BZ64" i="11"/>
  <c r="AN24" i="12"/>
  <c r="AV24" i="11"/>
  <c r="D10" i="12"/>
  <c r="L10" i="11"/>
  <c r="CY18" i="12"/>
  <c r="DG18" i="11"/>
  <c r="D45" i="12"/>
  <c r="L45" i="11"/>
  <c r="CY38" i="12"/>
  <c r="DG38" i="11"/>
  <c r="BX59" i="12"/>
  <c r="CF59" i="11"/>
  <c r="EB47" i="12"/>
  <c r="EF47" i="12"/>
  <c r="EH47" i="12" s="1"/>
  <c r="CY66" i="12"/>
  <c r="DG66" i="11"/>
  <c r="AT49" i="12"/>
  <c r="AV49" i="12" s="1"/>
  <c r="AA13" i="14" s="1"/>
  <c r="AP49" i="12"/>
  <c r="BL59" i="12"/>
  <c r="BN59" i="12" s="1"/>
  <c r="BH59" i="12"/>
  <c r="EO68" i="12"/>
  <c r="EQ68" i="12" s="1"/>
  <c r="AK24" i="14" s="1"/>
  <c r="EK68" i="12"/>
  <c r="BU63" i="11"/>
  <c r="BQ63" i="11"/>
  <c r="AB38" i="12"/>
  <c r="AD38" i="12" s="1"/>
  <c r="X38" i="12"/>
  <c r="DN74" i="11"/>
  <c r="DJ74" i="11"/>
  <c r="AW61" i="12"/>
  <c r="BE61" i="11"/>
  <c r="EI36" i="12"/>
  <c r="EQ36" i="11"/>
  <c r="BO37" i="12"/>
  <c r="BW37" i="11"/>
  <c r="AN66" i="12"/>
  <c r="AV66" i="11"/>
  <c r="DZ69" i="12"/>
  <c r="EH69" i="11"/>
  <c r="DZ36" i="12"/>
  <c r="EH36" i="11"/>
  <c r="DZ48" i="12"/>
  <c r="EH48" i="11"/>
  <c r="AW38" i="12"/>
  <c r="BE38" i="11"/>
  <c r="AW22" i="12"/>
  <c r="BE22" i="11"/>
  <c r="D39" i="12"/>
  <c r="L39" i="11"/>
  <c r="EI26" i="12"/>
  <c r="EQ26" i="11"/>
  <c r="EB26" i="11"/>
  <c r="EF26" i="11"/>
  <c r="BX39" i="12"/>
  <c r="CF39" i="11"/>
  <c r="EO59" i="12"/>
  <c r="EQ59" i="12" s="1"/>
  <c r="EK59" i="12"/>
  <c r="AB37" i="11"/>
  <c r="X37" i="11"/>
  <c r="AE72" i="12"/>
  <c r="AM72" i="11"/>
  <c r="CY45" i="12"/>
  <c r="DG45" i="11"/>
  <c r="AW30" i="12"/>
  <c r="BE30" i="11"/>
  <c r="V65" i="12"/>
  <c r="AD65" i="11"/>
  <c r="AE39" i="12"/>
  <c r="AM39" i="11"/>
  <c r="D66" i="12"/>
  <c r="L66" i="11"/>
  <c r="BO45" i="12"/>
  <c r="BW45" i="11"/>
  <c r="CD47" i="11"/>
  <c r="BZ47" i="11"/>
  <c r="DE62" i="11"/>
  <c r="DA62" i="11"/>
  <c r="DH37" i="12"/>
  <c r="DP37" i="11"/>
  <c r="AY18" i="12"/>
  <c r="BC18" i="12"/>
  <c r="BE18" i="12" s="1"/>
  <c r="O14" i="14" s="1"/>
  <c r="DN40" i="11"/>
  <c r="DJ40" i="11"/>
  <c r="DN67" i="11"/>
  <c r="DJ67" i="11"/>
  <c r="J61" i="12"/>
  <c r="L61" i="12" s="1"/>
  <c r="AG9" i="14" s="1"/>
  <c r="F61" i="12"/>
  <c r="DH31" i="12"/>
  <c r="DP31" i="11"/>
  <c r="DN72" i="12"/>
  <c r="DP72" i="12" s="1"/>
  <c r="AX21" i="14" s="1"/>
  <c r="DJ72" i="12"/>
  <c r="BL26" i="11"/>
  <c r="BH26" i="11"/>
  <c r="DW37" i="11"/>
  <c r="DS37" i="11"/>
  <c r="AG24" i="11"/>
  <c r="AK24" i="11"/>
  <c r="AB48" i="11"/>
  <c r="X48" i="11"/>
  <c r="BX13" i="12"/>
  <c r="CF13" i="11"/>
  <c r="AP68" i="12"/>
  <c r="AT68" i="12"/>
  <c r="AV68" i="12" s="1"/>
  <c r="AK13" i="14" s="1"/>
  <c r="DS28" i="12"/>
  <c r="DW28" i="12"/>
  <c r="DY28" i="12" s="1"/>
  <c r="AO22" i="14" s="1"/>
  <c r="X75" i="12"/>
  <c r="AB75" i="12"/>
  <c r="AD75" i="12" s="1"/>
  <c r="DS75" i="12"/>
  <c r="DW75" i="12"/>
  <c r="DY75" i="12" s="1"/>
  <c r="CD55" i="11"/>
  <c r="BZ55" i="11"/>
  <c r="BO32" i="12"/>
  <c r="BW32" i="11"/>
  <c r="DH10" i="12"/>
  <c r="DP10" i="11"/>
  <c r="AT39" i="12"/>
  <c r="AV39" i="12" s="1"/>
  <c r="AP39" i="12"/>
  <c r="DE19" i="11"/>
  <c r="DA19" i="11"/>
  <c r="EI65" i="12"/>
  <c r="EQ65" i="11"/>
  <c r="DZ32" i="12"/>
  <c r="EH32" i="11"/>
  <c r="AB77" i="12"/>
  <c r="AD77" i="12" s="1"/>
  <c r="X77" i="12"/>
  <c r="AE23" i="12"/>
  <c r="AM23" i="11"/>
  <c r="EK76" i="11"/>
  <c r="EO76" i="11"/>
  <c r="DW47" i="12"/>
  <c r="DY47" i="12" s="1"/>
  <c r="DS47" i="12"/>
  <c r="V53" i="12"/>
  <c r="AD53" i="11"/>
  <c r="DN38" i="11"/>
  <c r="DJ38" i="11"/>
  <c r="BL36" i="11"/>
  <c r="BH36" i="11"/>
  <c r="DS55" i="12"/>
  <c r="DW55" i="12"/>
  <c r="DY55" i="12" s="1"/>
  <c r="DW65" i="12"/>
  <c r="DY65" i="12" s="1"/>
  <c r="DS65" i="12"/>
  <c r="BC62" i="11"/>
  <c r="AY62" i="11"/>
  <c r="EI38" i="12"/>
  <c r="EQ38" i="11"/>
  <c r="BC72" i="11"/>
  <c r="AY72" i="11"/>
  <c r="BU13" i="11"/>
  <c r="BQ13" i="11"/>
  <c r="BQ72" i="11"/>
  <c r="BU72" i="11"/>
  <c r="DZ37" i="12"/>
  <c r="EH37" i="11"/>
  <c r="CY48" i="12"/>
  <c r="DG48" i="11"/>
  <c r="EB78" i="12"/>
  <c r="EF78" i="12"/>
  <c r="EH78" i="12" s="1"/>
  <c r="BO27" i="12"/>
  <c r="BW27" i="11"/>
  <c r="EK39" i="12"/>
  <c r="EO39" i="12"/>
  <c r="EQ39" i="12" s="1"/>
  <c r="CM32" i="12"/>
  <c r="CO32" i="12" s="1"/>
  <c r="CI32" i="12"/>
  <c r="DH77" i="12"/>
  <c r="DP77" i="11"/>
  <c r="EK27" i="11"/>
  <c r="EO27" i="11"/>
  <c r="BO18" i="12"/>
  <c r="BW18" i="11"/>
  <c r="DJ76" i="11"/>
  <c r="DN76" i="11"/>
  <c r="DH29" i="12"/>
  <c r="DP29" i="11"/>
  <c r="AT35" i="12"/>
  <c r="AV35" i="12" s="1"/>
  <c r="AI13" i="14" s="1"/>
  <c r="AP35" i="12"/>
  <c r="BU66" i="11"/>
  <c r="BQ66" i="11"/>
  <c r="CD65" i="12"/>
  <c r="CF65" i="12" s="1"/>
  <c r="BZ65" i="12"/>
  <c r="AX74" i="12"/>
  <c r="BE74" i="11"/>
  <c r="EO69" i="11"/>
  <c r="EK69" i="11"/>
  <c r="DQ64" i="12"/>
  <c r="DY64" i="11"/>
  <c r="DN49" i="12"/>
  <c r="DP49" i="12" s="1"/>
  <c r="AA21" i="14" s="1"/>
  <c r="DJ49" i="12"/>
  <c r="DS49" i="12"/>
  <c r="DW49" i="12"/>
  <c r="DY49" i="12" s="1"/>
  <c r="AA22" i="14" s="1"/>
  <c r="BC39" i="11"/>
  <c r="AY39" i="11"/>
  <c r="BX17" i="12"/>
  <c r="CF17" i="11"/>
  <c r="DH25" i="12"/>
  <c r="DP25" i="11"/>
  <c r="CY22" i="12"/>
  <c r="DG22" i="11"/>
  <c r="DN13" i="11"/>
  <c r="DJ13" i="11"/>
  <c r="BL65" i="12"/>
  <c r="BN65" i="12" s="1"/>
  <c r="BH65" i="12"/>
  <c r="AE31" i="12"/>
  <c r="AM31" i="11"/>
  <c r="EK13" i="11"/>
  <c r="EO13" i="11"/>
  <c r="AT27" i="11"/>
  <c r="AP27" i="11"/>
  <c r="DJ45" i="11"/>
  <c r="DN45" i="11"/>
  <c r="BL40" i="11"/>
  <c r="BH40" i="11"/>
  <c r="DJ24" i="12"/>
  <c r="DN24" i="12"/>
  <c r="DP24" i="12" s="1"/>
  <c r="AV21" i="14" s="1"/>
  <c r="AG64" i="11"/>
  <c r="AK64" i="11"/>
  <c r="J53" i="11"/>
  <c r="F53" i="11"/>
  <c r="EO17" i="12"/>
  <c r="EQ17" i="12" s="1"/>
  <c r="N24" i="14" s="1"/>
  <c r="EK17" i="12"/>
  <c r="AY25" i="11"/>
  <c r="BC25" i="11"/>
  <c r="EO29" i="11"/>
  <c r="EK29" i="11"/>
  <c r="CD28" i="11"/>
  <c r="BZ28" i="11"/>
  <c r="AN19" i="12"/>
  <c r="AV19" i="11"/>
  <c r="CD61" i="12"/>
  <c r="CF61" i="12" s="1"/>
  <c r="AG17" i="14" s="1"/>
  <c r="BZ61" i="12"/>
  <c r="D76" i="12"/>
  <c r="L76" i="11"/>
  <c r="AW47" i="12"/>
  <c r="BE47" i="11"/>
  <c r="DQ36" i="12"/>
  <c r="DY36" i="11"/>
  <c r="CM69" i="12"/>
  <c r="CO69" i="12" s="1"/>
  <c r="BD18" i="14" s="1"/>
  <c r="BE18" i="14" s="1"/>
  <c r="CI69" i="12"/>
  <c r="DW16" i="11"/>
  <c r="DS16" i="11"/>
  <c r="CD31" i="12"/>
  <c r="CF31" i="12" s="1"/>
  <c r="AU17" i="14" s="1"/>
  <c r="BZ31" i="12"/>
  <c r="J55" i="11"/>
  <c r="F55" i="11"/>
  <c r="DE53" i="11"/>
  <c r="DA53" i="11"/>
  <c r="BL24" i="11"/>
  <c r="BH24" i="11"/>
  <c r="BL29" i="12"/>
  <c r="BN29" i="12" s="1"/>
  <c r="AP15" i="14" s="1"/>
  <c r="BH29" i="12"/>
  <c r="BO49" i="12"/>
  <c r="BW49" i="11"/>
  <c r="EF55" i="12"/>
  <c r="EH55" i="12" s="1"/>
  <c r="EB55" i="12"/>
  <c r="DW38" i="12"/>
  <c r="DY38" i="12" s="1"/>
  <c r="DS38" i="12"/>
  <c r="DW77" i="12"/>
  <c r="DY77" i="12" s="1"/>
  <c r="DS77" i="12"/>
  <c r="AK78" i="12"/>
  <c r="AM78" i="12" s="1"/>
  <c r="AG78" i="12"/>
  <c r="BX25" i="12"/>
  <c r="CF25" i="11"/>
  <c r="BO47" i="12"/>
  <c r="BW47" i="11"/>
  <c r="EF62" i="11"/>
  <c r="EB62" i="11"/>
  <c r="BU29" i="11"/>
  <c r="BQ29" i="11"/>
  <c r="BL22" i="12"/>
  <c r="BN22" i="12" s="1"/>
  <c r="AM15" i="14" s="1"/>
  <c r="BH22" i="12"/>
  <c r="EO25" i="12"/>
  <c r="EQ25" i="12" s="1"/>
  <c r="EK25" i="12"/>
  <c r="CM45" i="12"/>
  <c r="CO45" i="12" s="1"/>
  <c r="Q18" i="14" s="1"/>
  <c r="CI45" i="12"/>
  <c r="AN48" i="12"/>
  <c r="AV48" i="11"/>
  <c r="AP31" i="11"/>
  <c r="AT31" i="11"/>
  <c r="BL66" i="12"/>
  <c r="BN66" i="12" s="1"/>
  <c r="BH66" i="12"/>
  <c r="DS17" i="12"/>
  <c r="DW17" i="12"/>
  <c r="DY17" i="12" s="1"/>
  <c r="N22" i="14" s="1"/>
  <c r="DZ40" i="12"/>
  <c r="EH40" i="11"/>
  <c r="BX75" i="12"/>
  <c r="CF75" i="11"/>
  <c r="BX19" i="12"/>
  <c r="CF19" i="11"/>
  <c r="BF72" i="12"/>
  <c r="BN72" i="11"/>
  <c r="AW27" i="12"/>
  <c r="BE27" i="11"/>
  <c r="DZ61" i="12"/>
  <c r="EH61" i="11"/>
  <c r="AE59" i="12"/>
  <c r="AM59" i="11"/>
  <c r="DZ72" i="12"/>
  <c r="EH72" i="11"/>
  <c r="CY29" i="12"/>
  <c r="DG29" i="11"/>
  <c r="BF18" i="12"/>
  <c r="BN18" i="11"/>
  <c r="DZ74" i="12"/>
  <c r="EH74" i="11"/>
  <c r="D26" i="12"/>
  <c r="L26" i="11"/>
  <c r="BX63" i="12"/>
  <c r="CF63" i="11"/>
  <c r="AK53" i="11"/>
  <c r="AG53" i="11"/>
  <c r="BF45" i="12"/>
  <c r="BN45" i="11"/>
  <c r="BX16" i="12"/>
  <c r="CF16" i="11"/>
  <c r="AE41" i="12"/>
  <c r="AM41" i="11"/>
  <c r="DE75" i="11"/>
  <c r="DA75" i="11"/>
  <c r="DN27" i="12"/>
  <c r="DP27" i="12" s="1"/>
  <c r="AN21" i="14" s="1"/>
  <c r="DJ27" i="12"/>
  <c r="CI29" i="12"/>
  <c r="CM29" i="12"/>
  <c r="CO29" i="12" s="1"/>
  <c r="AP18" i="14" s="1"/>
  <c r="EB59" i="12"/>
  <c r="EF59" i="12"/>
  <c r="EH59" i="12" s="1"/>
  <c r="DH64" i="12"/>
  <c r="DP64" i="11"/>
  <c r="DQ32" i="12"/>
  <c r="DY32" i="11"/>
  <c r="AN40" i="12"/>
  <c r="AV40" i="11"/>
  <c r="BO28" i="12"/>
  <c r="BW28" i="11"/>
  <c r="DQ27" i="12"/>
  <c r="DY27" i="11"/>
  <c r="AW53" i="12"/>
  <c r="BE53" i="11"/>
  <c r="BF37" i="12"/>
  <c r="BN37" i="11"/>
  <c r="DQ19" i="12"/>
  <c r="DY19" i="11"/>
  <c r="D59" i="12"/>
  <c r="L59" i="11"/>
  <c r="CM67" i="12"/>
  <c r="CO67" i="12" s="1"/>
  <c r="CI67" i="12"/>
  <c r="BH69" i="12"/>
  <c r="BL69" i="12"/>
  <c r="BN69" i="12" s="1"/>
  <c r="BD15" i="14" s="1"/>
  <c r="CD37" i="12"/>
  <c r="CF37" i="12" s="1"/>
  <c r="BC17" i="14" s="1"/>
  <c r="BZ37" i="12"/>
  <c r="J64" i="11"/>
  <c r="F64" i="11"/>
  <c r="V78" i="12"/>
  <c r="AD78" i="11"/>
  <c r="EO63" i="11"/>
  <c r="EK63" i="11"/>
  <c r="AB19" i="11"/>
  <c r="X19" i="11"/>
  <c r="BC48" i="11"/>
  <c r="AY48" i="11"/>
  <c r="BC41" i="11"/>
  <c r="AY41" i="11"/>
  <c r="DZ77" i="12"/>
  <c r="EH77" i="11"/>
  <c r="EF63" i="12"/>
  <c r="EH63" i="12" s="1"/>
  <c r="EB63" i="12"/>
  <c r="BC37" i="11"/>
  <c r="AY37" i="11"/>
  <c r="BC64" i="12"/>
  <c r="BE64" i="12" s="1"/>
  <c r="AJ14" i="14" s="1"/>
  <c r="AY64" i="12"/>
  <c r="F74" i="12"/>
  <c r="J74" i="12"/>
  <c r="L74" i="12" s="1"/>
  <c r="AY9" i="14" s="1"/>
  <c r="BO53" i="12"/>
  <c r="BW53" i="11"/>
  <c r="D22" i="12"/>
  <c r="L22" i="11"/>
  <c r="AE25" i="12"/>
  <c r="AM25" i="11"/>
  <c r="CM47" i="12"/>
  <c r="CO47" i="12" s="1"/>
  <c r="CI47" i="12"/>
  <c r="EF30" i="11"/>
  <c r="EB30" i="11"/>
  <c r="D63" i="12"/>
  <c r="L63" i="11"/>
  <c r="AT67" i="12"/>
  <c r="AV67" i="12" s="1"/>
  <c r="AP67" i="12"/>
  <c r="DW48" i="12"/>
  <c r="DY48" i="12" s="1"/>
  <c r="T22" i="14" s="1"/>
  <c r="AB22" i="14" s="1"/>
  <c r="DS48" i="12"/>
  <c r="EF29" i="12"/>
  <c r="EH29" i="12" s="1"/>
  <c r="AP23" i="14" s="1"/>
  <c r="EB29" i="12"/>
  <c r="EO31" i="11"/>
  <c r="EK31" i="11"/>
  <c r="J28" i="11"/>
  <c r="F28" i="11"/>
  <c r="CD62" i="11"/>
  <c r="BZ62" i="11"/>
  <c r="AE66" i="12"/>
  <c r="AM66" i="11"/>
  <c r="EF65" i="11"/>
  <c r="EB65" i="11"/>
  <c r="AT22" i="11"/>
  <c r="AP22" i="11"/>
  <c r="BC28" i="11"/>
  <c r="AY28" i="11"/>
  <c r="X39" i="11"/>
  <c r="AB39" i="11"/>
  <c r="EF18" i="11"/>
  <c r="EB18" i="11"/>
  <c r="AE37" i="12"/>
  <c r="AM37" i="11"/>
  <c r="EB68" i="12"/>
  <c r="EF68" i="12"/>
  <c r="EH68" i="12" s="1"/>
  <c r="AK23" i="14" s="1"/>
  <c r="DJ32" i="11"/>
  <c r="DN32" i="11"/>
  <c r="DW45" i="12"/>
  <c r="DY45" i="12" s="1"/>
  <c r="Q22" i="14" s="1"/>
  <c r="DS45" i="12"/>
  <c r="D49" i="12"/>
  <c r="L49" i="11"/>
  <c r="EF19" i="11"/>
  <c r="EB19" i="11"/>
  <c r="CY35" i="12"/>
  <c r="DG35" i="11"/>
  <c r="DN36" i="11"/>
  <c r="DJ36" i="11"/>
  <c r="CY74" i="12"/>
  <c r="DG74" i="11"/>
  <c r="CM78" i="12"/>
  <c r="CO78" i="12" s="1"/>
  <c r="CI78" i="12"/>
  <c r="AG32" i="11"/>
  <c r="AK32" i="11"/>
  <c r="DA41" i="12"/>
  <c r="DE41" i="12"/>
  <c r="DG41" i="12" s="1"/>
  <c r="BO38" i="12"/>
  <c r="BW38" i="11"/>
  <c r="F41" i="12"/>
  <c r="J41" i="12"/>
  <c r="L41" i="12" s="1"/>
  <c r="BQ19" i="11"/>
  <c r="BU19" i="11"/>
  <c r="AN38" i="12"/>
  <c r="AV38" i="11"/>
  <c r="AT65" i="11"/>
  <c r="AP65" i="11"/>
  <c r="BU25" i="11"/>
  <c r="BQ25" i="11"/>
  <c r="CI66" i="12"/>
  <c r="CM66" i="12"/>
  <c r="CO66" i="12" s="1"/>
  <c r="DN61" i="11"/>
  <c r="DJ61" i="11"/>
  <c r="DE76" i="12"/>
  <c r="DG76" i="12" s="1"/>
  <c r="DA76" i="12"/>
  <c r="AY29" i="12"/>
  <c r="BC29" i="12"/>
  <c r="BE29" i="12" s="1"/>
  <c r="AP14" i="14" s="1"/>
  <c r="D24" i="12"/>
  <c r="L24" i="11"/>
  <c r="DQ61" i="12"/>
  <c r="DY61" i="11"/>
  <c r="DN17" i="12"/>
  <c r="DP17" i="12" s="1"/>
  <c r="N21" i="14" s="1"/>
  <c r="DJ17" i="12"/>
  <c r="AP61" i="11"/>
  <c r="AT61" i="11"/>
  <c r="AL18" i="14"/>
  <c r="AN30" i="12"/>
  <c r="AV30" i="11"/>
  <c r="CI74" i="12"/>
  <c r="CM74" i="12"/>
  <c r="CO74" i="12" s="1"/>
  <c r="AY18" i="14" s="1"/>
  <c r="CY65" i="12"/>
  <c r="DG65" i="11"/>
  <c r="DE59" i="11"/>
  <c r="DA59" i="11"/>
  <c r="DH59" i="12"/>
  <c r="DP59" i="11"/>
  <c r="DS39" i="11"/>
  <c r="DW39" i="11"/>
  <c r="DQ76" i="12"/>
  <c r="DY76" i="11"/>
  <c r="AY10" i="12"/>
  <c r="BC10" i="12"/>
  <c r="BE10" i="12" s="1"/>
  <c r="AW76" i="12"/>
  <c r="BE76" i="11"/>
  <c r="DZ41" i="12"/>
  <c r="EH41" i="11"/>
  <c r="AE49" i="12"/>
  <c r="AM49" i="11"/>
  <c r="EO37" i="11"/>
  <c r="EK37" i="11"/>
  <c r="D17" i="12"/>
  <c r="L17" i="11"/>
  <c r="DQ68" i="12"/>
  <c r="DY68" i="11"/>
  <c r="AK28" i="11"/>
  <c r="AG28" i="11"/>
  <c r="DW23" i="11"/>
  <c r="DS23" i="11"/>
  <c r="F67" i="12"/>
  <c r="J67" i="12"/>
  <c r="L67" i="12" s="1"/>
  <c r="EK18" i="12"/>
  <c r="EO18" i="12"/>
  <c r="EQ18" i="12" s="1"/>
  <c r="O24" i="14" s="1"/>
  <c r="AK62" i="11"/>
  <c r="AG62" i="11"/>
  <c r="BZ77" i="11"/>
  <c r="CD77" i="11"/>
  <c r="BH39" i="12"/>
  <c r="BL39" i="12"/>
  <c r="BN39" i="12" s="1"/>
  <c r="AT78" i="11"/>
  <c r="AP78" i="11"/>
  <c r="V40" i="12"/>
  <c r="AD40" i="11"/>
  <c r="DZ38" i="12"/>
  <c r="EH38" i="11"/>
  <c r="BZ74" i="12"/>
  <c r="CD74" i="12"/>
  <c r="CF74" i="12" s="1"/>
  <c r="AY17" i="14" s="1"/>
  <c r="DQ67" i="12"/>
  <c r="DY67" i="11"/>
  <c r="BL38" i="11"/>
  <c r="BH38" i="11"/>
  <c r="AT41" i="11"/>
  <c r="AP41" i="11"/>
  <c r="CY17" i="12"/>
  <c r="DG17" i="11"/>
  <c r="AT32" i="12"/>
  <c r="AV32" i="12" s="1"/>
  <c r="AP32" i="12"/>
  <c r="EK72" i="12"/>
  <c r="EO72" i="12"/>
  <c r="EQ72" i="12" s="1"/>
  <c r="AX24" i="14" s="1"/>
  <c r="DH55" i="12"/>
  <c r="DP55" i="11"/>
  <c r="AP53" i="12"/>
  <c r="AT53" i="12"/>
  <c r="AV53" i="12" s="1"/>
  <c r="AC13" i="14" s="1"/>
  <c r="AK26" i="11"/>
  <c r="AG26" i="11"/>
  <c r="BO24" i="12"/>
  <c r="BW24" i="11"/>
  <c r="AW63" i="12"/>
  <c r="BE63" i="11"/>
  <c r="DW25" i="11"/>
  <c r="DS25" i="11"/>
  <c r="V55" i="12"/>
  <c r="AD55" i="11"/>
  <c r="DW78" i="12"/>
  <c r="DY78" i="12" s="1"/>
  <c r="DS78" i="12"/>
  <c r="DW18" i="11"/>
  <c r="DS18" i="11"/>
  <c r="J37" i="12"/>
  <c r="L37" i="12" s="1"/>
  <c r="BC9" i="14" s="1"/>
  <c r="F37" i="12"/>
  <c r="AT64" i="12"/>
  <c r="AV64" i="12" s="1"/>
  <c r="AJ13" i="14" s="1"/>
  <c r="AP64" i="12"/>
  <c r="EI30" i="12"/>
  <c r="EQ30" i="11"/>
  <c r="EI22" i="12"/>
  <c r="EQ22" i="11"/>
  <c r="DQ22" i="12"/>
  <c r="DY22" i="11"/>
  <c r="DE37" i="12"/>
  <c r="DG37" i="12" s="1"/>
  <c r="BC20" i="14" s="1"/>
  <c r="DA37" i="12"/>
  <c r="BX36" i="12"/>
  <c r="CF36" i="11"/>
  <c r="CM76" i="12"/>
  <c r="CO76" i="12" s="1"/>
  <c r="CI76" i="12"/>
  <c r="BO10" i="12"/>
  <c r="BW10" i="11"/>
  <c r="CM22" i="12"/>
  <c r="CO22" i="12" s="1"/>
  <c r="AM18" i="14" s="1"/>
  <c r="CI22" i="12"/>
  <c r="DW24" i="12"/>
  <c r="DY24" i="12" s="1"/>
  <c r="AV22" i="14" s="1"/>
  <c r="DS24" i="12"/>
  <c r="AK47" i="12"/>
  <c r="AM47" i="12" s="1"/>
  <c r="AG47" i="12"/>
  <c r="BF16" i="12"/>
  <c r="BN16" i="11"/>
  <c r="BO39" i="12"/>
  <c r="BW39" i="11"/>
  <c r="BC77" i="11"/>
  <c r="AY77" i="11"/>
  <c r="BL17" i="11"/>
  <c r="BH17" i="11"/>
  <c r="BZ67" i="12"/>
  <c r="CD67" i="12"/>
  <c r="CF67" i="12" s="1"/>
  <c r="BU68" i="12"/>
  <c r="BW68" i="12" s="1"/>
  <c r="AK16" i="14" s="1"/>
  <c r="BQ68" i="12"/>
  <c r="BU22" i="12"/>
  <c r="BW22" i="12" s="1"/>
  <c r="AM16" i="14" s="1"/>
  <c r="BQ22" i="12"/>
  <c r="EI75" i="12"/>
  <c r="EQ75" i="11"/>
  <c r="AE67" i="12"/>
  <c r="AM67" i="11"/>
  <c r="BF62" i="12"/>
  <c r="BG62" i="12"/>
  <c r="BM62" i="12" s="1"/>
  <c r="BN62" i="11"/>
  <c r="AT29" i="12"/>
  <c r="AV29" i="12" s="1"/>
  <c r="AP13" i="14" s="1"/>
  <c r="AP29" i="12"/>
  <c r="DZ49" i="12"/>
  <c r="EH49" i="11"/>
  <c r="BG32" i="12"/>
  <c r="BM32" i="12" s="1"/>
  <c r="BF32" i="12"/>
  <c r="BN32" i="11"/>
  <c r="EB24" i="11"/>
  <c r="EF24" i="11"/>
  <c r="BH49" i="12"/>
  <c r="BL49" i="12"/>
  <c r="BN49" i="12" s="1"/>
  <c r="AA15" i="14" s="1"/>
  <c r="EO48" i="12"/>
  <c r="EQ48" i="12" s="1"/>
  <c r="T24" i="14" s="1"/>
  <c r="EK48" i="12"/>
  <c r="CD68" i="11"/>
  <c r="BZ68" i="11"/>
  <c r="AT45" i="11"/>
  <c r="AP45" i="11"/>
  <c r="EI55" i="12"/>
  <c r="EQ55" i="11"/>
  <c r="BX40" i="12"/>
  <c r="CF40" i="11"/>
  <c r="AE76" i="12"/>
  <c r="AM76" i="11"/>
  <c r="BL30" i="12"/>
  <c r="BN30" i="12" s="1"/>
  <c r="AT15" i="14" s="1"/>
  <c r="BH30" i="12"/>
  <c r="D29" i="12"/>
  <c r="L29" i="11"/>
  <c r="BX29" i="12"/>
  <c r="CF29" i="11"/>
  <c r="BX48" i="12"/>
  <c r="CF48" i="11"/>
  <c r="DZ17" i="12"/>
  <c r="EH17" i="11"/>
  <c r="CY63" i="12"/>
  <c r="DG63" i="11"/>
  <c r="AN36" i="12"/>
  <c r="AV36" i="11"/>
  <c r="BO48" i="12"/>
  <c r="BW48" i="11"/>
  <c r="BO17" i="12"/>
  <c r="BW17" i="11"/>
  <c r="DH39" i="12"/>
  <c r="DP39" i="11"/>
  <c r="V64" i="12"/>
  <c r="AD64" i="11"/>
  <c r="BO62" i="12"/>
  <c r="BW62" i="11"/>
  <c r="DQ74" i="12"/>
  <c r="DY74" i="11"/>
  <c r="DZ23" i="12"/>
  <c r="EH23" i="11"/>
  <c r="CM24" i="12"/>
  <c r="CO24" i="12" s="1"/>
  <c r="AV18" i="14" s="1"/>
  <c r="CI24" i="12"/>
  <c r="J31" i="12"/>
  <c r="L31" i="12" s="1"/>
  <c r="AU9" i="14" s="1"/>
  <c r="F31" i="12"/>
  <c r="BX76" i="12"/>
  <c r="CF76" i="11"/>
  <c r="BU61" i="11"/>
  <c r="BQ61" i="11"/>
  <c r="EB53" i="11"/>
  <c r="EF53" i="11"/>
  <c r="BX18" i="12"/>
  <c r="CF18" i="11"/>
  <c r="DE23" i="12"/>
  <c r="DG23" i="12" s="1"/>
  <c r="AQ20" i="14" s="1"/>
  <c r="DA23" i="12"/>
  <c r="BU55" i="11"/>
  <c r="BQ55" i="11"/>
  <c r="BX26" i="12"/>
  <c r="CF26" i="11"/>
  <c r="AE75" i="12"/>
  <c r="AM75" i="11"/>
  <c r="DH16" i="12"/>
  <c r="DP16" i="11"/>
  <c r="AE19" i="12"/>
  <c r="AM19" i="11"/>
  <c r="BO78" i="12"/>
  <c r="BW78" i="11"/>
  <c r="BU77" i="11"/>
  <c r="BQ77" i="11"/>
  <c r="DH30" i="12"/>
  <c r="DP30" i="11"/>
  <c r="D69" i="12"/>
  <c r="L69" i="11"/>
  <c r="EO45" i="11"/>
  <c r="EK45" i="11"/>
  <c r="EB10" i="11"/>
  <c r="EF10" i="11"/>
  <c r="BC66" i="12"/>
  <c r="BE66" i="12" s="1"/>
  <c r="AY66" i="12"/>
  <c r="BC68" i="11"/>
  <c r="AY68" i="11"/>
  <c r="D36" i="12"/>
  <c r="L36" i="11"/>
  <c r="AT74" i="11"/>
  <c r="AP74" i="11"/>
  <c r="BX78" i="12"/>
  <c r="CF78" i="11"/>
  <c r="EI24" i="12"/>
  <c r="EQ24" i="11"/>
  <c r="BU76" i="12"/>
  <c r="BW76" i="12" s="1"/>
  <c r="BQ76" i="12"/>
  <c r="AY49" i="11"/>
  <c r="BC49" i="11"/>
  <c r="DZ27" i="12"/>
  <c r="EH27" i="11"/>
  <c r="BH74" i="11"/>
  <c r="BL74" i="11"/>
  <c r="AN62" i="12"/>
  <c r="AV62" i="11"/>
  <c r="AT55" i="12"/>
  <c r="AV55" i="12" s="1"/>
  <c r="AP55" i="12"/>
  <c r="DW66" i="12"/>
  <c r="DY66" i="12" s="1"/>
  <c r="DS66" i="12"/>
  <c r="EB45" i="12"/>
  <c r="EF45" i="12"/>
  <c r="EH45" i="12" s="1"/>
  <c r="Q23" i="14" s="1"/>
  <c r="DJ75" i="12"/>
  <c r="DN75" i="12"/>
  <c r="DP75" i="12" s="1"/>
  <c r="AY45" i="12"/>
  <c r="BC45" i="12"/>
  <c r="BE45" i="12" s="1"/>
  <c r="Q14" i="14" s="1"/>
  <c r="BF31" i="12"/>
  <c r="BG31" i="12"/>
  <c r="BM31" i="12" s="1"/>
  <c r="BN31" i="11"/>
  <c r="DH53" i="12"/>
  <c r="DP53" i="11"/>
  <c r="CD72" i="11"/>
  <c r="BZ72" i="11"/>
  <c r="BC16" i="11"/>
  <c r="AY16" i="11"/>
  <c r="CY47" i="12"/>
  <c r="DG47" i="11"/>
  <c r="AN77" i="12"/>
  <c r="AV77" i="11"/>
  <c r="DH18" i="12"/>
  <c r="DP18" i="11"/>
  <c r="AE48" i="12"/>
  <c r="AM48" i="11"/>
  <c r="BF67" i="12"/>
  <c r="BN67" i="11"/>
  <c r="AE10" i="12"/>
  <c r="AM10" i="11"/>
  <c r="AK84" i="11" s="1"/>
  <c r="AM84" i="11" s="1"/>
  <c r="CI38" i="12"/>
  <c r="CM38" i="12"/>
  <c r="CO38" i="12" s="1"/>
  <c r="DN68" i="12"/>
  <c r="DP68" i="12" s="1"/>
  <c r="AK21" i="14" s="1"/>
  <c r="DJ68" i="12"/>
  <c r="DE64" i="11"/>
  <c r="DA64" i="11"/>
  <c r="BL13" i="12"/>
  <c r="BN13" i="12" s="1"/>
  <c r="G15" i="14" s="1"/>
  <c r="BH13" i="12"/>
  <c r="DW72" i="12"/>
  <c r="DY72" i="12" s="1"/>
  <c r="AX22" i="14" s="1"/>
  <c r="DS72" i="12"/>
  <c r="CD27" i="12"/>
  <c r="CF27" i="12" s="1"/>
  <c r="AN17" i="14" s="1"/>
  <c r="BZ27" i="12"/>
  <c r="BF10" i="12"/>
  <c r="BN10" i="11"/>
  <c r="DS53" i="12"/>
  <c r="DW53" i="12"/>
  <c r="DY53" i="12" s="1"/>
  <c r="AC22" i="14" s="1"/>
  <c r="CI10" i="12"/>
  <c r="CM10" i="12"/>
  <c r="CO10" i="12" s="1"/>
  <c r="EK78" i="11"/>
  <c r="EO78" i="11"/>
  <c r="BF61" i="12"/>
  <c r="BN61" i="11"/>
  <c r="BU65" i="12"/>
  <c r="BW65" i="12" s="1"/>
  <c r="BQ65" i="12"/>
  <c r="BF64" i="12"/>
  <c r="BN64" i="11"/>
  <c r="DJ22" i="11"/>
  <c r="DN22" i="11"/>
  <c r="EF64" i="11"/>
  <c r="EB64" i="11"/>
  <c r="AY55" i="11"/>
  <c r="BC55" i="11"/>
  <c r="D18" i="12"/>
  <c r="L18" i="11"/>
  <c r="CY39" i="12"/>
  <c r="DG39" i="11"/>
  <c r="AW26" i="12"/>
  <c r="BE26" i="11"/>
  <c r="CY24" i="12"/>
  <c r="DG24" i="11"/>
  <c r="CD53" i="11"/>
  <c r="BZ53" i="11"/>
  <c r="D35" i="12"/>
  <c r="L35" i="11"/>
  <c r="J62" i="11"/>
  <c r="F62" i="11"/>
  <c r="AB49" i="11"/>
  <c r="X49" i="11"/>
  <c r="DS35" i="11"/>
  <c r="DW35" i="11"/>
  <c r="DE30" i="11"/>
  <c r="DA30" i="11"/>
  <c r="BC35" i="11"/>
  <c r="AY35" i="11"/>
  <c r="J78" i="12"/>
  <c r="L78" i="12" s="1"/>
  <c r="F78" i="12"/>
  <c r="BF23" i="12"/>
  <c r="BN23" i="11"/>
  <c r="AG16" i="12"/>
  <c r="AK16" i="12"/>
  <c r="AM16" i="12" s="1"/>
  <c r="DA49" i="12"/>
  <c r="DE49" i="12"/>
  <c r="DG49" i="12" s="1"/>
  <c r="AA20" i="14" s="1"/>
  <c r="AE29" i="12"/>
  <c r="AM29" i="11"/>
  <c r="AN23" i="12"/>
  <c r="AV23" i="11"/>
  <c r="DE40" i="11"/>
  <c r="DA40" i="11"/>
  <c r="AE61" i="12"/>
  <c r="AM61" i="11"/>
  <c r="BH19" i="9"/>
  <c r="BL19" i="9"/>
  <c r="AB32" i="12"/>
  <c r="AD32" i="12" s="1"/>
  <c r="X32" i="12"/>
  <c r="BF35" i="12"/>
  <c r="BG35" i="12"/>
  <c r="BM35" i="12" s="1"/>
  <c r="BN35" i="11"/>
  <c r="J27" i="12"/>
  <c r="L27" i="12" s="1"/>
  <c r="AN9" i="14" s="1"/>
  <c r="F27" i="12"/>
  <c r="X30" i="11"/>
  <c r="AB30" i="11"/>
  <c r="BU75" i="12"/>
  <c r="BW75" i="12" s="1"/>
  <c r="BQ75" i="12"/>
  <c r="AN72" i="12"/>
  <c r="AV72" i="11"/>
  <c r="BZ41" i="12"/>
  <c r="CD41" i="12"/>
  <c r="CF41" i="12" s="1"/>
  <c r="AP10" i="11"/>
  <c r="AT10" i="11"/>
  <c r="BF68" i="12"/>
  <c r="BG68" i="12"/>
  <c r="BM68" i="12" s="1"/>
  <c r="BN68" i="11"/>
  <c r="DA72" i="11"/>
  <c r="DE72" i="11"/>
  <c r="EO41" i="11"/>
  <c r="EK41" i="11"/>
  <c r="BO16" i="12"/>
  <c r="BW16" i="11"/>
  <c r="DE36" i="11"/>
  <c r="DA36" i="11"/>
  <c r="DN66" i="11"/>
  <c r="DJ66" i="11"/>
  <c r="BO74" i="12"/>
  <c r="BW74" i="11"/>
  <c r="F48" i="12"/>
  <c r="J48" i="12"/>
  <c r="L48" i="12" s="1"/>
  <c r="T9" i="14" s="1"/>
  <c r="AZ18" i="14"/>
  <c r="BZ66" i="12"/>
  <c r="CD66" i="12"/>
  <c r="CF66" i="12" s="1"/>
  <c r="DA27" i="12"/>
  <c r="DE27" i="12"/>
  <c r="DG27" i="12" s="1"/>
  <c r="AN20" i="14" s="1"/>
  <c r="DN47" i="11"/>
  <c r="DJ47" i="11"/>
  <c r="EO53" i="12"/>
  <c r="EQ53" i="12" s="1"/>
  <c r="AC24" i="14" s="1"/>
  <c r="EK53" i="12"/>
  <c r="DN69" i="11"/>
  <c r="DJ69" i="11"/>
  <c r="AE35" i="12"/>
  <c r="AM35" i="11"/>
  <c r="CI13" i="12"/>
  <c r="CM13" i="12"/>
  <c r="CO13" i="12" s="1"/>
  <c r="G18" i="14" s="1"/>
  <c r="DE77" i="11"/>
  <c r="DA77" i="11"/>
  <c r="BX38" i="12"/>
  <c r="CF38" i="11"/>
  <c r="BO41" i="12"/>
  <c r="BW41" i="11"/>
  <c r="BX10" i="12"/>
  <c r="CF10" i="11"/>
  <c r="BG55" i="12"/>
  <c r="BM55" i="12" s="1"/>
  <c r="BF55" i="12"/>
  <c r="BN55" i="11"/>
  <c r="EK67" i="11"/>
  <c r="EO67" i="11"/>
  <c r="BC78" i="12"/>
  <c r="BE78" i="12" s="1"/>
  <c r="AY78" i="12"/>
  <c r="AE18" i="12"/>
  <c r="AM18" i="11"/>
  <c r="AB66" i="11"/>
  <c r="X66" i="11"/>
  <c r="F75" i="11"/>
  <c r="J75" i="11"/>
  <c r="AG13" i="12"/>
  <c r="AK13" i="12"/>
  <c r="AM13" i="12" s="1"/>
  <c r="G12" i="14" s="1"/>
  <c r="BG28" i="12"/>
  <c r="BM28" i="12" s="1"/>
  <c r="BF28" i="12"/>
  <c r="BN28" i="11"/>
  <c r="DH65" i="12"/>
  <c r="DP65" i="11"/>
  <c r="EI77" i="12"/>
  <c r="EQ77" i="11"/>
  <c r="V17" i="12"/>
  <c r="AD17" i="11"/>
  <c r="AW40" i="12"/>
  <c r="BE40" i="11"/>
  <c r="BX69" i="12"/>
  <c r="CF69" i="11"/>
  <c r="BG76" i="12"/>
  <c r="BM76" i="12" s="1"/>
  <c r="BF76" i="12"/>
  <c r="BN76" i="11"/>
  <c r="DZ31" i="12"/>
  <c r="EH31" i="11"/>
  <c r="AN59" i="12"/>
  <c r="AV59" i="11"/>
  <c r="AW32" i="12"/>
  <c r="BE32" i="11"/>
  <c r="EI62" i="12"/>
  <c r="EQ62" i="11"/>
  <c r="EI16" i="12"/>
  <c r="EQ16" i="11"/>
  <c r="AB67" i="11"/>
  <c r="X67" i="11"/>
  <c r="DW62" i="11"/>
  <c r="DS62" i="11"/>
  <c r="BC24" i="12"/>
  <c r="BE24" i="12" s="1"/>
  <c r="AV14" i="14" s="1"/>
  <c r="AY24" i="12"/>
  <c r="DE26" i="11"/>
  <c r="DA26" i="11"/>
  <c r="AB68" i="12"/>
  <c r="AD68" i="12" s="1"/>
  <c r="AK11" i="14" s="1"/>
  <c r="X68" i="12"/>
  <c r="BL53" i="12"/>
  <c r="BN53" i="12" s="1"/>
  <c r="AC15" i="14" s="1"/>
  <c r="BH53" i="12"/>
  <c r="EI40" i="12"/>
  <c r="EQ40" i="11"/>
  <c r="BF41" i="12"/>
  <c r="BN41" i="11"/>
  <c r="CY16" i="12"/>
  <c r="DG16" i="11"/>
  <c r="DQ26" i="12"/>
  <c r="DY26" i="11"/>
  <c r="AE74" i="12"/>
  <c r="AM74" i="11"/>
  <c r="AW88" i="11"/>
  <c r="BE88" i="10"/>
  <c r="EK61" i="11"/>
  <c r="EO61" i="11"/>
  <c r="CY55" i="12"/>
  <c r="DG55" i="11"/>
  <c r="BX49" i="12"/>
  <c r="CF49" i="11"/>
  <c r="CD32" i="11"/>
  <c r="BZ32" i="11"/>
  <c r="DW41" i="11"/>
  <c r="DS41" i="11"/>
  <c r="AP47" i="12"/>
  <c r="AT47" i="12"/>
  <c r="AV47" i="12" s="1"/>
  <c r="BZ30" i="11"/>
  <c r="CD30" i="11"/>
  <c r="DH35" i="12"/>
  <c r="DP35" i="11"/>
  <c r="AW65" i="12"/>
  <c r="BE65" i="11"/>
  <c r="AW36" i="12"/>
  <c r="BE36" i="11"/>
  <c r="AE27" i="12"/>
  <c r="AM27" i="11"/>
  <c r="J47" i="11"/>
  <c r="F47" i="11"/>
  <c r="BU31" i="11"/>
  <c r="BQ31" i="11"/>
  <c r="EK47" i="12"/>
  <c r="EO47" i="12"/>
  <c r="EQ47" i="12" s="1"/>
  <c r="EO35" i="12"/>
  <c r="EQ35" i="12" s="1"/>
  <c r="AI24" i="14" s="1"/>
  <c r="EK35" i="12"/>
  <c r="DZ22" i="12"/>
  <c r="EH22" i="11"/>
  <c r="J23" i="12"/>
  <c r="L23" i="12" s="1"/>
  <c r="AQ9" i="14" s="1"/>
  <c r="F23" i="12"/>
  <c r="DZ75" i="12"/>
  <c r="EH75" i="11"/>
  <c r="EI28" i="12"/>
  <c r="EQ28" i="11"/>
  <c r="V31" i="12"/>
  <c r="AD31" i="11"/>
  <c r="EB25" i="12"/>
  <c r="EF25" i="12"/>
  <c r="EH25" i="12" s="1"/>
  <c r="J16" i="11"/>
  <c r="F16" i="11"/>
  <c r="DE78" i="12"/>
  <c r="DG78" i="12" s="1"/>
  <c r="DA78" i="12"/>
  <c r="AK45" i="12"/>
  <c r="AM45" i="12" s="1"/>
  <c r="Q12" i="14" s="1"/>
  <c r="AG45" i="12"/>
  <c r="EK10" i="12"/>
  <c r="EO10" i="12"/>
  <c r="EQ10" i="12" s="1"/>
  <c r="EB67" i="12"/>
  <c r="EF67" i="12"/>
  <c r="EH67" i="12" s="1"/>
  <c r="DE68" i="11"/>
  <c r="DA68" i="11"/>
  <c r="BF75" i="12"/>
  <c r="BG75" i="12"/>
  <c r="BM75" i="12" s="1"/>
  <c r="BN75" i="11"/>
  <c r="BO35" i="12"/>
  <c r="BW35" i="11"/>
  <c r="CD22" i="12"/>
  <c r="CF22" i="12" s="1"/>
  <c r="AM17" i="14" s="1"/>
  <c r="BZ22" i="12"/>
  <c r="BH78" i="12"/>
  <c r="BL78" i="12"/>
  <c r="BN78" i="12" s="1"/>
  <c r="D38" i="12"/>
  <c r="L38" i="11"/>
  <c r="AE17" i="12"/>
  <c r="AM17" i="11"/>
  <c r="CI65" i="12"/>
  <c r="CM65" i="12"/>
  <c r="CO65" i="12" s="1"/>
  <c r="DH62" i="12"/>
  <c r="DP62" i="11"/>
  <c r="DE67" i="12"/>
  <c r="DG67" i="12" s="1"/>
  <c r="DA67" i="12"/>
  <c r="AP16" i="12"/>
  <c r="AT16" i="12"/>
  <c r="AV16" i="12" s="1"/>
  <c r="DQ10" i="12"/>
  <c r="DY10" i="11"/>
  <c r="BQ30" i="12"/>
  <c r="BU30" i="12"/>
  <c r="BW30" i="12" s="1"/>
  <c r="AT16" i="14" s="1"/>
  <c r="AK30" i="11"/>
  <c r="AG30" i="11"/>
  <c r="AK63" i="12"/>
  <c r="AM63" i="12" s="1"/>
  <c r="AG63" i="12"/>
  <c r="AW19" i="12"/>
  <c r="BE19" i="11"/>
  <c r="EO64" i="12"/>
  <c r="EQ64" i="12" s="1"/>
  <c r="AJ24" i="14" s="1"/>
  <c r="EK64" i="12"/>
  <c r="DZ66" i="12"/>
  <c r="EH66" i="11"/>
  <c r="AT63" i="11"/>
  <c r="AP63" i="11"/>
  <c r="AG55" i="12"/>
  <c r="AK55" i="12"/>
  <c r="AM55" i="12" s="1"/>
  <c r="DS30" i="11"/>
  <c r="DW30" i="11"/>
  <c r="BO64" i="12"/>
  <c r="BW64" i="11"/>
  <c r="AY75" i="11"/>
  <c r="BC75" i="11"/>
  <c r="EI32" i="12"/>
  <c r="EQ32" i="11"/>
  <c r="AP69" i="11"/>
  <c r="AT69" i="11"/>
  <c r="AE68" i="12"/>
  <c r="AM68" i="11"/>
  <c r="CM36" i="12"/>
  <c r="CO36" i="12" s="1"/>
  <c r="BA18" i="14" s="1"/>
  <c r="CI36" i="12"/>
  <c r="DQ29" i="12"/>
  <c r="DY29" i="11"/>
  <c r="DQ69" i="12"/>
  <c r="DY69" i="11"/>
  <c r="EB76" i="12"/>
  <c r="EF76" i="12"/>
  <c r="EH76" i="12" s="1"/>
  <c r="EF35" i="12"/>
  <c r="EH35" i="12" s="1"/>
  <c r="AI23" i="14" s="1"/>
  <c r="EB35" i="12"/>
  <c r="BF27" i="12"/>
  <c r="BG27" i="12"/>
  <c r="BM27" i="12" s="1"/>
  <c r="BN27" i="11"/>
  <c r="CD23" i="12"/>
  <c r="CF23" i="12" s="1"/>
  <c r="AQ17" i="14" s="1"/>
  <c r="BZ23" i="12"/>
  <c r="F30" i="11"/>
  <c r="J30" i="11"/>
  <c r="BL63" i="11"/>
  <c r="BH63" i="11"/>
  <c r="DN28" i="12"/>
  <c r="DP28" i="12" s="1"/>
  <c r="AO21" i="14" s="1"/>
  <c r="DJ28" i="12"/>
  <c r="J68" i="11"/>
  <c r="F68" i="11"/>
  <c r="J65" i="12"/>
  <c r="L65" i="12" s="1"/>
  <c r="F65" i="12"/>
  <c r="AT76" i="11"/>
  <c r="AP76" i="11"/>
  <c r="AT37" i="11"/>
  <c r="AP37" i="11"/>
  <c r="EB16" i="12"/>
  <c r="EF16" i="12"/>
  <c r="EH16" i="12" s="1"/>
  <c r="BC17" i="12"/>
  <c r="BE17" i="12" s="1"/>
  <c r="N14" i="14" s="1"/>
  <c r="P14" i="14" s="1"/>
  <c r="AY17" i="12"/>
  <c r="CY10" i="12"/>
  <c r="DG10" i="11"/>
  <c r="CM40" i="12"/>
  <c r="CO40" i="12" s="1"/>
  <c r="BB18" i="14" s="1"/>
  <c r="CI40" i="12"/>
  <c r="BO59" i="12"/>
  <c r="BW59" i="11"/>
  <c r="BU67" i="11"/>
  <c r="BQ67" i="11"/>
  <c r="F77" i="11"/>
  <c r="J77" i="11"/>
  <c r="BO23" i="12"/>
  <c r="BW23" i="11"/>
  <c r="DE32" i="12"/>
  <c r="DG32" i="12" s="1"/>
  <c r="DA32" i="12"/>
  <c r="BO69" i="12"/>
  <c r="BW69" i="11"/>
  <c r="AB63" i="12"/>
  <c r="AD63" i="12" s="1"/>
  <c r="X63" i="12"/>
  <c r="J13" i="11"/>
  <c r="F13" i="11"/>
  <c r="AK36" i="11"/>
  <c r="AG36" i="11"/>
  <c r="V62" i="12"/>
  <c r="AD62" i="11"/>
  <c r="BX45" i="12"/>
  <c r="CF45" i="11"/>
  <c r="BU36" i="12"/>
  <c r="BW36" i="12" s="1"/>
  <c r="BA16" i="14" s="1"/>
  <c r="BQ36" i="12"/>
  <c r="AN75" i="12"/>
  <c r="AV75" i="11"/>
  <c r="EO49" i="11"/>
  <c r="EK49" i="11"/>
  <c r="AW69" i="12"/>
  <c r="BE69" i="11"/>
  <c r="DA69" i="12"/>
  <c r="DE69" i="12"/>
  <c r="DG69" i="12" s="1"/>
  <c r="BD20" i="14" s="1"/>
  <c r="BQ26" i="12"/>
  <c r="BU26" i="12"/>
  <c r="BW26" i="12" s="1"/>
  <c r="BC59" i="11"/>
  <c r="AY59" i="11"/>
  <c r="EI23" i="12"/>
  <c r="EQ23" i="11"/>
  <c r="DH26" i="12"/>
  <c r="DP26" i="11"/>
  <c r="DQ40" i="12"/>
  <c r="DY40" i="11"/>
  <c r="AK38" i="12"/>
  <c r="AM38" i="12" s="1"/>
  <c r="AG38" i="12"/>
  <c r="D25" i="12"/>
  <c r="L25" i="11"/>
  <c r="EO19" i="12"/>
  <c r="EQ19" i="12" s="1"/>
  <c r="EK19" i="12"/>
  <c r="BQ40" i="12"/>
  <c r="BU40" i="12"/>
  <c r="BW40" i="12" s="1"/>
  <c r="BB16" i="14" s="1"/>
  <c r="DZ13" i="12"/>
  <c r="EH13" i="11"/>
  <c r="DE61" i="12"/>
  <c r="DG61" i="12" s="1"/>
  <c r="AG20" i="14" s="1"/>
  <c r="DA61" i="12"/>
  <c r="D40" i="12"/>
  <c r="L40" i="11"/>
  <c r="AE22" i="12"/>
  <c r="AM22" i="11"/>
  <c r="DH19" i="12"/>
  <c r="DP19" i="11"/>
  <c r="EO74" i="11"/>
  <c r="EK74" i="11"/>
  <c r="AP25" i="12"/>
  <c r="AT25" i="12"/>
  <c r="AV25" i="12" s="1"/>
  <c r="AK40" i="11"/>
  <c r="AG40" i="11"/>
  <c r="EB39" i="12"/>
  <c r="EF39" i="12"/>
  <c r="EH39" i="12" s="1"/>
  <c r="DN48" i="11"/>
  <c r="DJ48" i="11"/>
  <c r="DW31" i="12"/>
  <c r="DY31" i="12" s="1"/>
  <c r="AU22" i="14" s="1"/>
  <c r="DS31" i="12"/>
  <c r="DA31" i="12"/>
  <c r="DE31" i="12"/>
  <c r="DG31" i="12" s="1"/>
  <c r="AU20" i="14" s="1"/>
  <c r="EI66" i="12"/>
  <c r="EQ66" i="11"/>
  <c r="F40" i="12" l="1"/>
  <c r="J40" i="12"/>
  <c r="L40" i="12" s="1"/>
  <c r="BB9" i="14" s="1"/>
  <c r="DJ26" i="12"/>
  <c r="DN26" i="12"/>
  <c r="DP26" i="12" s="1"/>
  <c r="D13" i="12"/>
  <c r="L13" i="11"/>
  <c r="BU23" i="12"/>
  <c r="BW23" i="12" s="1"/>
  <c r="AQ16" i="14" s="1"/>
  <c r="BQ23" i="12"/>
  <c r="AN37" i="12"/>
  <c r="AV37" i="11"/>
  <c r="CY68" i="12"/>
  <c r="DG68" i="11"/>
  <c r="EO28" i="12"/>
  <c r="EQ28" i="12" s="1"/>
  <c r="AO24" i="14" s="1"/>
  <c r="EK28" i="12"/>
  <c r="AK27" i="12"/>
  <c r="AM27" i="12" s="1"/>
  <c r="AN12" i="14" s="1"/>
  <c r="AG27" i="12"/>
  <c r="CD49" i="12"/>
  <c r="CF49" i="12" s="1"/>
  <c r="AA17" i="14" s="1"/>
  <c r="BZ49" i="12"/>
  <c r="AK74" i="12"/>
  <c r="AM74" i="12" s="1"/>
  <c r="AY12" i="14" s="1"/>
  <c r="AG74" i="12"/>
  <c r="EO40" i="12"/>
  <c r="EQ40" i="12" s="1"/>
  <c r="BB24" i="14" s="1"/>
  <c r="EK40" i="12"/>
  <c r="EO62" i="12"/>
  <c r="EQ62" i="12" s="1"/>
  <c r="AH24" i="14" s="1"/>
  <c r="EK62" i="12"/>
  <c r="BL76" i="12"/>
  <c r="BN76" i="12" s="1"/>
  <c r="BH76" i="12"/>
  <c r="BQ74" i="12"/>
  <c r="BU74" i="12"/>
  <c r="BW74" i="12" s="1"/>
  <c r="AY16" i="14" s="1"/>
  <c r="EI41" i="12"/>
  <c r="EQ41" i="11"/>
  <c r="AK29" i="12"/>
  <c r="AM29" i="12" s="1"/>
  <c r="AP12" i="14" s="1"/>
  <c r="AG29" i="12"/>
  <c r="V49" i="12"/>
  <c r="AD49" i="11"/>
  <c r="DE24" i="12"/>
  <c r="DG24" i="12" s="1"/>
  <c r="AV20" i="14" s="1"/>
  <c r="DA24" i="12"/>
  <c r="AK10" i="12"/>
  <c r="AM10" i="12" s="1"/>
  <c r="AK84" i="12" s="1"/>
  <c r="AM84" i="12" s="1"/>
  <c r="AG10" i="12"/>
  <c r="AT77" i="12"/>
  <c r="AV77" i="12" s="1"/>
  <c r="AP77" i="12"/>
  <c r="DN53" i="12"/>
  <c r="DP53" i="12" s="1"/>
  <c r="AC21" i="14" s="1"/>
  <c r="DJ53" i="12"/>
  <c r="AT62" i="12"/>
  <c r="AV62" i="12" s="1"/>
  <c r="AH13" i="14" s="1"/>
  <c r="AP62" i="12"/>
  <c r="F36" i="12"/>
  <c r="J36" i="12"/>
  <c r="L36" i="12" s="1"/>
  <c r="BA9" i="14" s="1"/>
  <c r="EI45" i="12"/>
  <c r="EQ45" i="11"/>
  <c r="BQ78" i="12"/>
  <c r="BU78" i="12"/>
  <c r="BW78" i="12" s="1"/>
  <c r="CD26" i="12"/>
  <c r="CF26" i="12" s="1"/>
  <c r="BZ26" i="12"/>
  <c r="AB64" i="12"/>
  <c r="AD64" i="12" s="1"/>
  <c r="AJ11" i="14" s="1"/>
  <c r="X64" i="12"/>
  <c r="AP36" i="12"/>
  <c r="AT36" i="12"/>
  <c r="AV36" i="12" s="1"/>
  <c r="BA13" i="14" s="1"/>
  <c r="CD29" i="12"/>
  <c r="CF29" i="12" s="1"/>
  <c r="AP17" i="14" s="1"/>
  <c r="BZ29" i="12"/>
  <c r="BZ40" i="12"/>
  <c r="CD40" i="12"/>
  <c r="CF40" i="12" s="1"/>
  <c r="BB17" i="14" s="1"/>
  <c r="AK67" i="12"/>
  <c r="AM67" i="12" s="1"/>
  <c r="AG67" i="12"/>
  <c r="BL16" i="12"/>
  <c r="BN16" i="12" s="1"/>
  <c r="BH16" i="12"/>
  <c r="BQ10" i="12"/>
  <c r="BU10" i="12"/>
  <c r="BW10" i="12" s="1"/>
  <c r="DS22" i="12"/>
  <c r="DW22" i="12"/>
  <c r="DY22" i="12" s="1"/>
  <c r="AM22" i="14" s="1"/>
  <c r="DQ25" i="12"/>
  <c r="DY25" i="11"/>
  <c r="DE17" i="12"/>
  <c r="DG17" i="12" s="1"/>
  <c r="N20" i="14" s="1"/>
  <c r="DA17" i="12"/>
  <c r="J17" i="12"/>
  <c r="L17" i="12" s="1"/>
  <c r="N9" i="14" s="1"/>
  <c r="F17" i="12"/>
  <c r="AY76" i="12"/>
  <c r="BC76" i="12"/>
  <c r="BE76" i="12" s="1"/>
  <c r="DN59" i="12"/>
  <c r="DP59" i="12" s="1"/>
  <c r="DJ59" i="12"/>
  <c r="AP30" i="12"/>
  <c r="AT30" i="12"/>
  <c r="AV30" i="12" s="1"/>
  <c r="AT13" i="14" s="1"/>
  <c r="BO19" i="12"/>
  <c r="BW19" i="11"/>
  <c r="AE32" i="12"/>
  <c r="AM32" i="11"/>
  <c r="DH32" i="12"/>
  <c r="DP32" i="11"/>
  <c r="V39" i="12"/>
  <c r="AD39" i="11"/>
  <c r="DH76" i="12"/>
  <c r="DP76" i="11"/>
  <c r="D77" i="12"/>
  <c r="L77" i="11"/>
  <c r="BH27" i="12"/>
  <c r="BL27" i="12"/>
  <c r="BN27" i="12" s="1"/>
  <c r="AN15" i="14" s="1"/>
  <c r="DW29" i="12"/>
  <c r="DY29" i="12" s="1"/>
  <c r="AP22" i="14" s="1"/>
  <c r="DS29" i="12"/>
  <c r="EO32" i="12"/>
  <c r="EQ32" i="12" s="1"/>
  <c r="EK32" i="12"/>
  <c r="BC19" i="12"/>
  <c r="BE19" i="12" s="1"/>
  <c r="AY19" i="12"/>
  <c r="DW10" i="12"/>
  <c r="DY10" i="12" s="1"/>
  <c r="DS10" i="12"/>
  <c r="EO77" i="12"/>
  <c r="EQ77" i="12" s="1"/>
  <c r="EK77" i="12"/>
  <c r="D75" i="12"/>
  <c r="L75" i="11"/>
  <c r="EI67" i="12"/>
  <c r="EQ67" i="11"/>
  <c r="BU41" i="12"/>
  <c r="BW41" i="12" s="1"/>
  <c r="BQ41" i="12"/>
  <c r="AG35" i="12"/>
  <c r="AK35" i="12"/>
  <c r="AM35" i="12" s="1"/>
  <c r="AI12" i="14" s="1"/>
  <c r="CY72" i="12"/>
  <c r="DG72" i="11"/>
  <c r="BF74" i="12"/>
  <c r="BN74" i="11"/>
  <c r="EB49" i="12"/>
  <c r="EF49" i="12"/>
  <c r="EH49" i="12" s="1"/>
  <c r="AA23" i="14" s="1"/>
  <c r="BX77" i="12"/>
  <c r="CF77" i="11"/>
  <c r="F24" i="12"/>
  <c r="J24" i="12"/>
  <c r="L24" i="12" s="1"/>
  <c r="AV9" i="14" s="1"/>
  <c r="DA35" i="12"/>
  <c r="DE35" i="12"/>
  <c r="DG35" i="12" s="1"/>
  <c r="AI20" i="14" s="1"/>
  <c r="AK66" i="12"/>
  <c r="AM66" i="12" s="1"/>
  <c r="AG66" i="12"/>
  <c r="DZ30" i="12"/>
  <c r="EH30" i="11"/>
  <c r="BU53" i="12"/>
  <c r="BW53" i="12" s="1"/>
  <c r="AC16" i="14" s="1"/>
  <c r="BQ53" i="12"/>
  <c r="V19" i="12"/>
  <c r="AD19" i="11"/>
  <c r="DW19" i="12"/>
  <c r="DY19" i="12" s="1"/>
  <c r="DS19" i="12"/>
  <c r="BQ28" i="12"/>
  <c r="BU28" i="12"/>
  <c r="BW28" i="12" s="1"/>
  <c r="AO16" i="14" s="1"/>
  <c r="AK41" i="12"/>
  <c r="AM41" i="12" s="1"/>
  <c r="AG41" i="12"/>
  <c r="CD63" i="12"/>
  <c r="CF63" i="12" s="1"/>
  <c r="BZ63" i="12"/>
  <c r="DA29" i="12"/>
  <c r="DE29" i="12"/>
  <c r="DG29" i="12" s="1"/>
  <c r="AP20" i="14" s="1"/>
  <c r="AY27" i="12"/>
  <c r="BC27" i="12"/>
  <c r="BE27" i="12" s="1"/>
  <c r="AN14" i="14" s="1"/>
  <c r="EF40" i="12"/>
  <c r="EH40" i="12" s="1"/>
  <c r="BB23" i="14" s="1"/>
  <c r="EB40" i="12"/>
  <c r="AT48" i="12"/>
  <c r="AV48" i="12" s="1"/>
  <c r="T13" i="14" s="1"/>
  <c r="AB13" i="14" s="1"/>
  <c r="AP48" i="12"/>
  <c r="BO29" i="12"/>
  <c r="BW29" i="11"/>
  <c r="BQ49" i="12"/>
  <c r="BU49" i="12"/>
  <c r="BW49" i="12" s="1"/>
  <c r="AA16" i="14" s="1"/>
  <c r="D55" i="12"/>
  <c r="L55" i="11"/>
  <c r="DW36" i="12"/>
  <c r="DY36" i="12" s="1"/>
  <c r="BA22" i="14" s="1"/>
  <c r="DS36" i="12"/>
  <c r="AT19" i="12"/>
  <c r="AV19" i="12" s="1"/>
  <c r="AP19" i="12"/>
  <c r="P24" i="14"/>
  <c r="BF40" i="12"/>
  <c r="BG40" i="12"/>
  <c r="BM40" i="12" s="1"/>
  <c r="BN40" i="11"/>
  <c r="AK31" i="12"/>
  <c r="AM31" i="12" s="1"/>
  <c r="AU12" i="14" s="1"/>
  <c r="AG31" i="12"/>
  <c r="DJ25" i="12"/>
  <c r="DN25" i="12"/>
  <c r="DP25" i="12" s="1"/>
  <c r="DA48" i="12"/>
  <c r="DE48" i="12"/>
  <c r="DG48" i="12" s="1"/>
  <c r="T20" i="14" s="1"/>
  <c r="AB20" i="14" s="1"/>
  <c r="AW72" i="12"/>
  <c r="BE72" i="11"/>
  <c r="EF32" i="12"/>
  <c r="EH32" i="12" s="1"/>
  <c r="EB32" i="12"/>
  <c r="DJ10" i="12"/>
  <c r="DN10" i="12"/>
  <c r="DP10" i="12" s="1"/>
  <c r="V48" i="12"/>
  <c r="AD48" i="11"/>
  <c r="DH40" i="12"/>
  <c r="DP40" i="11"/>
  <c r="BX47" i="12"/>
  <c r="CF47" i="11"/>
  <c r="X65" i="12"/>
  <c r="AB65" i="12"/>
  <c r="AD65" i="12" s="1"/>
  <c r="V37" i="12"/>
  <c r="AD37" i="11"/>
  <c r="EO26" i="12"/>
  <c r="EQ26" i="12" s="1"/>
  <c r="EK26" i="12"/>
  <c r="EB48" i="12"/>
  <c r="EF48" i="12"/>
  <c r="EH48" i="12" s="1"/>
  <c r="T23" i="14" s="1"/>
  <c r="AB23" i="14" s="1"/>
  <c r="BQ37" i="12"/>
  <c r="BU37" i="12"/>
  <c r="BW37" i="12" s="1"/>
  <c r="BC16" i="14" s="1"/>
  <c r="DA38" i="12"/>
  <c r="DE38" i="12"/>
  <c r="DG38" i="12" s="1"/>
  <c r="AT24" i="12"/>
  <c r="AV24" i="12" s="1"/>
  <c r="AV13" i="14" s="1"/>
  <c r="AP24" i="12"/>
  <c r="D72" i="12"/>
  <c r="L72" i="11"/>
  <c r="AY31" i="12"/>
  <c r="BC31" i="12"/>
  <c r="BE31" i="12" s="1"/>
  <c r="AU14" i="14" s="1"/>
  <c r="AT26" i="12"/>
  <c r="AV26" i="12" s="1"/>
  <c r="AP26" i="12"/>
  <c r="AW23" i="12"/>
  <c r="BE23" i="11"/>
  <c r="EO23" i="12"/>
  <c r="EQ23" i="12" s="1"/>
  <c r="AQ24" i="14" s="1"/>
  <c r="EK23" i="12"/>
  <c r="BG63" i="12"/>
  <c r="BM63" i="12" s="1"/>
  <c r="BF63" i="12"/>
  <c r="BN63" i="11"/>
  <c r="AW75" i="12"/>
  <c r="BE75" i="11"/>
  <c r="D16" i="12"/>
  <c r="L16" i="11"/>
  <c r="EF75" i="12"/>
  <c r="EH75" i="12" s="1"/>
  <c r="EB75" i="12"/>
  <c r="AY36" i="12"/>
  <c r="BC36" i="12"/>
  <c r="BE36" i="12" s="1"/>
  <c r="BA14" i="14" s="1"/>
  <c r="DE55" i="12"/>
  <c r="DG55" i="12" s="1"/>
  <c r="DA55" i="12"/>
  <c r="DS26" i="12"/>
  <c r="DW26" i="12"/>
  <c r="DY26" i="12" s="1"/>
  <c r="DQ62" i="12"/>
  <c r="DY62" i="11"/>
  <c r="BC32" i="12"/>
  <c r="BE32" i="12" s="1"/>
  <c r="AY32" i="12"/>
  <c r="DH66" i="12"/>
  <c r="DP66" i="11"/>
  <c r="AK61" i="12"/>
  <c r="AM61" i="12" s="1"/>
  <c r="AG12" i="14" s="1"/>
  <c r="AG61" i="12"/>
  <c r="AW35" i="12"/>
  <c r="BE35" i="11"/>
  <c r="D62" i="12"/>
  <c r="L62" i="11"/>
  <c r="BC26" i="12"/>
  <c r="BE26" i="12" s="1"/>
  <c r="AY26" i="12"/>
  <c r="DZ64" i="12"/>
  <c r="EH64" i="11"/>
  <c r="BH61" i="12"/>
  <c r="BL61" i="12"/>
  <c r="BN61" i="12" s="1"/>
  <c r="AG15" i="14" s="1"/>
  <c r="BL10" i="12"/>
  <c r="BN10" i="12" s="1"/>
  <c r="BH10" i="12"/>
  <c r="CY64" i="12"/>
  <c r="DG64" i="11"/>
  <c r="BL67" i="12"/>
  <c r="BN67" i="12" s="1"/>
  <c r="BH67" i="12"/>
  <c r="DE47" i="12"/>
  <c r="DG47" i="12" s="1"/>
  <c r="DA47" i="12"/>
  <c r="EK24" i="12"/>
  <c r="EO24" i="12"/>
  <c r="EQ24" i="12" s="1"/>
  <c r="AV24" i="14" s="1"/>
  <c r="AW68" i="12"/>
  <c r="BE68" i="11"/>
  <c r="J69" i="12"/>
  <c r="L69" i="12" s="1"/>
  <c r="BD9" i="14" s="1"/>
  <c r="BE9" i="14" s="1"/>
  <c r="F69" i="12"/>
  <c r="AK19" i="12"/>
  <c r="AM19" i="12" s="1"/>
  <c r="AG19" i="12"/>
  <c r="BO55" i="12"/>
  <c r="BW55" i="11"/>
  <c r="BO61" i="12"/>
  <c r="BW61" i="11"/>
  <c r="EF23" i="12"/>
  <c r="EH23" i="12" s="1"/>
  <c r="AQ23" i="14" s="1"/>
  <c r="EB23" i="12"/>
  <c r="DJ39" i="12"/>
  <c r="DN39" i="12"/>
  <c r="DP39" i="12" s="1"/>
  <c r="DE63" i="12"/>
  <c r="DG63" i="12" s="1"/>
  <c r="DA63" i="12"/>
  <c r="F29" i="12"/>
  <c r="J29" i="12"/>
  <c r="L29" i="12" s="1"/>
  <c r="AP9" i="14" s="1"/>
  <c r="EO55" i="12"/>
  <c r="EQ55" i="12" s="1"/>
  <c r="EK55" i="12"/>
  <c r="EO75" i="12"/>
  <c r="EQ75" i="12" s="1"/>
  <c r="EK75" i="12"/>
  <c r="BF17" i="12"/>
  <c r="BN17" i="11"/>
  <c r="EO22" i="12"/>
  <c r="EQ22" i="12" s="1"/>
  <c r="AM24" i="14" s="1"/>
  <c r="EK22" i="12"/>
  <c r="DQ18" i="12"/>
  <c r="DY18" i="11"/>
  <c r="AY63" i="12"/>
  <c r="BC63" i="12"/>
  <c r="BE63" i="12" s="1"/>
  <c r="DJ55" i="12"/>
  <c r="DN55" i="12"/>
  <c r="DP55" i="12" s="1"/>
  <c r="AN41" i="12"/>
  <c r="AV41" i="11"/>
  <c r="EB38" i="12"/>
  <c r="EF38" i="12"/>
  <c r="EH38" i="12" s="1"/>
  <c r="DQ23" i="12"/>
  <c r="DY23" i="11"/>
  <c r="EI37" i="12"/>
  <c r="EQ37" i="11"/>
  <c r="CY59" i="12"/>
  <c r="DG59" i="11"/>
  <c r="AN61" i="12"/>
  <c r="AV61" i="11"/>
  <c r="DH45" i="12"/>
  <c r="DP45" i="11"/>
  <c r="EI76" i="12"/>
  <c r="EQ76" i="11"/>
  <c r="AE24" i="12"/>
  <c r="AM24" i="11"/>
  <c r="AB15" i="14"/>
  <c r="DH48" i="12"/>
  <c r="DP48" i="11"/>
  <c r="J25" i="12"/>
  <c r="L25" i="12" s="1"/>
  <c r="F25" i="12"/>
  <c r="BZ45" i="12"/>
  <c r="CD45" i="12"/>
  <c r="CF45" i="12" s="1"/>
  <c r="Q17" i="14" s="1"/>
  <c r="AN63" i="12"/>
  <c r="AV63" i="11"/>
  <c r="AK17" i="12"/>
  <c r="AM17" i="12" s="1"/>
  <c r="N12" i="14" s="1"/>
  <c r="AG17" i="12"/>
  <c r="BU35" i="12"/>
  <c r="BW35" i="12" s="1"/>
  <c r="AI16" i="14" s="1"/>
  <c r="BQ35" i="12"/>
  <c r="EI61" i="12"/>
  <c r="EQ61" i="11"/>
  <c r="CD69" i="12"/>
  <c r="CF69" i="12" s="1"/>
  <c r="BD17" i="14" s="1"/>
  <c r="BE17" i="14" s="1"/>
  <c r="BZ69" i="12"/>
  <c r="DN65" i="12"/>
  <c r="DP65" i="12" s="1"/>
  <c r="DJ65" i="12"/>
  <c r="BZ38" i="12"/>
  <c r="CD38" i="12"/>
  <c r="CF38" i="12" s="1"/>
  <c r="DH69" i="12"/>
  <c r="DP69" i="11"/>
  <c r="AP72" i="12"/>
  <c r="AT72" i="12"/>
  <c r="AV72" i="12" s="1"/>
  <c r="AX13" i="14" s="1"/>
  <c r="DH22" i="12"/>
  <c r="DP22" i="11"/>
  <c r="EI78" i="12"/>
  <c r="EQ78" i="11"/>
  <c r="BH31" i="12"/>
  <c r="BL31" i="12"/>
  <c r="BN31" i="12" s="1"/>
  <c r="AU15" i="14" s="1"/>
  <c r="DZ24" i="12"/>
  <c r="EH24" i="11"/>
  <c r="BO25" i="12"/>
  <c r="BW25" i="11"/>
  <c r="DZ19" i="12"/>
  <c r="EH19" i="11"/>
  <c r="AW28" i="12"/>
  <c r="BE28" i="11"/>
  <c r="BX62" i="12"/>
  <c r="CF62" i="11"/>
  <c r="EB77" i="12"/>
  <c r="EF77" i="12"/>
  <c r="EH77" i="12" s="1"/>
  <c r="EI63" i="12"/>
  <c r="EQ63" i="11"/>
  <c r="BH37" i="12"/>
  <c r="BL37" i="12"/>
  <c r="BN37" i="12" s="1"/>
  <c r="BC15" i="14" s="1"/>
  <c r="BE15" i="14" s="1"/>
  <c r="AP40" i="12"/>
  <c r="AT40" i="12"/>
  <c r="AV40" i="12" s="1"/>
  <c r="BB13" i="14" s="1"/>
  <c r="CD16" i="12"/>
  <c r="CF16" i="12" s="1"/>
  <c r="BZ16" i="12"/>
  <c r="J26" i="12"/>
  <c r="L26" i="12" s="1"/>
  <c r="F26" i="12"/>
  <c r="EB72" i="12"/>
  <c r="EF72" i="12"/>
  <c r="EH72" i="12" s="1"/>
  <c r="AX23" i="14" s="1"/>
  <c r="BH72" i="12"/>
  <c r="BL72" i="12"/>
  <c r="BN72" i="12" s="1"/>
  <c r="AX15" i="14" s="1"/>
  <c r="DZ62" i="12"/>
  <c r="EH62" i="11"/>
  <c r="AY47" i="12"/>
  <c r="BC47" i="12"/>
  <c r="BE47" i="12" s="1"/>
  <c r="BX28" i="12"/>
  <c r="CF28" i="11"/>
  <c r="D53" i="12"/>
  <c r="L53" i="11"/>
  <c r="CD17" i="12"/>
  <c r="CF17" i="12" s="1"/>
  <c r="N17" i="14" s="1"/>
  <c r="BZ17" i="12"/>
  <c r="DW64" i="12"/>
  <c r="DY64" i="12" s="1"/>
  <c r="AJ22" i="14" s="1"/>
  <c r="DS64" i="12"/>
  <c r="BO66" i="12"/>
  <c r="BW66" i="11"/>
  <c r="BU18" i="12"/>
  <c r="BW18" i="12" s="1"/>
  <c r="O16" i="14" s="1"/>
  <c r="BQ18" i="12"/>
  <c r="EF37" i="12"/>
  <c r="EH37" i="12" s="1"/>
  <c r="BC23" i="14" s="1"/>
  <c r="EB37" i="12"/>
  <c r="EO38" i="12"/>
  <c r="EQ38" i="12" s="1"/>
  <c r="EK38" i="12"/>
  <c r="BG36" i="12"/>
  <c r="BM36" i="12" s="1"/>
  <c r="BF36" i="12"/>
  <c r="BN36" i="11"/>
  <c r="EO65" i="12"/>
  <c r="EQ65" i="12" s="1"/>
  <c r="EK65" i="12"/>
  <c r="BQ32" i="12"/>
  <c r="BU32" i="12"/>
  <c r="BW32" i="12" s="1"/>
  <c r="DN31" i="12"/>
  <c r="DP31" i="12" s="1"/>
  <c r="AU21" i="14" s="1"/>
  <c r="DJ31" i="12"/>
  <c r="BU45" i="12"/>
  <c r="BW45" i="12" s="1"/>
  <c r="Q16" i="14" s="1"/>
  <c r="BQ45" i="12"/>
  <c r="BC30" i="12"/>
  <c r="BE30" i="12" s="1"/>
  <c r="AT14" i="14" s="1"/>
  <c r="AY30" i="12"/>
  <c r="J39" i="12"/>
  <c r="L39" i="12" s="1"/>
  <c r="F39" i="12"/>
  <c r="EB36" i="12"/>
  <c r="EF36" i="12"/>
  <c r="EH36" i="12" s="1"/>
  <c r="BA23" i="14" s="1"/>
  <c r="EK36" i="12"/>
  <c r="EO36" i="12"/>
  <c r="EQ36" i="12" s="1"/>
  <c r="BA24" i="14" s="1"/>
  <c r="BO63" i="12"/>
  <c r="BW63" i="11"/>
  <c r="DE66" i="12"/>
  <c r="DG66" i="12" s="1"/>
  <c r="DA66" i="12"/>
  <c r="F45" i="12"/>
  <c r="J45" i="12"/>
  <c r="L45" i="12" s="1"/>
  <c r="Q9" i="14" s="1"/>
  <c r="BX64" i="12"/>
  <c r="CF64" i="11"/>
  <c r="CD35" i="12"/>
  <c r="CF35" i="12" s="1"/>
  <c r="AI17" i="14" s="1"/>
  <c r="BZ35" i="12"/>
  <c r="DJ41" i="12"/>
  <c r="DN41" i="12"/>
  <c r="DP41" i="12" s="1"/>
  <c r="AG22" i="12"/>
  <c r="AK22" i="12"/>
  <c r="AM22" i="12" s="1"/>
  <c r="AM12" i="14" s="1"/>
  <c r="EI74" i="12"/>
  <c r="EQ74" i="11"/>
  <c r="AY69" i="12"/>
  <c r="BC69" i="12"/>
  <c r="BE69" i="12" s="1"/>
  <c r="BD14" i="14" s="1"/>
  <c r="AN76" i="12"/>
  <c r="AV76" i="11"/>
  <c r="D30" i="12"/>
  <c r="L30" i="11"/>
  <c r="EK66" i="12"/>
  <c r="EO66" i="12"/>
  <c r="EQ66" i="12" s="1"/>
  <c r="DN19" i="12"/>
  <c r="DP19" i="12" s="1"/>
  <c r="DJ19" i="12"/>
  <c r="EF13" i="12"/>
  <c r="EH13" i="12" s="1"/>
  <c r="G23" i="14" s="1"/>
  <c r="EB13" i="12"/>
  <c r="AW59" i="12"/>
  <c r="BE59" i="11"/>
  <c r="EI49" i="12"/>
  <c r="EQ49" i="11"/>
  <c r="AB62" i="12"/>
  <c r="AD62" i="12" s="1"/>
  <c r="AH11" i="14" s="1"/>
  <c r="AL11" i="14" s="1"/>
  <c r="X62" i="12"/>
  <c r="BU69" i="12"/>
  <c r="BW69" i="12" s="1"/>
  <c r="BD16" i="14" s="1"/>
  <c r="BQ69" i="12"/>
  <c r="BO67" i="12"/>
  <c r="BW67" i="11"/>
  <c r="BO31" i="12"/>
  <c r="BW31" i="11"/>
  <c r="BC65" i="12"/>
  <c r="BE65" i="12" s="1"/>
  <c r="AY65" i="12"/>
  <c r="DQ41" i="12"/>
  <c r="DY41" i="11"/>
  <c r="DE16" i="12"/>
  <c r="DG16" i="12" s="1"/>
  <c r="DA16" i="12"/>
  <c r="V67" i="12"/>
  <c r="AD67" i="11"/>
  <c r="AP59" i="12"/>
  <c r="AT59" i="12"/>
  <c r="AV59" i="12" s="1"/>
  <c r="V66" i="12"/>
  <c r="AD66" i="11"/>
  <c r="BL55" i="12"/>
  <c r="BN55" i="12" s="1"/>
  <c r="BH55" i="12"/>
  <c r="CY36" i="12"/>
  <c r="DG36" i="11"/>
  <c r="BH35" i="12"/>
  <c r="BL35" i="12"/>
  <c r="BN35" i="12" s="1"/>
  <c r="AI15" i="14" s="1"/>
  <c r="CY40" i="12"/>
  <c r="DG40" i="11"/>
  <c r="CY30" i="12"/>
  <c r="DG30" i="11"/>
  <c r="J35" i="12"/>
  <c r="L35" i="12" s="1"/>
  <c r="AI9" i="14" s="1"/>
  <c r="F35" i="12"/>
  <c r="DA39" i="12"/>
  <c r="DE39" i="12"/>
  <c r="DG39" i="12" s="1"/>
  <c r="AK48" i="12"/>
  <c r="AM48" i="12" s="1"/>
  <c r="T12" i="14" s="1"/>
  <c r="AG48" i="12"/>
  <c r="AW16" i="12"/>
  <c r="BE16" i="11"/>
  <c r="EF27" i="12"/>
  <c r="EH27" i="12" s="1"/>
  <c r="AN23" i="14" s="1"/>
  <c r="EB27" i="12"/>
  <c r="CD78" i="12"/>
  <c r="CF78" i="12" s="1"/>
  <c r="BZ78" i="12"/>
  <c r="DN30" i="12"/>
  <c r="DP30" i="12" s="1"/>
  <c r="AT21" i="14" s="1"/>
  <c r="DJ30" i="12"/>
  <c r="DN16" i="12"/>
  <c r="DP16" i="12" s="1"/>
  <c r="DJ16" i="12"/>
  <c r="CD76" i="12"/>
  <c r="CF76" i="12" s="1"/>
  <c r="BZ76" i="12"/>
  <c r="DW74" i="12"/>
  <c r="DY74" i="12" s="1"/>
  <c r="AY22" i="14" s="1"/>
  <c r="AZ22" i="14" s="1"/>
  <c r="DS74" i="12"/>
  <c r="BQ17" i="12"/>
  <c r="BU17" i="12"/>
  <c r="BW17" i="12" s="1"/>
  <c r="N16" i="14" s="1"/>
  <c r="P16" i="14" s="1"/>
  <c r="EB17" i="12"/>
  <c r="EF17" i="12"/>
  <c r="EH17" i="12" s="1"/>
  <c r="N23" i="14" s="1"/>
  <c r="AN45" i="12"/>
  <c r="AV45" i="11"/>
  <c r="AW77" i="12"/>
  <c r="BE77" i="11"/>
  <c r="BZ36" i="12"/>
  <c r="CD36" i="12"/>
  <c r="CF36" i="12" s="1"/>
  <c r="BA17" i="14" s="1"/>
  <c r="EO30" i="12"/>
  <c r="EQ30" i="12" s="1"/>
  <c r="AT24" i="14" s="1"/>
  <c r="EK30" i="12"/>
  <c r="BU24" i="12"/>
  <c r="BW24" i="12" s="1"/>
  <c r="AV16" i="14" s="1"/>
  <c r="BQ24" i="12"/>
  <c r="BF38" i="12"/>
  <c r="BG38" i="12"/>
  <c r="BM38" i="12" s="1"/>
  <c r="BN38" i="11"/>
  <c r="AB40" i="12"/>
  <c r="AD40" i="12" s="1"/>
  <c r="BB11" i="14" s="1"/>
  <c r="X40" i="12"/>
  <c r="AE62" i="12"/>
  <c r="AM62" i="11"/>
  <c r="AE28" i="12"/>
  <c r="AM28" i="11"/>
  <c r="AK49" i="12"/>
  <c r="AM49" i="12" s="1"/>
  <c r="AA12" i="14" s="1"/>
  <c r="AG49" i="12"/>
  <c r="DS76" i="12"/>
  <c r="DW76" i="12"/>
  <c r="DY76" i="12" s="1"/>
  <c r="DE65" i="12"/>
  <c r="DG65" i="12" s="1"/>
  <c r="DA65" i="12"/>
  <c r="AE64" i="12"/>
  <c r="AM64" i="11"/>
  <c r="EI27" i="12"/>
  <c r="EQ27" i="11"/>
  <c r="BO72" i="12"/>
  <c r="BW72" i="11"/>
  <c r="DA10" i="12"/>
  <c r="DE10" i="12"/>
  <c r="DG10" i="12" s="1"/>
  <c r="AG68" i="12"/>
  <c r="AK68" i="12"/>
  <c r="AM68" i="12" s="1"/>
  <c r="AK12" i="14" s="1"/>
  <c r="BQ64" i="12"/>
  <c r="BU64" i="12"/>
  <c r="BW64" i="12" s="1"/>
  <c r="AJ16" i="14" s="1"/>
  <c r="EF66" i="12"/>
  <c r="EH66" i="12" s="1"/>
  <c r="EB66" i="12"/>
  <c r="AE30" i="12"/>
  <c r="AM30" i="11"/>
  <c r="F38" i="12"/>
  <c r="J38" i="12"/>
  <c r="L38" i="12" s="1"/>
  <c r="BC40" i="12"/>
  <c r="BE40" i="12" s="1"/>
  <c r="BB14" i="14" s="1"/>
  <c r="AY40" i="12"/>
  <c r="BL28" i="12"/>
  <c r="BN28" i="12" s="1"/>
  <c r="AO15" i="14" s="1"/>
  <c r="BH28" i="12"/>
  <c r="CY77" i="12"/>
  <c r="DG77" i="11"/>
  <c r="BL68" i="12"/>
  <c r="BN68" i="12" s="1"/>
  <c r="AK15" i="14" s="1"/>
  <c r="BH68" i="12"/>
  <c r="DQ35" i="12"/>
  <c r="DY35" i="11"/>
  <c r="AW49" i="12"/>
  <c r="BE49" i="11"/>
  <c r="DZ10" i="12"/>
  <c r="EH10" i="11"/>
  <c r="DQ39" i="12"/>
  <c r="DY39" i="11"/>
  <c r="AN65" i="12"/>
  <c r="AV65" i="11"/>
  <c r="BQ38" i="12"/>
  <c r="BU38" i="12"/>
  <c r="BW38" i="12" s="1"/>
  <c r="DA74" i="12"/>
  <c r="DE74" i="12"/>
  <c r="DG74" i="12" s="1"/>
  <c r="AY20" i="14" s="1"/>
  <c r="J49" i="12"/>
  <c r="L49" i="12" s="1"/>
  <c r="AA9" i="14" s="1"/>
  <c r="AB9" i="14" s="1"/>
  <c r="F49" i="12"/>
  <c r="AK37" i="12"/>
  <c r="AM37" i="12" s="1"/>
  <c r="BC12" i="14" s="1"/>
  <c r="BE12" i="14" s="1"/>
  <c r="AG37" i="12"/>
  <c r="AN22" i="12"/>
  <c r="AV22" i="11"/>
  <c r="D28" i="12"/>
  <c r="L28" i="11"/>
  <c r="AK25" i="12"/>
  <c r="AM25" i="12" s="1"/>
  <c r="AG25" i="12"/>
  <c r="AW41" i="12"/>
  <c r="BE41" i="11"/>
  <c r="AB78" i="12"/>
  <c r="AD78" i="12" s="1"/>
  <c r="X78" i="12"/>
  <c r="BC53" i="12"/>
  <c r="BE53" i="12" s="1"/>
  <c r="AC14" i="14" s="1"/>
  <c r="AY53" i="12"/>
  <c r="DW32" i="12"/>
  <c r="DY32" i="12" s="1"/>
  <c r="DS32" i="12"/>
  <c r="BL45" i="12"/>
  <c r="BN45" i="12" s="1"/>
  <c r="Q15" i="14" s="1"/>
  <c r="BH45" i="12"/>
  <c r="EF74" i="12"/>
  <c r="EH74" i="12" s="1"/>
  <c r="AY23" i="14" s="1"/>
  <c r="EB74" i="12"/>
  <c r="AK59" i="12"/>
  <c r="AM59" i="12" s="1"/>
  <c r="AG59" i="12"/>
  <c r="BZ19" i="12"/>
  <c r="CD19" i="12"/>
  <c r="CF19" i="12" s="1"/>
  <c r="BU47" i="12"/>
  <c r="BW47" i="12" s="1"/>
  <c r="BQ47" i="12"/>
  <c r="BF24" i="12"/>
  <c r="BN24" i="11"/>
  <c r="DQ16" i="12"/>
  <c r="DY16" i="11"/>
  <c r="J76" i="12"/>
  <c r="L76" i="12" s="1"/>
  <c r="F76" i="12"/>
  <c r="EI29" i="12"/>
  <c r="EQ29" i="11"/>
  <c r="AN27" i="12"/>
  <c r="AV27" i="11"/>
  <c r="DH13" i="12"/>
  <c r="DP13" i="11"/>
  <c r="AW39" i="12"/>
  <c r="BE39" i="11"/>
  <c r="EI69" i="12"/>
  <c r="EQ69" i="11"/>
  <c r="BU27" i="12"/>
  <c r="BW27" i="12" s="1"/>
  <c r="AN16" i="14" s="1"/>
  <c r="BQ27" i="12"/>
  <c r="AW62" i="12"/>
  <c r="BE62" i="11"/>
  <c r="DH38" i="12"/>
  <c r="DP38" i="11"/>
  <c r="AK23" i="12"/>
  <c r="AM23" i="12" s="1"/>
  <c r="AQ12" i="14" s="1"/>
  <c r="AG23" i="12"/>
  <c r="CY19" i="12"/>
  <c r="DG19" i="11"/>
  <c r="BX55" i="12"/>
  <c r="CF55" i="11"/>
  <c r="DQ37" i="12"/>
  <c r="DY37" i="11"/>
  <c r="DJ37" i="12"/>
  <c r="DN37" i="12"/>
  <c r="DP37" i="12" s="1"/>
  <c r="BC21" i="14" s="1"/>
  <c r="F66" i="12"/>
  <c r="J66" i="12"/>
  <c r="L66" i="12" s="1"/>
  <c r="DE45" i="12"/>
  <c r="DG45" i="12" s="1"/>
  <c r="Q20" i="14" s="1"/>
  <c r="DA45" i="12"/>
  <c r="CD39" i="12"/>
  <c r="CF39" i="12" s="1"/>
  <c r="BZ39" i="12"/>
  <c r="BC22" i="12"/>
  <c r="BE22" i="12" s="1"/>
  <c r="AM14" i="14" s="1"/>
  <c r="AY22" i="12"/>
  <c r="EF69" i="12"/>
  <c r="EH69" i="12" s="1"/>
  <c r="BD23" i="14" s="1"/>
  <c r="EB69" i="12"/>
  <c r="BC61" i="12"/>
  <c r="BE61" i="12" s="1"/>
  <c r="AG14" i="14" s="1"/>
  <c r="AY61" i="12"/>
  <c r="DE18" i="12"/>
  <c r="DG18" i="12" s="1"/>
  <c r="O20" i="14" s="1"/>
  <c r="DA18" i="12"/>
  <c r="DZ28" i="12"/>
  <c r="EH28" i="11"/>
  <c r="AN17" i="12"/>
  <c r="AV17" i="11"/>
  <c r="AN18" i="12"/>
  <c r="AV18" i="11"/>
  <c r="DE25" i="12"/>
  <c r="DG25" i="12" s="1"/>
  <c r="DA25" i="12"/>
  <c r="DS40" i="12"/>
  <c r="DW40" i="12"/>
  <c r="DY40" i="12" s="1"/>
  <c r="BB22" i="14" s="1"/>
  <c r="AT75" i="12"/>
  <c r="AV75" i="12" s="1"/>
  <c r="AP75" i="12"/>
  <c r="AE36" i="12"/>
  <c r="AM36" i="11"/>
  <c r="BU59" i="12"/>
  <c r="BW59" i="12" s="1"/>
  <c r="BQ59" i="12"/>
  <c r="D68" i="12"/>
  <c r="L68" i="11"/>
  <c r="AN69" i="12"/>
  <c r="AV69" i="11"/>
  <c r="DQ30" i="12"/>
  <c r="DY30" i="11"/>
  <c r="BL75" i="12"/>
  <c r="BN75" i="12" s="1"/>
  <c r="BH75" i="12"/>
  <c r="AB31" i="12"/>
  <c r="AD31" i="12" s="1"/>
  <c r="AU11" i="14" s="1"/>
  <c r="X31" i="12"/>
  <c r="EF22" i="12"/>
  <c r="EH22" i="12" s="1"/>
  <c r="AM23" i="14" s="1"/>
  <c r="EB22" i="12"/>
  <c r="D47" i="12"/>
  <c r="L47" i="11"/>
  <c r="DJ35" i="12"/>
  <c r="DN35" i="12"/>
  <c r="DP35" i="12" s="1"/>
  <c r="AI21" i="14" s="1"/>
  <c r="BX32" i="12"/>
  <c r="CF32" i="11"/>
  <c r="AY88" i="11"/>
  <c r="BC88" i="11"/>
  <c r="BL41" i="12"/>
  <c r="BN41" i="12" s="1"/>
  <c r="BH41" i="12"/>
  <c r="CY26" i="12"/>
  <c r="DG26" i="11"/>
  <c r="EK16" i="12"/>
  <c r="EO16" i="12"/>
  <c r="EQ16" i="12" s="1"/>
  <c r="EF31" i="12"/>
  <c r="EH31" i="12" s="1"/>
  <c r="AU23" i="14" s="1"/>
  <c r="EB31" i="12"/>
  <c r="AK18" i="12"/>
  <c r="AM18" i="12" s="1"/>
  <c r="O12" i="14" s="1"/>
  <c r="AG18" i="12"/>
  <c r="BU16" i="12"/>
  <c r="BW16" i="12" s="1"/>
  <c r="BQ16" i="12"/>
  <c r="AN10" i="12"/>
  <c r="AV10" i="11"/>
  <c r="V30" i="12"/>
  <c r="AD30" i="11"/>
  <c r="AP23" i="12"/>
  <c r="AT23" i="12"/>
  <c r="AV23" i="12" s="1"/>
  <c r="AQ13" i="14" s="1"/>
  <c r="BL23" i="12"/>
  <c r="BN23" i="12" s="1"/>
  <c r="AQ15" i="14" s="1"/>
  <c r="BH23" i="12"/>
  <c r="BX53" i="12"/>
  <c r="CF53" i="11"/>
  <c r="J18" i="12"/>
  <c r="L18" i="12" s="1"/>
  <c r="O9" i="14" s="1"/>
  <c r="F18" i="12"/>
  <c r="BL64" i="12"/>
  <c r="BN64" i="12" s="1"/>
  <c r="AJ15" i="14" s="1"/>
  <c r="BH64" i="12"/>
  <c r="DN18" i="12"/>
  <c r="DP18" i="12" s="1"/>
  <c r="O21" i="14" s="1"/>
  <c r="P21" i="14" s="1"/>
  <c r="DJ18" i="12"/>
  <c r="BX72" i="12"/>
  <c r="CF72" i="11"/>
  <c r="AN74" i="12"/>
  <c r="AV74" i="11"/>
  <c r="BO77" i="12"/>
  <c r="BW77" i="11"/>
  <c r="AG75" i="12"/>
  <c r="AK75" i="12"/>
  <c r="AM75" i="12" s="1"/>
  <c r="CD18" i="12"/>
  <c r="CF18" i="12" s="1"/>
  <c r="O17" i="14" s="1"/>
  <c r="BZ18" i="12"/>
  <c r="BQ62" i="12"/>
  <c r="BU62" i="12"/>
  <c r="BW62" i="12" s="1"/>
  <c r="AH16" i="14" s="1"/>
  <c r="BQ48" i="12"/>
  <c r="BU48" i="12"/>
  <c r="BW48" i="12" s="1"/>
  <c r="T16" i="14" s="1"/>
  <c r="AB16" i="14" s="1"/>
  <c r="CD48" i="12"/>
  <c r="CF48" i="12" s="1"/>
  <c r="T17" i="14" s="1"/>
  <c r="AB17" i="14" s="1"/>
  <c r="BZ48" i="12"/>
  <c r="AG76" i="12"/>
  <c r="AK76" i="12"/>
  <c r="AM76" i="12" s="1"/>
  <c r="BX68" i="12"/>
  <c r="CF68" i="11"/>
  <c r="BH32" i="12"/>
  <c r="BL32" i="12"/>
  <c r="BN32" i="12" s="1"/>
  <c r="BL62" i="12"/>
  <c r="BN62" i="12" s="1"/>
  <c r="AH15" i="14" s="1"/>
  <c r="BH62" i="12"/>
  <c r="BU39" i="12"/>
  <c r="BW39" i="12" s="1"/>
  <c r="BQ39" i="12"/>
  <c r="AW18" i="14"/>
  <c r="BE20" i="14"/>
  <c r="X55" i="12"/>
  <c r="AB55" i="12"/>
  <c r="AD55" i="12" s="1"/>
  <c r="AE26" i="12"/>
  <c r="AM26" i="11"/>
  <c r="DW67" i="12"/>
  <c r="DY67" i="12" s="1"/>
  <c r="DS67" i="12"/>
  <c r="AN78" i="12"/>
  <c r="AV78" i="11"/>
  <c r="DW68" i="12"/>
  <c r="DY68" i="12" s="1"/>
  <c r="AK22" i="14" s="1"/>
  <c r="DS68" i="12"/>
  <c r="EF41" i="12"/>
  <c r="EH41" i="12" s="1"/>
  <c r="EB41" i="12"/>
  <c r="AN31" i="12"/>
  <c r="AV31" i="11"/>
  <c r="AW25" i="12"/>
  <c r="BE25" i="11"/>
  <c r="EI13" i="12"/>
  <c r="EQ13" i="11"/>
  <c r="DZ26" i="12"/>
  <c r="EH26" i="11"/>
  <c r="BF47" i="12"/>
  <c r="BN47" i="11"/>
  <c r="AE40" i="12"/>
  <c r="AM40" i="11"/>
  <c r="DS69" i="12"/>
  <c r="DW69" i="12"/>
  <c r="DY69" i="12" s="1"/>
  <c r="BD22" i="14" s="1"/>
  <c r="DN62" i="12"/>
  <c r="DP62" i="12" s="1"/>
  <c r="AH21" i="14" s="1"/>
  <c r="DJ62" i="12"/>
  <c r="BX30" i="12"/>
  <c r="CF30" i="11"/>
  <c r="X17" i="12"/>
  <c r="AB17" i="12"/>
  <c r="AD17" i="12" s="1"/>
  <c r="N11" i="14" s="1"/>
  <c r="P11" i="14" s="1"/>
  <c r="CD10" i="12"/>
  <c r="CF10" i="12" s="1"/>
  <c r="BZ10" i="12"/>
  <c r="DH47" i="12"/>
  <c r="DP47" i="11"/>
  <c r="BF19" i="10"/>
  <c r="BN19" i="9"/>
  <c r="AW55" i="12"/>
  <c r="BE55" i="11"/>
  <c r="DZ53" i="12"/>
  <c r="EH53" i="11"/>
  <c r="DW61" i="12"/>
  <c r="DY61" i="12" s="1"/>
  <c r="AG22" i="14" s="1"/>
  <c r="DS61" i="12"/>
  <c r="DH61" i="12"/>
  <c r="DP61" i="11"/>
  <c r="AP38" i="12"/>
  <c r="AT38" i="12"/>
  <c r="AV38" i="12" s="1"/>
  <c r="DH36" i="12"/>
  <c r="DP36" i="11"/>
  <c r="DZ18" i="12"/>
  <c r="EH18" i="11"/>
  <c r="DZ65" i="12"/>
  <c r="EH65" i="11"/>
  <c r="EI31" i="12"/>
  <c r="EQ31" i="11"/>
  <c r="J63" i="12"/>
  <c r="L63" i="12" s="1"/>
  <c r="F63" i="12"/>
  <c r="J22" i="12"/>
  <c r="L22" i="12" s="1"/>
  <c r="AM9" i="14" s="1"/>
  <c r="F22" i="12"/>
  <c r="AW37" i="12"/>
  <c r="BE37" i="11"/>
  <c r="AW48" i="12"/>
  <c r="BE48" i="11"/>
  <c r="D64" i="12"/>
  <c r="L64" i="11"/>
  <c r="J59" i="12"/>
  <c r="L59" i="12" s="1"/>
  <c r="F59" i="12"/>
  <c r="DS27" i="12"/>
  <c r="DW27" i="12"/>
  <c r="DY27" i="12" s="1"/>
  <c r="AN22" i="14" s="1"/>
  <c r="DN64" i="12"/>
  <c r="DP64" i="12" s="1"/>
  <c r="AJ21" i="14" s="1"/>
  <c r="DJ64" i="12"/>
  <c r="CY75" i="12"/>
  <c r="DG75" i="11"/>
  <c r="AE53" i="12"/>
  <c r="AM53" i="11"/>
  <c r="BH18" i="12"/>
  <c r="BL18" i="12"/>
  <c r="BN18" i="12" s="1"/>
  <c r="O15" i="14" s="1"/>
  <c r="EF61" i="12"/>
  <c r="EH61" i="12" s="1"/>
  <c r="AG23" i="14" s="1"/>
  <c r="EB61" i="12"/>
  <c r="CD75" i="12"/>
  <c r="CF75" i="12" s="1"/>
  <c r="BZ75" i="12"/>
  <c r="CD25" i="12"/>
  <c r="CF25" i="12" s="1"/>
  <c r="BZ25" i="12"/>
  <c r="CY53" i="12"/>
  <c r="DG53" i="11"/>
  <c r="DA22" i="12"/>
  <c r="DE22" i="12"/>
  <c r="DG22" i="12" s="1"/>
  <c r="AM20" i="14" s="1"/>
  <c r="BD74" i="12"/>
  <c r="BE74" i="12" s="1"/>
  <c r="AY14" i="14" s="1"/>
  <c r="AY74" i="12"/>
  <c r="DJ29" i="12"/>
  <c r="DN29" i="12"/>
  <c r="DP29" i="12" s="1"/>
  <c r="AP21" i="14" s="1"/>
  <c r="DN77" i="12"/>
  <c r="DP77" i="12" s="1"/>
  <c r="DJ77" i="12"/>
  <c r="BO13" i="12"/>
  <c r="BW13" i="11"/>
  <c r="AB53" i="12"/>
  <c r="AD53" i="12" s="1"/>
  <c r="AC11" i="14" s="1"/>
  <c r="X53" i="12"/>
  <c r="CD13" i="12"/>
  <c r="CF13" i="12" s="1"/>
  <c r="G17" i="14" s="1"/>
  <c r="BZ13" i="12"/>
  <c r="BG26" i="12"/>
  <c r="BM26" i="12" s="1"/>
  <c r="BF26" i="12"/>
  <c r="BN26" i="11"/>
  <c r="DH67" i="12"/>
  <c r="DP67" i="11"/>
  <c r="CY62" i="12"/>
  <c r="DG62" i="11"/>
  <c r="AG39" i="12"/>
  <c r="AK39" i="12"/>
  <c r="AM39" i="12" s="1"/>
  <c r="AK72" i="12"/>
  <c r="AM72" i="12" s="1"/>
  <c r="AX12" i="14" s="1"/>
  <c r="AZ12" i="14" s="1"/>
  <c r="AG72" i="12"/>
  <c r="BC38" i="12"/>
  <c r="BE38" i="12" s="1"/>
  <c r="AY38" i="12"/>
  <c r="AT66" i="12"/>
  <c r="AV66" i="12" s="1"/>
  <c r="AP66" i="12"/>
  <c r="DH74" i="12"/>
  <c r="DP74" i="11"/>
  <c r="CD59" i="12"/>
  <c r="CF59" i="12" s="1"/>
  <c r="BZ59" i="12"/>
  <c r="J10" i="12"/>
  <c r="L10" i="12" s="1"/>
  <c r="F10" i="12"/>
  <c r="AT28" i="12"/>
  <c r="AV28" i="12" s="1"/>
  <c r="AO13" i="14" s="1"/>
  <c r="AP28" i="12"/>
  <c r="CY28" i="12"/>
  <c r="DG28" i="11"/>
  <c r="BZ24" i="12"/>
  <c r="CD24" i="12"/>
  <c r="CF24" i="12" s="1"/>
  <c r="AV17" i="14" s="1"/>
  <c r="DE28" i="12" l="1"/>
  <c r="DG28" i="12" s="1"/>
  <c r="AO20" i="14" s="1"/>
  <c r="DA28" i="12"/>
  <c r="AT17" i="12"/>
  <c r="AV17" i="12" s="1"/>
  <c r="N13" i="14" s="1"/>
  <c r="AP17" i="12"/>
  <c r="AY37" i="12"/>
  <c r="BC37" i="12"/>
  <c r="BE37" i="12" s="1"/>
  <c r="BC14" i="14" s="1"/>
  <c r="BE14" i="14" s="1"/>
  <c r="EF65" i="12"/>
  <c r="EH65" i="12" s="1"/>
  <c r="EB65" i="12"/>
  <c r="DN61" i="12"/>
  <c r="DP61" i="12" s="1"/>
  <c r="AG21" i="14" s="1"/>
  <c r="AL21" i="14" s="1"/>
  <c r="DJ61" i="12"/>
  <c r="BL19" i="10"/>
  <c r="BH19" i="10"/>
  <c r="CD30" i="12"/>
  <c r="CF30" i="12" s="1"/>
  <c r="AT17" i="14" s="1"/>
  <c r="BZ30" i="12"/>
  <c r="BH47" i="12"/>
  <c r="BL47" i="12"/>
  <c r="BN47" i="12" s="1"/>
  <c r="AP31" i="12"/>
  <c r="AT31" i="12"/>
  <c r="AV31" i="12" s="1"/>
  <c r="AU13" i="14" s="1"/>
  <c r="CD72" i="12"/>
  <c r="CF72" i="12" s="1"/>
  <c r="AX17" i="14" s="1"/>
  <c r="AZ17" i="14" s="1"/>
  <c r="BZ72" i="12"/>
  <c r="DE19" i="12"/>
  <c r="DG19" i="12" s="1"/>
  <c r="DA19" i="12"/>
  <c r="AT27" i="12"/>
  <c r="AV27" i="12" s="1"/>
  <c r="AN13" i="14" s="1"/>
  <c r="AP27" i="12"/>
  <c r="BH24" i="12"/>
  <c r="BL24" i="12"/>
  <c r="BN24" i="12" s="1"/>
  <c r="AV15" i="14" s="1"/>
  <c r="AW15" i="14" s="1"/>
  <c r="AT22" i="12"/>
  <c r="AV22" i="12" s="1"/>
  <c r="AM13" i="14" s="1"/>
  <c r="AP22" i="12"/>
  <c r="DA77" i="12"/>
  <c r="DE77" i="12"/>
  <c r="DG77" i="12" s="1"/>
  <c r="AG30" i="12"/>
  <c r="AK30" i="12"/>
  <c r="AM30" i="12" s="1"/>
  <c r="AT12" i="14" s="1"/>
  <c r="J53" i="12"/>
  <c r="L53" i="12" s="1"/>
  <c r="AC9" i="14" s="1"/>
  <c r="F53" i="12"/>
  <c r="BZ62" i="12"/>
  <c r="CD62" i="12"/>
  <c r="CF62" i="12" s="1"/>
  <c r="AH17" i="14" s="1"/>
  <c r="J72" i="12"/>
  <c r="L72" i="12" s="1"/>
  <c r="AX9" i="14" s="1"/>
  <c r="AZ9" i="14" s="1"/>
  <c r="F72" i="12"/>
  <c r="CD47" i="12"/>
  <c r="CF47" i="12" s="1"/>
  <c r="BZ47" i="12"/>
  <c r="DN74" i="12"/>
  <c r="DP74" i="12" s="1"/>
  <c r="AY21" i="14" s="1"/>
  <c r="AZ21" i="14" s="1"/>
  <c r="DJ74" i="12"/>
  <c r="DA53" i="12"/>
  <c r="DE53" i="12"/>
  <c r="DG53" i="12" s="1"/>
  <c r="AC20" i="14" s="1"/>
  <c r="DE62" i="12"/>
  <c r="DG62" i="12" s="1"/>
  <c r="AH20" i="14" s="1"/>
  <c r="DA62" i="12"/>
  <c r="CD53" i="12"/>
  <c r="CF53" i="12" s="1"/>
  <c r="AC17" i="14" s="1"/>
  <c r="BZ53" i="12"/>
  <c r="AT10" i="12"/>
  <c r="AV10" i="12" s="1"/>
  <c r="AP10" i="12"/>
  <c r="BZ32" i="12"/>
  <c r="CD32" i="12"/>
  <c r="CF32" i="12" s="1"/>
  <c r="J68" i="12"/>
  <c r="L68" i="12" s="1"/>
  <c r="AK9" i="14" s="1"/>
  <c r="F68" i="12"/>
  <c r="EF28" i="12"/>
  <c r="EH28" i="12" s="1"/>
  <c r="AO23" i="14" s="1"/>
  <c r="EB28" i="12"/>
  <c r="BC49" i="12"/>
  <c r="BE49" i="12" s="1"/>
  <c r="AA14" i="14" s="1"/>
  <c r="AY49" i="12"/>
  <c r="AK62" i="12"/>
  <c r="AM62" i="12" s="1"/>
  <c r="AH12" i="14" s="1"/>
  <c r="AG62" i="12"/>
  <c r="AP45" i="12"/>
  <c r="AT45" i="12"/>
  <c r="AV45" i="12" s="1"/>
  <c r="Q13" i="14" s="1"/>
  <c r="DE36" i="12"/>
  <c r="DG36" i="12" s="1"/>
  <c r="BA20" i="14" s="1"/>
  <c r="DA36" i="12"/>
  <c r="AB67" i="12"/>
  <c r="AD67" i="12" s="1"/>
  <c r="X67" i="12"/>
  <c r="BU31" i="12"/>
  <c r="BW31" i="12" s="1"/>
  <c r="AU16" i="14" s="1"/>
  <c r="BQ31" i="12"/>
  <c r="EO49" i="12"/>
  <c r="EQ49" i="12" s="1"/>
  <c r="AA24" i="14" s="1"/>
  <c r="AB24" i="14" s="1"/>
  <c r="EK49" i="12"/>
  <c r="EO74" i="12"/>
  <c r="EQ74" i="12" s="1"/>
  <c r="AY24" i="14" s="1"/>
  <c r="AZ24" i="14" s="1"/>
  <c r="EK74" i="12"/>
  <c r="BZ64" i="12"/>
  <c r="CD64" i="12"/>
  <c r="CF64" i="12" s="1"/>
  <c r="AJ17" i="14" s="1"/>
  <c r="BL36" i="12"/>
  <c r="BN36" i="12" s="1"/>
  <c r="BA15" i="14" s="1"/>
  <c r="BH36" i="12"/>
  <c r="AZ23" i="14"/>
  <c r="EF24" i="12"/>
  <c r="EH24" i="12" s="1"/>
  <c r="AV23" i="14" s="1"/>
  <c r="EB24" i="12"/>
  <c r="AT63" i="12"/>
  <c r="AV63" i="12" s="1"/>
  <c r="AP63" i="12"/>
  <c r="AT61" i="12"/>
  <c r="AV61" i="12" s="1"/>
  <c r="AG13" i="14" s="1"/>
  <c r="AL13" i="14" s="1"/>
  <c r="AP61" i="12"/>
  <c r="DW18" i="12"/>
  <c r="DY18" i="12" s="1"/>
  <c r="O22" i="14" s="1"/>
  <c r="P22" i="14" s="1"/>
  <c r="DS18" i="12"/>
  <c r="EF64" i="12"/>
  <c r="EH64" i="12" s="1"/>
  <c r="AJ23" i="14" s="1"/>
  <c r="EB64" i="12"/>
  <c r="J16" i="12"/>
  <c r="L16" i="12" s="1"/>
  <c r="F16" i="12"/>
  <c r="DJ32" i="12"/>
  <c r="DN32" i="12"/>
  <c r="DP32" i="12" s="1"/>
  <c r="DW25" i="12"/>
  <c r="DY25" i="12" s="1"/>
  <c r="DS25" i="12"/>
  <c r="EK45" i="12"/>
  <c r="EO45" i="12"/>
  <c r="EQ45" i="12" s="1"/>
  <c r="Q24" i="14" s="1"/>
  <c r="EB18" i="12"/>
  <c r="EF18" i="12"/>
  <c r="EH18" i="12" s="1"/>
  <c r="O23" i="14" s="1"/>
  <c r="AK26" i="12"/>
  <c r="AM26" i="12" s="1"/>
  <c r="AG26" i="12"/>
  <c r="EO69" i="12"/>
  <c r="EQ69" i="12" s="1"/>
  <c r="BD24" i="14" s="1"/>
  <c r="EK69" i="12"/>
  <c r="EK29" i="12"/>
  <c r="EO29" i="12"/>
  <c r="EQ29" i="12" s="1"/>
  <c r="AP24" i="14" s="1"/>
  <c r="AY41" i="12"/>
  <c r="BC41" i="12"/>
  <c r="BE41" i="12" s="1"/>
  <c r="AT65" i="12"/>
  <c r="AV65" i="12" s="1"/>
  <c r="AP65" i="12"/>
  <c r="P23" i="14"/>
  <c r="BU66" i="12"/>
  <c r="BW66" i="12" s="1"/>
  <c r="BQ66" i="12"/>
  <c r="BZ28" i="12"/>
  <c r="CD28" i="12"/>
  <c r="CF28" i="12" s="1"/>
  <c r="AO17" i="14" s="1"/>
  <c r="AW17" i="14" s="1"/>
  <c r="AY28" i="12"/>
  <c r="BC28" i="12"/>
  <c r="BE28" i="12" s="1"/>
  <c r="AO14" i="14" s="1"/>
  <c r="AK24" i="12"/>
  <c r="AM24" i="12" s="1"/>
  <c r="AV12" i="14" s="1"/>
  <c r="AG24" i="12"/>
  <c r="AY23" i="12"/>
  <c r="BC23" i="12"/>
  <c r="BE23" i="12" s="1"/>
  <c r="AQ14" i="14" s="1"/>
  <c r="AW14" i="14" s="1"/>
  <c r="DN40" i="12"/>
  <c r="DP40" i="12" s="1"/>
  <c r="BB21" i="14" s="1"/>
  <c r="DJ40" i="12"/>
  <c r="AB19" i="12"/>
  <c r="AD19" i="12" s="1"/>
  <c r="X19" i="12"/>
  <c r="BL74" i="12"/>
  <c r="BN74" i="12" s="1"/>
  <c r="AY15" i="14" s="1"/>
  <c r="BH74" i="12"/>
  <c r="EK67" i="12"/>
  <c r="EO67" i="12"/>
  <c r="EQ67" i="12" s="1"/>
  <c r="AG53" i="12"/>
  <c r="AK53" i="12"/>
  <c r="AM53" i="12" s="1"/>
  <c r="AC12" i="14" s="1"/>
  <c r="DN47" i="12"/>
  <c r="DP47" i="12" s="1"/>
  <c r="DJ47" i="12"/>
  <c r="EB26" i="12"/>
  <c r="EF26" i="12"/>
  <c r="EH26" i="12" s="1"/>
  <c r="DN67" i="12"/>
  <c r="DP67" i="12" s="1"/>
  <c r="DJ67" i="12"/>
  <c r="DE26" i="12"/>
  <c r="DG26" i="12" s="1"/>
  <c r="DA26" i="12"/>
  <c r="DS35" i="12"/>
  <c r="DW35" i="12"/>
  <c r="DY35" i="12" s="1"/>
  <c r="AI22" i="14" s="1"/>
  <c r="BU72" i="12"/>
  <c r="BW72" i="12" s="1"/>
  <c r="AX16" i="14" s="1"/>
  <c r="AZ16" i="14" s="1"/>
  <c r="BQ72" i="12"/>
  <c r="AY16" i="12"/>
  <c r="BC16" i="12"/>
  <c r="BE16" i="12" s="1"/>
  <c r="DE30" i="12"/>
  <c r="DG30" i="12" s="1"/>
  <c r="AT20" i="14" s="1"/>
  <c r="AW20" i="14" s="1"/>
  <c r="DA30" i="12"/>
  <c r="BQ67" i="12"/>
  <c r="BU67" i="12"/>
  <c r="BW67" i="12" s="1"/>
  <c r="AY59" i="12"/>
  <c r="BC59" i="12"/>
  <c r="BE59" i="12" s="1"/>
  <c r="J30" i="12"/>
  <c r="L30" i="12" s="1"/>
  <c r="AT9" i="14" s="1"/>
  <c r="F30" i="12"/>
  <c r="DJ69" i="12"/>
  <c r="DN69" i="12"/>
  <c r="DP69" i="12" s="1"/>
  <c r="BD21" i="14" s="1"/>
  <c r="BE21" i="14" s="1"/>
  <c r="EO61" i="12"/>
  <c r="EQ61" i="12" s="1"/>
  <c r="AG24" i="14" s="1"/>
  <c r="AL24" i="14" s="1"/>
  <c r="EK61" i="12"/>
  <c r="DE59" i="12"/>
  <c r="DG59" i="12" s="1"/>
  <c r="DA59" i="12"/>
  <c r="AT41" i="12"/>
  <c r="AV41" i="12" s="1"/>
  <c r="AP41" i="12"/>
  <c r="BQ61" i="12"/>
  <c r="BU61" i="12"/>
  <c r="BW61" i="12" s="1"/>
  <c r="AG16" i="14" s="1"/>
  <c r="AL16" i="14" s="1"/>
  <c r="BC68" i="12"/>
  <c r="BE68" i="12" s="1"/>
  <c r="AK14" i="14" s="1"/>
  <c r="AY68" i="12"/>
  <c r="DE64" i="12"/>
  <c r="DG64" i="12" s="1"/>
  <c r="AJ20" i="14" s="1"/>
  <c r="DA64" i="12"/>
  <c r="DN66" i="12"/>
  <c r="DP66" i="12" s="1"/>
  <c r="DJ66" i="12"/>
  <c r="BC75" i="12"/>
  <c r="BE75" i="12" s="1"/>
  <c r="AY75" i="12"/>
  <c r="AY72" i="12"/>
  <c r="BC72" i="12"/>
  <c r="BE72" i="12" s="1"/>
  <c r="AX14" i="14" s="1"/>
  <c r="AZ14" i="14" s="1"/>
  <c r="J55" i="12"/>
  <c r="L55" i="12" s="1"/>
  <c r="F55" i="12"/>
  <c r="J77" i="12"/>
  <c r="L77" i="12" s="1"/>
  <c r="F77" i="12"/>
  <c r="AG32" i="12"/>
  <c r="AK32" i="12"/>
  <c r="AM32" i="12" s="1"/>
  <c r="EK41" i="12"/>
  <c r="EO41" i="12"/>
  <c r="EQ41" i="12" s="1"/>
  <c r="F13" i="12"/>
  <c r="J13" i="12"/>
  <c r="L13" i="12" s="1"/>
  <c r="G9" i="14" s="1"/>
  <c r="BQ13" i="12"/>
  <c r="BU13" i="12"/>
  <c r="BW13" i="12" s="1"/>
  <c r="G16" i="14" s="1"/>
  <c r="DA75" i="12"/>
  <c r="DE75" i="12"/>
  <c r="DG75" i="12" s="1"/>
  <c r="F64" i="12"/>
  <c r="J64" i="12"/>
  <c r="L64" i="12" s="1"/>
  <c r="AJ9" i="14" s="1"/>
  <c r="DN36" i="12"/>
  <c r="DP36" i="12" s="1"/>
  <c r="BA21" i="14" s="1"/>
  <c r="DJ36" i="12"/>
  <c r="EB53" i="12"/>
  <c r="EF53" i="12"/>
  <c r="EH53" i="12" s="1"/>
  <c r="AC23" i="14" s="1"/>
  <c r="EK13" i="12"/>
  <c r="EO13" i="12"/>
  <c r="EQ13" i="12" s="1"/>
  <c r="G24" i="14" s="1"/>
  <c r="BQ77" i="12"/>
  <c r="BU77" i="12"/>
  <c r="BW77" i="12" s="1"/>
  <c r="DW37" i="12"/>
  <c r="DY37" i="12" s="1"/>
  <c r="BC22" i="14" s="1"/>
  <c r="BE22" i="14" s="1"/>
  <c r="DS37" i="12"/>
  <c r="DN38" i="12"/>
  <c r="DP38" i="12" s="1"/>
  <c r="DJ38" i="12"/>
  <c r="BC39" i="12"/>
  <c r="BE39" i="12" s="1"/>
  <c r="AY39" i="12"/>
  <c r="EK63" i="12"/>
  <c r="EO63" i="12"/>
  <c r="EQ63" i="12" s="1"/>
  <c r="EF19" i="12"/>
  <c r="EH19" i="12" s="1"/>
  <c r="EB19" i="12"/>
  <c r="EK76" i="12"/>
  <c r="EO76" i="12"/>
  <c r="EQ76" i="12" s="1"/>
  <c r="X37" i="12"/>
  <c r="AB37" i="12"/>
  <c r="AD37" i="12" s="1"/>
  <c r="BC11" i="14" s="1"/>
  <c r="BE11" i="14" s="1"/>
  <c r="BH40" i="12"/>
  <c r="BL40" i="12"/>
  <c r="BN40" i="12" s="1"/>
  <c r="BB15" i="14" s="1"/>
  <c r="DE72" i="12"/>
  <c r="DG72" i="12" s="1"/>
  <c r="AX20" i="14" s="1"/>
  <c r="AZ20" i="14" s="1"/>
  <c r="DA72" i="12"/>
  <c r="J75" i="12"/>
  <c r="L75" i="12" s="1"/>
  <c r="F75" i="12"/>
  <c r="DS30" i="12"/>
  <c r="DW30" i="12"/>
  <c r="DY30" i="12" s="1"/>
  <c r="AT22" i="14" s="1"/>
  <c r="AG36" i="12"/>
  <c r="AK36" i="12"/>
  <c r="AM36" i="12" s="1"/>
  <c r="BA12" i="14" s="1"/>
  <c r="AP18" i="12"/>
  <c r="AT18" i="12"/>
  <c r="AV18" i="12" s="1"/>
  <c r="O13" i="14" s="1"/>
  <c r="DW39" i="12"/>
  <c r="DY39" i="12" s="1"/>
  <c r="DS39" i="12"/>
  <c r="EK27" i="12"/>
  <c r="EO27" i="12"/>
  <c r="EQ27" i="12" s="1"/>
  <c r="AN24" i="14" s="1"/>
  <c r="AW24" i="14" s="1"/>
  <c r="AB12" i="14"/>
  <c r="DE40" i="12"/>
  <c r="DG40" i="12" s="1"/>
  <c r="BB20" i="14" s="1"/>
  <c r="DA40" i="12"/>
  <c r="AB66" i="12"/>
  <c r="AD66" i="12" s="1"/>
  <c r="X66" i="12"/>
  <c r="DW41" i="12"/>
  <c r="DY41" i="12" s="1"/>
  <c r="DS41" i="12"/>
  <c r="AP76" i="12"/>
  <c r="AT76" i="12"/>
  <c r="AV76" i="12" s="1"/>
  <c r="EK78" i="12"/>
  <c r="EO78" i="12"/>
  <c r="EQ78" i="12" s="1"/>
  <c r="EO37" i="12"/>
  <c r="EQ37" i="12" s="1"/>
  <c r="BC24" i="14" s="1"/>
  <c r="BE24" i="14" s="1"/>
  <c r="EK37" i="12"/>
  <c r="BH17" i="12"/>
  <c r="BL17" i="12"/>
  <c r="BN17" i="12" s="1"/>
  <c r="N15" i="14" s="1"/>
  <c r="P15" i="14" s="1"/>
  <c r="BU55" i="12"/>
  <c r="BW55" i="12" s="1"/>
  <c r="BQ55" i="12"/>
  <c r="F62" i="12"/>
  <c r="J62" i="12"/>
  <c r="L62" i="12" s="1"/>
  <c r="AH9" i="14" s="1"/>
  <c r="AL9" i="14" s="1"/>
  <c r="BH63" i="12"/>
  <c r="BL63" i="12"/>
  <c r="BN63" i="12" s="1"/>
  <c r="BE16" i="14"/>
  <c r="AB48" i="12"/>
  <c r="AD48" i="12" s="1"/>
  <c r="T11" i="14" s="1"/>
  <c r="X48" i="12"/>
  <c r="DN76" i="12"/>
  <c r="DP76" i="12" s="1"/>
  <c r="DJ76" i="12"/>
  <c r="BQ19" i="12"/>
  <c r="BU19" i="12"/>
  <c r="BW19" i="12" s="1"/>
  <c r="P9" i="14"/>
  <c r="DA68" i="12"/>
  <c r="DE68" i="12"/>
  <c r="DG68" i="12" s="1"/>
  <c r="AK20" i="14" s="1"/>
  <c r="BH26" i="12"/>
  <c r="BL26" i="12"/>
  <c r="BN26" i="12" s="1"/>
  <c r="F47" i="12"/>
  <c r="J47" i="12"/>
  <c r="L47" i="12" s="1"/>
  <c r="BC48" i="12"/>
  <c r="BE48" i="12" s="1"/>
  <c r="T14" i="14" s="1"/>
  <c r="AB14" i="14" s="1"/>
  <c r="AY48" i="12"/>
  <c r="EK31" i="12"/>
  <c r="EO31" i="12"/>
  <c r="EQ31" i="12" s="1"/>
  <c r="AU24" i="14" s="1"/>
  <c r="BC55" i="12"/>
  <c r="BE55" i="12" s="1"/>
  <c r="AY55" i="12"/>
  <c r="AG40" i="12"/>
  <c r="AK40" i="12"/>
  <c r="AM40" i="12" s="1"/>
  <c r="BB12" i="14" s="1"/>
  <c r="AY25" i="12"/>
  <c r="BC25" i="12"/>
  <c r="BE25" i="12" s="1"/>
  <c r="AP78" i="12"/>
  <c r="AT78" i="12"/>
  <c r="AV78" i="12" s="1"/>
  <c r="BZ68" i="12"/>
  <c r="CD68" i="12"/>
  <c r="CF68" i="12" s="1"/>
  <c r="AK17" i="14" s="1"/>
  <c r="AT74" i="12"/>
  <c r="AV74" i="12" s="1"/>
  <c r="AY13" i="14" s="1"/>
  <c r="AZ13" i="14" s="1"/>
  <c r="AP74" i="12"/>
  <c r="AW88" i="12"/>
  <c r="BC88" i="12" s="1"/>
  <c r="BE88" i="12" s="1"/>
  <c r="BE88" i="11"/>
  <c r="AY88" i="12" s="1"/>
  <c r="CD55" i="12"/>
  <c r="CF55" i="12" s="1"/>
  <c r="BZ55" i="12"/>
  <c r="BC62" i="12"/>
  <c r="BE62" i="12" s="1"/>
  <c r="AH14" i="14" s="1"/>
  <c r="AY62" i="12"/>
  <c r="DJ13" i="12"/>
  <c r="DN13" i="12"/>
  <c r="DP13" i="12" s="1"/>
  <c r="G21" i="14" s="1"/>
  <c r="DW16" i="12"/>
  <c r="DY16" i="12" s="1"/>
  <c r="DS16" i="12"/>
  <c r="F28" i="12"/>
  <c r="J28" i="12"/>
  <c r="L28" i="12" s="1"/>
  <c r="AO9" i="14" s="1"/>
  <c r="AW9" i="14" s="1"/>
  <c r="BL38" i="12"/>
  <c r="BN38" i="12" s="1"/>
  <c r="BH38" i="12"/>
  <c r="AY77" i="12"/>
  <c r="BC77" i="12"/>
  <c r="BE77" i="12" s="1"/>
  <c r="BE23" i="14"/>
  <c r="P17" i="14"/>
  <c r="EB62" i="12"/>
  <c r="EF62" i="12"/>
  <c r="EH62" i="12" s="1"/>
  <c r="AH23" i="14" s="1"/>
  <c r="AL23" i="14" s="1"/>
  <c r="BU25" i="12"/>
  <c r="BW25" i="12" s="1"/>
  <c r="BQ25" i="12"/>
  <c r="DN45" i="12"/>
  <c r="DP45" i="12" s="1"/>
  <c r="Q21" i="14" s="1"/>
  <c r="DJ45" i="12"/>
  <c r="AL15" i="14"/>
  <c r="EB30" i="12"/>
  <c r="EF30" i="12"/>
  <c r="EH30" i="12" s="1"/>
  <c r="AT23" i="14" s="1"/>
  <c r="CD77" i="12"/>
  <c r="CF77" i="12" s="1"/>
  <c r="BZ77" i="12"/>
  <c r="X30" i="12"/>
  <c r="AB30" i="12"/>
  <c r="AD30" i="12" s="1"/>
  <c r="AT11" i="14" s="1"/>
  <c r="AW11" i="14" s="1"/>
  <c r="AW23" i="14"/>
  <c r="AT69" i="12"/>
  <c r="AV69" i="12" s="1"/>
  <c r="BD13" i="14" s="1"/>
  <c r="AP69" i="12"/>
  <c r="EF10" i="12"/>
  <c r="EH10" i="12" s="1"/>
  <c r="EB10" i="12"/>
  <c r="AK64" i="12"/>
  <c r="AM64" i="12" s="1"/>
  <c r="AJ12" i="14" s="1"/>
  <c r="AL12" i="14" s="1"/>
  <c r="AG64" i="12"/>
  <c r="AG28" i="12"/>
  <c r="AK28" i="12"/>
  <c r="AM28" i="12" s="1"/>
  <c r="AO12" i="14" s="1"/>
  <c r="AW12" i="14" s="1"/>
  <c r="BU63" i="12"/>
  <c r="BW63" i="12" s="1"/>
  <c r="BQ63" i="12"/>
  <c r="AZ15" i="14"/>
  <c r="DJ22" i="12"/>
  <c r="DN22" i="12"/>
  <c r="DP22" i="12" s="1"/>
  <c r="AM21" i="14" s="1"/>
  <c r="AW21" i="14" s="1"/>
  <c r="P12" i="14"/>
  <c r="DN48" i="12"/>
  <c r="DP48" i="12" s="1"/>
  <c r="T21" i="14" s="1"/>
  <c r="AB21" i="14" s="1"/>
  <c r="DJ48" i="12"/>
  <c r="DS23" i="12"/>
  <c r="DW23" i="12"/>
  <c r="DY23" i="12" s="1"/>
  <c r="AQ22" i="14" s="1"/>
  <c r="AW22" i="14" s="1"/>
  <c r="BC35" i="12"/>
  <c r="BE35" i="12" s="1"/>
  <c r="AI14" i="14" s="1"/>
  <c r="AL14" i="14" s="1"/>
  <c r="AY35" i="12"/>
  <c r="DS62" i="12"/>
  <c r="DW62" i="12"/>
  <c r="DY62" i="12" s="1"/>
  <c r="AH22" i="14" s="1"/>
  <c r="AL22" i="14" s="1"/>
  <c r="BU29" i="12"/>
  <c r="BW29" i="12" s="1"/>
  <c r="AP16" i="14" s="1"/>
  <c r="AW16" i="14" s="1"/>
  <c r="BQ29" i="12"/>
  <c r="X39" i="12"/>
  <c r="AB39" i="12"/>
  <c r="AD39" i="12" s="1"/>
  <c r="P20" i="14"/>
  <c r="AB49" i="12"/>
  <c r="AD49" i="12" s="1"/>
  <c r="AA11" i="14" s="1"/>
  <c r="X49" i="12"/>
  <c r="AT37" i="12"/>
  <c r="AV37" i="12" s="1"/>
  <c r="BC13" i="14" s="1"/>
  <c r="AP37" i="12"/>
  <c r="AL20" i="14" l="1"/>
  <c r="AL17" i="14"/>
  <c r="BE13" i="14"/>
  <c r="AW13" i="14"/>
  <c r="BF19" i="11"/>
  <c r="BN19" i="10"/>
  <c r="P13" i="14"/>
  <c r="AB11" i="14"/>
  <c r="BL19" i="11" l="1"/>
  <c r="BH19" i="11"/>
  <c r="BG19" i="12" l="1"/>
  <c r="BM19" i="12" s="1"/>
  <c r="BF19" i="12"/>
  <c r="BN19" i="11"/>
  <c r="BL19" i="12" l="1"/>
  <c r="BN19" i="12" s="1"/>
  <c r="BH19" i="12"/>
</calcChain>
</file>

<file path=xl/sharedStrings.xml><?xml version="1.0" encoding="utf-8"?>
<sst xmlns="http://schemas.openxmlformats.org/spreadsheetml/2006/main" count="5607" uniqueCount="222">
  <si>
    <t>Rekapitulasi Kunjungan Rawat Jalan Puskesmas</t>
  </si>
  <si>
    <t>Tahun 2022</t>
  </si>
  <si>
    <t>BULAN JANUARI</t>
  </si>
  <si>
    <t>No.</t>
  </si>
  <si>
    <t>KEGIATAN</t>
  </si>
  <si>
    <t>KEDUNG KANDANG</t>
  </si>
  <si>
    <t>GRIBIG</t>
  </si>
  <si>
    <t>ARJOWINANGUN</t>
  </si>
  <si>
    <t>JANTI</t>
  </si>
  <si>
    <t>CIPTOMULYO</t>
  </si>
  <si>
    <t>MULYOREJO</t>
  </si>
  <si>
    <t>ARJUNO</t>
  </si>
  <si>
    <t>BARENG</t>
  </si>
  <si>
    <t>RAMPAL CELAKET</t>
  </si>
  <si>
    <t>CISADEA</t>
  </si>
  <si>
    <t>KENDAL KEREP</t>
  </si>
  <si>
    <t>PANDANWANGI</t>
  </si>
  <si>
    <t>DINOYO</t>
  </si>
  <si>
    <t>MOJOLANGU</t>
  </si>
  <si>
    <t>KENDALSARI</t>
  </si>
  <si>
    <t>POLOWIJEN</t>
  </si>
  <si>
    <t>TOTAL</t>
  </si>
  <si>
    <t>bln lalu</t>
  </si>
  <si>
    <t>bln ini</t>
  </si>
  <si>
    <t>kumulatif</t>
  </si>
  <si>
    <t>L</t>
  </si>
  <si>
    <t>P</t>
  </si>
  <si>
    <t>total</t>
  </si>
  <si>
    <t>A</t>
  </si>
  <si>
    <t>KUNJUNGAN LABORATORIUM</t>
  </si>
  <si>
    <t>Jumlah pasien yang periksa di laborat</t>
  </si>
  <si>
    <t>B</t>
  </si>
  <si>
    <t>SPECIMEN DARAH</t>
  </si>
  <si>
    <t>Jumlah specimen darah yang di periksa</t>
  </si>
  <si>
    <t>B 1</t>
  </si>
  <si>
    <t>PEMERIKSAAN HAEMATOLOGI</t>
  </si>
  <si>
    <t>Pemeriksaan Darah Lengkap</t>
  </si>
  <si>
    <t>Pemeriksaan Hb untuk ibu hamil</t>
  </si>
  <si>
    <t>Pemeriksaan Golongan Darah</t>
  </si>
  <si>
    <t xml:space="preserve"> </t>
  </si>
  <si>
    <t>Lain - Lain ..........(Hb Non Bumil)</t>
  </si>
  <si>
    <t>B 2</t>
  </si>
  <si>
    <t>PEMERIKSAAN KIMIA KLINIK</t>
  </si>
  <si>
    <t>Pemeriksaan Gula Darah</t>
  </si>
  <si>
    <t>Pemeriksaan Cholesterol</t>
  </si>
  <si>
    <t>Pemeriksaan Trigliseride</t>
  </si>
  <si>
    <t>Pemeriksaan HDL - Chol</t>
  </si>
  <si>
    <t>Pemeriksaan LDL - Chol</t>
  </si>
  <si>
    <t>Pemeriksaan Ureum</t>
  </si>
  <si>
    <t>Pemeriksaan Creatinine</t>
  </si>
  <si>
    <t>Pemeriksaan Uric Acid</t>
  </si>
  <si>
    <t>Pemeriksaan SGOT</t>
  </si>
  <si>
    <t>Pemeriksaan SGPT</t>
  </si>
  <si>
    <t>Lain - Lain ..........</t>
  </si>
  <si>
    <t>B 3</t>
  </si>
  <si>
    <t>PEMERIKSAAN IMUNOLOGI</t>
  </si>
  <si>
    <t>Pemeriksaan Widal</t>
  </si>
  <si>
    <t>Pemeriksaan Anti Body HIV</t>
  </si>
  <si>
    <t>Pemeriksaan HBs Ag</t>
  </si>
  <si>
    <t>Pemeriksaan Anti Body HCV</t>
  </si>
  <si>
    <t>Pemeriksaan TPHA</t>
  </si>
  <si>
    <t>Pemeriksaan VDRL</t>
  </si>
  <si>
    <t>Pemeriksaan Ig G dan Ig M DHF</t>
  </si>
  <si>
    <t>Lain - Lain ... ((Pemeriksaan Swab Antibody Sars Cov 2)</t>
  </si>
  <si>
    <t>C</t>
  </si>
  <si>
    <t>SPECIMEN URINE</t>
  </si>
  <si>
    <t>Jumlah specimen urine yang di periksa</t>
  </si>
  <si>
    <t>Pemeriksaan Urine Lengkap</t>
  </si>
  <si>
    <t>Pemeriksaan Albumin dan Reduksi Urine</t>
  </si>
  <si>
    <t>Pemeriksaan HCG</t>
  </si>
  <si>
    <t>D</t>
  </si>
  <si>
    <t>SPECIMEN FAECES</t>
  </si>
  <si>
    <t>Jumlah specimen faeces yang di periksa</t>
  </si>
  <si>
    <t>Pemeriksaan Faeces Lengkap</t>
  </si>
  <si>
    <t>E</t>
  </si>
  <si>
    <t>SPECIMEN LAIN</t>
  </si>
  <si>
    <t>Jumlah specimen lain yang di periksa</t>
  </si>
  <si>
    <t>Pemeriksaan BTA Sputum</t>
  </si>
  <si>
    <t>Pemeriksaan BTA Kusta</t>
  </si>
  <si>
    <t>Pemeriksaan TCM TB ( SPUTUM )</t>
  </si>
  <si>
    <t>Pemeriksaan Gonorrhoe ( GO )</t>
  </si>
  <si>
    <t>Pemeriksaan Jamur Candida</t>
  </si>
  <si>
    <t>Pemeriksaan Bakteri Vaginosis</t>
  </si>
  <si>
    <t>Pemeriksaan Tricomonas Vaginalis</t>
  </si>
  <si>
    <t>Pemeriksaan Sediaan Malaria</t>
  </si>
  <si>
    <t>Lain - Lain (Pemeriksaan Swab Antigen Sars Cov 2)</t>
  </si>
  <si>
    <t>F</t>
  </si>
  <si>
    <t>RUJUKAN SPECIMEN</t>
  </si>
  <si>
    <t>Jumlah specimen yang di rujuk</t>
  </si>
  <si>
    <t>Pemeriksaan TCM TB ( Sputum )</t>
  </si>
  <si>
    <t>Pemeriksaan Viral Load ( HIV )</t>
  </si>
  <si>
    <t>Lain - Lain swab (PCR COVID)</t>
  </si>
  <si>
    <t>CAMPAK</t>
  </si>
  <si>
    <t>PROLANIS</t>
  </si>
  <si>
    <t>NO</t>
  </si>
  <si>
    <t>PENILAIAN KINERJA PUSKESMAS</t>
  </si>
  <si>
    <t>CAPAIAN</t>
  </si>
  <si>
    <t>TARGET</t>
  </si>
  <si>
    <t>%</t>
  </si>
  <si>
    <t>Kesesuaian jenis pelayanan laboratorium dengan</t>
  </si>
  <si>
    <t>standart ( 50 pemeriksaan P M K no. 37 tahun 2012 )</t>
  </si>
  <si>
    <t>Ketepatan waktu tunggu penyerahan hasil pelayanan</t>
  </si>
  <si>
    <t>&lt;120</t>
  </si>
  <si>
    <t>laboratorium &lt; 120 menit</t>
  </si>
  <si>
    <t>Kesesuaian hasil Pemeriksaan Mutu Internal ( PMI )</t>
  </si>
  <si>
    <t>Pemeriksaan Hb pada Ibu hamil K1</t>
  </si>
  <si>
    <t>BULAN FEBRUARI</t>
  </si>
  <si>
    <t>BULAN MARET</t>
  </si>
  <si>
    <t>Lain - Lain ...</t>
  </si>
  <si>
    <t>BULAN APRIL</t>
  </si>
  <si>
    <t xml:space="preserve">    </t>
  </si>
  <si>
    <t>BULAN MEI</t>
  </si>
  <si>
    <t>BULAN JUNI</t>
  </si>
  <si>
    <t>BULAN JULI</t>
  </si>
  <si>
    <t>BULAN AGUSTUS</t>
  </si>
  <si>
    <t>Lain - Lain ...Hb Non Bumil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</si>
  <si>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</si>
  <si>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BULAN SEPTEMBER</t>
  </si>
  <si>
    <t>Lain - Lain ..</t>
  </si>
  <si>
    <t>BULAN OKTOBER</t>
  </si>
  <si>
    <t>BULAN NOVEMBER</t>
  </si>
  <si>
    <t>Lain - Lain ...Hb CaTin</t>
  </si>
  <si>
    <t>BULAN DESEMBER</t>
  </si>
  <si>
    <t>Lain - Lain ...Hb Non Bumil ( CaTin)</t>
  </si>
  <si>
    <t>.</t>
  </si>
  <si>
    <t>Lain - Lain ...(Rapid Ab COVID 19)</t>
  </si>
  <si>
    <t>LABORATORIUM 2022</t>
  </si>
  <si>
    <t>NAMA PUSKESMAS</t>
  </si>
  <si>
    <t>BULAN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</si>
  <si>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</si>
  <si>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</si>
  <si>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</si>
  <si>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</si>
  <si>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</si>
  <si>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</si>
  <si>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</si>
  <si>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</si>
  <si>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</si>
  <si>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</si>
  <si>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</si>
  <si>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</si>
  <si>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 xml:space="preserve">KEDUNG KANDANG
</t>
  </si>
  <si>
    <t xml:space="preserve">GRIBIG
</t>
  </si>
  <si>
    <t xml:space="preserve">ARJOWINANGUN
</t>
  </si>
  <si>
    <t xml:space="preserve">JANTI
</t>
  </si>
  <si>
    <t xml:space="preserve">CIPTOMULYO
</t>
  </si>
  <si>
    <t xml:space="preserve">MULYOREJO
</t>
  </si>
  <si>
    <t xml:space="preserve">ARJUNO
</t>
  </si>
  <si>
    <t xml:space="preserve">BARENG
</t>
  </si>
  <si>
    <t xml:space="preserve">RAMPAL CELAKET
</t>
  </si>
  <si>
    <t xml:space="preserve">CISADEA
</t>
  </si>
  <si>
    <t xml:space="preserve">KENDALKEREP
</t>
  </si>
  <si>
    <t xml:space="preserve">PANDANWANGI
</t>
  </si>
  <si>
    <t xml:space="preserve">DINOYO
</t>
  </si>
  <si>
    <t xml:space="preserve">MOJOLANGU
</t>
  </si>
  <si>
    <t xml:space="preserve">KENDALSARI
</t>
  </si>
  <si>
    <t xml:space="preserve">POLOWIJEN
</t>
  </si>
  <si>
    <t>REKAPITULASI LAPORAN PEMERIKSAAN LABORATORIUM PUSKESMAS TAHUN 2022</t>
  </si>
  <si>
    <t>NO REGISTER</t>
  </si>
  <si>
    <t>KECAMATAN</t>
  </si>
  <si>
    <t>KAB/KOTA</t>
  </si>
  <si>
    <t>PROVINSI</t>
  </si>
  <si>
    <t>Spesimen Darah Lengkap (Hematologi)</t>
  </si>
  <si>
    <t>TOTAL Spesimen Darah Lengkap (Hematologi)</t>
  </si>
  <si>
    <t>Spesimen Urin</t>
  </si>
  <si>
    <t>TOTAL Spesimen Urin</t>
  </si>
  <si>
    <t>Spesimen Tinja</t>
  </si>
  <si>
    <t>TOTAL Spesimen Tinja</t>
  </si>
  <si>
    <t>Spesimen Mikrobiologi</t>
  </si>
  <si>
    <t>TOTAL Spesimen Mikrobiologi</t>
  </si>
  <si>
    <t>Spesimen Kimia Darah</t>
  </si>
  <si>
    <t>TOTAL Spesimen Kimia Darah</t>
  </si>
  <si>
    <t>Spesimen Dirujuk</t>
  </si>
  <si>
    <t>TOTAL Spesimen Dirujuk</t>
  </si>
  <si>
    <t>Pemeriksaan Immunologi</t>
  </si>
  <si>
    <t xml:space="preserve">TOTAL </t>
  </si>
  <si>
    <t>jml spesimen darah yang di periksa</t>
  </si>
  <si>
    <t>jml pemeriksaan hitung jumlah lekosit</t>
  </si>
  <si>
    <t>jml pemeriksaan hitung jenis lekosit</t>
  </si>
  <si>
    <t>jml pemeriksaan hitung eritrosit</t>
  </si>
  <si>
    <t>jml pemeriksaan hitung trombosit</t>
  </si>
  <si>
    <t>jenis pemeriksaan hematokrit /PCV</t>
  </si>
  <si>
    <t>jml pemeriksaan Laju Endap Darah(LED)</t>
  </si>
  <si>
    <t>jml pemeriksaan Hemoglobin ( HB )</t>
  </si>
  <si>
    <t>jml pemeriksaan golongan darah</t>
  </si>
  <si>
    <t>jml spesimen urin yang di periksa</t>
  </si>
  <si>
    <t>jml pemeriksaan secara makroskopis</t>
  </si>
  <si>
    <t>jml pemeriksaan sedimen</t>
  </si>
  <si>
    <t>jml pemeriksaan protein/albumin</t>
  </si>
  <si>
    <t>jml pemeriksaan bilirubin</t>
  </si>
  <si>
    <t>jml pemeriksaan Urobilin</t>
  </si>
  <si>
    <t>jml pemeriksaan Reduksi / Glukosa</t>
  </si>
  <si>
    <t>jml pemeriksaan Nitrit</t>
  </si>
  <si>
    <t>jml pemeriksaan keton</t>
  </si>
  <si>
    <t>jml pemeriksaan vit c</t>
  </si>
  <si>
    <t>jml pemeriksaan tes kehamilan / HCG</t>
  </si>
  <si>
    <t xml:space="preserve">jml spesimen tinja yang diperiksa </t>
  </si>
  <si>
    <t>jml pemeriksaan makroskopis</t>
  </si>
  <si>
    <t>jml pemeriksaan mikroskopis</t>
  </si>
  <si>
    <t>jml pemeriksaan sputum BTA TB PARU</t>
  </si>
  <si>
    <t>jml pemeriksaan sputum BTA Kusta</t>
  </si>
  <si>
    <t>jml pemerikaan Widal/Typhoit</t>
  </si>
  <si>
    <t>jml pemeriksaan Gonorrhoe</t>
  </si>
  <si>
    <t>jml pemeriksaan sediaaan malaria</t>
  </si>
  <si>
    <t>jml pemeriksaan Gula Darah</t>
  </si>
  <si>
    <t>jml pemeriksaan BUN</t>
  </si>
  <si>
    <t xml:space="preserve">jml pemeriksaan Creatinin </t>
  </si>
  <si>
    <t>jml pemeriksaan Uric Acid</t>
  </si>
  <si>
    <t>jml pemeriksaan Cholesterol</t>
  </si>
  <si>
    <t>jml pemeriksaan Protein/Albumin</t>
  </si>
  <si>
    <t>jml pemeriksaan LDL/HDL</t>
  </si>
  <si>
    <t>jml pemeriksaan SGOT</t>
  </si>
  <si>
    <t>jml pemeriksaan SGPT</t>
  </si>
  <si>
    <t>jml pemeriksaan Trigliseride</t>
  </si>
  <si>
    <t>jml spesimen darah yang dir rujuk</t>
  </si>
  <si>
    <t>jml psesimen dahak dirujuk</t>
  </si>
  <si>
    <t>Anti HIV</t>
  </si>
  <si>
    <t>SIPILIS</t>
  </si>
  <si>
    <t>Anti HbS Ag</t>
  </si>
  <si>
    <t>SARS COV 2</t>
  </si>
  <si>
    <t>KENDALKEREP</t>
  </si>
  <si>
    <t>Data Rekapitulasi Kunjungan Laboratorium Puskesmas Arjuno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</si>
</sst>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color rgb="FF000000"/>
      <name val="Arial"/>
      <scheme val="minor"/>
    </font>
    <font>
      <b/>
      <sz val="12"/>
      <color rgb="FF000000"/>
      <name val="Arial Narrow"/>
    </font>
    <font>
      <sz val="10"/>
      <color rgb="FF000000"/>
      <name val="Arial Narrow"/>
    </font>
    <font>
      <sz val="10"/>
      <name val="Arial"/>
    </font>
    <font>
      <b/>
      <sz val="11"/>
      <color theme="1"/>
      <name val="&quot;Times New Roman&quot;"/>
    </font>
    <font>
      <sz val="10"/>
      <color theme="1"/>
      <name val="Arial"/>
      <scheme val="minor"/>
    </font>
    <font>
      <b/>
      <sz val="11"/>
      <color rgb="FF000000"/>
      <name val="&quot;Arial Narrow&quot;"/>
    </font>
    <font>
      <sz val="10"/>
      <color theme="1"/>
      <name val="Arial"/>
    </font>
    <font>
      <sz val="11"/>
      <color theme="1"/>
      <name val="Arial Narrow"/>
    </font>
    <font>
      <sz val="11"/>
      <color rgb="FF000000"/>
      <name val="&quot;Arial Narrow&quot;"/>
    </font>
    <font>
      <sz val="11"/>
      <color rgb="FF000000"/>
      <name val="Arial"/>
    </font>
    <font>
      <sz val="10"/>
      <color rgb="FF000000"/>
      <name val="Arial"/>
      <scheme val="minor"/>
    </font>
    <font>
      <sz val="10"/>
      <color rgb="FF000000"/>
      <name val="Roboto"/>
    </font>
    <font>
      <sz val="11"/>
      <color rgb="FF000000"/>
      <name val="Arial"/>
      <scheme val="minor"/>
    </font>
    <font>
      <sz val="11"/>
      <color theme="1"/>
      <name val="&quot;Arial Narrow&quot;"/>
    </font>
    <font>
      <sz val="11"/>
      <color rgb="FF000000"/>
      <name val="Inconsolata"/>
    </font>
    <font>
      <sz val="10"/>
      <color theme="1"/>
      <name val="Georgia"/>
    </font>
    <font>
      <sz val="11"/>
      <color theme="1"/>
      <name val="Arial"/>
    </font>
    <font>
      <b/>
      <sz val="11"/>
      <color rgb="FF000000"/>
      <name val="Arial"/>
    </font>
    <font>
      <sz val="10"/>
      <color rgb="FF000000"/>
      <name val="Arial"/>
    </font>
    <font>
      <sz val="11"/>
      <color theme="1"/>
      <name val="Calibri"/>
    </font>
    <font>
      <b/>
      <sz val="12"/>
      <color rgb="FF000000"/>
      <name val="Arial"/>
    </font>
    <font>
      <sz val="10"/>
      <color theme="1"/>
      <name val="Arial"/>
      <scheme val="minor"/>
    </font>
    <font>
      <b/>
      <sz val="14"/>
      <color theme="1"/>
      <name val="Arial"/>
      <scheme val="minor"/>
    </font>
    <font>
      <b/>
      <sz val="12"/>
      <color theme="1"/>
      <name val="Arial"/>
      <scheme val="minor"/>
    </font>
    <font>
      <b/>
      <sz val="13"/>
      <color rgb="FF000000"/>
      <name val="Times New Roman"/>
    </font>
    <font>
      <sz val="11"/>
      <color theme="1"/>
      <name val="Times New Roman"/>
    </font>
    <font>
      <b/>
      <sz val="11"/>
      <color theme="1"/>
      <name val="Arial"/>
    </font>
    <font>
      <sz val="11"/>
      <color rgb="FFF7981D"/>
      <name val="Inconsolata"/>
    </font>
    <font>
      <sz val="14"/>
      <color rgb="FF444444"/>
      <name val="&quot;Source Sans Pro&quot;"/>
    </font>
    <font>
      <sz val="10"/>
      <color theme="1"/>
      <name val="Times New Roman"/>
    </font>
    <font>
      <sz val="14"/>
      <color rgb="FF000000"/>
      <name val="Arial"/>
    </font>
    <font>
      <sz val="10"/>
      <color theme="0"/>
      <name val="Arial"/>
      <family val="2"/>
      <scheme val="minor"/>
    </font>
    <font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  <fill>
      <patternFill patternType="solid">
        <fgColor rgb="FFF3EEE8"/>
        <bgColor rgb="FFF3EEE8"/>
      </patternFill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B6D7A8"/>
        <bgColor rgb="FFB6D7A8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  <fill>
      <patternFill patternType="solid">
        <fgColor rgb="FFA5A5A5"/>
        <bgColor rgb="FFA5A5A5"/>
      </patternFill>
    </fill>
    <fill>
      <patternFill patternType="solid">
        <fgColor rgb="FFFF9900"/>
        <bgColor rgb="FFFF9900"/>
      </patternFill>
    </fill>
    <fill>
      <patternFill patternType="solid">
        <fgColor rgb="FF00FFFF"/>
        <bgColor rgb="FF00FFFF"/>
      </patternFill>
    </fill>
    <fill>
      <patternFill patternType="solid">
        <fgColor rgb="FFD8D8D8"/>
        <bgColor rgb="FFD8D8D8"/>
      </patternFill>
    </fill>
    <fill>
      <patternFill patternType="solid">
        <fgColor rgb="FFDD7E6B"/>
        <bgColor rgb="FFDD7E6B"/>
      </patternFill>
    </fill>
    <fill>
      <patternFill patternType="solid">
        <fgColor rgb="FFF9F9F9"/>
        <bgColor rgb="FFF9F9F9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/>
      <diagonal/>
    </border>
  </borders>
  <cellStyleXfs count="1">
    <xf numFmtId="0" fontId="0" fillId="0" borderId="0"/>
  </cellStyleXfs>
  <cellXfs count="369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/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19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5" fillId="7" borderId="17" xfId="0" applyFont="1" applyFill="1" applyBorder="1"/>
    <xf numFmtId="0" fontId="5" fillId="7" borderId="18" xfId="0" applyFont="1" applyFill="1" applyBorder="1"/>
    <xf numFmtId="0" fontId="5" fillId="7" borderId="19" xfId="0" applyFont="1" applyFill="1" applyBorder="1"/>
    <xf numFmtId="0" fontId="5" fillId="7" borderId="11" xfId="0" applyFont="1" applyFill="1" applyBorder="1"/>
    <xf numFmtId="0" fontId="5" fillId="7" borderId="12" xfId="0" applyFont="1" applyFill="1" applyBorder="1"/>
    <xf numFmtId="0" fontId="5" fillId="7" borderId="0" xfId="0" applyFont="1" applyFill="1"/>
    <xf numFmtId="0" fontId="6" fillId="0" borderId="18" xfId="0" applyFont="1" applyBorder="1" applyAlignment="1">
      <alignment horizontal="left"/>
    </xf>
    <xf numFmtId="0" fontId="5" fillId="0" borderId="17" xfId="0" applyFont="1" applyBorder="1" applyAlignment="1"/>
    <xf numFmtId="0" fontId="5" fillId="0" borderId="18" xfId="0" applyFont="1" applyBorder="1" applyAlignment="1"/>
    <xf numFmtId="0" fontId="5" fillId="0" borderId="18" xfId="0" applyFont="1" applyBorder="1"/>
    <xf numFmtId="0" fontId="5" fillId="0" borderId="19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17" xfId="0" applyFont="1" applyBorder="1"/>
    <xf numFmtId="0" fontId="7" fillId="5" borderId="17" xfId="0" applyFont="1" applyFill="1" applyBorder="1"/>
    <xf numFmtId="0" fontId="7" fillId="5" borderId="18" xfId="0" applyFont="1" applyFill="1" applyBorder="1"/>
    <xf numFmtId="0" fontId="7" fillId="8" borderId="18" xfId="0" applyFont="1" applyFill="1" applyBorder="1"/>
    <xf numFmtId="0" fontId="7" fillId="5" borderId="19" xfId="0" applyFont="1" applyFill="1" applyBorder="1"/>
    <xf numFmtId="0" fontId="8" fillId="0" borderId="0" xfId="0" applyFont="1" applyAlignment="1"/>
    <xf numFmtId="0" fontId="9" fillId="0" borderId="18" xfId="0" applyFont="1" applyBorder="1" applyAlignment="1"/>
    <xf numFmtId="0" fontId="7" fillId="5" borderId="17" xfId="0" applyFont="1" applyFill="1" applyBorder="1" applyAlignment="1"/>
    <xf numFmtId="0" fontId="7" fillId="5" borderId="18" xfId="0" applyFont="1" applyFill="1" applyBorder="1" applyAlignment="1"/>
    <xf numFmtId="0" fontId="5" fillId="0" borderId="11" xfId="0" applyFont="1" applyBorder="1" applyAlignment="1"/>
    <xf numFmtId="0" fontId="5" fillId="0" borderId="6" xfId="0" applyFont="1" applyBorder="1"/>
    <xf numFmtId="0" fontId="5" fillId="0" borderId="7" xfId="0" applyFont="1" applyBorder="1"/>
    <xf numFmtId="0" fontId="7" fillId="5" borderId="7" xfId="0" applyFont="1" applyFill="1" applyBorder="1"/>
    <xf numFmtId="0" fontId="7" fillId="8" borderId="7" xfId="0" applyFont="1" applyFill="1" applyBorder="1"/>
    <xf numFmtId="0" fontId="6" fillId="0" borderId="7" xfId="0" applyFont="1" applyBorder="1" applyAlignment="1"/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7" xfId="0" applyFont="1" applyBorder="1" applyAlignment="1"/>
    <xf numFmtId="0" fontId="9" fillId="0" borderId="18" xfId="0" applyFont="1" applyBorder="1" applyAlignment="1">
      <alignment horizontal="center"/>
    </xf>
    <xf numFmtId="0" fontId="5" fillId="0" borderId="2" xfId="0" applyFont="1" applyBorder="1"/>
    <xf numFmtId="0" fontId="5" fillId="7" borderId="6" xfId="0" applyFont="1" applyFill="1" applyBorder="1"/>
    <xf numFmtId="0" fontId="5" fillId="7" borderId="7" xfId="0" applyFont="1" applyFill="1" applyBorder="1"/>
    <xf numFmtId="0" fontId="6" fillId="0" borderId="16" xfId="0" applyFont="1" applyBorder="1" applyAlignment="1"/>
    <xf numFmtId="0" fontId="5" fillId="0" borderId="14" xfId="0" applyFont="1" applyBorder="1"/>
    <xf numFmtId="0" fontId="5" fillId="0" borderId="21" xfId="0" applyFont="1" applyBorder="1"/>
    <xf numFmtId="0" fontId="5" fillId="0" borderId="20" xfId="0" applyFont="1" applyBorder="1"/>
    <xf numFmtId="0" fontId="9" fillId="0" borderId="12" xfId="0" applyFont="1" applyBorder="1" applyAlignment="1"/>
    <xf numFmtId="0" fontId="9" fillId="0" borderId="16" xfId="0" applyFont="1" applyBorder="1" applyAlignment="1"/>
    <xf numFmtId="0" fontId="9" fillId="0" borderId="20" xfId="0" applyFont="1" applyBorder="1" applyAlignment="1"/>
    <xf numFmtId="0" fontId="9" fillId="0" borderId="14" xfId="0" applyFont="1" applyBorder="1" applyAlignment="1">
      <alignment horizontal="center"/>
    </xf>
    <xf numFmtId="0" fontId="9" fillId="7" borderId="18" xfId="0" applyFont="1" applyFill="1" applyBorder="1" applyAlignment="1">
      <alignment horizontal="center"/>
    </xf>
    <xf numFmtId="0" fontId="7" fillId="8" borderId="18" xfId="0" applyFont="1" applyFill="1" applyBorder="1" applyAlignment="1"/>
    <xf numFmtId="0" fontId="5" fillId="0" borderId="22" xfId="0" applyFont="1" applyBorder="1"/>
    <xf numFmtId="0" fontId="5" fillId="0" borderId="1" xfId="0" applyFont="1" applyBorder="1"/>
    <xf numFmtId="0" fontId="9" fillId="0" borderId="18" xfId="0" applyFont="1" applyBorder="1" applyAlignment="1">
      <alignment horizontal="right"/>
    </xf>
    <xf numFmtId="0" fontId="9" fillId="0" borderId="11" xfId="0" applyFont="1" applyBorder="1" applyAlignment="1">
      <alignment horizontal="right"/>
    </xf>
    <xf numFmtId="0" fontId="9" fillId="0" borderId="21" xfId="0" applyFont="1" applyBorder="1" applyAlignment="1">
      <alignment horizontal="right"/>
    </xf>
    <xf numFmtId="0" fontId="9" fillId="0" borderId="14" xfId="0" applyFont="1" applyBorder="1" applyAlignment="1">
      <alignment horizontal="right"/>
    </xf>
    <xf numFmtId="0" fontId="9" fillId="0" borderId="21" xfId="0" applyFont="1" applyBorder="1" applyAlignment="1">
      <alignment horizontal="center"/>
    </xf>
    <xf numFmtId="0" fontId="7" fillId="5" borderId="0" xfId="0" applyFont="1" applyFill="1"/>
    <xf numFmtId="0" fontId="7" fillId="8" borderId="0" xfId="0" applyFont="1" applyFill="1"/>
    <xf numFmtId="0" fontId="9" fillId="9" borderId="16" xfId="0" applyFont="1" applyFill="1" applyBorder="1" applyAlignment="1"/>
    <xf numFmtId="0" fontId="5" fillId="6" borderId="6" xfId="0" applyFont="1" applyFill="1" applyBorder="1"/>
    <xf numFmtId="0" fontId="5" fillId="6" borderId="7" xfId="0" applyFont="1" applyFill="1" applyBorder="1"/>
    <xf numFmtId="0" fontId="5" fillId="6" borderId="11" xfId="0" applyFont="1" applyFill="1" applyBorder="1"/>
    <xf numFmtId="0" fontId="5" fillId="5" borderId="11" xfId="0" applyFont="1" applyFill="1" applyBorder="1"/>
    <xf numFmtId="0" fontId="10" fillId="5" borderId="0" xfId="0" applyFont="1" applyFill="1"/>
    <xf numFmtId="0" fontId="9" fillId="7" borderId="20" xfId="0" applyFont="1" applyFill="1" applyBorder="1" applyAlignment="1"/>
    <xf numFmtId="0" fontId="9" fillId="0" borderId="9" xfId="0" applyFont="1" applyBorder="1" applyAlignment="1"/>
    <xf numFmtId="0" fontId="9" fillId="0" borderId="10" xfId="0" applyFont="1" applyBorder="1" applyAlignment="1">
      <alignment horizontal="center"/>
    </xf>
    <xf numFmtId="0" fontId="9" fillId="0" borderId="0" xfId="0" applyFont="1" applyAlignment="1"/>
    <xf numFmtId="0" fontId="9" fillId="7" borderId="7" xfId="0" applyFont="1" applyFill="1" applyBorder="1" applyAlignment="1"/>
    <xf numFmtId="0" fontId="9" fillId="7" borderId="16" xfId="0" applyFont="1" applyFill="1" applyBorder="1" applyAlignment="1"/>
    <xf numFmtId="0" fontId="11" fillId="0" borderId="0" xfId="0" applyFont="1"/>
    <xf numFmtId="0" fontId="6" fillId="10" borderId="24" xfId="0" applyFont="1" applyFill="1" applyBorder="1" applyAlignment="1">
      <alignment horizontal="center"/>
    </xf>
    <xf numFmtId="0" fontId="6" fillId="10" borderId="24" xfId="0" applyFont="1" applyFill="1" applyBorder="1" applyAlignment="1"/>
    <xf numFmtId="0" fontId="6" fillId="10" borderId="25" xfId="0" applyFont="1" applyFill="1" applyBorder="1" applyAlignment="1">
      <alignment horizontal="center"/>
    </xf>
    <xf numFmtId="0" fontId="6" fillId="5" borderId="24" xfId="0" applyFont="1" applyFill="1" applyBorder="1" applyAlignment="1"/>
    <xf numFmtId="0" fontId="6" fillId="5" borderId="24" xfId="0" applyFont="1" applyFill="1" applyBorder="1" applyAlignment="1">
      <alignment horizontal="center"/>
    </xf>
    <xf numFmtId="0" fontId="6" fillId="5" borderId="25" xfId="0" applyFont="1" applyFill="1" applyBorder="1" applyAlignment="1">
      <alignment horizontal="center"/>
    </xf>
    <xf numFmtId="0" fontId="9" fillId="0" borderId="26" xfId="0" applyFont="1" applyBorder="1" applyAlignment="1">
      <alignment horizontal="left"/>
    </xf>
    <xf numFmtId="0" fontId="12" fillId="9" borderId="16" xfId="0" applyFont="1" applyFill="1" applyBorder="1" applyAlignment="1">
      <alignment horizontal="left"/>
    </xf>
    <xf numFmtId="0" fontId="9" fillId="7" borderId="21" xfId="0" applyFont="1" applyFill="1" applyBorder="1" applyAlignment="1">
      <alignment horizontal="center"/>
    </xf>
    <xf numFmtId="0" fontId="5" fillId="7" borderId="7" xfId="0" applyFont="1" applyFill="1" applyBorder="1" applyAlignment="1"/>
    <xf numFmtId="0" fontId="5" fillId="0" borderId="6" xfId="0" applyFont="1" applyBorder="1" applyAlignment="1"/>
    <xf numFmtId="0" fontId="7" fillId="0" borderId="17" xfId="0" applyFont="1" applyBorder="1"/>
    <xf numFmtId="0" fontId="7" fillId="0" borderId="18" xfId="0" applyFont="1" applyBorder="1"/>
    <xf numFmtId="0" fontId="7" fillId="0" borderId="19" xfId="0" applyFont="1" applyBorder="1"/>
    <xf numFmtId="0" fontId="9" fillId="0" borderId="2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7" fillId="3" borderId="18" xfId="0" applyFont="1" applyFill="1" applyBorder="1"/>
    <xf numFmtId="0" fontId="5" fillId="5" borderId="7" xfId="0" applyFont="1" applyFill="1" applyBorder="1"/>
    <xf numFmtId="0" fontId="5" fillId="3" borderId="7" xfId="0" applyFont="1" applyFill="1" applyBorder="1"/>
    <xf numFmtId="0" fontId="5" fillId="3" borderId="18" xfId="0" applyFont="1" applyFill="1" applyBorder="1"/>
    <xf numFmtId="0" fontId="5" fillId="0" borderId="0" xfId="0" applyFont="1" applyAlignment="1"/>
    <xf numFmtId="0" fontId="7" fillId="9" borderId="17" xfId="0" applyFont="1" applyFill="1" applyBorder="1"/>
    <xf numFmtId="0" fontId="7" fillId="9" borderId="18" xfId="0" applyFont="1" applyFill="1" applyBorder="1"/>
    <xf numFmtId="0" fontId="7" fillId="9" borderId="19" xfId="0" applyFont="1" applyFill="1" applyBorder="1"/>
    <xf numFmtId="0" fontId="7" fillId="9" borderId="7" xfId="0" applyFont="1" applyFill="1" applyBorder="1"/>
    <xf numFmtId="0" fontId="7" fillId="3" borderId="7" xfId="0" applyFont="1" applyFill="1" applyBorder="1"/>
    <xf numFmtId="0" fontId="9" fillId="0" borderId="26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9" fillId="0" borderId="21" xfId="0" applyFont="1" applyBorder="1" applyAlignment="1"/>
    <xf numFmtId="0" fontId="9" fillId="0" borderId="14" xfId="0" applyFont="1" applyBorder="1" applyAlignment="1"/>
    <xf numFmtId="0" fontId="14" fillId="0" borderId="18" xfId="0" applyFont="1" applyBorder="1" applyAlignment="1">
      <alignment horizontal="right"/>
    </xf>
    <xf numFmtId="0" fontId="14" fillId="0" borderId="11" xfId="0" applyFont="1" applyBorder="1" applyAlignment="1">
      <alignment horizontal="right"/>
    </xf>
    <xf numFmtId="0" fontId="7" fillId="0" borderId="7" xfId="0" applyFont="1" applyBorder="1"/>
    <xf numFmtId="0" fontId="9" fillId="0" borderId="16" xfId="0" applyFont="1" applyBorder="1" applyAlignment="1"/>
    <xf numFmtId="0" fontId="14" fillId="0" borderId="16" xfId="0" applyFont="1" applyBorder="1" applyAlignment="1"/>
    <xf numFmtId="0" fontId="14" fillId="0" borderId="21" xfId="0" applyFont="1" applyBorder="1" applyAlignment="1">
      <alignment horizontal="right"/>
    </xf>
    <xf numFmtId="0" fontId="14" fillId="0" borderId="14" xfId="0" applyFont="1" applyBorder="1" applyAlignment="1">
      <alignment horizontal="right"/>
    </xf>
    <xf numFmtId="0" fontId="14" fillId="0" borderId="21" xfId="0" applyFont="1" applyBorder="1" applyAlignment="1">
      <alignment horizontal="right"/>
    </xf>
    <xf numFmtId="0" fontId="14" fillId="0" borderId="14" xfId="0" applyFont="1" applyBorder="1" applyAlignment="1">
      <alignment horizontal="right"/>
    </xf>
    <xf numFmtId="0" fontId="14" fillId="0" borderId="21" xfId="0" applyFont="1" applyBorder="1" applyAlignment="1"/>
    <xf numFmtId="0" fontId="14" fillId="0" borderId="14" xfId="0" applyFont="1" applyBorder="1" applyAlignment="1"/>
    <xf numFmtId="0" fontId="7" fillId="0" borderId="18" xfId="0" applyFont="1" applyBorder="1" applyAlignment="1"/>
    <xf numFmtId="0" fontId="5" fillId="9" borderId="17" xfId="0" applyFont="1" applyFill="1" applyBorder="1"/>
    <xf numFmtId="0" fontId="5" fillId="9" borderId="18" xfId="0" applyFont="1" applyFill="1" applyBorder="1"/>
    <xf numFmtId="0" fontId="5" fillId="9" borderId="19" xfId="0" applyFont="1" applyFill="1" applyBorder="1"/>
    <xf numFmtId="0" fontId="9" fillId="7" borderId="18" xfId="0" applyFont="1" applyFill="1" applyBorder="1" applyAlignment="1">
      <alignment horizontal="center"/>
    </xf>
    <xf numFmtId="0" fontId="5" fillId="9" borderId="7" xfId="0" applyFont="1" applyFill="1" applyBorder="1"/>
    <xf numFmtId="0" fontId="5" fillId="5" borderId="17" xfId="0" applyFont="1" applyFill="1" applyBorder="1"/>
    <xf numFmtId="0" fontId="5" fillId="7" borderId="6" xfId="0" applyFont="1" applyFill="1" applyBorder="1" applyAlignment="1"/>
    <xf numFmtId="0" fontId="5" fillId="7" borderId="11" xfId="0" applyFont="1" applyFill="1" applyBorder="1" applyAlignment="1"/>
    <xf numFmtId="0" fontId="5" fillId="0" borderId="7" xfId="0" applyFont="1" applyBorder="1" applyAlignment="1"/>
    <xf numFmtId="0" fontId="9" fillId="11" borderId="21" xfId="0" applyFont="1" applyFill="1" applyBorder="1" applyAlignment="1"/>
    <xf numFmtId="0" fontId="16" fillId="0" borderId="0" xfId="0" applyFont="1"/>
    <xf numFmtId="0" fontId="15" fillId="5" borderId="0" xfId="0" applyFont="1" applyFill="1"/>
    <xf numFmtId="0" fontId="16" fillId="0" borderId="18" xfId="0" applyFont="1" applyBorder="1" applyAlignment="1"/>
    <xf numFmtId="0" fontId="16" fillId="0" borderId="21" xfId="0" applyFont="1" applyBorder="1" applyAlignment="1"/>
    <xf numFmtId="0" fontId="5" fillId="5" borderId="18" xfId="0" applyFont="1" applyFill="1" applyBorder="1"/>
    <xf numFmtId="0" fontId="5" fillId="8" borderId="18" xfId="0" applyFont="1" applyFill="1" applyBorder="1"/>
    <xf numFmtId="0" fontId="5" fillId="5" borderId="19" xfId="0" applyFont="1" applyFill="1" applyBorder="1"/>
    <xf numFmtId="0" fontId="5" fillId="7" borderId="17" xfId="0" applyFont="1" applyFill="1" applyBorder="1" applyAlignment="1"/>
    <xf numFmtId="0" fontId="5" fillId="7" borderId="18" xfId="0" applyFont="1" applyFill="1" applyBorder="1" applyAlignment="1"/>
    <xf numFmtId="0" fontId="9" fillId="0" borderId="21" xfId="0" applyFont="1" applyBorder="1" applyAlignment="1"/>
    <xf numFmtId="0" fontId="9" fillId="0" borderId="14" xfId="0" applyFont="1" applyBorder="1" applyAlignment="1"/>
    <xf numFmtId="0" fontId="7" fillId="0" borderId="17" xfId="0" applyFont="1" applyBorder="1" applyAlignment="1"/>
    <xf numFmtId="0" fontId="7" fillId="0" borderId="11" xfId="0" applyFont="1" applyBorder="1"/>
    <xf numFmtId="0" fontId="7" fillId="0" borderId="12" xfId="0" applyFont="1" applyBorder="1"/>
    <xf numFmtId="0" fontId="7" fillId="0" borderId="11" xfId="0" applyFont="1" applyBorder="1" applyAlignment="1"/>
    <xf numFmtId="0" fontId="17" fillId="0" borderId="18" xfId="0" applyFont="1" applyBorder="1" applyAlignment="1">
      <alignment horizontal="right"/>
    </xf>
    <xf numFmtId="0" fontId="17" fillId="0" borderId="11" xfId="0" applyFont="1" applyBorder="1" applyAlignment="1">
      <alignment horizontal="right"/>
    </xf>
    <xf numFmtId="0" fontId="7" fillId="0" borderId="2" xfId="0" applyFont="1" applyBorder="1"/>
    <xf numFmtId="0" fontId="7" fillId="7" borderId="17" xfId="0" applyFont="1" applyFill="1" applyBorder="1" applyAlignment="1"/>
    <xf numFmtId="0" fontId="7" fillId="7" borderId="18" xfId="0" applyFont="1" applyFill="1" applyBorder="1" applyAlignment="1"/>
    <xf numFmtId="0" fontId="7" fillId="7" borderId="7" xfId="0" applyFont="1" applyFill="1" applyBorder="1"/>
    <xf numFmtId="0" fontId="7" fillId="7" borderId="11" xfId="0" applyFont="1" applyFill="1" applyBorder="1"/>
    <xf numFmtId="0" fontId="7" fillId="7" borderId="17" xfId="0" applyFont="1" applyFill="1" applyBorder="1"/>
    <xf numFmtId="0" fontId="7" fillId="7" borderId="18" xfId="0" applyFont="1" applyFill="1" applyBorder="1"/>
    <xf numFmtId="0" fontId="7" fillId="7" borderId="19" xfId="0" applyFont="1" applyFill="1" applyBorder="1"/>
    <xf numFmtId="0" fontId="7" fillId="0" borderId="14" xfId="0" applyFont="1" applyBorder="1"/>
    <xf numFmtId="0" fontId="7" fillId="0" borderId="21" xfId="0" applyFont="1" applyBorder="1"/>
    <xf numFmtId="0" fontId="7" fillId="0" borderId="20" xfId="0" applyFont="1" applyBorder="1"/>
    <xf numFmtId="0" fontId="10" fillId="0" borderId="18" xfId="0" applyFont="1" applyBorder="1" applyAlignment="1">
      <alignment horizontal="right"/>
    </xf>
    <xf numFmtId="0" fontId="10" fillId="0" borderId="11" xfId="0" applyFont="1" applyBorder="1" applyAlignment="1">
      <alignment horizontal="right"/>
    </xf>
    <xf numFmtId="0" fontId="10" fillId="0" borderId="14" xfId="0" applyFont="1" applyBorder="1" applyAlignment="1">
      <alignment horizontal="right"/>
    </xf>
    <xf numFmtId="0" fontId="10" fillId="0" borderId="21" xfId="0" applyFont="1" applyBorder="1" applyAlignment="1">
      <alignment horizontal="right"/>
    </xf>
    <xf numFmtId="0" fontId="7" fillId="0" borderId="22" xfId="0" applyFont="1" applyBorder="1"/>
    <xf numFmtId="0" fontId="7" fillId="0" borderId="1" xfId="0" applyFont="1" applyBorder="1"/>
    <xf numFmtId="0" fontId="10" fillId="0" borderId="16" xfId="0" applyFont="1" applyBorder="1" applyAlignment="1"/>
    <xf numFmtId="0" fontId="17" fillId="0" borderId="16" xfId="0" applyFont="1" applyBorder="1" applyAlignment="1"/>
    <xf numFmtId="0" fontId="17" fillId="0" borderId="21" xfId="0" applyFont="1" applyBorder="1" applyAlignment="1">
      <alignment horizontal="right"/>
    </xf>
    <xf numFmtId="0" fontId="17" fillId="0" borderId="14" xfId="0" applyFont="1" applyBorder="1" applyAlignment="1">
      <alignment horizontal="right"/>
    </xf>
    <xf numFmtId="0" fontId="7" fillId="0" borderId="7" xfId="0" applyFont="1" applyBorder="1" applyAlignment="1"/>
    <xf numFmtId="0" fontId="17" fillId="0" borderId="21" xfId="0" applyFont="1" applyBorder="1" applyAlignment="1"/>
    <xf numFmtId="0" fontId="17" fillId="0" borderId="14" xfId="0" applyFont="1" applyBorder="1" applyAlignment="1"/>
    <xf numFmtId="0" fontId="7" fillId="0" borderId="0" xfId="0" applyFont="1"/>
    <xf numFmtId="0" fontId="18" fillId="10" borderId="24" xfId="0" applyFont="1" applyFill="1" applyBorder="1" applyAlignment="1"/>
    <xf numFmtId="0" fontId="18" fillId="10" borderId="24" xfId="0" applyFont="1" applyFill="1" applyBorder="1" applyAlignment="1">
      <alignment horizontal="center"/>
    </xf>
    <xf numFmtId="0" fontId="18" fillId="10" borderId="25" xfId="0" applyFont="1" applyFill="1" applyBorder="1" applyAlignment="1">
      <alignment horizontal="center"/>
    </xf>
    <xf numFmtId="0" fontId="18" fillId="5" borderId="24" xfId="0" applyFont="1" applyFill="1" applyBorder="1" applyAlignment="1"/>
    <xf numFmtId="0" fontId="18" fillId="5" borderId="24" xfId="0" applyFont="1" applyFill="1" applyBorder="1" applyAlignment="1">
      <alignment horizontal="center"/>
    </xf>
    <xf numFmtId="0" fontId="18" fillId="5" borderId="25" xfId="0" applyFont="1" applyFill="1" applyBorder="1" applyAlignment="1">
      <alignment horizont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right" wrapText="1"/>
    </xf>
    <xf numFmtId="9" fontId="20" fillId="0" borderId="0" xfId="0" applyNumberFormat="1" applyFont="1" applyAlignment="1">
      <alignment horizontal="right"/>
    </xf>
    <xf numFmtId="0" fontId="20" fillId="0" borderId="0" xfId="0" applyFont="1" applyAlignment="1"/>
    <xf numFmtId="0" fontId="5" fillId="10" borderId="17" xfId="0" applyFont="1" applyFill="1" applyBorder="1"/>
    <xf numFmtId="0" fontId="5" fillId="10" borderId="18" xfId="0" applyFont="1" applyFill="1" applyBorder="1"/>
    <xf numFmtId="0" fontId="21" fillId="4" borderId="13" xfId="0" applyFont="1" applyFill="1" applyBorder="1" applyAlignment="1">
      <alignment horizontal="center"/>
    </xf>
    <xf numFmtId="0" fontId="21" fillId="4" borderId="14" xfId="0" applyFont="1" applyFill="1" applyBorder="1" applyAlignment="1">
      <alignment horizontal="center"/>
    </xf>
    <xf numFmtId="0" fontId="21" fillId="4" borderId="15" xfId="0" applyFont="1" applyFill="1" applyBorder="1" applyAlignment="1">
      <alignment horizontal="center"/>
    </xf>
    <xf numFmtId="0" fontId="5" fillId="8" borderId="7" xfId="0" applyFont="1" applyFill="1" applyBorder="1"/>
    <xf numFmtId="0" fontId="15" fillId="9" borderId="0" xfId="0" applyFont="1" applyFill="1"/>
    <xf numFmtId="0" fontId="7" fillId="12" borderId="17" xfId="0" applyFont="1" applyFill="1" applyBorder="1"/>
    <xf numFmtId="0" fontId="0" fillId="0" borderId="18" xfId="0" applyFont="1" applyBorder="1" applyAlignment="1">
      <alignment horizontal="right"/>
    </xf>
    <xf numFmtId="0" fontId="0" fillId="0" borderId="11" xfId="0" applyFont="1" applyBorder="1" applyAlignment="1">
      <alignment horizontal="right"/>
    </xf>
    <xf numFmtId="0" fontId="0" fillId="7" borderId="21" xfId="0" applyFont="1" applyFill="1" applyBorder="1" applyAlignment="1">
      <alignment horizontal="right"/>
    </xf>
    <xf numFmtId="0" fontId="0" fillId="0" borderId="14" xfId="0" applyFont="1" applyBorder="1" applyAlignment="1">
      <alignment horizontal="right"/>
    </xf>
    <xf numFmtId="0" fontId="0" fillId="0" borderId="21" xfId="0" applyFont="1" applyBorder="1" applyAlignment="1">
      <alignment horizontal="right"/>
    </xf>
    <xf numFmtId="0" fontId="22" fillId="0" borderId="18" xfId="0" applyFont="1" applyBorder="1" applyAlignment="1">
      <alignment horizontal="right"/>
    </xf>
    <xf numFmtId="0" fontId="22" fillId="0" borderId="18" xfId="0" applyFont="1" applyBorder="1" applyAlignment="1"/>
    <xf numFmtId="0" fontId="22" fillId="0" borderId="7" xfId="0" applyFont="1" applyBorder="1"/>
    <xf numFmtId="0" fontId="0" fillId="7" borderId="21" xfId="0" applyFont="1" applyFill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23" fillId="0" borderId="0" xfId="0" applyFont="1" applyAlignment="1"/>
    <xf numFmtId="0" fontId="24" fillId="13" borderId="18" xfId="0" applyFont="1" applyFill="1" applyBorder="1" applyAlignment="1">
      <alignment horizontal="center"/>
    </xf>
    <xf numFmtId="0" fontId="25" fillId="0" borderId="0" xfId="0" applyFont="1"/>
    <xf numFmtId="0" fontId="26" fillId="0" borderId="0" xfId="0" applyFont="1"/>
    <xf numFmtId="0" fontId="20" fillId="0" borderId="0" xfId="0" applyFont="1" applyAlignment="1">
      <alignment horizontal="center"/>
    </xf>
    <xf numFmtId="0" fontId="27" fillId="0" borderId="18" xfId="0" applyFont="1" applyBorder="1" applyAlignment="1">
      <alignment horizontal="right" textRotation="90" wrapText="1"/>
    </xf>
    <xf numFmtId="0" fontId="27" fillId="0" borderId="18" xfId="0" applyFont="1" applyBorder="1" applyAlignment="1">
      <alignment horizontal="center" textRotation="90" wrapText="1"/>
    </xf>
    <xf numFmtId="0" fontId="17" fillId="0" borderId="18" xfId="0" applyFont="1" applyBorder="1" applyAlignment="1">
      <alignment horizontal="center" vertical="center" wrapText="1"/>
    </xf>
    <xf numFmtId="0" fontId="17" fillId="14" borderId="18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/>
    </xf>
    <xf numFmtId="0" fontId="26" fillId="0" borderId="18" xfId="0" applyFont="1" applyBorder="1"/>
    <xf numFmtId="0" fontId="10" fillId="0" borderId="18" xfId="0" applyFont="1" applyBorder="1" applyAlignment="1">
      <alignment horizontal="left" vertical="top"/>
    </xf>
    <xf numFmtId="0" fontId="10" fillId="0" borderId="16" xfId="0" applyFont="1" applyBorder="1" applyAlignment="1">
      <alignment horizontal="left" vertical="top"/>
    </xf>
    <xf numFmtId="0" fontId="10" fillId="0" borderId="21" xfId="0" applyFont="1" applyBorder="1" applyAlignment="1">
      <alignment horizontal="left" vertical="top"/>
    </xf>
    <xf numFmtId="0" fontId="26" fillId="14" borderId="18" xfId="0" applyFont="1" applyFill="1" applyBorder="1"/>
    <xf numFmtId="0" fontId="28" fillId="9" borderId="0" xfId="0" applyFont="1" applyFill="1"/>
    <xf numFmtId="0" fontId="20" fillId="0" borderId="18" xfId="0" applyFont="1" applyBorder="1" applyAlignment="1">
      <alignment horizontal="center"/>
    </xf>
    <xf numFmtId="0" fontId="29" fillId="9" borderId="18" xfId="0" applyFont="1" applyFill="1" applyBorder="1" applyAlignment="1"/>
    <xf numFmtId="0" fontId="30" fillId="9" borderId="0" xfId="0" applyFont="1" applyFill="1"/>
    <xf numFmtId="0" fontId="31" fillId="0" borderId="18" xfId="0" applyFont="1" applyBorder="1" applyAlignment="1">
      <alignment horizontal="left" vertical="top"/>
    </xf>
    <xf numFmtId="0" fontId="26" fillId="15" borderId="18" xfId="0" applyFont="1" applyFill="1" applyBorder="1"/>
    <xf numFmtId="0" fontId="31" fillId="15" borderId="18" xfId="0" applyFont="1" applyFill="1" applyBorder="1" applyAlignment="1">
      <alignment horizontal="left" vertical="top"/>
    </xf>
    <xf numFmtId="0" fontId="10" fillId="15" borderId="16" xfId="0" applyFont="1" applyFill="1" applyBorder="1" applyAlignment="1">
      <alignment horizontal="left" vertical="top"/>
    </xf>
    <xf numFmtId="0" fontId="10" fillId="15" borderId="21" xfId="0" applyFont="1" applyFill="1" applyBorder="1" applyAlignment="1">
      <alignment horizontal="left" vertical="top"/>
    </xf>
    <xf numFmtId="0" fontId="20" fillId="15" borderId="18" xfId="0" applyFont="1" applyFill="1" applyBorder="1" applyAlignment="1">
      <alignment horizontal="center"/>
    </xf>
    <xf numFmtId="0" fontId="29" fillId="16" borderId="18" xfId="0" applyFont="1" applyFill="1" applyBorder="1" applyAlignment="1"/>
    <xf numFmtId="0" fontId="10" fillId="0" borderId="26" xfId="0" applyFont="1" applyBorder="1" applyAlignment="1">
      <alignment horizontal="left" vertical="top"/>
    </xf>
    <xf numFmtId="0" fontId="26" fillId="0" borderId="11" xfId="0" applyFont="1" applyBorder="1"/>
    <xf numFmtId="0" fontId="20" fillId="0" borderId="18" xfId="0" applyFont="1" applyBorder="1"/>
    <xf numFmtId="0" fontId="17" fillId="0" borderId="12" xfId="0" applyFont="1" applyBorder="1"/>
    <xf numFmtId="0" fontId="20" fillId="0" borderId="11" xfId="0" applyFont="1" applyBorder="1"/>
    <xf numFmtId="0" fontId="20" fillId="0" borderId="0" xfId="0" applyFont="1"/>
    <xf numFmtId="9" fontId="9" fillId="0" borderId="26" xfId="0" applyNumberFormat="1" applyFont="1" applyBorder="1" applyAlignment="1">
      <alignment horizontal="center"/>
    </xf>
    <xf numFmtId="0" fontId="3" fillId="0" borderId="21" xfId="0" applyFont="1" applyBorder="1"/>
    <xf numFmtId="0" fontId="9" fillId="0" borderId="26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3" fillId="0" borderId="14" xfId="0" applyFont="1" applyBorder="1"/>
    <xf numFmtId="0" fontId="9" fillId="5" borderId="10" xfId="0" applyFont="1" applyFill="1" applyBorder="1" applyAlignment="1">
      <alignment horizontal="center"/>
    </xf>
    <xf numFmtId="0" fontId="9" fillId="5" borderId="26" xfId="0" applyFont="1" applyFill="1" applyBorder="1" applyAlignment="1">
      <alignment horizontal="center"/>
    </xf>
    <xf numFmtId="9" fontId="9" fillId="5" borderId="26" xfId="0" applyNumberFormat="1" applyFont="1" applyFill="1" applyBorder="1" applyAlignment="1">
      <alignment horizontal="center"/>
    </xf>
    <xf numFmtId="0" fontId="9" fillId="8" borderId="26" xfId="0" applyFont="1" applyFill="1" applyBorder="1" applyAlignment="1">
      <alignment horizontal="center"/>
    </xf>
    <xf numFmtId="9" fontId="9" fillId="8" borderId="26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3" fillId="0" borderId="7" xfId="0" applyFont="1" applyBorder="1"/>
    <xf numFmtId="0" fontId="1" fillId="2" borderId="7" xfId="0" applyFont="1" applyFill="1" applyBorder="1" applyAlignment="1">
      <alignment horizontal="center"/>
    </xf>
    <xf numFmtId="0" fontId="3" fillId="0" borderId="11" xfId="0" applyFont="1" applyBorder="1"/>
    <xf numFmtId="0" fontId="3" fillId="0" borderId="8" xfId="0" applyFont="1" applyBorder="1"/>
    <xf numFmtId="0" fontId="1" fillId="3" borderId="6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" fillId="3" borderId="4" xfId="0" applyFont="1" applyFill="1" applyBorder="1" applyAlignment="1">
      <alignment horizontal="center"/>
    </xf>
    <xf numFmtId="0" fontId="3" fillId="0" borderId="2" xfId="0" applyFont="1" applyBorder="1"/>
    <xf numFmtId="0" fontId="1" fillId="5" borderId="4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5" fillId="0" borderId="7" xfId="0" applyFont="1" applyBorder="1"/>
    <xf numFmtId="0" fontId="5" fillId="6" borderId="7" xfId="0" applyFont="1" applyFill="1" applyBorder="1"/>
    <xf numFmtId="0" fontId="5" fillId="7" borderId="7" xfId="0" applyFont="1" applyFill="1" applyBorder="1"/>
    <xf numFmtId="0" fontId="5" fillId="0" borderId="12" xfId="0" applyFont="1" applyBorder="1"/>
    <xf numFmtId="0" fontId="5" fillId="7" borderId="6" xfId="0" applyFont="1" applyFill="1" applyBorder="1"/>
    <xf numFmtId="0" fontId="1" fillId="6" borderId="6" xfId="0" applyFont="1" applyFill="1" applyBorder="1" applyAlignment="1">
      <alignment horizontal="center"/>
    </xf>
    <xf numFmtId="0" fontId="4" fillId="7" borderId="0" xfId="0" applyFont="1" applyFill="1" applyAlignment="1">
      <alignment horizontal="center"/>
    </xf>
    <xf numFmtId="0" fontId="0" fillId="0" borderId="0" xfId="0" applyFont="1" applyAlignment="1"/>
    <xf numFmtId="0" fontId="6" fillId="0" borderId="12" xfId="0" applyFont="1" applyBorder="1" applyAlignment="1">
      <alignment horizontal="center"/>
    </xf>
    <xf numFmtId="0" fontId="5" fillId="7" borderId="16" xfId="0" applyFont="1" applyFill="1" applyBorder="1"/>
    <xf numFmtId="0" fontId="3" fillId="0" borderId="16" xfId="0" applyFont="1" applyBorder="1"/>
    <xf numFmtId="0" fontId="6" fillId="0" borderId="1" xfId="0" applyFont="1" applyBorder="1" applyAlignment="1">
      <alignment horizontal="center"/>
    </xf>
    <xf numFmtId="0" fontId="9" fillId="0" borderId="20" xfId="0" applyFont="1" applyBorder="1" applyAlignment="1"/>
    <xf numFmtId="0" fontId="5" fillId="6" borderId="16" xfId="0" applyFont="1" applyFill="1" applyBorder="1"/>
    <xf numFmtId="0" fontId="9" fillId="0" borderId="27" xfId="0" applyFont="1" applyBorder="1" applyAlignment="1">
      <alignment horizontal="center"/>
    </xf>
    <xf numFmtId="0" fontId="3" fillId="0" borderId="28" xfId="0" applyFont="1" applyBorder="1"/>
    <xf numFmtId="0" fontId="9" fillId="7" borderId="20" xfId="0" applyFont="1" applyFill="1" applyBorder="1" applyAlignment="1"/>
    <xf numFmtId="0" fontId="6" fillId="10" borderId="23" xfId="0" applyFont="1" applyFill="1" applyBorder="1" applyAlignment="1">
      <alignment horizontal="center"/>
    </xf>
    <xf numFmtId="0" fontId="3" fillId="0" borderId="24" xfId="0" applyFont="1" applyBorder="1"/>
    <xf numFmtId="0" fontId="9" fillId="0" borderId="1" xfId="0" applyFont="1" applyBorder="1" applyAlignment="1">
      <alignment horizontal="center" vertical="center"/>
    </xf>
    <xf numFmtId="0" fontId="3" fillId="0" borderId="20" xfId="0" applyFont="1" applyBorder="1"/>
    <xf numFmtId="0" fontId="5" fillId="0" borderId="22" xfId="0" applyFont="1" applyBorder="1"/>
    <xf numFmtId="0" fontId="11" fillId="0" borderId="22" xfId="0" applyFont="1" applyBorder="1"/>
    <xf numFmtId="0" fontId="11" fillId="0" borderId="2" xfId="0" applyFont="1" applyBorder="1"/>
    <xf numFmtId="0" fontId="9" fillId="0" borderId="10" xfId="0" applyFont="1" applyBorder="1" applyAlignment="1">
      <alignment horizontal="left" vertical="center"/>
    </xf>
    <xf numFmtId="3" fontId="9" fillId="0" borderId="29" xfId="0" applyNumberFormat="1" applyFont="1" applyBorder="1" applyAlignment="1">
      <alignment horizontal="center"/>
    </xf>
    <xf numFmtId="0" fontId="3" fillId="0" borderId="15" xfId="0" applyFont="1" applyBorder="1"/>
    <xf numFmtId="0" fontId="9" fillId="8" borderId="10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3" fillId="0" borderId="9" xfId="0" applyFont="1" applyBorder="1"/>
    <xf numFmtId="0" fontId="3" fillId="0" borderId="10" xfId="0" applyFont="1" applyBorder="1"/>
    <xf numFmtId="0" fontId="1" fillId="2" borderId="4" xfId="0" applyFont="1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0" fontId="1" fillId="6" borderId="16" xfId="0" applyFont="1" applyFill="1" applyBorder="1"/>
    <xf numFmtId="0" fontId="9" fillId="0" borderId="26" xfId="0" applyFont="1" applyBorder="1" applyAlignment="1">
      <alignment horizontal="left" vertical="center"/>
    </xf>
    <xf numFmtId="0" fontId="10" fillId="5" borderId="10" xfId="0" applyFont="1" applyFill="1" applyBorder="1" applyAlignment="1">
      <alignment horizontal="center"/>
    </xf>
    <xf numFmtId="0" fontId="10" fillId="5" borderId="26" xfId="0" applyFont="1" applyFill="1" applyBorder="1" applyAlignment="1">
      <alignment horizontal="center"/>
    </xf>
    <xf numFmtId="9" fontId="10" fillId="5" borderId="26" xfId="0" applyNumberFormat="1" applyFont="1" applyFill="1" applyBorder="1" applyAlignment="1">
      <alignment horizontal="center"/>
    </xf>
    <xf numFmtId="0" fontId="10" fillId="8" borderId="26" xfId="0" applyFont="1" applyFill="1" applyBorder="1" applyAlignment="1">
      <alignment horizontal="center"/>
    </xf>
    <xf numFmtId="9" fontId="10" fillId="8" borderId="26" xfId="0" applyNumberFormat="1" applyFont="1" applyFill="1" applyBorder="1" applyAlignment="1">
      <alignment horizontal="center"/>
    </xf>
    <xf numFmtId="0" fontId="5" fillId="0" borderId="2" xfId="0" applyFont="1" applyBorder="1"/>
    <xf numFmtId="0" fontId="10" fillId="8" borderId="10" xfId="0" applyFont="1" applyFill="1" applyBorder="1" applyAlignment="1">
      <alignment horizontal="center"/>
    </xf>
    <xf numFmtId="0" fontId="5" fillId="0" borderId="6" xfId="0" applyFont="1" applyBorder="1" applyAlignment="1"/>
    <xf numFmtId="0" fontId="5" fillId="7" borderId="7" xfId="0" applyFont="1" applyFill="1" applyBorder="1" applyAlignment="1"/>
    <xf numFmtId="0" fontId="9" fillId="3" borderId="26" xfId="0" applyFont="1" applyFill="1" applyBorder="1" applyAlignment="1">
      <alignment horizontal="center"/>
    </xf>
    <xf numFmtId="9" fontId="9" fillId="3" borderId="26" xfId="0" applyNumberFormat="1" applyFont="1" applyFill="1" applyBorder="1" applyAlignment="1">
      <alignment horizontal="center"/>
    </xf>
    <xf numFmtId="0" fontId="5" fillId="0" borderId="6" xfId="0" applyFont="1" applyBorder="1"/>
    <xf numFmtId="4" fontId="5" fillId="0" borderId="22" xfId="0" applyNumberFormat="1" applyFont="1" applyBorder="1"/>
    <xf numFmtId="49" fontId="5" fillId="0" borderId="22" xfId="0" applyNumberFormat="1" applyFont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15" fillId="9" borderId="10" xfId="0" applyFont="1" applyFill="1" applyBorder="1" applyAlignment="1">
      <alignment horizontal="center"/>
    </xf>
    <xf numFmtId="49" fontId="5" fillId="0" borderId="2" xfId="0" applyNumberFormat="1" applyFont="1" applyBorder="1"/>
    <xf numFmtId="49" fontId="5" fillId="0" borderId="22" xfId="0" applyNumberFormat="1" applyFont="1" applyBorder="1"/>
    <xf numFmtId="0" fontId="5" fillId="0" borderId="22" xfId="0" applyFont="1" applyBorder="1" applyAlignment="1">
      <alignment horizontal="center"/>
    </xf>
    <xf numFmtId="4" fontId="5" fillId="0" borderId="2" xfId="0" applyNumberFormat="1" applyFont="1" applyBorder="1"/>
    <xf numFmtId="0" fontId="1" fillId="5" borderId="3" xfId="0" applyFont="1" applyFill="1" applyBorder="1" applyAlignment="1">
      <alignment horizontal="center"/>
    </xf>
    <xf numFmtId="0" fontId="5" fillId="7" borderId="6" xfId="0" applyFont="1" applyFill="1" applyBorder="1" applyAlignment="1"/>
    <xf numFmtId="0" fontId="10" fillId="0" borderId="26" xfId="0" applyFont="1" applyBorder="1" applyAlignment="1">
      <alignment horizontal="center"/>
    </xf>
    <xf numFmtId="9" fontId="10" fillId="0" borderId="26" xfId="0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9" fillId="0" borderId="22" xfId="0" applyFont="1" applyBorder="1"/>
    <xf numFmtId="0" fontId="19" fillId="0" borderId="2" xfId="0" applyFont="1" applyBorder="1"/>
    <xf numFmtId="0" fontId="7" fillId="0" borderId="2" xfId="0" applyFont="1" applyBorder="1"/>
    <xf numFmtId="0" fontId="7" fillId="7" borderId="6" xfId="0" applyFont="1" applyFill="1" applyBorder="1"/>
    <xf numFmtId="9" fontId="10" fillId="0" borderId="27" xfId="0" applyNumberFormat="1" applyFont="1" applyBorder="1" applyAlignment="1">
      <alignment horizontal="center"/>
    </xf>
    <xf numFmtId="49" fontId="7" fillId="0" borderId="2" xfId="0" applyNumberFormat="1" applyFont="1" applyBorder="1"/>
    <xf numFmtId="49" fontId="7" fillId="0" borderId="22" xfId="0" applyNumberFormat="1" applyFont="1" applyBorder="1"/>
    <xf numFmtId="4" fontId="7" fillId="0" borderId="2" xfId="0" applyNumberFormat="1" applyFont="1" applyBorder="1"/>
    <xf numFmtId="4" fontId="7" fillId="0" borderId="22" xfId="0" applyNumberFormat="1" applyFont="1" applyBorder="1"/>
    <xf numFmtId="0" fontId="5" fillId="6" borderId="6" xfId="0" applyFont="1" applyFill="1" applyBorder="1" applyAlignment="1"/>
    <xf numFmtId="9" fontId="9" fillId="0" borderId="10" xfId="0" applyNumberFormat="1" applyFont="1" applyBorder="1" applyAlignment="1">
      <alignment horizontal="center"/>
    </xf>
    <xf numFmtId="49" fontId="9" fillId="0" borderId="10" xfId="0" applyNumberFormat="1" applyFont="1" applyBorder="1" applyAlignment="1">
      <alignment horizontal="center"/>
    </xf>
    <xf numFmtId="4" fontId="9" fillId="0" borderId="10" xfId="0" applyNumberFormat="1" applyFont="1" applyBorder="1" applyAlignment="1">
      <alignment horizontal="center"/>
    </xf>
    <xf numFmtId="0" fontId="21" fillId="4" borderId="6" xfId="0" applyFont="1" applyFill="1" applyBorder="1" applyAlignment="1">
      <alignment horizontal="center"/>
    </xf>
    <xf numFmtId="0" fontId="21" fillId="4" borderId="7" xfId="0" applyFont="1" applyFill="1" applyBorder="1" applyAlignment="1">
      <alignment horizontal="center"/>
    </xf>
    <xf numFmtId="0" fontId="9" fillId="0" borderId="26" xfId="0" applyFont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9" fontId="9" fillId="0" borderId="26" xfId="0" applyNumberFormat="1" applyFont="1" applyBorder="1" applyAlignment="1">
      <alignment horizontal="center" vertical="center"/>
    </xf>
    <xf numFmtId="0" fontId="9" fillId="8" borderId="26" xfId="0" applyFont="1" applyFill="1" applyBorder="1" applyAlignment="1">
      <alignment horizontal="center" vertical="center"/>
    </xf>
    <xf numFmtId="9" fontId="9" fillId="8" borderId="26" xfId="0" applyNumberFormat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0" fontId="24" fillId="13" borderId="22" xfId="0" applyFont="1" applyFill="1" applyBorder="1" applyAlignment="1">
      <alignment horizontal="center" wrapText="1"/>
    </xf>
    <xf numFmtId="0" fontId="24" fillId="13" borderId="12" xfId="0" applyFont="1" applyFill="1" applyBorder="1" applyAlignment="1">
      <alignment horizontal="center"/>
    </xf>
    <xf numFmtId="0" fontId="18" fillId="0" borderId="22" xfId="0" applyFont="1" applyBorder="1" applyAlignment="1">
      <alignment horizontal="center" vertical="center"/>
    </xf>
    <xf numFmtId="0" fontId="3" fillId="0" borderId="26" xfId="0" applyFont="1" applyBorder="1"/>
    <xf numFmtId="0" fontId="27" fillId="14" borderId="22" xfId="0" applyFont="1" applyFill="1" applyBorder="1" applyAlignment="1">
      <alignment horizontal="center" textRotation="90" wrapText="1"/>
    </xf>
    <xf numFmtId="0" fontId="27" fillId="0" borderId="1" xfId="0" applyFont="1" applyBorder="1" applyAlignment="1">
      <alignment horizontal="center" vertical="center"/>
    </xf>
    <xf numFmtId="0" fontId="27" fillId="14" borderId="22" xfId="0" applyFont="1" applyFill="1" applyBorder="1" applyAlignment="1">
      <alignment horizontal="center" textRotation="90"/>
    </xf>
    <xf numFmtId="0" fontId="2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9" fillId="0" borderId="26" xfId="0" applyFont="1" applyBorder="1" applyAlignment="1">
      <alignment horizontal="left" wrapText="1"/>
    </xf>
    <xf numFmtId="0" fontId="12" fillId="9" borderId="16" xfId="0" applyFont="1" applyFill="1" applyBorder="1" applyAlignment="1">
      <alignment horizontal="left" wrapText="1"/>
    </xf>
    <xf numFmtId="0" fontId="32" fillId="0" borderId="6" xfId="0" applyFont="1" applyBorder="1"/>
    <xf numFmtId="0" fontId="33" fillId="0" borderId="7" xfId="0" applyFont="1" applyBorder="1"/>
    <xf numFmtId="0" fontId="33" fillId="0" borderId="1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2CC"/>
    <outlinePr summaryBelow="0" summaryRight="0"/>
  </sheetPr>
  <dimension ref="A1:EZ976"/>
  <sheetViews>
    <sheetView view="pageBreakPreview" zoomScale="60" zoomScaleNormal="50" workbookViewId="0">
      <pane xSplit="3" ySplit="7" topLeftCell="BF8" activePane="bottomRight" state="frozen"/>
      <selection pane="topRight" activeCell="D1" sqref="D1"/>
      <selection pane="bottomLeft" activeCell="A8" sqref="A8"/>
      <selection pane="bottomRight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8.453125" customWidth="1"/>
    <col min="4" max="5" width="7.26953125" hidden="1" customWidth="1"/>
    <col min="6" max="6" width="7.08984375" hidden="1" customWidth="1"/>
    <col min="7" max="7" width="7.36328125" hidden="1" customWidth="1"/>
    <col min="8" max="8" width="7.08984375" hidden="1" customWidth="1"/>
    <col min="9" max="9" width="7" hidden="1" customWidth="1"/>
    <col min="10" max="10" width="7.08984375" hidden="1" customWidth="1"/>
    <col min="11" max="11" width="7.26953125" hidden="1" customWidth="1"/>
    <col min="12" max="12" width="7.08984375" hidden="1" customWidth="1"/>
    <col min="13" max="14" width="7.36328125" hidden="1" customWidth="1"/>
    <col min="15" max="15" width="7" hidden="1" customWidth="1"/>
    <col min="16" max="16" width="7.08984375" hidden="1" customWidth="1"/>
    <col min="17" max="17" width="7.36328125" hidden="1" customWidth="1"/>
    <col min="18" max="18" width="7.08984375" hidden="1" customWidth="1"/>
    <col min="19" max="19" width="7.36328125" hidden="1" customWidth="1"/>
    <col min="20" max="20" width="7.08984375" hidden="1" customWidth="1"/>
    <col min="21" max="23" width="7.36328125" hidden="1" customWidth="1"/>
    <col min="24" max="24" width="7.08984375" hidden="1" customWidth="1"/>
    <col min="25" max="26" width="7.36328125" hidden="1" customWidth="1"/>
    <col min="27" max="28" width="7.6328125" hidden="1" customWidth="1"/>
    <col min="29" max="29" width="7.90625" hidden="1" customWidth="1"/>
    <col min="30" max="30" width="7.453125" hidden="1" customWidth="1"/>
    <col min="31" max="31" width="7.7265625" hidden="1" customWidth="1"/>
    <col min="32" max="32" width="7.90625" hidden="1" customWidth="1"/>
    <col min="33" max="33" width="7.6328125" hidden="1" customWidth="1"/>
    <col min="34" max="34" width="7.7265625" hidden="1" customWidth="1"/>
    <col min="35" max="37" width="7.6328125" hidden="1" customWidth="1"/>
    <col min="38" max="38" width="7.7265625" hidden="1" customWidth="1"/>
    <col min="39" max="39" width="8" hidden="1" customWidth="1"/>
    <col min="40" max="40" width="7.7265625" hidden="1" customWidth="1"/>
    <col min="41" max="41" width="7.90625" hidden="1" customWidth="1"/>
    <col min="42" max="42" width="7.453125" hidden="1" customWidth="1"/>
    <col min="43" max="44" width="7.90625" hidden="1" customWidth="1"/>
    <col min="45" max="45" width="7.7265625" hidden="1" customWidth="1"/>
    <col min="46" max="46" width="7.453125" hidden="1" customWidth="1"/>
    <col min="47" max="47" width="7.7265625" hidden="1" customWidth="1"/>
    <col min="48" max="49" width="7.6328125" hidden="1" customWidth="1"/>
    <col min="50" max="50" width="8" hidden="1" customWidth="1"/>
    <col min="51" max="51" width="7.90625" hidden="1" customWidth="1"/>
    <col min="52" max="53" width="7.7265625" hidden="1" customWidth="1"/>
    <col min="54" max="54" width="7.453125" hidden="1" customWidth="1"/>
    <col min="55" max="55" width="7.90625" hidden="1" customWidth="1"/>
    <col min="56" max="56" width="7.7265625" hidden="1" customWidth="1"/>
    <col min="57" max="57" width="7.90625" hidden="1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hidden="1" customWidth="1"/>
    <col min="69" max="70" width="7.90625" hidden="1" customWidth="1"/>
    <col min="71" max="74" width="7.7265625" hidden="1" customWidth="1"/>
    <col min="75" max="75" width="7.90625" hidden="1" customWidth="1"/>
    <col min="76" max="77" width="7.7265625" hidden="1" customWidth="1"/>
    <col min="78" max="78" width="8" hidden="1" customWidth="1"/>
    <col min="79" max="80" width="7.7265625" hidden="1" customWidth="1"/>
    <col min="81" max="82" width="7.90625" hidden="1" customWidth="1"/>
    <col min="83" max="83" width="7.7265625" hidden="1" customWidth="1"/>
    <col min="84" max="84" width="7.90625" hidden="1" customWidth="1"/>
    <col min="85" max="85" width="7.7265625" hidden="1" customWidth="1"/>
    <col min="86" max="86" width="7.90625" hidden="1" customWidth="1"/>
    <col min="87" max="87" width="7.6328125" hidden="1" customWidth="1"/>
    <col min="88" max="88" width="7.7265625" hidden="1" customWidth="1"/>
    <col min="89" max="89" width="7.90625" hidden="1" customWidth="1"/>
    <col min="90" max="90" width="7.453125" hidden="1" customWidth="1"/>
    <col min="91" max="91" width="8.08984375" hidden="1" customWidth="1"/>
    <col min="92" max="92" width="8" hidden="1" customWidth="1"/>
    <col min="93" max="93" width="8.08984375" hidden="1" customWidth="1"/>
    <col min="94" max="95" width="7.7265625" hidden="1" customWidth="1"/>
    <col min="96" max="97" width="7.90625" hidden="1" customWidth="1"/>
    <col min="98" max="98" width="7.6328125" hidden="1" customWidth="1"/>
    <col min="99" max="99" width="7.90625" hidden="1" customWidth="1"/>
    <col min="100" max="100" width="7.7265625" hidden="1" customWidth="1"/>
    <col min="101" max="103" width="8" hidden="1" customWidth="1"/>
    <col min="104" max="104" width="7.7265625" hidden="1" customWidth="1"/>
    <col min="105" max="105" width="7.90625" hidden="1" customWidth="1"/>
    <col min="106" max="106" width="7.7265625" hidden="1" customWidth="1"/>
    <col min="107" max="107" width="8" hidden="1" customWidth="1"/>
    <col min="108" max="108" width="7.90625" hidden="1" customWidth="1"/>
    <col min="109" max="109" width="7.7265625" hidden="1" customWidth="1"/>
    <col min="110" max="110" width="7.6328125" hidden="1" customWidth="1"/>
    <col min="111" max="113" width="7.7265625" hidden="1" customWidth="1"/>
    <col min="114" max="114" width="7.6328125" hidden="1" customWidth="1"/>
    <col min="115" max="115" width="7.90625" hidden="1" customWidth="1"/>
    <col min="116" max="116" width="7.453125" hidden="1" customWidth="1"/>
    <col min="117" max="119" width="7.90625" hidden="1" customWidth="1"/>
    <col min="120" max="120" width="3" hidden="1" customWidth="1"/>
    <col min="121" max="123" width="7.90625" hidden="1" customWidth="1"/>
    <col min="124" max="125" width="7.7265625" hidden="1" customWidth="1"/>
    <col min="126" max="126" width="7.90625" hidden="1" customWidth="1"/>
    <col min="127" max="127" width="8" hidden="1" customWidth="1"/>
    <col min="128" max="128" width="7.6328125" hidden="1" customWidth="1"/>
    <col min="129" max="129" width="7.90625" hidden="1" customWidth="1"/>
    <col min="130" max="130" width="7.7265625" hidden="1" customWidth="1"/>
    <col min="131" max="131" width="7.90625" hidden="1" customWidth="1"/>
    <col min="132" max="132" width="7.7265625" hidden="1" customWidth="1"/>
    <col min="133" max="133" width="8" hidden="1" customWidth="1"/>
    <col min="134" max="134" width="7.90625" hidden="1" customWidth="1"/>
    <col min="135" max="135" width="7.7265625" hidden="1" customWidth="1"/>
    <col min="136" max="137" width="7.90625" hidden="1" customWidth="1"/>
    <col min="138" max="138" width="7.7265625" hidden="1" customWidth="1"/>
    <col min="139" max="139" width="7.6328125" hidden="1" customWidth="1"/>
    <col min="140" max="141" width="7.7265625" hidden="1" customWidth="1"/>
    <col min="142" max="142" width="7.6328125" hidden="1" customWidth="1"/>
    <col min="143" max="143" width="7.90625" hidden="1" customWidth="1"/>
    <col min="144" max="144" width="7.7265625" hidden="1" customWidth="1"/>
    <col min="145" max="145" width="7.6328125" hidden="1" customWidth="1"/>
    <col min="146" max="147" width="7.7265625" hidden="1" customWidth="1"/>
    <col min="148" max="148" width="8.08984375" hidden="1" customWidth="1"/>
    <col min="149" max="150" width="7.90625" hidden="1" customWidth="1"/>
    <col min="151" max="151" width="8" hidden="1" customWidth="1"/>
    <col min="152" max="152" width="7.6328125" hidden="1" customWidth="1"/>
    <col min="153" max="154" width="7.90625" hidden="1" customWidth="1"/>
    <col min="155" max="156" width="7.6328125" hidden="1" customWidth="1"/>
  </cols>
  <sheetData>
    <row r="1" spans="1:156" ht="15.75" customHeight="1">
      <c r="A1" s="1" t="s">
        <v>221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2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29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17"/>
      <c r="E8" s="18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  <c r="S8" s="18"/>
      <c r="T8" s="18"/>
      <c r="U8" s="19"/>
      <c r="V8" s="20"/>
      <c r="W8" s="18"/>
      <c r="X8" s="18"/>
      <c r="Y8" s="18"/>
      <c r="Z8" s="18"/>
      <c r="AA8" s="18"/>
      <c r="AB8" s="18"/>
      <c r="AC8" s="18"/>
      <c r="AD8" s="19"/>
      <c r="AE8" s="20"/>
      <c r="AF8" s="18"/>
      <c r="AG8" s="18"/>
      <c r="AH8" s="18"/>
      <c r="AI8" s="18"/>
      <c r="AJ8" s="18"/>
      <c r="AK8" s="18"/>
      <c r="AL8" s="18"/>
      <c r="AM8" s="21"/>
      <c r="AN8" s="17"/>
      <c r="AO8" s="18"/>
      <c r="AP8" s="18"/>
      <c r="AQ8" s="18"/>
      <c r="AR8" s="18"/>
      <c r="AS8" s="18"/>
      <c r="AT8" s="18"/>
      <c r="AU8" s="18"/>
      <c r="AV8" s="19"/>
      <c r="AW8" s="20"/>
      <c r="AX8" s="18"/>
      <c r="AY8" s="18"/>
      <c r="AZ8" s="18"/>
      <c r="BA8" s="18"/>
      <c r="BB8" s="18"/>
      <c r="BC8" s="18"/>
      <c r="BD8" s="18"/>
      <c r="BE8" s="21"/>
      <c r="BF8" s="17"/>
      <c r="BG8" s="18"/>
      <c r="BH8" s="18"/>
      <c r="BI8" s="18"/>
      <c r="BJ8" s="18"/>
      <c r="BK8" s="18"/>
      <c r="BL8" s="18"/>
      <c r="BM8" s="18"/>
      <c r="BN8" s="19"/>
      <c r="BO8" s="20"/>
      <c r="BP8" s="18"/>
      <c r="BQ8" s="18"/>
      <c r="BR8" s="18"/>
      <c r="BS8" s="18"/>
      <c r="BT8" s="18"/>
      <c r="BU8" s="18"/>
      <c r="BV8" s="18"/>
      <c r="BW8" s="21"/>
      <c r="BX8" s="17"/>
      <c r="BY8" s="18"/>
      <c r="BZ8" s="18"/>
      <c r="CA8" s="18"/>
      <c r="CB8" s="18"/>
      <c r="CC8" s="18"/>
      <c r="CD8" s="18"/>
      <c r="CE8" s="18"/>
      <c r="CF8" s="19"/>
      <c r="CG8" s="20"/>
      <c r="CH8" s="18"/>
      <c r="CI8" s="18"/>
      <c r="CJ8" s="18"/>
      <c r="CK8" s="18"/>
      <c r="CL8" s="18"/>
      <c r="CM8" s="18"/>
      <c r="CN8" s="18"/>
      <c r="CO8" s="21"/>
      <c r="CP8" s="17"/>
      <c r="CQ8" s="18"/>
      <c r="CR8" s="18"/>
      <c r="CS8" s="18"/>
      <c r="CT8" s="18"/>
      <c r="CU8" s="18"/>
      <c r="CV8" s="18"/>
      <c r="CW8" s="18"/>
      <c r="CX8" s="19"/>
      <c r="CY8" s="20"/>
      <c r="CZ8" s="18"/>
      <c r="DA8" s="18"/>
      <c r="DB8" s="18"/>
      <c r="DC8" s="18"/>
      <c r="DD8" s="18"/>
      <c r="DE8" s="18"/>
      <c r="DF8" s="18"/>
      <c r="DG8" s="21"/>
      <c r="DH8" s="17"/>
      <c r="DI8" s="18"/>
      <c r="DJ8" s="18"/>
      <c r="DK8" s="18"/>
      <c r="DL8" s="18"/>
      <c r="DM8" s="18"/>
      <c r="DN8" s="18"/>
      <c r="DO8" s="18"/>
      <c r="DP8" s="19"/>
      <c r="DQ8" s="20"/>
      <c r="DR8" s="18"/>
      <c r="DS8" s="18"/>
      <c r="DT8" s="18"/>
      <c r="DU8" s="18"/>
      <c r="DV8" s="18"/>
      <c r="DW8" s="18"/>
      <c r="DX8" s="18"/>
      <c r="DY8" s="21"/>
      <c r="DZ8" s="17"/>
      <c r="EA8" s="18"/>
      <c r="EB8" s="18"/>
      <c r="EC8" s="18"/>
      <c r="ED8" s="18"/>
      <c r="EE8" s="18"/>
      <c r="EF8" s="18"/>
      <c r="EG8" s="18"/>
      <c r="EH8" s="21"/>
      <c r="EI8" s="17"/>
      <c r="EJ8" s="18"/>
      <c r="EK8" s="18"/>
      <c r="EL8" s="18"/>
      <c r="EM8" s="18"/>
      <c r="EN8" s="18"/>
      <c r="EO8" s="18"/>
      <c r="EP8" s="18"/>
      <c r="EQ8" s="19"/>
      <c r="ER8" s="22"/>
      <c r="ES8" s="22"/>
      <c r="ET8" s="22"/>
      <c r="EU8" s="22"/>
      <c r="EV8" s="22"/>
      <c r="EW8" s="22"/>
      <c r="EX8" s="22"/>
      <c r="EY8" s="22"/>
      <c r="EZ8" s="22"/>
    </row>
    <row r="9" spans="1:156">
      <c r="A9" s="276" t="s">
        <v>28</v>
      </c>
      <c r="B9" s="256"/>
      <c r="C9" s="23" t="s">
        <v>29</v>
      </c>
      <c r="D9" s="24"/>
      <c r="E9" s="25"/>
      <c r="F9" s="26"/>
      <c r="G9" s="25"/>
      <c r="H9" s="25"/>
      <c r="I9" s="26"/>
      <c r="J9" s="26"/>
      <c r="K9" s="26"/>
      <c r="L9" s="27"/>
      <c r="M9" s="28"/>
      <c r="N9" s="26"/>
      <c r="O9" s="26"/>
      <c r="P9" s="26"/>
      <c r="Q9" s="26"/>
      <c r="R9" s="26"/>
      <c r="S9" s="26"/>
      <c r="T9" s="26"/>
      <c r="U9" s="27"/>
      <c r="V9" s="28"/>
      <c r="W9" s="26"/>
      <c r="X9" s="26"/>
      <c r="Y9" s="26"/>
      <c r="Z9" s="26"/>
      <c r="AA9" s="26"/>
      <c r="AB9" s="26"/>
      <c r="AC9" s="26"/>
      <c r="AD9" s="27"/>
      <c r="AE9" s="28"/>
      <c r="AF9" s="26"/>
      <c r="AG9" s="26"/>
      <c r="AH9" s="26"/>
      <c r="AI9" s="26"/>
      <c r="AJ9" s="26"/>
      <c r="AK9" s="26"/>
      <c r="AL9" s="26"/>
      <c r="AM9" s="29"/>
      <c r="AN9" s="30"/>
      <c r="AO9" s="26"/>
      <c r="AP9" s="26"/>
      <c r="AQ9" s="26"/>
      <c r="AR9" s="26"/>
      <c r="AS9" s="26"/>
      <c r="AT9" s="26"/>
      <c r="AU9" s="26"/>
      <c r="AV9" s="27"/>
      <c r="AW9" s="28"/>
      <c r="AX9" s="26"/>
      <c r="AY9" s="26"/>
      <c r="AZ9" s="25"/>
      <c r="BA9" s="26"/>
      <c r="BB9" s="26"/>
      <c r="BC9" s="26"/>
      <c r="BD9" s="26"/>
      <c r="BE9" s="29"/>
      <c r="BF9" s="30"/>
      <c r="BG9" s="26"/>
      <c r="BH9" s="26"/>
      <c r="BI9" s="26"/>
      <c r="BJ9" s="26"/>
      <c r="BK9" s="26"/>
      <c r="BL9" s="26"/>
      <c r="BM9" s="26"/>
      <c r="BN9" s="27"/>
      <c r="BO9" s="28"/>
      <c r="BP9" s="26"/>
      <c r="BQ9" s="26"/>
      <c r="BR9" s="26"/>
      <c r="BS9" s="26"/>
      <c r="BT9" s="26"/>
      <c r="BU9" s="26"/>
      <c r="BV9" s="26"/>
      <c r="BW9" s="29"/>
      <c r="BX9" s="30"/>
      <c r="BY9" s="26"/>
      <c r="BZ9" s="26"/>
      <c r="CA9" s="26"/>
      <c r="CB9" s="26"/>
      <c r="CC9" s="26"/>
      <c r="CD9" s="26"/>
      <c r="CE9" s="26"/>
      <c r="CF9" s="27"/>
      <c r="CG9" s="28"/>
      <c r="CH9" s="26"/>
      <c r="CI9" s="26"/>
      <c r="CJ9" s="26"/>
      <c r="CK9" s="26"/>
      <c r="CL9" s="26"/>
      <c r="CM9" s="26"/>
      <c r="CN9" s="26"/>
      <c r="CO9" s="29"/>
      <c r="CP9" s="31" t="str">
        <f ca="1">IFERROR(__xludf.DUMMYFUNCTION("importrange(""1DjzFX_5hpKQ32gDJ9cZkaQq64j_m636uVPTHxkMKqWg"",""LAP YANKES!d7:l54"")"),"")</f>
        <v/>
      </c>
      <c r="CQ9" s="32"/>
      <c r="CR9" s="32"/>
      <c r="CS9" s="33"/>
      <c r="CT9" s="33"/>
      <c r="CU9" s="33"/>
      <c r="CV9" s="32"/>
      <c r="CW9" s="32"/>
      <c r="CX9" s="34"/>
      <c r="CY9" s="28"/>
      <c r="CZ9" s="26"/>
      <c r="DA9" s="26"/>
      <c r="DB9" s="26"/>
      <c r="DC9" s="26"/>
      <c r="DD9" s="26"/>
      <c r="DE9" s="26"/>
      <c r="DF9" s="26"/>
      <c r="DG9" s="29"/>
      <c r="DH9" s="30"/>
      <c r="DI9" s="26"/>
      <c r="DJ9" s="26"/>
      <c r="DK9" s="26"/>
      <c r="DL9" s="26"/>
      <c r="DM9" s="26"/>
      <c r="DN9" s="26"/>
      <c r="DO9" s="26"/>
      <c r="DP9" s="27"/>
      <c r="DQ9" s="28"/>
      <c r="DR9" s="26"/>
      <c r="DS9" s="26"/>
      <c r="DT9" s="26"/>
      <c r="DU9" s="26"/>
      <c r="DV9" s="26"/>
      <c r="DW9" s="26"/>
      <c r="DX9" s="26"/>
      <c r="DY9" s="29"/>
      <c r="DZ9" s="30"/>
      <c r="EA9" s="26"/>
      <c r="EB9" s="26"/>
      <c r="EC9" s="26"/>
      <c r="ED9" s="26"/>
      <c r="EE9" s="26"/>
      <c r="EF9" s="26"/>
      <c r="EG9" s="26"/>
      <c r="EH9" s="29"/>
      <c r="EI9" s="30"/>
      <c r="EJ9" s="26"/>
      <c r="EK9" s="26"/>
      <c r="EL9" s="26"/>
      <c r="EM9" s="26"/>
      <c r="EN9" s="26"/>
      <c r="EO9" s="26"/>
      <c r="EP9" s="26"/>
      <c r="EQ9" s="27"/>
      <c r="ER9" s="28"/>
      <c r="ES9" s="26"/>
      <c r="ET9" s="26"/>
      <c r="EU9" s="26"/>
      <c r="EV9" s="26"/>
      <c r="EW9" s="26"/>
      <c r="EX9" s="26"/>
      <c r="EY9" s="26"/>
      <c r="EZ9" s="26"/>
    </row>
    <row r="10" spans="1:156">
      <c r="B10" s="35">
        <v>1</v>
      </c>
      <c r="C10" s="36" t="s">
        <v>30</v>
      </c>
      <c r="D10" s="24"/>
      <c r="E10" s="25"/>
      <c r="F10" s="26">
        <f>SUM(D10:E10)</f>
        <v>0</v>
      </c>
      <c r="G10" s="25">
        <v>153</v>
      </c>
      <c r="H10" s="25">
        <v>329</v>
      </c>
      <c r="I10" s="26">
        <f>SUM(G10:H10)</f>
        <v>482</v>
      </c>
      <c r="J10" s="26">
        <f t="shared" ref="J10:K10" si="0">SUM(D10+G10)</f>
        <v>153</v>
      </c>
      <c r="K10" s="26">
        <f t="shared" si="0"/>
        <v>329</v>
      </c>
      <c r="L10" s="27">
        <f>SUM(J10:K10)</f>
        <v>482</v>
      </c>
      <c r="M10" s="28"/>
      <c r="N10" s="26"/>
      <c r="O10" s="26">
        <f>SUM(M10:N10)</f>
        <v>0</v>
      </c>
      <c r="P10" s="25">
        <v>85</v>
      </c>
      <c r="Q10" s="25">
        <v>365</v>
      </c>
      <c r="R10" s="26">
        <f>SUM(P10:Q10)</f>
        <v>450</v>
      </c>
      <c r="S10" s="26">
        <f t="shared" ref="S10:T10" si="1">SUM(M10+P10)</f>
        <v>85</v>
      </c>
      <c r="T10" s="26">
        <f t="shared" si="1"/>
        <v>365</v>
      </c>
      <c r="U10" s="27">
        <f>SUM(S10:T10)</f>
        <v>450</v>
      </c>
      <c r="V10" s="28"/>
      <c r="W10" s="26"/>
      <c r="X10" s="26">
        <f>SUM(V10:W10)</f>
        <v>0</v>
      </c>
      <c r="Y10" s="25">
        <v>94</v>
      </c>
      <c r="Z10" s="25">
        <v>243</v>
      </c>
      <c r="AA10" s="26">
        <f>SUM(Y10:Z10)</f>
        <v>337</v>
      </c>
      <c r="AB10" s="26">
        <f t="shared" ref="AB10:AC10" si="2">SUM(V10+Y10)</f>
        <v>94</v>
      </c>
      <c r="AC10" s="26">
        <f t="shared" si="2"/>
        <v>243</v>
      </c>
      <c r="AD10" s="27">
        <f>SUM(AB10:AC10)</f>
        <v>337</v>
      </c>
      <c r="AE10" s="28"/>
      <c r="AF10" s="26"/>
      <c r="AG10" s="26">
        <f>SUM(AE10:AF10)</f>
        <v>0</v>
      </c>
      <c r="AH10" s="25">
        <v>156</v>
      </c>
      <c r="AI10" s="25">
        <v>379</v>
      </c>
      <c r="AJ10" s="26">
        <f>SUM(AH10:AI10)</f>
        <v>535</v>
      </c>
      <c r="AK10" s="26">
        <f t="shared" ref="AK10:AL10" si="3">SUM(AE10+AH10)</f>
        <v>156</v>
      </c>
      <c r="AL10" s="26">
        <f t="shared" si="3"/>
        <v>379</v>
      </c>
      <c r="AM10" s="27">
        <f>SUM(AK10:AL10)</f>
        <v>535</v>
      </c>
      <c r="AN10" s="30"/>
      <c r="AO10" s="26"/>
      <c r="AP10" s="26">
        <f>SUM(AN10:AO10)</f>
        <v>0</v>
      </c>
      <c r="AQ10" s="25">
        <v>125</v>
      </c>
      <c r="AR10" s="25">
        <v>282</v>
      </c>
      <c r="AS10" s="27">
        <f>SUM(AQ10:AR10)</f>
        <v>407</v>
      </c>
      <c r="AT10" s="26">
        <f t="shared" ref="AT10:AU10" si="4">SUM(AN10+AQ10)</f>
        <v>125</v>
      </c>
      <c r="AU10" s="26">
        <f t="shared" si="4"/>
        <v>282</v>
      </c>
      <c r="AV10" s="27">
        <f>SUM(AT10:AU10)</f>
        <v>407</v>
      </c>
      <c r="AW10" s="28"/>
      <c r="AX10" s="26"/>
      <c r="AY10" s="26">
        <f>SUM(AW10:AX10)</f>
        <v>0</v>
      </c>
      <c r="AZ10" s="25">
        <v>222</v>
      </c>
      <c r="BA10" s="25">
        <v>482</v>
      </c>
      <c r="BB10" s="26">
        <f>SUM(AZ10:BA10)</f>
        <v>704</v>
      </c>
      <c r="BC10" s="26">
        <f t="shared" ref="BC10:BD10" si="5">SUM(AW10+AZ10)</f>
        <v>222</v>
      </c>
      <c r="BD10" s="26">
        <f t="shared" si="5"/>
        <v>482</v>
      </c>
      <c r="BE10" s="27">
        <f>SUM(BC10:BD10)</f>
        <v>704</v>
      </c>
      <c r="BF10" s="30"/>
      <c r="BG10" s="26"/>
      <c r="BH10" s="26">
        <f>SUM(BF10:BG10)</f>
        <v>0</v>
      </c>
      <c r="BI10" s="25">
        <v>76</v>
      </c>
      <c r="BJ10" s="25">
        <v>156</v>
      </c>
      <c r="BK10" s="26">
        <f>SUM(BI10:BJ10)</f>
        <v>232</v>
      </c>
      <c r="BL10" s="26">
        <f t="shared" ref="BL10:BM10" si="6">SUM(BF10+BI10)</f>
        <v>76</v>
      </c>
      <c r="BM10" s="26">
        <f t="shared" si="6"/>
        <v>156</v>
      </c>
      <c r="BN10" s="27">
        <f>SUM(BL10:BM10)</f>
        <v>232</v>
      </c>
      <c r="BO10" s="28"/>
      <c r="BP10" s="26"/>
      <c r="BQ10" s="26">
        <f>SUM(BO10:BP10)</f>
        <v>0</v>
      </c>
      <c r="BR10" s="25">
        <v>95</v>
      </c>
      <c r="BS10" s="25">
        <v>143</v>
      </c>
      <c r="BT10" s="26">
        <f>SUM(BR10:BS10)</f>
        <v>238</v>
      </c>
      <c r="BU10" s="26">
        <f t="shared" ref="BU10:BV10" si="7">SUM(BO10+BR10)</f>
        <v>95</v>
      </c>
      <c r="BV10" s="26">
        <f t="shared" si="7"/>
        <v>143</v>
      </c>
      <c r="BW10" s="27">
        <f>SUM(BU10:BV10)</f>
        <v>238</v>
      </c>
      <c r="BX10" s="24">
        <v>0</v>
      </c>
      <c r="BY10" s="25">
        <v>0</v>
      </c>
      <c r="BZ10" s="25">
        <v>0</v>
      </c>
      <c r="CA10" s="25">
        <v>67</v>
      </c>
      <c r="CB10" s="25">
        <v>143</v>
      </c>
      <c r="CC10" s="26">
        <f>SUM(CA10:CB10)</f>
        <v>210</v>
      </c>
      <c r="CD10" s="26">
        <f t="shared" ref="CD10:CE10" si="8">SUM(BX10+CA10)</f>
        <v>67</v>
      </c>
      <c r="CE10" s="26">
        <f t="shared" si="8"/>
        <v>143</v>
      </c>
      <c r="CF10" s="27">
        <f>SUM(CD10:CE10)</f>
        <v>210</v>
      </c>
      <c r="CG10" s="28"/>
      <c r="CH10" s="26"/>
      <c r="CI10" s="26">
        <f>SUM(CG10:CH10)</f>
        <v>0</v>
      </c>
      <c r="CJ10" s="25">
        <v>60</v>
      </c>
      <c r="CK10" s="25">
        <v>252</v>
      </c>
      <c r="CL10" s="26">
        <f>SUM(CJ10:CK10)</f>
        <v>312</v>
      </c>
      <c r="CM10" s="26">
        <f t="shared" ref="CM10:CN10" si="9">SUM(CG10+CJ10)</f>
        <v>60</v>
      </c>
      <c r="CN10" s="26">
        <f t="shared" si="9"/>
        <v>252</v>
      </c>
      <c r="CO10" s="27">
        <f>SUM(CM10:CN10)</f>
        <v>312</v>
      </c>
      <c r="CP10" s="37"/>
      <c r="CQ10" s="38"/>
      <c r="CR10" s="32"/>
      <c r="CS10" s="33">
        <f ca="1">IFERROR(__xludf.DUMMYFUNCTION("""COMPUTED_VALUE"""),184)</f>
        <v>184</v>
      </c>
      <c r="CT10" s="33">
        <f ca="1">IFERROR(__xludf.DUMMYFUNCTION("""COMPUTED_VALUE"""),409)</f>
        <v>409</v>
      </c>
      <c r="CU10" s="33">
        <f ca="1">IFERROR(__xludf.DUMMYFUNCTION("""COMPUTED_VALUE"""),593)</f>
        <v>593</v>
      </c>
      <c r="CV10" s="32">
        <f ca="1">IFERROR(__xludf.DUMMYFUNCTION("""COMPUTED_VALUE"""),184)</f>
        <v>184</v>
      </c>
      <c r="CW10" s="32">
        <f ca="1">IFERROR(__xludf.DUMMYFUNCTION("""COMPUTED_VALUE"""),409)</f>
        <v>409</v>
      </c>
      <c r="CX10" s="34">
        <f ca="1">IFERROR(__xludf.DUMMYFUNCTION("""COMPUTED_VALUE"""),593)</f>
        <v>593</v>
      </c>
      <c r="CY10" s="39">
        <v>91</v>
      </c>
      <c r="CZ10" s="25"/>
      <c r="DA10" s="26"/>
      <c r="DB10" s="25">
        <v>91</v>
      </c>
      <c r="DC10" s="25">
        <v>216</v>
      </c>
      <c r="DD10" s="26">
        <f>SUM(DB10:DC10)</f>
        <v>307</v>
      </c>
      <c r="DE10" s="26">
        <f t="shared" ref="DE10:DF10" si="10">SUM(CY10+DB10)</f>
        <v>182</v>
      </c>
      <c r="DF10" s="26">
        <f t="shared" si="10"/>
        <v>216</v>
      </c>
      <c r="DG10" s="27">
        <f>SUM(DE10:DF10)</f>
        <v>398</v>
      </c>
      <c r="DH10" s="30"/>
      <c r="DI10" s="26"/>
      <c r="DJ10" s="26">
        <f>SUM(DH10:DI10)</f>
        <v>0</v>
      </c>
      <c r="DK10" s="25">
        <v>203</v>
      </c>
      <c r="DL10" s="25">
        <v>434</v>
      </c>
      <c r="DM10" s="26">
        <f>SUM(DK10:DL10)</f>
        <v>637</v>
      </c>
      <c r="DN10" s="26">
        <f t="shared" ref="DN10:DO10" si="11">SUM(DH10+DK10)</f>
        <v>203</v>
      </c>
      <c r="DO10" s="26">
        <f t="shared" si="11"/>
        <v>434</v>
      </c>
      <c r="DP10" s="27">
        <f>SUM(DN10:DO10)</f>
        <v>637</v>
      </c>
      <c r="DQ10" s="39"/>
      <c r="DR10" s="25"/>
      <c r="DS10" s="26">
        <f>SUM(DQ10:DR10)</f>
        <v>0</v>
      </c>
      <c r="DT10" s="25">
        <v>432</v>
      </c>
      <c r="DU10" s="25">
        <v>663</v>
      </c>
      <c r="DV10" s="26">
        <f>SUM(DT10:DU10)</f>
        <v>1095</v>
      </c>
      <c r="DW10" s="26">
        <f t="shared" ref="DW10:DX10" si="12">SUM(DQ10+DT10)</f>
        <v>432</v>
      </c>
      <c r="DX10" s="26">
        <f t="shared" si="12"/>
        <v>663</v>
      </c>
      <c r="DY10" s="27">
        <f>SUM(DW10:DX10)</f>
        <v>1095</v>
      </c>
      <c r="DZ10" s="30"/>
      <c r="EA10" s="26"/>
      <c r="EB10" s="26">
        <f>SUM(DZ10:EA10)</f>
        <v>0</v>
      </c>
      <c r="EC10" s="25">
        <v>135</v>
      </c>
      <c r="ED10" s="25">
        <v>349</v>
      </c>
      <c r="EE10" s="26">
        <f>SUM(EC10:ED10)</f>
        <v>484</v>
      </c>
      <c r="EF10" s="26">
        <f t="shared" ref="EF10:EG10" si="13">SUM(DZ10+EC10)</f>
        <v>135</v>
      </c>
      <c r="EG10" s="26">
        <f t="shared" si="13"/>
        <v>349</v>
      </c>
      <c r="EH10" s="27">
        <f>SUM(EF10:EG10)</f>
        <v>484</v>
      </c>
      <c r="EI10" s="30"/>
      <c r="EJ10" s="26"/>
      <c r="EK10" s="26">
        <f>SUM(EI10:EJ10)</f>
        <v>0</v>
      </c>
      <c r="EL10" s="25">
        <v>131</v>
      </c>
      <c r="EM10" s="25">
        <v>260</v>
      </c>
      <c r="EN10" s="26">
        <f>SUM(EL10:EM10)</f>
        <v>391</v>
      </c>
      <c r="EO10" s="26">
        <f t="shared" ref="EO10:EP10" si="14">SUM(EI10+EL10)</f>
        <v>131</v>
      </c>
      <c r="EP10" s="26">
        <f t="shared" si="14"/>
        <v>260</v>
      </c>
      <c r="EQ10" s="27">
        <f>SUM(EO10:EP10)</f>
        <v>391</v>
      </c>
      <c r="ER10" s="28"/>
      <c r="ES10" s="26"/>
      <c r="ET10" s="26"/>
      <c r="EU10" s="26">
        <f t="shared" ref="EU10:EV10" ca="1" si="15">SUM(G10+P10+Y10+AH10+AQ10+AZ10+BI10+BR10+CA10+CJ10+CS10+DB10+DK10+DT10+EC10+EL10)</f>
        <v>2309</v>
      </c>
      <c r="EV10" s="26">
        <f t="shared" ca="1" si="15"/>
        <v>5105</v>
      </c>
      <c r="EW10" s="26">
        <f ca="1">SUM(EU10:EV10)</f>
        <v>7414</v>
      </c>
      <c r="EX10" s="26">
        <f ca="1">EU10</f>
        <v>2309</v>
      </c>
      <c r="EY10" s="26"/>
      <c r="EZ10" s="26"/>
    </row>
    <row r="11" spans="1:156" ht="15.75" customHeight="1">
      <c r="A11" s="271"/>
      <c r="B11" s="254"/>
      <c r="C11" s="256"/>
      <c r="D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2"/>
      <c r="CQ11" s="42"/>
      <c r="CR11" s="42"/>
      <c r="CS11" s="43"/>
      <c r="CT11" s="43"/>
      <c r="CU11" s="43"/>
      <c r="CV11" s="42"/>
      <c r="CW11" s="42"/>
      <c r="CX11" s="42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268"/>
      <c r="EU11" s="254"/>
      <c r="EV11" s="254"/>
      <c r="EW11" s="254"/>
      <c r="EX11" s="254"/>
      <c r="EY11" s="41"/>
      <c r="EZ11" s="28"/>
    </row>
    <row r="12" spans="1:156">
      <c r="A12" s="276" t="s">
        <v>31</v>
      </c>
      <c r="B12" s="256"/>
      <c r="C12" s="44" t="s">
        <v>32</v>
      </c>
      <c r="D12" s="30"/>
      <c r="E12" s="26"/>
      <c r="F12" s="26"/>
      <c r="G12" s="26"/>
      <c r="H12" s="26"/>
      <c r="I12" s="26"/>
      <c r="J12" s="26"/>
      <c r="K12" s="26"/>
      <c r="L12" s="27"/>
      <c r="M12" s="28"/>
      <c r="N12" s="26"/>
      <c r="O12" s="26"/>
      <c r="P12" s="25"/>
      <c r="Q12" s="25"/>
      <c r="R12" s="26"/>
      <c r="S12" s="26"/>
      <c r="T12" s="26"/>
      <c r="U12" s="27"/>
      <c r="V12" s="28"/>
      <c r="W12" s="26"/>
      <c r="X12" s="26"/>
      <c r="Y12" s="26"/>
      <c r="Z12" s="26"/>
      <c r="AA12" s="26"/>
      <c r="AB12" s="26"/>
      <c r="AC12" s="26"/>
      <c r="AD12" s="27"/>
      <c r="AE12" s="28"/>
      <c r="AF12" s="26"/>
      <c r="AG12" s="26"/>
      <c r="AH12" s="26"/>
      <c r="AI12" s="25"/>
      <c r="AJ12" s="26"/>
      <c r="AK12" s="26"/>
      <c r="AL12" s="26"/>
      <c r="AM12" s="29"/>
      <c r="AN12" s="30"/>
      <c r="AO12" s="26"/>
      <c r="AP12" s="26">
        <f>SUM(AN12:AO12)</f>
        <v>0</v>
      </c>
      <c r="AQ12" s="26"/>
      <c r="AR12" s="26"/>
      <c r="AS12" s="26"/>
      <c r="AT12" s="26"/>
      <c r="AU12" s="26"/>
      <c r="AV12" s="27"/>
      <c r="AW12" s="28"/>
      <c r="AX12" s="26"/>
      <c r="AY12" s="26"/>
      <c r="AZ12" s="26"/>
      <c r="BA12" s="26"/>
      <c r="BB12" s="26"/>
      <c r="BC12" s="26"/>
      <c r="BD12" s="26"/>
      <c r="BE12" s="29"/>
      <c r="BF12" s="30"/>
      <c r="BG12" s="26"/>
      <c r="BH12" s="26"/>
      <c r="BI12" s="26"/>
      <c r="BJ12" s="26"/>
      <c r="BK12" s="26"/>
      <c r="BL12" s="26"/>
      <c r="BM12" s="26"/>
      <c r="BN12" s="27"/>
      <c r="BO12" s="28"/>
      <c r="BP12" s="26"/>
      <c r="BQ12" s="26"/>
      <c r="BR12" s="26"/>
      <c r="BS12" s="26"/>
      <c r="BT12" s="26"/>
      <c r="BU12" s="26"/>
      <c r="BV12" s="26"/>
      <c r="BW12" s="29"/>
      <c r="BX12" s="30"/>
      <c r="BY12" s="26"/>
      <c r="BZ12" s="26"/>
      <c r="CA12" s="26"/>
      <c r="CB12" s="26"/>
      <c r="CC12" s="26"/>
      <c r="CD12" s="26"/>
      <c r="CE12" s="26"/>
      <c r="CF12" s="27"/>
      <c r="CG12" s="28"/>
      <c r="CH12" s="26"/>
      <c r="CI12" s="26"/>
      <c r="CJ12" s="26"/>
      <c r="CK12" s="26"/>
      <c r="CL12" s="26"/>
      <c r="CM12" s="26"/>
      <c r="CN12" s="26"/>
      <c r="CO12" s="29"/>
      <c r="CP12" s="31"/>
      <c r="CQ12" s="38"/>
      <c r="CR12" s="32"/>
      <c r="CS12" s="33"/>
      <c r="CT12" s="33"/>
      <c r="CU12" s="33"/>
      <c r="CV12" s="32"/>
      <c r="CW12" s="32"/>
      <c r="CX12" s="34"/>
      <c r="CY12" s="28"/>
      <c r="CZ12" s="26"/>
      <c r="DA12" s="26"/>
      <c r="DB12" s="25">
        <v>43</v>
      </c>
      <c r="DC12" s="25">
        <v>133</v>
      </c>
      <c r="DD12" s="26"/>
      <c r="DE12" s="26"/>
      <c r="DF12" s="26"/>
      <c r="DG12" s="29"/>
      <c r="DH12" s="30"/>
      <c r="DI12" s="26"/>
      <c r="DJ12" s="26"/>
      <c r="DK12" s="26"/>
      <c r="DL12" s="26"/>
      <c r="DM12" s="26"/>
      <c r="DN12" s="26"/>
      <c r="DO12" s="26"/>
      <c r="DP12" s="27"/>
      <c r="DQ12" s="28"/>
      <c r="DR12" s="26"/>
      <c r="DS12" s="26"/>
      <c r="DT12" s="26"/>
      <c r="DU12" s="26"/>
      <c r="DV12" s="26"/>
      <c r="DW12" s="26"/>
      <c r="DX12" s="26"/>
      <c r="DY12" s="29"/>
      <c r="DZ12" s="30"/>
      <c r="EA12" s="26"/>
      <c r="EB12" s="26"/>
      <c r="EC12" s="26"/>
      <c r="ED12" s="26"/>
      <c r="EE12" s="26"/>
      <c r="EF12" s="26"/>
      <c r="EG12" s="26"/>
      <c r="EH12" s="29"/>
      <c r="EI12" s="30"/>
      <c r="EJ12" s="26"/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>
      <c r="A13" s="45"/>
      <c r="B13" s="46">
        <v>1</v>
      </c>
      <c r="C13" s="47" t="s">
        <v>33</v>
      </c>
      <c r="D13" s="24"/>
      <c r="E13" s="25"/>
      <c r="F13" s="26">
        <f>SUM(D13:E13)</f>
        <v>0</v>
      </c>
      <c r="G13" s="25">
        <v>73</v>
      </c>
      <c r="H13" s="25">
        <v>225</v>
      </c>
      <c r="I13" s="26">
        <f>SUM(G13:H13)</f>
        <v>298</v>
      </c>
      <c r="J13" s="26">
        <f t="shared" ref="J13:K13" si="16">SUM(D13+G13)</f>
        <v>73</v>
      </c>
      <c r="K13" s="26">
        <f t="shared" si="16"/>
        <v>225</v>
      </c>
      <c r="L13" s="27">
        <f>SUM(J13:K13)</f>
        <v>298</v>
      </c>
      <c r="M13" s="28"/>
      <c r="N13" s="26"/>
      <c r="O13" s="26">
        <f>SUM(M13:N13)</f>
        <v>0</v>
      </c>
      <c r="P13" s="25">
        <v>28</v>
      </c>
      <c r="Q13" s="25">
        <v>128</v>
      </c>
      <c r="R13" s="26">
        <f>SUM(P13:Q13)</f>
        <v>156</v>
      </c>
      <c r="S13" s="26">
        <f t="shared" ref="S13:T13" si="17">SUM(M13+P13)</f>
        <v>28</v>
      </c>
      <c r="T13" s="26">
        <f t="shared" si="17"/>
        <v>128</v>
      </c>
      <c r="U13" s="27">
        <f>SUM(S13:T13)</f>
        <v>156</v>
      </c>
      <c r="V13" s="28"/>
      <c r="W13" s="26"/>
      <c r="X13" s="26">
        <f>SUM(V13:W13)</f>
        <v>0</v>
      </c>
      <c r="Y13" s="48">
        <v>63</v>
      </c>
      <c r="Z13" s="46">
        <v>199</v>
      </c>
      <c r="AA13" s="26">
        <f>SUM(Y13:Z13)</f>
        <v>262</v>
      </c>
      <c r="AB13" s="26">
        <f t="shared" ref="AB13:AC13" si="18">SUM(V13+Y13)</f>
        <v>63</v>
      </c>
      <c r="AC13" s="26">
        <f t="shared" si="18"/>
        <v>199</v>
      </c>
      <c r="AD13" s="27">
        <f>SUM(AB13:AC13)</f>
        <v>262</v>
      </c>
      <c r="AE13" s="28"/>
      <c r="AF13" s="26"/>
      <c r="AG13" s="26">
        <f>SUM(AE13:AF13)</f>
        <v>0</v>
      </c>
      <c r="AH13" s="25">
        <v>85</v>
      </c>
      <c r="AI13" s="25">
        <v>269</v>
      </c>
      <c r="AJ13" s="26">
        <f>SUM(AH13:AI13)</f>
        <v>354</v>
      </c>
      <c r="AK13" s="26">
        <f t="shared" ref="AK13:AL13" si="19">SUM(AE13+AH13)</f>
        <v>85</v>
      </c>
      <c r="AL13" s="26">
        <f t="shared" si="19"/>
        <v>269</v>
      </c>
      <c r="AM13" s="27">
        <f>SUM(AK13:AL13)</f>
        <v>354</v>
      </c>
      <c r="AN13" s="30"/>
      <c r="AO13" s="26"/>
      <c r="AP13" s="26"/>
      <c r="AQ13" s="25">
        <v>70</v>
      </c>
      <c r="AR13" s="25">
        <v>203</v>
      </c>
      <c r="AS13" s="27">
        <f>SUM(AQ13:AR13)</f>
        <v>273</v>
      </c>
      <c r="AT13" s="26">
        <f t="shared" ref="AT13:AU13" si="20">SUM(AN13+AQ13)</f>
        <v>70</v>
      </c>
      <c r="AU13" s="26">
        <f t="shared" si="20"/>
        <v>203</v>
      </c>
      <c r="AV13" s="27">
        <f>SUM(AT13:AU13)</f>
        <v>273</v>
      </c>
      <c r="AW13" s="28"/>
      <c r="AX13" s="26"/>
      <c r="AY13" s="26"/>
      <c r="AZ13" s="25">
        <v>163</v>
      </c>
      <c r="BA13" s="25">
        <v>408</v>
      </c>
      <c r="BB13" s="26">
        <f>SUM(AZ13:BA13)</f>
        <v>571</v>
      </c>
      <c r="BC13" s="26">
        <f t="shared" ref="BC13:BD13" si="21">SUM(AW13+AZ13)</f>
        <v>163</v>
      </c>
      <c r="BD13" s="26">
        <f t="shared" si="21"/>
        <v>408</v>
      </c>
      <c r="BE13" s="27">
        <f>SUM(BC13:BD13)</f>
        <v>571</v>
      </c>
      <c r="BF13" s="30"/>
      <c r="BG13" s="26"/>
      <c r="BH13" s="26"/>
      <c r="BI13" s="25">
        <v>71</v>
      </c>
      <c r="BJ13" s="25">
        <v>143</v>
      </c>
      <c r="BK13" s="26">
        <f>SUM(BI13:BJ13)</f>
        <v>214</v>
      </c>
      <c r="BL13" s="26">
        <f t="shared" ref="BL13:BM13" si="22">SUM(BF13+BI13)</f>
        <v>71</v>
      </c>
      <c r="BM13" s="26">
        <f t="shared" si="22"/>
        <v>143</v>
      </c>
      <c r="BN13" s="27">
        <f>SUM(BL13:BM13)</f>
        <v>214</v>
      </c>
      <c r="BO13" s="28"/>
      <c r="BP13" s="26"/>
      <c r="BQ13" s="26">
        <f>SUM(BO13:BP13)</f>
        <v>0</v>
      </c>
      <c r="BR13" s="25">
        <v>72</v>
      </c>
      <c r="BS13" s="25">
        <v>205</v>
      </c>
      <c r="BT13" s="26">
        <f>SUM(BR13:BS13)</f>
        <v>277</v>
      </c>
      <c r="BU13" s="26">
        <f t="shared" ref="BU13:BV13" si="23">SUM(BO13+BR13)</f>
        <v>72</v>
      </c>
      <c r="BV13" s="26">
        <f t="shared" si="23"/>
        <v>205</v>
      </c>
      <c r="BW13" s="27">
        <f>SUM(BU13:BV13)</f>
        <v>277</v>
      </c>
      <c r="BX13" s="24">
        <v>0</v>
      </c>
      <c r="BY13" s="25">
        <v>0</v>
      </c>
      <c r="BZ13" s="25">
        <v>0</v>
      </c>
      <c r="CA13" s="25">
        <v>34</v>
      </c>
      <c r="CB13" s="25">
        <v>102</v>
      </c>
      <c r="CC13" s="26">
        <f>SUM(CA13:CB13)</f>
        <v>136</v>
      </c>
      <c r="CD13" s="26">
        <f t="shared" ref="CD13:CE13" si="24">SUM(BX13+CA13)</f>
        <v>34</v>
      </c>
      <c r="CE13" s="26">
        <f t="shared" si="24"/>
        <v>102</v>
      </c>
      <c r="CF13" s="27">
        <f>SUM(CD13:CE13)</f>
        <v>136</v>
      </c>
      <c r="CG13" s="28"/>
      <c r="CH13" s="26"/>
      <c r="CI13" s="26">
        <f>SUM(CG13:CH13)</f>
        <v>0</v>
      </c>
      <c r="CJ13" s="25">
        <v>42</v>
      </c>
      <c r="CK13" s="25">
        <v>228</v>
      </c>
      <c r="CL13" s="26">
        <f>SUM(CJ13:CK13)</f>
        <v>270</v>
      </c>
      <c r="CM13" s="26">
        <f t="shared" ref="CM13:CN13" si="25">SUM(CG13+CJ13)</f>
        <v>42</v>
      </c>
      <c r="CN13" s="26">
        <f t="shared" si="25"/>
        <v>228</v>
      </c>
      <c r="CO13" s="27">
        <f>SUM(CM13:CN13)</f>
        <v>270</v>
      </c>
      <c r="CP13" s="31"/>
      <c r="CQ13" s="32"/>
      <c r="CR13" s="32"/>
      <c r="CS13" s="33">
        <f ca="1">IFERROR(__xludf.DUMMYFUNCTION("""COMPUTED_VALUE"""),239)</f>
        <v>239</v>
      </c>
      <c r="CT13" s="33">
        <f ca="1">IFERROR(__xludf.DUMMYFUNCTION("""COMPUTED_VALUE"""),819)</f>
        <v>819</v>
      </c>
      <c r="CU13" s="33">
        <f ca="1">IFERROR(__xludf.DUMMYFUNCTION("""COMPUTED_VALUE"""),1058)</f>
        <v>1058</v>
      </c>
      <c r="CV13" s="32">
        <f ca="1">IFERROR(__xludf.DUMMYFUNCTION("""COMPUTED_VALUE"""),239)</f>
        <v>239</v>
      </c>
      <c r="CW13" s="32">
        <f ca="1">IFERROR(__xludf.DUMMYFUNCTION("""COMPUTED_VALUE"""),819)</f>
        <v>819</v>
      </c>
      <c r="CX13" s="34">
        <f ca="1">IFERROR(__xludf.DUMMYFUNCTION("""COMPUTED_VALUE"""),1058)</f>
        <v>1058</v>
      </c>
      <c r="CY13" s="28"/>
      <c r="CZ13" s="26"/>
      <c r="DA13" s="26">
        <f>SUM(CY13:CZ13)</f>
        <v>0</v>
      </c>
      <c r="DB13" s="26"/>
      <c r="DC13" s="26"/>
      <c r="DD13" s="26">
        <f>SUM(DB13:DC13)</f>
        <v>0</v>
      </c>
      <c r="DE13" s="26">
        <f t="shared" ref="DE13:DF13" si="26">SUM(CY13+DB13)</f>
        <v>0</v>
      </c>
      <c r="DF13" s="26">
        <f t="shared" si="26"/>
        <v>0</v>
      </c>
      <c r="DG13" s="27">
        <f>SUM(DE13:DF13)</f>
        <v>0</v>
      </c>
      <c r="DH13" s="30"/>
      <c r="DI13" s="26"/>
      <c r="DJ13" s="26">
        <f>SUM(DH13:DI13)</f>
        <v>0</v>
      </c>
      <c r="DK13" s="25">
        <v>170</v>
      </c>
      <c r="DL13" s="25">
        <v>333</v>
      </c>
      <c r="DM13" s="26">
        <f>SUM(DK13:DL13)</f>
        <v>503</v>
      </c>
      <c r="DN13" s="26">
        <f t="shared" ref="DN13:DO13" si="27">SUM(DH13+DK13)</f>
        <v>170</v>
      </c>
      <c r="DO13" s="26">
        <f t="shared" si="27"/>
        <v>333</v>
      </c>
      <c r="DP13" s="27">
        <f>SUM(DN13:DO13)</f>
        <v>503</v>
      </c>
      <c r="DQ13" s="28"/>
      <c r="DR13" s="26"/>
      <c r="DS13" s="26">
        <f>SUM(DQ13:DR13)</f>
        <v>0</v>
      </c>
      <c r="DT13" s="25">
        <v>320</v>
      </c>
      <c r="DU13" s="25">
        <v>523</v>
      </c>
      <c r="DV13" s="26">
        <f>SUM(DT13:DU13)</f>
        <v>843</v>
      </c>
      <c r="DW13" s="26">
        <f t="shared" ref="DW13:DX13" si="28">SUM(DQ13+DT13)</f>
        <v>320</v>
      </c>
      <c r="DX13" s="26">
        <f t="shared" si="28"/>
        <v>523</v>
      </c>
      <c r="DY13" s="27">
        <f>SUM(DW13:DX13)</f>
        <v>843</v>
      </c>
      <c r="DZ13" s="30"/>
      <c r="EA13" s="26"/>
      <c r="EB13" s="26">
        <f>SUM(DZ13:EA13)</f>
        <v>0</v>
      </c>
      <c r="EC13" s="25">
        <v>113</v>
      </c>
      <c r="ED13" s="25">
        <v>316</v>
      </c>
      <c r="EE13" s="26">
        <f>SUM(EC13:ED13)</f>
        <v>429</v>
      </c>
      <c r="EF13" s="26">
        <f t="shared" ref="EF13:EG13" si="29">SUM(DZ13+EC13)</f>
        <v>113</v>
      </c>
      <c r="EG13" s="26">
        <f t="shared" si="29"/>
        <v>316</v>
      </c>
      <c r="EH13" s="27">
        <f>SUM(EF13:EG13)</f>
        <v>429</v>
      </c>
      <c r="EI13" s="24"/>
      <c r="EJ13" s="25"/>
      <c r="EK13" s="26">
        <f>SUM(EI13:EJ13)</f>
        <v>0</v>
      </c>
      <c r="EL13" s="25">
        <v>98</v>
      </c>
      <c r="EM13" s="25">
        <v>201</v>
      </c>
      <c r="EN13" s="26">
        <f>SUM(EL13:EM13)</f>
        <v>299</v>
      </c>
      <c r="EO13" s="26">
        <f t="shared" ref="EO13:EP13" si="30">SUM(EI13+EL13)</f>
        <v>98</v>
      </c>
      <c r="EP13" s="26">
        <f t="shared" si="30"/>
        <v>201</v>
      </c>
      <c r="EQ13" s="27">
        <f>SUM(EO13:EP13)</f>
        <v>299</v>
      </c>
      <c r="ER13" s="49"/>
      <c r="ES13" s="26"/>
      <c r="ET13" s="26"/>
      <c r="EU13" s="26">
        <f t="shared" ref="EU13:EV13" ca="1" si="31">SUM(G13+P13+Y13+AH13+AQ13+AZ13+BI13+BR13+CA13+CJ13+CS13+DB13+DK13+DT13+EC13+EL13)</f>
        <v>1641</v>
      </c>
      <c r="EV13" s="26">
        <f t="shared" ca="1" si="31"/>
        <v>4302</v>
      </c>
      <c r="EW13" s="26">
        <f ca="1">SUM(EU13:EV13)</f>
        <v>5943</v>
      </c>
      <c r="EX13" s="26"/>
      <c r="EY13" s="26"/>
      <c r="EZ13" s="26"/>
    </row>
    <row r="14" spans="1:156" ht="15.75" customHeight="1">
      <c r="A14" s="277"/>
      <c r="B14" s="278"/>
      <c r="C14" s="247"/>
      <c r="D14" s="50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270"/>
      <c r="EU14" s="254"/>
      <c r="EV14" s="254"/>
      <c r="EW14" s="254"/>
      <c r="EX14" s="254"/>
      <c r="EY14" s="51"/>
      <c r="EZ14" s="20"/>
    </row>
    <row r="15" spans="1:156">
      <c r="A15" s="279" t="s">
        <v>34</v>
      </c>
      <c r="B15" s="264"/>
      <c r="C15" s="52" t="s">
        <v>35</v>
      </c>
      <c r="D15" s="30"/>
      <c r="E15" s="26"/>
      <c r="F15" s="26"/>
      <c r="G15" s="26"/>
      <c r="H15" s="26"/>
      <c r="I15" s="26"/>
      <c r="J15" s="26"/>
      <c r="K15" s="26"/>
      <c r="L15" s="27"/>
      <c r="M15" s="28"/>
      <c r="N15" s="26"/>
      <c r="O15" s="26"/>
      <c r="P15" s="26"/>
      <c r="Q15" s="26"/>
      <c r="R15" s="26"/>
      <c r="S15" s="26"/>
      <c r="T15" s="26"/>
      <c r="U15" s="27"/>
      <c r="V15" s="28"/>
      <c r="W15" s="26"/>
      <c r="X15" s="26"/>
      <c r="Y15" s="26"/>
      <c r="Z15" s="26"/>
      <c r="AA15" s="26"/>
      <c r="AB15" s="26"/>
      <c r="AC15" s="26"/>
      <c r="AD15" s="27"/>
      <c r="AE15" s="28"/>
      <c r="AF15" s="26"/>
      <c r="AG15" s="26"/>
      <c r="AH15" s="26"/>
      <c r="AI15" s="26"/>
      <c r="AJ15" s="26"/>
      <c r="AK15" s="26"/>
      <c r="AL15" s="26"/>
      <c r="AM15" s="29"/>
      <c r="AN15" s="30"/>
      <c r="AO15" s="26"/>
      <c r="AP15" s="26"/>
      <c r="AQ15" s="26"/>
      <c r="AR15" s="26"/>
      <c r="AS15" s="26"/>
      <c r="AT15" s="26"/>
      <c r="AU15" s="26"/>
      <c r="AV15" s="27"/>
      <c r="AW15" s="28"/>
      <c r="AX15" s="26"/>
      <c r="AY15" s="26"/>
      <c r="AZ15" s="26"/>
      <c r="BA15" s="26"/>
      <c r="BB15" s="26"/>
      <c r="BC15" s="26"/>
      <c r="BD15" s="26"/>
      <c r="BE15" s="29"/>
      <c r="BF15" s="30"/>
      <c r="BG15" s="26"/>
      <c r="BH15" s="26"/>
      <c r="BI15" s="26"/>
      <c r="BJ15" s="26"/>
      <c r="BK15" s="26"/>
      <c r="BL15" s="26"/>
      <c r="BM15" s="26"/>
      <c r="BN15" s="27"/>
      <c r="BO15" s="28"/>
      <c r="BP15" s="26"/>
      <c r="BQ15" s="26"/>
      <c r="BR15" s="26"/>
      <c r="BS15" s="26"/>
      <c r="BT15" s="26"/>
      <c r="BU15" s="26"/>
      <c r="BV15" s="26"/>
      <c r="BW15" s="29"/>
      <c r="BX15" s="30"/>
      <c r="BY15" s="26"/>
      <c r="BZ15" s="26"/>
      <c r="CA15" s="26"/>
      <c r="CB15" s="26"/>
      <c r="CC15" s="26"/>
      <c r="CD15" s="26"/>
      <c r="CE15" s="26"/>
      <c r="CF15" s="27"/>
      <c r="CG15" s="28"/>
      <c r="CH15" s="26"/>
      <c r="CI15" s="26"/>
      <c r="CJ15" s="26"/>
      <c r="CK15" s="26"/>
      <c r="CL15" s="26"/>
      <c r="CM15" s="26"/>
      <c r="CN15" s="26"/>
      <c r="CO15" s="29"/>
      <c r="CP15" s="31"/>
      <c r="CQ15" s="32"/>
      <c r="CR15" s="32"/>
      <c r="CS15" s="33"/>
      <c r="CT15" s="33"/>
      <c r="CU15" s="33"/>
      <c r="CV15" s="32"/>
      <c r="CW15" s="32"/>
      <c r="CX15" s="34"/>
      <c r="CY15" s="28"/>
      <c r="CZ15" s="26"/>
      <c r="DA15" s="26"/>
      <c r="DB15" s="26"/>
      <c r="DC15" s="26"/>
      <c r="DD15" s="26"/>
      <c r="DE15" s="26"/>
      <c r="DF15" s="26"/>
      <c r="DG15" s="29"/>
      <c r="DH15" s="30"/>
      <c r="DI15" s="26"/>
      <c r="DJ15" s="26"/>
      <c r="DK15" s="26"/>
      <c r="DL15" s="26"/>
      <c r="DM15" s="26"/>
      <c r="DN15" s="26"/>
      <c r="DO15" s="26"/>
      <c r="DP15" s="27"/>
      <c r="DQ15" s="28"/>
      <c r="DR15" s="26"/>
      <c r="DS15" s="26"/>
      <c r="DT15" s="26"/>
      <c r="DU15" s="26"/>
      <c r="DV15" s="26"/>
      <c r="DW15" s="26"/>
      <c r="DX15" s="26"/>
      <c r="DY15" s="29"/>
      <c r="DZ15" s="30"/>
      <c r="EA15" s="26"/>
      <c r="EB15" s="26"/>
      <c r="EC15" s="26"/>
      <c r="ED15" s="26"/>
      <c r="EE15" s="26"/>
      <c r="EF15" s="26"/>
      <c r="EG15" s="26"/>
      <c r="EH15" s="29"/>
      <c r="EI15" s="30"/>
      <c r="EJ15" s="26"/>
      <c r="EK15" s="26"/>
      <c r="EL15" s="26"/>
      <c r="EM15" s="26"/>
      <c r="EN15" s="26"/>
      <c r="EO15" s="26"/>
      <c r="EP15" s="26"/>
      <c r="EQ15" s="27"/>
      <c r="ER15" s="53"/>
      <c r="ES15" s="54"/>
      <c r="ET15" s="54"/>
      <c r="EU15" s="26"/>
      <c r="EV15" s="26"/>
      <c r="EW15" s="26"/>
      <c r="EX15" s="54"/>
      <c r="EY15" s="54"/>
      <c r="EZ15" s="55"/>
    </row>
    <row r="16" spans="1:156">
      <c r="A16" s="56"/>
      <c r="B16" s="46">
        <v>1</v>
      </c>
      <c r="C16" s="57" t="s">
        <v>36</v>
      </c>
      <c r="D16" s="30"/>
      <c r="E16" s="26"/>
      <c r="F16" s="26">
        <f t="shared" ref="F16:F19" si="32">SUM(D16:E16)</f>
        <v>0</v>
      </c>
      <c r="G16" s="25">
        <v>22</v>
      </c>
      <c r="H16" s="25">
        <v>20</v>
      </c>
      <c r="I16" s="26">
        <f t="shared" ref="I16:I19" si="33">SUM(G16:H16)</f>
        <v>42</v>
      </c>
      <c r="J16" s="26">
        <f t="shared" ref="J16:K16" si="34">SUM(D16+G16)</f>
        <v>22</v>
      </c>
      <c r="K16" s="26">
        <f t="shared" si="34"/>
        <v>20</v>
      </c>
      <c r="L16" s="27">
        <f t="shared" ref="L16:L19" si="35">SUM(J16:K16)</f>
        <v>42</v>
      </c>
      <c r="M16" s="28"/>
      <c r="N16" s="26"/>
      <c r="O16" s="26">
        <f t="shared" ref="O16:O19" si="36">SUM(M16:N16)</f>
        <v>0</v>
      </c>
      <c r="P16" s="25">
        <v>3</v>
      </c>
      <c r="Q16" s="25">
        <v>27</v>
      </c>
      <c r="R16" s="26">
        <f t="shared" ref="R16:R19" si="37">SUM(P16:Q16)</f>
        <v>30</v>
      </c>
      <c r="S16" s="26">
        <f t="shared" ref="S16:T16" si="38">SUM(M16+P16)</f>
        <v>3</v>
      </c>
      <c r="T16" s="26">
        <f t="shared" si="38"/>
        <v>27</v>
      </c>
      <c r="U16" s="27">
        <f t="shared" ref="U16:U19" si="39">SUM(S16:T16)</f>
        <v>30</v>
      </c>
      <c r="V16" s="28"/>
      <c r="W16" s="26"/>
      <c r="X16" s="26">
        <f t="shared" ref="X16:X19" si="40">SUM(V16:W16)</f>
        <v>0</v>
      </c>
      <c r="Y16" s="48">
        <v>15</v>
      </c>
      <c r="Z16" s="46">
        <v>29</v>
      </c>
      <c r="AA16" s="26">
        <f t="shared" ref="AA16:AA19" si="41">SUM(Y16:Z16)</f>
        <v>44</v>
      </c>
      <c r="AB16" s="26">
        <f t="shared" ref="AB16:AC16" si="42">SUM(V16+Y16)</f>
        <v>15</v>
      </c>
      <c r="AC16" s="26">
        <f t="shared" si="42"/>
        <v>29</v>
      </c>
      <c r="AD16" s="27">
        <f t="shared" ref="AD16:AD19" si="43">SUM(AB16:AC16)</f>
        <v>44</v>
      </c>
      <c r="AE16" s="28"/>
      <c r="AF16" s="26"/>
      <c r="AG16" s="26">
        <f t="shared" ref="AG16:AG19" si="44">SUM(AE16:AF16)</f>
        <v>0</v>
      </c>
      <c r="AH16" s="25">
        <v>12</v>
      </c>
      <c r="AI16" s="25">
        <v>25</v>
      </c>
      <c r="AJ16" s="26">
        <f t="shared" ref="AJ16:AJ19" si="45">SUM(AH16:AI16)</f>
        <v>37</v>
      </c>
      <c r="AK16" s="26">
        <f t="shared" ref="AK16:AL16" si="46">SUM(AE16+AH16)</f>
        <v>12</v>
      </c>
      <c r="AL16" s="26">
        <f t="shared" si="46"/>
        <v>25</v>
      </c>
      <c r="AM16" s="27">
        <f t="shared" ref="AM16:AM19" si="47">SUM(AK16:AL16)</f>
        <v>37</v>
      </c>
      <c r="AN16" s="30"/>
      <c r="AO16" s="26"/>
      <c r="AP16" s="26">
        <f t="shared" ref="AP16:AP19" si="48">SUM(AN16:AO16)</f>
        <v>0</v>
      </c>
      <c r="AQ16" s="25">
        <v>26</v>
      </c>
      <c r="AR16" s="25">
        <v>32</v>
      </c>
      <c r="AS16" s="26">
        <f t="shared" ref="AS16:AS19" si="49">SUM(AQ16:AR16)</f>
        <v>58</v>
      </c>
      <c r="AT16" s="26">
        <f t="shared" ref="AT16:AU16" si="50">SUM(AN16+AQ16)</f>
        <v>26</v>
      </c>
      <c r="AU16" s="26">
        <f t="shared" si="50"/>
        <v>32</v>
      </c>
      <c r="AV16" s="27">
        <f t="shared" ref="AV16:AV19" si="51">SUM(AT16:AU16)</f>
        <v>58</v>
      </c>
      <c r="AW16" s="28"/>
      <c r="AX16" s="26"/>
      <c r="AY16" s="26">
        <f t="shared" ref="AY16:AY19" si="52">SUM(AW16:AX16)</f>
        <v>0</v>
      </c>
      <c r="AZ16" s="25">
        <v>44</v>
      </c>
      <c r="BA16" s="25">
        <v>57</v>
      </c>
      <c r="BB16" s="26">
        <f t="shared" ref="BB16:BB19" si="53">SUM(AZ16:BA16)</f>
        <v>101</v>
      </c>
      <c r="BC16" s="26">
        <f t="shared" ref="BC16:BD16" si="54">SUM(AW16+AZ16)</f>
        <v>44</v>
      </c>
      <c r="BD16" s="26">
        <f t="shared" si="54"/>
        <v>57</v>
      </c>
      <c r="BE16" s="27">
        <f t="shared" ref="BE16:BE19" si="55">SUM(BC16:BD16)</f>
        <v>101</v>
      </c>
      <c r="BF16" s="30"/>
      <c r="BG16" s="26"/>
      <c r="BH16" s="26">
        <f t="shared" ref="BH16:BH19" si="56">SUM(BF16:BG16)</f>
        <v>0</v>
      </c>
      <c r="BI16" s="48">
        <v>17</v>
      </c>
      <c r="BJ16" s="48">
        <v>25</v>
      </c>
      <c r="BK16" s="26">
        <f t="shared" ref="BK16:BK19" si="57">SUM(BI16:BJ16)</f>
        <v>42</v>
      </c>
      <c r="BL16" s="26">
        <f t="shared" ref="BL16:BM16" si="58">SUM(BF16+BI16)</f>
        <v>17</v>
      </c>
      <c r="BM16" s="26">
        <f t="shared" si="58"/>
        <v>25</v>
      </c>
      <c r="BN16" s="27">
        <f t="shared" ref="BN16:BN19" si="59">SUM(BL16:BM16)</f>
        <v>42</v>
      </c>
      <c r="BO16" s="28"/>
      <c r="BP16" s="26"/>
      <c r="BQ16" s="26">
        <f t="shared" ref="BQ16:BQ19" si="60">SUM(BO16:BP16)</f>
        <v>0</v>
      </c>
      <c r="BR16" s="25">
        <v>15</v>
      </c>
      <c r="BS16" s="25">
        <v>45</v>
      </c>
      <c r="BT16" s="26">
        <f t="shared" ref="BT16:BT19" si="61">SUM(BR16:BS16)</f>
        <v>60</v>
      </c>
      <c r="BU16" s="26">
        <f t="shared" ref="BU16:BV16" si="62">SUM(BO16+BR16)</f>
        <v>15</v>
      </c>
      <c r="BV16" s="26">
        <f t="shared" si="62"/>
        <v>45</v>
      </c>
      <c r="BW16" s="27">
        <f t="shared" ref="BW16:BW19" si="63">SUM(BU16:BV16)</f>
        <v>60</v>
      </c>
      <c r="BX16" s="24">
        <v>0</v>
      </c>
      <c r="BY16" s="25">
        <v>0</v>
      </c>
      <c r="BZ16" s="25">
        <v>0</v>
      </c>
      <c r="CA16" s="25">
        <v>10</v>
      </c>
      <c r="CB16" s="25">
        <v>28</v>
      </c>
      <c r="CC16" s="26">
        <f t="shared" ref="CC16:CC19" si="64">SUM(CA16:CB16)</f>
        <v>38</v>
      </c>
      <c r="CD16" s="26">
        <f t="shared" ref="CD16:CE16" si="65">SUM(BX16+CA16)</f>
        <v>10</v>
      </c>
      <c r="CE16" s="26">
        <f t="shared" si="65"/>
        <v>28</v>
      </c>
      <c r="CF16" s="27">
        <f t="shared" ref="CF16:CF19" si="66">SUM(CD16:CE16)</f>
        <v>38</v>
      </c>
      <c r="CG16" s="28"/>
      <c r="CH16" s="26"/>
      <c r="CI16" s="26">
        <f t="shared" ref="CI16:CI17" si="67">SUM(CG16:CH16)</f>
        <v>0</v>
      </c>
      <c r="CJ16" s="25">
        <v>8</v>
      </c>
      <c r="CK16" s="25">
        <v>59</v>
      </c>
      <c r="CL16" s="26">
        <f t="shared" ref="CL16:CL19" si="68">SUM(CJ16:CK16)</f>
        <v>67</v>
      </c>
      <c r="CM16" s="26">
        <f t="shared" ref="CM16:CN16" si="69">SUM(CG16+CJ16)</f>
        <v>8</v>
      </c>
      <c r="CN16" s="26">
        <f t="shared" si="69"/>
        <v>59</v>
      </c>
      <c r="CO16" s="27">
        <f t="shared" ref="CO16:CO19" si="70">SUM(CM16:CN16)</f>
        <v>67</v>
      </c>
      <c r="CP16" s="31"/>
      <c r="CQ16" s="32"/>
      <c r="CR16" s="32"/>
      <c r="CS16" s="33">
        <f ca="1">IFERROR(__xludf.DUMMYFUNCTION("""COMPUTED_VALUE"""),28)</f>
        <v>28</v>
      </c>
      <c r="CT16" s="33">
        <f ca="1">IFERROR(__xludf.DUMMYFUNCTION("""COMPUTED_VALUE"""),33)</f>
        <v>33</v>
      </c>
      <c r="CU16" s="33">
        <f ca="1">IFERROR(__xludf.DUMMYFUNCTION("""COMPUTED_VALUE"""),61)</f>
        <v>61</v>
      </c>
      <c r="CV16" s="32">
        <f ca="1">IFERROR(__xludf.DUMMYFUNCTION("""COMPUTED_VALUE"""),28)</f>
        <v>28</v>
      </c>
      <c r="CW16" s="32">
        <f ca="1">IFERROR(__xludf.DUMMYFUNCTION("""COMPUTED_VALUE"""),33)</f>
        <v>33</v>
      </c>
      <c r="CX16" s="34">
        <f ca="1">IFERROR(__xludf.DUMMYFUNCTION("""COMPUTED_VALUE"""),61)</f>
        <v>61</v>
      </c>
      <c r="CY16" s="28"/>
      <c r="CZ16" s="26"/>
      <c r="DA16" s="26">
        <f t="shared" ref="DA16:DA19" si="71">SUM(CY16:CZ16)</f>
        <v>0</v>
      </c>
      <c r="DB16" s="25">
        <v>2</v>
      </c>
      <c r="DC16" s="25">
        <v>4</v>
      </c>
      <c r="DD16" s="26">
        <f t="shared" ref="DD16:DD19" si="72">SUM(DB16:DC16)</f>
        <v>6</v>
      </c>
      <c r="DE16" s="26">
        <f t="shared" ref="DE16:DF16" si="73">SUM(CY16+DB16)</f>
        <v>2</v>
      </c>
      <c r="DF16" s="26">
        <f t="shared" si="73"/>
        <v>4</v>
      </c>
      <c r="DG16" s="27">
        <f t="shared" ref="DG16:DG19" si="74">SUM(DE16:DF16)</f>
        <v>6</v>
      </c>
      <c r="DH16" s="30"/>
      <c r="DI16" s="26"/>
      <c r="DJ16" s="26">
        <f t="shared" ref="DJ16:DJ19" si="75">SUM(DH16:DI16)</f>
        <v>0</v>
      </c>
      <c r="DK16" s="25">
        <v>31</v>
      </c>
      <c r="DL16" s="25">
        <v>33</v>
      </c>
      <c r="DM16" s="26">
        <f t="shared" ref="DM16:DM19" si="76">SUM(DK16:DL16)</f>
        <v>64</v>
      </c>
      <c r="DN16" s="26">
        <f t="shared" ref="DN16:DO16" si="77">SUM(DH16+DK16)</f>
        <v>31</v>
      </c>
      <c r="DO16" s="26">
        <f t="shared" si="77"/>
        <v>33</v>
      </c>
      <c r="DP16" s="27">
        <f t="shared" ref="DP16:DP19" si="78">SUM(DN16:DO16)</f>
        <v>64</v>
      </c>
      <c r="DQ16" s="28"/>
      <c r="DR16" s="26"/>
      <c r="DS16" s="26">
        <f t="shared" ref="DS16:DS19" si="79">SUM(DQ16:DR16)</f>
        <v>0</v>
      </c>
      <c r="DT16" s="25">
        <v>23</v>
      </c>
      <c r="DU16" s="25">
        <v>40</v>
      </c>
      <c r="DV16" s="26">
        <f t="shared" ref="DV16:DV19" si="80">SUM(DT16:DU16)</f>
        <v>63</v>
      </c>
      <c r="DW16" s="26">
        <f t="shared" ref="DW16:DX16" si="81">SUM(DQ16+DT16)</f>
        <v>23</v>
      </c>
      <c r="DX16" s="26">
        <f t="shared" si="81"/>
        <v>40</v>
      </c>
      <c r="DY16" s="27">
        <f t="shared" ref="DY16:DY19" si="82">SUM(DW16:DX16)</f>
        <v>63</v>
      </c>
      <c r="DZ16" s="30"/>
      <c r="EA16" s="26"/>
      <c r="EB16" s="26">
        <f t="shared" ref="EB16:EB19" si="83">SUM(DZ16:EA16)</f>
        <v>0</v>
      </c>
      <c r="EC16" s="25">
        <v>32</v>
      </c>
      <c r="ED16" s="25">
        <v>54</v>
      </c>
      <c r="EE16" s="26">
        <f t="shared" ref="EE16:EE19" si="84">SUM(EC16:ED16)</f>
        <v>86</v>
      </c>
      <c r="EF16" s="26">
        <f t="shared" ref="EF16:EG16" si="85">SUM(DZ16+EC16)</f>
        <v>32</v>
      </c>
      <c r="EG16" s="26">
        <f t="shared" si="85"/>
        <v>54</v>
      </c>
      <c r="EH16" s="27">
        <f t="shared" ref="EH16:EH19" si="86">SUM(EF16:EG16)</f>
        <v>86</v>
      </c>
      <c r="EI16" s="30"/>
      <c r="EJ16" s="26"/>
      <c r="EK16" s="26">
        <f t="shared" ref="EK16:EK19" si="87">SUM(EI16:EJ16)</f>
        <v>0</v>
      </c>
      <c r="EL16" s="25">
        <v>68</v>
      </c>
      <c r="EM16" s="25">
        <v>54</v>
      </c>
      <c r="EN16" s="26">
        <f t="shared" ref="EN16:EN19" si="88">SUM(EL16:EM16)</f>
        <v>122</v>
      </c>
      <c r="EO16" s="26">
        <f t="shared" ref="EO16:EP16" si="89">SUM(EI16+EL16)</f>
        <v>68</v>
      </c>
      <c r="EP16" s="26">
        <f t="shared" si="89"/>
        <v>54</v>
      </c>
      <c r="EQ16" s="27">
        <f t="shared" ref="EQ16:EQ19" si="90">SUM(EO16:EP16)</f>
        <v>122</v>
      </c>
      <c r="ER16" s="28"/>
      <c r="ES16" s="26"/>
      <c r="ET16" s="26"/>
      <c r="EU16" s="26">
        <f t="shared" ref="EU16:EV16" ca="1" si="91">SUM(G16+P16+Y16+AH16+AQ16+AZ16+BI16+BR16+CA16+CJ16+CS16+DB16+DK16+DT16+EC16+EL16)</f>
        <v>356</v>
      </c>
      <c r="EV16" s="26">
        <f t="shared" ca="1" si="91"/>
        <v>565</v>
      </c>
      <c r="EW16" s="26">
        <f t="shared" ref="EW16:EW19" ca="1" si="92">SUM(EU16:EV16)</f>
        <v>921</v>
      </c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30"/>
      <c r="E17" s="26"/>
      <c r="F17" s="26">
        <f t="shared" si="32"/>
        <v>0</v>
      </c>
      <c r="G17" s="26"/>
      <c r="H17" s="25">
        <v>76</v>
      </c>
      <c r="I17" s="26">
        <f t="shared" si="33"/>
        <v>76</v>
      </c>
      <c r="J17" s="26">
        <f t="shared" ref="J17:K17" si="93">SUM(D17+G17)</f>
        <v>0</v>
      </c>
      <c r="K17" s="26">
        <f t="shared" si="93"/>
        <v>76</v>
      </c>
      <c r="L17" s="27">
        <f t="shared" si="35"/>
        <v>76</v>
      </c>
      <c r="M17" s="28"/>
      <c r="N17" s="26"/>
      <c r="O17" s="26">
        <f t="shared" si="36"/>
        <v>0</v>
      </c>
      <c r="P17" s="26"/>
      <c r="Q17" s="25">
        <v>75</v>
      </c>
      <c r="R17" s="26">
        <f t="shared" si="37"/>
        <v>75</v>
      </c>
      <c r="S17" s="26">
        <f t="shared" ref="S17:T17" si="94">SUM(M17+P17)</f>
        <v>0</v>
      </c>
      <c r="T17" s="26">
        <f t="shared" si="94"/>
        <v>75</v>
      </c>
      <c r="U17" s="27">
        <f t="shared" si="39"/>
        <v>75</v>
      </c>
      <c r="V17" s="28"/>
      <c r="W17" s="26"/>
      <c r="X17" s="26">
        <f t="shared" si="40"/>
        <v>0</v>
      </c>
      <c r="Y17" s="26"/>
      <c r="Z17" s="48">
        <v>66</v>
      </c>
      <c r="AA17" s="26">
        <f t="shared" si="41"/>
        <v>66</v>
      </c>
      <c r="AB17" s="26">
        <f t="shared" ref="AB17:AC17" si="95">SUM(V17+Y17)</f>
        <v>0</v>
      </c>
      <c r="AC17" s="26">
        <f t="shared" si="95"/>
        <v>66</v>
      </c>
      <c r="AD17" s="27">
        <f t="shared" si="43"/>
        <v>66</v>
      </c>
      <c r="AE17" s="28"/>
      <c r="AF17" s="26"/>
      <c r="AG17" s="26">
        <f t="shared" si="44"/>
        <v>0</v>
      </c>
      <c r="AH17" s="25">
        <v>0</v>
      </c>
      <c r="AI17" s="25">
        <v>47</v>
      </c>
      <c r="AJ17" s="26">
        <f t="shared" si="45"/>
        <v>47</v>
      </c>
      <c r="AK17" s="26">
        <f t="shared" ref="AK17:AL17" si="96">SUM(AE17+AH17)</f>
        <v>0</v>
      </c>
      <c r="AL17" s="26">
        <f t="shared" si="96"/>
        <v>47</v>
      </c>
      <c r="AM17" s="27">
        <f t="shared" si="47"/>
        <v>47</v>
      </c>
      <c r="AN17" s="30"/>
      <c r="AO17" s="26"/>
      <c r="AP17" s="26">
        <f t="shared" si="48"/>
        <v>0</v>
      </c>
      <c r="AQ17" s="25">
        <v>0</v>
      </c>
      <c r="AR17" s="25">
        <v>51</v>
      </c>
      <c r="AS17" s="26">
        <f t="shared" si="49"/>
        <v>51</v>
      </c>
      <c r="AT17" s="26">
        <f t="shared" ref="AT17:AU17" si="97">SUM(AN17+AQ17)</f>
        <v>0</v>
      </c>
      <c r="AU17" s="26">
        <f t="shared" si="97"/>
        <v>51</v>
      </c>
      <c r="AV17" s="27">
        <f t="shared" si="51"/>
        <v>51</v>
      </c>
      <c r="AW17" s="28"/>
      <c r="AX17" s="26"/>
      <c r="AY17" s="26">
        <f t="shared" si="52"/>
        <v>0</v>
      </c>
      <c r="AZ17" s="25">
        <v>0</v>
      </c>
      <c r="BA17" s="25">
        <v>61</v>
      </c>
      <c r="BB17" s="26">
        <f t="shared" si="53"/>
        <v>61</v>
      </c>
      <c r="BC17" s="26">
        <f t="shared" ref="BC17:BD17" si="98">SUM(AW17+AZ17)</f>
        <v>0</v>
      </c>
      <c r="BD17" s="26">
        <f t="shared" si="98"/>
        <v>61</v>
      </c>
      <c r="BE17" s="27">
        <f t="shared" si="55"/>
        <v>61</v>
      </c>
      <c r="BF17" s="30"/>
      <c r="BG17" s="26"/>
      <c r="BH17" s="26">
        <f t="shared" si="56"/>
        <v>0</v>
      </c>
      <c r="BI17" s="60"/>
      <c r="BJ17" s="48">
        <v>22</v>
      </c>
      <c r="BK17" s="26">
        <f t="shared" si="57"/>
        <v>22</v>
      </c>
      <c r="BL17" s="26">
        <f t="shared" ref="BL17:BM17" si="99">SUM(BF17+BI17)</f>
        <v>0</v>
      </c>
      <c r="BM17" s="26">
        <f t="shared" si="99"/>
        <v>22</v>
      </c>
      <c r="BN17" s="27">
        <f t="shared" si="59"/>
        <v>22</v>
      </c>
      <c r="BO17" s="28"/>
      <c r="BP17" s="26"/>
      <c r="BQ17" s="26">
        <f t="shared" si="60"/>
        <v>0</v>
      </c>
      <c r="BR17" s="26"/>
      <c r="BS17" s="25">
        <v>23</v>
      </c>
      <c r="BT17" s="26">
        <f t="shared" si="61"/>
        <v>23</v>
      </c>
      <c r="BU17" s="26">
        <f t="shared" ref="BU17:BV17" si="100">SUM(BO17+BR17)</f>
        <v>0</v>
      </c>
      <c r="BV17" s="26">
        <f t="shared" si="100"/>
        <v>23</v>
      </c>
      <c r="BW17" s="27">
        <f t="shared" si="63"/>
        <v>23</v>
      </c>
      <c r="BX17" s="30"/>
      <c r="BY17" s="25">
        <v>0</v>
      </c>
      <c r="BZ17" s="25">
        <v>0</v>
      </c>
      <c r="CA17" s="26"/>
      <c r="CB17" s="25">
        <v>17</v>
      </c>
      <c r="CC17" s="26">
        <f t="shared" si="64"/>
        <v>17</v>
      </c>
      <c r="CD17" s="26">
        <f t="shared" ref="CD17:CE17" si="101">SUM(BX17+CA17)</f>
        <v>0</v>
      </c>
      <c r="CE17" s="26">
        <f t="shared" si="101"/>
        <v>17</v>
      </c>
      <c r="CF17" s="27">
        <f t="shared" si="66"/>
        <v>17</v>
      </c>
      <c r="CG17" s="28"/>
      <c r="CH17" s="26"/>
      <c r="CI17" s="26">
        <f t="shared" si="67"/>
        <v>0</v>
      </c>
      <c r="CJ17" s="26"/>
      <c r="CK17" s="25">
        <v>45</v>
      </c>
      <c r="CL17" s="26">
        <f t="shared" si="68"/>
        <v>45</v>
      </c>
      <c r="CM17" s="26">
        <f t="shared" ref="CM17:CN17" si="102">SUM(CG17+CJ17)</f>
        <v>0</v>
      </c>
      <c r="CN17" s="26">
        <f t="shared" si="102"/>
        <v>45</v>
      </c>
      <c r="CO17" s="27">
        <f t="shared" si="70"/>
        <v>45</v>
      </c>
      <c r="CP17" s="31"/>
      <c r="CQ17" s="32"/>
      <c r="CR17" s="32"/>
      <c r="CS17" s="33"/>
      <c r="CT17" s="33">
        <f ca="1">IFERROR(__xludf.DUMMYFUNCTION("""COMPUTED_VALUE"""),137)</f>
        <v>137</v>
      </c>
      <c r="CU17" s="33">
        <f ca="1">IFERROR(__xludf.DUMMYFUNCTION("""COMPUTED_VALUE"""),137)</f>
        <v>137</v>
      </c>
      <c r="CV17" s="32"/>
      <c r="CW17" s="32">
        <f ca="1">IFERROR(__xludf.DUMMYFUNCTION("""COMPUTED_VALUE"""),137)</f>
        <v>137</v>
      </c>
      <c r="CX17" s="34">
        <f ca="1">IFERROR(__xludf.DUMMYFUNCTION("""COMPUTED_VALUE"""),137)</f>
        <v>137</v>
      </c>
      <c r="CY17" s="28"/>
      <c r="CZ17" s="26"/>
      <c r="DA17" s="26">
        <f t="shared" si="71"/>
        <v>0</v>
      </c>
      <c r="DB17" s="25">
        <v>0</v>
      </c>
      <c r="DC17" s="25">
        <v>54</v>
      </c>
      <c r="DD17" s="26">
        <f t="shared" si="72"/>
        <v>54</v>
      </c>
      <c r="DE17" s="26">
        <f t="shared" ref="DE17:DF17" si="103">SUM(CY17+DB17)</f>
        <v>0</v>
      </c>
      <c r="DF17" s="26">
        <f t="shared" si="103"/>
        <v>54</v>
      </c>
      <c r="DG17" s="27">
        <f t="shared" si="74"/>
        <v>54</v>
      </c>
      <c r="DH17" s="30"/>
      <c r="DI17" s="26"/>
      <c r="DJ17" s="26">
        <f t="shared" si="75"/>
        <v>0</v>
      </c>
      <c r="DK17" s="26"/>
      <c r="DL17" s="25">
        <v>73</v>
      </c>
      <c r="DM17" s="26">
        <f t="shared" si="76"/>
        <v>73</v>
      </c>
      <c r="DN17" s="26">
        <f t="shared" ref="DN17:DO17" si="104">SUM(DH17+DK17)</f>
        <v>0</v>
      </c>
      <c r="DO17" s="26">
        <f t="shared" si="104"/>
        <v>73</v>
      </c>
      <c r="DP17" s="27">
        <f t="shared" si="78"/>
        <v>73</v>
      </c>
      <c r="DQ17" s="28"/>
      <c r="DR17" s="26"/>
      <c r="DS17" s="26">
        <f t="shared" si="79"/>
        <v>0</v>
      </c>
      <c r="DT17" s="26"/>
      <c r="DU17" s="25">
        <v>74</v>
      </c>
      <c r="DV17" s="26">
        <f t="shared" si="80"/>
        <v>74</v>
      </c>
      <c r="DW17" s="26">
        <f t="shared" ref="DW17:DX17" si="105">SUM(DQ17+DT17)</f>
        <v>0</v>
      </c>
      <c r="DX17" s="26">
        <f t="shared" si="105"/>
        <v>74</v>
      </c>
      <c r="DY17" s="27">
        <f t="shared" si="82"/>
        <v>74</v>
      </c>
      <c r="DZ17" s="30"/>
      <c r="EA17" s="26"/>
      <c r="EB17" s="26">
        <f t="shared" si="83"/>
        <v>0</v>
      </c>
      <c r="EC17" s="26"/>
      <c r="ED17" s="25">
        <v>64</v>
      </c>
      <c r="EE17" s="26">
        <f t="shared" si="84"/>
        <v>64</v>
      </c>
      <c r="EF17" s="26">
        <f t="shared" ref="EF17:EG17" si="106">SUM(DZ17+EC17)</f>
        <v>0</v>
      </c>
      <c r="EG17" s="26">
        <f t="shared" si="106"/>
        <v>64</v>
      </c>
      <c r="EH17" s="27">
        <f t="shared" si="86"/>
        <v>64</v>
      </c>
      <c r="EI17" s="30"/>
      <c r="EJ17" s="26"/>
      <c r="EK17" s="26">
        <f t="shared" si="87"/>
        <v>0</v>
      </c>
      <c r="EL17" s="26"/>
      <c r="EM17" s="25">
        <v>71</v>
      </c>
      <c r="EN17" s="26">
        <f t="shared" si="88"/>
        <v>71</v>
      </c>
      <c r="EO17" s="26">
        <f t="shared" ref="EO17:EP17" si="107">SUM(EI17+EL17)</f>
        <v>0</v>
      </c>
      <c r="EP17" s="26">
        <f t="shared" si="107"/>
        <v>71</v>
      </c>
      <c r="EQ17" s="27">
        <f t="shared" si="90"/>
        <v>71</v>
      </c>
      <c r="ER17" s="28"/>
      <c r="ES17" s="26"/>
      <c r="ET17" s="26"/>
      <c r="EU17" s="26">
        <f t="shared" ref="EU17:EV17" si="108">SUM(G17+P17+Y17+AH17+AQ17+AZ17+BI17+BR17+CA17+CJ17+CS17+DB17+DK17+DT17+EC17+EL17)</f>
        <v>0</v>
      </c>
      <c r="EV17" s="26">
        <f t="shared" ca="1" si="108"/>
        <v>956</v>
      </c>
      <c r="EW17" s="26">
        <f t="shared" ca="1" si="92"/>
        <v>956</v>
      </c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30"/>
      <c r="E18" s="26"/>
      <c r="F18" s="26">
        <f t="shared" si="32"/>
        <v>0</v>
      </c>
      <c r="G18" s="25">
        <v>2</v>
      </c>
      <c r="H18" s="25">
        <v>34</v>
      </c>
      <c r="I18" s="26">
        <f t="shared" si="33"/>
        <v>36</v>
      </c>
      <c r="J18" s="26">
        <f t="shared" ref="J18:K18" si="109">SUM(D18+G18)</f>
        <v>2</v>
      </c>
      <c r="K18" s="26">
        <f t="shared" si="109"/>
        <v>34</v>
      </c>
      <c r="L18" s="27">
        <f t="shared" si="35"/>
        <v>36</v>
      </c>
      <c r="M18" s="28"/>
      <c r="N18" s="26"/>
      <c r="O18" s="26">
        <f t="shared" si="36"/>
        <v>0</v>
      </c>
      <c r="P18" s="25">
        <v>5</v>
      </c>
      <c r="Q18" s="25">
        <v>79</v>
      </c>
      <c r="R18" s="26">
        <f t="shared" si="37"/>
        <v>84</v>
      </c>
      <c r="S18" s="26">
        <f t="shared" ref="S18:T18" si="110">SUM(M18+P18)</f>
        <v>5</v>
      </c>
      <c r="T18" s="26">
        <f t="shared" si="110"/>
        <v>79</v>
      </c>
      <c r="U18" s="27">
        <f t="shared" si="39"/>
        <v>84</v>
      </c>
      <c r="V18" s="28"/>
      <c r="W18" s="26"/>
      <c r="X18" s="26">
        <f t="shared" si="40"/>
        <v>0</v>
      </c>
      <c r="Y18" s="48">
        <v>10</v>
      </c>
      <c r="Z18" s="46">
        <v>38</v>
      </c>
      <c r="AA18" s="26">
        <f t="shared" si="41"/>
        <v>48</v>
      </c>
      <c r="AB18" s="26">
        <f t="shared" ref="AB18:AC18" si="111">SUM(V18+Y18)</f>
        <v>10</v>
      </c>
      <c r="AC18" s="26">
        <f t="shared" si="111"/>
        <v>38</v>
      </c>
      <c r="AD18" s="27">
        <f t="shared" si="43"/>
        <v>48</v>
      </c>
      <c r="AE18" s="28"/>
      <c r="AF18" s="26"/>
      <c r="AG18" s="26">
        <f t="shared" si="44"/>
        <v>0</v>
      </c>
      <c r="AH18" s="25">
        <v>2</v>
      </c>
      <c r="AI18" s="25">
        <v>32</v>
      </c>
      <c r="AJ18" s="26">
        <f t="shared" si="45"/>
        <v>34</v>
      </c>
      <c r="AK18" s="26">
        <f t="shared" ref="AK18:AL18" si="112">SUM(AE18+AH18)</f>
        <v>2</v>
      </c>
      <c r="AL18" s="26">
        <f t="shared" si="112"/>
        <v>32</v>
      </c>
      <c r="AM18" s="27">
        <f t="shared" si="47"/>
        <v>34</v>
      </c>
      <c r="AN18" s="30"/>
      <c r="AO18" s="26"/>
      <c r="AP18" s="26">
        <f t="shared" si="48"/>
        <v>0</v>
      </c>
      <c r="AQ18" s="25">
        <v>4</v>
      </c>
      <c r="AR18" s="25">
        <v>47</v>
      </c>
      <c r="AS18" s="26">
        <f t="shared" si="49"/>
        <v>51</v>
      </c>
      <c r="AT18" s="26">
        <f t="shared" ref="AT18:AU18" si="113">SUM(AN18+AQ18)</f>
        <v>4</v>
      </c>
      <c r="AU18" s="26">
        <f t="shared" si="113"/>
        <v>47</v>
      </c>
      <c r="AV18" s="27">
        <f t="shared" si="51"/>
        <v>51</v>
      </c>
      <c r="AW18" s="28"/>
      <c r="AX18" s="26"/>
      <c r="AY18" s="26">
        <f t="shared" si="52"/>
        <v>0</v>
      </c>
      <c r="AZ18" s="25">
        <v>21</v>
      </c>
      <c r="BA18" s="25">
        <v>73</v>
      </c>
      <c r="BB18" s="26">
        <f t="shared" si="53"/>
        <v>94</v>
      </c>
      <c r="BC18" s="26">
        <f t="shared" ref="BC18:BD18" si="114">SUM(AW18+AZ18)</f>
        <v>21</v>
      </c>
      <c r="BD18" s="26">
        <f t="shared" si="114"/>
        <v>73</v>
      </c>
      <c r="BE18" s="27">
        <f t="shared" si="55"/>
        <v>94</v>
      </c>
      <c r="BF18" s="30"/>
      <c r="BG18" s="26"/>
      <c r="BH18" s="26">
        <f t="shared" si="56"/>
        <v>0</v>
      </c>
      <c r="BI18" s="48">
        <v>14</v>
      </c>
      <c r="BJ18" s="48">
        <v>34</v>
      </c>
      <c r="BK18" s="26">
        <f t="shared" si="57"/>
        <v>48</v>
      </c>
      <c r="BL18" s="26">
        <f t="shared" ref="BL18:BM18" si="115">SUM(BF18+BI18)</f>
        <v>14</v>
      </c>
      <c r="BM18" s="26">
        <f t="shared" si="115"/>
        <v>34</v>
      </c>
      <c r="BN18" s="27">
        <f t="shared" si="59"/>
        <v>48</v>
      </c>
      <c r="BO18" s="28"/>
      <c r="BP18" s="26"/>
      <c r="BQ18" s="26">
        <f t="shared" si="60"/>
        <v>0</v>
      </c>
      <c r="BR18" s="25">
        <v>5</v>
      </c>
      <c r="BS18" s="25">
        <v>10</v>
      </c>
      <c r="BT18" s="26">
        <f t="shared" si="61"/>
        <v>15</v>
      </c>
      <c r="BU18" s="26">
        <f t="shared" ref="BU18:BV18" si="116">SUM(BO18+BR18)</f>
        <v>5</v>
      </c>
      <c r="BV18" s="26">
        <f t="shared" si="116"/>
        <v>10</v>
      </c>
      <c r="BW18" s="27">
        <f t="shared" si="63"/>
        <v>15</v>
      </c>
      <c r="BX18" s="30"/>
      <c r="BY18" s="25">
        <v>0</v>
      </c>
      <c r="BZ18" s="25">
        <v>0</v>
      </c>
      <c r="CA18" s="25">
        <v>0</v>
      </c>
      <c r="CB18" s="25">
        <v>14</v>
      </c>
      <c r="CC18" s="26">
        <f t="shared" si="64"/>
        <v>14</v>
      </c>
      <c r="CD18" s="26">
        <f t="shared" ref="CD18:CE18" si="117">SUM(BX18+CA18)</f>
        <v>0</v>
      </c>
      <c r="CE18" s="26">
        <f t="shared" si="117"/>
        <v>14</v>
      </c>
      <c r="CF18" s="27">
        <f t="shared" si="66"/>
        <v>14</v>
      </c>
      <c r="CG18" s="28"/>
      <c r="CH18" s="26"/>
      <c r="CI18" s="25" t="s">
        <v>39</v>
      </c>
      <c r="CJ18" s="25">
        <v>2</v>
      </c>
      <c r="CK18" s="25">
        <v>32</v>
      </c>
      <c r="CL18" s="26">
        <f t="shared" si="68"/>
        <v>34</v>
      </c>
      <c r="CM18" s="26">
        <f t="shared" ref="CM18:CN18" si="118">SUM(CG18+CJ18)</f>
        <v>2</v>
      </c>
      <c r="CN18" s="26">
        <f t="shared" si="118"/>
        <v>32</v>
      </c>
      <c r="CO18" s="27">
        <f t="shared" si="70"/>
        <v>34</v>
      </c>
      <c r="CP18" s="31"/>
      <c r="CQ18" s="32"/>
      <c r="CR18" s="32"/>
      <c r="CS18" s="61">
        <f ca="1">IFERROR(__xludf.DUMMYFUNCTION("""COMPUTED_VALUE"""),3)</f>
        <v>3</v>
      </c>
      <c r="CT18" s="33">
        <f ca="1">IFERROR(__xludf.DUMMYFUNCTION("""COMPUTED_VALUE"""),42)</f>
        <v>42</v>
      </c>
      <c r="CU18" s="33">
        <f ca="1">IFERROR(__xludf.DUMMYFUNCTION("""COMPUTED_VALUE"""),45)</f>
        <v>45</v>
      </c>
      <c r="CV18" s="32">
        <f ca="1">IFERROR(__xludf.DUMMYFUNCTION("""COMPUTED_VALUE"""),3)</f>
        <v>3</v>
      </c>
      <c r="CW18" s="32">
        <f ca="1">IFERROR(__xludf.DUMMYFUNCTION("""COMPUTED_VALUE"""),42)</f>
        <v>42</v>
      </c>
      <c r="CX18" s="34">
        <f ca="1">IFERROR(__xludf.DUMMYFUNCTION("""COMPUTED_VALUE"""),45)</f>
        <v>45</v>
      </c>
      <c r="CY18" s="28"/>
      <c r="CZ18" s="26"/>
      <c r="DA18" s="26">
        <f t="shared" si="71"/>
        <v>0</v>
      </c>
      <c r="DB18" s="25">
        <v>1</v>
      </c>
      <c r="DC18" s="25">
        <v>32</v>
      </c>
      <c r="DD18" s="26">
        <f t="shared" si="72"/>
        <v>33</v>
      </c>
      <c r="DE18" s="26">
        <f t="shared" ref="DE18:DF18" si="119">SUM(CY18+DB18)</f>
        <v>1</v>
      </c>
      <c r="DF18" s="26">
        <f t="shared" si="119"/>
        <v>32</v>
      </c>
      <c r="DG18" s="27">
        <f t="shared" si="74"/>
        <v>33</v>
      </c>
      <c r="DH18" s="30"/>
      <c r="DI18" s="26"/>
      <c r="DJ18" s="26">
        <f t="shared" si="75"/>
        <v>0</v>
      </c>
      <c r="DK18" s="25">
        <v>5</v>
      </c>
      <c r="DL18" s="25">
        <v>17</v>
      </c>
      <c r="DM18" s="26">
        <f t="shared" si="76"/>
        <v>22</v>
      </c>
      <c r="DN18" s="26">
        <f t="shared" ref="DN18:DO18" si="120">SUM(DH18+DK18)</f>
        <v>5</v>
      </c>
      <c r="DO18" s="26">
        <f t="shared" si="120"/>
        <v>17</v>
      </c>
      <c r="DP18" s="27">
        <f t="shared" si="78"/>
        <v>22</v>
      </c>
      <c r="DQ18" s="28"/>
      <c r="DR18" s="26"/>
      <c r="DS18" s="26">
        <f t="shared" si="79"/>
        <v>0</v>
      </c>
      <c r="DT18" s="26"/>
      <c r="DU18" s="25">
        <v>30</v>
      </c>
      <c r="DV18" s="26">
        <f t="shared" si="80"/>
        <v>30</v>
      </c>
      <c r="DW18" s="26">
        <f t="shared" ref="DW18:DX18" si="121">SUM(DQ18+DT18)</f>
        <v>0</v>
      </c>
      <c r="DX18" s="26">
        <f t="shared" si="121"/>
        <v>30</v>
      </c>
      <c r="DY18" s="27">
        <f t="shared" si="82"/>
        <v>30</v>
      </c>
      <c r="DZ18" s="30"/>
      <c r="EA18" s="26"/>
      <c r="EB18" s="26">
        <f t="shared" si="83"/>
        <v>0</v>
      </c>
      <c r="EC18" s="25">
        <v>4</v>
      </c>
      <c r="ED18" s="25">
        <v>25</v>
      </c>
      <c r="EE18" s="26">
        <f t="shared" si="84"/>
        <v>29</v>
      </c>
      <c r="EF18" s="26">
        <f t="shared" ref="EF18:EG18" si="122">SUM(DZ18+EC18)</f>
        <v>4</v>
      </c>
      <c r="EG18" s="26">
        <f t="shared" si="122"/>
        <v>25</v>
      </c>
      <c r="EH18" s="27">
        <f t="shared" si="86"/>
        <v>29</v>
      </c>
      <c r="EI18" s="30"/>
      <c r="EJ18" s="26"/>
      <c r="EK18" s="26">
        <f t="shared" si="87"/>
        <v>0</v>
      </c>
      <c r="EL18" s="25">
        <v>1</v>
      </c>
      <c r="EM18" s="25">
        <v>25</v>
      </c>
      <c r="EN18" s="26">
        <f t="shared" si="88"/>
        <v>26</v>
      </c>
      <c r="EO18" s="26">
        <f t="shared" ref="EO18:EP18" si="123">SUM(EI18+EL18)</f>
        <v>1</v>
      </c>
      <c r="EP18" s="26">
        <f t="shared" si="123"/>
        <v>25</v>
      </c>
      <c r="EQ18" s="27">
        <f t="shared" si="90"/>
        <v>26</v>
      </c>
      <c r="ER18" s="28"/>
      <c r="ES18" s="26"/>
      <c r="ET18" s="26"/>
      <c r="EU18" s="26">
        <f t="shared" ref="EU18:EV18" ca="1" si="124">SUM(G18+P18+Y18+AH18+AQ18+AZ18+BI18+BR18+CA18+CJ18+CS18+DB18+DK18+DT18+EC18+EL18)</f>
        <v>79</v>
      </c>
      <c r="EV18" s="26">
        <f t="shared" ca="1" si="124"/>
        <v>564</v>
      </c>
      <c r="EW18" s="26">
        <f t="shared" ca="1" si="92"/>
        <v>643</v>
      </c>
      <c r="EX18" s="26"/>
      <c r="EY18" s="26"/>
      <c r="EZ18" s="29"/>
    </row>
    <row r="19" spans="1:156">
      <c r="A19" s="58"/>
      <c r="B19" s="59">
        <v>4</v>
      </c>
      <c r="C19" s="57" t="s">
        <v>40</v>
      </c>
      <c r="D19" s="30"/>
      <c r="E19" s="26"/>
      <c r="F19" s="26">
        <f t="shared" si="32"/>
        <v>0</v>
      </c>
      <c r="G19" s="26"/>
      <c r="H19" s="26"/>
      <c r="I19" s="26">
        <f t="shared" si="33"/>
        <v>0</v>
      </c>
      <c r="J19" s="26">
        <f t="shared" ref="J19:K19" si="125">SUM(D19+G19)</f>
        <v>0</v>
      </c>
      <c r="K19" s="26">
        <f t="shared" si="125"/>
        <v>0</v>
      </c>
      <c r="L19" s="27">
        <f t="shared" si="35"/>
        <v>0</v>
      </c>
      <c r="M19" s="28"/>
      <c r="N19" s="26"/>
      <c r="O19" s="26">
        <f t="shared" si="36"/>
        <v>0</v>
      </c>
      <c r="P19" s="26"/>
      <c r="Q19" s="26"/>
      <c r="R19" s="26">
        <f t="shared" si="37"/>
        <v>0</v>
      </c>
      <c r="S19" s="26">
        <f t="shared" ref="S19:T19" si="126">SUM(M19+P19)</f>
        <v>0</v>
      </c>
      <c r="T19" s="26">
        <f t="shared" si="126"/>
        <v>0</v>
      </c>
      <c r="U19" s="27">
        <f t="shared" si="39"/>
        <v>0</v>
      </c>
      <c r="V19" s="28"/>
      <c r="W19" s="26"/>
      <c r="X19" s="26">
        <f t="shared" si="40"/>
        <v>0</v>
      </c>
      <c r="Y19" s="26"/>
      <c r="Z19" s="26"/>
      <c r="AA19" s="26">
        <f t="shared" si="41"/>
        <v>0</v>
      </c>
      <c r="AB19" s="26">
        <f t="shared" ref="AB19:AC19" si="127">SUM(V19+Y19)</f>
        <v>0</v>
      </c>
      <c r="AC19" s="26">
        <f t="shared" si="127"/>
        <v>0</v>
      </c>
      <c r="AD19" s="27">
        <f t="shared" si="43"/>
        <v>0</v>
      </c>
      <c r="AE19" s="28"/>
      <c r="AF19" s="26"/>
      <c r="AG19" s="26">
        <f t="shared" si="44"/>
        <v>0</v>
      </c>
      <c r="AH19" s="25">
        <v>0</v>
      </c>
      <c r="AI19" s="25">
        <v>19</v>
      </c>
      <c r="AJ19" s="26">
        <f t="shared" si="45"/>
        <v>19</v>
      </c>
      <c r="AK19" s="26">
        <f t="shared" ref="AK19:AL19" si="128">SUM(AE19+AH19)</f>
        <v>0</v>
      </c>
      <c r="AL19" s="26">
        <f t="shared" si="128"/>
        <v>19</v>
      </c>
      <c r="AM19" s="27">
        <f t="shared" si="47"/>
        <v>19</v>
      </c>
      <c r="AN19" s="30"/>
      <c r="AO19" s="26"/>
      <c r="AP19" s="26">
        <f t="shared" si="48"/>
        <v>0</v>
      </c>
      <c r="AQ19" s="26"/>
      <c r="AR19" s="26"/>
      <c r="AS19" s="26">
        <f t="shared" si="49"/>
        <v>0</v>
      </c>
      <c r="AT19" s="26">
        <f t="shared" ref="AT19:AU19" si="129">SUM(AN19+AQ19)</f>
        <v>0</v>
      </c>
      <c r="AU19" s="26">
        <f t="shared" si="129"/>
        <v>0</v>
      </c>
      <c r="AV19" s="27">
        <f t="shared" si="51"/>
        <v>0</v>
      </c>
      <c r="AW19" s="28"/>
      <c r="AX19" s="26"/>
      <c r="AY19" s="26">
        <f t="shared" si="52"/>
        <v>0</v>
      </c>
      <c r="AZ19" s="26"/>
      <c r="BA19" s="26"/>
      <c r="BB19" s="26">
        <f t="shared" si="53"/>
        <v>0</v>
      </c>
      <c r="BC19" s="26">
        <f t="shared" ref="BC19:BD19" si="130">SUM(AW19+AZ19)</f>
        <v>0</v>
      </c>
      <c r="BD19" s="26">
        <f t="shared" si="130"/>
        <v>0</v>
      </c>
      <c r="BE19" s="27">
        <f t="shared" si="55"/>
        <v>0</v>
      </c>
      <c r="BF19" s="30"/>
      <c r="BG19" s="26"/>
      <c r="BH19" s="26">
        <f t="shared" si="56"/>
        <v>0</v>
      </c>
      <c r="BI19" s="26"/>
      <c r="BJ19" s="26"/>
      <c r="BK19" s="26">
        <f t="shared" si="57"/>
        <v>0</v>
      </c>
      <c r="BL19" s="26">
        <f t="shared" ref="BL19:BM19" si="131">SUM(BF19+BI19)</f>
        <v>0</v>
      </c>
      <c r="BM19" s="26">
        <f t="shared" si="131"/>
        <v>0</v>
      </c>
      <c r="BN19" s="27">
        <f t="shared" si="59"/>
        <v>0</v>
      </c>
      <c r="BO19" s="28"/>
      <c r="BP19" s="26"/>
      <c r="BQ19" s="26">
        <f t="shared" si="60"/>
        <v>0</v>
      </c>
      <c r="BR19" s="25">
        <v>5</v>
      </c>
      <c r="BS19" s="25">
        <v>5</v>
      </c>
      <c r="BT19" s="26">
        <f t="shared" si="61"/>
        <v>10</v>
      </c>
      <c r="BU19" s="26">
        <f t="shared" ref="BU19:BV19" si="132">SUM(BO19+BR19)</f>
        <v>5</v>
      </c>
      <c r="BV19" s="26">
        <f t="shared" si="132"/>
        <v>5</v>
      </c>
      <c r="BW19" s="27">
        <f t="shared" si="63"/>
        <v>10</v>
      </c>
      <c r="BX19" s="30"/>
      <c r="BY19" s="26"/>
      <c r="BZ19" s="26">
        <f>SUM(BX19:BY19)</f>
        <v>0</v>
      </c>
      <c r="CA19" s="26"/>
      <c r="CB19" s="26"/>
      <c r="CC19" s="26">
        <f t="shared" si="64"/>
        <v>0</v>
      </c>
      <c r="CD19" s="26">
        <f t="shared" ref="CD19:CE19" si="133">SUM(BX19+CA19)</f>
        <v>0</v>
      </c>
      <c r="CE19" s="26">
        <f t="shared" si="133"/>
        <v>0</v>
      </c>
      <c r="CF19" s="27">
        <f t="shared" si="66"/>
        <v>0</v>
      </c>
      <c r="CG19" s="28"/>
      <c r="CH19" s="26"/>
      <c r="CI19" s="26">
        <f>SUM(CG19:CH19)</f>
        <v>0</v>
      </c>
      <c r="CJ19" s="26"/>
      <c r="CK19" s="26"/>
      <c r="CL19" s="26">
        <f t="shared" si="68"/>
        <v>0</v>
      </c>
      <c r="CM19" s="26">
        <f t="shared" ref="CM19:CN19" si="134">SUM(CG19+CJ19)</f>
        <v>0</v>
      </c>
      <c r="CN19" s="26">
        <f t="shared" si="134"/>
        <v>0</v>
      </c>
      <c r="CO19" s="27">
        <f t="shared" si="70"/>
        <v>0</v>
      </c>
      <c r="CP19" s="31"/>
      <c r="CQ19" s="32"/>
      <c r="CR19" s="32"/>
      <c r="CS19" s="33"/>
      <c r="CT19" s="33"/>
      <c r="CU19" s="33"/>
      <c r="CV19" s="32"/>
      <c r="CW19" s="32"/>
      <c r="CX19" s="34"/>
      <c r="CY19" s="28"/>
      <c r="CZ19" s="26"/>
      <c r="DA19" s="26">
        <f t="shared" si="71"/>
        <v>0</v>
      </c>
      <c r="DB19" s="25">
        <v>0</v>
      </c>
      <c r="DC19" s="25">
        <v>0</v>
      </c>
      <c r="DD19" s="26">
        <f t="shared" si="72"/>
        <v>0</v>
      </c>
      <c r="DE19" s="26">
        <f t="shared" ref="DE19:DF19" si="135">SUM(CY19+DB19)</f>
        <v>0</v>
      </c>
      <c r="DF19" s="26">
        <f t="shared" si="135"/>
        <v>0</v>
      </c>
      <c r="DG19" s="27">
        <f t="shared" si="74"/>
        <v>0</v>
      </c>
      <c r="DH19" s="30"/>
      <c r="DI19" s="26"/>
      <c r="DJ19" s="26">
        <f t="shared" si="75"/>
        <v>0</v>
      </c>
      <c r="DK19" s="26"/>
      <c r="DL19" s="26"/>
      <c r="DM19" s="26">
        <f t="shared" si="76"/>
        <v>0</v>
      </c>
      <c r="DN19" s="26">
        <f t="shared" ref="DN19:DO19" si="136">SUM(DH19+DK19)</f>
        <v>0</v>
      </c>
      <c r="DO19" s="26">
        <f t="shared" si="136"/>
        <v>0</v>
      </c>
      <c r="DP19" s="27">
        <f t="shared" si="78"/>
        <v>0</v>
      </c>
      <c r="DQ19" s="28"/>
      <c r="DR19" s="26"/>
      <c r="DS19" s="26">
        <f t="shared" si="79"/>
        <v>0</v>
      </c>
      <c r="DT19" s="26"/>
      <c r="DU19" s="26"/>
      <c r="DV19" s="26">
        <f t="shared" si="80"/>
        <v>0</v>
      </c>
      <c r="DW19" s="26">
        <f t="shared" ref="DW19:DX19" si="137">SUM(DQ19+DT19)</f>
        <v>0</v>
      </c>
      <c r="DX19" s="26">
        <f t="shared" si="137"/>
        <v>0</v>
      </c>
      <c r="DY19" s="27">
        <f t="shared" si="82"/>
        <v>0</v>
      </c>
      <c r="DZ19" s="30"/>
      <c r="EA19" s="26"/>
      <c r="EB19" s="26">
        <f t="shared" si="83"/>
        <v>0</v>
      </c>
      <c r="EC19" s="26"/>
      <c r="ED19" s="26"/>
      <c r="EE19" s="26">
        <f t="shared" si="84"/>
        <v>0</v>
      </c>
      <c r="EF19" s="26">
        <f t="shared" ref="EF19:EG19" si="138">SUM(DZ19+EC19)</f>
        <v>0</v>
      </c>
      <c r="EG19" s="26">
        <f t="shared" si="138"/>
        <v>0</v>
      </c>
      <c r="EH19" s="27">
        <f t="shared" si="86"/>
        <v>0</v>
      </c>
      <c r="EI19" s="30"/>
      <c r="EJ19" s="26"/>
      <c r="EK19" s="26">
        <f t="shared" si="87"/>
        <v>0</v>
      </c>
      <c r="EL19" s="26"/>
      <c r="EM19" s="26"/>
      <c r="EN19" s="26">
        <f t="shared" si="88"/>
        <v>0</v>
      </c>
      <c r="EO19" s="26">
        <f t="shared" ref="EO19:EP19" si="139">SUM(EI19+EL19)</f>
        <v>0</v>
      </c>
      <c r="EP19" s="26">
        <f t="shared" si="139"/>
        <v>0</v>
      </c>
      <c r="EQ19" s="27">
        <f t="shared" si="90"/>
        <v>0</v>
      </c>
      <c r="ER19" s="49"/>
      <c r="ES19" s="62"/>
      <c r="ET19" s="62"/>
      <c r="EU19" s="26">
        <f t="shared" ref="EU19:EV19" si="140">SUM(G19+P19+Y19+AH19+AQ19+AZ19+BI19+BR19+CA19+CJ19+CS19+DB19+DK19+DT19+EC19+EL19)</f>
        <v>5</v>
      </c>
      <c r="EV19" s="26">
        <f t="shared" si="140"/>
        <v>24</v>
      </c>
      <c r="EW19" s="26">
        <f t="shared" si="92"/>
        <v>29</v>
      </c>
      <c r="EX19" s="62"/>
      <c r="EY19" s="62"/>
      <c r="EZ19" s="63"/>
    </row>
    <row r="20" spans="1:156" ht="15.75" customHeight="1">
      <c r="A20" s="277"/>
      <c r="B20" s="278"/>
      <c r="C20" s="247"/>
      <c r="D20" s="50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270"/>
      <c r="EU20" s="254"/>
      <c r="EV20" s="254"/>
      <c r="EW20" s="254"/>
      <c r="EX20" s="254"/>
      <c r="EY20" s="51"/>
      <c r="EZ20" s="20"/>
    </row>
    <row r="21" spans="1:156">
      <c r="A21" s="276" t="s">
        <v>41</v>
      </c>
      <c r="B21" s="256"/>
      <c r="C21" s="52" t="s">
        <v>42</v>
      </c>
      <c r="D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268"/>
      <c r="EU21" s="254"/>
      <c r="EV21" s="254"/>
      <c r="EW21" s="254"/>
      <c r="EX21" s="254"/>
      <c r="EY21" s="41"/>
      <c r="EZ21" s="28"/>
    </row>
    <row r="22" spans="1:156">
      <c r="A22" s="58"/>
      <c r="B22" s="59">
        <v>1</v>
      </c>
      <c r="C22" s="57" t="s">
        <v>43</v>
      </c>
      <c r="D22" s="30"/>
      <c r="E22" s="26"/>
      <c r="F22" s="26">
        <f t="shared" ref="F22:F32" si="141">SUM(D22:E22)</f>
        <v>0</v>
      </c>
      <c r="G22" s="25">
        <v>46</v>
      </c>
      <c r="H22" s="25">
        <v>177</v>
      </c>
      <c r="I22" s="26">
        <f t="shared" ref="I22:I32" si="142">SUM(G22:H22)</f>
        <v>223</v>
      </c>
      <c r="J22" s="26">
        <f t="shared" ref="J22:K22" si="143">SUM(D22+G22)</f>
        <v>46</v>
      </c>
      <c r="K22" s="26">
        <f t="shared" si="143"/>
        <v>177</v>
      </c>
      <c r="L22" s="27">
        <f t="shared" ref="L22:L32" si="144">SUM(J22:K22)</f>
        <v>223</v>
      </c>
      <c r="M22" s="28"/>
      <c r="N22" s="26"/>
      <c r="O22" s="26">
        <f t="shared" ref="O22:O32" si="145">SUM(M22:N22)</f>
        <v>0</v>
      </c>
      <c r="P22" s="25">
        <v>13</v>
      </c>
      <c r="Q22" s="25">
        <v>98</v>
      </c>
      <c r="R22" s="26">
        <f t="shared" ref="R22:R25" si="146">SUM(P22:Q22)</f>
        <v>111</v>
      </c>
      <c r="S22" s="26">
        <f t="shared" ref="S22:T22" si="147">SUM(M22+P22)</f>
        <v>13</v>
      </c>
      <c r="T22" s="26">
        <f t="shared" si="147"/>
        <v>98</v>
      </c>
      <c r="U22" s="27">
        <f t="shared" ref="U22:U32" si="148">SUM(S22:T22)</f>
        <v>111</v>
      </c>
      <c r="V22" s="28"/>
      <c r="W22" s="26"/>
      <c r="X22" s="26">
        <f t="shared" ref="X22:X32" si="149">SUM(V22:W22)</f>
        <v>0</v>
      </c>
      <c r="Y22" s="48">
        <v>36</v>
      </c>
      <c r="Z22" s="46">
        <v>140</v>
      </c>
      <c r="AA22" s="26">
        <f t="shared" ref="AA22:AA32" si="150">SUM(Y22:Z22)</f>
        <v>176</v>
      </c>
      <c r="AB22" s="26">
        <f t="shared" ref="AB22:AC22" si="151">SUM(V22+Y22)</f>
        <v>36</v>
      </c>
      <c r="AC22" s="26">
        <f t="shared" si="151"/>
        <v>140</v>
      </c>
      <c r="AD22" s="27">
        <f t="shared" ref="AD22:AD32" si="152">SUM(AB22:AC22)</f>
        <v>176</v>
      </c>
      <c r="AE22" s="28"/>
      <c r="AF22" s="26"/>
      <c r="AG22" s="26">
        <f t="shared" ref="AG22:AG32" si="153">SUM(AE22:AF22)</f>
        <v>0</v>
      </c>
      <c r="AH22" s="25">
        <v>48</v>
      </c>
      <c r="AI22" s="25">
        <v>139</v>
      </c>
      <c r="AJ22" s="26">
        <f t="shared" ref="AJ22:AJ32" si="154">SUM(AH22:AI22)</f>
        <v>187</v>
      </c>
      <c r="AK22" s="26">
        <f t="shared" ref="AK22:AL22" si="155">SUM(AE22+AH22)</f>
        <v>48</v>
      </c>
      <c r="AL22" s="26">
        <f t="shared" si="155"/>
        <v>139</v>
      </c>
      <c r="AM22" s="27">
        <f t="shared" ref="AM22:AM32" si="156">SUM(AK22:AL22)</f>
        <v>187</v>
      </c>
      <c r="AN22" s="30"/>
      <c r="AO22" s="26"/>
      <c r="AP22" s="26">
        <f t="shared" ref="AP22:AP32" si="157">SUM(AN22:AO22)</f>
        <v>0</v>
      </c>
      <c r="AQ22" s="25">
        <v>57</v>
      </c>
      <c r="AR22" s="25">
        <v>277</v>
      </c>
      <c r="AS22" s="26">
        <f t="shared" ref="AS22:AS32" si="158">SUM(AQ22:AR22)</f>
        <v>334</v>
      </c>
      <c r="AT22" s="26">
        <f t="shared" ref="AT22:AU22" si="159">SUM(AN22+AQ22)</f>
        <v>57</v>
      </c>
      <c r="AU22" s="26">
        <f t="shared" si="159"/>
        <v>277</v>
      </c>
      <c r="AV22" s="27">
        <f t="shared" ref="AV22:AV32" si="160">SUM(AT22:AU22)</f>
        <v>334</v>
      </c>
      <c r="AW22" s="28"/>
      <c r="AX22" s="26"/>
      <c r="AY22" s="26">
        <f t="shared" ref="AY22:AY32" si="161">SUM(AW22:AX22)</f>
        <v>0</v>
      </c>
      <c r="AZ22" s="25">
        <v>98</v>
      </c>
      <c r="BA22" s="25">
        <v>291</v>
      </c>
      <c r="BB22" s="26">
        <f t="shared" ref="BB22:BB32" si="162">SUM(AZ22:BA22)</f>
        <v>389</v>
      </c>
      <c r="BC22" s="26">
        <f t="shared" ref="BC22:BD22" si="163">SUM(AW22+AZ22)</f>
        <v>98</v>
      </c>
      <c r="BD22" s="26">
        <f t="shared" si="163"/>
        <v>291</v>
      </c>
      <c r="BE22" s="27">
        <f t="shared" ref="BE22:BE32" si="164">SUM(BC22:BD22)</f>
        <v>389</v>
      </c>
      <c r="BF22" s="30"/>
      <c r="BG22" s="26"/>
      <c r="BH22" s="26">
        <f t="shared" ref="BH22:BH32" si="165">SUM(BF22:BG22)</f>
        <v>0</v>
      </c>
      <c r="BI22" s="48">
        <v>30</v>
      </c>
      <c r="BJ22" s="46">
        <v>85</v>
      </c>
      <c r="BK22" s="26">
        <f t="shared" ref="BK22:BK32" si="166">SUM(BI22:BJ22)</f>
        <v>115</v>
      </c>
      <c r="BL22" s="26">
        <f t="shared" ref="BL22:BM22" si="167">SUM(BF22+BI22)</f>
        <v>30</v>
      </c>
      <c r="BM22" s="26">
        <f t="shared" si="167"/>
        <v>85</v>
      </c>
      <c r="BN22" s="27">
        <f t="shared" ref="BN22:BN32" si="168">SUM(BL22:BM22)</f>
        <v>115</v>
      </c>
      <c r="BO22" s="28"/>
      <c r="BP22" s="26"/>
      <c r="BQ22" s="26">
        <f t="shared" ref="BQ22:BQ32" si="169">SUM(BO22:BP22)</f>
        <v>0</v>
      </c>
      <c r="BR22" s="25">
        <v>25</v>
      </c>
      <c r="BS22" s="25">
        <v>50</v>
      </c>
      <c r="BT22" s="26">
        <f t="shared" ref="BT22:BT32" si="170">SUM(BR22:BS22)</f>
        <v>75</v>
      </c>
      <c r="BU22" s="26">
        <f t="shared" ref="BU22:BV22" si="171">SUM(BO22+BR22)</f>
        <v>25</v>
      </c>
      <c r="BV22" s="26">
        <f t="shared" si="171"/>
        <v>50</v>
      </c>
      <c r="BW22" s="27">
        <f t="shared" ref="BW22:BW32" si="172">SUM(BU22:BV22)</f>
        <v>75</v>
      </c>
      <c r="BX22" s="24">
        <v>0</v>
      </c>
      <c r="BY22" s="25">
        <v>0</v>
      </c>
      <c r="BZ22" s="25">
        <v>0</v>
      </c>
      <c r="CA22" s="25">
        <v>15</v>
      </c>
      <c r="CB22" s="25">
        <v>64</v>
      </c>
      <c r="CC22" s="26">
        <f t="shared" ref="CC22:CC32" si="173">SUM(CA22:CB22)</f>
        <v>79</v>
      </c>
      <c r="CD22" s="26">
        <f t="shared" ref="CD22:CE22" si="174">SUM(BX22+CA22)</f>
        <v>15</v>
      </c>
      <c r="CE22" s="26">
        <f t="shared" si="174"/>
        <v>64</v>
      </c>
      <c r="CF22" s="27">
        <f t="shared" ref="CF22:CF32" si="175">SUM(CD22:CE22)</f>
        <v>79</v>
      </c>
      <c r="CG22" s="28"/>
      <c r="CH22" s="26"/>
      <c r="CI22" s="26">
        <f t="shared" ref="CI22:CI32" si="176">SUM(CG22:CH22)</f>
        <v>0</v>
      </c>
      <c r="CJ22" s="25">
        <v>24</v>
      </c>
      <c r="CK22" s="25">
        <v>127</v>
      </c>
      <c r="CL22" s="26">
        <f t="shared" ref="CL22:CL28" si="177">SUM(CJ22:CK22)</f>
        <v>151</v>
      </c>
      <c r="CM22" s="26">
        <f t="shared" ref="CM22:CN22" si="178">SUM(CG22+CJ22)</f>
        <v>24</v>
      </c>
      <c r="CN22" s="26">
        <f t="shared" si="178"/>
        <v>127</v>
      </c>
      <c r="CO22" s="27">
        <f t="shared" ref="CO22:CO32" si="179">SUM(CM22:CN22)</f>
        <v>151</v>
      </c>
      <c r="CP22" s="31"/>
      <c r="CQ22" s="32"/>
      <c r="CR22" s="32"/>
      <c r="CS22" s="33">
        <f ca="1">IFERROR(__xludf.DUMMYFUNCTION("""COMPUTED_VALUE"""),79)</f>
        <v>79</v>
      </c>
      <c r="CT22" s="33">
        <f ca="1">IFERROR(__xludf.DUMMYFUNCTION("""COMPUTED_VALUE"""),226)</f>
        <v>226</v>
      </c>
      <c r="CU22" s="33">
        <f ca="1">IFERROR(__xludf.DUMMYFUNCTION("""COMPUTED_VALUE"""),305)</f>
        <v>305</v>
      </c>
      <c r="CV22" s="32">
        <f ca="1">IFERROR(__xludf.DUMMYFUNCTION("""COMPUTED_VALUE"""),79)</f>
        <v>79</v>
      </c>
      <c r="CW22" s="32">
        <f ca="1">IFERROR(__xludf.DUMMYFUNCTION("""COMPUTED_VALUE"""),226)</f>
        <v>226</v>
      </c>
      <c r="CX22" s="34">
        <f ca="1">IFERROR(__xludf.DUMMYFUNCTION("""COMPUTED_VALUE"""),305)</f>
        <v>305</v>
      </c>
      <c r="CY22" s="28"/>
      <c r="CZ22" s="26"/>
      <c r="DA22" s="26">
        <f t="shared" ref="DA22:DA32" si="180">SUM(CY22:CZ22)</f>
        <v>0</v>
      </c>
      <c r="DB22" s="25">
        <v>36</v>
      </c>
      <c r="DC22" s="25">
        <v>114</v>
      </c>
      <c r="DD22" s="26">
        <f t="shared" ref="DD22:DD32" si="181">SUM(DB22:DC22)</f>
        <v>150</v>
      </c>
      <c r="DE22" s="26">
        <f t="shared" ref="DE22:DF22" si="182">SUM(CY22+DB22)</f>
        <v>36</v>
      </c>
      <c r="DF22" s="26">
        <f t="shared" si="182"/>
        <v>114</v>
      </c>
      <c r="DG22" s="27">
        <f t="shared" ref="DG22:DG32" si="183">SUM(DE22:DF22)</f>
        <v>150</v>
      </c>
      <c r="DH22" s="30"/>
      <c r="DI22" s="26"/>
      <c r="DJ22" s="26">
        <f t="shared" ref="DJ22:DJ32" si="184">SUM(DH22:DI22)</f>
        <v>0</v>
      </c>
      <c r="DK22" s="64">
        <v>50</v>
      </c>
      <c r="DL22" s="65">
        <v>219</v>
      </c>
      <c r="DM22" s="26">
        <f t="shared" ref="DM22:DM32" si="185">SUM(DK22:DL22)</f>
        <v>269</v>
      </c>
      <c r="DN22" s="26">
        <f t="shared" ref="DN22:DO22" si="186">SUM(DH22+DK22)</f>
        <v>50</v>
      </c>
      <c r="DO22" s="26">
        <f t="shared" si="186"/>
        <v>219</v>
      </c>
      <c r="DP22" s="27">
        <f t="shared" ref="DP22:DP32" si="187">SUM(DN22:DO22)</f>
        <v>269</v>
      </c>
      <c r="DQ22" s="28"/>
      <c r="DR22" s="26"/>
      <c r="DS22" s="26">
        <f t="shared" ref="DS22:DS32" si="188">SUM(DQ22:DR22)</f>
        <v>0</v>
      </c>
      <c r="DT22" s="25">
        <v>247</v>
      </c>
      <c r="DU22" s="25">
        <v>390</v>
      </c>
      <c r="DV22" s="26">
        <f t="shared" ref="DV22:DV32" si="189">SUM(DT22:DU22)</f>
        <v>637</v>
      </c>
      <c r="DW22" s="26">
        <f t="shared" ref="DW22:DX22" si="190">SUM(DQ22+DT22)</f>
        <v>247</v>
      </c>
      <c r="DX22" s="26">
        <f t="shared" si="190"/>
        <v>390</v>
      </c>
      <c r="DY22" s="27">
        <f t="shared" ref="DY22:DY32" si="191">SUM(DW22:DX22)</f>
        <v>637</v>
      </c>
      <c r="DZ22" s="30"/>
      <c r="EA22" s="26"/>
      <c r="EB22" s="26">
        <f t="shared" ref="EB22:EB32" si="192">SUM(DZ22:EA22)</f>
        <v>0</v>
      </c>
      <c r="EC22" s="25">
        <v>72</v>
      </c>
      <c r="ED22" s="25">
        <v>200</v>
      </c>
      <c r="EE22" s="26">
        <f t="shared" ref="EE22:EE32" si="193">SUM(EC22:ED22)</f>
        <v>272</v>
      </c>
      <c r="EF22" s="26">
        <f t="shared" ref="EF22:EG22" si="194">SUM(DZ22+EC22)</f>
        <v>72</v>
      </c>
      <c r="EG22" s="26">
        <f t="shared" si="194"/>
        <v>200</v>
      </c>
      <c r="EH22" s="27">
        <f t="shared" ref="EH22:EH32" si="195">SUM(EF22:EG22)</f>
        <v>272</v>
      </c>
      <c r="EI22" s="30"/>
      <c r="EJ22" s="26"/>
      <c r="EK22" s="26">
        <f t="shared" ref="EK22:EK32" si="196">SUM(EI22:EJ22)</f>
        <v>0</v>
      </c>
      <c r="EL22" s="25">
        <v>35</v>
      </c>
      <c r="EM22" s="25">
        <v>91</v>
      </c>
      <c r="EN22" s="26">
        <f t="shared" ref="EN22:EN32" si="197">SUM(EL22:EM22)</f>
        <v>126</v>
      </c>
      <c r="EO22" s="26">
        <f t="shared" ref="EO22:EP22" si="198">SUM(EI22+EL22)</f>
        <v>35</v>
      </c>
      <c r="EP22" s="26">
        <f t="shared" si="198"/>
        <v>91</v>
      </c>
      <c r="EQ22" s="27">
        <f t="shared" ref="EQ22:EQ32" si="199">SUM(EO22:EP22)</f>
        <v>126</v>
      </c>
      <c r="ER22" s="28"/>
      <c r="ES22" s="26"/>
      <c r="ET22" s="26"/>
      <c r="EU22" s="26">
        <f t="shared" ref="EU22:EV22" ca="1" si="200">SUM(G22+P22+Y22+AH22+AQ22+AZ22+BI22+BR22+CA22+CJ22+CS22+DB22+DK22+DT22+EC22+EL22)</f>
        <v>911</v>
      </c>
      <c r="EV22" s="26">
        <f t="shared" ca="1" si="200"/>
        <v>2688</v>
      </c>
      <c r="EW22" s="26">
        <f t="shared" ref="EW22:EW32" ca="1" si="201">SUM(EU22:EV22)</f>
        <v>3599</v>
      </c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30"/>
      <c r="E23" s="26"/>
      <c r="F23" s="26">
        <f t="shared" si="141"/>
        <v>0</v>
      </c>
      <c r="G23" s="25">
        <v>14</v>
      </c>
      <c r="H23" s="25">
        <v>38</v>
      </c>
      <c r="I23" s="26">
        <f t="shared" si="142"/>
        <v>52</v>
      </c>
      <c r="J23" s="26">
        <f t="shared" ref="J23:K23" si="202">SUM(D23+G23)</f>
        <v>14</v>
      </c>
      <c r="K23" s="26">
        <f t="shared" si="202"/>
        <v>38</v>
      </c>
      <c r="L23" s="27">
        <f t="shared" si="144"/>
        <v>52</v>
      </c>
      <c r="M23" s="28"/>
      <c r="N23" s="26"/>
      <c r="O23" s="26">
        <f t="shared" si="145"/>
        <v>0</v>
      </c>
      <c r="P23" s="25">
        <v>9</v>
      </c>
      <c r="Q23" s="25">
        <v>25</v>
      </c>
      <c r="R23" s="26">
        <f t="shared" si="146"/>
        <v>34</v>
      </c>
      <c r="S23" s="26">
        <f t="shared" ref="S23:T23" si="203">SUM(M23+P23)</f>
        <v>9</v>
      </c>
      <c r="T23" s="26">
        <f t="shared" si="203"/>
        <v>25</v>
      </c>
      <c r="U23" s="27">
        <f t="shared" si="148"/>
        <v>34</v>
      </c>
      <c r="V23" s="28"/>
      <c r="W23" s="26"/>
      <c r="X23" s="26">
        <f t="shared" si="149"/>
        <v>0</v>
      </c>
      <c r="Y23" s="48">
        <v>17</v>
      </c>
      <c r="Z23" s="46">
        <v>56</v>
      </c>
      <c r="AA23" s="26">
        <f t="shared" si="150"/>
        <v>73</v>
      </c>
      <c r="AB23" s="26">
        <f t="shared" ref="AB23:AC23" si="204">SUM(V23+Y23)</f>
        <v>17</v>
      </c>
      <c r="AC23" s="26">
        <f t="shared" si="204"/>
        <v>56</v>
      </c>
      <c r="AD23" s="27">
        <f t="shared" si="152"/>
        <v>73</v>
      </c>
      <c r="AE23" s="28"/>
      <c r="AF23" s="26"/>
      <c r="AG23" s="26">
        <f t="shared" si="153"/>
        <v>0</v>
      </c>
      <c r="AH23" s="25">
        <v>26</v>
      </c>
      <c r="AI23" s="25">
        <v>85</v>
      </c>
      <c r="AJ23" s="26">
        <f t="shared" si="154"/>
        <v>111</v>
      </c>
      <c r="AK23" s="26">
        <f t="shared" ref="AK23:AL23" si="205">SUM(AE23+AH23)</f>
        <v>26</v>
      </c>
      <c r="AL23" s="26">
        <f t="shared" si="205"/>
        <v>85</v>
      </c>
      <c r="AM23" s="27">
        <f t="shared" si="156"/>
        <v>111</v>
      </c>
      <c r="AN23" s="30"/>
      <c r="AO23" s="26"/>
      <c r="AP23" s="26">
        <f t="shared" si="157"/>
        <v>0</v>
      </c>
      <c r="AQ23" s="25">
        <v>25</v>
      </c>
      <c r="AR23" s="25">
        <v>100</v>
      </c>
      <c r="AS23" s="26">
        <f t="shared" si="158"/>
        <v>125</v>
      </c>
      <c r="AT23" s="26">
        <f t="shared" ref="AT23:AU23" si="206">SUM(AN23+AQ23)</f>
        <v>25</v>
      </c>
      <c r="AU23" s="26">
        <f t="shared" si="206"/>
        <v>100</v>
      </c>
      <c r="AV23" s="27">
        <f t="shared" si="160"/>
        <v>125</v>
      </c>
      <c r="AW23" s="28"/>
      <c r="AX23" s="26"/>
      <c r="AY23" s="26">
        <f t="shared" si="161"/>
        <v>0</v>
      </c>
      <c r="AZ23" s="25">
        <v>58</v>
      </c>
      <c r="BA23" s="25">
        <v>146</v>
      </c>
      <c r="BB23" s="26">
        <f t="shared" si="162"/>
        <v>204</v>
      </c>
      <c r="BC23" s="26">
        <f t="shared" ref="BC23:BD23" si="207">SUM(AW23+AZ23)</f>
        <v>58</v>
      </c>
      <c r="BD23" s="26">
        <f t="shared" si="207"/>
        <v>146</v>
      </c>
      <c r="BE23" s="27">
        <f t="shared" si="164"/>
        <v>204</v>
      </c>
      <c r="BF23" s="30"/>
      <c r="BG23" s="26"/>
      <c r="BH23" s="26">
        <f t="shared" si="165"/>
        <v>0</v>
      </c>
      <c r="BI23" s="48">
        <v>8</v>
      </c>
      <c r="BJ23" s="46">
        <v>28</v>
      </c>
      <c r="BK23" s="26">
        <f t="shared" si="166"/>
        <v>36</v>
      </c>
      <c r="BL23" s="26">
        <f t="shared" ref="BL23:BM23" si="208">SUM(BF23+BI23)</f>
        <v>8</v>
      </c>
      <c r="BM23" s="26">
        <f t="shared" si="208"/>
        <v>28</v>
      </c>
      <c r="BN23" s="27">
        <f t="shared" si="168"/>
        <v>36</v>
      </c>
      <c r="BO23" s="28"/>
      <c r="BP23" s="26"/>
      <c r="BQ23" s="26">
        <f t="shared" si="169"/>
        <v>0</v>
      </c>
      <c r="BR23" s="25">
        <v>3</v>
      </c>
      <c r="BS23" s="25">
        <v>23</v>
      </c>
      <c r="BT23" s="26">
        <f t="shared" si="170"/>
        <v>26</v>
      </c>
      <c r="BU23" s="26">
        <f t="shared" ref="BU23:BV23" si="209">SUM(BO23+BR23)</f>
        <v>3</v>
      </c>
      <c r="BV23" s="26">
        <f t="shared" si="209"/>
        <v>23</v>
      </c>
      <c r="BW23" s="27">
        <f t="shared" si="172"/>
        <v>26</v>
      </c>
      <c r="BX23" s="24">
        <v>0</v>
      </c>
      <c r="BY23" s="25">
        <v>0</v>
      </c>
      <c r="BZ23" s="25">
        <v>0</v>
      </c>
      <c r="CA23" s="25">
        <v>12</v>
      </c>
      <c r="CB23" s="25">
        <v>38</v>
      </c>
      <c r="CC23" s="26">
        <f t="shared" si="173"/>
        <v>50</v>
      </c>
      <c r="CD23" s="26">
        <f t="shared" ref="CD23:CE23" si="210">SUM(BX23+CA23)</f>
        <v>12</v>
      </c>
      <c r="CE23" s="26">
        <f t="shared" si="210"/>
        <v>38</v>
      </c>
      <c r="CF23" s="27">
        <f t="shared" si="175"/>
        <v>50</v>
      </c>
      <c r="CG23" s="28"/>
      <c r="CH23" s="26"/>
      <c r="CI23" s="26">
        <f t="shared" si="176"/>
        <v>0</v>
      </c>
      <c r="CJ23" s="25">
        <v>22</v>
      </c>
      <c r="CK23" s="25">
        <v>121</v>
      </c>
      <c r="CL23" s="26">
        <f t="shared" si="177"/>
        <v>143</v>
      </c>
      <c r="CM23" s="26">
        <f t="shared" ref="CM23:CN23" si="211">SUM(CG23+CJ23)</f>
        <v>22</v>
      </c>
      <c r="CN23" s="26">
        <f t="shared" si="211"/>
        <v>121</v>
      </c>
      <c r="CO23" s="27">
        <f t="shared" si="179"/>
        <v>143</v>
      </c>
      <c r="CP23" s="31"/>
      <c r="CQ23" s="32"/>
      <c r="CR23" s="32"/>
      <c r="CS23" s="33">
        <f ca="1">IFERROR(__xludf.DUMMYFUNCTION("""COMPUTED_VALUE"""),27)</f>
        <v>27</v>
      </c>
      <c r="CT23" s="33">
        <f ca="1">IFERROR(__xludf.DUMMYFUNCTION("""COMPUTED_VALUE"""),60)</f>
        <v>60</v>
      </c>
      <c r="CU23" s="33">
        <f ca="1">IFERROR(__xludf.DUMMYFUNCTION("""COMPUTED_VALUE"""),87)</f>
        <v>87</v>
      </c>
      <c r="CV23" s="32">
        <f ca="1">IFERROR(__xludf.DUMMYFUNCTION("""COMPUTED_VALUE"""),27)</f>
        <v>27</v>
      </c>
      <c r="CW23" s="32">
        <f ca="1">IFERROR(__xludf.DUMMYFUNCTION("""COMPUTED_VALUE"""),60)</f>
        <v>60</v>
      </c>
      <c r="CX23" s="34">
        <f ca="1">IFERROR(__xludf.DUMMYFUNCTION("""COMPUTED_VALUE"""),87)</f>
        <v>87</v>
      </c>
      <c r="CY23" s="28"/>
      <c r="CZ23" s="26"/>
      <c r="DA23" s="26">
        <f t="shared" si="180"/>
        <v>0</v>
      </c>
      <c r="DB23" s="25">
        <v>5</v>
      </c>
      <c r="DC23" s="25">
        <v>21</v>
      </c>
      <c r="DD23" s="26">
        <f t="shared" si="181"/>
        <v>26</v>
      </c>
      <c r="DE23" s="26">
        <f t="shared" ref="DE23:DF23" si="212">SUM(CY23+DB23)</f>
        <v>5</v>
      </c>
      <c r="DF23" s="26">
        <f t="shared" si="212"/>
        <v>21</v>
      </c>
      <c r="DG23" s="27">
        <f t="shared" si="183"/>
        <v>26</v>
      </c>
      <c r="DH23" s="30"/>
      <c r="DI23" s="26"/>
      <c r="DJ23" s="26">
        <f t="shared" si="184"/>
        <v>0</v>
      </c>
      <c r="DK23" s="66">
        <v>18</v>
      </c>
      <c r="DL23" s="67">
        <v>50</v>
      </c>
      <c r="DM23" s="26">
        <f t="shared" si="185"/>
        <v>68</v>
      </c>
      <c r="DN23" s="26">
        <f t="shared" ref="DN23:DO23" si="213">SUM(DH23+DK23)</f>
        <v>18</v>
      </c>
      <c r="DO23" s="26">
        <f t="shared" si="213"/>
        <v>50</v>
      </c>
      <c r="DP23" s="27">
        <f t="shared" si="187"/>
        <v>68</v>
      </c>
      <c r="DQ23" s="28"/>
      <c r="DR23" s="26"/>
      <c r="DS23" s="26">
        <f t="shared" si="188"/>
        <v>0</v>
      </c>
      <c r="DT23" s="25">
        <v>27</v>
      </c>
      <c r="DU23" s="25">
        <v>48</v>
      </c>
      <c r="DV23" s="26">
        <f t="shared" si="189"/>
        <v>75</v>
      </c>
      <c r="DW23" s="26">
        <f t="shared" ref="DW23:DX23" si="214">SUM(DQ23+DT23)</f>
        <v>27</v>
      </c>
      <c r="DX23" s="26">
        <f t="shared" si="214"/>
        <v>48</v>
      </c>
      <c r="DY23" s="27">
        <f t="shared" si="191"/>
        <v>75</v>
      </c>
      <c r="DZ23" s="30"/>
      <c r="EA23" s="26"/>
      <c r="EB23" s="26">
        <f t="shared" si="192"/>
        <v>0</v>
      </c>
      <c r="EC23" s="25">
        <v>29</v>
      </c>
      <c r="ED23" s="25">
        <v>71</v>
      </c>
      <c r="EE23" s="26">
        <f t="shared" si="193"/>
        <v>100</v>
      </c>
      <c r="EF23" s="26">
        <f t="shared" ref="EF23:EG23" si="215">SUM(DZ23+EC23)</f>
        <v>29</v>
      </c>
      <c r="EG23" s="26">
        <f t="shared" si="215"/>
        <v>71</v>
      </c>
      <c r="EH23" s="27">
        <f t="shared" si="195"/>
        <v>100</v>
      </c>
      <c r="EI23" s="30"/>
      <c r="EJ23" s="26"/>
      <c r="EK23" s="26">
        <f t="shared" si="196"/>
        <v>0</v>
      </c>
      <c r="EL23" s="25">
        <v>20</v>
      </c>
      <c r="EM23" s="25">
        <v>33</v>
      </c>
      <c r="EN23" s="26">
        <f t="shared" si="197"/>
        <v>53</v>
      </c>
      <c r="EO23" s="26">
        <f t="shared" ref="EO23:EP23" si="216">SUM(EI23+EL23)</f>
        <v>20</v>
      </c>
      <c r="EP23" s="26">
        <f t="shared" si="216"/>
        <v>33</v>
      </c>
      <c r="EQ23" s="27">
        <f t="shared" si="199"/>
        <v>53</v>
      </c>
      <c r="ER23" s="28"/>
      <c r="ES23" s="26"/>
      <c r="ET23" s="26"/>
      <c r="EU23" s="26">
        <f t="shared" ref="EU23:EV23" ca="1" si="217">SUM(G23+P23+Y23+AH23+AQ23+AZ23+BI23+BR23+CA23+CJ23+CS23+DB23+DK23+DT23+EC23+EL23)</f>
        <v>320</v>
      </c>
      <c r="EV23" s="26">
        <f t="shared" ca="1" si="217"/>
        <v>943</v>
      </c>
      <c r="EW23" s="26">
        <f t="shared" ca="1" si="201"/>
        <v>1263</v>
      </c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24"/>
      <c r="E24" s="25"/>
      <c r="F24" s="26">
        <f t="shared" si="141"/>
        <v>0</v>
      </c>
      <c r="G24" s="25">
        <v>0</v>
      </c>
      <c r="H24" s="25">
        <v>0</v>
      </c>
      <c r="I24" s="26">
        <f t="shared" si="142"/>
        <v>0</v>
      </c>
      <c r="J24" s="26">
        <f t="shared" ref="J24:K24" si="218">SUM(D24+G24)</f>
        <v>0</v>
      </c>
      <c r="K24" s="26">
        <f t="shared" si="218"/>
        <v>0</v>
      </c>
      <c r="L24" s="27">
        <f t="shared" si="144"/>
        <v>0</v>
      </c>
      <c r="M24" s="28"/>
      <c r="N24" s="26"/>
      <c r="O24" s="26">
        <f t="shared" si="145"/>
        <v>0</v>
      </c>
      <c r="P24" s="25">
        <v>9</v>
      </c>
      <c r="Q24" s="25">
        <v>25</v>
      </c>
      <c r="R24" s="26">
        <f t="shared" si="146"/>
        <v>34</v>
      </c>
      <c r="S24" s="26">
        <f t="shared" ref="S24:T24" si="219">SUM(M24+P24)</f>
        <v>9</v>
      </c>
      <c r="T24" s="26">
        <f t="shared" si="219"/>
        <v>25</v>
      </c>
      <c r="U24" s="27">
        <f t="shared" si="148"/>
        <v>34</v>
      </c>
      <c r="V24" s="28"/>
      <c r="W24" s="26"/>
      <c r="X24" s="26">
        <f t="shared" si="149"/>
        <v>0</v>
      </c>
      <c r="Y24" s="68">
        <v>2</v>
      </c>
      <c r="Z24" s="59">
        <v>0</v>
      </c>
      <c r="AA24" s="26">
        <f t="shared" si="150"/>
        <v>2</v>
      </c>
      <c r="AB24" s="26">
        <f t="shared" ref="AB24:AC24" si="220">SUM(V24+Y24)</f>
        <v>2</v>
      </c>
      <c r="AC24" s="26">
        <f t="shared" si="220"/>
        <v>0</v>
      </c>
      <c r="AD24" s="27">
        <f t="shared" si="152"/>
        <v>2</v>
      </c>
      <c r="AE24" s="28"/>
      <c r="AF24" s="26"/>
      <c r="AG24" s="26">
        <f t="shared" si="153"/>
        <v>0</v>
      </c>
      <c r="AH24" s="25">
        <v>8</v>
      </c>
      <c r="AI24" s="25">
        <v>26</v>
      </c>
      <c r="AJ24" s="26">
        <f t="shared" si="154"/>
        <v>34</v>
      </c>
      <c r="AK24" s="26">
        <f t="shared" ref="AK24:AL24" si="221">SUM(AE24+AH24)</f>
        <v>8</v>
      </c>
      <c r="AL24" s="26">
        <f t="shared" si="221"/>
        <v>26</v>
      </c>
      <c r="AM24" s="27">
        <f t="shared" si="156"/>
        <v>34</v>
      </c>
      <c r="AN24" s="30"/>
      <c r="AO24" s="26"/>
      <c r="AP24" s="26">
        <f t="shared" si="157"/>
        <v>0</v>
      </c>
      <c r="AQ24" s="25">
        <v>22</v>
      </c>
      <c r="AR24" s="25">
        <v>76</v>
      </c>
      <c r="AS24" s="26">
        <f t="shared" si="158"/>
        <v>98</v>
      </c>
      <c r="AT24" s="26">
        <f t="shared" ref="AT24:AU24" si="222">SUM(AN24+AQ24)</f>
        <v>22</v>
      </c>
      <c r="AU24" s="26">
        <f t="shared" si="222"/>
        <v>76</v>
      </c>
      <c r="AV24" s="27">
        <f t="shared" si="160"/>
        <v>98</v>
      </c>
      <c r="AW24" s="28"/>
      <c r="AX24" s="26"/>
      <c r="AY24" s="26">
        <f t="shared" si="161"/>
        <v>0</v>
      </c>
      <c r="AZ24" s="25">
        <v>5</v>
      </c>
      <c r="BA24" s="25">
        <v>4</v>
      </c>
      <c r="BB24" s="26">
        <f t="shared" si="162"/>
        <v>9</v>
      </c>
      <c r="BC24" s="26">
        <f t="shared" ref="BC24:BD24" si="223">SUM(AW24+AZ24)</f>
        <v>5</v>
      </c>
      <c r="BD24" s="26">
        <f t="shared" si="223"/>
        <v>4</v>
      </c>
      <c r="BE24" s="27">
        <f t="shared" si="164"/>
        <v>9</v>
      </c>
      <c r="BF24" s="30"/>
      <c r="BG24" s="26"/>
      <c r="BH24" s="26">
        <f t="shared" si="165"/>
        <v>0</v>
      </c>
      <c r="BI24" s="48">
        <v>2</v>
      </c>
      <c r="BJ24" s="46">
        <v>14</v>
      </c>
      <c r="BK24" s="26">
        <f t="shared" si="166"/>
        <v>16</v>
      </c>
      <c r="BL24" s="26">
        <f t="shared" ref="BL24:BM24" si="224">SUM(BF24+BI24)</f>
        <v>2</v>
      </c>
      <c r="BM24" s="26">
        <f t="shared" si="224"/>
        <v>14</v>
      </c>
      <c r="BN24" s="27">
        <f t="shared" si="168"/>
        <v>16</v>
      </c>
      <c r="BO24" s="28"/>
      <c r="BP24" s="26"/>
      <c r="BQ24" s="26">
        <f t="shared" si="169"/>
        <v>0</v>
      </c>
      <c r="BR24" s="25">
        <v>3</v>
      </c>
      <c r="BS24" s="25">
        <v>10</v>
      </c>
      <c r="BT24" s="26">
        <f t="shared" si="170"/>
        <v>13</v>
      </c>
      <c r="BU24" s="26">
        <f t="shared" ref="BU24:BV24" si="225">SUM(BO24+BR24)</f>
        <v>3</v>
      </c>
      <c r="BV24" s="26">
        <f t="shared" si="225"/>
        <v>10</v>
      </c>
      <c r="BW24" s="27">
        <f t="shared" si="172"/>
        <v>13</v>
      </c>
      <c r="BX24" s="30"/>
      <c r="BY24" s="26"/>
      <c r="BZ24" s="26">
        <f t="shared" ref="BZ24:BZ32" si="226">SUM(BX24:BY24)</f>
        <v>0</v>
      </c>
      <c r="CA24" s="25">
        <v>6</v>
      </c>
      <c r="CB24" s="25">
        <v>7</v>
      </c>
      <c r="CC24" s="26">
        <f t="shared" si="173"/>
        <v>13</v>
      </c>
      <c r="CD24" s="26">
        <f t="shared" ref="CD24:CE24" si="227">SUM(BX24+CA24)</f>
        <v>6</v>
      </c>
      <c r="CE24" s="26">
        <f t="shared" si="227"/>
        <v>7</v>
      </c>
      <c r="CF24" s="27">
        <f t="shared" si="175"/>
        <v>13</v>
      </c>
      <c r="CG24" s="28"/>
      <c r="CH24" s="26"/>
      <c r="CI24" s="26">
        <f t="shared" si="176"/>
        <v>0</v>
      </c>
      <c r="CJ24" s="25">
        <v>4</v>
      </c>
      <c r="CK24" s="25">
        <v>6</v>
      </c>
      <c r="CL24" s="26">
        <f t="shared" si="177"/>
        <v>10</v>
      </c>
      <c r="CM24" s="26">
        <f t="shared" ref="CM24:CN24" si="228">SUM(CG24+CJ24)</f>
        <v>4</v>
      </c>
      <c r="CN24" s="26">
        <f t="shared" si="228"/>
        <v>6</v>
      </c>
      <c r="CO24" s="27">
        <f t="shared" si="179"/>
        <v>10</v>
      </c>
      <c r="CP24" s="31"/>
      <c r="CQ24" s="32"/>
      <c r="CR24" s="32"/>
      <c r="CS24" s="33">
        <f ca="1">IFERROR(__xludf.DUMMYFUNCTION("""COMPUTED_VALUE"""),14)</f>
        <v>14</v>
      </c>
      <c r="CT24" s="33">
        <f ca="1">IFERROR(__xludf.DUMMYFUNCTION("""COMPUTED_VALUE"""),20)</f>
        <v>20</v>
      </c>
      <c r="CU24" s="33">
        <f ca="1">IFERROR(__xludf.DUMMYFUNCTION("""COMPUTED_VALUE"""),34)</f>
        <v>34</v>
      </c>
      <c r="CV24" s="32">
        <f ca="1">IFERROR(__xludf.DUMMYFUNCTION("""COMPUTED_VALUE"""),14)</f>
        <v>14</v>
      </c>
      <c r="CW24" s="32">
        <f ca="1">IFERROR(__xludf.DUMMYFUNCTION("""COMPUTED_VALUE"""),20)</f>
        <v>20</v>
      </c>
      <c r="CX24" s="34">
        <f ca="1">IFERROR(__xludf.DUMMYFUNCTION("""COMPUTED_VALUE"""),34)</f>
        <v>34</v>
      </c>
      <c r="CY24" s="28"/>
      <c r="CZ24" s="26"/>
      <c r="DA24" s="26">
        <f t="shared" si="180"/>
        <v>0</v>
      </c>
      <c r="DB24" s="25">
        <v>0</v>
      </c>
      <c r="DC24" s="25">
        <v>2</v>
      </c>
      <c r="DD24" s="26">
        <f t="shared" si="181"/>
        <v>2</v>
      </c>
      <c r="DE24" s="26">
        <f t="shared" ref="DE24:DF24" si="229">SUM(CY24+DB24)</f>
        <v>0</v>
      </c>
      <c r="DF24" s="26">
        <f t="shared" si="229"/>
        <v>2</v>
      </c>
      <c r="DG24" s="27">
        <f t="shared" si="183"/>
        <v>2</v>
      </c>
      <c r="DH24" s="30"/>
      <c r="DI24" s="26"/>
      <c r="DJ24" s="26">
        <f t="shared" si="184"/>
        <v>0</v>
      </c>
      <c r="DK24" s="66">
        <v>15</v>
      </c>
      <c r="DL24" s="67">
        <v>42</v>
      </c>
      <c r="DM24" s="26">
        <f t="shared" si="185"/>
        <v>57</v>
      </c>
      <c r="DN24" s="26">
        <f t="shared" ref="DN24:DO24" si="230">SUM(DH24+DK24)</f>
        <v>15</v>
      </c>
      <c r="DO24" s="26">
        <f t="shared" si="230"/>
        <v>42</v>
      </c>
      <c r="DP24" s="27">
        <f t="shared" si="187"/>
        <v>57</v>
      </c>
      <c r="DQ24" s="28"/>
      <c r="DR24" s="26"/>
      <c r="DS24" s="26">
        <f t="shared" si="188"/>
        <v>0</v>
      </c>
      <c r="DT24" s="25">
        <v>8</v>
      </c>
      <c r="DU24" s="25">
        <v>4</v>
      </c>
      <c r="DV24" s="26">
        <f t="shared" si="189"/>
        <v>12</v>
      </c>
      <c r="DW24" s="26">
        <f t="shared" ref="DW24:DX24" si="231">SUM(DQ24+DT24)</f>
        <v>8</v>
      </c>
      <c r="DX24" s="26">
        <f t="shared" si="231"/>
        <v>4</v>
      </c>
      <c r="DY24" s="27">
        <f t="shared" si="191"/>
        <v>12</v>
      </c>
      <c r="DZ24" s="30"/>
      <c r="EA24" s="26"/>
      <c r="EB24" s="26">
        <f t="shared" si="192"/>
        <v>0</v>
      </c>
      <c r="EC24" s="25">
        <v>29</v>
      </c>
      <c r="ED24" s="25">
        <v>71</v>
      </c>
      <c r="EE24" s="26">
        <f t="shared" si="193"/>
        <v>100</v>
      </c>
      <c r="EF24" s="26">
        <f t="shared" ref="EF24:EG24" si="232">SUM(DZ24+EC24)</f>
        <v>29</v>
      </c>
      <c r="EG24" s="26">
        <f t="shared" si="232"/>
        <v>71</v>
      </c>
      <c r="EH24" s="27">
        <f t="shared" si="195"/>
        <v>100</v>
      </c>
      <c r="EI24" s="30"/>
      <c r="EJ24" s="26"/>
      <c r="EK24" s="26">
        <f t="shared" si="196"/>
        <v>0</v>
      </c>
      <c r="EL24" s="25">
        <v>17</v>
      </c>
      <c r="EM24" s="25">
        <v>22</v>
      </c>
      <c r="EN24" s="26">
        <f t="shared" si="197"/>
        <v>39</v>
      </c>
      <c r="EO24" s="26">
        <f t="shared" ref="EO24:EP24" si="233">SUM(EI24+EL24)</f>
        <v>17</v>
      </c>
      <c r="EP24" s="26">
        <f t="shared" si="233"/>
        <v>22</v>
      </c>
      <c r="EQ24" s="27">
        <f t="shared" si="199"/>
        <v>39</v>
      </c>
      <c r="ER24" s="28"/>
      <c r="ES24" s="26"/>
      <c r="ET24" s="26"/>
      <c r="EU24" s="26">
        <f t="shared" ref="EU24:EV24" ca="1" si="234">SUM(G24+P24+Y24+AH24+AQ24+AZ24+BI24+BR24+CA24+CJ24+CS24+DB24+DK24+DT24+EC24+EL24)</f>
        <v>144</v>
      </c>
      <c r="EV24" s="26">
        <f t="shared" ca="1" si="234"/>
        <v>329</v>
      </c>
      <c r="EW24" s="26">
        <f t="shared" ca="1" si="201"/>
        <v>473</v>
      </c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30"/>
      <c r="E25" s="26"/>
      <c r="F25" s="26">
        <f t="shared" si="141"/>
        <v>0</v>
      </c>
      <c r="G25" s="25">
        <v>0</v>
      </c>
      <c r="H25" s="25">
        <v>0</v>
      </c>
      <c r="I25" s="26">
        <f t="shared" si="142"/>
        <v>0</v>
      </c>
      <c r="J25" s="26">
        <f t="shared" ref="J25:K25" si="235">SUM(D25+G25)</f>
        <v>0</v>
      </c>
      <c r="K25" s="26">
        <f t="shared" si="235"/>
        <v>0</v>
      </c>
      <c r="L25" s="27">
        <f t="shared" si="144"/>
        <v>0</v>
      </c>
      <c r="M25" s="28"/>
      <c r="N25" s="26"/>
      <c r="O25" s="26">
        <f t="shared" si="145"/>
        <v>0</v>
      </c>
      <c r="P25" s="25">
        <v>0</v>
      </c>
      <c r="Q25" s="25">
        <v>1</v>
      </c>
      <c r="R25" s="26">
        <f t="shared" si="146"/>
        <v>1</v>
      </c>
      <c r="S25" s="26">
        <f t="shared" ref="S25:T25" si="236">SUM(M25+P25)</f>
        <v>0</v>
      </c>
      <c r="T25" s="26">
        <f t="shared" si="236"/>
        <v>1</v>
      </c>
      <c r="U25" s="27">
        <f t="shared" si="148"/>
        <v>1</v>
      </c>
      <c r="V25" s="28"/>
      <c r="W25" s="26"/>
      <c r="X25" s="26">
        <f t="shared" si="149"/>
        <v>0</v>
      </c>
      <c r="Y25" s="68">
        <v>1</v>
      </c>
      <c r="Z25" s="59">
        <v>0</v>
      </c>
      <c r="AA25" s="26">
        <f t="shared" si="150"/>
        <v>1</v>
      </c>
      <c r="AB25" s="26">
        <f t="shared" ref="AB25:AC25" si="237">SUM(V25+Y25)</f>
        <v>1</v>
      </c>
      <c r="AC25" s="26">
        <f t="shared" si="237"/>
        <v>0</v>
      </c>
      <c r="AD25" s="27">
        <f t="shared" si="152"/>
        <v>1</v>
      </c>
      <c r="AE25" s="28"/>
      <c r="AF25" s="26"/>
      <c r="AG25" s="26">
        <f t="shared" si="153"/>
        <v>0</v>
      </c>
      <c r="AH25" s="25">
        <v>6</v>
      </c>
      <c r="AI25" s="25">
        <v>18</v>
      </c>
      <c r="AJ25" s="26">
        <f t="shared" si="154"/>
        <v>24</v>
      </c>
      <c r="AK25" s="26">
        <f t="shared" ref="AK25:AL25" si="238">SUM(AE25+AH25)</f>
        <v>6</v>
      </c>
      <c r="AL25" s="26">
        <f t="shared" si="238"/>
        <v>18</v>
      </c>
      <c r="AM25" s="27">
        <f t="shared" si="156"/>
        <v>24</v>
      </c>
      <c r="AN25" s="30"/>
      <c r="AO25" s="26"/>
      <c r="AP25" s="26">
        <f t="shared" si="157"/>
        <v>0</v>
      </c>
      <c r="AQ25" s="25">
        <v>9</v>
      </c>
      <c r="AR25" s="25">
        <v>23</v>
      </c>
      <c r="AS25" s="26">
        <f t="shared" si="158"/>
        <v>32</v>
      </c>
      <c r="AT25" s="26">
        <f t="shared" ref="AT25:AU25" si="239">SUM(AN25+AQ25)</f>
        <v>9</v>
      </c>
      <c r="AU25" s="26">
        <f t="shared" si="239"/>
        <v>23</v>
      </c>
      <c r="AV25" s="27">
        <f t="shared" si="160"/>
        <v>32</v>
      </c>
      <c r="AW25" s="28"/>
      <c r="AX25" s="26"/>
      <c r="AY25" s="26">
        <f t="shared" si="161"/>
        <v>0</v>
      </c>
      <c r="AZ25" s="25">
        <v>0</v>
      </c>
      <c r="BA25" s="25">
        <v>0</v>
      </c>
      <c r="BB25" s="26">
        <f t="shared" si="162"/>
        <v>0</v>
      </c>
      <c r="BC25" s="26">
        <f t="shared" ref="BC25:BD25" si="240">SUM(AW25+AZ25)</f>
        <v>0</v>
      </c>
      <c r="BD25" s="26">
        <f t="shared" si="240"/>
        <v>0</v>
      </c>
      <c r="BE25" s="27">
        <f t="shared" si="164"/>
        <v>0</v>
      </c>
      <c r="BF25" s="30"/>
      <c r="BG25" s="26"/>
      <c r="BH25" s="26">
        <f t="shared" si="165"/>
        <v>0</v>
      </c>
      <c r="BI25" s="48">
        <v>0</v>
      </c>
      <c r="BJ25" s="46">
        <v>0</v>
      </c>
      <c r="BK25" s="26">
        <f t="shared" si="166"/>
        <v>0</v>
      </c>
      <c r="BL25" s="26">
        <f t="shared" ref="BL25:BM25" si="241">SUM(BF25+BI25)</f>
        <v>0</v>
      </c>
      <c r="BM25" s="26">
        <f t="shared" si="241"/>
        <v>0</v>
      </c>
      <c r="BN25" s="27">
        <f t="shared" si="168"/>
        <v>0</v>
      </c>
      <c r="BO25" s="28"/>
      <c r="BP25" s="26"/>
      <c r="BQ25" s="26">
        <f t="shared" si="169"/>
        <v>0</v>
      </c>
      <c r="BR25" s="25">
        <v>2</v>
      </c>
      <c r="BS25" s="25">
        <v>4</v>
      </c>
      <c r="BT25" s="26">
        <f t="shared" si="170"/>
        <v>6</v>
      </c>
      <c r="BU25" s="26">
        <f t="shared" ref="BU25:BV25" si="242">SUM(BO25+BR25)</f>
        <v>2</v>
      </c>
      <c r="BV25" s="26">
        <f t="shared" si="242"/>
        <v>4</v>
      </c>
      <c r="BW25" s="27">
        <f t="shared" si="172"/>
        <v>6</v>
      </c>
      <c r="BX25" s="30"/>
      <c r="BY25" s="26"/>
      <c r="BZ25" s="26">
        <f t="shared" si="226"/>
        <v>0</v>
      </c>
      <c r="CA25" s="26"/>
      <c r="CB25" s="26"/>
      <c r="CC25" s="26">
        <f t="shared" si="173"/>
        <v>0</v>
      </c>
      <c r="CD25" s="26">
        <f t="shared" ref="CD25:CE25" si="243">SUM(BX25+CA25)</f>
        <v>0</v>
      </c>
      <c r="CE25" s="26">
        <f t="shared" si="243"/>
        <v>0</v>
      </c>
      <c r="CF25" s="27">
        <f t="shared" si="175"/>
        <v>0</v>
      </c>
      <c r="CG25" s="28"/>
      <c r="CH25" s="26"/>
      <c r="CI25" s="26">
        <f t="shared" si="176"/>
        <v>0</v>
      </c>
      <c r="CJ25" s="25">
        <v>1</v>
      </c>
      <c r="CK25" s="25">
        <v>1</v>
      </c>
      <c r="CL25" s="26">
        <f t="shared" si="177"/>
        <v>2</v>
      </c>
      <c r="CM25" s="26">
        <f t="shared" ref="CM25:CN25" si="244">SUM(CG25+CJ25)</f>
        <v>1</v>
      </c>
      <c r="CN25" s="26">
        <f t="shared" si="244"/>
        <v>1</v>
      </c>
      <c r="CO25" s="27">
        <f t="shared" si="179"/>
        <v>2</v>
      </c>
      <c r="CP25" s="31"/>
      <c r="CQ25" s="32"/>
      <c r="CR25" s="32"/>
      <c r="CS25" s="33">
        <f ca="1">IFERROR(__xludf.DUMMYFUNCTION("""COMPUTED_VALUE"""),7)</f>
        <v>7</v>
      </c>
      <c r="CT25" s="33">
        <f ca="1">IFERROR(__xludf.DUMMYFUNCTION("""COMPUTED_VALUE"""),5)</f>
        <v>5</v>
      </c>
      <c r="CU25" s="33">
        <f ca="1">IFERROR(__xludf.DUMMYFUNCTION("""COMPUTED_VALUE"""),12)</f>
        <v>12</v>
      </c>
      <c r="CV25" s="32">
        <f ca="1">IFERROR(__xludf.DUMMYFUNCTION("""COMPUTED_VALUE"""),7)</f>
        <v>7</v>
      </c>
      <c r="CW25" s="32">
        <f ca="1">IFERROR(__xludf.DUMMYFUNCTION("""COMPUTED_VALUE"""),5)</f>
        <v>5</v>
      </c>
      <c r="CX25" s="34">
        <f ca="1">IFERROR(__xludf.DUMMYFUNCTION("""COMPUTED_VALUE"""),12)</f>
        <v>12</v>
      </c>
      <c r="CY25" s="28"/>
      <c r="CZ25" s="26"/>
      <c r="DA25" s="26">
        <f t="shared" si="180"/>
        <v>0</v>
      </c>
      <c r="DB25" s="25">
        <v>0</v>
      </c>
      <c r="DC25" s="25">
        <v>0</v>
      </c>
      <c r="DD25" s="26">
        <f t="shared" si="181"/>
        <v>0</v>
      </c>
      <c r="DE25" s="26">
        <f t="shared" ref="DE25:DF25" si="245">SUM(CY25+DB25)</f>
        <v>0</v>
      </c>
      <c r="DF25" s="26">
        <f t="shared" si="245"/>
        <v>0</v>
      </c>
      <c r="DG25" s="27">
        <f t="shared" si="183"/>
        <v>0</v>
      </c>
      <c r="DH25" s="30"/>
      <c r="DI25" s="26"/>
      <c r="DJ25" s="26">
        <f t="shared" si="184"/>
        <v>0</v>
      </c>
      <c r="DK25" s="66">
        <v>2</v>
      </c>
      <c r="DL25" s="67">
        <v>2</v>
      </c>
      <c r="DM25" s="26">
        <f t="shared" si="185"/>
        <v>4</v>
      </c>
      <c r="DN25" s="26">
        <f t="shared" ref="DN25:DO25" si="246">SUM(DH25+DK25)</f>
        <v>2</v>
      </c>
      <c r="DO25" s="26">
        <f t="shared" si="246"/>
        <v>2</v>
      </c>
      <c r="DP25" s="27">
        <f t="shared" si="187"/>
        <v>4</v>
      </c>
      <c r="DQ25" s="28"/>
      <c r="DR25" s="26"/>
      <c r="DS25" s="26">
        <f t="shared" si="188"/>
        <v>0</v>
      </c>
      <c r="DT25" s="25">
        <v>2</v>
      </c>
      <c r="DU25" s="25">
        <v>4</v>
      </c>
      <c r="DV25" s="26">
        <f t="shared" si="189"/>
        <v>6</v>
      </c>
      <c r="DW25" s="26">
        <f t="shared" ref="DW25:DX25" si="247">SUM(DQ25+DT25)</f>
        <v>2</v>
      </c>
      <c r="DX25" s="26">
        <f t="shared" si="247"/>
        <v>4</v>
      </c>
      <c r="DY25" s="27">
        <f t="shared" si="191"/>
        <v>6</v>
      </c>
      <c r="DZ25" s="30"/>
      <c r="EA25" s="26"/>
      <c r="EB25" s="26">
        <f t="shared" si="192"/>
        <v>0</v>
      </c>
      <c r="EC25" s="25">
        <v>7</v>
      </c>
      <c r="ED25" s="25">
        <v>3</v>
      </c>
      <c r="EE25" s="26">
        <f t="shared" si="193"/>
        <v>10</v>
      </c>
      <c r="EF25" s="26">
        <f t="shared" ref="EF25:EG25" si="248">SUM(DZ25+EC25)</f>
        <v>7</v>
      </c>
      <c r="EG25" s="26">
        <f t="shared" si="248"/>
        <v>3</v>
      </c>
      <c r="EH25" s="27">
        <f t="shared" si="195"/>
        <v>10</v>
      </c>
      <c r="EI25" s="30"/>
      <c r="EJ25" s="26"/>
      <c r="EK25" s="26">
        <f t="shared" si="196"/>
        <v>0</v>
      </c>
      <c r="EL25" s="25">
        <v>17</v>
      </c>
      <c r="EM25" s="25">
        <v>22</v>
      </c>
      <c r="EN25" s="26">
        <f t="shared" si="197"/>
        <v>39</v>
      </c>
      <c r="EO25" s="26">
        <f t="shared" ref="EO25:EP25" si="249">SUM(EI25+EL25)</f>
        <v>17</v>
      </c>
      <c r="EP25" s="26">
        <f t="shared" si="249"/>
        <v>22</v>
      </c>
      <c r="EQ25" s="27">
        <f t="shared" si="199"/>
        <v>39</v>
      </c>
      <c r="ER25" s="28"/>
      <c r="ES25" s="26"/>
      <c r="ET25" s="26"/>
      <c r="EU25" s="26">
        <f t="shared" ref="EU25:EV25" ca="1" si="250">SUM(G25+P25+Y25+AH25+AQ25+AZ25+BI25+BR25+CA25+CJ25+CS25+DB25+DK25+DT25+EC25+EL25)</f>
        <v>54</v>
      </c>
      <c r="EV25" s="26">
        <f t="shared" ca="1" si="250"/>
        <v>83</v>
      </c>
      <c r="EW25" s="26">
        <f t="shared" ca="1" si="201"/>
        <v>137</v>
      </c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30"/>
      <c r="E26" s="26"/>
      <c r="F26" s="26">
        <f t="shared" si="141"/>
        <v>0</v>
      </c>
      <c r="G26" s="25">
        <v>0</v>
      </c>
      <c r="H26" s="25">
        <v>0</v>
      </c>
      <c r="I26" s="26">
        <f t="shared" si="142"/>
        <v>0</v>
      </c>
      <c r="J26" s="26">
        <f t="shared" ref="J26:K26" si="251">SUM(D26+G26)</f>
        <v>0</v>
      </c>
      <c r="K26" s="26">
        <f t="shared" si="251"/>
        <v>0</v>
      </c>
      <c r="L26" s="27">
        <f t="shared" si="144"/>
        <v>0</v>
      </c>
      <c r="M26" s="28"/>
      <c r="N26" s="26"/>
      <c r="O26" s="26">
        <f t="shared" si="145"/>
        <v>0</v>
      </c>
      <c r="P26" s="25">
        <v>0</v>
      </c>
      <c r="Q26" s="25">
        <v>1</v>
      </c>
      <c r="R26" s="25">
        <v>1</v>
      </c>
      <c r="S26" s="26">
        <f t="shared" ref="S26:T26" si="252">SUM(M26+P26)</f>
        <v>0</v>
      </c>
      <c r="T26" s="26">
        <f t="shared" si="252"/>
        <v>1</v>
      </c>
      <c r="U26" s="27">
        <f t="shared" si="148"/>
        <v>1</v>
      </c>
      <c r="V26" s="28"/>
      <c r="W26" s="26"/>
      <c r="X26" s="26">
        <f t="shared" si="149"/>
        <v>0</v>
      </c>
      <c r="Y26" s="68">
        <v>1</v>
      </c>
      <c r="Z26" s="59">
        <v>0</v>
      </c>
      <c r="AA26" s="26">
        <f t="shared" si="150"/>
        <v>1</v>
      </c>
      <c r="AB26" s="26">
        <f t="shared" ref="AB26:AC26" si="253">SUM(V26+Y26)</f>
        <v>1</v>
      </c>
      <c r="AC26" s="26">
        <f t="shared" si="253"/>
        <v>0</v>
      </c>
      <c r="AD26" s="27">
        <f t="shared" si="152"/>
        <v>1</v>
      </c>
      <c r="AE26" s="28"/>
      <c r="AF26" s="26"/>
      <c r="AG26" s="26">
        <f t="shared" si="153"/>
        <v>0</v>
      </c>
      <c r="AH26" s="25">
        <v>19</v>
      </c>
      <c r="AI26" s="25">
        <v>40</v>
      </c>
      <c r="AJ26" s="26">
        <f t="shared" si="154"/>
        <v>59</v>
      </c>
      <c r="AK26" s="26">
        <f t="shared" ref="AK26:AL26" si="254">SUM(AE26+AH26)</f>
        <v>19</v>
      </c>
      <c r="AL26" s="26">
        <f t="shared" si="254"/>
        <v>40</v>
      </c>
      <c r="AM26" s="27">
        <f t="shared" si="156"/>
        <v>59</v>
      </c>
      <c r="AN26" s="30"/>
      <c r="AO26" s="26"/>
      <c r="AP26" s="26">
        <f t="shared" si="157"/>
        <v>0</v>
      </c>
      <c r="AQ26" s="25">
        <v>9</v>
      </c>
      <c r="AR26" s="25">
        <v>23</v>
      </c>
      <c r="AS26" s="26">
        <f t="shared" si="158"/>
        <v>32</v>
      </c>
      <c r="AT26" s="26">
        <f t="shared" ref="AT26:AU26" si="255">SUM(AN26+AQ26)</f>
        <v>9</v>
      </c>
      <c r="AU26" s="26">
        <f t="shared" si="255"/>
        <v>23</v>
      </c>
      <c r="AV26" s="27">
        <f t="shared" si="160"/>
        <v>32</v>
      </c>
      <c r="AW26" s="28"/>
      <c r="AX26" s="26"/>
      <c r="AY26" s="26">
        <f t="shared" si="161"/>
        <v>0</v>
      </c>
      <c r="AZ26" s="25">
        <v>0</v>
      </c>
      <c r="BA26" s="25">
        <v>0</v>
      </c>
      <c r="BB26" s="26">
        <f t="shared" si="162"/>
        <v>0</v>
      </c>
      <c r="BC26" s="26">
        <f t="shared" ref="BC26:BD26" si="256">SUM(AW26+AZ26)</f>
        <v>0</v>
      </c>
      <c r="BD26" s="26">
        <f t="shared" si="256"/>
        <v>0</v>
      </c>
      <c r="BE26" s="27">
        <f t="shared" si="164"/>
        <v>0</v>
      </c>
      <c r="BF26" s="30"/>
      <c r="BG26" s="26"/>
      <c r="BH26" s="26">
        <f t="shared" si="165"/>
        <v>0</v>
      </c>
      <c r="BI26" s="48">
        <v>0</v>
      </c>
      <c r="BJ26" s="46">
        <v>0</v>
      </c>
      <c r="BK26" s="26">
        <f t="shared" si="166"/>
        <v>0</v>
      </c>
      <c r="BL26" s="26">
        <f t="shared" ref="BL26:BM26" si="257">SUM(BF26+BI26)</f>
        <v>0</v>
      </c>
      <c r="BM26" s="26">
        <f t="shared" si="257"/>
        <v>0</v>
      </c>
      <c r="BN26" s="27">
        <f t="shared" si="168"/>
        <v>0</v>
      </c>
      <c r="BO26" s="28"/>
      <c r="BP26" s="26"/>
      <c r="BQ26" s="26">
        <f t="shared" si="169"/>
        <v>0</v>
      </c>
      <c r="BR26" s="25">
        <v>2</v>
      </c>
      <c r="BS26" s="25">
        <v>4</v>
      </c>
      <c r="BT26" s="26">
        <f t="shared" si="170"/>
        <v>6</v>
      </c>
      <c r="BU26" s="26">
        <f t="shared" ref="BU26:BV26" si="258">SUM(BO26+BR26)</f>
        <v>2</v>
      </c>
      <c r="BV26" s="26">
        <f t="shared" si="258"/>
        <v>4</v>
      </c>
      <c r="BW26" s="27">
        <f t="shared" si="172"/>
        <v>6</v>
      </c>
      <c r="BX26" s="30"/>
      <c r="BY26" s="26"/>
      <c r="BZ26" s="26">
        <f t="shared" si="226"/>
        <v>0</v>
      </c>
      <c r="CA26" s="26"/>
      <c r="CB26" s="26"/>
      <c r="CC26" s="26">
        <f t="shared" si="173"/>
        <v>0</v>
      </c>
      <c r="CD26" s="26">
        <f t="shared" ref="CD26:CE26" si="259">SUM(BX26+CA26)</f>
        <v>0</v>
      </c>
      <c r="CE26" s="26">
        <f t="shared" si="259"/>
        <v>0</v>
      </c>
      <c r="CF26" s="27">
        <f t="shared" si="175"/>
        <v>0</v>
      </c>
      <c r="CG26" s="28"/>
      <c r="CH26" s="26"/>
      <c r="CI26" s="26">
        <f t="shared" si="176"/>
        <v>0</v>
      </c>
      <c r="CJ26" s="25">
        <v>1</v>
      </c>
      <c r="CK26" s="25">
        <v>1</v>
      </c>
      <c r="CL26" s="26">
        <f t="shared" si="177"/>
        <v>2</v>
      </c>
      <c r="CM26" s="26">
        <f t="shared" ref="CM26:CN26" si="260">SUM(CG26+CJ26)</f>
        <v>1</v>
      </c>
      <c r="CN26" s="26">
        <f t="shared" si="260"/>
        <v>1</v>
      </c>
      <c r="CO26" s="27">
        <f t="shared" si="179"/>
        <v>2</v>
      </c>
      <c r="CP26" s="31"/>
      <c r="CQ26" s="32"/>
      <c r="CR26" s="32"/>
      <c r="CS26" s="33">
        <f ca="1">IFERROR(__xludf.DUMMYFUNCTION("""COMPUTED_VALUE"""),7)</f>
        <v>7</v>
      </c>
      <c r="CT26" s="33">
        <f ca="1">IFERROR(__xludf.DUMMYFUNCTION("""COMPUTED_VALUE"""),5)</f>
        <v>5</v>
      </c>
      <c r="CU26" s="33">
        <f ca="1">IFERROR(__xludf.DUMMYFUNCTION("""COMPUTED_VALUE"""),12)</f>
        <v>12</v>
      </c>
      <c r="CV26" s="32">
        <f ca="1">IFERROR(__xludf.DUMMYFUNCTION("""COMPUTED_VALUE"""),7)</f>
        <v>7</v>
      </c>
      <c r="CW26" s="32">
        <f ca="1">IFERROR(__xludf.DUMMYFUNCTION("""COMPUTED_VALUE"""),5)</f>
        <v>5</v>
      </c>
      <c r="CX26" s="34">
        <f ca="1">IFERROR(__xludf.DUMMYFUNCTION("""COMPUTED_VALUE"""),12)</f>
        <v>12</v>
      </c>
      <c r="CY26" s="28"/>
      <c r="CZ26" s="26"/>
      <c r="DA26" s="26">
        <f t="shared" si="180"/>
        <v>0</v>
      </c>
      <c r="DB26" s="25">
        <v>0</v>
      </c>
      <c r="DC26" s="25">
        <v>0</v>
      </c>
      <c r="DD26" s="26">
        <f t="shared" si="181"/>
        <v>0</v>
      </c>
      <c r="DE26" s="26">
        <f t="shared" ref="DE26:DF26" si="261">SUM(CY26+DB26)</f>
        <v>0</v>
      </c>
      <c r="DF26" s="26">
        <f t="shared" si="261"/>
        <v>0</v>
      </c>
      <c r="DG26" s="27">
        <f t="shared" si="183"/>
        <v>0</v>
      </c>
      <c r="DH26" s="30"/>
      <c r="DI26" s="26"/>
      <c r="DJ26" s="26">
        <f t="shared" si="184"/>
        <v>0</v>
      </c>
      <c r="DK26" s="66">
        <v>2</v>
      </c>
      <c r="DL26" s="67">
        <v>2</v>
      </c>
      <c r="DM26" s="26">
        <f t="shared" si="185"/>
        <v>4</v>
      </c>
      <c r="DN26" s="26">
        <f t="shared" ref="DN26:DO26" si="262">SUM(DH26+DK26)</f>
        <v>2</v>
      </c>
      <c r="DO26" s="26">
        <f t="shared" si="262"/>
        <v>2</v>
      </c>
      <c r="DP26" s="27">
        <f t="shared" si="187"/>
        <v>4</v>
      </c>
      <c r="DQ26" s="28"/>
      <c r="DR26" s="26"/>
      <c r="DS26" s="26">
        <f t="shared" si="188"/>
        <v>0</v>
      </c>
      <c r="DT26" s="25">
        <v>2</v>
      </c>
      <c r="DU26" s="25">
        <v>4</v>
      </c>
      <c r="DV26" s="26">
        <f t="shared" si="189"/>
        <v>6</v>
      </c>
      <c r="DW26" s="26">
        <f t="shared" ref="DW26:DX26" si="263">SUM(DQ26+DT26)</f>
        <v>2</v>
      </c>
      <c r="DX26" s="26">
        <f t="shared" si="263"/>
        <v>4</v>
      </c>
      <c r="DY26" s="27">
        <f t="shared" si="191"/>
        <v>6</v>
      </c>
      <c r="DZ26" s="30"/>
      <c r="EA26" s="26"/>
      <c r="EB26" s="26">
        <f t="shared" si="192"/>
        <v>0</v>
      </c>
      <c r="EC26" s="25">
        <v>7</v>
      </c>
      <c r="ED26" s="25">
        <v>3</v>
      </c>
      <c r="EE26" s="26">
        <f t="shared" si="193"/>
        <v>10</v>
      </c>
      <c r="EF26" s="26">
        <f t="shared" ref="EF26:EG26" si="264">SUM(DZ26+EC26)</f>
        <v>7</v>
      </c>
      <c r="EG26" s="26">
        <f t="shared" si="264"/>
        <v>3</v>
      </c>
      <c r="EH26" s="27">
        <f t="shared" si="195"/>
        <v>10</v>
      </c>
      <c r="EI26" s="30"/>
      <c r="EJ26" s="26"/>
      <c r="EK26" s="26">
        <f t="shared" si="196"/>
        <v>0</v>
      </c>
      <c r="EL26" s="25">
        <v>17</v>
      </c>
      <c r="EM26" s="25">
        <v>22</v>
      </c>
      <c r="EN26" s="26">
        <f t="shared" si="197"/>
        <v>39</v>
      </c>
      <c r="EO26" s="26">
        <f t="shared" ref="EO26:EP26" si="265">SUM(EI26+EL26)</f>
        <v>17</v>
      </c>
      <c r="EP26" s="26">
        <f t="shared" si="265"/>
        <v>22</v>
      </c>
      <c r="EQ26" s="27">
        <f t="shared" si="199"/>
        <v>39</v>
      </c>
      <c r="ER26" s="28"/>
      <c r="ES26" s="26"/>
      <c r="ET26" s="26"/>
      <c r="EU26" s="26">
        <f t="shared" ref="EU26:EV26" ca="1" si="266">SUM(G26+P26+Y26+AH26+AQ26+AZ26+BI26+BR26+CA26+CJ26+CS26+DB26+DK26+DT26+EC26+EL26)</f>
        <v>67</v>
      </c>
      <c r="EV26" s="26">
        <f t="shared" ca="1" si="266"/>
        <v>105</v>
      </c>
      <c r="EW26" s="26">
        <f t="shared" ca="1" si="201"/>
        <v>172</v>
      </c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30"/>
      <c r="E27" s="26"/>
      <c r="F27" s="26">
        <f t="shared" si="141"/>
        <v>0</v>
      </c>
      <c r="G27" s="25">
        <v>0</v>
      </c>
      <c r="H27" s="25">
        <v>0</v>
      </c>
      <c r="I27" s="26">
        <f t="shared" si="142"/>
        <v>0</v>
      </c>
      <c r="J27" s="26">
        <f t="shared" ref="J27:K27" si="267">SUM(D27+G27)</f>
        <v>0</v>
      </c>
      <c r="K27" s="26">
        <f t="shared" si="267"/>
        <v>0</v>
      </c>
      <c r="L27" s="27">
        <f t="shared" si="144"/>
        <v>0</v>
      </c>
      <c r="M27" s="28"/>
      <c r="N27" s="26"/>
      <c r="O27" s="26">
        <f t="shared" si="145"/>
        <v>0</v>
      </c>
      <c r="P27" s="25">
        <v>0</v>
      </c>
      <c r="Q27" s="25">
        <v>1</v>
      </c>
      <c r="R27" s="25">
        <v>1</v>
      </c>
      <c r="S27" s="26">
        <f t="shared" ref="S27:T27" si="268">SUM(M27+P27)</f>
        <v>0</v>
      </c>
      <c r="T27" s="26">
        <f t="shared" si="268"/>
        <v>1</v>
      </c>
      <c r="U27" s="27">
        <f t="shared" si="148"/>
        <v>1</v>
      </c>
      <c r="V27" s="28"/>
      <c r="W27" s="26"/>
      <c r="X27" s="26">
        <f t="shared" si="149"/>
        <v>0</v>
      </c>
      <c r="Y27" s="48">
        <v>3</v>
      </c>
      <c r="Z27" s="46">
        <v>1</v>
      </c>
      <c r="AA27" s="26">
        <f t="shared" si="150"/>
        <v>4</v>
      </c>
      <c r="AB27" s="26">
        <f t="shared" ref="AB27:AC27" si="269">SUM(V27+Y27)</f>
        <v>3</v>
      </c>
      <c r="AC27" s="26">
        <f t="shared" si="269"/>
        <v>1</v>
      </c>
      <c r="AD27" s="27">
        <f t="shared" si="152"/>
        <v>4</v>
      </c>
      <c r="AE27" s="28"/>
      <c r="AF27" s="26"/>
      <c r="AG27" s="26">
        <f t="shared" si="153"/>
        <v>0</v>
      </c>
      <c r="AH27" s="25">
        <v>14</v>
      </c>
      <c r="AI27" s="25">
        <v>31</v>
      </c>
      <c r="AJ27" s="26">
        <f t="shared" si="154"/>
        <v>45</v>
      </c>
      <c r="AK27" s="26">
        <f t="shared" ref="AK27:AL27" si="270">SUM(AE27+AH27)</f>
        <v>14</v>
      </c>
      <c r="AL27" s="26">
        <f t="shared" si="270"/>
        <v>31</v>
      </c>
      <c r="AM27" s="27">
        <f t="shared" si="156"/>
        <v>45</v>
      </c>
      <c r="AN27" s="30"/>
      <c r="AO27" s="26"/>
      <c r="AP27" s="26">
        <f t="shared" si="157"/>
        <v>0</v>
      </c>
      <c r="AQ27" s="25">
        <v>3</v>
      </c>
      <c r="AR27" s="25">
        <v>6</v>
      </c>
      <c r="AS27" s="26">
        <f t="shared" si="158"/>
        <v>9</v>
      </c>
      <c r="AT27" s="26">
        <f t="shared" ref="AT27:AU27" si="271">SUM(AN27+AQ27)</f>
        <v>3</v>
      </c>
      <c r="AU27" s="26">
        <f t="shared" si="271"/>
        <v>6</v>
      </c>
      <c r="AV27" s="27">
        <f t="shared" si="160"/>
        <v>9</v>
      </c>
      <c r="AW27" s="28"/>
      <c r="AX27" s="26"/>
      <c r="AY27" s="26">
        <f t="shared" si="161"/>
        <v>0</v>
      </c>
      <c r="AZ27" s="25">
        <v>0</v>
      </c>
      <c r="BA27" s="25">
        <v>0</v>
      </c>
      <c r="BB27" s="26">
        <f t="shared" si="162"/>
        <v>0</v>
      </c>
      <c r="BC27" s="26">
        <f t="shared" ref="BC27:BD27" si="272">SUM(AW27+AZ27)</f>
        <v>0</v>
      </c>
      <c r="BD27" s="26">
        <f t="shared" si="272"/>
        <v>0</v>
      </c>
      <c r="BE27" s="27">
        <f t="shared" si="164"/>
        <v>0</v>
      </c>
      <c r="BF27" s="30"/>
      <c r="BG27" s="26"/>
      <c r="BH27" s="26">
        <f t="shared" si="165"/>
        <v>0</v>
      </c>
      <c r="BI27" s="48">
        <v>0</v>
      </c>
      <c r="BJ27" s="46">
        <v>0</v>
      </c>
      <c r="BK27" s="26">
        <f t="shared" si="166"/>
        <v>0</v>
      </c>
      <c r="BL27" s="26">
        <f t="shared" ref="BL27:BM27" si="273">SUM(BF27+BI27)</f>
        <v>0</v>
      </c>
      <c r="BM27" s="26">
        <f t="shared" si="273"/>
        <v>0</v>
      </c>
      <c r="BN27" s="27">
        <f t="shared" si="168"/>
        <v>0</v>
      </c>
      <c r="BO27" s="28"/>
      <c r="BP27" s="26"/>
      <c r="BQ27" s="26">
        <f t="shared" si="169"/>
        <v>0</v>
      </c>
      <c r="BR27" s="25">
        <v>2</v>
      </c>
      <c r="BS27" s="25">
        <v>0</v>
      </c>
      <c r="BT27" s="26">
        <f t="shared" si="170"/>
        <v>2</v>
      </c>
      <c r="BU27" s="26">
        <f t="shared" ref="BU27:BV27" si="274">SUM(BO27+BR27)</f>
        <v>2</v>
      </c>
      <c r="BV27" s="26">
        <f t="shared" si="274"/>
        <v>0</v>
      </c>
      <c r="BW27" s="27">
        <f t="shared" si="172"/>
        <v>2</v>
      </c>
      <c r="BX27" s="30"/>
      <c r="BY27" s="26"/>
      <c r="BZ27" s="26">
        <f t="shared" si="226"/>
        <v>0</v>
      </c>
      <c r="CA27" s="26"/>
      <c r="CB27" s="26"/>
      <c r="CC27" s="26">
        <f t="shared" si="173"/>
        <v>0</v>
      </c>
      <c r="CD27" s="26">
        <f t="shared" ref="CD27:CE27" si="275">SUM(BX27+CA27)</f>
        <v>0</v>
      </c>
      <c r="CE27" s="26">
        <f t="shared" si="275"/>
        <v>0</v>
      </c>
      <c r="CF27" s="27">
        <f t="shared" si="175"/>
        <v>0</v>
      </c>
      <c r="CG27" s="28"/>
      <c r="CH27" s="26"/>
      <c r="CI27" s="26">
        <f t="shared" si="176"/>
        <v>0</v>
      </c>
      <c r="CJ27" s="26"/>
      <c r="CK27" s="26"/>
      <c r="CL27" s="26">
        <f t="shared" si="177"/>
        <v>0</v>
      </c>
      <c r="CM27" s="26">
        <f t="shared" ref="CM27:CN27" si="276">SUM(CG27+CJ27)</f>
        <v>0</v>
      </c>
      <c r="CN27" s="26">
        <f t="shared" si="276"/>
        <v>0</v>
      </c>
      <c r="CO27" s="27">
        <f t="shared" si="179"/>
        <v>0</v>
      </c>
      <c r="CP27" s="31"/>
      <c r="CQ27" s="32"/>
      <c r="CR27" s="32"/>
      <c r="CS27" s="33">
        <f ca="1">IFERROR(__xludf.DUMMYFUNCTION("""COMPUTED_VALUE"""),10)</f>
        <v>10</v>
      </c>
      <c r="CT27" s="33">
        <f ca="1">IFERROR(__xludf.DUMMYFUNCTION("""COMPUTED_VALUE"""),13)</f>
        <v>13</v>
      </c>
      <c r="CU27" s="33">
        <f ca="1">IFERROR(__xludf.DUMMYFUNCTION("""COMPUTED_VALUE"""),23)</f>
        <v>23</v>
      </c>
      <c r="CV27" s="32">
        <f ca="1">IFERROR(__xludf.DUMMYFUNCTION("""COMPUTED_VALUE"""),10)</f>
        <v>10</v>
      </c>
      <c r="CW27" s="32">
        <f ca="1">IFERROR(__xludf.DUMMYFUNCTION("""COMPUTED_VALUE"""),13)</f>
        <v>13</v>
      </c>
      <c r="CX27" s="34">
        <f ca="1">IFERROR(__xludf.DUMMYFUNCTION("""COMPUTED_VALUE"""),23)</f>
        <v>23</v>
      </c>
      <c r="CY27" s="28"/>
      <c r="CZ27" s="26"/>
      <c r="DA27" s="26">
        <f t="shared" si="180"/>
        <v>0</v>
      </c>
      <c r="DB27" s="25">
        <v>0</v>
      </c>
      <c r="DC27" s="25">
        <v>1</v>
      </c>
      <c r="DD27" s="26">
        <f t="shared" si="181"/>
        <v>1</v>
      </c>
      <c r="DE27" s="26">
        <f t="shared" ref="DE27:DF27" si="277">SUM(CY27+DB27)</f>
        <v>0</v>
      </c>
      <c r="DF27" s="26">
        <f t="shared" si="277"/>
        <v>1</v>
      </c>
      <c r="DG27" s="27">
        <f t="shared" si="183"/>
        <v>1</v>
      </c>
      <c r="DH27" s="30"/>
      <c r="DI27" s="26"/>
      <c r="DJ27" s="26">
        <f t="shared" si="184"/>
        <v>0</v>
      </c>
      <c r="DK27" s="66">
        <v>8</v>
      </c>
      <c r="DL27" s="67">
        <v>7</v>
      </c>
      <c r="DM27" s="26">
        <f t="shared" si="185"/>
        <v>15</v>
      </c>
      <c r="DN27" s="26">
        <f t="shared" ref="DN27:DO27" si="278">SUM(DH27+DK27)</f>
        <v>8</v>
      </c>
      <c r="DO27" s="26">
        <f t="shared" si="278"/>
        <v>7</v>
      </c>
      <c r="DP27" s="27">
        <f t="shared" si="187"/>
        <v>15</v>
      </c>
      <c r="DQ27" s="28"/>
      <c r="DR27" s="26"/>
      <c r="DS27" s="26">
        <f t="shared" si="188"/>
        <v>0</v>
      </c>
      <c r="DT27" s="25">
        <v>2</v>
      </c>
      <c r="DU27" s="26"/>
      <c r="DV27" s="26">
        <f t="shared" si="189"/>
        <v>2</v>
      </c>
      <c r="DW27" s="26">
        <f t="shared" ref="DW27:DX27" si="279">SUM(DQ27+DT27)</f>
        <v>2</v>
      </c>
      <c r="DX27" s="26">
        <f t="shared" si="279"/>
        <v>0</v>
      </c>
      <c r="DY27" s="27">
        <f t="shared" si="191"/>
        <v>2</v>
      </c>
      <c r="DZ27" s="30"/>
      <c r="EA27" s="26"/>
      <c r="EB27" s="26">
        <f t="shared" si="192"/>
        <v>0</v>
      </c>
      <c r="EC27" s="25">
        <v>3</v>
      </c>
      <c r="ED27" s="25">
        <v>2</v>
      </c>
      <c r="EE27" s="26">
        <f t="shared" si="193"/>
        <v>5</v>
      </c>
      <c r="EF27" s="26">
        <f t="shared" ref="EF27:EG27" si="280">SUM(DZ27+EC27)</f>
        <v>3</v>
      </c>
      <c r="EG27" s="26">
        <f t="shared" si="280"/>
        <v>2</v>
      </c>
      <c r="EH27" s="27">
        <f t="shared" si="195"/>
        <v>5</v>
      </c>
      <c r="EI27" s="30"/>
      <c r="EJ27" s="26"/>
      <c r="EK27" s="26">
        <f t="shared" si="196"/>
        <v>0</v>
      </c>
      <c r="EL27" s="25">
        <v>6</v>
      </c>
      <c r="EM27" s="25">
        <v>6</v>
      </c>
      <c r="EN27" s="26">
        <f t="shared" si="197"/>
        <v>12</v>
      </c>
      <c r="EO27" s="26">
        <f t="shared" ref="EO27:EP27" si="281">SUM(EI27+EL27)</f>
        <v>6</v>
      </c>
      <c r="EP27" s="26">
        <f t="shared" si="281"/>
        <v>6</v>
      </c>
      <c r="EQ27" s="27">
        <f t="shared" si="199"/>
        <v>12</v>
      </c>
      <c r="ER27" s="28"/>
      <c r="ES27" s="26"/>
      <c r="ET27" s="26"/>
      <c r="EU27" s="26">
        <f t="shared" ref="EU27:EV27" ca="1" si="282">SUM(G27+P27+Y27+AH27+AQ27+AZ27+BI27+BR27+CA27+CJ27+CS27+DB27+DK27+DT27+EC27+EL27)</f>
        <v>51</v>
      </c>
      <c r="EV27" s="26">
        <f t="shared" ca="1" si="282"/>
        <v>68</v>
      </c>
      <c r="EW27" s="26">
        <f t="shared" ca="1" si="201"/>
        <v>119</v>
      </c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30"/>
      <c r="E28" s="26"/>
      <c r="F28" s="26">
        <f t="shared" si="141"/>
        <v>0</v>
      </c>
      <c r="G28" s="25">
        <v>0</v>
      </c>
      <c r="H28" s="25">
        <v>0</v>
      </c>
      <c r="I28" s="26">
        <f t="shared" si="142"/>
        <v>0</v>
      </c>
      <c r="J28" s="26">
        <f t="shared" ref="J28:K28" si="283">SUM(D28+G28)</f>
        <v>0</v>
      </c>
      <c r="K28" s="26">
        <f t="shared" si="283"/>
        <v>0</v>
      </c>
      <c r="L28" s="27">
        <f t="shared" si="144"/>
        <v>0</v>
      </c>
      <c r="M28" s="28"/>
      <c r="N28" s="26"/>
      <c r="O28" s="26">
        <f t="shared" si="145"/>
        <v>0</v>
      </c>
      <c r="P28" s="26"/>
      <c r="Q28" s="26"/>
      <c r="R28" s="26">
        <f t="shared" ref="R28:R32" si="284">SUM(P28:Q28)</f>
        <v>0</v>
      </c>
      <c r="S28" s="26">
        <f t="shared" ref="S28:T28" si="285">SUM(M28+P28)</f>
        <v>0</v>
      </c>
      <c r="T28" s="26">
        <f t="shared" si="285"/>
        <v>0</v>
      </c>
      <c r="U28" s="27">
        <f t="shared" si="148"/>
        <v>0</v>
      </c>
      <c r="V28" s="28"/>
      <c r="W28" s="26"/>
      <c r="X28" s="26">
        <f t="shared" si="149"/>
        <v>0</v>
      </c>
      <c r="Y28" s="68">
        <v>3</v>
      </c>
      <c r="Z28" s="59">
        <v>1</v>
      </c>
      <c r="AA28" s="26">
        <f t="shared" si="150"/>
        <v>4</v>
      </c>
      <c r="AB28" s="26">
        <f t="shared" ref="AB28:AC28" si="286">SUM(V28+Y28)</f>
        <v>3</v>
      </c>
      <c r="AC28" s="26">
        <f t="shared" si="286"/>
        <v>1</v>
      </c>
      <c r="AD28" s="27">
        <f t="shared" si="152"/>
        <v>4</v>
      </c>
      <c r="AE28" s="28"/>
      <c r="AF28" s="26"/>
      <c r="AG28" s="26">
        <f t="shared" si="153"/>
        <v>0</v>
      </c>
      <c r="AH28" s="25">
        <v>14</v>
      </c>
      <c r="AI28" s="25">
        <v>31</v>
      </c>
      <c r="AJ28" s="26">
        <f t="shared" si="154"/>
        <v>45</v>
      </c>
      <c r="AK28" s="26">
        <f t="shared" ref="AK28:AL28" si="287">SUM(AE28+AH28)</f>
        <v>14</v>
      </c>
      <c r="AL28" s="26">
        <f t="shared" si="287"/>
        <v>31</v>
      </c>
      <c r="AM28" s="27">
        <f t="shared" si="156"/>
        <v>45</v>
      </c>
      <c r="AN28" s="30"/>
      <c r="AO28" s="26"/>
      <c r="AP28" s="26">
        <f t="shared" si="157"/>
        <v>0</v>
      </c>
      <c r="AQ28" s="25">
        <v>3</v>
      </c>
      <c r="AR28" s="25">
        <v>6</v>
      </c>
      <c r="AS28" s="26">
        <f t="shared" si="158"/>
        <v>9</v>
      </c>
      <c r="AT28" s="26">
        <f t="shared" ref="AT28:AU28" si="288">SUM(AN28+AQ28)</f>
        <v>3</v>
      </c>
      <c r="AU28" s="26">
        <f t="shared" si="288"/>
        <v>6</v>
      </c>
      <c r="AV28" s="27">
        <f t="shared" si="160"/>
        <v>9</v>
      </c>
      <c r="AW28" s="28"/>
      <c r="AX28" s="26"/>
      <c r="AY28" s="26">
        <f t="shared" si="161"/>
        <v>0</v>
      </c>
      <c r="AZ28" s="25">
        <v>0</v>
      </c>
      <c r="BA28" s="25">
        <v>0</v>
      </c>
      <c r="BB28" s="26">
        <f t="shared" si="162"/>
        <v>0</v>
      </c>
      <c r="BC28" s="26">
        <f t="shared" ref="BC28:BD28" si="289">SUM(AW28+AZ28)</f>
        <v>0</v>
      </c>
      <c r="BD28" s="26">
        <f t="shared" si="289"/>
        <v>0</v>
      </c>
      <c r="BE28" s="27">
        <f t="shared" si="164"/>
        <v>0</v>
      </c>
      <c r="BF28" s="30"/>
      <c r="BG28" s="26"/>
      <c r="BH28" s="26">
        <f t="shared" si="165"/>
        <v>0</v>
      </c>
      <c r="BI28" s="48">
        <v>2</v>
      </c>
      <c r="BJ28" s="46">
        <v>3</v>
      </c>
      <c r="BK28" s="26">
        <f t="shared" si="166"/>
        <v>5</v>
      </c>
      <c r="BL28" s="26">
        <f t="shared" ref="BL28:BM28" si="290">SUM(BF28+BI28)</f>
        <v>2</v>
      </c>
      <c r="BM28" s="26">
        <f t="shared" si="290"/>
        <v>3</v>
      </c>
      <c r="BN28" s="27">
        <f t="shared" si="168"/>
        <v>5</v>
      </c>
      <c r="BO28" s="28"/>
      <c r="BP28" s="26"/>
      <c r="BQ28" s="26">
        <f t="shared" si="169"/>
        <v>0</v>
      </c>
      <c r="BR28" s="25">
        <v>1</v>
      </c>
      <c r="BS28" s="25">
        <v>0</v>
      </c>
      <c r="BT28" s="26">
        <f t="shared" si="170"/>
        <v>1</v>
      </c>
      <c r="BU28" s="26">
        <f t="shared" ref="BU28:BV28" si="291">SUM(BO28+BR28)</f>
        <v>1</v>
      </c>
      <c r="BV28" s="26">
        <f t="shared" si="291"/>
        <v>0</v>
      </c>
      <c r="BW28" s="27">
        <f t="shared" si="172"/>
        <v>1</v>
      </c>
      <c r="BX28" s="30"/>
      <c r="BY28" s="26"/>
      <c r="BZ28" s="26">
        <f t="shared" si="226"/>
        <v>0</v>
      </c>
      <c r="CA28" s="26"/>
      <c r="CB28" s="26"/>
      <c r="CC28" s="26">
        <f t="shared" si="173"/>
        <v>0</v>
      </c>
      <c r="CD28" s="26">
        <f t="shared" ref="CD28:CE28" si="292">SUM(BX28+CA28)</f>
        <v>0</v>
      </c>
      <c r="CE28" s="26">
        <f t="shared" si="292"/>
        <v>0</v>
      </c>
      <c r="CF28" s="27">
        <f t="shared" si="175"/>
        <v>0</v>
      </c>
      <c r="CG28" s="28"/>
      <c r="CH28" s="26"/>
      <c r="CI28" s="26">
        <f t="shared" si="176"/>
        <v>0</v>
      </c>
      <c r="CJ28" s="26"/>
      <c r="CK28" s="26"/>
      <c r="CL28" s="26">
        <f t="shared" si="177"/>
        <v>0</v>
      </c>
      <c r="CM28" s="26">
        <f t="shared" ref="CM28:CN28" si="293">SUM(CG28+CJ28)</f>
        <v>0</v>
      </c>
      <c r="CN28" s="26">
        <f t="shared" si="293"/>
        <v>0</v>
      </c>
      <c r="CO28" s="27">
        <f t="shared" si="179"/>
        <v>0</v>
      </c>
      <c r="CP28" s="31"/>
      <c r="CQ28" s="32"/>
      <c r="CR28" s="32"/>
      <c r="CS28" s="33">
        <f ca="1">IFERROR(__xludf.DUMMYFUNCTION("""COMPUTED_VALUE"""),10)</f>
        <v>10</v>
      </c>
      <c r="CT28" s="33">
        <f ca="1">IFERROR(__xludf.DUMMYFUNCTION("""COMPUTED_VALUE"""),13)</f>
        <v>13</v>
      </c>
      <c r="CU28" s="33">
        <f ca="1">IFERROR(__xludf.DUMMYFUNCTION("""COMPUTED_VALUE"""),23)</f>
        <v>23</v>
      </c>
      <c r="CV28" s="32">
        <f ca="1">IFERROR(__xludf.DUMMYFUNCTION("""COMPUTED_VALUE"""),10)</f>
        <v>10</v>
      </c>
      <c r="CW28" s="32">
        <f ca="1">IFERROR(__xludf.DUMMYFUNCTION("""COMPUTED_VALUE"""),13)</f>
        <v>13</v>
      </c>
      <c r="CX28" s="34">
        <f ca="1">IFERROR(__xludf.DUMMYFUNCTION("""COMPUTED_VALUE"""),23)</f>
        <v>23</v>
      </c>
      <c r="CY28" s="28"/>
      <c r="CZ28" s="26"/>
      <c r="DA28" s="26">
        <f t="shared" si="180"/>
        <v>0</v>
      </c>
      <c r="DB28" s="25">
        <v>0</v>
      </c>
      <c r="DC28" s="25">
        <v>1</v>
      </c>
      <c r="DD28" s="26">
        <f t="shared" si="181"/>
        <v>1</v>
      </c>
      <c r="DE28" s="26">
        <f t="shared" ref="DE28:DF28" si="294">SUM(CY28+DB28)</f>
        <v>0</v>
      </c>
      <c r="DF28" s="26">
        <f t="shared" si="294"/>
        <v>1</v>
      </c>
      <c r="DG28" s="27">
        <f t="shared" si="183"/>
        <v>1</v>
      </c>
      <c r="DH28" s="30"/>
      <c r="DI28" s="26"/>
      <c r="DJ28" s="26">
        <f t="shared" si="184"/>
        <v>0</v>
      </c>
      <c r="DK28" s="66">
        <v>9</v>
      </c>
      <c r="DL28" s="67">
        <v>8</v>
      </c>
      <c r="DM28" s="26">
        <f t="shared" si="185"/>
        <v>17</v>
      </c>
      <c r="DN28" s="26">
        <f t="shared" ref="DN28:DO28" si="295">SUM(DH28+DK28)</f>
        <v>9</v>
      </c>
      <c r="DO28" s="26">
        <f t="shared" si="295"/>
        <v>8</v>
      </c>
      <c r="DP28" s="27">
        <f t="shared" si="187"/>
        <v>17</v>
      </c>
      <c r="DQ28" s="28"/>
      <c r="DR28" s="26"/>
      <c r="DS28" s="26">
        <f t="shared" si="188"/>
        <v>0</v>
      </c>
      <c r="DT28" s="25">
        <v>2</v>
      </c>
      <c r="DU28" s="26"/>
      <c r="DV28" s="26">
        <f t="shared" si="189"/>
        <v>2</v>
      </c>
      <c r="DW28" s="26">
        <f t="shared" ref="DW28:DX28" si="296">SUM(DQ28+DT28)</f>
        <v>2</v>
      </c>
      <c r="DX28" s="26">
        <f t="shared" si="296"/>
        <v>0</v>
      </c>
      <c r="DY28" s="27">
        <f t="shared" si="191"/>
        <v>2</v>
      </c>
      <c r="DZ28" s="30"/>
      <c r="EA28" s="26"/>
      <c r="EB28" s="26">
        <f t="shared" si="192"/>
        <v>0</v>
      </c>
      <c r="EC28" s="25">
        <v>3</v>
      </c>
      <c r="ED28" s="25">
        <v>2</v>
      </c>
      <c r="EE28" s="26">
        <f t="shared" si="193"/>
        <v>5</v>
      </c>
      <c r="EF28" s="26">
        <f t="shared" ref="EF28:EG28" si="297">SUM(DZ28+EC28)</f>
        <v>3</v>
      </c>
      <c r="EG28" s="26">
        <f t="shared" si="297"/>
        <v>2</v>
      </c>
      <c r="EH28" s="27">
        <f t="shared" si="195"/>
        <v>5</v>
      </c>
      <c r="EI28" s="30"/>
      <c r="EJ28" s="26"/>
      <c r="EK28" s="26">
        <f t="shared" si="196"/>
        <v>0</v>
      </c>
      <c r="EL28" s="25">
        <v>6</v>
      </c>
      <c r="EM28" s="25">
        <v>6</v>
      </c>
      <c r="EN28" s="26">
        <f t="shared" si="197"/>
        <v>12</v>
      </c>
      <c r="EO28" s="26">
        <f t="shared" ref="EO28:EP28" si="298">SUM(EI28+EL28)</f>
        <v>6</v>
      </c>
      <c r="EP28" s="26">
        <f t="shared" si="298"/>
        <v>6</v>
      </c>
      <c r="EQ28" s="27">
        <f t="shared" si="199"/>
        <v>12</v>
      </c>
      <c r="ER28" s="28"/>
      <c r="ES28" s="26"/>
      <c r="ET28" s="26"/>
      <c r="EU28" s="26">
        <f t="shared" ref="EU28:EV28" ca="1" si="299">SUM(G28+P28+Y28+AH28+AQ28+AZ28+BI28+BR28+CA28+CJ28+CS28+DB28+DK28+DT28+EC28+EL28)</f>
        <v>53</v>
      </c>
      <c r="EV28" s="26">
        <f t="shared" ca="1" si="299"/>
        <v>71</v>
      </c>
      <c r="EW28" s="26">
        <f t="shared" ca="1" si="201"/>
        <v>124</v>
      </c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30"/>
      <c r="E29" s="26"/>
      <c r="F29" s="26">
        <f t="shared" si="141"/>
        <v>0</v>
      </c>
      <c r="G29" s="25">
        <v>15</v>
      </c>
      <c r="H29" s="25">
        <v>34</v>
      </c>
      <c r="I29" s="26">
        <f t="shared" si="142"/>
        <v>49</v>
      </c>
      <c r="J29" s="26">
        <f t="shared" ref="J29:K29" si="300">SUM(D29+G29)</f>
        <v>15</v>
      </c>
      <c r="K29" s="26">
        <f t="shared" si="300"/>
        <v>34</v>
      </c>
      <c r="L29" s="27">
        <f t="shared" si="144"/>
        <v>49</v>
      </c>
      <c r="M29" s="28"/>
      <c r="N29" s="26"/>
      <c r="O29" s="26">
        <f t="shared" si="145"/>
        <v>0</v>
      </c>
      <c r="P29" s="25">
        <v>8</v>
      </c>
      <c r="Q29" s="25">
        <v>10</v>
      </c>
      <c r="R29" s="26">
        <f t="shared" si="284"/>
        <v>18</v>
      </c>
      <c r="S29" s="26">
        <f t="shared" ref="S29:T29" si="301">SUM(M29+P29)</f>
        <v>8</v>
      </c>
      <c r="T29" s="26">
        <f t="shared" si="301"/>
        <v>10</v>
      </c>
      <c r="U29" s="27">
        <f t="shared" si="148"/>
        <v>18</v>
      </c>
      <c r="V29" s="28"/>
      <c r="W29" s="26"/>
      <c r="X29" s="26">
        <f t="shared" si="149"/>
        <v>0</v>
      </c>
      <c r="Y29" s="68">
        <v>16</v>
      </c>
      <c r="Z29" s="59">
        <v>54</v>
      </c>
      <c r="AA29" s="26">
        <f t="shared" si="150"/>
        <v>70</v>
      </c>
      <c r="AB29" s="26">
        <f t="shared" ref="AB29:AC29" si="302">SUM(V29+Y29)</f>
        <v>16</v>
      </c>
      <c r="AC29" s="26">
        <f t="shared" si="302"/>
        <v>54</v>
      </c>
      <c r="AD29" s="27">
        <f t="shared" si="152"/>
        <v>70</v>
      </c>
      <c r="AE29" s="28"/>
      <c r="AF29" s="26"/>
      <c r="AG29" s="26">
        <f t="shared" si="153"/>
        <v>0</v>
      </c>
      <c r="AH29" s="25">
        <v>28</v>
      </c>
      <c r="AI29" s="25">
        <v>78</v>
      </c>
      <c r="AJ29" s="26">
        <f t="shared" si="154"/>
        <v>106</v>
      </c>
      <c r="AK29" s="26">
        <f t="shared" ref="AK29:AL29" si="303">SUM(AE29+AH29)</f>
        <v>28</v>
      </c>
      <c r="AL29" s="26">
        <f t="shared" si="303"/>
        <v>78</v>
      </c>
      <c r="AM29" s="27">
        <f t="shared" si="156"/>
        <v>106</v>
      </c>
      <c r="AN29" s="30"/>
      <c r="AO29" s="26"/>
      <c r="AP29" s="26">
        <f t="shared" si="157"/>
        <v>0</v>
      </c>
      <c r="AQ29" s="25">
        <v>23</v>
      </c>
      <c r="AR29" s="25">
        <v>93</v>
      </c>
      <c r="AS29" s="26">
        <f t="shared" si="158"/>
        <v>116</v>
      </c>
      <c r="AT29" s="26">
        <f t="shared" ref="AT29:AU29" si="304">SUM(AN29+AQ29)</f>
        <v>23</v>
      </c>
      <c r="AU29" s="26">
        <f t="shared" si="304"/>
        <v>93</v>
      </c>
      <c r="AV29" s="27">
        <f t="shared" si="160"/>
        <v>116</v>
      </c>
      <c r="AW29" s="28"/>
      <c r="AX29" s="26"/>
      <c r="AY29" s="26">
        <f t="shared" si="161"/>
        <v>0</v>
      </c>
      <c r="AZ29" s="25">
        <v>48</v>
      </c>
      <c r="BA29" s="25">
        <v>107</v>
      </c>
      <c r="BB29" s="26">
        <f t="shared" si="162"/>
        <v>155</v>
      </c>
      <c r="BC29" s="26">
        <f t="shared" ref="BC29:BD29" si="305">SUM(AW29+AZ29)</f>
        <v>48</v>
      </c>
      <c r="BD29" s="26">
        <f t="shared" si="305"/>
        <v>107</v>
      </c>
      <c r="BE29" s="27">
        <f t="shared" si="164"/>
        <v>155</v>
      </c>
      <c r="BF29" s="30"/>
      <c r="BG29" s="26"/>
      <c r="BH29" s="26">
        <f t="shared" si="165"/>
        <v>0</v>
      </c>
      <c r="BI29" s="48">
        <v>4</v>
      </c>
      <c r="BJ29" s="46">
        <v>20</v>
      </c>
      <c r="BK29" s="26">
        <f t="shared" si="166"/>
        <v>24</v>
      </c>
      <c r="BL29" s="26">
        <f t="shared" ref="BL29:BM29" si="306">SUM(BF29+BI29)</f>
        <v>4</v>
      </c>
      <c r="BM29" s="26">
        <f t="shared" si="306"/>
        <v>20</v>
      </c>
      <c r="BN29" s="27">
        <f t="shared" si="168"/>
        <v>24</v>
      </c>
      <c r="BO29" s="28"/>
      <c r="BP29" s="26"/>
      <c r="BQ29" s="26">
        <f t="shared" si="169"/>
        <v>0</v>
      </c>
      <c r="BR29" s="25">
        <v>5</v>
      </c>
      <c r="BS29" s="25">
        <v>22</v>
      </c>
      <c r="BT29" s="26">
        <f t="shared" si="170"/>
        <v>27</v>
      </c>
      <c r="BU29" s="26">
        <f t="shared" ref="BU29:BV29" si="307">SUM(BO29+BR29)</f>
        <v>5</v>
      </c>
      <c r="BV29" s="26">
        <f t="shared" si="307"/>
        <v>22</v>
      </c>
      <c r="BW29" s="27">
        <f t="shared" si="172"/>
        <v>27</v>
      </c>
      <c r="BX29" s="30"/>
      <c r="BY29" s="26"/>
      <c r="BZ29" s="26">
        <f t="shared" si="226"/>
        <v>0</v>
      </c>
      <c r="CA29" s="25">
        <v>10</v>
      </c>
      <c r="CB29" s="25">
        <v>35</v>
      </c>
      <c r="CC29" s="26">
        <f t="shared" si="173"/>
        <v>45</v>
      </c>
      <c r="CD29" s="26">
        <f t="shared" ref="CD29:CE29" si="308">SUM(BX29+CA29)</f>
        <v>10</v>
      </c>
      <c r="CE29" s="26">
        <f t="shared" si="308"/>
        <v>35</v>
      </c>
      <c r="CF29" s="27">
        <f t="shared" si="175"/>
        <v>45</v>
      </c>
      <c r="CG29" s="28"/>
      <c r="CH29" s="26"/>
      <c r="CI29" s="26">
        <f t="shared" si="176"/>
        <v>0</v>
      </c>
      <c r="CJ29" s="25">
        <v>5</v>
      </c>
      <c r="CK29" s="25">
        <v>24</v>
      </c>
      <c r="CL29" s="25">
        <v>29</v>
      </c>
      <c r="CM29" s="26">
        <f t="shared" ref="CM29:CN29" si="309">SUM(CG29+CJ29)</f>
        <v>5</v>
      </c>
      <c r="CN29" s="26">
        <f t="shared" si="309"/>
        <v>24</v>
      </c>
      <c r="CO29" s="27">
        <f t="shared" si="179"/>
        <v>29</v>
      </c>
      <c r="CP29" s="31"/>
      <c r="CQ29" s="32"/>
      <c r="CR29" s="32"/>
      <c r="CS29" s="33">
        <f ca="1">IFERROR(__xludf.DUMMYFUNCTION("""COMPUTED_VALUE"""),15)</f>
        <v>15</v>
      </c>
      <c r="CT29" s="33">
        <f ca="1">IFERROR(__xludf.DUMMYFUNCTION("""COMPUTED_VALUE"""),43)</f>
        <v>43</v>
      </c>
      <c r="CU29" s="33">
        <f ca="1">IFERROR(__xludf.DUMMYFUNCTION("""COMPUTED_VALUE"""),58)</f>
        <v>58</v>
      </c>
      <c r="CV29" s="32">
        <f ca="1">IFERROR(__xludf.DUMMYFUNCTION("""COMPUTED_VALUE"""),15)</f>
        <v>15</v>
      </c>
      <c r="CW29" s="32">
        <f ca="1">IFERROR(__xludf.DUMMYFUNCTION("""COMPUTED_VALUE"""),43)</f>
        <v>43</v>
      </c>
      <c r="CX29" s="34">
        <f ca="1">IFERROR(__xludf.DUMMYFUNCTION("""COMPUTED_VALUE"""),58)</f>
        <v>58</v>
      </c>
      <c r="CY29" s="28"/>
      <c r="CZ29" s="26"/>
      <c r="DA29" s="26">
        <f t="shared" si="180"/>
        <v>0</v>
      </c>
      <c r="DB29" s="25">
        <v>3</v>
      </c>
      <c r="DC29" s="25">
        <v>12</v>
      </c>
      <c r="DD29" s="26">
        <f t="shared" si="181"/>
        <v>15</v>
      </c>
      <c r="DE29" s="26">
        <f t="shared" ref="DE29:DF29" si="310">SUM(CY29+DB29)</f>
        <v>3</v>
      </c>
      <c r="DF29" s="26">
        <f t="shared" si="310"/>
        <v>12</v>
      </c>
      <c r="DG29" s="27">
        <f t="shared" si="183"/>
        <v>15</v>
      </c>
      <c r="DH29" s="30"/>
      <c r="DI29" s="26"/>
      <c r="DJ29" s="26">
        <f t="shared" si="184"/>
        <v>0</v>
      </c>
      <c r="DK29" s="66">
        <v>24</v>
      </c>
      <c r="DL29" s="67">
        <v>53</v>
      </c>
      <c r="DM29" s="26">
        <f t="shared" si="185"/>
        <v>77</v>
      </c>
      <c r="DN29" s="26">
        <f t="shared" ref="DN29:DO29" si="311">SUM(DH29+DK29)</f>
        <v>24</v>
      </c>
      <c r="DO29" s="26">
        <f t="shared" si="311"/>
        <v>53</v>
      </c>
      <c r="DP29" s="27">
        <f t="shared" si="187"/>
        <v>77</v>
      </c>
      <c r="DQ29" s="28"/>
      <c r="DR29" s="26"/>
      <c r="DS29" s="26">
        <f t="shared" si="188"/>
        <v>0</v>
      </c>
      <c r="DT29" s="25">
        <v>9</v>
      </c>
      <c r="DU29" s="25">
        <v>19</v>
      </c>
      <c r="DV29" s="26">
        <f t="shared" si="189"/>
        <v>28</v>
      </c>
      <c r="DW29" s="26">
        <f t="shared" ref="DW29:DX29" si="312">SUM(DQ29+DT29)</f>
        <v>9</v>
      </c>
      <c r="DX29" s="26">
        <f t="shared" si="312"/>
        <v>19</v>
      </c>
      <c r="DY29" s="27">
        <f t="shared" si="191"/>
        <v>28</v>
      </c>
      <c r="DZ29" s="30"/>
      <c r="EA29" s="26"/>
      <c r="EB29" s="26">
        <f t="shared" si="192"/>
        <v>0</v>
      </c>
      <c r="EC29" s="25">
        <v>21</v>
      </c>
      <c r="ED29" s="25">
        <v>43</v>
      </c>
      <c r="EE29" s="26">
        <f t="shared" si="193"/>
        <v>64</v>
      </c>
      <c r="EF29" s="26">
        <f t="shared" ref="EF29:EG29" si="313">SUM(DZ29+EC29)</f>
        <v>21</v>
      </c>
      <c r="EG29" s="26">
        <f t="shared" si="313"/>
        <v>43</v>
      </c>
      <c r="EH29" s="27">
        <f t="shared" si="195"/>
        <v>64</v>
      </c>
      <c r="EI29" s="30"/>
      <c r="EJ29" s="26"/>
      <c r="EK29" s="26">
        <f t="shared" si="196"/>
        <v>0</v>
      </c>
      <c r="EL29" s="25">
        <v>12</v>
      </c>
      <c r="EM29" s="25">
        <v>21</v>
      </c>
      <c r="EN29" s="26">
        <f t="shared" si="197"/>
        <v>33</v>
      </c>
      <c r="EO29" s="26">
        <f t="shared" ref="EO29:EP29" si="314">SUM(EI29+EL29)</f>
        <v>12</v>
      </c>
      <c r="EP29" s="26">
        <f t="shared" si="314"/>
        <v>21</v>
      </c>
      <c r="EQ29" s="27">
        <f t="shared" si="199"/>
        <v>33</v>
      </c>
      <c r="ER29" s="28"/>
      <c r="ES29" s="26"/>
      <c r="ET29" s="26"/>
      <c r="EU29" s="26">
        <f t="shared" ref="EU29:EV29" ca="1" si="315">SUM(G29+P29+Y29+AH29+AQ29+AZ29+BI29+BR29+CA29+CJ29+CS29+DB29+DK29+DT29+EC29+EL29)</f>
        <v>246</v>
      </c>
      <c r="EV29" s="26">
        <f t="shared" ca="1" si="315"/>
        <v>668</v>
      </c>
      <c r="EW29" s="26">
        <f t="shared" ca="1" si="201"/>
        <v>914</v>
      </c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30"/>
      <c r="E30" s="26"/>
      <c r="F30" s="26">
        <f t="shared" si="141"/>
        <v>0</v>
      </c>
      <c r="G30" s="25">
        <v>0</v>
      </c>
      <c r="H30" s="25">
        <v>0</v>
      </c>
      <c r="I30" s="26">
        <f t="shared" si="142"/>
        <v>0</v>
      </c>
      <c r="J30" s="26">
        <f t="shared" ref="J30:K30" si="316">SUM(D30+G30)</f>
        <v>0</v>
      </c>
      <c r="K30" s="26">
        <f t="shared" si="316"/>
        <v>0</v>
      </c>
      <c r="L30" s="27">
        <f t="shared" si="144"/>
        <v>0</v>
      </c>
      <c r="M30" s="28"/>
      <c r="N30" s="26"/>
      <c r="O30" s="26">
        <f t="shared" si="145"/>
        <v>0</v>
      </c>
      <c r="P30" s="26"/>
      <c r="Q30" s="26"/>
      <c r="R30" s="26">
        <f t="shared" si="284"/>
        <v>0</v>
      </c>
      <c r="S30" s="26">
        <f t="shared" ref="S30:T30" si="317">SUM(M30+P30)</f>
        <v>0</v>
      </c>
      <c r="T30" s="26">
        <f t="shared" si="317"/>
        <v>0</v>
      </c>
      <c r="U30" s="27">
        <f t="shared" si="148"/>
        <v>0</v>
      </c>
      <c r="V30" s="28"/>
      <c r="W30" s="26"/>
      <c r="X30" s="26">
        <f t="shared" si="149"/>
        <v>0</v>
      </c>
      <c r="Y30" s="26"/>
      <c r="Z30" s="26"/>
      <c r="AA30" s="26">
        <f t="shared" si="150"/>
        <v>0</v>
      </c>
      <c r="AB30" s="26">
        <f t="shared" ref="AB30:AC30" si="318">SUM(V30+Y30)</f>
        <v>0</v>
      </c>
      <c r="AC30" s="26">
        <f t="shared" si="318"/>
        <v>0</v>
      </c>
      <c r="AD30" s="27">
        <f t="shared" si="152"/>
        <v>0</v>
      </c>
      <c r="AE30" s="28"/>
      <c r="AF30" s="26"/>
      <c r="AG30" s="26">
        <f t="shared" si="153"/>
        <v>0</v>
      </c>
      <c r="AH30" s="25">
        <v>1</v>
      </c>
      <c r="AI30" s="25">
        <v>2</v>
      </c>
      <c r="AJ30" s="26">
        <f t="shared" si="154"/>
        <v>3</v>
      </c>
      <c r="AK30" s="26">
        <f t="shared" ref="AK30:AL30" si="319">SUM(AE30+AH30)</f>
        <v>1</v>
      </c>
      <c r="AL30" s="26">
        <f t="shared" si="319"/>
        <v>2</v>
      </c>
      <c r="AM30" s="27">
        <f t="shared" si="156"/>
        <v>3</v>
      </c>
      <c r="AN30" s="30"/>
      <c r="AO30" s="26"/>
      <c r="AP30" s="26">
        <f t="shared" si="157"/>
        <v>0</v>
      </c>
      <c r="AQ30" s="25">
        <v>0</v>
      </c>
      <c r="AR30" s="25">
        <v>1</v>
      </c>
      <c r="AS30" s="26">
        <f t="shared" si="158"/>
        <v>1</v>
      </c>
      <c r="AT30" s="26">
        <f t="shared" ref="AT30:AU30" si="320">SUM(AN30+AQ30)</f>
        <v>0</v>
      </c>
      <c r="AU30" s="26">
        <f t="shared" si="320"/>
        <v>1</v>
      </c>
      <c r="AV30" s="27">
        <f t="shared" si="160"/>
        <v>1</v>
      </c>
      <c r="AW30" s="28"/>
      <c r="AX30" s="26"/>
      <c r="AY30" s="26">
        <f t="shared" si="161"/>
        <v>0</v>
      </c>
      <c r="AZ30" s="25">
        <v>2</v>
      </c>
      <c r="BA30" s="25">
        <v>0</v>
      </c>
      <c r="BB30" s="26">
        <f t="shared" si="162"/>
        <v>2</v>
      </c>
      <c r="BC30" s="26">
        <f t="shared" ref="BC30:BD30" si="321">SUM(AW30+AZ30)</f>
        <v>2</v>
      </c>
      <c r="BD30" s="26">
        <f t="shared" si="321"/>
        <v>0</v>
      </c>
      <c r="BE30" s="27">
        <f t="shared" si="164"/>
        <v>2</v>
      </c>
      <c r="BF30" s="30"/>
      <c r="BG30" s="26"/>
      <c r="BH30" s="26">
        <f t="shared" si="165"/>
        <v>0</v>
      </c>
      <c r="BI30" s="48">
        <v>0</v>
      </c>
      <c r="BJ30" s="46">
        <v>0</v>
      </c>
      <c r="BK30" s="26">
        <f t="shared" si="166"/>
        <v>0</v>
      </c>
      <c r="BL30" s="26">
        <f t="shared" ref="BL30:BM30" si="322">SUM(BF30+BI30)</f>
        <v>0</v>
      </c>
      <c r="BM30" s="26">
        <f t="shared" si="322"/>
        <v>0</v>
      </c>
      <c r="BN30" s="27">
        <f t="shared" si="168"/>
        <v>0</v>
      </c>
      <c r="BO30" s="28"/>
      <c r="BP30" s="26"/>
      <c r="BQ30" s="26">
        <f t="shared" si="169"/>
        <v>0</v>
      </c>
      <c r="BR30" s="25">
        <v>0</v>
      </c>
      <c r="BS30" s="25">
        <v>0</v>
      </c>
      <c r="BT30" s="26">
        <f t="shared" si="170"/>
        <v>0</v>
      </c>
      <c r="BU30" s="26">
        <f t="shared" ref="BU30:BV30" si="323">SUM(BO30+BR30)</f>
        <v>0</v>
      </c>
      <c r="BV30" s="26">
        <f t="shared" si="323"/>
        <v>0</v>
      </c>
      <c r="BW30" s="27">
        <f t="shared" si="172"/>
        <v>0</v>
      </c>
      <c r="BX30" s="30"/>
      <c r="BY30" s="26"/>
      <c r="BZ30" s="26">
        <f t="shared" si="226"/>
        <v>0</v>
      </c>
      <c r="CA30" s="26"/>
      <c r="CB30" s="26"/>
      <c r="CC30" s="26">
        <f t="shared" si="173"/>
        <v>0</v>
      </c>
      <c r="CD30" s="26">
        <f t="shared" ref="CD30:CE30" si="324">SUM(BX30+CA30)</f>
        <v>0</v>
      </c>
      <c r="CE30" s="26">
        <f t="shared" si="324"/>
        <v>0</v>
      </c>
      <c r="CF30" s="27">
        <f t="shared" si="175"/>
        <v>0</v>
      </c>
      <c r="CG30" s="28"/>
      <c r="CH30" s="26"/>
      <c r="CI30" s="26">
        <f t="shared" si="176"/>
        <v>0</v>
      </c>
      <c r="CJ30" s="26"/>
      <c r="CK30" s="26"/>
      <c r="CL30" s="26">
        <f t="shared" ref="CL30:CL32" si="325">SUM(CJ30:CK30)</f>
        <v>0</v>
      </c>
      <c r="CM30" s="26">
        <f t="shared" ref="CM30:CN30" si="326">SUM(CG30+CJ30)</f>
        <v>0</v>
      </c>
      <c r="CN30" s="26">
        <f t="shared" si="326"/>
        <v>0</v>
      </c>
      <c r="CO30" s="27">
        <f t="shared" si="179"/>
        <v>0</v>
      </c>
      <c r="CP30" s="31"/>
      <c r="CQ30" s="32"/>
      <c r="CR30" s="32"/>
      <c r="CS30" s="33">
        <f ca="1">IFERROR(__xludf.DUMMYFUNCTION("""COMPUTED_VALUE"""),6)</f>
        <v>6</v>
      </c>
      <c r="CT30" s="33">
        <f ca="1">IFERROR(__xludf.DUMMYFUNCTION("""COMPUTED_VALUE"""),6)</f>
        <v>6</v>
      </c>
      <c r="CU30" s="33">
        <f ca="1">IFERROR(__xludf.DUMMYFUNCTION("""COMPUTED_VALUE"""),12)</f>
        <v>12</v>
      </c>
      <c r="CV30" s="32">
        <f ca="1">IFERROR(__xludf.DUMMYFUNCTION("""COMPUTED_VALUE"""),6)</f>
        <v>6</v>
      </c>
      <c r="CW30" s="32">
        <f ca="1">IFERROR(__xludf.DUMMYFUNCTION("""COMPUTED_VALUE"""),6)</f>
        <v>6</v>
      </c>
      <c r="CX30" s="34">
        <f ca="1">IFERROR(__xludf.DUMMYFUNCTION("""COMPUTED_VALUE"""),12)</f>
        <v>12</v>
      </c>
      <c r="CY30" s="28"/>
      <c r="CZ30" s="26"/>
      <c r="DA30" s="26">
        <f t="shared" si="180"/>
        <v>0</v>
      </c>
      <c r="DB30" s="25">
        <v>0</v>
      </c>
      <c r="DC30" s="25">
        <v>1</v>
      </c>
      <c r="DD30" s="26">
        <f t="shared" si="181"/>
        <v>1</v>
      </c>
      <c r="DE30" s="26">
        <f t="shared" ref="DE30:DF30" si="327">SUM(CY30+DB30)</f>
        <v>0</v>
      </c>
      <c r="DF30" s="26">
        <f t="shared" si="327"/>
        <v>1</v>
      </c>
      <c r="DG30" s="27">
        <f t="shared" si="183"/>
        <v>1</v>
      </c>
      <c r="DH30" s="30"/>
      <c r="DI30" s="26"/>
      <c r="DJ30" s="26">
        <f t="shared" si="184"/>
        <v>0</v>
      </c>
      <c r="DK30" s="25">
        <v>3</v>
      </c>
      <c r="DL30" s="26"/>
      <c r="DM30" s="26">
        <f t="shared" si="185"/>
        <v>3</v>
      </c>
      <c r="DN30" s="26">
        <f t="shared" ref="DN30:DO30" si="328">SUM(DH30+DK30)</f>
        <v>3</v>
      </c>
      <c r="DO30" s="26">
        <f t="shared" si="328"/>
        <v>0</v>
      </c>
      <c r="DP30" s="27">
        <f t="shared" si="187"/>
        <v>3</v>
      </c>
      <c r="DQ30" s="28"/>
      <c r="DR30" s="26"/>
      <c r="DS30" s="26">
        <f t="shared" si="188"/>
        <v>0</v>
      </c>
      <c r="DT30" s="25">
        <v>4</v>
      </c>
      <c r="DU30" s="26"/>
      <c r="DV30" s="26">
        <f t="shared" si="189"/>
        <v>4</v>
      </c>
      <c r="DW30" s="26">
        <f t="shared" ref="DW30:DX30" si="329">SUM(DQ30+DT30)</f>
        <v>4</v>
      </c>
      <c r="DX30" s="26">
        <f t="shared" si="329"/>
        <v>0</v>
      </c>
      <c r="DY30" s="27">
        <f t="shared" si="191"/>
        <v>4</v>
      </c>
      <c r="DZ30" s="30"/>
      <c r="EA30" s="26"/>
      <c r="EB30" s="26">
        <f t="shared" si="192"/>
        <v>0</v>
      </c>
      <c r="EC30" s="25">
        <v>1</v>
      </c>
      <c r="ED30" s="26"/>
      <c r="EE30" s="26">
        <f t="shared" si="193"/>
        <v>1</v>
      </c>
      <c r="EF30" s="26">
        <f t="shared" ref="EF30:EG30" si="330">SUM(DZ30+EC30)</f>
        <v>1</v>
      </c>
      <c r="EG30" s="26">
        <f t="shared" si="330"/>
        <v>0</v>
      </c>
      <c r="EH30" s="27">
        <f t="shared" si="195"/>
        <v>1</v>
      </c>
      <c r="EI30" s="30"/>
      <c r="EJ30" s="26"/>
      <c r="EK30" s="26">
        <f t="shared" si="196"/>
        <v>0</v>
      </c>
      <c r="EL30" s="25">
        <v>4</v>
      </c>
      <c r="EM30" s="25">
        <v>0</v>
      </c>
      <c r="EN30" s="26">
        <f t="shared" si="197"/>
        <v>4</v>
      </c>
      <c r="EO30" s="26">
        <f t="shared" ref="EO30:EP30" si="331">SUM(EI30+EL30)</f>
        <v>4</v>
      </c>
      <c r="EP30" s="26">
        <f t="shared" si="331"/>
        <v>0</v>
      </c>
      <c r="EQ30" s="27">
        <f t="shared" si="199"/>
        <v>4</v>
      </c>
      <c r="ER30" s="28"/>
      <c r="ES30" s="26"/>
      <c r="ET30" s="26"/>
      <c r="EU30" s="26">
        <f t="shared" ref="EU30:EV30" ca="1" si="332">SUM(G30+P30+Y30+AH30+AQ30+AZ30+BI30+BR30+CA30+CJ30+CS30+DB30+DK30+DT30+EC30+EL30)</f>
        <v>21</v>
      </c>
      <c r="EV30" s="26">
        <f t="shared" ca="1" si="332"/>
        <v>10</v>
      </c>
      <c r="EW30" s="26">
        <f t="shared" ca="1" si="201"/>
        <v>31</v>
      </c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30"/>
      <c r="E31" s="26"/>
      <c r="F31" s="26">
        <f t="shared" si="141"/>
        <v>0</v>
      </c>
      <c r="G31" s="25">
        <v>0</v>
      </c>
      <c r="H31" s="25">
        <v>0</v>
      </c>
      <c r="I31" s="26">
        <f t="shared" si="142"/>
        <v>0</v>
      </c>
      <c r="J31" s="26">
        <f t="shared" ref="J31:K31" si="333">SUM(D31+G31)</f>
        <v>0</v>
      </c>
      <c r="K31" s="26">
        <f t="shared" si="333"/>
        <v>0</v>
      </c>
      <c r="L31" s="27">
        <f t="shared" si="144"/>
        <v>0</v>
      </c>
      <c r="M31" s="28"/>
      <c r="N31" s="26"/>
      <c r="O31" s="26">
        <f t="shared" si="145"/>
        <v>0</v>
      </c>
      <c r="P31" s="26"/>
      <c r="Q31" s="26"/>
      <c r="R31" s="26">
        <f t="shared" si="284"/>
        <v>0</v>
      </c>
      <c r="S31" s="26">
        <f t="shared" ref="S31:T31" si="334">SUM(M31+P31)</f>
        <v>0</v>
      </c>
      <c r="T31" s="26">
        <f t="shared" si="334"/>
        <v>0</v>
      </c>
      <c r="U31" s="27">
        <f t="shared" si="148"/>
        <v>0</v>
      </c>
      <c r="V31" s="28"/>
      <c r="W31" s="26"/>
      <c r="X31" s="26">
        <f t="shared" si="149"/>
        <v>0</v>
      </c>
      <c r="Y31" s="26"/>
      <c r="Z31" s="26"/>
      <c r="AA31" s="26">
        <f t="shared" si="150"/>
        <v>0</v>
      </c>
      <c r="AB31" s="26">
        <f t="shared" ref="AB31:AC31" si="335">SUM(V31+Y31)</f>
        <v>0</v>
      </c>
      <c r="AC31" s="26">
        <f t="shared" si="335"/>
        <v>0</v>
      </c>
      <c r="AD31" s="27">
        <f t="shared" si="152"/>
        <v>0</v>
      </c>
      <c r="AE31" s="28"/>
      <c r="AF31" s="26"/>
      <c r="AG31" s="26">
        <f t="shared" si="153"/>
        <v>0</v>
      </c>
      <c r="AH31" s="25">
        <v>1</v>
      </c>
      <c r="AI31" s="25">
        <v>2</v>
      </c>
      <c r="AJ31" s="26">
        <f t="shared" si="154"/>
        <v>3</v>
      </c>
      <c r="AK31" s="26">
        <f t="shared" ref="AK31:AL31" si="336">SUM(AE31+AH31)</f>
        <v>1</v>
      </c>
      <c r="AL31" s="26">
        <f t="shared" si="336"/>
        <v>2</v>
      </c>
      <c r="AM31" s="27">
        <f t="shared" si="156"/>
        <v>3</v>
      </c>
      <c r="AN31" s="30"/>
      <c r="AO31" s="26"/>
      <c r="AP31" s="26">
        <f t="shared" si="157"/>
        <v>0</v>
      </c>
      <c r="AQ31" s="25">
        <v>0</v>
      </c>
      <c r="AR31" s="25">
        <v>1</v>
      </c>
      <c r="AS31" s="26">
        <f t="shared" si="158"/>
        <v>1</v>
      </c>
      <c r="AT31" s="26">
        <f t="shared" ref="AT31:AU31" si="337">SUM(AN31+AQ31)</f>
        <v>0</v>
      </c>
      <c r="AU31" s="26">
        <f t="shared" si="337"/>
        <v>1</v>
      </c>
      <c r="AV31" s="27">
        <f t="shared" si="160"/>
        <v>1</v>
      </c>
      <c r="AW31" s="28"/>
      <c r="AX31" s="26"/>
      <c r="AY31" s="26">
        <f t="shared" si="161"/>
        <v>0</v>
      </c>
      <c r="AZ31" s="25">
        <v>2</v>
      </c>
      <c r="BA31" s="25">
        <v>0</v>
      </c>
      <c r="BB31" s="26">
        <f t="shared" si="162"/>
        <v>2</v>
      </c>
      <c r="BC31" s="26">
        <f t="shared" ref="BC31:BD31" si="338">SUM(AW31+AZ31)</f>
        <v>2</v>
      </c>
      <c r="BD31" s="26">
        <f t="shared" si="338"/>
        <v>0</v>
      </c>
      <c r="BE31" s="27">
        <f t="shared" si="164"/>
        <v>2</v>
      </c>
      <c r="BF31" s="30"/>
      <c r="BG31" s="26"/>
      <c r="BH31" s="26">
        <f t="shared" si="165"/>
        <v>0</v>
      </c>
      <c r="BI31" s="48">
        <v>0</v>
      </c>
      <c r="BJ31" s="46">
        <v>0</v>
      </c>
      <c r="BK31" s="26">
        <f t="shared" si="166"/>
        <v>0</v>
      </c>
      <c r="BL31" s="26">
        <f t="shared" ref="BL31:BM31" si="339">SUM(BF31+BI31)</f>
        <v>0</v>
      </c>
      <c r="BM31" s="26">
        <f t="shared" si="339"/>
        <v>0</v>
      </c>
      <c r="BN31" s="27">
        <f t="shared" si="168"/>
        <v>0</v>
      </c>
      <c r="BO31" s="28"/>
      <c r="BP31" s="26"/>
      <c r="BQ31" s="26">
        <f t="shared" si="169"/>
        <v>0</v>
      </c>
      <c r="BR31" s="25">
        <v>0</v>
      </c>
      <c r="BS31" s="25">
        <v>0</v>
      </c>
      <c r="BT31" s="26">
        <f t="shared" si="170"/>
        <v>0</v>
      </c>
      <c r="BU31" s="26">
        <f t="shared" ref="BU31:BV31" si="340">SUM(BO31+BR31)</f>
        <v>0</v>
      </c>
      <c r="BV31" s="26">
        <f t="shared" si="340"/>
        <v>0</v>
      </c>
      <c r="BW31" s="27">
        <f t="shared" si="172"/>
        <v>0</v>
      </c>
      <c r="BX31" s="30"/>
      <c r="BY31" s="26"/>
      <c r="BZ31" s="26">
        <f t="shared" si="226"/>
        <v>0</v>
      </c>
      <c r="CA31" s="26"/>
      <c r="CB31" s="26"/>
      <c r="CC31" s="26">
        <f t="shared" si="173"/>
        <v>0</v>
      </c>
      <c r="CD31" s="26">
        <f t="shared" ref="CD31:CE31" si="341">SUM(BX31+CA31)</f>
        <v>0</v>
      </c>
      <c r="CE31" s="26">
        <f t="shared" si="341"/>
        <v>0</v>
      </c>
      <c r="CF31" s="27">
        <f t="shared" si="175"/>
        <v>0</v>
      </c>
      <c r="CG31" s="28"/>
      <c r="CH31" s="26"/>
      <c r="CI31" s="26">
        <f t="shared" si="176"/>
        <v>0</v>
      </c>
      <c r="CJ31" s="26"/>
      <c r="CK31" s="26"/>
      <c r="CL31" s="26">
        <f t="shared" si="325"/>
        <v>0</v>
      </c>
      <c r="CM31" s="26">
        <f t="shared" ref="CM31:CN31" si="342">SUM(CG31+CJ31)</f>
        <v>0</v>
      </c>
      <c r="CN31" s="26">
        <f t="shared" si="342"/>
        <v>0</v>
      </c>
      <c r="CO31" s="27">
        <f t="shared" si="179"/>
        <v>0</v>
      </c>
      <c r="CP31" s="31"/>
      <c r="CQ31" s="32"/>
      <c r="CR31" s="32"/>
      <c r="CS31" s="33">
        <f ca="1">IFERROR(__xludf.DUMMYFUNCTION("""COMPUTED_VALUE"""),6)</f>
        <v>6</v>
      </c>
      <c r="CT31" s="33">
        <f ca="1">IFERROR(__xludf.DUMMYFUNCTION("""COMPUTED_VALUE"""),6)</f>
        <v>6</v>
      </c>
      <c r="CU31" s="33">
        <f ca="1">IFERROR(__xludf.DUMMYFUNCTION("""COMPUTED_VALUE"""),12)</f>
        <v>12</v>
      </c>
      <c r="CV31" s="32">
        <f ca="1">IFERROR(__xludf.DUMMYFUNCTION("""COMPUTED_VALUE"""),6)</f>
        <v>6</v>
      </c>
      <c r="CW31" s="32">
        <f ca="1">IFERROR(__xludf.DUMMYFUNCTION("""COMPUTED_VALUE"""),6)</f>
        <v>6</v>
      </c>
      <c r="CX31" s="34">
        <f ca="1">IFERROR(__xludf.DUMMYFUNCTION("""COMPUTED_VALUE"""),12)</f>
        <v>12</v>
      </c>
      <c r="CY31" s="28"/>
      <c r="CZ31" s="26"/>
      <c r="DA31" s="26">
        <f t="shared" si="180"/>
        <v>0</v>
      </c>
      <c r="DB31" s="25">
        <v>0</v>
      </c>
      <c r="DC31" s="25">
        <v>1</v>
      </c>
      <c r="DD31" s="26">
        <f t="shared" si="181"/>
        <v>1</v>
      </c>
      <c r="DE31" s="26">
        <f t="shared" ref="DE31:DF31" si="343">SUM(CY31+DB31)</f>
        <v>0</v>
      </c>
      <c r="DF31" s="26">
        <f t="shared" si="343"/>
        <v>1</v>
      </c>
      <c r="DG31" s="27">
        <f t="shared" si="183"/>
        <v>1</v>
      </c>
      <c r="DH31" s="30"/>
      <c r="DI31" s="26"/>
      <c r="DJ31" s="26">
        <f t="shared" si="184"/>
        <v>0</v>
      </c>
      <c r="DK31" s="25">
        <v>3</v>
      </c>
      <c r="DL31" s="26"/>
      <c r="DM31" s="26">
        <f t="shared" si="185"/>
        <v>3</v>
      </c>
      <c r="DN31" s="26">
        <f t="shared" ref="DN31:DO31" si="344">SUM(DH31+DK31)</f>
        <v>3</v>
      </c>
      <c r="DO31" s="26">
        <f t="shared" si="344"/>
        <v>0</v>
      </c>
      <c r="DP31" s="27">
        <f t="shared" si="187"/>
        <v>3</v>
      </c>
      <c r="DQ31" s="28"/>
      <c r="DR31" s="26"/>
      <c r="DS31" s="26">
        <f t="shared" si="188"/>
        <v>0</v>
      </c>
      <c r="DT31" s="25">
        <v>4</v>
      </c>
      <c r="DU31" s="26"/>
      <c r="DV31" s="26">
        <f t="shared" si="189"/>
        <v>4</v>
      </c>
      <c r="DW31" s="26">
        <f t="shared" ref="DW31:DX31" si="345">SUM(DQ31+DT31)</f>
        <v>4</v>
      </c>
      <c r="DX31" s="26">
        <f t="shared" si="345"/>
        <v>0</v>
      </c>
      <c r="DY31" s="27">
        <f t="shared" si="191"/>
        <v>4</v>
      </c>
      <c r="DZ31" s="30"/>
      <c r="EA31" s="26"/>
      <c r="EB31" s="26">
        <f t="shared" si="192"/>
        <v>0</v>
      </c>
      <c r="EC31" s="25">
        <v>1</v>
      </c>
      <c r="ED31" s="26"/>
      <c r="EE31" s="26">
        <f t="shared" si="193"/>
        <v>1</v>
      </c>
      <c r="EF31" s="26">
        <f t="shared" ref="EF31:EG31" si="346">SUM(DZ31+EC31)</f>
        <v>1</v>
      </c>
      <c r="EG31" s="26">
        <f t="shared" si="346"/>
        <v>0</v>
      </c>
      <c r="EH31" s="27">
        <f t="shared" si="195"/>
        <v>1</v>
      </c>
      <c r="EI31" s="30"/>
      <c r="EJ31" s="26"/>
      <c r="EK31" s="26">
        <f t="shared" si="196"/>
        <v>0</v>
      </c>
      <c r="EL31" s="25">
        <v>4</v>
      </c>
      <c r="EM31" s="25">
        <v>0</v>
      </c>
      <c r="EN31" s="26">
        <f t="shared" si="197"/>
        <v>4</v>
      </c>
      <c r="EO31" s="26">
        <f t="shared" ref="EO31:EP31" si="347">SUM(EI31+EL31)</f>
        <v>4</v>
      </c>
      <c r="EP31" s="26">
        <f t="shared" si="347"/>
        <v>0</v>
      </c>
      <c r="EQ31" s="27">
        <f t="shared" si="199"/>
        <v>4</v>
      </c>
      <c r="ER31" s="28"/>
      <c r="ES31" s="26"/>
      <c r="ET31" s="26"/>
      <c r="EU31" s="26">
        <f t="shared" ref="EU31:EV31" ca="1" si="348">SUM(G31+P31+Y31+AH31+AQ31+AZ31+BI31+BR31+CA31+CJ31+CS31+DB31+DK31+DT31+EC31+EL31)</f>
        <v>21</v>
      </c>
      <c r="EV31" s="26">
        <f t="shared" ca="1" si="348"/>
        <v>10</v>
      </c>
      <c r="EW31" s="26">
        <f t="shared" ca="1" si="201"/>
        <v>31</v>
      </c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30"/>
      <c r="E32" s="26"/>
      <c r="F32" s="26">
        <f t="shared" si="141"/>
        <v>0</v>
      </c>
      <c r="G32" s="26"/>
      <c r="H32" s="26"/>
      <c r="I32" s="26">
        <f t="shared" si="142"/>
        <v>0</v>
      </c>
      <c r="J32" s="26">
        <f t="shared" ref="J32:K32" si="349">SUM(D32+G32)</f>
        <v>0</v>
      </c>
      <c r="K32" s="26">
        <f t="shared" si="349"/>
        <v>0</v>
      </c>
      <c r="L32" s="27">
        <f t="shared" si="144"/>
        <v>0</v>
      </c>
      <c r="M32" s="28"/>
      <c r="N32" s="26"/>
      <c r="O32" s="26">
        <f t="shared" si="145"/>
        <v>0</v>
      </c>
      <c r="P32" s="26"/>
      <c r="Q32" s="26"/>
      <c r="R32" s="26">
        <f t="shared" si="284"/>
        <v>0</v>
      </c>
      <c r="S32" s="26">
        <f t="shared" ref="S32:T32" si="350">SUM(M32+P32)</f>
        <v>0</v>
      </c>
      <c r="T32" s="26">
        <f t="shared" si="350"/>
        <v>0</v>
      </c>
      <c r="U32" s="27">
        <f t="shared" si="148"/>
        <v>0</v>
      </c>
      <c r="V32" s="28"/>
      <c r="W32" s="26"/>
      <c r="X32" s="26">
        <f t="shared" si="149"/>
        <v>0</v>
      </c>
      <c r="Y32" s="26"/>
      <c r="Z32" s="26"/>
      <c r="AA32" s="26">
        <f t="shared" si="150"/>
        <v>0</v>
      </c>
      <c r="AB32" s="26">
        <f t="shared" ref="AB32:AC32" si="351">SUM(V32+Y32)</f>
        <v>0</v>
      </c>
      <c r="AC32" s="26">
        <f t="shared" si="351"/>
        <v>0</v>
      </c>
      <c r="AD32" s="27">
        <f t="shared" si="152"/>
        <v>0</v>
      </c>
      <c r="AE32" s="28"/>
      <c r="AF32" s="26"/>
      <c r="AG32" s="26">
        <f t="shared" si="153"/>
        <v>0</v>
      </c>
      <c r="AH32" s="25">
        <v>0</v>
      </c>
      <c r="AI32" s="25">
        <v>0</v>
      </c>
      <c r="AJ32" s="26">
        <f t="shared" si="154"/>
        <v>0</v>
      </c>
      <c r="AK32" s="26">
        <f t="shared" ref="AK32:AL32" si="352">SUM(AE32+AH32)</f>
        <v>0</v>
      </c>
      <c r="AL32" s="26">
        <f t="shared" si="352"/>
        <v>0</v>
      </c>
      <c r="AM32" s="27">
        <f t="shared" si="156"/>
        <v>0</v>
      </c>
      <c r="AN32" s="30"/>
      <c r="AO32" s="26"/>
      <c r="AP32" s="26">
        <f t="shared" si="157"/>
        <v>0</v>
      </c>
      <c r="AQ32" s="25">
        <v>0</v>
      </c>
      <c r="AR32" s="25">
        <v>0</v>
      </c>
      <c r="AS32" s="26">
        <f t="shared" si="158"/>
        <v>0</v>
      </c>
      <c r="AT32" s="26">
        <f t="shared" ref="AT32:AU32" si="353">SUM(AN32+AQ32)</f>
        <v>0</v>
      </c>
      <c r="AU32" s="26">
        <f t="shared" si="353"/>
        <v>0</v>
      </c>
      <c r="AV32" s="27">
        <f t="shared" si="160"/>
        <v>0</v>
      </c>
      <c r="AW32" s="28"/>
      <c r="AX32" s="26"/>
      <c r="AY32" s="26">
        <f t="shared" si="161"/>
        <v>0</v>
      </c>
      <c r="AZ32" s="25">
        <v>0</v>
      </c>
      <c r="BA32" s="25">
        <v>0</v>
      </c>
      <c r="BB32" s="26">
        <f t="shared" si="162"/>
        <v>0</v>
      </c>
      <c r="BC32" s="26">
        <f t="shared" ref="BC32:BD32" si="354">SUM(AW32+AZ32)</f>
        <v>0</v>
      </c>
      <c r="BD32" s="26">
        <f t="shared" si="354"/>
        <v>0</v>
      </c>
      <c r="BE32" s="27">
        <f t="shared" si="164"/>
        <v>0</v>
      </c>
      <c r="BF32" s="30"/>
      <c r="BG32" s="26"/>
      <c r="BH32" s="26">
        <f t="shared" si="165"/>
        <v>0</v>
      </c>
      <c r="BI32" s="26"/>
      <c r="BJ32" s="26"/>
      <c r="BK32" s="26">
        <f t="shared" si="166"/>
        <v>0</v>
      </c>
      <c r="BL32" s="26">
        <f t="shared" ref="BL32:BM32" si="355">SUM(BF32+BI32)</f>
        <v>0</v>
      </c>
      <c r="BM32" s="26">
        <f t="shared" si="355"/>
        <v>0</v>
      </c>
      <c r="BN32" s="27">
        <f t="shared" si="168"/>
        <v>0</v>
      </c>
      <c r="BO32" s="28"/>
      <c r="BP32" s="26"/>
      <c r="BQ32" s="26">
        <f t="shared" si="169"/>
        <v>0</v>
      </c>
      <c r="BR32" s="26"/>
      <c r="BS32" s="26"/>
      <c r="BT32" s="26">
        <f t="shared" si="170"/>
        <v>0</v>
      </c>
      <c r="BU32" s="26">
        <f t="shared" ref="BU32:BV32" si="356">SUM(BO32+BR32)</f>
        <v>0</v>
      </c>
      <c r="BV32" s="26">
        <f t="shared" si="356"/>
        <v>0</v>
      </c>
      <c r="BW32" s="27">
        <f t="shared" si="172"/>
        <v>0</v>
      </c>
      <c r="BX32" s="30"/>
      <c r="BY32" s="26"/>
      <c r="BZ32" s="26">
        <f t="shared" si="226"/>
        <v>0</v>
      </c>
      <c r="CA32" s="26"/>
      <c r="CB32" s="26"/>
      <c r="CC32" s="26">
        <f t="shared" si="173"/>
        <v>0</v>
      </c>
      <c r="CD32" s="26">
        <f t="shared" ref="CD32:CE32" si="357">SUM(BX32+CA32)</f>
        <v>0</v>
      </c>
      <c r="CE32" s="26">
        <f t="shared" si="357"/>
        <v>0</v>
      </c>
      <c r="CF32" s="27">
        <f t="shared" si="175"/>
        <v>0</v>
      </c>
      <c r="CG32" s="28"/>
      <c r="CH32" s="26"/>
      <c r="CI32" s="26">
        <f t="shared" si="176"/>
        <v>0</v>
      </c>
      <c r="CJ32" s="26"/>
      <c r="CK32" s="26"/>
      <c r="CL32" s="26">
        <f t="shared" si="325"/>
        <v>0</v>
      </c>
      <c r="CM32" s="26">
        <f t="shared" ref="CM32:CN32" si="358">SUM(CG32+CJ32)</f>
        <v>0</v>
      </c>
      <c r="CN32" s="26">
        <f t="shared" si="358"/>
        <v>0</v>
      </c>
      <c r="CO32" s="27">
        <f t="shared" si="179"/>
        <v>0</v>
      </c>
      <c r="CP32" s="31"/>
      <c r="CQ32" s="32"/>
      <c r="CR32" s="32"/>
      <c r="CS32" s="33"/>
      <c r="CT32" s="33"/>
      <c r="CU32" s="33"/>
      <c r="CV32" s="32"/>
      <c r="CW32" s="32"/>
      <c r="CX32" s="34"/>
      <c r="CY32" s="28"/>
      <c r="CZ32" s="26"/>
      <c r="DA32" s="26">
        <f t="shared" si="180"/>
        <v>0</v>
      </c>
      <c r="DB32" s="26"/>
      <c r="DC32" s="26"/>
      <c r="DD32" s="26">
        <f t="shared" si="181"/>
        <v>0</v>
      </c>
      <c r="DE32" s="26">
        <f t="shared" ref="DE32:DF32" si="359">SUM(CY32+DB32)</f>
        <v>0</v>
      </c>
      <c r="DF32" s="26">
        <f t="shared" si="359"/>
        <v>0</v>
      </c>
      <c r="DG32" s="27">
        <f t="shared" si="183"/>
        <v>0</v>
      </c>
      <c r="DH32" s="30"/>
      <c r="DI32" s="26"/>
      <c r="DJ32" s="26">
        <f t="shared" si="184"/>
        <v>0</v>
      </c>
      <c r="DK32" s="26"/>
      <c r="DL32" s="26"/>
      <c r="DM32" s="26">
        <f t="shared" si="185"/>
        <v>0</v>
      </c>
      <c r="DN32" s="26">
        <f t="shared" ref="DN32:DO32" si="360">SUM(DH32+DK32)</f>
        <v>0</v>
      </c>
      <c r="DO32" s="26">
        <f t="shared" si="360"/>
        <v>0</v>
      </c>
      <c r="DP32" s="27">
        <f t="shared" si="187"/>
        <v>0</v>
      </c>
      <c r="DQ32" s="28"/>
      <c r="DR32" s="26"/>
      <c r="DS32" s="26">
        <f t="shared" si="188"/>
        <v>0</v>
      </c>
      <c r="DT32" s="26"/>
      <c r="DU32" s="26"/>
      <c r="DV32" s="26">
        <f t="shared" si="189"/>
        <v>0</v>
      </c>
      <c r="DW32" s="26">
        <f t="shared" ref="DW32:DX32" si="361">SUM(DQ32+DT32)</f>
        <v>0</v>
      </c>
      <c r="DX32" s="26">
        <f t="shared" si="361"/>
        <v>0</v>
      </c>
      <c r="DY32" s="27">
        <f t="shared" si="191"/>
        <v>0</v>
      </c>
      <c r="DZ32" s="30"/>
      <c r="EA32" s="26"/>
      <c r="EB32" s="26">
        <f t="shared" si="192"/>
        <v>0</v>
      </c>
      <c r="EC32" s="26"/>
      <c r="ED32" s="26"/>
      <c r="EE32" s="26">
        <f t="shared" si="193"/>
        <v>0</v>
      </c>
      <c r="EF32" s="26">
        <f t="shared" ref="EF32:EG32" si="362">SUM(DZ32+EC32)</f>
        <v>0</v>
      </c>
      <c r="EG32" s="26">
        <f t="shared" si="362"/>
        <v>0</v>
      </c>
      <c r="EH32" s="27">
        <f t="shared" si="195"/>
        <v>0</v>
      </c>
      <c r="EI32" s="30"/>
      <c r="EJ32" s="26"/>
      <c r="EK32" s="26">
        <f t="shared" si="196"/>
        <v>0</v>
      </c>
      <c r="EL32" s="26"/>
      <c r="EM32" s="26"/>
      <c r="EN32" s="26">
        <f t="shared" si="197"/>
        <v>0</v>
      </c>
      <c r="EO32" s="26">
        <f t="shared" ref="EO32:EP32" si="363">SUM(EI32+EL32)</f>
        <v>0</v>
      </c>
      <c r="EP32" s="26">
        <f t="shared" si="363"/>
        <v>0</v>
      </c>
      <c r="EQ32" s="27">
        <f t="shared" si="199"/>
        <v>0</v>
      </c>
      <c r="ER32" s="49"/>
      <c r="ES32" s="62"/>
      <c r="ET32" s="62"/>
      <c r="EU32" s="26">
        <f t="shared" ref="EU32:EV32" si="364">SUM(G32+P32+Y32+AH32+AQ32+AZ32+BI32+BR32+CA32+CJ32+CS32+DB32+DK32+DT32+EC32+EL32)</f>
        <v>0</v>
      </c>
      <c r="EV32" s="26">
        <f t="shared" si="364"/>
        <v>0</v>
      </c>
      <c r="EW32" s="26">
        <f t="shared" si="201"/>
        <v>0</v>
      </c>
      <c r="EX32" s="62"/>
      <c r="EY32" s="62"/>
      <c r="EZ32" s="63"/>
    </row>
    <row r="33" spans="1:156" ht="12.5">
      <c r="A33" s="277"/>
      <c r="B33" s="278"/>
      <c r="C33" s="247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270"/>
      <c r="EU33" s="254"/>
      <c r="EV33" s="254"/>
      <c r="EW33" s="254"/>
      <c r="EX33" s="254"/>
      <c r="EY33" s="51"/>
      <c r="EZ33" s="20"/>
    </row>
    <row r="34" spans="1:156" ht="14">
      <c r="A34" s="276" t="s">
        <v>54</v>
      </c>
      <c r="B34" s="256"/>
      <c r="C34" s="52" t="s">
        <v>55</v>
      </c>
      <c r="D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268"/>
      <c r="EU34" s="254"/>
      <c r="EV34" s="254"/>
      <c r="EW34" s="254"/>
      <c r="EX34" s="254"/>
      <c r="EY34" s="41"/>
      <c r="EZ34" s="28"/>
    </row>
    <row r="35" spans="1:156" ht="14">
      <c r="A35" s="58"/>
      <c r="B35" s="59">
        <v>1</v>
      </c>
      <c r="C35" s="57" t="s">
        <v>56</v>
      </c>
      <c r="D35" s="30"/>
      <c r="E35" s="26"/>
      <c r="F35" s="26">
        <f t="shared" ref="F35:F41" si="365">SUM(D35:E35)</f>
        <v>0</v>
      </c>
      <c r="G35" s="25">
        <v>12</v>
      </c>
      <c r="H35" s="25">
        <v>10</v>
      </c>
      <c r="I35" s="26">
        <f t="shared" ref="I35:I41" si="366">SUM(G35:H35)</f>
        <v>22</v>
      </c>
      <c r="J35" s="26">
        <f t="shared" ref="J35:K35" si="367">SUM(D35+G35)</f>
        <v>12</v>
      </c>
      <c r="K35" s="26">
        <f t="shared" si="367"/>
        <v>10</v>
      </c>
      <c r="L35" s="27">
        <f t="shared" ref="L35:L41" si="368">SUM(J35:K35)</f>
        <v>22</v>
      </c>
      <c r="M35" s="28"/>
      <c r="N35" s="26"/>
      <c r="O35" s="26">
        <f t="shared" ref="O35:O41" si="369">SUM(M35:N35)</f>
        <v>0</v>
      </c>
      <c r="P35" s="25">
        <v>4</v>
      </c>
      <c r="Q35" s="25">
        <v>5</v>
      </c>
      <c r="R35" s="26">
        <f t="shared" ref="R35:R41" si="370">SUM(P35:Q35)</f>
        <v>9</v>
      </c>
      <c r="S35" s="26">
        <f t="shared" ref="S35:T35" si="371">SUM(M35+P35)</f>
        <v>4</v>
      </c>
      <c r="T35" s="26">
        <f t="shared" si="371"/>
        <v>5</v>
      </c>
      <c r="U35" s="27">
        <f t="shared" ref="U35:U41" si="372">SUM(S35:T35)</f>
        <v>9</v>
      </c>
      <c r="V35" s="28"/>
      <c r="W35" s="26"/>
      <c r="X35" s="26">
        <f t="shared" ref="X35:X41" si="373">SUM(V35:W35)</f>
        <v>0</v>
      </c>
      <c r="Y35" s="48">
        <v>13</v>
      </c>
      <c r="Z35" s="46">
        <v>12</v>
      </c>
      <c r="AA35" s="26">
        <f t="shared" ref="AA35:AA41" si="374">SUM(Y35:Z35)</f>
        <v>25</v>
      </c>
      <c r="AB35" s="26">
        <f t="shared" ref="AB35:AC35" si="375">SUM(V35+Y35)</f>
        <v>13</v>
      </c>
      <c r="AC35" s="26">
        <f t="shared" si="375"/>
        <v>12</v>
      </c>
      <c r="AD35" s="27">
        <f t="shared" ref="AD35:AD41" si="376">SUM(AB35:AC35)</f>
        <v>25</v>
      </c>
      <c r="AE35" s="28"/>
      <c r="AF35" s="26"/>
      <c r="AG35" s="26">
        <f t="shared" ref="AG35:AG41" si="377">SUM(AE35:AF35)</f>
        <v>0</v>
      </c>
      <c r="AH35" s="25">
        <v>7</v>
      </c>
      <c r="AI35" s="25">
        <v>18</v>
      </c>
      <c r="AJ35" s="26">
        <f t="shared" ref="AJ35:AJ41" si="378">SUM(AH35:AI35)</f>
        <v>25</v>
      </c>
      <c r="AK35" s="26">
        <f t="shared" ref="AK35:AL35" si="379">SUM(AE35+AH35)</f>
        <v>7</v>
      </c>
      <c r="AL35" s="26">
        <f t="shared" si="379"/>
        <v>18</v>
      </c>
      <c r="AM35" s="27">
        <f t="shared" ref="AM35:AM41" si="380">SUM(AK35:AL35)</f>
        <v>25</v>
      </c>
      <c r="AN35" s="30"/>
      <c r="AO35" s="26"/>
      <c r="AP35" s="26">
        <f t="shared" ref="AP35:AP41" si="381">SUM(AN35:AO35)</f>
        <v>0</v>
      </c>
      <c r="AQ35" s="25">
        <v>16</v>
      </c>
      <c r="AR35" s="25">
        <v>15</v>
      </c>
      <c r="AS35" s="26">
        <f t="shared" ref="AS35:AS41" si="382">SUM(AQ35:AR35)</f>
        <v>31</v>
      </c>
      <c r="AT35" s="26">
        <f t="shared" ref="AT35:AU35" si="383">SUM(AN35+AQ35)</f>
        <v>16</v>
      </c>
      <c r="AU35" s="26">
        <f t="shared" si="383"/>
        <v>15</v>
      </c>
      <c r="AV35" s="27">
        <f t="shared" ref="AV35:AV41" si="384">SUM(AT35:AU35)</f>
        <v>31</v>
      </c>
      <c r="AW35" s="28"/>
      <c r="AX35" s="26"/>
      <c r="AY35" s="26">
        <f t="shared" ref="AY35:AY41" si="385">SUM(AW35:AX35)</f>
        <v>0</v>
      </c>
      <c r="AZ35" s="25">
        <v>35</v>
      </c>
      <c r="BA35" s="25">
        <v>40</v>
      </c>
      <c r="BB35" s="26">
        <f t="shared" ref="BB35:BB41" si="386">SUM(AZ35:BA35)</f>
        <v>75</v>
      </c>
      <c r="BC35" s="26">
        <f t="shared" ref="BC35:BD35" si="387">SUM(AW35+AZ35)</f>
        <v>35</v>
      </c>
      <c r="BD35" s="26">
        <f t="shared" si="387"/>
        <v>40</v>
      </c>
      <c r="BE35" s="27">
        <f t="shared" ref="BE35:BE41" si="388">SUM(BC35:BD35)</f>
        <v>75</v>
      </c>
      <c r="BF35" s="30"/>
      <c r="BG35" s="26"/>
      <c r="BH35" s="26">
        <f t="shared" ref="BH35:BH41" si="389">SUM(BF35:BG35)</f>
        <v>0</v>
      </c>
      <c r="BI35" s="48">
        <v>3</v>
      </c>
      <c r="BJ35" s="46">
        <v>10</v>
      </c>
      <c r="BK35" s="26">
        <f t="shared" ref="BK35:BK41" si="390">SUM(BI35:BJ35)</f>
        <v>13</v>
      </c>
      <c r="BL35" s="26">
        <f t="shared" ref="BL35:BM35" si="391">SUM(BF35+BI35)</f>
        <v>3</v>
      </c>
      <c r="BM35" s="26">
        <f t="shared" si="391"/>
        <v>10</v>
      </c>
      <c r="BN35" s="27">
        <f t="shared" ref="BN35:BN41" si="392">SUM(BL35:BM35)</f>
        <v>13</v>
      </c>
      <c r="BO35" s="28"/>
      <c r="BP35" s="26"/>
      <c r="BQ35" s="26">
        <f t="shared" ref="BQ35:BQ41" si="393">SUM(BO35:BP35)</f>
        <v>0</v>
      </c>
      <c r="BR35" s="25">
        <v>10</v>
      </c>
      <c r="BS35" s="25">
        <v>13</v>
      </c>
      <c r="BT35" s="26">
        <f t="shared" ref="BT35:BT41" si="394">SUM(BR35:BS35)</f>
        <v>23</v>
      </c>
      <c r="BU35" s="26">
        <f t="shared" ref="BU35:BV35" si="395">SUM(BO35+BR35)</f>
        <v>10</v>
      </c>
      <c r="BV35" s="26">
        <f t="shared" si="395"/>
        <v>13</v>
      </c>
      <c r="BW35" s="27">
        <f t="shared" ref="BW35:BW41" si="396">SUM(BU35:BV35)</f>
        <v>23</v>
      </c>
      <c r="BX35" s="30"/>
      <c r="BY35" s="26"/>
      <c r="BZ35" s="26">
        <f t="shared" ref="BZ35:BZ41" si="397">SUM(BX35:BY35)</f>
        <v>0</v>
      </c>
      <c r="CA35" s="25">
        <v>4</v>
      </c>
      <c r="CB35" s="25">
        <v>4</v>
      </c>
      <c r="CC35" s="26">
        <f t="shared" ref="CC35:CC41" si="398">SUM(CA35:CB35)</f>
        <v>8</v>
      </c>
      <c r="CD35" s="26">
        <f t="shared" ref="CD35:CE35" si="399">SUM(BX35+CA35)</f>
        <v>4</v>
      </c>
      <c r="CE35" s="26">
        <f t="shared" si="399"/>
        <v>4</v>
      </c>
      <c r="CF35" s="27">
        <f t="shared" ref="CF35:CF41" si="400">SUM(CD35:CE35)</f>
        <v>8</v>
      </c>
      <c r="CG35" s="28"/>
      <c r="CH35" s="26"/>
      <c r="CI35" s="26">
        <f t="shared" ref="CI35:CI41" si="401">SUM(CG35:CH35)</f>
        <v>0</v>
      </c>
      <c r="CJ35" s="25">
        <v>2</v>
      </c>
      <c r="CK35" s="25">
        <v>8</v>
      </c>
      <c r="CL35" s="26">
        <f t="shared" ref="CL35:CL42" si="402">SUM(CJ35:CK35)</f>
        <v>10</v>
      </c>
      <c r="CM35" s="26">
        <f t="shared" ref="CM35:CN35" si="403">SUM(CG35+CJ35)</f>
        <v>2</v>
      </c>
      <c r="CN35" s="26">
        <f t="shared" si="403"/>
        <v>8</v>
      </c>
      <c r="CO35" s="27">
        <f t="shared" ref="CO35:CO42" si="404">SUM(CM35:CN35)</f>
        <v>10</v>
      </c>
      <c r="CP35" s="31"/>
      <c r="CQ35" s="32"/>
      <c r="CR35" s="32"/>
      <c r="CS35" s="33">
        <f ca="1">IFERROR(__xludf.DUMMYFUNCTION("""COMPUTED_VALUE"""),17)</f>
        <v>17</v>
      </c>
      <c r="CT35" s="33">
        <f ca="1">IFERROR(__xludf.DUMMYFUNCTION("""COMPUTED_VALUE"""),20)</f>
        <v>20</v>
      </c>
      <c r="CU35" s="33">
        <f ca="1">IFERROR(__xludf.DUMMYFUNCTION("""COMPUTED_VALUE"""),37)</f>
        <v>37</v>
      </c>
      <c r="CV35" s="32">
        <f ca="1">IFERROR(__xludf.DUMMYFUNCTION("""COMPUTED_VALUE"""),17)</f>
        <v>17</v>
      </c>
      <c r="CW35" s="32">
        <f ca="1">IFERROR(__xludf.DUMMYFUNCTION("""COMPUTED_VALUE"""),20)</f>
        <v>20</v>
      </c>
      <c r="CX35" s="34">
        <f ca="1">IFERROR(__xludf.DUMMYFUNCTION("""COMPUTED_VALUE"""),37)</f>
        <v>37</v>
      </c>
      <c r="CY35" s="28"/>
      <c r="CZ35" s="26"/>
      <c r="DA35" s="26">
        <f t="shared" ref="DA35:DA41" si="405">SUM(CY35:CZ35)</f>
        <v>0</v>
      </c>
      <c r="DB35" s="25">
        <v>3</v>
      </c>
      <c r="DC35" s="25">
        <v>2</v>
      </c>
      <c r="DD35" s="26">
        <f t="shared" ref="DD35:DD41" si="406">SUM(DB35:DC35)</f>
        <v>5</v>
      </c>
      <c r="DE35" s="26">
        <f t="shared" ref="DE35:DF35" si="407">SUM(CY35+DB35)</f>
        <v>3</v>
      </c>
      <c r="DF35" s="26">
        <f t="shared" si="407"/>
        <v>2</v>
      </c>
      <c r="DG35" s="27">
        <f t="shared" ref="DG35:DG41" si="408">SUM(DE35:DF35)</f>
        <v>5</v>
      </c>
      <c r="DH35" s="30"/>
      <c r="DI35" s="26"/>
      <c r="DJ35" s="26">
        <f t="shared" ref="DJ35:DJ41" si="409">SUM(DH35:DI35)</f>
        <v>0</v>
      </c>
      <c r="DK35" s="25">
        <v>23</v>
      </c>
      <c r="DL35" s="25">
        <v>22</v>
      </c>
      <c r="DM35" s="26">
        <f t="shared" ref="DM35:DM41" si="410">SUM(DK35:DL35)</f>
        <v>45</v>
      </c>
      <c r="DN35" s="26">
        <f t="shared" ref="DN35:DO35" si="411">SUM(DH35+DK35)</f>
        <v>23</v>
      </c>
      <c r="DO35" s="26">
        <f t="shared" si="411"/>
        <v>22</v>
      </c>
      <c r="DP35" s="27">
        <f t="shared" ref="DP35:DP41" si="412">SUM(DN35:DO35)</f>
        <v>45</v>
      </c>
      <c r="DQ35" s="28"/>
      <c r="DR35" s="26"/>
      <c r="DS35" s="26">
        <f t="shared" ref="DS35:DS41" si="413">SUM(DQ35:DR35)</f>
        <v>0</v>
      </c>
      <c r="DT35" s="25">
        <v>12</v>
      </c>
      <c r="DU35" s="25">
        <v>12</v>
      </c>
      <c r="DV35" s="26">
        <f t="shared" ref="DV35:DV41" si="414">SUM(DT35:DU35)</f>
        <v>24</v>
      </c>
      <c r="DW35" s="26">
        <f t="shared" ref="DW35:DX35" si="415">SUM(DQ35+DT35)</f>
        <v>12</v>
      </c>
      <c r="DX35" s="26">
        <f t="shared" si="415"/>
        <v>12</v>
      </c>
      <c r="DY35" s="27">
        <f t="shared" ref="DY35:DY41" si="416">SUM(DW35:DX35)</f>
        <v>24</v>
      </c>
      <c r="DZ35" s="30"/>
      <c r="EA35" s="26"/>
      <c r="EB35" s="26">
        <f t="shared" ref="EB35:EB41" si="417">SUM(DZ35:EA35)</f>
        <v>0</v>
      </c>
      <c r="EC35" s="25">
        <v>27</v>
      </c>
      <c r="ED35" s="25">
        <v>34</v>
      </c>
      <c r="EE35" s="26">
        <f t="shared" ref="EE35:EE41" si="418">SUM(EC35:ED35)</f>
        <v>61</v>
      </c>
      <c r="EF35" s="26">
        <f t="shared" ref="EF35:EG35" si="419">SUM(DZ35+EC35)</f>
        <v>27</v>
      </c>
      <c r="EG35" s="26">
        <f t="shared" si="419"/>
        <v>34</v>
      </c>
      <c r="EH35" s="27">
        <f t="shared" ref="EH35:EH41" si="420">SUM(EF35:EG35)</f>
        <v>61</v>
      </c>
      <c r="EI35" s="30"/>
      <c r="EJ35" s="26"/>
      <c r="EK35" s="26">
        <f t="shared" ref="EK35:EK41" si="421">SUM(EI35:EJ35)</f>
        <v>0</v>
      </c>
      <c r="EL35" s="25">
        <v>3</v>
      </c>
      <c r="EM35" s="25">
        <v>0</v>
      </c>
      <c r="EN35" s="26">
        <f t="shared" ref="EN35:EN42" si="422">SUM(EL35:EM35)</f>
        <v>3</v>
      </c>
      <c r="EO35" s="26">
        <f t="shared" ref="EO35:EP35" si="423">SUM(EI35+EL35)</f>
        <v>3</v>
      </c>
      <c r="EP35" s="26">
        <f t="shared" si="423"/>
        <v>0</v>
      </c>
      <c r="EQ35" s="27">
        <f t="shared" ref="EQ35:EQ42" si="424">SUM(EO35:EP35)</f>
        <v>3</v>
      </c>
      <c r="ER35" s="28"/>
      <c r="ES35" s="26"/>
      <c r="ET35" s="26"/>
      <c r="EU35" s="26">
        <f t="shared" ref="EU35:EV35" ca="1" si="425">SUM(G35+P35+Y35+AH35+AQ35+AZ35+BI35+BR35+CA35+CJ35+CS35+DB35+DK35+DT35+EC35+EL35)</f>
        <v>191</v>
      </c>
      <c r="EV35" s="26">
        <f t="shared" ca="1" si="425"/>
        <v>225</v>
      </c>
      <c r="EW35" s="26">
        <f t="shared" ref="EW35:EW42" ca="1" si="426">SUM(EU35:EV35)</f>
        <v>416</v>
      </c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30"/>
      <c r="E36" s="26"/>
      <c r="F36" s="26">
        <f t="shared" si="365"/>
        <v>0</v>
      </c>
      <c r="G36" s="25">
        <v>2</v>
      </c>
      <c r="H36" s="25">
        <v>67</v>
      </c>
      <c r="I36" s="26">
        <f t="shared" si="366"/>
        <v>69</v>
      </c>
      <c r="J36" s="26">
        <f t="shared" ref="J36:K36" si="427">SUM(D36+G36)</f>
        <v>2</v>
      </c>
      <c r="K36" s="26">
        <f t="shared" si="427"/>
        <v>67</v>
      </c>
      <c r="L36" s="27">
        <f t="shared" si="368"/>
        <v>69</v>
      </c>
      <c r="M36" s="28"/>
      <c r="N36" s="26"/>
      <c r="O36" s="26">
        <f t="shared" si="369"/>
        <v>0</v>
      </c>
      <c r="P36" s="25">
        <v>1</v>
      </c>
      <c r="Q36" s="25">
        <v>74</v>
      </c>
      <c r="R36" s="26">
        <f t="shared" si="370"/>
        <v>75</v>
      </c>
      <c r="S36" s="26">
        <f t="shared" ref="S36:T36" si="428">SUM(M36+P36)</f>
        <v>1</v>
      </c>
      <c r="T36" s="26">
        <f t="shared" si="428"/>
        <v>74</v>
      </c>
      <c r="U36" s="27">
        <f t="shared" si="372"/>
        <v>75</v>
      </c>
      <c r="V36" s="28"/>
      <c r="W36" s="26"/>
      <c r="X36" s="26">
        <f t="shared" si="373"/>
        <v>0</v>
      </c>
      <c r="Y36" s="68">
        <v>0</v>
      </c>
      <c r="Z36" s="59">
        <v>44</v>
      </c>
      <c r="AA36" s="26">
        <f t="shared" si="374"/>
        <v>44</v>
      </c>
      <c r="AB36" s="26">
        <f t="shared" ref="AB36:AC36" si="429">SUM(V36+Y36)</f>
        <v>0</v>
      </c>
      <c r="AC36" s="26">
        <f t="shared" si="429"/>
        <v>44</v>
      </c>
      <c r="AD36" s="27">
        <f t="shared" si="376"/>
        <v>44</v>
      </c>
      <c r="AE36" s="28"/>
      <c r="AF36" s="26"/>
      <c r="AG36" s="26">
        <f t="shared" si="377"/>
        <v>0</v>
      </c>
      <c r="AH36" s="25">
        <v>6</v>
      </c>
      <c r="AI36" s="25">
        <v>66</v>
      </c>
      <c r="AJ36" s="26">
        <f t="shared" si="378"/>
        <v>72</v>
      </c>
      <c r="AK36" s="26">
        <f t="shared" ref="AK36:AL36" si="430">SUM(AE36+AH36)</f>
        <v>6</v>
      </c>
      <c r="AL36" s="26">
        <f t="shared" si="430"/>
        <v>66</v>
      </c>
      <c r="AM36" s="27">
        <f t="shared" si="380"/>
        <v>72</v>
      </c>
      <c r="AN36" s="30"/>
      <c r="AO36" s="26"/>
      <c r="AP36" s="26">
        <f t="shared" si="381"/>
        <v>0</v>
      </c>
      <c r="AQ36" s="25">
        <v>14</v>
      </c>
      <c r="AR36" s="25">
        <v>48</v>
      </c>
      <c r="AS36" s="26">
        <f t="shared" si="382"/>
        <v>62</v>
      </c>
      <c r="AT36" s="26">
        <f t="shared" ref="AT36:AU36" si="431">SUM(AN36+AQ36)</f>
        <v>14</v>
      </c>
      <c r="AU36" s="26">
        <f t="shared" si="431"/>
        <v>48</v>
      </c>
      <c r="AV36" s="27">
        <f t="shared" si="384"/>
        <v>62</v>
      </c>
      <c r="AW36" s="28"/>
      <c r="AX36" s="26"/>
      <c r="AY36" s="26">
        <f t="shared" si="385"/>
        <v>0</v>
      </c>
      <c r="AZ36" s="25">
        <v>4</v>
      </c>
      <c r="BA36" s="25">
        <v>85</v>
      </c>
      <c r="BB36" s="26">
        <f t="shared" si="386"/>
        <v>89</v>
      </c>
      <c r="BC36" s="26">
        <f t="shared" ref="BC36:BD36" si="432">SUM(AW36+AZ36)</f>
        <v>4</v>
      </c>
      <c r="BD36" s="26">
        <f t="shared" si="432"/>
        <v>85</v>
      </c>
      <c r="BE36" s="27">
        <f t="shared" si="388"/>
        <v>89</v>
      </c>
      <c r="BF36" s="30"/>
      <c r="BG36" s="26"/>
      <c r="BH36" s="26">
        <f t="shared" si="389"/>
        <v>0</v>
      </c>
      <c r="BI36" s="48">
        <v>17</v>
      </c>
      <c r="BJ36" s="46">
        <v>54</v>
      </c>
      <c r="BK36" s="26">
        <f t="shared" si="390"/>
        <v>71</v>
      </c>
      <c r="BL36" s="26">
        <f t="shared" ref="BL36:BM36" si="433">SUM(BF36+BI36)</f>
        <v>17</v>
      </c>
      <c r="BM36" s="26">
        <f t="shared" si="433"/>
        <v>54</v>
      </c>
      <c r="BN36" s="27">
        <f t="shared" si="392"/>
        <v>71</v>
      </c>
      <c r="BO36" s="28"/>
      <c r="BP36" s="26"/>
      <c r="BQ36" s="26">
        <f t="shared" si="393"/>
        <v>0</v>
      </c>
      <c r="BR36" s="25">
        <v>2</v>
      </c>
      <c r="BS36" s="25">
        <v>23</v>
      </c>
      <c r="BT36" s="26">
        <f t="shared" si="394"/>
        <v>25</v>
      </c>
      <c r="BU36" s="26">
        <f t="shared" ref="BU36:BV36" si="434">SUM(BO36+BR36)</f>
        <v>2</v>
      </c>
      <c r="BV36" s="26">
        <f t="shared" si="434"/>
        <v>23</v>
      </c>
      <c r="BW36" s="27">
        <f t="shared" si="396"/>
        <v>25</v>
      </c>
      <c r="BX36" s="30"/>
      <c r="BY36" s="26"/>
      <c r="BZ36" s="26">
        <f t="shared" si="397"/>
        <v>0</v>
      </c>
      <c r="CA36" s="25">
        <v>2</v>
      </c>
      <c r="CB36" s="25">
        <v>21</v>
      </c>
      <c r="CC36" s="26">
        <f t="shared" si="398"/>
        <v>23</v>
      </c>
      <c r="CD36" s="26">
        <f t="shared" ref="CD36:CE36" si="435">SUM(BX36+CA36)</f>
        <v>2</v>
      </c>
      <c r="CE36" s="26">
        <f t="shared" si="435"/>
        <v>21</v>
      </c>
      <c r="CF36" s="27">
        <f t="shared" si="400"/>
        <v>23</v>
      </c>
      <c r="CG36" s="28"/>
      <c r="CH36" s="26"/>
      <c r="CI36" s="26">
        <f t="shared" si="401"/>
        <v>0</v>
      </c>
      <c r="CJ36" s="25">
        <v>1</v>
      </c>
      <c r="CK36" s="25">
        <v>45</v>
      </c>
      <c r="CL36" s="26">
        <f t="shared" si="402"/>
        <v>46</v>
      </c>
      <c r="CM36" s="26">
        <f t="shared" ref="CM36:CN36" si="436">SUM(CG36+CJ36)</f>
        <v>1</v>
      </c>
      <c r="CN36" s="26">
        <f t="shared" si="436"/>
        <v>45</v>
      </c>
      <c r="CO36" s="27">
        <f t="shared" si="404"/>
        <v>46</v>
      </c>
      <c r="CP36" s="31"/>
      <c r="CQ36" s="32"/>
      <c r="CR36" s="32"/>
      <c r="CS36" s="33">
        <f ca="1">IFERROR(__xludf.DUMMYFUNCTION("""COMPUTED_VALUE"""),7)</f>
        <v>7</v>
      </c>
      <c r="CT36" s="33">
        <f ca="1">IFERROR(__xludf.DUMMYFUNCTION("""COMPUTED_VALUE"""),74)</f>
        <v>74</v>
      </c>
      <c r="CU36" s="33">
        <f ca="1">IFERROR(__xludf.DUMMYFUNCTION("""COMPUTED_VALUE"""),81)</f>
        <v>81</v>
      </c>
      <c r="CV36" s="32">
        <f ca="1">IFERROR(__xludf.DUMMYFUNCTION("""COMPUTED_VALUE"""),7)</f>
        <v>7</v>
      </c>
      <c r="CW36" s="32">
        <f ca="1">IFERROR(__xludf.DUMMYFUNCTION("""COMPUTED_VALUE"""),74)</f>
        <v>74</v>
      </c>
      <c r="CX36" s="34">
        <f ca="1">IFERROR(__xludf.DUMMYFUNCTION("""COMPUTED_VALUE"""),81)</f>
        <v>81</v>
      </c>
      <c r="CY36" s="28"/>
      <c r="CZ36" s="26"/>
      <c r="DA36" s="26">
        <f t="shared" si="405"/>
        <v>0</v>
      </c>
      <c r="DB36" s="25">
        <v>0</v>
      </c>
      <c r="DC36" s="25">
        <v>46</v>
      </c>
      <c r="DD36" s="26">
        <f t="shared" si="406"/>
        <v>46</v>
      </c>
      <c r="DE36" s="26">
        <f t="shared" ref="DE36:DF36" si="437">SUM(CY36+DB36)</f>
        <v>0</v>
      </c>
      <c r="DF36" s="26">
        <f t="shared" si="437"/>
        <v>46</v>
      </c>
      <c r="DG36" s="27">
        <f t="shared" si="408"/>
        <v>46</v>
      </c>
      <c r="DH36" s="30"/>
      <c r="DI36" s="26"/>
      <c r="DJ36" s="26">
        <f t="shared" si="409"/>
        <v>0</v>
      </c>
      <c r="DK36" s="25">
        <v>89</v>
      </c>
      <c r="DL36" s="25">
        <v>81</v>
      </c>
      <c r="DM36" s="26">
        <f t="shared" si="410"/>
        <v>170</v>
      </c>
      <c r="DN36" s="26">
        <f t="shared" ref="DN36:DO36" si="438">SUM(DH36+DK36)</f>
        <v>89</v>
      </c>
      <c r="DO36" s="26">
        <f t="shared" si="438"/>
        <v>81</v>
      </c>
      <c r="DP36" s="27">
        <f t="shared" si="412"/>
        <v>170</v>
      </c>
      <c r="DQ36" s="28"/>
      <c r="DR36" s="26"/>
      <c r="DS36" s="26">
        <f t="shared" si="413"/>
        <v>0</v>
      </c>
      <c r="DT36" s="26"/>
      <c r="DU36" s="25">
        <v>65</v>
      </c>
      <c r="DV36" s="26">
        <f t="shared" si="414"/>
        <v>65</v>
      </c>
      <c r="DW36" s="26">
        <f t="shared" ref="DW36:DX36" si="439">SUM(DQ36+DT36)</f>
        <v>0</v>
      </c>
      <c r="DX36" s="26">
        <f t="shared" si="439"/>
        <v>65</v>
      </c>
      <c r="DY36" s="27">
        <f t="shared" si="416"/>
        <v>65</v>
      </c>
      <c r="DZ36" s="30"/>
      <c r="EA36" s="26"/>
      <c r="EB36" s="26">
        <f t="shared" si="417"/>
        <v>0</v>
      </c>
      <c r="EC36" s="25">
        <v>6</v>
      </c>
      <c r="ED36" s="25">
        <v>50</v>
      </c>
      <c r="EE36" s="26">
        <f t="shared" si="418"/>
        <v>56</v>
      </c>
      <c r="EF36" s="26">
        <f t="shared" ref="EF36:EG36" si="440">SUM(DZ36+EC36)</f>
        <v>6</v>
      </c>
      <c r="EG36" s="26">
        <f t="shared" si="440"/>
        <v>50</v>
      </c>
      <c r="EH36" s="27">
        <f t="shared" si="420"/>
        <v>56</v>
      </c>
      <c r="EI36" s="30"/>
      <c r="EJ36" s="26"/>
      <c r="EK36" s="26">
        <f t="shared" si="421"/>
        <v>0</v>
      </c>
      <c r="EL36" s="25">
        <v>2</v>
      </c>
      <c r="EM36" s="25">
        <v>55</v>
      </c>
      <c r="EN36" s="26">
        <f t="shared" si="422"/>
        <v>57</v>
      </c>
      <c r="EO36" s="26">
        <f t="shared" ref="EO36:EP36" si="441">SUM(EI36+EL36)</f>
        <v>2</v>
      </c>
      <c r="EP36" s="26">
        <f t="shared" si="441"/>
        <v>55</v>
      </c>
      <c r="EQ36" s="27">
        <f t="shared" si="424"/>
        <v>57</v>
      </c>
      <c r="ER36" s="28"/>
      <c r="ES36" s="26"/>
      <c r="ET36" s="26"/>
      <c r="EU36" s="26">
        <f t="shared" ref="EU36:EV36" ca="1" si="442">SUM(G36+P36+Y36+AH36+AQ36+AZ36+BI36+BR36+CA36+CJ36+CS36+DB36+DK36+DT36+EC36+EL36)</f>
        <v>153</v>
      </c>
      <c r="EV36" s="26">
        <f t="shared" ca="1" si="442"/>
        <v>898</v>
      </c>
      <c r="EW36" s="26">
        <f t="shared" ca="1" si="426"/>
        <v>1051</v>
      </c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30"/>
      <c r="E37" s="26"/>
      <c r="F37" s="26">
        <f t="shared" si="365"/>
        <v>0</v>
      </c>
      <c r="G37" s="25">
        <v>1</v>
      </c>
      <c r="H37" s="25">
        <v>59</v>
      </c>
      <c r="I37" s="26">
        <f t="shared" si="366"/>
        <v>60</v>
      </c>
      <c r="J37" s="26">
        <f t="shared" ref="J37:K37" si="443">SUM(D37+G37)</f>
        <v>1</v>
      </c>
      <c r="K37" s="26">
        <f t="shared" si="443"/>
        <v>59</v>
      </c>
      <c r="L37" s="27">
        <f t="shared" si="368"/>
        <v>60</v>
      </c>
      <c r="M37" s="28"/>
      <c r="N37" s="26"/>
      <c r="O37" s="26">
        <f t="shared" si="369"/>
        <v>0</v>
      </c>
      <c r="P37" s="25">
        <v>0</v>
      </c>
      <c r="Q37" s="25">
        <v>56</v>
      </c>
      <c r="R37" s="26">
        <f t="shared" si="370"/>
        <v>56</v>
      </c>
      <c r="S37" s="26">
        <f t="shared" ref="S37:T37" si="444">SUM(M37+P37)</f>
        <v>0</v>
      </c>
      <c r="T37" s="26">
        <f t="shared" si="444"/>
        <v>56</v>
      </c>
      <c r="U37" s="27">
        <f t="shared" si="372"/>
        <v>56</v>
      </c>
      <c r="V37" s="28"/>
      <c r="W37" s="26"/>
      <c r="X37" s="26">
        <f t="shared" si="373"/>
        <v>0</v>
      </c>
      <c r="Y37" s="68">
        <v>0</v>
      </c>
      <c r="Z37" s="59">
        <v>44</v>
      </c>
      <c r="AA37" s="26">
        <f t="shared" si="374"/>
        <v>44</v>
      </c>
      <c r="AB37" s="26">
        <f t="shared" ref="AB37:AC37" si="445">SUM(V37+Y37)</f>
        <v>0</v>
      </c>
      <c r="AC37" s="26">
        <f t="shared" si="445"/>
        <v>44</v>
      </c>
      <c r="AD37" s="27">
        <f t="shared" si="376"/>
        <v>44</v>
      </c>
      <c r="AE37" s="28"/>
      <c r="AF37" s="26"/>
      <c r="AG37" s="26">
        <f t="shared" si="377"/>
        <v>0</v>
      </c>
      <c r="AH37" s="25">
        <v>1</v>
      </c>
      <c r="AI37" s="25">
        <v>63</v>
      </c>
      <c r="AJ37" s="26">
        <f t="shared" si="378"/>
        <v>64</v>
      </c>
      <c r="AK37" s="26">
        <f t="shared" ref="AK37:AL37" si="446">SUM(AE37+AH37)</f>
        <v>1</v>
      </c>
      <c r="AL37" s="26">
        <f t="shared" si="446"/>
        <v>63</v>
      </c>
      <c r="AM37" s="27">
        <f t="shared" si="380"/>
        <v>64</v>
      </c>
      <c r="AN37" s="30"/>
      <c r="AO37" s="26"/>
      <c r="AP37" s="26">
        <f t="shared" si="381"/>
        <v>0</v>
      </c>
      <c r="AQ37" s="25">
        <v>0</v>
      </c>
      <c r="AR37" s="25">
        <v>43</v>
      </c>
      <c r="AS37" s="26">
        <f t="shared" si="382"/>
        <v>43</v>
      </c>
      <c r="AT37" s="26">
        <f t="shared" ref="AT37:AU37" si="447">SUM(AN37+AQ37)</f>
        <v>0</v>
      </c>
      <c r="AU37" s="26">
        <f t="shared" si="447"/>
        <v>43</v>
      </c>
      <c r="AV37" s="27">
        <f t="shared" si="384"/>
        <v>43</v>
      </c>
      <c r="AW37" s="28"/>
      <c r="AX37" s="26"/>
      <c r="AY37" s="26">
        <f t="shared" si="385"/>
        <v>0</v>
      </c>
      <c r="AZ37" s="25">
        <v>1</v>
      </c>
      <c r="BA37" s="25">
        <v>81</v>
      </c>
      <c r="BB37" s="26">
        <f t="shared" si="386"/>
        <v>82</v>
      </c>
      <c r="BC37" s="26">
        <f t="shared" ref="BC37:BD37" si="448">SUM(AW37+AZ37)</f>
        <v>1</v>
      </c>
      <c r="BD37" s="26">
        <f t="shared" si="448"/>
        <v>81</v>
      </c>
      <c r="BE37" s="27">
        <f t="shared" si="388"/>
        <v>82</v>
      </c>
      <c r="BF37" s="30"/>
      <c r="BG37" s="26"/>
      <c r="BH37" s="26">
        <f t="shared" si="389"/>
        <v>0</v>
      </c>
      <c r="BI37" s="48">
        <v>0</v>
      </c>
      <c r="BJ37" s="46">
        <v>22</v>
      </c>
      <c r="BK37" s="26">
        <f t="shared" si="390"/>
        <v>22</v>
      </c>
      <c r="BL37" s="26">
        <f t="shared" ref="BL37:BM37" si="449">SUM(BF37+BI37)</f>
        <v>0</v>
      </c>
      <c r="BM37" s="26">
        <f t="shared" si="449"/>
        <v>22</v>
      </c>
      <c r="BN37" s="27">
        <f t="shared" si="392"/>
        <v>22</v>
      </c>
      <c r="BO37" s="28"/>
      <c r="BP37" s="26"/>
      <c r="BQ37" s="26">
        <f t="shared" si="393"/>
        <v>0</v>
      </c>
      <c r="BR37" s="25">
        <v>1</v>
      </c>
      <c r="BS37" s="25">
        <v>23</v>
      </c>
      <c r="BT37" s="26">
        <f t="shared" si="394"/>
        <v>24</v>
      </c>
      <c r="BU37" s="26">
        <f t="shared" ref="BU37:BV37" si="450">SUM(BO37+BR37)</f>
        <v>1</v>
      </c>
      <c r="BV37" s="26">
        <f t="shared" si="450"/>
        <v>23</v>
      </c>
      <c r="BW37" s="27">
        <f t="shared" si="396"/>
        <v>24</v>
      </c>
      <c r="BX37" s="30"/>
      <c r="BY37" s="26"/>
      <c r="BZ37" s="26">
        <f t="shared" si="397"/>
        <v>0</v>
      </c>
      <c r="CA37" s="25">
        <v>2</v>
      </c>
      <c r="CB37" s="25">
        <v>17</v>
      </c>
      <c r="CC37" s="26">
        <f t="shared" si="398"/>
        <v>19</v>
      </c>
      <c r="CD37" s="26">
        <f t="shared" ref="CD37:CE37" si="451">SUM(BX37+CA37)</f>
        <v>2</v>
      </c>
      <c r="CE37" s="26">
        <f t="shared" si="451"/>
        <v>17</v>
      </c>
      <c r="CF37" s="27">
        <f t="shared" si="400"/>
        <v>19</v>
      </c>
      <c r="CG37" s="28"/>
      <c r="CH37" s="26"/>
      <c r="CI37" s="26">
        <f t="shared" si="401"/>
        <v>0</v>
      </c>
      <c r="CJ37" s="25">
        <v>0</v>
      </c>
      <c r="CK37" s="25">
        <v>38</v>
      </c>
      <c r="CL37" s="26">
        <f t="shared" si="402"/>
        <v>38</v>
      </c>
      <c r="CM37" s="26">
        <f t="shared" ref="CM37:CN37" si="452">SUM(CG37+CJ37)</f>
        <v>0</v>
      </c>
      <c r="CN37" s="26">
        <f t="shared" si="452"/>
        <v>38</v>
      </c>
      <c r="CO37" s="27">
        <f t="shared" si="404"/>
        <v>38</v>
      </c>
      <c r="CP37" s="31"/>
      <c r="CQ37" s="32"/>
      <c r="CR37" s="32"/>
      <c r="CS37" s="33">
        <f ca="1">IFERROR(__xludf.DUMMYFUNCTION("""COMPUTED_VALUE"""),3)</f>
        <v>3</v>
      </c>
      <c r="CT37" s="33">
        <f ca="1">IFERROR(__xludf.DUMMYFUNCTION("""COMPUTED_VALUE"""),75)</f>
        <v>75</v>
      </c>
      <c r="CU37" s="33">
        <f ca="1">IFERROR(__xludf.DUMMYFUNCTION("""COMPUTED_VALUE"""),78)</f>
        <v>78</v>
      </c>
      <c r="CV37" s="32">
        <f ca="1">IFERROR(__xludf.DUMMYFUNCTION("""COMPUTED_VALUE"""),3)</f>
        <v>3</v>
      </c>
      <c r="CW37" s="32">
        <f ca="1">IFERROR(__xludf.DUMMYFUNCTION("""COMPUTED_VALUE"""),75)</f>
        <v>75</v>
      </c>
      <c r="CX37" s="34">
        <f ca="1">IFERROR(__xludf.DUMMYFUNCTION("""COMPUTED_VALUE"""),78)</f>
        <v>78</v>
      </c>
      <c r="CY37" s="28"/>
      <c r="CZ37" s="26"/>
      <c r="DA37" s="26">
        <f t="shared" si="405"/>
        <v>0</v>
      </c>
      <c r="DB37" s="25">
        <v>1</v>
      </c>
      <c r="DC37" s="25">
        <v>33</v>
      </c>
      <c r="DD37" s="26">
        <f t="shared" si="406"/>
        <v>34</v>
      </c>
      <c r="DE37" s="26">
        <f t="shared" ref="DE37:DF37" si="453">SUM(CY37+DB37)</f>
        <v>1</v>
      </c>
      <c r="DF37" s="26">
        <f t="shared" si="453"/>
        <v>33</v>
      </c>
      <c r="DG37" s="27">
        <f t="shared" si="408"/>
        <v>34</v>
      </c>
      <c r="DH37" s="30"/>
      <c r="DI37" s="26"/>
      <c r="DJ37" s="26">
        <f t="shared" si="409"/>
        <v>0</v>
      </c>
      <c r="DK37" s="26"/>
      <c r="DL37" s="25">
        <v>63</v>
      </c>
      <c r="DM37" s="26">
        <f t="shared" si="410"/>
        <v>63</v>
      </c>
      <c r="DN37" s="26">
        <f t="shared" ref="DN37:DO37" si="454">SUM(DH37+DK37)</f>
        <v>0</v>
      </c>
      <c r="DO37" s="26">
        <f t="shared" si="454"/>
        <v>63</v>
      </c>
      <c r="DP37" s="27">
        <f t="shared" si="412"/>
        <v>63</v>
      </c>
      <c r="DQ37" s="28"/>
      <c r="DR37" s="26"/>
      <c r="DS37" s="26">
        <f t="shared" si="413"/>
        <v>0</v>
      </c>
      <c r="DT37" s="26"/>
      <c r="DU37" s="25">
        <v>51</v>
      </c>
      <c r="DV37" s="26">
        <f t="shared" si="414"/>
        <v>51</v>
      </c>
      <c r="DW37" s="26">
        <f t="shared" ref="DW37:DX37" si="455">SUM(DQ37+DT37)</f>
        <v>0</v>
      </c>
      <c r="DX37" s="26">
        <f t="shared" si="455"/>
        <v>51</v>
      </c>
      <c r="DY37" s="27">
        <f t="shared" si="416"/>
        <v>51</v>
      </c>
      <c r="DZ37" s="30"/>
      <c r="EA37" s="26"/>
      <c r="EB37" s="26">
        <f t="shared" si="417"/>
        <v>0</v>
      </c>
      <c r="EC37" s="26"/>
      <c r="ED37" s="25">
        <v>37</v>
      </c>
      <c r="EE37" s="26">
        <f t="shared" si="418"/>
        <v>37</v>
      </c>
      <c r="EF37" s="26">
        <f t="shared" ref="EF37:EG37" si="456">SUM(DZ37+EC37)</f>
        <v>0</v>
      </c>
      <c r="EG37" s="26">
        <f t="shared" si="456"/>
        <v>37</v>
      </c>
      <c r="EH37" s="27">
        <f t="shared" si="420"/>
        <v>37</v>
      </c>
      <c r="EI37" s="30"/>
      <c r="EJ37" s="26"/>
      <c r="EK37" s="26">
        <f t="shared" si="421"/>
        <v>0</v>
      </c>
      <c r="EL37" s="25">
        <v>1</v>
      </c>
      <c r="EM37" s="25">
        <v>38</v>
      </c>
      <c r="EN37" s="26">
        <f t="shared" si="422"/>
        <v>39</v>
      </c>
      <c r="EO37" s="26">
        <f t="shared" ref="EO37:EP37" si="457">SUM(EI37+EL37)</f>
        <v>1</v>
      </c>
      <c r="EP37" s="26">
        <f t="shared" si="457"/>
        <v>38</v>
      </c>
      <c r="EQ37" s="27">
        <f t="shared" si="424"/>
        <v>39</v>
      </c>
      <c r="ER37" s="28"/>
      <c r="ES37" s="26"/>
      <c r="ET37" s="26"/>
      <c r="EU37" s="26">
        <f t="shared" ref="EU37:EV37" ca="1" si="458">SUM(G37+P37+Y37+AH37+AQ37+AZ37+BI37+BR37+CA37+CJ37+CS37+DB37+DK37+DT37+EC37+EL37)</f>
        <v>11</v>
      </c>
      <c r="EV37" s="26">
        <f t="shared" ca="1" si="458"/>
        <v>743</v>
      </c>
      <c r="EW37" s="26">
        <f t="shared" ca="1" si="426"/>
        <v>754</v>
      </c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30"/>
      <c r="E38" s="26"/>
      <c r="F38" s="26">
        <f t="shared" si="365"/>
        <v>0</v>
      </c>
      <c r="G38" s="25">
        <v>0</v>
      </c>
      <c r="H38" s="25">
        <v>0</v>
      </c>
      <c r="I38" s="26">
        <f t="shared" si="366"/>
        <v>0</v>
      </c>
      <c r="J38" s="26">
        <f t="shared" ref="J38:K38" si="459">SUM(D38+G38)</f>
        <v>0</v>
      </c>
      <c r="K38" s="26">
        <f t="shared" si="459"/>
        <v>0</v>
      </c>
      <c r="L38" s="27">
        <f t="shared" si="368"/>
        <v>0</v>
      </c>
      <c r="M38" s="28"/>
      <c r="N38" s="26"/>
      <c r="O38" s="26">
        <f t="shared" si="369"/>
        <v>0</v>
      </c>
      <c r="P38" s="26"/>
      <c r="Q38" s="26"/>
      <c r="R38" s="26">
        <f t="shared" si="370"/>
        <v>0</v>
      </c>
      <c r="S38" s="26">
        <f t="shared" ref="S38:T38" si="460">SUM(M38+P38)</f>
        <v>0</v>
      </c>
      <c r="T38" s="26">
        <f t="shared" si="460"/>
        <v>0</v>
      </c>
      <c r="U38" s="27">
        <f t="shared" si="372"/>
        <v>0</v>
      </c>
      <c r="V38" s="28"/>
      <c r="W38" s="26"/>
      <c r="X38" s="26">
        <f t="shared" si="373"/>
        <v>0</v>
      </c>
      <c r="Y38" s="26"/>
      <c r="Z38" s="26"/>
      <c r="AA38" s="26">
        <f t="shared" si="374"/>
        <v>0</v>
      </c>
      <c r="AB38" s="26">
        <f t="shared" ref="AB38:AC38" si="461">SUM(V38+Y38)</f>
        <v>0</v>
      </c>
      <c r="AC38" s="26">
        <f t="shared" si="461"/>
        <v>0</v>
      </c>
      <c r="AD38" s="27">
        <f t="shared" si="376"/>
        <v>0</v>
      </c>
      <c r="AE38" s="28"/>
      <c r="AF38" s="26"/>
      <c r="AG38" s="26">
        <f t="shared" si="377"/>
        <v>0</v>
      </c>
      <c r="AH38" s="25">
        <v>0</v>
      </c>
      <c r="AI38" s="25">
        <v>0</v>
      </c>
      <c r="AJ38" s="26">
        <f t="shared" si="378"/>
        <v>0</v>
      </c>
      <c r="AK38" s="26">
        <f t="shared" ref="AK38:AL38" si="462">SUM(AE38+AH38)</f>
        <v>0</v>
      </c>
      <c r="AL38" s="26">
        <f t="shared" si="462"/>
        <v>0</v>
      </c>
      <c r="AM38" s="27">
        <f t="shared" si="380"/>
        <v>0</v>
      </c>
      <c r="AN38" s="30"/>
      <c r="AO38" s="26"/>
      <c r="AP38" s="26">
        <f t="shared" si="381"/>
        <v>0</v>
      </c>
      <c r="AQ38" s="25">
        <v>0</v>
      </c>
      <c r="AR38" s="25">
        <v>0</v>
      </c>
      <c r="AS38" s="26">
        <f t="shared" si="382"/>
        <v>0</v>
      </c>
      <c r="AT38" s="26">
        <f t="shared" ref="AT38:AU38" si="463">SUM(AN38+AQ38)</f>
        <v>0</v>
      </c>
      <c r="AU38" s="26">
        <f t="shared" si="463"/>
        <v>0</v>
      </c>
      <c r="AV38" s="27">
        <f t="shared" si="384"/>
        <v>0</v>
      </c>
      <c r="AW38" s="28"/>
      <c r="AX38" s="26"/>
      <c r="AY38" s="26">
        <f t="shared" si="385"/>
        <v>0</v>
      </c>
      <c r="AZ38" s="25">
        <v>0</v>
      </c>
      <c r="BA38" s="25">
        <v>0</v>
      </c>
      <c r="BB38" s="26">
        <f t="shared" si="386"/>
        <v>0</v>
      </c>
      <c r="BC38" s="26">
        <f t="shared" ref="BC38:BD38" si="464">SUM(AW38+AZ38)</f>
        <v>0</v>
      </c>
      <c r="BD38" s="26">
        <f t="shared" si="464"/>
        <v>0</v>
      </c>
      <c r="BE38" s="27">
        <f t="shared" si="388"/>
        <v>0</v>
      </c>
      <c r="BF38" s="30"/>
      <c r="BG38" s="26"/>
      <c r="BH38" s="26">
        <f t="shared" si="389"/>
        <v>0</v>
      </c>
      <c r="BI38" s="48">
        <v>0</v>
      </c>
      <c r="BJ38" s="46">
        <v>0</v>
      </c>
      <c r="BK38" s="26">
        <f t="shared" si="390"/>
        <v>0</v>
      </c>
      <c r="BL38" s="26">
        <f t="shared" ref="BL38:BM38" si="465">SUM(BF38+BI38)</f>
        <v>0</v>
      </c>
      <c r="BM38" s="26">
        <f t="shared" si="465"/>
        <v>0</v>
      </c>
      <c r="BN38" s="27">
        <f t="shared" si="392"/>
        <v>0</v>
      </c>
      <c r="BO38" s="28"/>
      <c r="BP38" s="26"/>
      <c r="BQ38" s="26">
        <f t="shared" si="393"/>
        <v>0</v>
      </c>
      <c r="BR38" s="25">
        <v>0</v>
      </c>
      <c r="BS38" s="25">
        <v>0</v>
      </c>
      <c r="BT38" s="26">
        <f t="shared" si="394"/>
        <v>0</v>
      </c>
      <c r="BU38" s="26">
        <f t="shared" ref="BU38:BV38" si="466">SUM(BO38+BR38)</f>
        <v>0</v>
      </c>
      <c r="BV38" s="26">
        <f t="shared" si="466"/>
        <v>0</v>
      </c>
      <c r="BW38" s="27">
        <f t="shared" si="396"/>
        <v>0</v>
      </c>
      <c r="BX38" s="30"/>
      <c r="BY38" s="26"/>
      <c r="BZ38" s="26">
        <f t="shared" si="397"/>
        <v>0</v>
      </c>
      <c r="CA38" s="26"/>
      <c r="CB38" s="26"/>
      <c r="CC38" s="26">
        <f t="shared" si="398"/>
        <v>0</v>
      </c>
      <c r="CD38" s="26">
        <f t="shared" ref="CD38:CE38" si="467">SUM(BX38+CA38)</f>
        <v>0</v>
      </c>
      <c r="CE38" s="26">
        <f t="shared" si="467"/>
        <v>0</v>
      </c>
      <c r="CF38" s="27">
        <f t="shared" si="400"/>
        <v>0</v>
      </c>
      <c r="CG38" s="28"/>
      <c r="CH38" s="26"/>
      <c r="CI38" s="26">
        <f t="shared" si="401"/>
        <v>0</v>
      </c>
      <c r="CJ38" s="25">
        <v>0</v>
      </c>
      <c r="CK38" s="25">
        <v>0</v>
      </c>
      <c r="CL38" s="26">
        <f t="shared" si="402"/>
        <v>0</v>
      </c>
      <c r="CM38" s="26">
        <f t="shared" ref="CM38:CN38" si="468">SUM(CG38+CJ38)</f>
        <v>0</v>
      </c>
      <c r="CN38" s="26">
        <f t="shared" si="468"/>
        <v>0</v>
      </c>
      <c r="CO38" s="27">
        <f t="shared" si="404"/>
        <v>0</v>
      </c>
      <c r="CP38" s="31"/>
      <c r="CQ38" s="32"/>
      <c r="CR38" s="32"/>
      <c r="CS38" s="33">
        <f ca="1">IFERROR(__xludf.DUMMYFUNCTION("""COMPUTED_VALUE"""),0)</f>
        <v>0</v>
      </c>
      <c r="CT38" s="33">
        <f ca="1">IFERROR(__xludf.DUMMYFUNCTION("""COMPUTED_VALUE"""),0)</f>
        <v>0</v>
      </c>
      <c r="CU38" s="33">
        <f ca="1">IFERROR(__xludf.DUMMYFUNCTION("""COMPUTED_VALUE"""),0)</f>
        <v>0</v>
      </c>
      <c r="CV38" s="32">
        <f ca="1">IFERROR(__xludf.DUMMYFUNCTION("""COMPUTED_VALUE"""),0)</f>
        <v>0</v>
      </c>
      <c r="CW38" s="32">
        <f ca="1">IFERROR(__xludf.DUMMYFUNCTION("""COMPUTED_VALUE"""),0)</f>
        <v>0</v>
      </c>
      <c r="CX38" s="34">
        <f ca="1">IFERROR(__xludf.DUMMYFUNCTION("""COMPUTED_VALUE"""),0)</f>
        <v>0</v>
      </c>
      <c r="CY38" s="28"/>
      <c r="CZ38" s="26"/>
      <c r="DA38" s="26">
        <f t="shared" si="405"/>
        <v>0</v>
      </c>
      <c r="DB38" s="25">
        <v>0</v>
      </c>
      <c r="DC38" s="25">
        <v>0</v>
      </c>
      <c r="DD38" s="26">
        <f t="shared" si="406"/>
        <v>0</v>
      </c>
      <c r="DE38" s="26">
        <f t="shared" ref="DE38:DF38" si="469">SUM(CY38+DB38)</f>
        <v>0</v>
      </c>
      <c r="DF38" s="26">
        <f t="shared" si="469"/>
        <v>0</v>
      </c>
      <c r="DG38" s="27">
        <f t="shared" si="408"/>
        <v>0</v>
      </c>
      <c r="DH38" s="30"/>
      <c r="DI38" s="26"/>
      <c r="DJ38" s="26">
        <f t="shared" si="409"/>
        <v>0</v>
      </c>
      <c r="DK38" s="26"/>
      <c r="DL38" s="26"/>
      <c r="DM38" s="26">
        <f t="shared" si="410"/>
        <v>0</v>
      </c>
      <c r="DN38" s="26">
        <f t="shared" ref="DN38:DO38" si="470">SUM(DH38+DK38)</f>
        <v>0</v>
      </c>
      <c r="DO38" s="26">
        <f t="shared" si="470"/>
        <v>0</v>
      </c>
      <c r="DP38" s="27">
        <f t="shared" si="412"/>
        <v>0</v>
      </c>
      <c r="DQ38" s="28"/>
      <c r="DR38" s="26"/>
      <c r="DS38" s="26">
        <f t="shared" si="413"/>
        <v>0</v>
      </c>
      <c r="DT38" s="26"/>
      <c r="DU38" s="26"/>
      <c r="DV38" s="26">
        <f t="shared" si="414"/>
        <v>0</v>
      </c>
      <c r="DW38" s="26">
        <f t="shared" ref="DW38:DX38" si="471">SUM(DQ38+DT38)</f>
        <v>0</v>
      </c>
      <c r="DX38" s="26">
        <f t="shared" si="471"/>
        <v>0</v>
      </c>
      <c r="DY38" s="27">
        <f t="shared" si="416"/>
        <v>0</v>
      </c>
      <c r="DZ38" s="30"/>
      <c r="EA38" s="26"/>
      <c r="EB38" s="26">
        <f t="shared" si="417"/>
        <v>0</v>
      </c>
      <c r="EC38" s="26"/>
      <c r="ED38" s="25"/>
      <c r="EE38" s="26">
        <f t="shared" si="418"/>
        <v>0</v>
      </c>
      <c r="EF38" s="26">
        <f t="shared" ref="EF38:EG38" si="472">SUM(DZ38+EC38)</f>
        <v>0</v>
      </c>
      <c r="EG38" s="26">
        <f t="shared" si="472"/>
        <v>0</v>
      </c>
      <c r="EH38" s="27">
        <f t="shared" si="420"/>
        <v>0</v>
      </c>
      <c r="EI38" s="30"/>
      <c r="EJ38" s="26"/>
      <c r="EK38" s="26">
        <f t="shared" si="421"/>
        <v>0</v>
      </c>
      <c r="EL38" s="26"/>
      <c r="EM38" s="26"/>
      <c r="EN38" s="26">
        <f t="shared" si="422"/>
        <v>0</v>
      </c>
      <c r="EO38" s="26">
        <f t="shared" ref="EO38:EP38" si="473">SUM(EI38+EL38)</f>
        <v>0</v>
      </c>
      <c r="EP38" s="26">
        <f t="shared" si="473"/>
        <v>0</v>
      </c>
      <c r="EQ38" s="27">
        <f t="shared" si="424"/>
        <v>0</v>
      </c>
      <c r="ER38" s="28"/>
      <c r="ES38" s="26"/>
      <c r="ET38" s="26"/>
      <c r="EU38" s="26">
        <f t="shared" ref="EU38:EV38" ca="1" si="474">SUM(G38+P38+Y38+AH38+AQ38+AZ38+BI38+BR38+CA38+CJ38+CS38+DB38+DK38+DT38+EC38+EL38)</f>
        <v>0</v>
      </c>
      <c r="EV38" s="26">
        <f t="shared" ca="1" si="474"/>
        <v>0</v>
      </c>
      <c r="EW38" s="26">
        <f t="shared" ca="1" si="426"/>
        <v>0</v>
      </c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30"/>
      <c r="E39" s="26"/>
      <c r="F39" s="26">
        <f t="shared" si="365"/>
        <v>0</v>
      </c>
      <c r="G39" s="25">
        <v>0</v>
      </c>
      <c r="H39" s="25">
        <v>55</v>
      </c>
      <c r="I39" s="26">
        <f t="shared" si="366"/>
        <v>55</v>
      </c>
      <c r="J39" s="26">
        <f t="shared" ref="J39:K39" si="475">SUM(D39+G39)</f>
        <v>0</v>
      </c>
      <c r="K39" s="26">
        <f t="shared" si="475"/>
        <v>55</v>
      </c>
      <c r="L39" s="27">
        <f t="shared" si="368"/>
        <v>55</v>
      </c>
      <c r="M39" s="28"/>
      <c r="N39" s="26"/>
      <c r="O39" s="26">
        <f t="shared" si="369"/>
        <v>0</v>
      </c>
      <c r="P39" s="25">
        <v>0</v>
      </c>
      <c r="Q39" s="25">
        <v>27</v>
      </c>
      <c r="R39" s="26">
        <f t="shared" si="370"/>
        <v>27</v>
      </c>
      <c r="S39" s="26">
        <f t="shared" ref="S39:T39" si="476">SUM(M39+P39)</f>
        <v>0</v>
      </c>
      <c r="T39" s="26">
        <f t="shared" si="476"/>
        <v>27</v>
      </c>
      <c r="U39" s="27">
        <f t="shared" si="372"/>
        <v>27</v>
      </c>
      <c r="V39" s="28"/>
      <c r="W39" s="26"/>
      <c r="X39" s="26">
        <f t="shared" si="373"/>
        <v>0</v>
      </c>
      <c r="Y39" s="26"/>
      <c r="Z39" s="48">
        <v>44</v>
      </c>
      <c r="AA39" s="26">
        <f t="shared" si="374"/>
        <v>44</v>
      </c>
      <c r="AB39" s="26">
        <f t="shared" ref="AB39:AC39" si="477">SUM(V39+Y39)</f>
        <v>0</v>
      </c>
      <c r="AC39" s="26">
        <f t="shared" si="477"/>
        <v>44</v>
      </c>
      <c r="AD39" s="27">
        <f t="shared" si="376"/>
        <v>44</v>
      </c>
      <c r="AE39" s="28"/>
      <c r="AF39" s="26"/>
      <c r="AG39" s="26">
        <f t="shared" si="377"/>
        <v>0</v>
      </c>
      <c r="AH39" s="25">
        <v>0</v>
      </c>
      <c r="AI39" s="25">
        <v>47</v>
      </c>
      <c r="AJ39" s="26">
        <f t="shared" si="378"/>
        <v>47</v>
      </c>
      <c r="AK39" s="26">
        <f t="shared" ref="AK39:AL39" si="478">SUM(AE39+AH39)</f>
        <v>0</v>
      </c>
      <c r="AL39" s="26">
        <f t="shared" si="478"/>
        <v>47</v>
      </c>
      <c r="AM39" s="27">
        <f t="shared" si="380"/>
        <v>47</v>
      </c>
      <c r="AN39" s="30"/>
      <c r="AO39" s="26"/>
      <c r="AP39" s="26">
        <f t="shared" si="381"/>
        <v>0</v>
      </c>
      <c r="AQ39" s="25">
        <v>1</v>
      </c>
      <c r="AR39" s="25">
        <v>43</v>
      </c>
      <c r="AS39" s="26">
        <f t="shared" si="382"/>
        <v>44</v>
      </c>
      <c r="AT39" s="26">
        <f t="shared" ref="AT39:AU39" si="479">SUM(AN39+AQ39)</f>
        <v>1</v>
      </c>
      <c r="AU39" s="26">
        <f t="shared" si="479"/>
        <v>43</v>
      </c>
      <c r="AV39" s="27">
        <f t="shared" si="384"/>
        <v>44</v>
      </c>
      <c r="AW39" s="28"/>
      <c r="AX39" s="26"/>
      <c r="AY39" s="26">
        <f t="shared" si="385"/>
        <v>0</v>
      </c>
      <c r="AZ39" s="25">
        <v>1</v>
      </c>
      <c r="BA39" s="25">
        <v>63</v>
      </c>
      <c r="BB39" s="26">
        <f t="shared" si="386"/>
        <v>64</v>
      </c>
      <c r="BC39" s="26">
        <f t="shared" ref="BC39:BD39" si="480">SUM(AW39+AZ39)</f>
        <v>1</v>
      </c>
      <c r="BD39" s="26">
        <f t="shared" si="480"/>
        <v>63</v>
      </c>
      <c r="BE39" s="27">
        <f t="shared" si="388"/>
        <v>64</v>
      </c>
      <c r="BF39" s="30"/>
      <c r="BG39" s="26"/>
      <c r="BH39" s="26">
        <f t="shared" si="389"/>
        <v>0</v>
      </c>
      <c r="BI39" s="48">
        <v>0</v>
      </c>
      <c r="BJ39" s="46">
        <v>0</v>
      </c>
      <c r="BK39" s="26">
        <f t="shared" si="390"/>
        <v>0</v>
      </c>
      <c r="BL39" s="26">
        <f t="shared" ref="BL39:BM39" si="481">SUM(BF39+BI39)</f>
        <v>0</v>
      </c>
      <c r="BM39" s="26">
        <f t="shared" si="481"/>
        <v>0</v>
      </c>
      <c r="BN39" s="27">
        <f t="shared" si="392"/>
        <v>0</v>
      </c>
      <c r="BO39" s="28"/>
      <c r="BP39" s="26"/>
      <c r="BQ39" s="26">
        <f t="shared" si="393"/>
        <v>0</v>
      </c>
      <c r="BR39" s="25">
        <v>0</v>
      </c>
      <c r="BS39" s="25">
        <v>23</v>
      </c>
      <c r="BT39" s="26">
        <f t="shared" si="394"/>
        <v>23</v>
      </c>
      <c r="BU39" s="26">
        <f t="shared" ref="BU39:BV39" si="482">SUM(BO39+BR39)</f>
        <v>0</v>
      </c>
      <c r="BV39" s="26">
        <f t="shared" si="482"/>
        <v>23</v>
      </c>
      <c r="BW39" s="27">
        <f t="shared" si="396"/>
        <v>23</v>
      </c>
      <c r="BX39" s="30"/>
      <c r="BY39" s="26"/>
      <c r="BZ39" s="26">
        <f t="shared" si="397"/>
        <v>0</v>
      </c>
      <c r="CA39" s="26"/>
      <c r="CB39" s="25">
        <v>13</v>
      </c>
      <c r="CC39" s="26">
        <f t="shared" si="398"/>
        <v>13</v>
      </c>
      <c r="CD39" s="26">
        <f t="shared" ref="CD39:CE39" si="483">SUM(BX39+CA39)</f>
        <v>0</v>
      </c>
      <c r="CE39" s="26">
        <f t="shared" si="483"/>
        <v>13</v>
      </c>
      <c r="CF39" s="27">
        <f t="shared" si="400"/>
        <v>13</v>
      </c>
      <c r="CG39" s="28"/>
      <c r="CH39" s="26"/>
      <c r="CI39" s="26">
        <f t="shared" si="401"/>
        <v>0</v>
      </c>
      <c r="CJ39" s="25">
        <v>0</v>
      </c>
      <c r="CK39" s="25">
        <v>38</v>
      </c>
      <c r="CL39" s="26">
        <f t="shared" si="402"/>
        <v>38</v>
      </c>
      <c r="CM39" s="26">
        <f t="shared" ref="CM39:CN39" si="484">SUM(CG39+CJ39)</f>
        <v>0</v>
      </c>
      <c r="CN39" s="26">
        <f t="shared" si="484"/>
        <v>38</v>
      </c>
      <c r="CO39" s="27">
        <f t="shared" si="404"/>
        <v>38</v>
      </c>
      <c r="CP39" s="31"/>
      <c r="CQ39" s="32"/>
      <c r="CR39" s="32"/>
      <c r="CS39" s="33">
        <f ca="1">IFERROR(__xludf.DUMMYFUNCTION("""COMPUTED_VALUE"""),0)</f>
        <v>0</v>
      </c>
      <c r="CT39" s="33">
        <f ca="1">IFERROR(__xludf.DUMMYFUNCTION("""COMPUTED_VALUE"""),41)</f>
        <v>41</v>
      </c>
      <c r="CU39" s="33">
        <f ca="1">IFERROR(__xludf.DUMMYFUNCTION("""COMPUTED_VALUE"""),41)</f>
        <v>41</v>
      </c>
      <c r="CV39" s="32">
        <f ca="1">IFERROR(__xludf.DUMMYFUNCTION("""COMPUTED_VALUE"""),0)</f>
        <v>0</v>
      </c>
      <c r="CW39" s="32">
        <f ca="1">IFERROR(__xludf.DUMMYFUNCTION("""COMPUTED_VALUE"""),41)</f>
        <v>41</v>
      </c>
      <c r="CX39" s="34">
        <f ca="1">IFERROR(__xludf.DUMMYFUNCTION("""COMPUTED_VALUE"""),41)</f>
        <v>41</v>
      </c>
      <c r="CY39" s="28"/>
      <c r="CZ39" s="26"/>
      <c r="DA39" s="26">
        <f t="shared" si="405"/>
        <v>0</v>
      </c>
      <c r="DB39" s="25">
        <v>1</v>
      </c>
      <c r="DC39" s="25">
        <v>31</v>
      </c>
      <c r="DD39" s="26">
        <f t="shared" si="406"/>
        <v>32</v>
      </c>
      <c r="DE39" s="26">
        <f t="shared" ref="DE39:DF39" si="485">SUM(CY39+DB39)</f>
        <v>1</v>
      </c>
      <c r="DF39" s="26">
        <f t="shared" si="485"/>
        <v>31</v>
      </c>
      <c r="DG39" s="27">
        <f t="shared" si="408"/>
        <v>32</v>
      </c>
      <c r="DH39" s="30"/>
      <c r="DI39" s="26"/>
      <c r="DJ39" s="26">
        <f t="shared" si="409"/>
        <v>0</v>
      </c>
      <c r="DK39" s="25">
        <v>4</v>
      </c>
      <c r="DL39" s="25">
        <v>38</v>
      </c>
      <c r="DM39" s="26">
        <f t="shared" si="410"/>
        <v>42</v>
      </c>
      <c r="DN39" s="26">
        <f t="shared" ref="DN39:DO39" si="486">SUM(DH39+DK39)</f>
        <v>4</v>
      </c>
      <c r="DO39" s="26">
        <f t="shared" si="486"/>
        <v>38</v>
      </c>
      <c r="DP39" s="27">
        <f t="shared" si="412"/>
        <v>42</v>
      </c>
      <c r="DQ39" s="28"/>
      <c r="DR39" s="26"/>
      <c r="DS39" s="26">
        <f t="shared" si="413"/>
        <v>0</v>
      </c>
      <c r="DT39" s="26"/>
      <c r="DU39" s="25">
        <v>51</v>
      </c>
      <c r="DV39" s="26">
        <f t="shared" si="414"/>
        <v>51</v>
      </c>
      <c r="DW39" s="26">
        <f t="shared" ref="DW39:DX39" si="487">SUM(DQ39+DT39)</f>
        <v>0</v>
      </c>
      <c r="DX39" s="26">
        <f t="shared" si="487"/>
        <v>51</v>
      </c>
      <c r="DY39" s="27">
        <f t="shared" si="416"/>
        <v>51</v>
      </c>
      <c r="DZ39" s="30"/>
      <c r="EA39" s="26"/>
      <c r="EB39" s="26">
        <f t="shared" si="417"/>
        <v>0</v>
      </c>
      <c r="EC39" s="26"/>
      <c r="ED39" s="25">
        <v>37</v>
      </c>
      <c r="EE39" s="26">
        <f t="shared" si="418"/>
        <v>37</v>
      </c>
      <c r="EF39" s="26">
        <f t="shared" ref="EF39:EG39" si="488">SUM(DZ39+EC39)</f>
        <v>0</v>
      </c>
      <c r="EG39" s="26">
        <f t="shared" si="488"/>
        <v>37</v>
      </c>
      <c r="EH39" s="27">
        <f t="shared" si="420"/>
        <v>37</v>
      </c>
      <c r="EI39" s="30"/>
      <c r="EJ39" s="26"/>
      <c r="EK39" s="26">
        <f t="shared" si="421"/>
        <v>0</v>
      </c>
      <c r="EL39" s="25">
        <v>0</v>
      </c>
      <c r="EM39" s="25">
        <v>29</v>
      </c>
      <c r="EN39" s="26">
        <f t="shared" si="422"/>
        <v>29</v>
      </c>
      <c r="EO39" s="26">
        <f t="shared" ref="EO39:EP39" si="489">SUM(EI39+EL39)</f>
        <v>0</v>
      </c>
      <c r="EP39" s="26">
        <f t="shared" si="489"/>
        <v>29</v>
      </c>
      <c r="EQ39" s="27">
        <f t="shared" si="424"/>
        <v>29</v>
      </c>
      <c r="ER39" s="28"/>
      <c r="ES39" s="26"/>
      <c r="ET39" s="26"/>
      <c r="EU39" s="26">
        <f t="shared" ref="EU39:EV39" ca="1" si="490">SUM(G39+P39+Y39+AH39+AQ39+AZ39+BI39+BR39+CA39+CJ39+CS39+DB39+DK39+DT39+EC39+EL39)</f>
        <v>7</v>
      </c>
      <c r="EV39" s="26">
        <f t="shared" ca="1" si="490"/>
        <v>580</v>
      </c>
      <c r="EW39" s="26">
        <f t="shared" ca="1" si="426"/>
        <v>587</v>
      </c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30"/>
      <c r="E40" s="26"/>
      <c r="F40" s="26">
        <f t="shared" si="365"/>
        <v>0</v>
      </c>
      <c r="G40" s="25">
        <v>0</v>
      </c>
      <c r="H40" s="25">
        <v>0</v>
      </c>
      <c r="I40" s="26">
        <f t="shared" si="366"/>
        <v>0</v>
      </c>
      <c r="J40" s="26">
        <f t="shared" ref="J40:K40" si="491">SUM(D40+G40)</f>
        <v>0</v>
      </c>
      <c r="K40" s="26">
        <f t="shared" si="491"/>
        <v>0</v>
      </c>
      <c r="L40" s="27">
        <f t="shared" si="368"/>
        <v>0</v>
      </c>
      <c r="M40" s="28"/>
      <c r="N40" s="26"/>
      <c r="O40" s="26">
        <f t="shared" si="369"/>
        <v>0</v>
      </c>
      <c r="P40" s="26"/>
      <c r="Q40" s="26"/>
      <c r="R40" s="26">
        <f t="shared" si="370"/>
        <v>0</v>
      </c>
      <c r="S40" s="26">
        <f t="shared" ref="S40:T40" si="492">SUM(M40+P40)</f>
        <v>0</v>
      </c>
      <c r="T40" s="26">
        <f t="shared" si="492"/>
        <v>0</v>
      </c>
      <c r="U40" s="27">
        <f t="shared" si="372"/>
        <v>0</v>
      </c>
      <c r="V40" s="28"/>
      <c r="W40" s="26"/>
      <c r="X40" s="26">
        <f t="shared" si="373"/>
        <v>0</v>
      </c>
      <c r="Y40" s="26"/>
      <c r="Z40" s="26"/>
      <c r="AA40" s="26">
        <f t="shared" si="374"/>
        <v>0</v>
      </c>
      <c r="AB40" s="26">
        <f t="shared" ref="AB40:AC40" si="493">SUM(V40+Y40)</f>
        <v>0</v>
      </c>
      <c r="AC40" s="26">
        <f t="shared" si="493"/>
        <v>0</v>
      </c>
      <c r="AD40" s="27">
        <f t="shared" si="376"/>
        <v>0</v>
      </c>
      <c r="AE40" s="28"/>
      <c r="AF40" s="26"/>
      <c r="AG40" s="26">
        <f t="shared" si="377"/>
        <v>0</v>
      </c>
      <c r="AH40" s="25">
        <v>0</v>
      </c>
      <c r="AI40" s="25">
        <v>0</v>
      </c>
      <c r="AJ40" s="26">
        <f t="shared" si="378"/>
        <v>0</v>
      </c>
      <c r="AK40" s="26">
        <f t="shared" ref="AK40:AL40" si="494">SUM(AE40+AH40)</f>
        <v>0</v>
      </c>
      <c r="AL40" s="26">
        <f t="shared" si="494"/>
        <v>0</v>
      </c>
      <c r="AM40" s="27">
        <f t="shared" si="380"/>
        <v>0</v>
      </c>
      <c r="AN40" s="30"/>
      <c r="AO40" s="26"/>
      <c r="AP40" s="26">
        <f t="shared" si="381"/>
        <v>0</v>
      </c>
      <c r="AQ40" s="25">
        <v>0</v>
      </c>
      <c r="AR40" s="25">
        <v>0</v>
      </c>
      <c r="AS40" s="26">
        <f t="shared" si="382"/>
        <v>0</v>
      </c>
      <c r="AT40" s="26">
        <f t="shared" ref="AT40:AU40" si="495">SUM(AN40+AQ40)</f>
        <v>0</v>
      </c>
      <c r="AU40" s="26">
        <f t="shared" si="495"/>
        <v>0</v>
      </c>
      <c r="AV40" s="27">
        <f t="shared" si="384"/>
        <v>0</v>
      </c>
      <c r="AW40" s="28"/>
      <c r="AX40" s="26"/>
      <c r="AY40" s="26">
        <f t="shared" si="385"/>
        <v>0</v>
      </c>
      <c r="AZ40" s="25">
        <v>0</v>
      </c>
      <c r="BA40" s="25">
        <v>0</v>
      </c>
      <c r="BB40" s="26">
        <f t="shared" si="386"/>
        <v>0</v>
      </c>
      <c r="BC40" s="26">
        <f t="shared" ref="BC40:BD40" si="496">SUM(AW40+AZ40)</f>
        <v>0</v>
      </c>
      <c r="BD40" s="26">
        <f t="shared" si="496"/>
        <v>0</v>
      </c>
      <c r="BE40" s="27">
        <f t="shared" si="388"/>
        <v>0</v>
      </c>
      <c r="BF40" s="30"/>
      <c r="BG40" s="26"/>
      <c r="BH40" s="26">
        <f t="shared" si="389"/>
        <v>0</v>
      </c>
      <c r="BI40" s="48">
        <v>0</v>
      </c>
      <c r="BJ40" s="46">
        <v>0</v>
      </c>
      <c r="BK40" s="26">
        <f t="shared" si="390"/>
        <v>0</v>
      </c>
      <c r="BL40" s="26">
        <f t="shared" ref="BL40:BM40" si="497">SUM(BF40+BI40)</f>
        <v>0</v>
      </c>
      <c r="BM40" s="26">
        <f t="shared" si="497"/>
        <v>0</v>
      </c>
      <c r="BN40" s="27">
        <f t="shared" si="392"/>
        <v>0</v>
      </c>
      <c r="BO40" s="28"/>
      <c r="BP40" s="26"/>
      <c r="BQ40" s="26">
        <f t="shared" si="393"/>
        <v>0</v>
      </c>
      <c r="BR40" s="25">
        <v>0</v>
      </c>
      <c r="BS40" s="25">
        <v>0</v>
      </c>
      <c r="BT40" s="26">
        <f t="shared" si="394"/>
        <v>0</v>
      </c>
      <c r="BU40" s="26">
        <f t="shared" ref="BU40:BV40" si="498">SUM(BO40+BR40)</f>
        <v>0</v>
      </c>
      <c r="BV40" s="26">
        <f t="shared" si="498"/>
        <v>0</v>
      </c>
      <c r="BW40" s="27">
        <f t="shared" si="396"/>
        <v>0</v>
      </c>
      <c r="BX40" s="30"/>
      <c r="BY40" s="26"/>
      <c r="BZ40" s="26">
        <f t="shared" si="397"/>
        <v>0</v>
      </c>
      <c r="CA40" s="25">
        <v>2</v>
      </c>
      <c r="CB40" s="25">
        <v>4</v>
      </c>
      <c r="CC40" s="26">
        <f t="shared" si="398"/>
        <v>6</v>
      </c>
      <c r="CD40" s="26">
        <f t="shared" ref="CD40:CE40" si="499">SUM(BX40+CA40)</f>
        <v>2</v>
      </c>
      <c r="CE40" s="26">
        <f t="shared" si="499"/>
        <v>4</v>
      </c>
      <c r="CF40" s="27">
        <f t="shared" si="400"/>
        <v>6</v>
      </c>
      <c r="CG40" s="28"/>
      <c r="CH40" s="26"/>
      <c r="CI40" s="26">
        <f t="shared" si="401"/>
        <v>0</v>
      </c>
      <c r="CJ40" s="25">
        <v>0</v>
      </c>
      <c r="CK40" s="25">
        <v>38</v>
      </c>
      <c r="CL40" s="26">
        <f t="shared" si="402"/>
        <v>38</v>
      </c>
      <c r="CM40" s="26">
        <f t="shared" ref="CM40:CN40" si="500">SUM(CG40+CJ40)</f>
        <v>0</v>
      </c>
      <c r="CN40" s="26">
        <f t="shared" si="500"/>
        <v>38</v>
      </c>
      <c r="CO40" s="27">
        <f t="shared" si="404"/>
        <v>38</v>
      </c>
      <c r="CP40" s="31"/>
      <c r="CQ40" s="32"/>
      <c r="CR40" s="32"/>
      <c r="CS40" s="33">
        <f ca="1">IFERROR(__xludf.DUMMYFUNCTION("""COMPUTED_VALUE"""),0)</f>
        <v>0</v>
      </c>
      <c r="CT40" s="33">
        <f ca="1">IFERROR(__xludf.DUMMYFUNCTION("""COMPUTED_VALUE"""),0)</f>
        <v>0</v>
      </c>
      <c r="CU40" s="33">
        <f ca="1">IFERROR(__xludf.DUMMYFUNCTION("""COMPUTED_VALUE"""),0)</f>
        <v>0</v>
      </c>
      <c r="CV40" s="32">
        <f ca="1">IFERROR(__xludf.DUMMYFUNCTION("""COMPUTED_VALUE"""),0)</f>
        <v>0</v>
      </c>
      <c r="CW40" s="32">
        <f ca="1">IFERROR(__xludf.DUMMYFUNCTION("""COMPUTED_VALUE"""),0)</f>
        <v>0</v>
      </c>
      <c r="CX40" s="34">
        <f ca="1">IFERROR(__xludf.DUMMYFUNCTION("""COMPUTED_VALUE"""),0)</f>
        <v>0</v>
      </c>
      <c r="CY40" s="28"/>
      <c r="CZ40" s="26"/>
      <c r="DA40" s="26">
        <f t="shared" si="405"/>
        <v>0</v>
      </c>
      <c r="DB40" s="25">
        <v>0</v>
      </c>
      <c r="DC40" s="25">
        <v>0</v>
      </c>
      <c r="DD40" s="26">
        <f t="shared" si="406"/>
        <v>0</v>
      </c>
      <c r="DE40" s="26">
        <f t="shared" ref="DE40:DF40" si="501">SUM(CY40+DB40)</f>
        <v>0</v>
      </c>
      <c r="DF40" s="26">
        <f t="shared" si="501"/>
        <v>0</v>
      </c>
      <c r="DG40" s="27">
        <f t="shared" si="408"/>
        <v>0</v>
      </c>
      <c r="DH40" s="30"/>
      <c r="DI40" s="26"/>
      <c r="DJ40" s="26">
        <f t="shared" si="409"/>
        <v>0</v>
      </c>
      <c r="DK40" s="26"/>
      <c r="DL40" s="26"/>
      <c r="DM40" s="26">
        <f t="shared" si="410"/>
        <v>0</v>
      </c>
      <c r="DN40" s="26">
        <f t="shared" ref="DN40:DO40" si="502">SUM(DH40+DK40)</f>
        <v>0</v>
      </c>
      <c r="DO40" s="26">
        <f t="shared" si="502"/>
        <v>0</v>
      </c>
      <c r="DP40" s="27">
        <f t="shared" si="412"/>
        <v>0</v>
      </c>
      <c r="DQ40" s="28"/>
      <c r="DR40" s="26"/>
      <c r="DS40" s="26">
        <f t="shared" si="413"/>
        <v>0</v>
      </c>
      <c r="DT40" s="26"/>
      <c r="DU40" s="26"/>
      <c r="DV40" s="26">
        <f t="shared" si="414"/>
        <v>0</v>
      </c>
      <c r="DW40" s="26">
        <f t="shared" ref="DW40:DX40" si="503">SUM(DQ40+DT40)</f>
        <v>0</v>
      </c>
      <c r="DX40" s="26">
        <f t="shared" si="503"/>
        <v>0</v>
      </c>
      <c r="DY40" s="27">
        <f t="shared" si="416"/>
        <v>0</v>
      </c>
      <c r="DZ40" s="30"/>
      <c r="EA40" s="26"/>
      <c r="EB40" s="26">
        <f t="shared" si="417"/>
        <v>0</v>
      </c>
      <c r="EC40" s="26"/>
      <c r="ED40" s="26"/>
      <c r="EE40" s="26">
        <f t="shared" si="418"/>
        <v>0</v>
      </c>
      <c r="EF40" s="26">
        <f t="shared" ref="EF40:EG40" si="504">SUM(DZ40+EC40)</f>
        <v>0</v>
      </c>
      <c r="EG40" s="26">
        <f t="shared" si="504"/>
        <v>0</v>
      </c>
      <c r="EH40" s="27">
        <f t="shared" si="420"/>
        <v>0</v>
      </c>
      <c r="EI40" s="30"/>
      <c r="EJ40" s="26"/>
      <c r="EK40" s="26">
        <f t="shared" si="421"/>
        <v>0</v>
      </c>
      <c r="EL40" s="26"/>
      <c r="EM40" s="26"/>
      <c r="EN40" s="26">
        <f t="shared" si="422"/>
        <v>0</v>
      </c>
      <c r="EO40" s="26">
        <f t="shared" ref="EO40:EP40" si="505">SUM(EI40+EL40)</f>
        <v>0</v>
      </c>
      <c r="EP40" s="26">
        <f t="shared" si="505"/>
        <v>0</v>
      </c>
      <c r="EQ40" s="27">
        <f t="shared" si="424"/>
        <v>0</v>
      </c>
      <c r="ER40" s="28"/>
      <c r="ES40" s="26"/>
      <c r="ET40" s="26"/>
      <c r="EU40" s="26">
        <f t="shared" ref="EU40:EV40" ca="1" si="506">SUM(G40+P40+Y40+AH40+AQ40+AZ40+BI40+BR40+CA40+CJ40+CS40+DB40+DK40+DT40+EC40+EL40)</f>
        <v>2</v>
      </c>
      <c r="EV40" s="26">
        <f t="shared" ca="1" si="506"/>
        <v>42</v>
      </c>
      <c r="EW40" s="26">
        <f t="shared" ca="1" si="426"/>
        <v>44</v>
      </c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30"/>
      <c r="E41" s="26"/>
      <c r="F41" s="26">
        <f t="shared" si="365"/>
        <v>0</v>
      </c>
      <c r="G41" s="25">
        <v>0</v>
      </c>
      <c r="H41" s="25">
        <v>1</v>
      </c>
      <c r="I41" s="26">
        <f t="shared" si="366"/>
        <v>1</v>
      </c>
      <c r="J41" s="26">
        <f t="shared" ref="J41:K41" si="507">SUM(D41+G41)</f>
        <v>0</v>
      </c>
      <c r="K41" s="26">
        <f t="shared" si="507"/>
        <v>1</v>
      </c>
      <c r="L41" s="27">
        <f t="shared" si="368"/>
        <v>1</v>
      </c>
      <c r="M41" s="28"/>
      <c r="N41" s="26"/>
      <c r="O41" s="26">
        <f t="shared" si="369"/>
        <v>0</v>
      </c>
      <c r="P41" s="26"/>
      <c r="Q41" s="26"/>
      <c r="R41" s="26">
        <f t="shared" si="370"/>
        <v>0</v>
      </c>
      <c r="S41" s="26">
        <f t="shared" ref="S41:T41" si="508">SUM(M41+P41)</f>
        <v>0</v>
      </c>
      <c r="T41" s="26">
        <f t="shared" si="508"/>
        <v>0</v>
      </c>
      <c r="U41" s="27">
        <f t="shared" si="372"/>
        <v>0</v>
      </c>
      <c r="V41" s="28"/>
      <c r="W41" s="26"/>
      <c r="X41" s="26">
        <f t="shared" si="373"/>
        <v>0</v>
      </c>
      <c r="Y41" s="26"/>
      <c r="Z41" s="26"/>
      <c r="AA41" s="26">
        <f t="shared" si="374"/>
        <v>0</v>
      </c>
      <c r="AB41" s="26">
        <f t="shared" ref="AB41:AC41" si="509">SUM(V41+Y41)</f>
        <v>0</v>
      </c>
      <c r="AC41" s="26">
        <f t="shared" si="509"/>
        <v>0</v>
      </c>
      <c r="AD41" s="27">
        <f t="shared" si="376"/>
        <v>0</v>
      </c>
      <c r="AE41" s="28"/>
      <c r="AF41" s="26"/>
      <c r="AG41" s="26">
        <f t="shared" si="377"/>
        <v>0</v>
      </c>
      <c r="AH41" s="25">
        <v>0</v>
      </c>
      <c r="AI41" s="25">
        <v>0</v>
      </c>
      <c r="AJ41" s="26">
        <f t="shared" si="378"/>
        <v>0</v>
      </c>
      <c r="AK41" s="26">
        <f t="shared" ref="AK41:AL41" si="510">SUM(AE41+AH41)</f>
        <v>0</v>
      </c>
      <c r="AL41" s="26">
        <f t="shared" si="510"/>
        <v>0</v>
      </c>
      <c r="AM41" s="27">
        <f t="shared" si="380"/>
        <v>0</v>
      </c>
      <c r="AN41" s="30"/>
      <c r="AO41" s="26"/>
      <c r="AP41" s="26">
        <f t="shared" si="381"/>
        <v>0</v>
      </c>
      <c r="AQ41" s="25">
        <v>0</v>
      </c>
      <c r="AR41" s="25">
        <v>0</v>
      </c>
      <c r="AS41" s="26">
        <f t="shared" si="382"/>
        <v>0</v>
      </c>
      <c r="AT41" s="26">
        <f t="shared" ref="AT41:AU41" si="511">SUM(AN41+AQ41)</f>
        <v>0</v>
      </c>
      <c r="AU41" s="26">
        <f t="shared" si="511"/>
        <v>0</v>
      </c>
      <c r="AV41" s="27">
        <f t="shared" si="384"/>
        <v>0</v>
      </c>
      <c r="AW41" s="28"/>
      <c r="AX41" s="26"/>
      <c r="AY41" s="26">
        <f t="shared" si="385"/>
        <v>0</v>
      </c>
      <c r="AZ41" s="25">
        <v>0</v>
      </c>
      <c r="BA41" s="25">
        <v>0</v>
      </c>
      <c r="BB41" s="26">
        <f t="shared" si="386"/>
        <v>0</v>
      </c>
      <c r="BC41" s="26">
        <f t="shared" ref="BC41:BD41" si="512">SUM(AW41+AZ41)</f>
        <v>0</v>
      </c>
      <c r="BD41" s="26">
        <f t="shared" si="512"/>
        <v>0</v>
      </c>
      <c r="BE41" s="27">
        <f t="shared" si="388"/>
        <v>0</v>
      </c>
      <c r="BF41" s="30"/>
      <c r="BG41" s="26"/>
      <c r="BH41" s="26">
        <f t="shared" si="389"/>
        <v>0</v>
      </c>
      <c r="BI41" s="48">
        <v>0</v>
      </c>
      <c r="BJ41" s="46">
        <v>0</v>
      </c>
      <c r="BK41" s="26">
        <f t="shared" si="390"/>
        <v>0</v>
      </c>
      <c r="BL41" s="26">
        <f t="shared" ref="BL41:BM41" si="513">SUM(BF41+BI41)</f>
        <v>0</v>
      </c>
      <c r="BM41" s="26">
        <f t="shared" si="513"/>
        <v>0</v>
      </c>
      <c r="BN41" s="27">
        <f t="shared" si="392"/>
        <v>0</v>
      </c>
      <c r="BO41" s="28"/>
      <c r="BP41" s="26"/>
      <c r="BQ41" s="26">
        <f t="shared" si="393"/>
        <v>0</v>
      </c>
      <c r="BR41" s="25">
        <v>0</v>
      </c>
      <c r="BS41" s="25">
        <v>0</v>
      </c>
      <c r="BT41" s="26">
        <f t="shared" si="394"/>
        <v>0</v>
      </c>
      <c r="BU41" s="26">
        <f t="shared" ref="BU41:BV41" si="514">SUM(BO41+BR41)</f>
        <v>0</v>
      </c>
      <c r="BV41" s="26">
        <f t="shared" si="514"/>
        <v>0</v>
      </c>
      <c r="BW41" s="27">
        <f t="shared" si="396"/>
        <v>0</v>
      </c>
      <c r="BX41" s="30"/>
      <c r="BY41" s="26"/>
      <c r="BZ41" s="26">
        <f t="shared" si="397"/>
        <v>0</v>
      </c>
      <c r="CA41" s="26"/>
      <c r="CB41" s="26"/>
      <c r="CC41" s="26">
        <f t="shared" si="398"/>
        <v>0</v>
      </c>
      <c r="CD41" s="26">
        <f t="shared" ref="CD41:CE41" si="515">SUM(BX41+CA41)</f>
        <v>0</v>
      </c>
      <c r="CE41" s="26">
        <f t="shared" si="515"/>
        <v>0</v>
      </c>
      <c r="CF41" s="27">
        <f t="shared" si="400"/>
        <v>0</v>
      </c>
      <c r="CG41" s="28"/>
      <c r="CH41" s="26"/>
      <c r="CI41" s="26">
        <f t="shared" si="401"/>
        <v>0</v>
      </c>
      <c r="CJ41" s="25">
        <v>0</v>
      </c>
      <c r="CK41" s="25">
        <v>0</v>
      </c>
      <c r="CL41" s="26">
        <f t="shared" si="402"/>
        <v>0</v>
      </c>
      <c r="CM41" s="26">
        <f t="shared" ref="CM41:CN41" si="516">SUM(CG41+CJ41)</f>
        <v>0</v>
      </c>
      <c r="CN41" s="26">
        <f t="shared" si="516"/>
        <v>0</v>
      </c>
      <c r="CO41" s="27">
        <f t="shared" si="404"/>
        <v>0</v>
      </c>
      <c r="CP41" s="31"/>
      <c r="CQ41" s="32"/>
      <c r="CR41" s="32"/>
      <c r="CS41" s="33">
        <f ca="1">IFERROR(__xludf.DUMMYFUNCTION("""COMPUTED_VALUE"""),0)</f>
        <v>0</v>
      </c>
      <c r="CT41" s="33">
        <f ca="1">IFERROR(__xludf.DUMMYFUNCTION("""COMPUTED_VALUE"""),0)</f>
        <v>0</v>
      </c>
      <c r="CU41" s="33">
        <f ca="1">IFERROR(__xludf.DUMMYFUNCTION("""COMPUTED_VALUE"""),0)</f>
        <v>0</v>
      </c>
      <c r="CV41" s="32">
        <f ca="1">IFERROR(__xludf.DUMMYFUNCTION("""COMPUTED_VALUE"""),0)</f>
        <v>0</v>
      </c>
      <c r="CW41" s="32">
        <f ca="1">IFERROR(__xludf.DUMMYFUNCTION("""COMPUTED_VALUE"""),0)</f>
        <v>0</v>
      </c>
      <c r="CX41" s="34">
        <f ca="1">IFERROR(__xludf.DUMMYFUNCTION("""COMPUTED_VALUE"""),0)</f>
        <v>0</v>
      </c>
      <c r="CY41" s="28"/>
      <c r="CZ41" s="26"/>
      <c r="DA41" s="26">
        <f t="shared" si="405"/>
        <v>0</v>
      </c>
      <c r="DB41" s="25">
        <v>0</v>
      </c>
      <c r="DC41" s="25">
        <v>0</v>
      </c>
      <c r="DD41" s="26">
        <f t="shared" si="406"/>
        <v>0</v>
      </c>
      <c r="DE41" s="26">
        <f t="shared" ref="DE41:DF41" si="517">SUM(CY41+DB41)</f>
        <v>0</v>
      </c>
      <c r="DF41" s="26">
        <f t="shared" si="517"/>
        <v>0</v>
      </c>
      <c r="DG41" s="27">
        <f t="shared" si="408"/>
        <v>0</v>
      </c>
      <c r="DH41" s="30"/>
      <c r="DI41" s="26"/>
      <c r="DJ41" s="26">
        <f t="shared" si="409"/>
        <v>0</v>
      </c>
      <c r="DK41" s="25">
        <v>2</v>
      </c>
      <c r="DL41" s="25">
        <v>2</v>
      </c>
      <c r="DM41" s="26">
        <f t="shared" si="410"/>
        <v>4</v>
      </c>
      <c r="DN41" s="26">
        <f t="shared" ref="DN41:DO41" si="518">SUM(DH41+DK41)</f>
        <v>2</v>
      </c>
      <c r="DO41" s="26">
        <f t="shared" si="518"/>
        <v>2</v>
      </c>
      <c r="DP41" s="27">
        <f t="shared" si="412"/>
        <v>4</v>
      </c>
      <c r="DQ41" s="28"/>
      <c r="DR41" s="26"/>
      <c r="DS41" s="26">
        <f t="shared" si="413"/>
        <v>0</v>
      </c>
      <c r="DT41" s="26"/>
      <c r="DU41" s="26"/>
      <c r="DV41" s="26">
        <f t="shared" si="414"/>
        <v>0</v>
      </c>
      <c r="DW41" s="26">
        <f t="shared" ref="DW41:DX41" si="519">SUM(DQ41+DT41)</f>
        <v>0</v>
      </c>
      <c r="DX41" s="26">
        <f t="shared" si="519"/>
        <v>0</v>
      </c>
      <c r="DY41" s="27">
        <f t="shared" si="416"/>
        <v>0</v>
      </c>
      <c r="DZ41" s="30"/>
      <c r="EA41" s="26"/>
      <c r="EB41" s="26">
        <f t="shared" si="417"/>
        <v>0</v>
      </c>
      <c r="EC41" s="26"/>
      <c r="ED41" s="26"/>
      <c r="EE41" s="26">
        <f t="shared" si="418"/>
        <v>0</v>
      </c>
      <c r="EF41" s="26">
        <f t="shared" ref="EF41:EG41" si="520">SUM(DZ41+EC41)</f>
        <v>0</v>
      </c>
      <c r="EG41" s="26">
        <f t="shared" si="520"/>
        <v>0</v>
      </c>
      <c r="EH41" s="27">
        <f t="shared" si="420"/>
        <v>0</v>
      </c>
      <c r="EI41" s="30"/>
      <c r="EJ41" s="26"/>
      <c r="EK41" s="26">
        <f t="shared" si="421"/>
        <v>0</v>
      </c>
      <c r="EL41" s="26"/>
      <c r="EM41" s="26"/>
      <c r="EN41" s="26">
        <f t="shared" si="422"/>
        <v>0</v>
      </c>
      <c r="EO41" s="26">
        <f t="shared" ref="EO41:EP41" si="521">SUM(EI41+EL41)</f>
        <v>0</v>
      </c>
      <c r="EP41" s="26">
        <f t="shared" si="521"/>
        <v>0</v>
      </c>
      <c r="EQ41" s="27">
        <f t="shared" si="424"/>
        <v>0</v>
      </c>
      <c r="ER41" s="28"/>
      <c r="ES41" s="26"/>
      <c r="ET41" s="26"/>
      <c r="EU41" s="26">
        <f t="shared" ref="EU41:EV41" ca="1" si="522">SUM(G41+P41+Y41+AH41+AQ41+AZ41+BI41+BR41+CA41+CJ41+CS41+DB41+DK41+DT41+EC41+EL41)</f>
        <v>2</v>
      </c>
      <c r="EV41" s="26">
        <f t="shared" ca="1" si="522"/>
        <v>3</v>
      </c>
      <c r="EW41" s="26">
        <f t="shared" ca="1" si="426"/>
        <v>5</v>
      </c>
      <c r="EX41" s="26"/>
      <c r="EY41" s="26"/>
      <c r="EZ41" s="29"/>
    </row>
    <row r="42" spans="1:156" ht="14">
      <c r="A42" s="58"/>
      <c r="B42" s="59">
        <v>8</v>
      </c>
      <c r="C42" s="57" t="s">
        <v>63</v>
      </c>
      <c r="D42" s="30"/>
      <c r="E42" s="26"/>
      <c r="F42" s="26"/>
      <c r="G42" s="26"/>
      <c r="H42" s="26"/>
      <c r="I42" s="26"/>
      <c r="J42" s="26"/>
      <c r="K42" s="26"/>
      <c r="L42" s="27"/>
      <c r="M42" s="28"/>
      <c r="N42" s="26"/>
      <c r="O42" s="26"/>
      <c r="P42" s="26"/>
      <c r="Q42" s="26"/>
      <c r="R42" s="26"/>
      <c r="S42" s="26"/>
      <c r="T42" s="26"/>
      <c r="U42" s="27"/>
      <c r="V42" s="28"/>
      <c r="W42" s="26"/>
      <c r="X42" s="26"/>
      <c r="Y42" s="26"/>
      <c r="Z42" s="26"/>
      <c r="AA42" s="26"/>
      <c r="AB42" s="26"/>
      <c r="AC42" s="26"/>
      <c r="AD42" s="27"/>
      <c r="AE42" s="28"/>
      <c r="AF42" s="26"/>
      <c r="AG42" s="26"/>
      <c r="AH42" s="26"/>
      <c r="AI42" s="26"/>
      <c r="AJ42" s="26"/>
      <c r="AK42" s="26"/>
      <c r="AL42" s="26"/>
      <c r="AM42" s="29"/>
      <c r="AN42" s="30"/>
      <c r="AO42" s="26"/>
      <c r="AP42" s="26"/>
      <c r="AQ42" s="26"/>
      <c r="AR42" s="26"/>
      <c r="AS42" s="26"/>
      <c r="AT42" s="26"/>
      <c r="AU42" s="26"/>
      <c r="AV42" s="27"/>
      <c r="AW42" s="28"/>
      <c r="AX42" s="26"/>
      <c r="AY42" s="26"/>
      <c r="AZ42" s="26"/>
      <c r="BA42" s="26"/>
      <c r="BB42" s="26"/>
      <c r="BC42" s="26"/>
      <c r="BD42" s="26"/>
      <c r="BE42" s="29"/>
      <c r="BF42" s="30"/>
      <c r="BG42" s="26"/>
      <c r="BH42" s="26"/>
      <c r="BI42" s="26"/>
      <c r="BJ42" s="26"/>
      <c r="BK42" s="26"/>
      <c r="BL42" s="26"/>
      <c r="BM42" s="26"/>
      <c r="BN42" s="27"/>
      <c r="BO42" s="28"/>
      <c r="BP42" s="26"/>
      <c r="BQ42" s="26"/>
      <c r="BR42" s="26"/>
      <c r="BS42" s="26"/>
      <c r="BT42" s="26"/>
      <c r="BU42" s="26"/>
      <c r="BV42" s="26"/>
      <c r="BW42" s="29"/>
      <c r="BX42" s="30"/>
      <c r="BY42" s="26"/>
      <c r="BZ42" s="26"/>
      <c r="CA42" s="26"/>
      <c r="CB42" s="26"/>
      <c r="CC42" s="26"/>
      <c r="CD42" s="26"/>
      <c r="CE42" s="26"/>
      <c r="CF42" s="27"/>
      <c r="CG42" s="28"/>
      <c r="CH42" s="26"/>
      <c r="CI42" s="26"/>
      <c r="CJ42" s="25">
        <v>0</v>
      </c>
      <c r="CK42" s="25">
        <v>0</v>
      </c>
      <c r="CL42" s="26">
        <f t="shared" si="402"/>
        <v>0</v>
      </c>
      <c r="CM42" s="26">
        <f t="shared" ref="CM42:CN42" si="523">SUM(CG42+CJ42)</f>
        <v>0</v>
      </c>
      <c r="CN42" s="26">
        <f t="shared" si="523"/>
        <v>0</v>
      </c>
      <c r="CO42" s="27">
        <f t="shared" si="404"/>
        <v>0</v>
      </c>
      <c r="CP42" s="31"/>
      <c r="CQ42" s="32"/>
      <c r="CR42" s="32"/>
      <c r="CS42" s="33">
        <f ca="1">IFERROR(__xludf.DUMMYFUNCTION("""COMPUTED_VALUE"""),37)</f>
        <v>37</v>
      </c>
      <c r="CT42" s="33">
        <f ca="1">IFERROR(__xludf.DUMMYFUNCTION("""COMPUTED_VALUE"""),49)</f>
        <v>49</v>
      </c>
      <c r="CU42" s="33">
        <f ca="1">IFERROR(__xludf.DUMMYFUNCTION("""COMPUTED_VALUE"""),86)</f>
        <v>86</v>
      </c>
      <c r="CV42" s="32">
        <f ca="1">IFERROR(__xludf.DUMMYFUNCTION("""COMPUTED_VALUE"""),37)</f>
        <v>37</v>
      </c>
      <c r="CW42" s="32">
        <f ca="1">IFERROR(__xludf.DUMMYFUNCTION("""COMPUTED_VALUE"""),49)</f>
        <v>49</v>
      </c>
      <c r="CX42" s="34">
        <f ca="1">IFERROR(__xludf.DUMMYFUNCTION("""COMPUTED_VALUE"""),86)</f>
        <v>86</v>
      </c>
      <c r="CY42" s="28"/>
      <c r="CZ42" s="26"/>
      <c r="DA42" s="26"/>
      <c r="DB42" s="25">
        <v>0</v>
      </c>
      <c r="DC42" s="25">
        <v>0</v>
      </c>
      <c r="DD42" s="26"/>
      <c r="DE42" s="26"/>
      <c r="DF42" s="26"/>
      <c r="DG42" s="29"/>
      <c r="DH42" s="30"/>
      <c r="DI42" s="26"/>
      <c r="DJ42" s="26"/>
      <c r="DK42" s="26"/>
      <c r="DL42" s="26"/>
      <c r="DM42" s="26"/>
      <c r="DN42" s="26"/>
      <c r="DO42" s="26"/>
      <c r="DP42" s="27"/>
      <c r="DQ42" s="28"/>
      <c r="DR42" s="26"/>
      <c r="DS42" s="26"/>
      <c r="DT42" s="26"/>
      <c r="DU42" s="26"/>
      <c r="DV42" s="26"/>
      <c r="DW42" s="26"/>
      <c r="DX42" s="26"/>
      <c r="DY42" s="29"/>
      <c r="DZ42" s="30"/>
      <c r="EA42" s="26"/>
      <c r="EB42" s="26"/>
      <c r="EC42" s="26"/>
      <c r="ED42" s="26"/>
      <c r="EE42" s="26"/>
      <c r="EF42" s="26"/>
      <c r="EG42" s="26"/>
      <c r="EH42" s="29"/>
      <c r="EI42" s="30"/>
      <c r="EJ42" s="26"/>
      <c r="EK42" s="26"/>
      <c r="EL42" s="25">
        <v>7</v>
      </c>
      <c r="EM42" s="25">
        <v>7</v>
      </c>
      <c r="EN42" s="26">
        <f t="shared" si="422"/>
        <v>14</v>
      </c>
      <c r="EO42" s="26">
        <f t="shared" ref="EO42:EP42" si="524">SUM(EI42+EL42)</f>
        <v>7</v>
      </c>
      <c r="EP42" s="26">
        <f t="shared" si="524"/>
        <v>7</v>
      </c>
      <c r="EQ42" s="27">
        <f t="shared" si="424"/>
        <v>14</v>
      </c>
      <c r="ER42" s="49"/>
      <c r="ES42" s="62"/>
      <c r="ET42" s="62"/>
      <c r="EU42" s="26">
        <f t="shared" ref="EU42:EV42" ca="1" si="525">SUM(G42+P42+Y42+AH42+AQ42+AZ42+BI42+BR42+CA42+CJ42+CS42+DB42+DK42+DT42+EC42+EL42)</f>
        <v>44</v>
      </c>
      <c r="EV42" s="26">
        <f t="shared" ca="1" si="525"/>
        <v>56</v>
      </c>
      <c r="EW42" s="26">
        <f t="shared" ca="1" si="426"/>
        <v>100</v>
      </c>
      <c r="EX42" s="62"/>
      <c r="EY42" s="62"/>
      <c r="EZ42" s="63"/>
    </row>
    <row r="43" spans="1:156" ht="12.5">
      <c r="A43" s="277"/>
      <c r="B43" s="278"/>
      <c r="C43" s="247"/>
      <c r="D43" s="50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270"/>
      <c r="EU43" s="254"/>
      <c r="EV43" s="254"/>
      <c r="EW43" s="254"/>
      <c r="EX43" s="254"/>
      <c r="EY43" s="51"/>
      <c r="EZ43" s="20"/>
    </row>
    <row r="44" spans="1:156" ht="14">
      <c r="A44" s="276" t="s">
        <v>64</v>
      </c>
      <c r="B44" s="256"/>
      <c r="C44" s="52" t="s">
        <v>65</v>
      </c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268"/>
      <c r="EU44" s="254"/>
      <c r="EV44" s="254"/>
      <c r="EW44" s="254"/>
      <c r="EX44" s="254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24"/>
      <c r="E45" s="25"/>
      <c r="F45" s="26">
        <f>SUM(D45:E45)</f>
        <v>0</v>
      </c>
      <c r="G45" s="25">
        <v>0</v>
      </c>
      <c r="H45" s="25">
        <v>85</v>
      </c>
      <c r="I45" s="26">
        <f>SUM(G45:H45)</f>
        <v>85</v>
      </c>
      <c r="J45" s="26">
        <f t="shared" ref="J45:K45" si="526">SUM(D45+G45)</f>
        <v>0</v>
      </c>
      <c r="K45" s="26">
        <f t="shared" si="526"/>
        <v>85</v>
      </c>
      <c r="L45" s="27">
        <f>SUM(J45:K45)</f>
        <v>85</v>
      </c>
      <c r="M45" s="28"/>
      <c r="N45" s="26"/>
      <c r="O45" s="26">
        <f>SUM(M45:N45)</f>
        <v>0</v>
      </c>
      <c r="P45" s="25">
        <v>0</v>
      </c>
      <c r="Q45" s="25">
        <v>91</v>
      </c>
      <c r="R45" s="26">
        <f>SUM(P45:Q45)</f>
        <v>91</v>
      </c>
      <c r="S45" s="26">
        <f t="shared" ref="S45:T45" si="527">SUM(M45+P45)</f>
        <v>0</v>
      </c>
      <c r="T45" s="26">
        <f t="shared" si="527"/>
        <v>91</v>
      </c>
      <c r="U45" s="27">
        <f>SUM(S45:T45)</f>
        <v>91</v>
      </c>
      <c r="V45" s="28"/>
      <c r="W45" s="26"/>
      <c r="X45" s="26">
        <f>SUM(V45:W45)</f>
        <v>0</v>
      </c>
      <c r="Y45" s="48">
        <v>2</v>
      </c>
      <c r="Z45" s="46">
        <v>57</v>
      </c>
      <c r="AA45" s="26">
        <f>SUM(Y45:Z45)</f>
        <v>59</v>
      </c>
      <c r="AB45" s="26">
        <f t="shared" ref="AB45:AC45" si="528">SUM(V45+Y45)</f>
        <v>2</v>
      </c>
      <c r="AC45" s="26">
        <f t="shared" si="528"/>
        <v>57</v>
      </c>
      <c r="AD45" s="27">
        <f>SUM(AB45:AC45)</f>
        <v>59</v>
      </c>
      <c r="AE45" s="28"/>
      <c r="AF45" s="26"/>
      <c r="AG45" s="26">
        <f>SUM(AE45:AF45)</f>
        <v>0</v>
      </c>
      <c r="AH45" s="25">
        <v>4</v>
      </c>
      <c r="AI45" s="25">
        <v>80</v>
      </c>
      <c r="AJ45" s="26">
        <f>SUM(AH45:AI45)</f>
        <v>84</v>
      </c>
      <c r="AK45" s="26">
        <f t="shared" ref="AK45:AL45" si="529">SUM(AE45+AH45)</f>
        <v>4</v>
      </c>
      <c r="AL45" s="26">
        <f t="shared" si="529"/>
        <v>80</v>
      </c>
      <c r="AM45" s="27">
        <f>SUM(AK45:AL45)</f>
        <v>84</v>
      </c>
      <c r="AN45" s="30"/>
      <c r="AO45" s="26"/>
      <c r="AP45" s="26">
        <f>SUM(AN45:AO45)</f>
        <v>0</v>
      </c>
      <c r="AQ45" s="25">
        <v>5</v>
      </c>
      <c r="AR45" s="25">
        <v>53</v>
      </c>
      <c r="AS45" s="26">
        <f>SUM(AQ45:AR45)</f>
        <v>58</v>
      </c>
      <c r="AT45" s="26">
        <f t="shared" ref="AT45:AU45" si="530">SUM(AN45+AQ45)</f>
        <v>5</v>
      </c>
      <c r="AU45" s="26">
        <f t="shared" si="530"/>
        <v>53</v>
      </c>
      <c r="AV45" s="27">
        <f>SUM(AT45:AU45)</f>
        <v>58</v>
      </c>
      <c r="AW45" s="28"/>
      <c r="AX45" s="26"/>
      <c r="AY45" s="26">
        <f>SUM(AW45:AX45)</f>
        <v>0</v>
      </c>
      <c r="AZ45" s="25">
        <v>3</v>
      </c>
      <c r="BA45" s="25">
        <v>77</v>
      </c>
      <c r="BB45" s="26">
        <f>SUM(AZ45:BA45)</f>
        <v>80</v>
      </c>
      <c r="BC45" s="26">
        <f t="shared" ref="BC45:BD45" si="531">SUM(AW45+AZ45)</f>
        <v>3</v>
      </c>
      <c r="BD45" s="26">
        <f t="shared" si="531"/>
        <v>77</v>
      </c>
      <c r="BE45" s="27">
        <f>SUM(BC45:BD45)</f>
        <v>80</v>
      </c>
      <c r="BF45" s="30"/>
      <c r="BG45" s="26"/>
      <c r="BH45" s="26">
        <f>SUM(BF45:BG45)</f>
        <v>0</v>
      </c>
      <c r="BI45" s="48">
        <v>2</v>
      </c>
      <c r="BJ45" s="46">
        <v>32</v>
      </c>
      <c r="BK45" s="26">
        <f>SUM(BI45:BJ45)</f>
        <v>34</v>
      </c>
      <c r="BL45" s="26">
        <f t="shared" ref="BL45:BM45" si="532">SUM(BF45+BI45)</f>
        <v>2</v>
      </c>
      <c r="BM45" s="26">
        <f t="shared" si="532"/>
        <v>32</v>
      </c>
      <c r="BN45" s="27">
        <f>SUM(BL45:BM45)</f>
        <v>34</v>
      </c>
      <c r="BO45" s="28"/>
      <c r="BP45" s="26"/>
      <c r="BQ45" s="26">
        <f>SUM(BO45:BP45)</f>
        <v>0</v>
      </c>
      <c r="BR45" s="25">
        <v>2</v>
      </c>
      <c r="BS45" s="25">
        <v>25</v>
      </c>
      <c r="BT45" s="26">
        <f>SUM(BR45:BS45)</f>
        <v>27</v>
      </c>
      <c r="BU45" s="26">
        <f t="shared" ref="BU45:BV45" si="533">SUM(BO45+BR45)</f>
        <v>2</v>
      </c>
      <c r="BV45" s="26">
        <f t="shared" si="533"/>
        <v>25</v>
      </c>
      <c r="BW45" s="27">
        <f>SUM(BU45:BV45)</f>
        <v>27</v>
      </c>
      <c r="BX45" s="30"/>
      <c r="BY45" s="26"/>
      <c r="BZ45" s="26">
        <f>SUM(BX45:BY45)</f>
        <v>0</v>
      </c>
      <c r="CA45" s="25">
        <v>2</v>
      </c>
      <c r="CB45" s="25">
        <v>24</v>
      </c>
      <c r="CC45" s="26">
        <f>SUM(CA45:CB45)</f>
        <v>26</v>
      </c>
      <c r="CD45" s="26">
        <f t="shared" ref="CD45:CE45" si="534">SUM(BX45+CA45)</f>
        <v>2</v>
      </c>
      <c r="CE45" s="26">
        <f t="shared" si="534"/>
        <v>24</v>
      </c>
      <c r="CF45" s="27">
        <f>SUM(CD45:CE45)</f>
        <v>26</v>
      </c>
      <c r="CG45" s="28"/>
      <c r="CH45" s="26"/>
      <c r="CI45" s="26">
        <f>SUM(CG45:CH45)</f>
        <v>0</v>
      </c>
      <c r="CJ45" s="25">
        <v>3</v>
      </c>
      <c r="CK45" s="25">
        <v>45</v>
      </c>
      <c r="CL45" s="26">
        <f>SUM(CJ45:CK45)</f>
        <v>48</v>
      </c>
      <c r="CM45" s="26">
        <f t="shared" ref="CM45:CN45" si="535">SUM(CG45+CJ45)</f>
        <v>3</v>
      </c>
      <c r="CN45" s="26">
        <f t="shared" si="535"/>
        <v>45</v>
      </c>
      <c r="CO45" s="27">
        <f>SUM(CM45:CN45)</f>
        <v>48</v>
      </c>
      <c r="CP45" s="31"/>
      <c r="CQ45" s="32"/>
      <c r="CR45" s="32"/>
      <c r="CS45" s="33">
        <f ca="1">IFERROR(__xludf.DUMMYFUNCTION("""COMPUTED_VALUE"""),1)</f>
        <v>1</v>
      </c>
      <c r="CT45" s="33">
        <f ca="1">IFERROR(__xludf.DUMMYFUNCTION("""COMPUTED_VALUE"""),153)</f>
        <v>153</v>
      </c>
      <c r="CU45" s="33">
        <f ca="1">IFERROR(__xludf.DUMMYFUNCTION("""COMPUTED_VALUE"""),154)</f>
        <v>154</v>
      </c>
      <c r="CV45" s="32">
        <f ca="1">IFERROR(__xludf.DUMMYFUNCTION("""COMPUTED_VALUE"""),1)</f>
        <v>1</v>
      </c>
      <c r="CW45" s="32">
        <f ca="1">IFERROR(__xludf.DUMMYFUNCTION("""COMPUTED_VALUE"""),153)</f>
        <v>153</v>
      </c>
      <c r="CX45" s="34">
        <f ca="1">IFERROR(__xludf.DUMMYFUNCTION("""COMPUTED_VALUE"""),154)</f>
        <v>154</v>
      </c>
      <c r="CY45" s="28"/>
      <c r="CZ45" s="26"/>
      <c r="DA45" s="26">
        <f>SUM(CY45:CZ45)</f>
        <v>0</v>
      </c>
      <c r="DB45" s="25">
        <v>3</v>
      </c>
      <c r="DC45" s="25">
        <v>41</v>
      </c>
      <c r="DD45" s="26">
        <f>SUM(DB45:DC45)</f>
        <v>44</v>
      </c>
      <c r="DE45" s="26">
        <f t="shared" ref="DE45:DF45" si="536">SUM(CY45+DB45)</f>
        <v>3</v>
      </c>
      <c r="DF45" s="26">
        <f t="shared" si="536"/>
        <v>41</v>
      </c>
      <c r="DG45" s="27">
        <f>SUM(DE45:DF45)</f>
        <v>44</v>
      </c>
      <c r="DH45" s="30"/>
      <c r="DI45" s="26"/>
      <c r="DJ45" s="26">
        <f>SUM(DH45:DI45)</f>
        <v>0</v>
      </c>
      <c r="DK45" s="25">
        <v>7</v>
      </c>
      <c r="DL45" s="25">
        <v>76</v>
      </c>
      <c r="DM45" s="26">
        <f>SUM(DK45:DL45)</f>
        <v>83</v>
      </c>
      <c r="DN45" s="26">
        <f t="shared" ref="DN45:DO45" si="537">SUM(DH45+DK45)</f>
        <v>7</v>
      </c>
      <c r="DO45" s="26">
        <f t="shared" si="537"/>
        <v>76</v>
      </c>
      <c r="DP45" s="27">
        <f>SUM(DN45:DO45)</f>
        <v>83</v>
      </c>
      <c r="DQ45" s="28"/>
      <c r="DR45" s="26"/>
      <c r="DS45" s="26">
        <f>SUM(DQ45:DR45)</f>
        <v>0</v>
      </c>
      <c r="DT45" s="25">
        <v>5</v>
      </c>
      <c r="DU45" s="25">
        <v>70</v>
      </c>
      <c r="DV45" s="26">
        <f>SUM(DT45:DU45)</f>
        <v>75</v>
      </c>
      <c r="DW45" s="26">
        <f t="shared" ref="DW45:DX45" si="538">SUM(DQ45+DT45)</f>
        <v>5</v>
      </c>
      <c r="DX45" s="26">
        <f t="shared" si="538"/>
        <v>70</v>
      </c>
      <c r="DY45" s="27">
        <f>SUM(DW45:DX45)</f>
        <v>75</v>
      </c>
      <c r="DZ45" s="30"/>
      <c r="EA45" s="26"/>
      <c r="EB45" s="26">
        <f>SUM(DZ45:EA45)</f>
        <v>0</v>
      </c>
      <c r="EC45" s="25">
        <v>2</v>
      </c>
      <c r="ED45" s="25">
        <v>73</v>
      </c>
      <c r="EE45" s="26">
        <f>SUM(EC45:ED45)</f>
        <v>75</v>
      </c>
      <c r="EF45" s="26">
        <f t="shared" ref="EF45:EG45" si="539">SUM(DZ45+EC45)</f>
        <v>2</v>
      </c>
      <c r="EG45" s="26">
        <f t="shared" si="539"/>
        <v>73</v>
      </c>
      <c r="EH45" s="27">
        <f>SUM(EF45:EG45)</f>
        <v>75</v>
      </c>
      <c r="EI45" s="30"/>
      <c r="EJ45" s="26"/>
      <c r="EK45" s="26">
        <f>SUM(EI45:EJ45)</f>
        <v>0</v>
      </c>
      <c r="EL45" s="25">
        <v>7</v>
      </c>
      <c r="EM45" s="25">
        <v>50</v>
      </c>
      <c r="EN45" s="26">
        <f>SUM(EL45:EM45)</f>
        <v>57</v>
      </c>
      <c r="EO45" s="26">
        <f t="shared" ref="EO45:EP45" si="540">SUM(EI45+EL45)</f>
        <v>7</v>
      </c>
      <c r="EP45" s="26">
        <f t="shared" si="540"/>
        <v>50</v>
      </c>
      <c r="EQ45" s="27">
        <f>SUM(EO45:EP45)</f>
        <v>57</v>
      </c>
      <c r="ER45" s="28"/>
      <c r="ES45" s="26"/>
      <c r="ET45" s="26"/>
      <c r="EU45" s="26">
        <f t="shared" ref="EU45:EV45" ca="1" si="541">SUM(G45+P45+Y45+AH45+AQ45+AZ45+BI45+BR45+CA45+CJ45+CS45+DB45+DK45+DT45+EC45+EL45)</f>
        <v>48</v>
      </c>
      <c r="EV45" s="26">
        <f t="shared" ca="1" si="541"/>
        <v>1032</v>
      </c>
      <c r="EW45" s="26">
        <f t="shared" ref="EW45:EW49" ca="1" si="542">SUM(EU45:EV45)</f>
        <v>1080</v>
      </c>
      <c r="EX45" s="26"/>
      <c r="EY45" s="26"/>
      <c r="EZ45" s="29"/>
    </row>
    <row r="46" spans="1:156" ht="14">
      <c r="A46" s="280"/>
      <c r="B46" s="278"/>
      <c r="C46" s="278"/>
      <c r="D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2"/>
      <c r="CQ46" s="42"/>
      <c r="CR46" s="42"/>
      <c r="CS46" s="43"/>
      <c r="CT46" s="43"/>
      <c r="CU46" s="43"/>
      <c r="CV46" s="42"/>
      <c r="CW46" s="42"/>
      <c r="CX46" s="42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26">
        <f t="shared" ref="EU46:EV46" si="543">SUM(G46+P46+Y46+AH46+AQ46+AZ46+BI46+BR46+CA46+CJ46+CS46+DB46+DK46+DT46+EC46+EL46)</f>
        <v>0</v>
      </c>
      <c r="EV46" s="26">
        <f t="shared" si="543"/>
        <v>0</v>
      </c>
      <c r="EW46" s="26">
        <f t="shared" si="542"/>
        <v>0</v>
      </c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30"/>
      <c r="E47" s="26"/>
      <c r="F47" s="26">
        <f t="shared" ref="F47:F49" si="544">SUM(D47:E47)</f>
        <v>0</v>
      </c>
      <c r="G47" s="25">
        <v>0</v>
      </c>
      <c r="H47" s="25">
        <v>9</v>
      </c>
      <c r="I47" s="26">
        <f t="shared" ref="I47:I49" si="545">SUM(G47:H47)</f>
        <v>9</v>
      </c>
      <c r="J47" s="26">
        <f t="shared" ref="J47:K47" si="546">SUM(D47+G47)</f>
        <v>0</v>
      </c>
      <c r="K47" s="26">
        <f t="shared" si="546"/>
        <v>9</v>
      </c>
      <c r="L47" s="27">
        <f t="shared" ref="L47:L49" si="547">SUM(J47:K47)</f>
        <v>9</v>
      </c>
      <c r="M47" s="28"/>
      <c r="N47" s="26"/>
      <c r="O47" s="26">
        <f t="shared" ref="O47:O49" si="548">SUM(M47:N47)</f>
        <v>0</v>
      </c>
      <c r="P47" s="25">
        <v>0</v>
      </c>
      <c r="Q47" s="25">
        <v>26</v>
      </c>
      <c r="R47" s="26">
        <f t="shared" ref="R47:R49" si="549">SUM(P47:Q47)</f>
        <v>26</v>
      </c>
      <c r="S47" s="26">
        <f t="shared" ref="S47:T47" si="550">SUM(M47+P47)</f>
        <v>0</v>
      </c>
      <c r="T47" s="26">
        <f t="shared" si="550"/>
        <v>26</v>
      </c>
      <c r="U47" s="27">
        <f t="shared" ref="U47:U49" si="551">SUM(S47:T47)</f>
        <v>26</v>
      </c>
      <c r="V47" s="28"/>
      <c r="W47" s="26"/>
      <c r="X47" s="26">
        <f t="shared" ref="X47:X49" si="552">SUM(V47:W47)</f>
        <v>0</v>
      </c>
      <c r="Y47" s="48">
        <v>2</v>
      </c>
      <c r="Z47" s="46">
        <v>3</v>
      </c>
      <c r="AA47" s="26">
        <f t="shared" ref="AA47:AA49" si="553">SUM(Y47:Z47)</f>
        <v>5</v>
      </c>
      <c r="AB47" s="26">
        <f t="shared" ref="AB47:AC47" si="554">SUM(V47+Y47)</f>
        <v>2</v>
      </c>
      <c r="AC47" s="26">
        <f t="shared" si="554"/>
        <v>3</v>
      </c>
      <c r="AD47" s="27">
        <f t="shared" ref="AD47:AD49" si="555">SUM(AB47:AC47)</f>
        <v>5</v>
      </c>
      <c r="AE47" s="28"/>
      <c r="AF47" s="26"/>
      <c r="AG47" s="26">
        <f t="shared" ref="AG47:AG49" si="556">SUM(AE47:AF47)</f>
        <v>0</v>
      </c>
      <c r="AH47" s="25">
        <v>3</v>
      </c>
      <c r="AI47" s="25">
        <v>5</v>
      </c>
      <c r="AJ47" s="26">
        <f t="shared" ref="AJ47:AJ49" si="557">SUM(AH47:AI47)</f>
        <v>8</v>
      </c>
      <c r="AK47" s="26">
        <f t="shared" ref="AK47:AL47" si="558">SUM(AE47+AH47)</f>
        <v>3</v>
      </c>
      <c r="AL47" s="26">
        <f t="shared" si="558"/>
        <v>5</v>
      </c>
      <c r="AM47" s="27">
        <f t="shared" ref="AM47:AM49" si="559">SUM(AK47:AL47)</f>
        <v>8</v>
      </c>
      <c r="AN47" s="30"/>
      <c r="AO47" s="26"/>
      <c r="AP47" s="26">
        <f t="shared" ref="AP47:AP49" si="560">SUM(AN47:AO47)</f>
        <v>0</v>
      </c>
      <c r="AQ47" s="25">
        <v>5</v>
      </c>
      <c r="AR47" s="25">
        <v>7</v>
      </c>
      <c r="AS47" s="26">
        <f t="shared" ref="AS47:AS49" si="561">SUM(AQ47:AR47)</f>
        <v>12</v>
      </c>
      <c r="AT47" s="26">
        <f t="shared" ref="AT47:AU47" si="562">SUM(AN47+AQ47)</f>
        <v>5</v>
      </c>
      <c r="AU47" s="26">
        <f t="shared" si="562"/>
        <v>7</v>
      </c>
      <c r="AV47" s="27">
        <f t="shared" ref="AV47:AV49" si="563">SUM(AT47:AU47)</f>
        <v>12</v>
      </c>
      <c r="AW47" s="28"/>
      <c r="AX47" s="26"/>
      <c r="AY47" s="26">
        <f t="shared" ref="AY47:AY49" si="564">SUM(AW47:AX47)</f>
        <v>0</v>
      </c>
      <c r="AZ47" s="25">
        <v>4</v>
      </c>
      <c r="BA47" s="25">
        <v>18</v>
      </c>
      <c r="BB47" s="26">
        <f t="shared" ref="BB47:BB49" si="565">SUM(AZ47:BA47)</f>
        <v>22</v>
      </c>
      <c r="BC47" s="26">
        <f t="shared" ref="BC47:BD47" si="566">SUM(AW47+AZ47)</f>
        <v>4</v>
      </c>
      <c r="BD47" s="26">
        <f t="shared" si="566"/>
        <v>18</v>
      </c>
      <c r="BE47" s="27">
        <f t="shared" ref="BE47:BE49" si="567">SUM(BC47:BD47)</f>
        <v>22</v>
      </c>
      <c r="BF47" s="30"/>
      <c r="BG47" s="26"/>
      <c r="BH47" s="26">
        <f t="shared" ref="BH47:BH49" si="568">SUM(BF47:BG47)</f>
        <v>0</v>
      </c>
      <c r="BI47" s="48">
        <v>2</v>
      </c>
      <c r="BJ47" s="46">
        <v>8</v>
      </c>
      <c r="BK47" s="26">
        <f t="shared" ref="BK47:BK49" si="569">SUM(BI47:BJ47)</f>
        <v>10</v>
      </c>
      <c r="BL47" s="26">
        <f t="shared" ref="BL47:BM47" si="570">SUM(BF47+BI47)</f>
        <v>2</v>
      </c>
      <c r="BM47" s="26">
        <f t="shared" si="570"/>
        <v>8</v>
      </c>
      <c r="BN47" s="27">
        <f t="shared" ref="BN47:BN49" si="571">SUM(BL47:BM47)</f>
        <v>10</v>
      </c>
      <c r="BO47" s="28"/>
      <c r="BP47" s="26"/>
      <c r="BQ47" s="26">
        <f t="shared" ref="BQ47:BQ49" si="572">SUM(BO47:BP47)</f>
        <v>0</v>
      </c>
      <c r="BR47" s="25">
        <v>2</v>
      </c>
      <c r="BS47" s="25">
        <v>5</v>
      </c>
      <c r="BT47" s="26">
        <f t="shared" ref="BT47:BT49" si="573">SUM(BR47:BS47)</f>
        <v>7</v>
      </c>
      <c r="BU47" s="26">
        <f t="shared" ref="BU47:BV47" si="574">SUM(BO47+BR47)</f>
        <v>2</v>
      </c>
      <c r="BV47" s="26">
        <f t="shared" si="574"/>
        <v>5</v>
      </c>
      <c r="BW47" s="27">
        <f t="shared" ref="BW47:BW49" si="575">SUM(BU47:BV47)</f>
        <v>7</v>
      </c>
      <c r="BX47" s="30"/>
      <c r="BY47" s="26"/>
      <c r="BZ47" s="26">
        <f t="shared" ref="BZ47:BZ49" si="576">SUM(BX47:BY47)</f>
        <v>0</v>
      </c>
      <c r="CA47" s="25">
        <v>2</v>
      </c>
      <c r="CB47" s="25">
        <v>4</v>
      </c>
      <c r="CC47" s="26">
        <f t="shared" ref="CC47:CC49" si="577">SUM(CA47:CB47)</f>
        <v>6</v>
      </c>
      <c r="CD47" s="26">
        <f t="shared" ref="CD47:CE47" si="578">SUM(BX47+CA47)</f>
        <v>2</v>
      </c>
      <c r="CE47" s="26">
        <f t="shared" si="578"/>
        <v>4</v>
      </c>
      <c r="CF47" s="27">
        <f t="shared" ref="CF47:CF49" si="579">SUM(CD47:CE47)</f>
        <v>6</v>
      </c>
      <c r="CG47" s="28"/>
      <c r="CH47" s="26"/>
      <c r="CI47" s="26">
        <f t="shared" ref="CI47:CI49" si="580">SUM(CG47:CH47)</f>
        <v>0</v>
      </c>
      <c r="CJ47" s="25">
        <v>3</v>
      </c>
      <c r="CK47" s="25">
        <v>2</v>
      </c>
      <c r="CL47" s="26">
        <f>SUM(CJ47:CK47)</f>
        <v>5</v>
      </c>
      <c r="CM47" s="26">
        <f t="shared" ref="CM47:CN47" si="581">SUM(CG47+CJ47)</f>
        <v>3</v>
      </c>
      <c r="CN47" s="26">
        <f t="shared" si="581"/>
        <v>2</v>
      </c>
      <c r="CO47" s="27">
        <f t="shared" ref="CO47:CO49" si="582">SUM(CM47:CN47)</f>
        <v>5</v>
      </c>
      <c r="CP47" s="31"/>
      <c r="CQ47" s="32"/>
      <c r="CR47" s="69"/>
      <c r="CS47" s="70">
        <f ca="1">IFERROR(__xludf.DUMMYFUNCTION("""COMPUTED_VALUE"""),1)</f>
        <v>1</v>
      </c>
      <c r="CT47" s="70">
        <f ca="1">IFERROR(__xludf.DUMMYFUNCTION("""COMPUTED_VALUE"""),8)</f>
        <v>8</v>
      </c>
      <c r="CU47" s="70">
        <f ca="1">IFERROR(__xludf.DUMMYFUNCTION("""COMPUTED_VALUE"""),9)</f>
        <v>9</v>
      </c>
      <c r="CV47" s="69">
        <f ca="1">IFERROR(__xludf.DUMMYFUNCTION("""COMPUTED_VALUE"""),1)</f>
        <v>1</v>
      </c>
      <c r="CW47" s="69">
        <f ca="1">IFERROR(__xludf.DUMMYFUNCTION("""COMPUTED_VALUE"""),8)</f>
        <v>8</v>
      </c>
      <c r="CX47" s="69">
        <f ca="1">IFERROR(__xludf.DUMMYFUNCTION("""COMPUTED_VALUE"""),9)</f>
        <v>9</v>
      </c>
      <c r="CY47" s="28"/>
      <c r="CZ47" s="26"/>
      <c r="DA47" s="26">
        <f t="shared" ref="DA47:DA49" si="583">SUM(CY47:CZ47)</f>
        <v>0</v>
      </c>
      <c r="DB47" s="25">
        <v>3</v>
      </c>
      <c r="DC47" s="25">
        <v>12</v>
      </c>
      <c r="DD47" s="26">
        <f t="shared" ref="DD47:DD49" si="584">SUM(DB47:DC47)</f>
        <v>15</v>
      </c>
      <c r="DE47" s="26">
        <f t="shared" ref="DE47:DF47" si="585">SUM(CY47+DB47)</f>
        <v>3</v>
      </c>
      <c r="DF47" s="26">
        <f t="shared" si="585"/>
        <v>12</v>
      </c>
      <c r="DG47" s="27">
        <f t="shared" ref="DG47:DG49" si="586">SUM(DE47:DF47)</f>
        <v>15</v>
      </c>
      <c r="DH47" s="30"/>
      <c r="DI47" s="26"/>
      <c r="DJ47" s="26">
        <f t="shared" ref="DJ47:DJ49" si="587">SUM(DH47:DI47)</f>
        <v>0</v>
      </c>
      <c r="DK47" s="25">
        <v>7</v>
      </c>
      <c r="DL47" s="25">
        <v>7</v>
      </c>
      <c r="DM47" s="26">
        <f t="shared" ref="DM47:DM49" si="588">SUM(DK47:DL47)</f>
        <v>14</v>
      </c>
      <c r="DN47" s="26">
        <f t="shared" ref="DN47:DO47" si="589">SUM(DH47+DK47)</f>
        <v>7</v>
      </c>
      <c r="DO47" s="26">
        <f t="shared" si="589"/>
        <v>7</v>
      </c>
      <c r="DP47" s="27">
        <f t="shared" ref="DP47:DP49" si="590">SUM(DN47:DO47)</f>
        <v>14</v>
      </c>
      <c r="DQ47" s="28"/>
      <c r="DR47" s="26"/>
      <c r="DS47" s="26">
        <f t="shared" ref="DS47:DS49" si="591">SUM(DQ47:DR47)</f>
        <v>0</v>
      </c>
      <c r="DT47" s="25">
        <v>5</v>
      </c>
      <c r="DU47" s="25">
        <v>4</v>
      </c>
      <c r="DV47" s="26">
        <f t="shared" ref="DV47:DV49" si="592">SUM(DT47:DU47)</f>
        <v>9</v>
      </c>
      <c r="DW47" s="26">
        <f t="shared" ref="DW47:DX47" si="593">SUM(DQ47+DT47)</f>
        <v>5</v>
      </c>
      <c r="DX47" s="26">
        <f t="shared" si="593"/>
        <v>4</v>
      </c>
      <c r="DY47" s="27">
        <f t="shared" ref="DY47:DY49" si="594">SUM(DW47:DX47)</f>
        <v>9</v>
      </c>
      <c r="DZ47" s="30"/>
      <c r="EA47" s="26"/>
      <c r="EB47" s="26">
        <f t="shared" ref="EB47:EB49" si="595">SUM(DZ47:EA47)</f>
        <v>0</v>
      </c>
      <c r="EC47" s="25">
        <v>2</v>
      </c>
      <c r="ED47" s="25">
        <v>13</v>
      </c>
      <c r="EE47" s="26">
        <f t="shared" ref="EE47:EE49" si="596">SUM(EC47:ED47)</f>
        <v>15</v>
      </c>
      <c r="EF47" s="26">
        <f t="shared" ref="EF47:EG47" si="597">SUM(DZ47+EC47)</f>
        <v>2</v>
      </c>
      <c r="EG47" s="26">
        <f t="shared" si="597"/>
        <v>13</v>
      </c>
      <c r="EH47" s="27">
        <f t="shared" ref="EH47:EH49" si="598">SUM(EF47:EG47)</f>
        <v>15</v>
      </c>
      <c r="EI47" s="30"/>
      <c r="EJ47" s="26"/>
      <c r="EK47" s="26">
        <f t="shared" ref="EK47:EK49" si="599">SUM(EI47:EJ47)</f>
        <v>0</v>
      </c>
      <c r="EL47" s="25">
        <v>6</v>
      </c>
      <c r="EM47" s="25">
        <v>3</v>
      </c>
      <c r="EN47" s="26">
        <f t="shared" ref="EN47:EN49" si="600">SUM(EL47:EM47)</f>
        <v>9</v>
      </c>
      <c r="EO47" s="26">
        <f t="shared" ref="EO47:EP47" si="601">SUM(EI47+EL47)</f>
        <v>6</v>
      </c>
      <c r="EP47" s="26">
        <f t="shared" si="601"/>
        <v>3</v>
      </c>
      <c r="EQ47" s="27">
        <f t="shared" ref="EQ47:EQ49" si="602">SUM(EO47:EP47)</f>
        <v>9</v>
      </c>
      <c r="ER47" s="28"/>
      <c r="ES47" s="26"/>
      <c r="ET47" s="26"/>
      <c r="EU47" s="26">
        <f t="shared" ref="EU47:EV47" ca="1" si="603">SUM(G47+P47+Y47+AH47+AQ47+AZ47+BI47+BR47+CA47+CJ47+CS47+DB47+DK47+DT47+EC47+EL47)</f>
        <v>47</v>
      </c>
      <c r="EV47" s="26">
        <f t="shared" ca="1" si="603"/>
        <v>134</v>
      </c>
      <c r="EW47" s="26">
        <f t="shared" ca="1" si="542"/>
        <v>181</v>
      </c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30"/>
      <c r="E48" s="26"/>
      <c r="F48" s="26">
        <f t="shared" si="544"/>
        <v>0</v>
      </c>
      <c r="G48" s="26"/>
      <c r="H48" s="25">
        <v>71</v>
      </c>
      <c r="I48" s="26">
        <f t="shared" si="545"/>
        <v>71</v>
      </c>
      <c r="J48" s="26">
        <f t="shared" ref="J48:K48" si="604">SUM(D48+G48)</f>
        <v>0</v>
      </c>
      <c r="K48" s="26">
        <f t="shared" si="604"/>
        <v>71</v>
      </c>
      <c r="L48" s="27">
        <f t="shared" si="547"/>
        <v>71</v>
      </c>
      <c r="M48" s="28"/>
      <c r="N48" s="26"/>
      <c r="O48" s="26">
        <f t="shared" si="548"/>
        <v>0</v>
      </c>
      <c r="P48" s="26"/>
      <c r="Q48" s="25">
        <v>32</v>
      </c>
      <c r="R48" s="26">
        <f t="shared" si="549"/>
        <v>32</v>
      </c>
      <c r="S48" s="26">
        <f t="shared" ref="S48:T48" si="605">SUM(M48+P48)</f>
        <v>0</v>
      </c>
      <c r="T48" s="26">
        <f t="shared" si="605"/>
        <v>32</v>
      </c>
      <c r="U48" s="27">
        <f t="shared" si="551"/>
        <v>32</v>
      </c>
      <c r="V48" s="28"/>
      <c r="W48" s="26"/>
      <c r="X48" s="26">
        <f t="shared" si="552"/>
        <v>0</v>
      </c>
      <c r="Y48" s="26"/>
      <c r="Z48" s="48">
        <v>48</v>
      </c>
      <c r="AA48" s="26">
        <f t="shared" si="553"/>
        <v>48</v>
      </c>
      <c r="AB48" s="26">
        <f t="shared" ref="AB48:AC48" si="606">SUM(V48+Y48)</f>
        <v>0</v>
      </c>
      <c r="AC48" s="26">
        <f t="shared" si="606"/>
        <v>48</v>
      </c>
      <c r="AD48" s="27">
        <f t="shared" si="555"/>
        <v>48</v>
      </c>
      <c r="AE48" s="28"/>
      <c r="AF48" s="26"/>
      <c r="AG48" s="26">
        <f t="shared" si="556"/>
        <v>0</v>
      </c>
      <c r="AH48" s="25">
        <v>0</v>
      </c>
      <c r="AI48" s="25">
        <v>65</v>
      </c>
      <c r="AJ48" s="26">
        <f t="shared" si="557"/>
        <v>65</v>
      </c>
      <c r="AK48" s="26">
        <f t="shared" ref="AK48:AL48" si="607">SUM(AE48+AH48)</f>
        <v>0</v>
      </c>
      <c r="AL48" s="26">
        <f t="shared" si="607"/>
        <v>65</v>
      </c>
      <c r="AM48" s="27">
        <f t="shared" si="559"/>
        <v>65</v>
      </c>
      <c r="AN48" s="30"/>
      <c r="AO48" s="26"/>
      <c r="AP48" s="26">
        <f t="shared" si="560"/>
        <v>0</v>
      </c>
      <c r="AQ48" s="25">
        <v>0</v>
      </c>
      <c r="AR48" s="25">
        <v>40</v>
      </c>
      <c r="AS48" s="26">
        <f t="shared" si="561"/>
        <v>40</v>
      </c>
      <c r="AT48" s="26">
        <f t="shared" ref="AT48:AU48" si="608">SUM(AN48+AQ48)</f>
        <v>0</v>
      </c>
      <c r="AU48" s="26">
        <f t="shared" si="608"/>
        <v>40</v>
      </c>
      <c r="AV48" s="27">
        <f t="shared" si="563"/>
        <v>40</v>
      </c>
      <c r="AW48" s="28"/>
      <c r="AX48" s="26"/>
      <c r="AY48" s="26">
        <f t="shared" si="564"/>
        <v>0</v>
      </c>
      <c r="AZ48" s="25">
        <v>0</v>
      </c>
      <c r="BA48" s="25">
        <v>46</v>
      </c>
      <c r="BB48" s="26">
        <f t="shared" si="565"/>
        <v>46</v>
      </c>
      <c r="BC48" s="26">
        <f t="shared" ref="BC48:BD48" si="609">SUM(AW48+AZ48)</f>
        <v>0</v>
      </c>
      <c r="BD48" s="26">
        <f t="shared" si="609"/>
        <v>46</v>
      </c>
      <c r="BE48" s="27">
        <f t="shared" si="567"/>
        <v>46</v>
      </c>
      <c r="BF48" s="30"/>
      <c r="BG48" s="26"/>
      <c r="BH48" s="26">
        <f t="shared" si="568"/>
        <v>0</v>
      </c>
      <c r="BI48" s="60"/>
      <c r="BJ48" s="46">
        <v>21</v>
      </c>
      <c r="BK48" s="26">
        <f t="shared" si="569"/>
        <v>21</v>
      </c>
      <c r="BL48" s="26">
        <f t="shared" ref="BL48:BM48" si="610">SUM(BF48+BI48)</f>
        <v>0</v>
      </c>
      <c r="BM48" s="26">
        <f t="shared" si="610"/>
        <v>21</v>
      </c>
      <c r="BN48" s="27">
        <f t="shared" si="571"/>
        <v>21</v>
      </c>
      <c r="BO48" s="28"/>
      <c r="BP48" s="26"/>
      <c r="BQ48" s="26">
        <f t="shared" si="572"/>
        <v>0</v>
      </c>
      <c r="BR48" s="25">
        <v>0</v>
      </c>
      <c r="BS48" s="25">
        <v>23</v>
      </c>
      <c r="BT48" s="26">
        <f t="shared" si="573"/>
        <v>23</v>
      </c>
      <c r="BU48" s="26">
        <f t="shared" ref="BU48:BV48" si="611">SUM(BO48+BR48)</f>
        <v>0</v>
      </c>
      <c r="BV48" s="26">
        <f t="shared" si="611"/>
        <v>23</v>
      </c>
      <c r="BW48" s="27">
        <f t="shared" si="575"/>
        <v>23</v>
      </c>
      <c r="BX48" s="30"/>
      <c r="BY48" s="26"/>
      <c r="BZ48" s="26">
        <f t="shared" si="576"/>
        <v>0</v>
      </c>
      <c r="CA48" s="26"/>
      <c r="CB48" s="25">
        <v>18</v>
      </c>
      <c r="CC48" s="26">
        <f t="shared" si="577"/>
        <v>18</v>
      </c>
      <c r="CD48" s="26">
        <f t="shared" ref="CD48:CE48" si="612">SUM(BX48+CA48)</f>
        <v>0</v>
      </c>
      <c r="CE48" s="26">
        <f t="shared" si="612"/>
        <v>18</v>
      </c>
      <c r="CF48" s="27">
        <f t="shared" si="579"/>
        <v>18</v>
      </c>
      <c r="CG48" s="28"/>
      <c r="CH48" s="26"/>
      <c r="CI48" s="26">
        <f t="shared" si="580"/>
        <v>0</v>
      </c>
      <c r="CJ48" s="26"/>
      <c r="CK48" s="25">
        <v>33</v>
      </c>
      <c r="CL48" s="25">
        <v>33</v>
      </c>
      <c r="CM48" s="26"/>
      <c r="CN48" s="26">
        <f>SUM(CH48+CK48)</f>
        <v>33</v>
      </c>
      <c r="CO48" s="27">
        <f t="shared" si="582"/>
        <v>33</v>
      </c>
      <c r="CP48" s="31"/>
      <c r="CQ48" s="32"/>
      <c r="CR48" s="32"/>
      <c r="CS48" s="33"/>
      <c r="CT48" s="33">
        <f ca="1">IFERROR(__xludf.DUMMYFUNCTION("""COMPUTED_VALUE"""),70)</f>
        <v>70</v>
      </c>
      <c r="CU48" s="33">
        <f ca="1">IFERROR(__xludf.DUMMYFUNCTION("""COMPUTED_VALUE"""),70)</f>
        <v>70</v>
      </c>
      <c r="CV48" s="32"/>
      <c r="CW48" s="32">
        <f ca="1">IFERROR(__xludf.DUMMYFUNCTION("""COMPUTED_VALUE"""),70)</f>
        <v>70</v>
      </c>
      <c r="CX48" s="34">
        <f ca="1">IFERROR(__xludf.DUMMYFUNCTION("""COMPUTED_VALUE"""),70)</f>
        <v>70</v>
      </c>
      <c r="CY48" s="28"/>
      <c r="CZ48" s="26"/>
      <c r="DA48" s="26">
        <f t="shared" si="583"/>
        <v>0</v>
      </c>
      <c r="DB48" s="25">
        <v>0</v>
      </c>
      <c r="DC48" s="25">
        <v>29</v>
      </c>
      <c r="DD48" s="26">
        <f t="shared" si="584"/>
        <v>29</v>
      </c>
      <c r="DE48" s="26">
        <f t="shared" ref="DE48:DF48" si="613">SUM(CY48+DB48)</f>
        <v>0</v>
      </c>
      <c r="DF48" s="26">
        <f t="shared" si="613"/>
        <v>29</v>
      </c>
      <c r="DG48" s="27">
        <f t="shared" si="586"/>
        <v>29</v>
      </c>
      <c r="DH48" s="30"/>
      <c r="DI48" s="26"/>
      <c r="DJ48" s="26">
        <f t="shared" si="587"/>
        <v>0</v>
      </c>
      <c r="DK48" s="26"/>
      <c r="DL48" s="25">
        <v>64</v>
      </c>
      <c r="DM48" s="26">
        <f t="shared" si="588"/>
        <v>64</v>
      </c>
      <c r="DN48" s="26">
        <f t="shared" ref="DN48:DO48" si="614">SUM(DH48+DK48)</f>
        <v>0</v>
      </c>
      <c r="DO48" s="26">
        <f t="shared" si="614"/>
        <v>64</v>
      </c>
      <c r="DP48" s="27">
        <f t="shared" si="590"/>
        <v>64</v>
      </c>
      <c r="DQ48" s="28"/>
      <c r="DR48" s="26"/>
      <c r="DS48" s="26">
        <f t="shared" si="591"/>
        <v>0</v>
      </c>
      <c r="DT48" s="26"/>
      <c r="DU48" s="25">
        <v>67</v>
      </c>
      <c r="DV48" s="26">
        <f t="shared" si="592"/>
        <v>67</v>
      </c>
      <c r="DW48" s="26">
        <f t="shared" ref="DW48:DX48" si="615">SUM(DQ48+DT48)</f>
        <v>0</v>
      </c>
      <c r="DX48" s="26">
        <f t="shared" si="615"/>
        <v>67</v>
      </c>
      <c r="DY48" s="27">
        <f t="shared" si="594"/>
        <v>67</v>
      </c>
      <c r="DZ48" s="30"/>
      <c r="EA48" s="26"/>
      <c r="EB48" s="26">
        <f t="shared" si="595"/>
        <v>0</v>
      </c>
      <c r="EC48" s="26"/>
      <c r="ED48" s="25">
        <v>32</v>
      </c>
      <c r="EE48" s="26">
        <f t="shared" si="596"/>
        <v>32</v>
      </c>
      <c r="EF48" s="26">
        <f t="shared" ref="EF48:EG48" si="616">SUM(DZ48+EC48)</f>
        <v>0</v>
      </c>
      <c r="EG48" s="26">
        <f t="shared" si="616"/>
        <v>32</v>
      </c>
      <c r="EH48" s="27">
        <f t="shared" si="598"/>
        <v>32</v>
      </c>
      <c r="EI48" s="30"/>
      <c r="EJ48" s="26"/>
      <c r="EK48" s="26">
        <f t="shared" si="599"/>
        <v>0</v>
      </c>
      <c r="EL48" s="26"/>
      <c r="EM48" s="25">
        <v>46</v>
      </c>
      <c r="EN48" s="26">
        <f t="shared" si="600"/>
        <v>46</v>
      </c>
      <c r="EO48" s="26">
        <f t="shared" ref="EO48:EP48" si="617">SUM(EI48+EL48)</f>
        <v>0</v>
      </c>
      <c r="EP48" s="26">
        <f t="shared" si="617"/>
        <v>46</v>
      </c>
      <c r="EQ48" s="27">
        <f t="shared" si="602"/>
        <v>46</v>
      </c>
      <c r="ER48" s="28"/>
      <c r="ES48" s="26"/>
      <c r="ET48" s="26"/>
      <c r="EU48" s="26">
        <f t="shared" ref="EU48:EV48" si="618">SUM(G48+P48+Y48+AH48+AQ48+AZ48+BI48+BR48+CA48+CJ48+CS48+DB48+DK48+DT48+EC48+EL48)</f>
        <v>0</v>
      </c>
      <c r="EV48" s="26">
        <f t="shared" ca="1" si="618"/>
        <v>705</v>
      </c>
      <c r="EW48" s="26">
        <f t="shared" ca="1" si="542"/>
        <v>705</v>
      </c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30"/>
      <c r="E49" s="26"/>
      <c r="F49" s="26">
        <f t="shared" si="544"/>
        <v>0</v>
      </c>
      <c r="G49" s="26"/>
      <c r="H49" s="25">
        <v>6</v>
      </c>
      <c r="I49" s="26">
        <f t="shared" si="545"/>
        <v>6</v>
      </c>
      <c r="J49" s="26">
        <f t="shared" ref="J49:K49" si="619">SUM(D49+G49)</f>
        <v>0</v>
      </c>
      <c r="K49" s="26">
        <f t="shared" si="619"/>
        <v>6</v>
      </c>
      <c r="L49" s="27">
        <f t="shared" si="547"/>
        <v>6</v>
      </c>
      <c r="M49" s="28"/>
      <c r="N49" s="26"/>
      <c r="O49" s="26">
        <f t="shared" si="548"/>
        <v>0</v>
      </c>
      <c r="P49" s="26"/>
      <c r="Q49" s="25">
        <v>35</v>
      </c>
      <c r="R49" s="26">
        <f t="shared" si="549"/>
        <v>35</v>
      </c>
      <c r="S49" s="26">
        <f t="shared" ref="S49:T49" si="620">SUM(M49+P49)</f>
        <v>0</v>
      </c>
      <c r="T49" s="26">
        <f t="shared" si="620"/>
        <v>35</v>
      </c>
      <c r="U49" s="27">
        <f t="shared" si="551"/>
        <v>35</v>
      </c>
      <c r="V49" s="28"/>
      <c r="W49" s="26"/>
      <c r="X49" s="26">
        <f t="shared" si="552"/>
        <v>0</v>
      </c>
      <c r="Y49" s="26"/>
      <c r="Z49" s="68">
        <v>5</v>
      </c>
      <c r="AA49" s="26">
        <f t="shared" si="553"/>
        <v>5</v>
      </c>
      <c r="AB49" s="26">
        <f t="shared" ref="AB49:AC49" si="621">SUM(V49+Y49)</f>
        <v>0</v>
      </c>
      <c r="AC49" s="26">
        <f t="shared" si="621"/>
        <v>5</v>
      </c>
      <c r="AD49" s="27">
        <f t="shared" si="555"/>
        <v>5</v>
      </c>
      <c r="AE49" s="28"/>
      <c r="AF49" s="26"/>
      <c r="AG49" s="26">
        <f t="shared" si="556"/>
        <v>0</v>
      </c>
      <c r="AH49" s="25">
        <v>0</v>
      </c>
      <c r="AI49" s="25">
        <v>11</v>
      </c>
      <c r="AJ49" s="26">
        <f t="shared" si="557"/>
        <v>11</v>
      </c>
      <c r="AK49" s="26">
        <f t="shared" ref="AK49:AL49" si="622">SUM(AE49+AH49)</f>
        <v>0</v>
      </c>
      <c r="AL49" s="26">
        <f t="shared" si="622"/>
        <v>11</v>
      </c>
      <c r="AM49" s="27">
        <f t="shared" si="559"/>
        <v>11</v>
      </c>
      <c r="AN49" s="30"/>
      <c r="AO49" s="26"/>
      <c r="AP49" s="26">
        <f t="shared" si="560"/>
        <v>0</v>
      </c>
      <c r="AQ49" s="25">
        <v>0</v>
      </c>
      <c r="AR49" s="25">
        <v>6</v>
      </c>
      <c r="AS49" s="26">
        <f t="shared" si="561"/>
        <v>6</v>
      </c>
      <c r="AT49" s="26">
        <f t="shared" ref="AT49:AU49" si="623">SUM(AN49+AQ49)</f>
        <v>0</v>
      </c>
      <c r="AU49" s="26">
        <f t="shared" si="623"/>
        <v>6</v>
      </c>
      <c r="AV49" s="27">
        <f t="shared" si="563"/>
        <v>6</v>
      </c>
      <c r="AW49" s="28"/>
      <c r="AX49" s="26"/>
      <c r="AY49" s="26">
        <f t="shared" si="564"/>
        <v>0</v>
      </c>
      <c r="AZ49" s="25">
        <v>0</v>
      </c>
      <c r="BA49" s="25">
        <v>18</v>
      </c>
      <c r="BB49" s="26">
        <f t="shared" si="565"/>
        <v>18</v>
      </c>
      <c r="BC49" s="26">
        <f t="shared" ref="BC49:BD49" si="624">SUM(AW49+AZ49)</f>
        <v>0</v>
      </c>
      <c r="BD49" s="26">
        <f t="shared" si="624"/>
        <v>18</v>
      </c>
      <c r="BE49" s="27">
        <f t="shared" si="567"/>
        <v>18</v>
      </c>
      <c r="BF49" s="30"/>
      <c r="BG49" s="26"/>
      <c r="BH49" s="26">
        <f t="shared" si="568"/>
        <v>0</v>
      </c>
      <c r="BI49" s="60"/>
      <c r="BJ49" s="46">
        <v>3</v>
      </c>
      <c r="BK49" s="26">
        <f t="shared" si="569"/>
        <v>3</v>
      </c>
      <c r="BL49" s="26">
        <f t="shared" ref="BL49:BM49" si="625">SUM(BF49+BI49)</f>
        <v>0</v>
      </c>
      <c r="BM49" s="26">
        <f t="shared" si="625"/>
        <v>3</v>
      </c>
      <c r="BN49" s="27">
        <f t="shared" si="571"/>
        <v>3</v>
      </c>
      <c r="BO49" s="28"/>
      <c r="BP49" s="26"/>
      <c r="BQ49" s="26">
        <f t="shared" si="572"/>
        <v>0</v>
      </c>
      <c r="BR49" s="25">
        <v>0</v>
      </c>
      <c r="BS49" s="25">
        <v>9</v>
      </c>
      <c r="BT49" s="26">
        <f t="shared" si="573"/>
        <v>9</v>
      </c>
      <c r="BU49" s="26">
        <f t="shared" ref="BU49:BV49" si="626">SUM(BO49+BR49)</f>
        <v>0</v>
      </c>
      <c r="BV49" s="26">
        <f t="shared" si="626"/>
        <v>9</v>
      </c>
      <c r="BW49" s="27">
        <f t="shared" si="575"/>
        <v>9</v>
      </c>
      <c r="BX49" s="30"/>
      <c r="BY49" s="26"/>
      <c r="BZ49" s="26">
        <f t="shared" si="576"/>
        <v>0</v>
      </c>
      <c r="CA49" s="26"/>
      <c r="CB49" s="25">
        <v>3</v>
      </c>
      <c r="CC49" s="26">
        <f t="shared" si="577"/>
        <v>3</v>
      </c>
      <c r="CD49" s="26">
        <f t="shared" ref="CD49:CE49" si="627">SUM(BX49+CA49)</f>
        <v>0</v>
      </c>
      <c r="CE49" s="26">
        <f t="shared" si="627"/>
        <v>3</v>
      </c>
      <c r="CF49" s="27">
        <f t="shared" si="579"/>
        <v>3</v>
      </c>
      <c r="CG49" s="28"/>
      <c r="CH49" s="26"/>
      <c r="CI49" s="26">
        <f t="shared" si="580"/>
        <v>0</v>
      </c>
      <c r="CJ49" s="26"/>
      <c r="CK49" s="25">
        <v>7</v>
      </c>
      <c r="CL49" s="26">
        <f>SUM(CJ49:CK49)</f>
        <v>7</v>
      </c>
      <c r="CM49" s="26">
        <f t="shared" ref="CM49:CN49" si="628">SUM(CG49+CJ49)</f>
        <v>0</v>
      </c>
      <c r="CN49" s="26">
        <f t="shared" si="628"/>
        <v>7</v>
      </c>
      <c r="CO49" s="27">
        <f t="shared" si="582"/>
        <v>7</v>
      </c>
      <c r="CP49" s="31"/>
      <c r="CQ49" s="32"/>
      <c r="CR49" s="32"/>
      <c r="CS49" s="33"/>
      <c r="CT49" s="33">
        <f ca="1">IFERROR(__xludf.DUMMYFUNCTION("""COMPUTED_VALUE"""),5)</f>
        <v>5</v>
      </c>
      <c r="CU49" s="33">
        <f ca="1">IFERROR(__xludf.DUMMYFUNCTION("""COMPUTED_VALUE"""),5)</f>
        <v>5</v>
      </c>
      <c r="CV49" s="32"/>
      <c r="CW49" s="32">
        <f ca="1">IFERROR(__xludf.DUMMYFUNCTION("""COMPUTED_VALUE"""),5)</f>
        <v>5</v>
      </c>
      <c r="CX49" s="34">
        <f ca="1">IFERROR(__xludf.DUMMYFUNCTION("""COMPUTED_VALUE"""),5)</f>
        <v>5</v>
      </c>
      <c r="CY49" s="28"/>
      <c r="CZ49" s="26"/>
      <c r="DA49" s="26">
        <f t="shared" si="583"/>
        <v>0</v>
      </c>
      <c r="DB49" s="25">
        <v>0</v>
      </c>
      <c r="DC49" s="25">
        <v>3</v>
      </c>
      <c r="DD49" s="26">
        <f t="shared" si="584"/>
        <v>3</v>
      </c>
      <c r="DE49" s="26">
        <f t="shared" ref="DE49:DF49" si="629">SUM(CY49+DB49)</f>
        <v>0</v>
      </c>
      <c r="DF49" s="26">
        <f t="shared" si="629"/>
        <v>3</v>
      </c>
      <c r="DG49" s="27">
        <f t="shared" si="586"/>
        <v>3</v>
      </c>
      <c r="DH49" s="30"/>
      <c r="DI49" s="26"/>
      <c r="DJ49" s="26">
        <f t="shared" si="587"/>
        <v>0</v>
      </c>
      <c r="DK49" s="26"/>
      <c r="DL49" s="25">
        <v>5</v>
      </c>
      <c r="DM49" s="26">
        <f t="shared" si="588"/>
        <v>5</v>
      </c>
      <c r="DN49" s="26">
        <f t="shared" ref="DN49:DO49" si="630">SUM(DH49+DK49)</f>
        <v>0</v>
      </c>
      <c r="DO49" s="26">
        <f t="shared" si="630"/>
        <v>5</v>
      </c>
      <c r="DP49" s="27">
        <f t="shared" si="590"/>
        <v>5</v>
      </c>
      <c r="DQ49" s="28"/>
      <c r="DR49" s="26"/>
      <c r="DS49" s="26">
        <f t="shared" si="591"/>
        <v>0</v>
      </c>
      <c r="DT49" s="26"/>
      <c r="DU49" s="25">
        <v>1</v>
      </c>
      <c r="DV49" s="26">
        <f t="shared" si="592"/>
        <v>1</v>
      </c>
      <c r="DW49" s="26">
        <f t="shared" ref="DW49:DX49" si="631">SUM(DQ49+DT49)</f>
        <v>0</v>
      </c>
      <c r="DX49" s="26">
        <f t="shared" si="631"/>
        <v>1</v>
      </c>
      <c r="DY49" s="27">
        <f t="shared" si="594"/>
        <v>1</v>
      </c>
      <c r="DZ49" s="30"/>
      <c r="EA49" s="26"/>
      <c r="EB49" s="26">
        <f t="shared" si="595"/>
        <v>0</v>
      </c>
      <c r="EC49" s="26"/>
      <c r="ED49" s="25">
        <v>38</v>
      </c>
      <c r="EE49" s="26">
        <f t="shared" si="596"/>
        <v>38</v>
      </c>
      <c r="EF49" s="26">
        <f t="shared" ref="EF49:EG49" si="632">SUM(DZ49+EC49)</f>
        <v>0</v>
      </c>
      <c r="EG49" s="26">
        <f t="shared" si="632"/>
        <v>38</v>
      </c>
      <c r="EH49" s="27">
        <f t="shared" si="598"/>
        <v>38</v>
      </c>
      <c r="EI49" s="30"/>
      <c r="EJ49" s="26"/>
      <c r="EK49" s="26">
        <f t="shared" si="599"/>
        <v>0</v>
      </c>
      <c r="EL49" s="26"/>
      <c r="EM49" s="25">
        <v>5</v>
      </c>
      <c r="EN49" s="26">
        <f t="shared" si="600"/>
        <v>5</v>
      </c>
      <c r="EO49" s="26">
        <f t="shared" ref="EO49:EP49" si="633">SUM(EI49+EL49)</f>
        <v>0</v>
      </c>
      <c r="EP49" s="26">
        <f t="shared" si="633"/>
        <v>5</v>
      </c>
      <c r="EQ49" s="27">
        <f t="shared" si="602"/>
        <v>5</v>
      </c>
      <c r="ER49" s="28"/>
      <c r="ES49" s="26"/>
      <c r="ET49" s="26"/>
      <c r="EU49" s="26">
        <f t="shared" ref="EU49:EV49" si="634">SUM(G49+P49+Y49+AH49+AQ49+AZ49+BI49+BR49+CA49+CJ49+CS49+DB49+DK49+DT49+EC49+EL49)</f>
        <v>0</v>
      </c>
      <c r="EV49" s="26">
        <f t="shared" ca="1" si="634"/>
        <v>160</v>
      </c>
      <c r="EW49" s="26">
        <f t="shared" ca="1" si="542"/>
        <v>160</v>
      </c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30"/>
      <c r="E50" s="26"/>
      <c r="F50" s="26"/>
      <c r="G50" s="26"/>
      <c r="H50" s="26"/>
      <c r="I50" s="26"/>
      <c r="J50" s="26"/>
      <c r="K50" s="26"/>
      <c r="L50" s="27"/>
      <c r="M50" s="28"/>
      <c r="N50" s="26"/>
      <c r="O50" s="26"/>
      <c r="P50" s="26"/>
      <c r="Q50" s="26"/>
      <c r="R50" s="26"/>
      <c r="S50" s="26"/>
      <c r="T50" s="26"/>
      <c r="U50" s="27"/>
      <c r="V50" s="28"/>
      <c r="W50" s="26"/>
      <c r="X50" s="26"/>
      <c r="Y50" s="26"/>
      <c r="Z50" s="26"/>
      <c r="AA50" s="26"/>
      <c r="AB50" s="26"/>
      <c r="AC50" s="26"/>
      <c r="AD50" s="27"/>
      <c r="AE50" s="28"/>
      <c r="AF50" s="26"/>
      <c r="AG50" s="26"/>
      <c r="AH50" s="26"/>
      <c r="AI50" s="26"/>
      <c r="AJ50" s="26"/>
      <c r="AK50" s="26"/>
      <c r="AL50" s="26"/>
      <c r="AM50" s="29"/>
      <c r="AN50" s="30"/>
      <c r="AO50" s="26"/>
      <c r="AP50" s="26"/>
      <c r="AQ50" s="26"/>
      <c r="AR50" s="26"/>
      <c r="AS50" s="26"/>
      <c r="AT50" s="26"/>
      <c r="AU50" s="26"/>
      <c r="AV50" s="27"/>
      <c r="AW50" s="28"/>
      <c r="AX50" s="26"/>
      <c r="AY50" s="26"/>
      <c r="AZ50" s="26"/>
      <c r="BA50" s="26"/>
      <c r="BB50" s="26"/>
      <c r="BC50" s="26"/>
      <c r="BD50" s="26"/>
      <c r="BE50" s="29"/>
      <c r="BF50" s="30"/>
      <c r="BG50" s="26"/>
      <c r="BH50" s="26"/>
      <c r="BI50" s="26"/>
      <c r="BJ50" s="26"/>
      <c r="BK50" s="26"/>
      <c r="BL50" s="26"/>
      <c r="BM50" s="26"/>
      <c r="BN50" s="27"/>
      <c r="BO50" s="28"/>
      <c r="BP50" s="26"/>
      <c r="BQ50" s="26"/>
      <c r="BR50" s="26"/>
      <c r="BS50" s="26"/>
      <c r="BT50" s="26"/>
      <c r="BU50" s="26"/>
      <c r="BV50" s="26"/>
      <c r="BW50" s="29"/>
      <c r="BX50" s="30"/>
      <c r="BY50" s="26"/>
      <c r="BZ50" s="26"/>
      <c r="CA50" s="26"/>
      <c r="CB50" s="26"/>
      <c r="CC50" s="26"/>
      <c r="CD50" s="26"/>
      <c r="CE50" s="26"/>
      <c r="CF50" s="27"/>
      <c r="CG50" s="28"/>
      <c r="CH50" s="26"/>
      <c r="CI50" s="26"/>
      <c r="CJ50" s="26"/>
      <c r="CK50" s="26"/>
      <c r="CL50" s="26"/>
      <c r="CM50" s="26"/>
      <c r="CN50" s="26"/>
      <c r="CO50" s="29"/>
      <c r="CP50" s="31"/>
      <c r="CQ50" s="32"/>
      <c r="CR50" s="32"/>
      <c r="CS50" s="33"/>
      <c r="CT50" s="33"/>
      <c r="CU50" s="33"/>
      <c r="CV50" s="32"/>
      <c r="CW50" s="32"/>
      <c r="CX50" s="34"/>
      <c r="CY50" s="28"/>
      <c r="CZ50" s="26"/>
      <c r="DA50" s="26"/>
      <c r="DB50" s="26"/>
      <c r="DC50" s="26"/>
      <c r="DD50" s="26"/>
      <c r="DE50" s="26"/>
      <c r="DF50" s="26"/>
      <c r="DG50" s="29"/>
      <c r="DH50" s="30"/>
      <c r="DI50" s="26"/>
      <c r="DJ50" s="26"/>
      <c r="DK50" s="26"/>
      <c r="DL50" s="26"/>
      <c r="DM50" s="26"/>
      <c r="DN50" s="26"/>
      <c r="DO50" s="26"/>
      <c r="DP50" s="27"/>
      <c r="DQ50" s="28"/>
      <c r="DR50" s="26"/>
      <c r="DS50" s="26"/>
      <c r="DT50" s="26"/>
      <c r="DU50" s="26"/>
      <c r="DV50" s="26"/>
      <c r="DW50" s="26"/>
      <c r="DX50" s="26"/>
      <c r="DY50" s="29"/>
      <c r="DZ50" s="30"/>
      <c r="EA50" s="26"/>
      <c r="EB50" s="26"/>
      <c r="EC50" s="26"/>
      <c r="ED50" s="26"/>
      <c r="EE50" s="26"/>
      <c r="EF50" s="26"/>
      <c r="EG50" s="26"/>
      <c r="EH50" s="29"/>
      <c r="EI50" s="30"/>
      <c r="EJ50" s="26"/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81"/>
      <c r="B51" s="278"/>
      <c r="C51" s="247"/>
      <c r="D51" s="72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269"/>
      <c r="EU51" s="254"/>
      <c r="EV51" s="254"/>
      <c r="EW51" s="254"/>
      <c r="EX51" s="254"/>
      <c r="EY51" s="73"/>
      <c r="EZ51" s="74"/>
    </row>
    <row r="52" spans="1:156" ht="14">
      <c r="A52" s="276" t="s">
        <v>70</v>
      </c>
      <c r="B52" s="256"/>
      <c r="C52" s="52" t="s">
        <v>71</v>
      </c>
      <c r="D52" s="30"/>
      <c r="E52" s="26"/>
      <c r="F52" s="26"/>
      <c r="G52" s="26"/>
      <c r="H52" s="26"/>
      <c r="I52" s="26"/>
      <c r="J52" s="26"/>
      <c r="K52" s="26"/>
      <c r="L52" s="27"/>
      <c r="M52" s="28"/>
      <c r="N52" s="26"/>
      <c r="O52" s="26"/>
      <c r="P52" s="26"/>
      <c r="Q52" s="26"/>
      <c r="R52" s="26"/>
      <c r="S52" s="26"/>
      <c r="T52" s="26"/>
      <c r="U52" s="27"/>
      <c r="V52" s="28"/>
      <c r="W52" s="26"/>
      <c r="X52" s="26"/>
      <c r="Y52" s="26"/>
      <c r="Z52" s="26"/>
      <c r="AA52" s="26"/>
      <c r="AB52" s="26"/>
      <c r="AC52" s="26"/>
      <c r="AD52" s="27"/>
      <c r="AE52" s="28"/>
      <c r="AF52" s="26"/>
      <c r="AG52" s="26"/>
      <c r="AH52" s="26"/>
      <c r="AI52" s="26"/>
      <c r="AJ52" s="26"/>
      <c r="AK52" s="26"/>
      <c r="AL52" s="26"/>
      <c r="AM52" s="29"/>
      <c r="AN52" s="30"/>
      <c r="AO52" s="26"/>
      <c r="AP52" s="26"/>
      <c r="AQ52" s="26"/>
      <c r="AR52" s="26"/>
      <c r="AS52" s="26"/>
      <c r="AT52" s="26"/>
      <c r="AU52" s="26"/>
      <c r="AV52" s="27"/>
      <c r="AW52" s="28"/>
      <c r="AX52" s="26"/>
      <c r="AY52" s="26"/>
      <c r="AZ52" s="26"/>
      <c r="BA52" s="26"/>
      <c r="BB52" s="26"/>
      <c r="BC52" s="26"/>
      <c r="BD52" s="26"/>
      <c r="BE52" s="29"/>
      <c r="BF52" s="30"/>
      <c r="BG52" s="26"/>
      <c r="BH52" s="26"/>
      <c r="BI52" s="26"/>
      <c r="BJ52" s="26"/>
      <c r="BK52" s="26"/>
      <c r="BL52" s="26"/>
      <c r="BM52" s="26"/>
      <c r="BN52" s="27"/>
      <c r="BO52" s="28"/>
      <c r="BP52" s="26"/>
      <c r="BQ52" s="26"/>
      <c r="BR52" s="26"/>
      <c r="BS52" s="26"/>
      <c r="BT52" s="26"/>
      <c r="BU52" s="26"/>
      <c r="BV52" s="26"/>
      <c r="BW52" s="29"/>
      <c r="BX52" s="30"/>
      <c r="BY52" s="26"/>
      <c r="BZ52" s="26"/>
      <c r="CA52" s="26"/>
      <c r="CB52" s="26"/>
      <c r="CC52" s="26"/>
      <c r="CD52" s="26"/>
      <c r="CE52" s="26"/>
      <c r="CF52" s="27"/>
      <c r="CG52" s="28"/>
      <c r="CH52" s="26"/>
      <c r="CI52" s="26"/>
      <c r="CJ52" s="26"/>
      <c r="CK52" s="26"/>
      <c r="CL52" s="26"/>
      <c r="CM52" s="26"/>
      <c r="CN52" s="26"/>
      <c r="CO52" s="29"/>
      <c r="CP52" s="30"/>
      <c r="CQ52" s="26"/>
      <c r="CR52" s="26"/>
      <c r="CS52" s="26"/>
      <c r="CT52" s="26"/>
      <c r="CU52" s="26"/>
      <c r="CV52" s="26"/>
      <c r="CW52" s="26"/>
      <c r="CX52" s="27"/>
      <c r="CY52" s="28"/>
      <c r="CZ52" s="26"/>
      <c r="DA52" s="26"/>
      <c r="DB52" s="26"/>
      <c r="DC52" s="26"/>
      <c r="DD52" s="26"/>
      <c r="DE52" s="26"/>
      <c r="DF52" s="26"/>
      <c r="DG52" s="29"/>
      <c r="DH52" s="30"/>
      <c r="DI52" s="26"/>
      <c r="DJ52" s="26"/>
      <c r="DK52" s="26"/>
      <c r="DL52" s="26"/>
      <c r="DM52" s="26"/>
      <c r="DN52" s="26"/>
      <c r="DO52" s="26"/>
      <c r="DP52" s="27"/>
      <c r="DQ52" s="28"/>
      <c r="DR52" s="26"/>
      <c r="DS52" s="26"/>
      <c r="DT52" s="26"/>
      <c r="DU52" s="26"/>
      <c r="DV52" s="26"/>
      <c r="DW52" s="26"/>
      <c r="DX52" s="26"/>
      <c r="DY52" s="29"/>
      <c r="DZ52" s="30"/>
      <c r="EA52" s="26"/>
      <c r="EB52" s="26"/>
      <c r="EC52" s="26"/>
      <c r="ED52" s="26"/>
      <c r="EE52" s="26"/>
      <c r="EF52" s="26"/>
      <c r="EG52" s="26"/>
      <c r="EH52" s="29"/>
      <c r="EI52" s="30"/>
      <c r="EJ52" s="26"/>
      <c r="EK52" s="26"/>
      <c r="EL52" s="26"/>
      <c r="EM52" s="26"/>
      <c r="EN52" s="26"/>
      <c r="EO52" s="26"/>
      <c r="EP52" s="26"/>
      <c r="EQ52" s="27"/>
      <c r="ER52" s="28"/>
      <c r="ES52" s="26"/>
      <c r="ET52" s="26"/>
      <c r="EU52" s="26"/>
      <c r="EV52" s="26"/>
      <c r="EW52" s="26"/>
      <c r="EX52" s="26"/>
      <c r="EY52" s="26"/>
      <c r="EZ52" s="29"/>
    </row>
    <row r="53" spans="1:156" ht="14">
      <c r="A53" s="45" t="s">
        <v>70</v>
      </c>
      <c r="B53" s="46">
        <v>1</v>
      </c>
      <c r="C53" s="57" t="s">
        <v>72</v>
      </c>
      <c r="D53" s="30"/>
      <c r="E53" s="26"/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35">SUM(D53+G53)</f>
        <v>0</v>
      </c>
      <c r="K53" s="26">
        <f t="shared" si="635"/>
        <v>0</v>
      </c>
      <c r="L53" s="27">
        <f>SUM(J53:K53)</f>
        <v>0</v>
      </c>
      <c r="M53" s="28"/>
      <c r="N53" s="26"/>
      <c r="O53" s="26">
        <f>SUM(M53:N53)</f>
        <v>0</v>
      </c>
      <c r="P53" s="26"/>
      <c r="Q53" s="26"/>
      <c r="R53" s="26">
        <f>SUM(P53:Q53)</f>
        <v>0</v>
      </c>
      <c r="S53" s="26">
        <f t="shared" ref="S53:T53" si="636">SUM(M53+P53)</f>
        <v>0</v>
      </c>
      <c r="T53" s="26">
        <f t="shared" si="636"/>
        <v>0</v>
      </c>
      <c r="U53" s="27">
        <f>SUM(S53:T53)</f>
        <v>0</v>
      </c>
      <c r="V53" s="28"/>
      <c r="W53" s="26"/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37">SUM(V53+Y53)</f>
        <v>0</v>
      </c>
      <c r="AC53" s="26">
        <f t="shared" si="637"/>
        <v>0</v>
      </c>
      <c r="AD53" s="27">
        <f>SUM(AB53:AC53)</f>
        <v>0</v>
      </c>
      <c r="AE53" s="28"/>
      <c r="AF53" s="26"/>
      <c r="AG53" s="26">
        <f>SUM(AE53:AF53)</f>
        <v>0</v>
      </c>
      <c r="AH53" s="25">
        <v>0</v>
      </c>
      <c r="AI53" s="25">
        <v>1</v>
      </c>
      <c r="AJ53" s="26">
        <f>SUM(AH53:AI53)</f>
        <v>1</v>
      </c>
      <c r="AK53" s="26">
        <f t="shared" ref="AK53:AL53" si="638">SUM(AE53+AH53)</f>
        <v>0</v>
      </c>
      <c r="AL53" s="26">
        <f t="shared" si="638"/>
        <v>1</v>
      </c>
      <c r="AM53" s="27">
        <f>SUM(AK53:AL53)</f>
        <v>1</v>
      </c>
      <c r="AN53" s="30"/>
      <c r="AO53" s="26"/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39">SUM(AN53+AQ53)</f>
        <v>0</v>
      </c>
      <c r="AU53" s="26">
        <f t="shared" si="639"/>
        <v>0</v>
      </c>
      <c r="AV53" s="27">
        <f>SUM(AT53:AU53)</f>
        <v>0</v>
      </c>
      <c r="AW53" s="28"/>
      <c r="AX53" s="26"/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40">SUM(AW53+AZ53)</f>
        <v>0</v>
      </c>
      <c r="BD53" s="26">
        <f t="shared" si="640"/>
        <v>0</v>
      </c>
      <c r="BE53" s="27">
        <f>SUM(BC53:BD53)</f>
        <v>0</v>
      </c>
      <c r="BF53" s="30"/>
      <c r="BG53" s="26"/>
      <c r="BH53" s="26">
        <f>SUM(BF53:BG53)</f>
        <v>0</v>
      </c>
      <c r="BI53" s="48">
        <v>0</v>
      </c>
      <c r="BJ53" s="46">
        <v>0</v>
      </c>
      <c r="BK53" s="26">
        <f>SUM(BI53:BJ53)</f>
        <v>0</v>
      </c>
      <c r="BL53" s="26">
        <f t="shared" ref="BL53:BM53" si="641">SUM(BF53+BI53)</f>
        <v>0</v>
      </c>
      <c r="BM53" s="26">
        <f t="shared" si="641"/>
        <v>0</v>
      </c>
      <c r="BN53" s="27">
        <f>SUM(BL53:BM53)</f>
        <v>0</v>
      </c>
      <c r="BO53" s="28"/>
      <c r="BP53" s="26"/>
      <c r="BQ53" s="26">
        <f>SUM(BO53:BP53)</f>
        <v>0</v>
      </c>
      <c r="BR53" s="25">
        <v>0</v>
      </c>
      <c r="BS53" s="25">
        <v>0</v>
      </c>
      <c r="BT53" s="26">
        <f>SUM(BR53:BS53)</f>
        <v>0</v>
      </c>
      <c r="BU53" s="26">
        <f t="shared" ref="BU53:BV53" si="642">SUM(BO53+BR53)</f>
        <v>0</v>
      </c>
      <c r="BV53" s="26">
        <f t="shared" si="642"/>
        <v>0</v>
      </c>
      <c r="BW53" s="27">
        <f>SUM(BU53:BV53)</f>
        <v>0</v>
      </c>
      <c r="BX53" s="30"/>
      <c r="BY53" s="26"/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43">SUM(BX53+CA53)</f>
        <v>0</v>
      </c>
      <c r="CE53" s="26">
        <f t="shared" si="643"/>
        <v>0</v>
      </c>
      <c r="CF53" s="27">
        <f>SUM(CD53:CE53)</f>
        <v>0</v>
      </c>
      <c r="CG53" s="28"/>
      <c r="CH53" s="26"/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44">SUM(CG53+CJ53)</f>
        <v>0</v>
      </c>
      <c r="CN53" s="26">
        <f t="shared" si="644"/>
        <v>0</v>
      </c>
      <c r="CO53" s="27">
        <f>SUM(CM53:CN53)</f>
        <v>0</v>
      </c>
      <c r="CP53" s="31"/>
      <c r="CQ53" s="32"/>
      <c r="CR53" s="32"/>
      <c r="CS53" s="33">
        <f ca="1">IFERROR(__xludf.DUMMYFUNCTION("""COMPUTED_VALUE"""),0)</f>
        <v>0</v>
      </c>
      <c r="CT53" s="33">
        <f ca="1">IFERROR(__xludf.DUMMYFUNCTION("""COMPUTED_VALUE"""),0)</f>
        <v>0</v>
      </c>
      <c r="CU53" s="33">
        <f ca="1">IFERROR(__xludf.DUMMYFUNCTION("""COMPUTED_VALUE"""),0)</f>
        <v>0</v>
      </c>
      <c r="CV53" s="32">
        <f ca="1">IFERROR(__xludf.DUMMYFUNCTION("""COMPUTED_VALUE"""),0)</f>
        <v>0</v>
      </c>
      <c r="CW53" s="32">
        <f ca="1">IFERROR(__xludf.DUMMYFUNCTION("""COMPUTED_VALUE"""),0)</f>
        <v>0</v>
      </c>
      <c r="CX53" s="34">
        <f ca="1">IFERROR(__xludf.DUMMYFUNCTION("""COMPUTED_VALUE"""),0)</f>
        <v>0</v>
      </c>
      <c r="CY53" s="28"/>
      <c r="CZ53" s="26"/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45">SUM(CY53+DB53)</f>
        <v>0</v>
      </c>
      <c r="DF53" s="26">
        <f t="shared" si="645"/>
        <v>0</v>
      </c>
      <c r="DG53" s="27">
        <f>SUM(DE53:DF53)</f>
        <v>0</v>
      </c>
      <c r="DH53" s="30"/>
      <c r="DI53" s="26"/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46">SUM(DH53+DK53)</f>
        <v>0</v>
      </c>
      <c r="DO53" s="26">
        <f t="shared" si="646"/>
        <v>0</v>
      </c>
      <c r="DP53" s="27">
        <f>SUM(DN53:DO53)</f>
        <v>0</v>
      </c>
      <c r="DQ53" s="28"/>
      <c r="DR53" s="26"/>
      <c r="DS53" s="26">
        <f>SUM(DQ53:DR53)</f>
        <v>0</v>
      </c>
      <c r="DT53" s="26"/>
      <c r="DU53" s="26"/>
      <c r="DV53" s="26">
        <f>SUM(DT53:DU53)</f>
        <v>0</v>
      </c>
      <c r="DW53" s="26">
        <f t="shared" ref="DW53:DX53" si="647">SUM(DQ53+DT53)</f>
        <v>0</v>
      </c>
      <c r="DX53" s="26">
        <f t="shared" si="647"/>
        <v>0</v>
      </c>
      <c r="DY53" s="27">
        <f>SUM(DW53:DX53)</f>
        <v>0</v>
      </c>
      <c r="DZ53" s="30"/>
      <c r="EA53" s="26"/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48">SUM(DZ53+EC53)</f>
        <v>0</v>
      </c>
      <c r="EG53" s="26">
        <f t="shared" si="648"/>
        <v>0</v>
      </c>
      <c r="EH53" s="27">
        <f>SUM(EF53:EG53)</f>
        <v>0</v>
      </c>
      <c r="EI53" s="30"/>
      <c r="EJ53" s="26"/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49">SUM(EI53+EL53)</f>
        <v>0</v>
      </c>
      <c r="EP53" s="26">
        <f t="shared" si="649"/>
        <v>0</v>
      </c>
      <c r="EQ53" s="27">
        <f>SUM(EO53:EP53)</f>
        <v>0</v>
      </c>
      <c r="ER53" s="28"/>
      <c r="ES53" s="26"/>
      <c r="ET53" s="26"/>
      <c r="EU53" s="26">
        <f t="shared" ref="EU53:EV53" ca="1" si="650">SUM(G53+P53+Y53+AH53+AQ53+AZ53+BI53+BR53+CA53+CJ53+CS53+DB53+DK53+DT53+EC53+EL53)</f>
        <v>0</v>
      </c>
      <c r="EV53" s="26">
        <f t="shared" ca="1" si="650"/>
        <v>1</v>
      </c>
      <c r="EW53" s="26">
        <f t="shared" ref="EW53:EW56" ca="1" si="651">SUM(EU53:EV53)</f>
        <v>1</v>
      </c>
      <c r="EX53" s="26"/>
      <c r="EY53" s="26"/>
      <c r="EZ53" s="29"/>
    </row>
    <row r="54" spans="1:156" ht="14">
      <c r="A54" s="280"/>
      <c r="B54" s="278"/>
      <c r="C54" s="278"/>
      <c r="D54" s="30"/>
      <c r="E54" s="26"/>
      <c r="F54" s="26"/>
      <c r="G54" s="26"/>
      <c r="H54" s="26"/>
      <c r="I54" s="26"/>
      <c r="J54" s="26"/>
      <c r="K54" s="26"/>
      <c r="L54" s="27"/>
      <c r="M54" s="28"/>
      <c r="N54" s="26"/>
      <c r="O54" s="26"/>
      <c r="P54" s="26"/>
      <c r="Q54" s="26"/>
      <c r="R54" s="26"/>
      <c r="S54" s="26"/>
      <c r="T54" s="26"/>
      <c r="U54" s="27"/>
      <c r="V54" s="28"/>
      <c r="W54" s="26"/>
      <c r="X54" s="26"/>
      <c r="Y54" s="26"/>
      <c r="Z54" s="26"/>
      <c r="AA54" s="26"/>
      <c r="AB54" s="26"/>
      <c r="AC54" s="26"/>
      <c r="AD54" s="27"/>
      <c r="AE54" s="28"/>
      <c r="AF54" s="26"/>
      <c r="AG54" s="26"/>
      <c r="AH54" s="26"/>
      <c r="AI54" s="26"/>
      <c r="AJ54" s="26"/>
      <c r="AK54" s="26"/>
      <c r="AL54" s="26"/>
      <c r="AM54" s="29"/>
      <c r="AN54" s="30"/>
      <c r="AO54" s="26"/>
      <c r="AP54" s="26"/>
      <c r="AQ54" s="26"/>
      <c r="AR54" s="26"/>
      <c r="AS54" s="26"/>
      <c r="AT54" s="26"/>
      <c r="AU54" s="26"/>
      <c r="AV54" s="27"/>
      <c r="AW54" s="28"/>
      <c r="AX54" s="26"/>
      <c r="AY54" s="26"/>
      <c r="AZ54" s="26"/>
      <c r="BA54" s="26"/>
      <c r="BB54" s="26"/>
      <c r="BC54" s="26"/>
      <c r="BD54" s="26"/>
      <c r="BE54" s="29"/>
      <c r="BF54" s="30"/>
      <c r="BG54" s="26"/>
      <c r="BH54" s="26"/>
      <c r="BI54" s="26"/>
      <c r="BJ54" s="26"/>
      <c r="BK54" s="26"/>
      <c r="BL54" s="26"/>
      <c r="BM54" s="26"/>
      <c r="BN54" s="27"/>
      <c r="BO54" s="28"/>
      <c r="BP54" s="26"/>
      <c r="BQ54" s="26"/>
      <c r="BR54" s="26"/>
      <c r="BS54" s="26"/>
      <c r="BT54" s="26"/>
      <c r="BU54" s="26"/>
      <c r="BV54" s="26"/>
      <c r="BW54" s="29"/>
      <c r="BX54" s="30"/>
      <c r="BY54" s="26"/>
      <c r="BZ54" s="26"/>
      <c r="CA54" s="26"/>
      <c r="CB54" s="26"/>
      <c r="CC54" s="26"/>
      <c r="CD54" s="26"/>
      <c r="CE54" s="26"/>
      <c r="CF54" s="27"/>
      <c r="CG54" s="28"/>
      <c r="CH54" s="26"/>
      <c r="CI54" s="26"/>
      <c r="CJ54" s="26"/>
      <c r="CK54" s="26"/>
      <c r="CL54" s="26"/>
      <c r="CM54" s="26"/>
      <c r="CN54" s="26"/>
      <c r="CO54" s="29"/>
      <c r="CP54" s="31"/>
      <c r="CQ54" s="32"/>
      <c r="CR54" s="32"/>
      <c r="CS54" s="33"/>
      <c r="CT54" s="33"/>
      <c r="CU54" s="33"/>
      <c r="CV54" s="32"/>
      <c r="CW54" s="32"/>
      <c r="CX54" s="34"/>
      <c r="CY54" s="28"/>
      <c r="CZ54" s="26"/>
      <c r="DA54" s="26"/>
      <c r="DB54" s="26"/>
      <c r="DC54" s="26"/>
      <c r="DD54" s="26"/>
      <c r="DE54" s="26"/>
      <c r="DF54" s="26"/>
      <c r="DG54" s="29"/>
      <c r="DH54" s="30"/>
      <c r="DI54" s="26"/>
      <c r="DJ54" s="26"/>
      <c r="DK54" s="26"/>
      <c r="DL54" s="26"/>
      <c r="DM54" s="26"/>
      <c r="DN54" s="26"/>
      <c r="DO54" s="26"/>
      <c r="DP54" s="27"/>
      <c r="DQ54" s="28"/>
      <c r="DR54" s="26"/>
      <c r="DS54" s="26"/>
      <c r="DT54" s="26"/>
      <c r="DU54" s="26"/>
      <c r="DV54" s="26"/>
      <c r="DW54" s="26"/>
      <c r="DX54" s="26"/>
      <c r="DY54" s="29"/>
      <c r="DZ54" s="30"/>
      <c r="EA54" s="26"/>
      <c r="EB54" s="26"/>
      <c r="EC54" s="26"/>
      <c r="ED54" s="26"/>
      <c r="EE54" s="26"/>
      <c r="EF54" s="26"/>
      <c r="EG54" s="26"/>
      <c r="EH54" s="29"/>
      <c r="EI54" s="30"/>
      <c r="EJ54" s="26"/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>
        <f t="shared" ref="EU54:EV54" si="652">SUM(G54+P54+Y54+AH54+AQ54+AZ54+BI54+BR54+CA54+CJ54+CS54+DB54+DK54+DT54+EC54+EL54)</f>
        <v>0</v>
      </c>
      <c r="EV54" s="26">
        <f t="shared" si="652"/>
        <v>0</v>
      </c>
      <c r="EW54" s="26">
        <f t="shared" si="651"/>
        <v>0</v>
      </c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30"/>
      <c r="E55" s="26"/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53">SUM(D55+G55)</f>
        <v>0</v>
      </c>
      <c r="K55" s="26">
        <f t="shared" si="653"/>
        <v>0</v>
      </c>
      <c r="L55" s="27">
        <f>SUM(J55:K55)</f>
        <v>0</v>
      </c>
      <c r="M55" s="28"/>
      <c r="N55" s="26"/>
      <c r="O55" s="26">
        <f>SUM(M55:N55)</f>
        <v>0</v>
      </c>
      <c r="P55" s="26"/>
      <c r="Q55" s="26"/>
      <c r="R55" s="26">
        <f>SUM(P55:Q55)</f>
        <v>0</v>
      </c>
      <c r="S55" s="26">
        <f t="shared" ref="S55:T55" si="654">SUM(M55+P55)</f>
        <v>0</v>
      </c>
      <c r="T55" s="26">
        <f t="shared" si="654"/>
        <v>0</v>
      </c>
      <c r="U55" s="27">
        <f>SUM(S55:T55)</f>
        <v>0</v>
      </c>
      <c r="V55" s="28"/>
      <c r="W55" s="26"/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55">SUM(V55+Y55)</f>
        <v>0</v>
      </c>
      <c r="AC55" s="26">
        <f t="shared" si="655"/>
        <v>0</v>
      </c>
      <c r="AD55" s="27">
        <f>SUM(AB55:AC55)</f>
        <v>0</v>
      </c>
      <c r="AE55" s="28"/>
      <c r="AF55" s="26"/>
      <c r="AG55" s="26">
        <f>SUM(AE55:AF55)</f>
        <v>0</v>
      </c>
      <c r="AH55" s="25">
        <v>0</v>
      </c>
      <c r="AI55" s="25">
        <v>1</v>
      </c>
      <c r="AJ55" s="26">
        <f>SUM(AH55:AI55)</f>
        <v>1</v>
      </c>
      <c r="AK55" s="26">
        <f t="shared" ref="AK55:AL55" si="656">SUM(AE55+AH55)</f>
        <v>0</v>
      </c>
      <c r="AL55" s="26">
        <f t="shared" si="656"/>
        <v>1</v>
      </c>
      <c r="AM55" s="27">
        <f>SUM(AK55:AL55)</f>
        <v>1</v>
      </c>
      <c r="AN55" s="30"/>
      <c r="AO55" s="26"/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57">SUM(AN55+AQ55)</f>
        <v>0</v>
      </c>
      <c r="AU55" s="26">
        <f t="shared" si="657"/>
        <v>0</v>
      </c>
      <c r="AV55" s="27">
        <f>SUM(AT55:AU55)</f>
        <v>0</v>
      </c>
      <c r="AW55" s="28"/>
      <c r="AX55" s="26"/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58">SUM(AW55+AZ55)</f>
        <v>0</v>
      </c>
      <c r="BD55" s="26">
        <f t="shared" si="658"/>
        <v>0</v>
      </c>
      <c r="BE55" s="27">
        <f>SUM(BC55:BD55)</f>
        <v>0</v>
      </c>
      <c r="BF55" s="30"/>
      <c r="BG55" s="26"/>
      <c r="BH55" s="26">
        <f>SUM(BF55:BG55)</f>
        <v>0</v>
      </c>
      <c r="BI55" s="48">
        <v>0</v>
      </c>
      <c r="BJ55" s="46">
        <v>0</v>
      </c>
      <c r="BK55" s="26">
        <f>SUM(BI55:BJ55)</f>
        <v>0</v>
      </c>
      <c r="BL55" s="26">
        <f t="shared" ref="BL55:BM55" si="659">SUM(BF55+BI55)</f>
        <v>0</v>
      </c>
      <c r="BM55" s="26">
        <f t="shared" si="659"/>
        <v>0</v>
      </c>
      <c r="BN55" s="27">
        <f>SUM(BL55:BM55)</f>
        <v>0</v>
      </c>
      <c r="BO55" s="28"/>
      <c r="BP55" s="26"/>
      <c r="BQ55" s="26">
        <f>SUM(BO55:BP55)</f>
        <v>0</v>
      </c>
      <c r="BR55" s="25">
        <v>0</v>
      </c>
      <c r="BS55" s="25">
        <v>0</v>
      </c>
      <c r="BT55" s="26">
        <f>SUM(BR55:BS55)</f>
        <v>0</v>
      </c>
      <c r="BU55" s="26">
        <f t="shared" ref="BU55:BV55" si="660">SUM(BO55+BR55)</f>
        <v>0</v>
      </c>
      <c r="BV55" s="26">
        <f t="shared" si="660"/>
        <v>0</v>
      </c>
      <c r="BW55" s="27">
        <f>SUM(BU55:BV55)</f>
        <v>0</v>
      </c>
      <c r="BX55" s="30"/>
      <c r="BY55" s="26"/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61">SUM(BX55+CA55)</f>
        <v>0</v>
      </c>
      <c r="CE55" s="26">
        <f t="shared" si="661"/>
        <v>0</v>
      </c>
      <c r="CF55" s="27">
        <f>SUM(CD55:CE55)</f>
        <v>0</v>
      </c>
      <c r="CG55" s="28"/>
      <c r="CH55" s="26"/>
      <c r="CI55" s="26">
        <f>SUM(CG55:CH55)</f>
        <v>0</v>
      </c>
      <c r="CJ55" s="25">
        <v>0</v>
      </c>
      <c r="CK55" s="25">
        <v>0</v>
      </c>
      <c r="CL55" s="26">
        <f>SUM(CJ55:CK55)</f>
        <v>0</v>
      </c>
      <c r="CM55" s="26">
        <f t="shared" ref="CM55:CN55" si="662">SUM(CG55+CJ55)</f>
        <v>0</v>
      </c>
      <c r="CN55" s="26">
        <f t="shared" si="662"/>
        <v>0</v>
      </c>
      <c r="CO55" s="27">
        <f>SUM(CM55:CN55)</f>
        <v>0</v>
      </c>
      <c r="CP55" s="31"/>
      <c r="CQ55" s="32"/>
      <c r="CR55" s="32"/>
      <c r="CS55" s="33">
        <f ca="1">IFERROR(__xludf.DUMMYFUNCTION("""COMPUTED_VALUE"""),0)</f>
        <v>0</v>
      </c>
      <c r="CT55" s="33">
        <f ca="1">IFERROR(__xludf.DUMMYFUNCTION("""COMPUTED_VALUE"""),0)</f>
        <v>0</v>
      </c>
      <c r="CU55" s="33">
        <f ca="1">IFERROR(__xludf.DUMMYFUNCTION("""COMPUTED_VALUE"""),0)</f>
        <v>0</v>
      </c>
      <c r="CV55" s="32">
        <f ca="1">IFERROR(__xludf.DUMMYFUNCTION("""COMPUTED_VALUE"""),0)</f>
        <v>0</v>
      </c>
      <c r="CW55" s="32">
        <f ca="1">IFERROR(__xludf.DUMMYFUNCTION("""COMPUTED_VALUE"""),0)</f>
        <v>0</v>
      </c>
      <c r="CX55" s="34">
        <f ca="1">IFERROR(__xludf.DUMMYFUNCTION("""COMPUTED_VALUE"""),0)</f>
        <v>0</v>
      </c>
      <c r="CY55" s="28"/>
      <c r="CZ55" s="26"/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63">SUM(CY55+DB55)</f>
        <v>0</v>
      </c>
      <c r="DF55" s="26">
        <f t="shared" si="663"/>
        <v>0</v>
      </c>
      <c r="DG55" s="27">
        <f>SUM(DE55:DF55)</f>
        <v>0</v>
      </c>
      <c r="DH55" s="30"/>
      <c r="DI55" s="26"/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64">SUM(DH55+DK55)</f>
        <v>0</v>
      </c>
      <c r="DO55" s="26">
        <f t="shared" si="664"/>
        <v>0</v>
      </c>
      <c r="DP55" s="27">
        <f>SUM(DN55:DO55)</f>
        <v>0</v>
      </c>
      <c r="DQ55" s="28"/>
      <c r="DR55" s="26"/>
      <c r="DS55" s="26">
        <f>SUM(DQ55:DR55)</f>
        <v>0</v>
      </c>
      <c r="DT55" s="26"/>
      <c r="DU55" s="26"/>
      <c r="DV55" s="26">
        <f>SUM(DT55:DU55)</f>
        <v>0</v>
      </c>
      <c r="DW55" s="26">
        <f t="shared" ref="DW55:DX55" si="665">SUM(DQ55+DT55)</f>
        <v>0</v>
      </c>
      <c r="DX55" s="26">
        <f t="shared" si="665"/>
        <v>0</v>
      </c>
      <c r="DY55" s="27">
        <f>SUM(DW55:DX55)</f>
        <v>0</v>
      </c>
      <c r="DZ55" s="30"/>
      <c r="EA55" s="26"/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66">SUM(DZ55+EC55)</f>
        <v>0</v>
      </c>
      <c r="EG55" s="26">
        <f t="shared" si="666"/>
        <v>0</v>
      </c>
      <c r="EH55" s="27">
        <f>SUM(EF55:EG55)</f>
        <v>0</v>
      </c>
      <c r="EI55" s="30"/>
      <c r="EJ55" s="26"/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67">SUM(EI55+EL55)</f>
        <v>0</v>
      </c>
      <c r="EP55" s="26">
        <f t="shared" si="667"/>
        <v>0</v>
      </c>
      <c r="EQ55" s="27">
        <f>SUM(EO55:EP55)</f>
        <v>0</v>
      </c>
      <c r="ER55" s="28"/>
      <c r="ES55" s="26"/>
      <c r="ET55" s="26"/>
      <c r="EU55" s="26">
        <f t="shared" ref="EU55:EV55" ca="1" si="668">SUM(G55+P55+Y55+AH55+AQ55+AZ55+BI55+BR55+CA55+CJ55+CS55+DB55+DK55+DT55+EC55+EL55)</f>
        <v>0</v>
      </c>
      <c r="EV55" s="26">
        <f t="shared" ca="1" si="668"/>
        <v>1</v>
      </c>
      <c r="EW55" s="26">
        <f t="shared" ca="1" si="651"/>
        <v>1</v>
      </c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30"/>
      <c r="E56" s="26"/>
      <c r="F56" s="26"/>
      <c r="G56" s="26"/>
      <c r="H56" s="26"/>
      <c r="I56" s="26"/>
      <c r="J56" s="26"/>
      <c r="K56" s="26"/>
      <c r="L56" s="27"/>
      <c r="M56" s="28"/>
      <c r="N56" s="26"/>
      <c r="O56" s="26"/>
      <c r="P56" s="26"/>
      <c r="Q56" s="26"/>
      <c r="R56" s="26"/>
      <c r="S56" s="26"/>
      <c r="T56" s="26"/>
      <c r="U56" s="27"/>
      <c r="V56" s="28"/>
      <c r="W56" s="26"/>
      <c r="X56" s="26"/>
      <c r="Y56" s="26"/>
      <c r="Z56" s="26"/>
      <c r="AA56" s="26"/>
      <c r="AB56" s="26"/>
      <c r="AC56" s="26"/>
      <c r="AD56" s="27"/>
      <c r="AE56" s="28"/>
      <c r="AF56" s="26"/>
      <c r="AG56" s="26"/>
      <c r="AH56" s="26"/>
      <c r="AI56" s="26"/>
      <c r="AJ56" s="26"/>
      <c r="AK56" s="26"/>
      <c r="AL56" s="26"/>
      <c r="AM56" s="29"/>
      <c r="AN56" s="30"/>
      <c r="AO56" s="26"/>
      <c r="AP56" s="26"/>
      <c r="AQ56" s="26"/>
      <c r="AR56" s="26"/>
      <c r="AS56" s="26"/>
      <c r="AT56" s="26"/>
      <c r="AU56" s="26"/>
      <c r="AV56" s="27"/>
      <c r="AW56" s="28"/>
      <c r="AX56" s="26"/>
      <c r="AY56" s="26"/>
      <c r="AZ56" s="26"/>
      <c r="BA56" s="26"/>
      <c r="BB56" s="26"/>
      <c r="BC56" s="26"/>
      <c r="BD56" s="26"/>
      <c r="BE56" s="29"/>
      <c r="BF56" s="30"/>
      <c r="BG56" s="26"/>
      <c r="BH56" s="26"/>
      <c r="BI56" s="26"/>
      <c r="BJ56" s="26"/>
      <c r="BK56" s="26"/>
      <c r="BL56" s="26"/>
      <c r="BM56" s="26"/>
      <c r="BN56" s="27"/>
      <c r="BO56" s="28"/>
      <c r="BP56" s="26"/>
      <c r="BQ56" s="26"/>
      <c r="BR56" s="26"/>
      <c r="BS56" s="26"/>
      <c r="BT56" s="26"/>
      <c r="BU56" s="26"/>
      <c r="BV56" s="26"/>
      <c r="BW56" s="29"/>
      <c r="BX56" s="30"/>
      <c r="BY56" s="26"/>
      <c r="BZ56" s="26"/>
      <c r="CA56" s="26"/>
      <c r="CB56" s="26"/>
      <c r="CC56" s="26"/>
      <c r="CD56" s="26"/>
      <c r="CE56" s="26"/>
      <c r="CF56" s="27"/>
      <c r="CG56" s="28"/>
      <c r="CH56" s="26"/>
      <c r="CI56" s="26"/>
      <c r="CJ56" s="26"/>
      <c r="CK56" s="26"/>
      <c r="CL56" s="26"/>
      <c r="CM56" s="26"/>
      <c r="CN56" s="26"/>
      <c r="CO56" s="29"/>
      <c r="CP56" s="31"/>
      <c r="CQ56" s="32"/>
      <c r="CR56" s="32"/>
      <c r="CS56" s="33"/>
      <c r="CT56" s="33"/>
      <c r="CU56" s="33"/>
      <c r="CV56" s="32"/>
      <c r="CW56" s="32"/>
      <c r="CX56" s="34"/>
      <c r="CY56" s="28"/>
      <c r="CZ56" s="26"/>
      <c r="DA56" s="26"/>
      <c r="DB56" s="26"/>
      <c r="DC56" s="26"/>
      <c r="DD56" s="26"/>
      <c r="DE56" s="26"/>
      <c r="DF56" s="26"/>
      <c r="DG56" s="29"/>
      <c r="DH56" s="30"/>
      <c r="DI56" s="26"/>
      <c r="DJ56" s="26"/>
      <c r="DK56" s="26"/>
      <c r="DL56" s="26"/>
      <c r="DM56" s="26"/>
      <c r="DN56" s="26"/>
      <c r="DO56" s="26"/>
      <c r="DP56" s="27"/>
      <c r="DQ56" s="28"/>
      <c r="DR56" s="26"/>
      <c r="DS56" s="26"/>
      <c r="DT56" s="26"/>
      <c r="DU56" s="26"/>
      <c r="DV56" s="26"/>
      <c r="DW56" s="26"/>
      <c r="DX56" s="26"/>
      <c r="DY56" s="29"/>
      <c r="DZ56" s="30"/>
      <c r="EA56" s="26"/>
      <c r="EB56" s="26"/>
      <c r="EC56" s="26"/>
      <c r="ED56" s="26"/>
      <c r="EE56" s="26"/>
      <c r="EF56" s="26"/>
      <c r="EG56" s="26"/>
      <c r="EH56" s="29"/>
      <c r="EI56" s="30"/>
      <c r="EJ56" s="26"/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26">
        <f t="shared" ref="EU56:EV56" si="669">SUM(G56+P56+Y56+AH56+AQ56+AZ56+BI56+BR56+CA56+CJ56+CS56+DB56+DK56+DT56+EC56+EL56)</f>
        <v>0</v>
      </c>
      <c r="EV56" s="26">
        <f t="shared" si="669"/>
        <v>0</v>
      </c>
      <c r="EW56" s="26">
        <f t="shared" si="651"/>
        <v>0</v>
      </c>
      <c r="EX56" s="62"/>
      <c r="EY56" s="62"/>
      <c r="EZ56" s="63"/>
    </row>
    <row r="57" spans="1:156" ht="12.5">
      <c r="A57" s="277"/>
      <c r="B57" s="278"/>
      <c r="C57" s="247"/>
      <c r="D57" s="50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270"/>
      <c r="EU57" s="254"/>
      <c r="EV57" s="254"/>
      <c r="EW57" s="254"/>
      <c r="EX57" s="254"/>
      <c r="EY57" s="51"/>
      <c r="EZ57" s="20"/>
    </row>
    <row r="58" spans="1:156" ht="14">
      <c r="A58" s="276" t="s">
        <v>74</v>
      </c>
      <c r="B58" s="256"/>
      <c r="C58" s="52" t="s">
        <v>75</v>
      </c>
      <c r="D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268"/>
      <c r="EU58" s="254"/>
      <c r="EV58" s="254"/>
      <c r="EW58" s="254"/>
      <c r="EX58" s="254"/>
      <c r="EY58" s="41"/>
      <c r="EZ58" s="28"/>
    </row>
    <row r="59" spans="1:156" ht="14">
      <c r="A59" s="45" t="s">
        <v>74</v>
      </c>
      <c r="B59" s="46">
        <v>1</v>
      </c>
      <c r="C59" s="57" t="s">
        <v>76</v>
      </c>
      <c r="D59" s="30"/>
      <c r="E59" s="26"/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70">SUM(D59+G59)</f>
        <v>0</v>
      </c>
      <c r="K59" s="26">
        <f t="shared" si="670"/>
        <v>0</v>
      </c>
      <c r="L59" s="27">
        <f>SUM(J59:K59)</f>
        <v>0</v>
      </c>
      <c r="M59" s="28"/>
      <c r="N59" s="26"/>
      <c r="O59" s="26">
        <f>SUM(M59:N59)</f>
        <v>0</v>
      </c>
      <c r="P59" s="26"/>
      <c r="Q59" s="26"/>
      <c r="R59" s="26">
        <f>SUM(P59:Q59)</f>
        <v>0</v>
      </c>
      <c r="S59" s="26">
        <f t="shared" ref="S59:T59" si="671">SUM(M59+P59)</f>
        <v>0</v>
      </c>
      <c r="T59" s="26">
        <f t="shared" si="671"/>
        <v>0</v>
      </c>
      <c r="U59" s="27">
        <f>SUM(S59:T59)</f>
        <v>0</v>
      </c>
      <c r="V59" s="28"/>
      <c r="W59" s="26"/>
      <c r="X59" s="26">
        <f>SUM(V59:W59)</f>
        <v>0</v>
      </c>
      <c r="Y59" s="48">
        <v>20</v>
      </c>
      <c r="Z59" s="46">
        <v>26</v>
      </c>
      <c r="AA59" s="26">
        <f>SUM(Y59:Z59)</f>
        <v>46</v>
      </c>
      <c r="AB59" s="26">
        <f t="shared" ref="AB59:AC59" si="672">SUM(V59+Y59)</f>
        <v>20</v>
      </c>
      <c r="AC59" s="26">
        <f t="shared" si="672"/>
        <v>26</v>
      </c>
      <c r="AD59" s="27">
        <f>SUM(AB59:AC59)</f>
        <v>46</v>
      </c>
      <c r="AE59" s="28"/>
      <c r="AF59" s="26"/>
      <c r="AG59" s="26">
        <f>SUM(AE59:AF59)</f>
        <v>0</v>
      </c>
      <c r="AH59" s="25">
        <v>3</v>
      </c>
      <c r="AI59" s="25">
        <v>4</v>
      </c>
      <c r="AJ59" s="26">
        <f>SUM(AH59:AI59)</f>
        <v>7</v>
      </c>
      <c r="AK59" s="26">
        <f t="shared" ref="AK59:AL59" si="673">SUM(AE59+AH59)</f>
        <v>3</v>
      </c>
      <c r="AL59" s="26">
        <f t="shared" si="673"/>
        <v>4</v>
      </c>
      <c r="AM59" s="27">
        <f>SUM(AK59:AL59)</f>
        <v>7</v>
      </c>
      <c r="AN59" s="30"/>
      <c r="AO59" s="26"/>
      <c r="AP59" s="26">
        <f>SUM(AN59:AO59)</f>
        <v>0</v>
      </c>
      <c r="AQ59" s="25">
        <v>9</v>
      </c>
      <c r="AR59" s="25">
        <v>12</v>
      </c>
      <c r="AS59" s="26">
        <f>SUM(AQ59:AR59)</f>
        <v>21</v>
      </c>
      <c r="AT59" s="26">
        <f t="shared" ref="AT59:AU59" si="674">SUM(AN59+AQ59)</f>
        <v>9</v>
      </c>
      <c r="AU59" s="26">
        <f t="shared" si="674"/>
        <v>12</v>
      </c>
      <c r="AV59" s="27">
        <f>SUM(AT59:AU59)</f>
        <v>21</v>
      </c>
      <c r="AW59" s="28"/>
      <c r="AX59" s="26"/>
      <c r="AY59" s="26">
        <f>SUM(AW59:AX59)</f>
        <v>0</v>
      </c>
      <c r="AZ59" s="25">
        <v>3</v>
      </c>
      <c r="BA59" s="25">
        <v>1</v>
      </c>
      <c r="BB59" s="26">
        <f>SUM(AZ59:BA59)</f>
        <v>4</v>
      </c>
      <c r="BC59" s="26">
        <f t="shared" ref="BC59:BD59" si="675">SUM(AW59+AZ59)</f>
        <v>3</v>
      </c>
      <c r="BD59" s="26">
        <f t="shared" si="675"/>
        <v>1</v>
      </c>
      <c r="BE59" s="27">
        <f>SUM(BC59:BD59)</f>
        <v>4</v>
      </c>
      <c r="BF59" s="30"/>
      <c r="BG59" s="26"/>
      <c r="BH59" s="26">
        <f>SUM(BF59:BG59)</f>
        <v>0</v>
      </c>
      <c r="BI59" s="48">
        <v>4</v>
      </c>
      <c r="BJ59" s="46">
        <v>44</v>
      </c>
      <c r="BK59" s="26">
        <f>SUM(BI59:BJ59)</f>
        <v>48</v>
      </c>
      <c r="BL59" s="26">
        <f t="shared" ref="BL59:BM59" si="676">SUM(BF59+BI59)</f>
        <v>4</v>
      </c>
      <c r="BM59" s="26">
        <f t="shared" si="676"/>
        <v>44</v>
      </c>
      <c r="BN59" s="27">
        <f>SUM(BL59:BM59)</f>
        <v>48</v>
      </c>
      <c r="BO59" s="28"/>
      <c r="BP59" s="26"/>
      <c r="BQ59" s="26">
        <f>SUM(BO59:BP59)</f>
        <v>0</v>
      </c>
      <c r="BR59" s="26"/>
      <c r="BS59" s="26"/>
      <c r="BT59" s="26">
        <f>SUM(BR59:BS59)</f>
        <v>0</v>
      </c>
      <c r="BU59" s="26">
        <f t="shared" ref="BU59:BV59" si="677">SUM(BO59+BR59)</f>
        <v>0</v>
      </c>
      <c r="BV59" s="26">
        <f t="shared" si="677"/>
        <v>0</v>
      </c>
      <c r="BW59" s="27">
        <f>SUM(BU59:BV59)</f>
        <v>0</v>
      </c>
      <c r="BX59" s="30"/>
      <c r="BY59" s="26"/>
      <c r="BZ59" s="26">
        <f>SUM(BX59:BY59)</f>
        <v>0</v>
      </c>
      <c r="CA59" s="25">
        <v>32</v>
      </c>
      <c r="CB59" s="25">
        <v>38</v>
      </c>
      <c r="CC59" s="26">
        <f>SUM(CA59:CB59)</f>
        <v>70</v>
      </c>
      <c r="CD59" s="26">
        <f t="shared" ref="CD59:CE59" si="678">SUM(BX59+CA59)</f>
        <v>32</v>
      </c>
      <c r="CE59" s="26">
        <f t="shared" si="678"/>
        <v>38</v>
      </c>
      <c r="CF59" s="27">
        <f>SUM(CD59:CE59)</f>
        <v>70</v>
      </c>
      <c r="CG59" s="75"/>
      <c r="CH59" s="26"/>
      <c r="CI59" s="26">
        <f>SUM(CG59:CH59)</f>
        <v>0</v>
      </c>
      <c r="CJ59" s="26"/>
      <c r="CK59" s="26"/>
      <c r="CL59" s="26">
        <f>SUM(CJ59:CK59)</f>
        <v>0</v>
      </c>
      <c r="CM59" s="26">
        <f t="shared" ref="CM59:CN59" si="679">SUM(CG59+CJ59)</f>
        <v>0</v>
      </c>
      <c r="CN59" s="26">
        <f t="shared" si="679"/>
        <v>0</v>
      </c>
      <c r="CO59" s="27">
        <f>SUM(CM59:CN59)</f>
        <v>0</v>
      </c>
      <c r="CP59" s="76" t="str">
        <f ca="1">IFERROR(__xludf.DUMMYFUNCTION("importrange(""1DjzFX_5hpKQ32gDJ9cZkaQq64j_m636uVPTHxkMKqWg"",""LAP YANKES!d59:l78"")"),"")</f>
        <v/>
      </c>
      <c r="CQ59" s="32"/>
      <c r="CR59" s="32"/>
      <c r="CS59" s="33">
        <f ca="1">IFERROR(__xludf.DUMMYFUNCTION("""COMPUTED_VALUE"""),45)</f>
        <v>45</v>
      </c>
      <c r="CT59" s="33">
        <f ca="1">IFERROR(__xludf.DUMMYFUNCTION("""COMPUTED_VALUE"""),79)</f>
        <v>79</v>
      </c>
      <c r="CU59" s="33">
        <f ca="1">IFERROR(__xludf.DUMMYFUNCTION("""COMPUTED_VALUE"""),124)</f>
        <v>124</v>
      </c>
      <c r="CV59" s="32">
        <f ca="1">IFERROR(__xludf.DUMMYFUNCTION("""COMPUTED_VALUE"""),45)</f>
        <v>45</v>
      </c>
      <c r="CW59" s="32">
        <f ca="1">IFERROR(__xludf.DUMMYFUNCTION("""COMPUTED_VALUE"""),79)</f>
        <v>79</v>
      </c>
      <c r="CX59" s="34">
        <f ca="1">IFERROR(__xludf.DUMMYFUNCTION("""COMPUTED_VALUE"""),124)</f>
        <v>124</v>
      </c>
      <c r="CY59" s="28"/>
      <c r="CZ59" s="26"/>
      <c r="DA59" s="26">
        <f>SUM(CY59:CZ59)</f>
        <v>0</v>
      </c>
      <c r="DB59" s="25">
        <v>42</v>
      </c>
      <c r="DC59" s="25">
        <v>61</v>
      </c>
      <c r="DD59" s="26">
        <f>SUM(DB59:DC59)</f>
        <v>103</v>
      </c>
      <c r="DE59" s="26">
        <f t="shared" ref="DE59:DF59" si="680">SUM(CY59+DB59)</f>
        <v>42</v>
      </c>
      <c r="DF59" s="26">
        <f t="shared" si="680"/>
        <v>61</v>
      </c>
      <c r="DG59" s="27">
        <f>SUM(DE59:DF59)</f>
        <v>103</v>
      </c>
      <c r="DH59" s="30"/>
      <c r="DI59" s="26"/>
      <c r="DJ59" s="26">
        <f>SUM(DH59:DI59)</f>
        <v>0</v>
      </c>
      <c r="DK59" s="25">
        <v>10</v>
      </c>
      <c r="DL59" s="25">
        <v>18</v>
      </c>
      <c r="DM59" s="26">
        <f>SUM(DK59:DL59)</f>
        <v>28</v>
      </c>
      <c r="DN59" s="26">
        <f t="shared" ref="DN59:DO59" si="681">SUM(DH59+DK59)</f>
        <v>10</v>
      </c>
      <c r="DO59" s="26">
        <f t="shared" si="681"/>
        <v>18</v>
      </c>
      <c r="DP59" s="27">
        <f>SUM(DN59:DO59)</f>
        <v>28</v>
      </c>
      <c r="DQ59" s="28"/>
      <c r="DR59" s="26"/>
      <c r="DS59" s="25">
        <v>0</v>
      </c>
      <c r="DT59" s="25">
        <v>113</v>
      </c>
      <c r="DU59" s="25">
        <v>135</v>
      </c>
      <c r="DV59" s="26">
        <f>SUM(DT59:DU59)</f>
        <v>248</v>
      </c>
      <c r="DW59" s="26">
        <f t="shared" ref="DW59:DX59" si="682">SUM(DQ59+DT59)</f>
        <v>113</v>
      </c>
      <c r="DX59" s="26">
        <f t="shared" si="682"/>
        <v>135</v>
      </c>
      <c r="DY59" s="27">
        <f>SUM(DW59:DX59)</f>
        <v>248</v>
      </c>
      <c r="DZ59" s="30"/>
      <c r="EA59" s="26"/>
      <c r="EB59" s="26">
        <f>SUM(DZ59:EA59)</f>
        <v>0</v>
      </c>
      <c r="EC59" s="25">
        <v>25</v>
      </c>
      <c r="ED59" s="25">
        <v>24</v>
      </c>
      <c r="EE59" s="26">
        <f>SUM(EC59:ED59)</f>
        <v>49</v>
      </c>
      <c r="EF59" s="26">
        <f t="shared" ref="EF59:EG59" si="683">SUM(DZ59+EC59)</f>
        <v>25</v>
      </c>
      <c r="EG59" s="26">
        <f t="shared" si="683"/>
        <v>24</v>
      </c>
      <c r="EH59" s="27">
        <f>SUM(EF59:EG59)</f>
        <v>49</v>
      </c>
      <c r="EI59" s="30"/>
      <c r="EJ59" s="26"/>
      <c r="EK59" s="26">
        <f>SUM(EI59:EJ59)</f>
        <v>0</v>
      </c>
      <c r="EL59" s="25">
        <v>57</v>
      </c>
      <c r="EM59" s="25">
        <v>89</v>
      </c>
      <c r="EN59" s="26">
        <f>SUM(EL59:EM59)</f>
        <v>146</v>
      </c>
      <c r="EO59" s="26">
        <f t="shared" ref="EO59:EP59" si="684">SUM(EI59+EL59)</f>
        <v>57</v>
      </c>
      <c r="EP59" s="26">
        <f t="shared" si="684"/>
        <v>89</v>
      </c>
      <c r="EQ59" s="27">
        <f>SUM(EO59:EP59)</f>
        <v>146</v>
      </c>
      <c r="ER59" s="28"/>
      <c r="ES59" s="26"/>
      <c r="ET59" s="26"/>
      <c r="EU59" s="26">
        <f t="shared" ref="EU59:EV59" ca="1" si="685">SUM(G59+P59+Y59+AH59+AQ59+AZ59+BI59+BR59+CA59+CJ59+CS59+DB59+DK59+DT59+EC59+EL59)</f>
        <v>363</v>
      </c>
      <c r="EV59" s="26">
        <f t="shared" ca="1" si="685"/>
        <v>531</v>
      </c>
      <c r="EW59" s="26">
        <f t="shared" ref="EW59:EW69" ca="1" si="686">SUM(EU59:EV59)</f>
        <v>894</v>
      </c>
      <c r="EX59" s="26"/>
      <c r="EY59" s="26"/>
      <c r="EZ59" s="29"/>
    </row>
    <row r="60" spans="1:156" ht="14">
      <c r="A60" s="280"/>
      <c r="B60" s="278"/>
      <c r="C60" s="278"/>
      <c r="D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2"/>
      <c r="CQ60" s="42"/>
      <c r="CR60" s="42"/>
      <c r="CS60" s="43"/>
      <c r="CT60" s="43"/>
      <c r="CU60" s="43"/>
      <c r="CV60" s="42"/>
      <c r="CW60" s="42"/>
      <c r="CX60" s="42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26">
        <f t="shared" ref="EU60:EV60" si="687">SUM(G60+P60+Y60+AH60+AQ60+AZ60+BI60+BR60+CA60+CJ60+CS60+DB60+DK60+DT60+EC60+EL60)</f>
        <v>0</v>
      </c>
      <c r="EV60" s="26">
        <f t="shared" si="687"/>
        <v>0</v>
      </c>
      <c r="EW60" s="26">
        <f t="shared" si="686"/>
        <v>0</v>
      </c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30"/>
      <c r="E61" s="26"/>
      <c r="F61" s="26">
        <f t="shared" ref="F61:F69" si="688">SUM(D61:E61)</f>
        <v>0</v>
      </c>
      <c r="G61" s="25">
        <v>6</v>
      </c>
      <c r="H61" s="25">
        <v>3</v>
      </c>
      <c r="I61" s="26">
        <f t="shared" ref="I61:I69" si="689">SUM(G61:H61)</f>
        <v>9</v>
      </c>
      <c r="J61" s="26">
        <f t="shared" ref="J61:K61" si="690">SUM(D61+G61)</f>
        <v>6</v>
      </c>
      <c r="K61" s="26">
        <f t="shared" si="690"/>
        <v>3</v>
      </c>
      <c r="L61" s="27">
        <f t="shared" ref="L61:L69" si="691">SUM(J61:K61)</f>
        <v>9</v>
      </c>
      <c r="M61" s="28"/>
      <c r="N61" s="26"/>
      <c r="O61" s="26">
        <f t="shared" ref="O61:O69" si="692">SUM(M61:N61)</f>
        <v>0</v>
      </c>
      <c r="P61" s="25">
        <v>3</v>
      </c>
      <c r="Q61" s="25">
        <v>2</v>
      </c>
      <c r="R61" s="26">
        <f t="shared" ref="R61:R69" si="693">SUM(P61:Q61)</f>
        <v>5</v>
      </c>
      <c r="S61" s="26">
        <f t="shared" ref="S61:T61" si="694">SUM(M61+P61)</f>
        <v>3</v>
      </c>
      <c r="T61" s="26">
        <f t="shared" si="694"/>
        <v>2</v>
      </c>
      <c r="U61" s="27">
        <f t="shared" ref="U61:U69" si="695">SUM(S61:T61)</f>
        <v>5</v>
      </c>
      <c r="V61" s="28"/>
      <c r="W61" s="26"/>
      <c r="X61" s="26">
        <f t="shared" ref="X61:X69" si="696">SUM(V61:W61)</f>
        <v>0</v>
      </c>
      <c r="Y61" s="26"/>
      <c r="Z61" s="26"/>
      <c r="AA61" s="26">
        <f t="shared" ref="AA61:AA69" si="697">SUM(Y61:Z61)</f>
        <v>0</v>
      </c>
      <c r="AB61" s="26">
        <f t="shared" ref="AB61:AC61" si="698">SUM(V61+Y61)</f>
        <v>0</v>
      </c>
      <c r="AC61" s="26">
        <f t="shared" si="698"/>
        <v>0</v>
      </c>
      <c r="AD61" s="27">
        <f t="shared" ref="AD61:AD69" si="699">SUM(AB61:AC61)</f>
        <v>0</v>
      </c>
      <c r="AE61" s="28"/>
      <c r="AF61" s="26"/>
      <c r="AG61" s="26">
        <f t="shared" ref="AG61:AG69" si="700">SUM(AE61:AF61)</f>
        <v>0</v>
      </c>
      <c r="AH61" s="25">
        <v>2</v>
      </c>
      <c r="AI61" s="25">
        <v>4</v>
      </c>
      <c r="AJ61" s="26">
        <f t="shared" ref="AJ61:AJ69" si="701">SUM(AH61:AI61)</f>
        <v>6</v>
      </c>
      <c r="AK61" s="26">
        <f t="shared" ref="AK61:AL61" si="702">SUM(AE61+AH61)</f>
        <v>2</v>
      </c>
      <c r="AL61" s="26">
        <f t="shared" si="702"/>
        <v>4</v>
      </c>
      <c r="AM61" s="27">
        <f t="shared" ref="AM61:AM69" si="703">SUM(AK61:AL61)</f>
        <v>6</v>
      </c>
      <c r="AN61" s="30"/>
      <c r="AO61" s="26"/>
      <c r="AP61" s="26">
        <f t="shared" ref="AP61:AP69" si="704">SUM(AN61:AO61)</f>
        <v>0</v>
      </c>
      <c r="AQ61" s="25">
        <v>8</v>
      </c>
      <c r="AR61" s="25">
        <v>5</v>
      </c>
      <c r="AS61" s="26">
        <f t="shared" ref="AS61:AS69" si="705">SUM(AQ61:AR61)</f>
        <v>13</v>
      </c>
      <c r="AT61" s="26">
        <f t="shared" ref="AT61:AU61" si="706">SUM(AN61+AQ61)</f>
        <v>8</v>
      </c>
      <c r="AU61" s="26">
        <f t="shared" si="706"/>
        <v>5</v>
      </c>
      <c r="AV61" s="27">
        <f t="shared" ref="AV61:AV69" si="707">SUM(AT61:AU61)</f>
        <v>13</v>
      </c>
      <c r="AW61" s="28"/>
      <c r="AX61" s="26"/>
      <c r="AY61" s="26">
        <f t="shared" ref="AY61:AY69" si="708">SUM(AW61:AX61)</f>
        <v>0</v>
      </c>
      <c r="AZ61" s="25">
        <v>3</v>
      </c>
      <c r="BA61" s="25">
        <v>1</v>
      </c>
      <c r="BB61" s="26">
        <f t="shared" ref="BB61:BB69" si="709">SUM(AZ61:BA61)</f>
        <v>4</v>
      </c>
      <c r="BC61" s="26">
        <f t="shared" ref="BC61:BD61" si="710">SUM(AW61+AZ61)</f>
        <v>3</v>
      </c>
      <c r="BD61" s="26">
        <f t="shared" si="710"/>
        <v>1</v>
      </c>
      <c r="BE61" s="27">
        <f t="shared" ref="BE61:BE69" si="711">SUM(BC61:BD61)</f>
        <v>4</v>
      </c>
      <c r="BF61" s="30"/>
      <c r="BG61" s="26"/>
      <c r="BH61" s="26">
        <f t="shared" ref="BH61:BH69" si="712">SUM(BF61:BG61)</f>
        <v>0</v>
      </c>
      <c r="BI61" s="48">
        <v>2</v>
      </c>
      <c r="BJ61" s="46">
        <v>0</v>
      </c>
      <c r="BK61" s="26">
        <f t="shared" ref="BK61:BK69" si="713">SUM(BI61:BJ61)</f>
        <v>2</v>
      </c>
      <c r="BL61" s="26">
        <f t="shared" ref="BL61:BM61" si="714">SUM(BF61+BI61)</f>
        <v>2</v>
      </c>
      <c r="BM61" s="26">
        <f t="shared" si="714"/>
        <v>0</v>
      </c>
      <c r="BN61" s="27">
        <f t="shared" ref="BN61:BN69" si="715">SUM(BL61:BM61)</f>
        <v>2</v>
      </c>
      <c r="BO61" s="28"/>
      <c r="BP61" s="26"/>
      <c r="BQ61" s="26">
        <f t="shared" ref="BQ61:BQ69" si="716">SUM(BO61:BP61)</f>
        <v>0</v>
      </c>
      <c r="BR61" s="25">
        <v>2</v>
      </c>
      <c r="BS61" s="25">
        <v>4</v>
      </c>
      <c r="BT61" s="26">
        <f t="shared" ref="BT61:BT69" si="717">SUM(BR61:BS61)</f>
        <v>6</v>
      </c>
      <c r="BU61" s="26">
        <f t="shared" ref="BU61:BV61" si="718">SUM(BO61+BR61)</f>
        <v>2</v>
      </c>
      <c r="BV61" s="26">
        <f t="shared" si="718"/>
        <v>4</v>
      </c>
      <c r="BW61" s="27">
        <f t="shared" ref="BW61:BW69" si="719">SUM(BU61:BV61)</f>
        <v>6</v>
      </c>
      <c r="BX61" s="30"/>
      <c r="BY61" s="26"/>
      <c r="BZ61" s="26">
        <f t="shared" ref="BZ61:BZ69" si="720">SUM(BX61:BY61)</f>
        <v>0</v>
      </c>
      <c r="CA61" s="26"/>
      <c r="CB61" s="25">
        <v>1</v>
      </c>
      <c r="CC61" s="26">
        <f t="shared" ref="CC61:CC69" si="721">SUM(CA61:CB61)</f>
        <v>1</v>
      </c>
      <c r="CD61" s="26">
        <f t="shared" ref="CD61:CE61" si="722">SUM(BX61+CA61)</f>
        <v>0</v>
      </c>
      <c r="CE61" s="26">
        <f t="shared" si="722"/>
        <v>1</v>
      </c>
      <c r="CF61" s="27">
        <f t="shared" ref="CF61:CF69" si="723">SUM(CD61:CE61)</f>
        <v>1</v>
      </c>
      <c r="CG61" s="28"/>
      <c r="CH61" s="26"/>
      <c r="CI61" s="25" t="s">
        <v>39</v>
      </c>
      <c r="CJ61" s="25">
        <v>2</v>
      </c>
      <c r="CK61" s="25">
        <v>2</v>
      </c>
      <c r="CL61" s="26">
        <f t="shared" ref="CL61:CL69" si="724">SUM(CJ61:CK61)</f>
        <v>4</v>
      </c>
      <c r="CM61" s="26">
        <f t="shared" ref="CM61:CN61" si="725">SUM(CG61+CJ61)</f>
        <v>2</v>
      </c>
      <c r="CN61" s="26">
        <f t="shared" si="725"/>
        <v>2</v>
      </c>
      <c r="CO61" s="27">
        <f t="shared" ref="CO61:CO69" si="726">SUM(CM61:CN61)</f>
        <v>4</v>
      </c>
      <c r="CP61" s="76"/>
      <c r="CQ61" s="32"/>
      <c r="CR61" s="32"/>
      <c r="CS61" s="33">
        <f ca="1">IFERROR(__xludf.DUMMYFUNCTION("""COMPUTED_VALUE"""),8)</f>
        <v>8</v>
      </c>
      <c r="CT61" s="33">
        <f ca="1">IFERROR(__xludf.DUMMYFUNCTION("""COMPUTED_VALUE"""),2)</f>
        <v>2</v>
      </c>
      <c r="CU61" s="33">
        <f ca="1">IFERROR(__xludf.DUMMYFUNCTION("""COMPUTED_VALUE"""),10)</f>
        <v>10</v>
      </c>
      <c r="CV61" s="32">
        <f ca="1">IFERROR(__xludf.DUMMYFUNCTION("""COMPUTED_VALUE"""),8)</f>
        <v>8</v>
      </c>
      <c r="CW61" s="32">
        <f ca="1">IFERROR(__xludf.DUMMYFUNCTION("""COMPUTED_VALUE"""),2)</f>
        <v>2</v>
      </c>
      <c r="CX61" s="34">
        <f ca="1">IFERROR(__xludf.DUMMYFUNCTION("""COMPUTED_VALUE"""),10)</f>
        <v>10</v>
      </c>
      <c r="CY61" s="28"/>
      <c r="CZ61" s="26"/>
      <c r="DA61" s="26">
        <f t="shared" ref="DA61:DA69" si="727">SUM(CY61:CZ61)</f>
        <v>0</v>
      </c>
      <c r="DB61" s="25">
        <v>3</v>
      </c>
      <c r="DC61" s="25">
        <v>0</v>
      </c>
      <c r="DD61" s="26">
        <f t="shared" ref="DD61:DD69" si="728">SUM(DB61:DC61)</f>
        <v>3</v>
      </c>
      <c r="DE61" s="26">
        <f t="shared" ref="DE61:DF61" si="729">SUM(CY61+DB61)</f>
        <v>3</v>
      </c>
      <c r="DF61" s="26">
        <f t="shared" si="729"/>
        <v>0</v>
      </c>
      <c r="DG61" s="27">
        <f t="shared" ref="DG61:DG69" si="730">SUM(DE61:DF61)</f>
        <v>3</v>
      </c>
      <c r="DH61" s="30"/>
      <c r="DI61" s="26"/>
      <c r="DJ61" s="26">
        <f t="shared" ref="DJ61:DJ69" si="731">SUM(DH61:DI61)</f>
        <v>0</v>
      </c>
      <c r="DK61" s="25">
        <v>3</v>
      </c>
      <c r="DL61" s="25">
        <v>10</v>
      </c>
      <c r="DM61" s="26">
        <f t="shared" ref="DM61:DM69" si="732">SUM(DK61:DL61)</f>
        <v>13</v>
      </c>
      <c r="DN61" s="26">
        <f t="shared" ref="DN61:DO61" si="733">SUM(DH61+DK61)</f>
        <v>3</v>
      </c>
      <c r="DO61" s="26">
        <f t="shared" si="733"/>
        <v>10</v>
      </c>
      <c r="DP61" s="27">
        <f t="shared" ref="DP61:DP69" si="734">SUM(DN61:DO61)</f>
        <v>13</v>
      </c>
      <c r="DQ61" s="28"/>
      <c r="DR61" s="26"/>
      <c r="DS61" s="26">
        <f t="shared" ref="DS61:DS69" si="735">SUM(DQ61:DR61)</f>
        <v>0</v>
      </c>
      <c r="DT61" s="26"/>
      <c r="DU61" s="26"/>
      <c r="DV61" s="26">
        <f t="shared" ref="DV61:DV69" si="736">SUM(DT61:DU61)</f>
        <v>0</v>
      </c>
      <c r="DW61" s="26">
        <f t="shared" ref="DW61:DX61" si="737">SUM(DQ61+DT61)</f>
        <v>0</v>
      </c>
      <c r="DX61" s="26">
        <f t="shared" si="737"/>
        <v>0</v>
      </c>
      <c r="DY61" s="27">
        <f t="shared" ref="DY61:DY69" si="738">SUM(DW61:DX61)</f>
        <v>0</v>
      </c>
      <c r="DZ61" s="30"/>
      <c r="EA61" s="26"/>
      <c r="EB61" s="26">
        <f t="shared" ref="EB61:EB69" si="739">SUM(DZ61:EA61)</f>
        <v>0</v>
      </c>
      <c r="EC61" s="25">
        <v>2</v>
      </c>
      <c r="ED61" s="25">
        <v>3</v>
      </c>
      <c r="EE61" s="26">
        <f t="shared" ref="EE61:EE69" si="740">SUM(EC61:ED61)</f>
        <v>5</v>
      </c>
      <c r="EF61" s="26">
        <f t="shared" ref="EF61:EG61" si="741">SUM(DZ61+EC61)</f>
        <v>2</v>
      </c>
      <c r="EG61" s="26">
        <f t="shared" si="741"/>
        <v>3</v>
      </c>
      <c r="EH61" s="27">
        <f t="shared" ref="EH61:EH69" si="742">SUM(EF61:EG61)</f>
        <v>5</v>
      </c>
      <c r="EI61" s="30"/>
      <c r="EJ61" s="26"/>
      <c r="EK61" s="26">
        <f t="shared" ref="EK61:EK69" si="743">SUM(EI61:EJ61)</f>
        <v>0</v>
      </c>
      <c r="EL61" s="26"/>
      <c r="EM61" s="25">
        <v>2</v>
      </c>
      <c r="EN61" s="26">
        <f t="shared" ref="EN61:EN69" si="744">SUM(EL61:EM61)</f>
        <v>2</v>
      </c>
      <c r="EO61" s="26">
        <f t="shared" ref="EO61:EP61" si="745">SUM(EI61+EL61)</f>
        <v>0</v>
      </c>
      <c r="EP61" s="26">
        <f t="shared" si="745"/>
        <v>2</v>
      </c>
      <c r="EQ61" s="27">
        <f t="shared" ref="EQ61:EQ69" si="746">SUM(EO61:EP61)</f>
        <v>2</v>
      </c>
      <c r="ER61" s="28"/>
      <c r="ES61" s="26"/>
      <c r="ET61" s="26"/>
      <c r="EU61" s="26">
        <f t="shared" ref="EU61:EV61" ca="1" si="747">SUM(G61+P61+Y61+AH61+AQ61+AZ61+BI61+BR61+CA61+CJ61+CS61+DB61+DK61+DT61+EC61+EL61)</f>
        <v>44</v>
      </c>
      <c r="EV61" s="26">
        <f t="shared" ca="1" si="747"/>
        <v>39</v>
      </c>
      <c r="EW61" s="26">
        <f t="shared" ca="1" si="686"/>
        <v>83</v>
      </c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30"/>
      <c r="E62" s="26"/>
      <c r="F62" s="26">
        <f t="shared" si="688"/>
        <v>0</v>
      </c>
      <c r="G62" s="25">
        <v>1</v>
      </c>
      <c r="H62" s="25">
        <v>1</v>
      </c>
      <c r="I62" s="26">
        <f t="shared" si="689"/>
        <v>2</v>
      </c>
      <c r="J62" s="26">
        <f t="shared" ref="J62:K62" si="748">SUM(D62+G62)</f>
        <v>1</v>
      </c>
      <c r="K62" s="26">
        <f t="shared" si="748"/>
        <v>1</v>
      </c>
      <c r="L62" s="27">
        <f t="shared" si="691"/>
        <v>2</v>
      </c>
      <c r="M62" s="28"/>
      <c r="N62" s="26"/>
      <c r="O62" s="26">
        <f t="shared" si="692"/>
        <v>0</v>
      </c>
      <c r="P62" s="26"/>
      <c r="Q62" s="26"/>
      <c r="R62" s="26">
        <f t="shared" si="693"/>
        <v>0</v>
      </c>
      <c r="S62" s="26">
        <f t="shared" ref="S62:T62" si="749">SUM(M62+P62)</f>
        <v>0</v>
      </c>
      <c r="T62" s="26">
        <f t="shared" si="749"/>
        <v>0</v>
      </c>
      <c r="U62" s="27">
        <f t="shared" si="695"/>
        <v>0</v>
      </c>
      <c r="V62" s="28"/>
      <c r="W62" s="26"/>
      <c r="X62" s="26">
        <f t="shared" si="696"/>
        <v>0</v>
      </c>
      <c r="Y62" s="26"/>
      <c r="Z62" s="26"/>
      <c r="AA62" s="26">
        <f t="shared" si="697"/>
        <v>0</v>
      </c>
      <c r="AB62" s="26">
        <f t="shared" ref="AB62:AC62" si="750">SUM(V62+Y62)</f>
        <v>0</v>
      </c>
      <c r="AC62" s="26">
        <f t="shared" si="750"/>
        <v>0</v>
      </c>
      <c r="AD62" s="27">
        <f t="shared" si="699"/>
        <v>0</v>
      </c>
      <c r="AE62" s="28"/>
      <c r="AF62" s="26"/>
      <c r="AG62" s="26">
        <f t="shared" si="700"/>
        <v>0</v>
      </c>
      <c r="AH62" s="25">
        <v>0</v>
      </c>
      <c r="AI62" s="25">
        <v>0</v>
      </c>
      <c r="AJ62" s="26">
        <f t="shared" si="701"/>
        <v>0</v>
      </c>
      <c r="AK62" s="26">
        <f t="shared" ref="AK62:AL62" si="751">SUM(AE62+AH62)</f>
        <v>0</v>
      </c>
      <c r="AL62" s="26">
        <f t="shared" si="751"/>
        <v>0</v>
      </c>
      <c r="AM62" s="27">
        <f t="shared" si="703"/>
        <v>0</v>
      </c>
      <c r="AN62" s="30"/>
      <c r="AO62" s="26"/>
      <c r="AP62" s="26">
        <f t="shared" si="704"/>
        <v>0</v>
      </c>
      <c r="AQ62" s="25">
        <v>0</v>
      </c>
      <c r="AR62" s="25">
        <v>0</v>
      </c>
      <c r="AS62" s="26">
        <f t="shared" si="705"/>
        <v>0</v>
      </c>
      <c r="AT62" s="26">
        <f t="shared" ref="AT62:AU62" si="752">SUM(AN62+AQ62)</f>
        <v>0</v>
      </c>
      <c r="AU62" s="26">
        <f t="shared" si="752"/>
        <v>0</v>
      </c>
      <c r="AV62" s="27">
        <f t="shared" si="707"/>
        <v>0</v>
      </c>
      <c r="AW62" s="28"/>
      <c r="AX62" s="26"/>
      <c r="AY62" s="26">
        <f t="shared" si="708"/>
        <v>0</v>
      </c>
      <c r="AZ62" s="25">
        <v>0</v>
      </c>
      <c r="BA62" s="25">
        <v>0</v>
      </c>
      <c r="BB62" s="26">
        <f t="shared" si="709"/>
        <v>0</v>
      </c>
      <c r="BC62" s="26">
        <f t="shared" ref="BC62:BD62" si="753">SUM(AW62+AZ62)</f>
        <v>0</v>
      </c>
      <c r="BD62" s="26">
        <f t="shared" si="753"/>
        <v>0</v>
      </c>
      <c r="BE62" s="27">
        <f t="shared" si="711"/>
        <v>0</v>
      </c>
      <c r="BF62" s="30"/>
      <c r="BG62" s="26"/>
      <c r="BH62" s="26">
        <f t="shared" si="712"/>
        <v>0</v>
      </c>
      <c r="BI62" s="48">
        <v>0</v>
      </c>
      <c r="BJ62" s="46">
        <v>0</v>
      </c>
      <c r="BK62" s="26">
        <f t="shared" si="713"/>
        <v>0</v>
      </c>
      <c r="BL62" s="26">
        <f t="shared" ref="BL62:BM62" si="754">SUM(BF62+BI62)</f>
        <v>0</v>
      </c>
      <c r="BM62" s="26">
        <f t="shared" si="754"/>
        <v>0</v>
      </c>
      <c r="BN62" s="27">
        <f t="shared" si="715"/>
        <v>0</v>
      </c>
      <c r="BO62" s="28"/>
      <c r="BP62" s="26"/>
      <c r="BQ62" s="26">
        <f t="shared" si="716"/>
        <v>0</v>
      </c>
      <c r="BR62" s="25">
        <v>0</v>
      </c>
      <c r="BS62" s="25">
        <v>0</v>
      </c>
      <c r="BT62" s="26">
        <f t="shared" si="717"/>
        <v>0</v>
      </c>
      <c r="BU62" s="26">
        <f t="shared" ref="BU62:BV62" si="755">SUM(BO62+BR62)</f>
        <v>0</v>
      </c>
      <c r="BV62" s="26">
        <f t="shared" si="755"/>
        <v>0</v>
      </c>
      <c r="BW62" s="27">
        <f t="shared" si="719"/>
        <v>0</v>
      </c>
      <c r="BX62" s="30"/>
      <c r="BY62" s="26"/>
      <c r="BZ62" s="26">
        <f t="shared" si="720"/>
        <v>0</v>
      </c>
      <c r="CA62" s="26"/>
      <c r="CB62" s="26"/>
      <c r="CC62" s="26">
        <f t="shared" si="721"/>
        <v>0</v>
      </c>
      <c r="CD62" s="26">
        <f t="shared" ref="CD62:CE62" si="756">SUM(BX62+CA62)</f>
        <v>0</v>
      </c>
      <c r="CE62" s="26">
        <f t="shared" si="756"/>
        <v>0</v>
      </c>
      <c r="CF62" s="27">
        <f t="shared" si="723"/>
        <v>0</v>
      </c>
      <c r="CG62" s="28"/>
      <c r="CH62" s="26"/>
      <c r="CI62" s="26">
        <f t="shared" ref="CI62:CI69" si="757">SUM(CG62:CH62)</f>
        <v>0</v>
      </c>
      <c r="CJ62" s="26"/>
      <c r="CK62" s="26"/>
      <c r="CL62" s="26">
        <f t="shared" si="724"/>
        <v>0</v>
      </c>
      <c r="CM62" s="26">
        <f t="shared" ref="CM62:CN62" si="758">SUM(CG62+CJ62)</f>
        <v>0</v>
      </c>
      <c r="CN62" s="26">
        <f t="shared" si="758"/>
        <v>0</v>
      </c>
      <c r="CO62" s="27">
        <f t="shared" si="726"/>
        <v>0</v>
      </c>
      <c r="CP62" s="31"/>
      <c r="CQ62" s="32"/>
      <c r="CR62" s="32"/>
      <c r="CS62" s="33">
        <f ca="1">IFERROR(__xludf.DUMMYFUNCTION("""COMPUTED_VALUE"""),0)</f>
        <v>0</v>
      </c>
      <c r="CT62" s="33">
        <f ca="1">IFERROR(__xludf.DUMMYFUNCTION("""COMPUTED_VALUE"""),0)</f>
        <v>0</v>
      </c>
      <c r="CU62" s="33">
        <f ca="1">IFERROR(__xludf.DUMMYFUNCTION("""COMPUTED_VALUE"""),0)</f>
        <v>0</v>
      </c>
      <c r="CV62" s="32">
        <f ca="1">IFERROR(__xludf.DUMMYFUNCTION("""COMPUTED_VALUE"""),0)</f>
        <v>0</v>
      </c>
      <c r="CW62" s="32">
        <f ca="1">IFERROR(__xludf.DUMMYFUNCTION("""COMPUTED_VALUE"""),0)</f>
        <v>0</v>
      </c>
      <c r="CX62" s="34">
        <f ca="1">IFERROR(__xludf.DUMMYFUNCTION("""COMPUTED_VALUE"""),0)</f>
        <v>0</v>
      </c>
      <c r="CY62" s="28"/>
      <c r="CZ62" s="26"/>
      <c r="DA62" s="26">
        <f t="shared" si="727"/>
        <v>0</v>
      </c>
      <c r="DB62" s="25">
        <v>0</v>
      </c>
      <c r="DC62" s="25">
        <v>0</v>
      </c>
      <c r="DD62" s="26">
        <f t="shared" si="728"/>
        <v>0</v>
      </c>
      <c r="DE62" s="26">
        <f t="shared" ref="DE62:DF62" si="759">SUM(CY62+DB62)</f>
        <v>0</v>
      </c>
      <c r="DF62" s="26">
        <f t="shared" si="759"/>
        <v>0</v>
      </c>
      <c r="DG62" s="27">
        <f t="shared" si="730"/>
        <v>0</v>
      </c>
      <c r="DH62" s="30"/>
      <c r="DI62" s="26"/>
      <c r="DJ62" s="26">
        <f t="shared" si="731"/>
        <v>0</v>
      </c>
      <c r="DK62" s="26"/>
      <c r="DL62" s="26"/>
      <c r="DM62" s="26">
        <f t="shared" si="732"/>
        <v>0</v>
      </c>
      <c r="DN62" s="26">
        <f t="shared" ref="DN62:DO62" si="760">SUM(DH62+DK62)</f>
        <v>0</v>
      </c>
      <c r="DO62" s="26">
        <f t="shared" si="760"/>
        <v>0</v>
      </c>
      <c r="DP62" s="27">
        <f t="shared" si="734"/>
        <v>0</v>
      </c>
      <c r="DQ62" s="28"/>
      <c r="DR62" s="26"/>
      <c r="DS62" s="26">
        <f t="shared" si="735"/>
        <v>0</v>
      </c>
      <c r="DT62" s="26"/>
      <c r="DU62" s="26"/>
      <c r="DV62" s="26">
        <f t="shared" si="736"/>
        <v>0</v>
      </c>
      <c r="DW62" s="26">
        <f t="shared" ref="DW62:DX62" si="761">SUM(DQ62+DT62)</f>
        <v>0</v>
      </c>
      <c r="DX62" s="26">
        <f t="shared" si="761"/>
        <v>0</v>
      </c>
      <c r="DY62" s="27">
        <f t="shared" si="738"/>
        <v>0</v>
      </c>
      <c r="DZ62" s="30"/>
      <c r="EA62" s="26"/>
      <c r="EB62" s="26">
        <f t="shared" si="739"/>
        <v>0</v>
      </c>
      <c r="EC62" s="26"/>
      <c r="ED62" s="26"/>
      <c r="EE62" s="26">
        <f t="shared" si="740"/>
        <v>0</v>
      </c>
      <c r="EF62" s="26">
        <f t="shared" ref="EF62:EG62" si="762">SUM(DZ62+EC62)</f>
        <v>0</v>
      </c>
      <c r="EG62" s="26">
        <f t="shared" si="762"/>
        <v>0</v>
      </c>
      <c r="EH62" s="27">
        <f t="shared" si="742"/>
        <v>0</v>
      </c>
      <c r="EI62" s="30"/>
      <c r="EJ62" s="26"/>
      <c r="EK62" s="26">
        <f t="shared" si="743"/>
        <v>0</v>
      </c>
      <c r="EL62" s="26"/>
      <c r="EM62" s="26"/>
      <c r="EN62" s="26">
        <f t="shared" si="744"/>
        <v>0</v>
      </c>
      <c r="EO62" s="26">
        <f t="shared" ref="EO62:EP62" si="763">SUM(EI62+EL62)</f>
        <v>0</v>
      </c>
      <c r="EP62" s="26">
        <f t="shared" si="763"/>
        <v>0</v>
      </c>
      <c r="EQ62" s="27">
        <f t="shared" si="746"/>
        <v>0</v>
      </c>
      <c r="ER62" s="28"/>
      <c r="ES62" s="26"/>
      <c r="ET62" s="26"/>
      <c r="EU62" s="26">
        <f t="shared" ref="EU62:EV62" ca="1" si="764">SUM(G62+P62+Y62+AH62+AQ62+AZ62+BI62+BR62+CA62+CJ62+CS62+DB62+DK62+DT62+EC62+EL62)</f>
        <v>1</v>
      </c>
      <c r="EV62" s="26">
        <f t="shared" ca="1" si="764"/>
        <v>1</v>
      </c>
      <c r="EW62" s="26">
        <f t="shared" ca="1" si="686"/>
        <v>2</v>
      </c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30"/>
      <c r="E63" s="26"/>
      <c r="F63" s="26">
        <f t="shared" si="688"/>
        <v>0</v>
      </c>
      <c r="G63" s="25">
        <v>0</v>
      </c>
      <c r="H63" s="25">
        <v>0</v>
      </c>
      <c r="I63" s="26">
        <f t="shared" si="689"/>
        <v>0</v>
      </c>
      <c r="J63" s="26">
        <f t="shared" ref="J63:K63" si="765">SUM(D63+G63)</f>
        <v>0</v>
      </c>
      <c r="K63" s="26">
        <f t="shared" si="765"/>
        <v>0</v>
      </c>
      <c r="L63" s="27">
        <f t="shared" si="691"/>
        <v>0</v>
      </c>
      <c r="M63" s="28"/>
      <c r="N63" s="26"/>
      <c r="O63" s="26">
        <f t="shared" si="692"/>
        <v>0</v>
      </c>
      <c r="P63" s="26"/>
      <c r="Q63" s="26"/>
      <c r="R63" s="26">
        <f t="shared" si="693"/>
        <v>0</v>
      </c>
      <c r="S63" s="26">
        <f t="shared" ref="S63:T63" si="766">SUM(M63+P63)</f>
        <v>0</v>
      </c>
      <c r="T63" s="26">
        <f t="shared" si="766"/>
        <v>0</v>
      </c>
      <c r="U63" s="27">
        <f t="shared" si="695"/>
        <v>0</v>
      </c>
      <c r="V63" s="28"/>
      <c r="W63" s="26"/>
      <c r="X63" s="26">
        <f t="shared" si="696"/>
        <v>0</v>
      </c>
      <c r="Y63" s="26"/>
      <c r="Z63" s="26"/>
      <c r="AA63" s="26">
        <f t="shared" si="697"/>
        <v>0</v>
      </c>
      <c r="AB63" s="26">
        <f t="shared" ref="AB63:AC63" si="767">SUM(V63+Y63)</f>
        <v>0</v>
      </c>
      <c r="AC63" s="26">
        <f t="shared" si="767"/>
        <v>0</v>
      </c>
      <c r="AD63" s="27">
        <f t="shared" si="699"/>
        <v>0</v>
      </c>
      <c r="AE63" s="28"/>
      <c r="AF63" s="26"/>
      <c r="AG63" s="26">
        <f t="shared" si="700"/>
        <v>0</v>
      </c>
      <c r="AH63" s="25">
        <v>0</v>
      </c>
      <c r="AI63" s="25">
        <v>0</v>
      </c>
      <c r="AJ63" s="26">
        <f t="shared" si="701"/>
        <v>0</v>
      </c>
      <c r="AK63" s="26">
        <f t="shared" ref="AK63:AL63" si="768">SUM(AE63+AH63)</f>
        <v>0</v>
      </c>
      <c r="AL63" s="26">
        <f t="shared" si="768"/>
        <v>0</v>
      </c>
      <c r="AM63" s="27">
        <f t="shared" si="703"/>
        <v>0</v>
      </c>
      <c r="AN63" s="30"/>
      <c r="AO63" s="26"/>
      <c r="AP63" s="26">
        <f t="shared" si="704"/>
        <v>0</v>
      </c>
      <c r="AQ63" s="25">
        <v>0</v>
      </c>
      <c r="AR63" s="25">
        <v>0</v>
      </c>
      <c r="AS63" s="26">
        <f t="shared" si="705"/>
        <v>0</v>
      </c>
      <c r="AT63" s="26">
        <f t="shared" ref="AT63:AU63" si="769">SUM(AN63+AQ63)</f>
        <v>0</v>
      </c>
      <c r="AU63" s="26">
        <f t="shared" si="769"/>
        <v>0</v>
      </c>
      <c r="AV63" s="27">
        <f t="shared" si="707"/>
        <v>0</v>
      </c>
      <c r="AW63" s="28"/>
      <c r="AX63" s="26"/>
      <c r="AY63" s="26">
        <f t="shared" si="708"/>
        <v>0</v>
      </c>
      <c r="AZ63" s="25">
        <v>0</v>
      </c>
      <c r="BA63" s="25">
        <v>0</v>
      </c>
      <c r="BB63" s="26">
        <f t="shared" si="709"/>
        <v>0</v>
      </c>
      <c r="BC63" s="26">
        <f t="shared" ref="BC63:BD63" si="770">SUM(AW63+AZ63)</f>
        <v>0</v>
      </c>
      <c r="BD63" s="26">
        <f t="shared" si="770"/>
        <v>0</v>
      </c>
      <c r="BE63" s="27">
        <f t="shared" si="711"/>
        <v>0</v>
      </c>
      <c r="BF63" s="30"/>
      <c r="BG63" s="26"/>
      <c r="BH63" s="26">
        <f t="shared" si="712"/>
        <v>0</v>
      </c>
      <c r="BI63" s="48">
        <v>0</v>
      </c>
      <c r="BJ63" s="46">
        <v>0</v>
      </c>
      <c r="BK63" s="26">
        <f t="shared" si="713"/>
        <v>0</v>
      </c>
      <c r="BL63" s="26">
        <f t="shared" ref="BL63:BM63" si="771">SUM(BF63+BI63)</f>
        <v>0</v>
      </c>
      <c r="BM63" s="26">
        <f t="shared" si="771"/>
        <v>0</v>
      </c>
      <c r="BN63" s="27">
        <f t="shared" si="715"/>
        <v>0</v>
      </c>
      <c r="BO63" s="28"/>
      <c r="BP63" s="26"/>
      <c r="BQ63" s="26">
        <f t="shared" si="716"/>
        <v>0</v>
      </c>
      <c r="BR63" s="25">
        <v>18</v>
      </c>
      <c r="BS63" s="25">
        <v>39</v>
      </c>
      <c r="BT63" s="26">
        <f t="shared" si="717"/>
        <v>57</v>
      </c>
      <c r="BU63" s="26">
        <f t="shared" ref="BU63:BV63" si="772">SUM(BO63+BR63)</f>
        <v>18</v>
      </c>
      <c r="BV63" s="26">
        <f t="shared" si="772"/>
        <v>39</v>
      </c>
      <c r="BW63" s="27">
        <f t="shared" si="719"/>
        <v>57</v>
      </c>
      <c r="BX63" s="30"/>
      <c r="BY63" s="26"/>
      <c r="BZ63" s="26">
        <f t="shared" si="720"/>
        <v>0</v>
      </c>
      <c r="CA63" s="25">
        <v>33</v>
      </c>
      <c r="CB63" s="25">
        <v>42</v>
      </c>
      <c r="CC63" s="26">
        <f t="shared" si="721"/>
        <v>75</v>
      </c>
      <c r="CD63" s="26">
        <f t="shared" ref="CD63:CE63" si="773">SUM(BX63+CA63)</f>
        <v>33</v>
      </c>
      <c r="CE63" s="26">
        <f t="shared" si="773"/>
        <v>42</v>
      </c>
      <c r="CF63" s="27">
        <f t="shared" si="723"/>
        <v>75</v>
      </c>
      <c r="CG63" s="28"/>
      <c r="CH63" s="26"/>
      <c r="CI63" s="26">
        <f t="shared" si="757"/>
        <v>0</v>
      </c>
      <c r="CJ63" s="25">
        <v>0</v>
      </c>
      <c r="CK63" s="25">
        <v>0</v>
      </c>
      <c r="CL63" s="26">
        <f t="shared" si="724"/>
        <v>0</v>
      </c>
      <c r="CM63" s="26">
        <f t="shared" ref="CM63:CN63" si="774">SUM(CG63+CJ63)</f>
        <v>0</v>
      </c>
      <c r="CN63" s="26">
        <f t="shared" si="774"/>
        <v>0</v>
      </c>
      <c r="CO63" s="27">
        <f t="shared" si="726"/>
        <v>0</v>
      </c>
      <c r="CP63" s="31"/>
      <c r="CQ63" s="32"/>
      <c r="CR63" s="32"/>
      <c r="CS63" s="33">
        <f ca="1">IFERROR(__xludf.DUMMYFUNCTION("""COMPUTED_VALUE"""),0)</f>
        <v>0</v>
      </c>
      <c r="CT63" s="33">
        <f ca="1">IFERROR(__xludf.DUMMYFUNCTION("""COMPUTED_VALUE"""),0)</f>
        <v>0</v>
      </c>
      <c r="CU63" s="33">
        <f ca="1">IFERROR(__xludf.DUMMYFUNCTION("""COMPUTED_VALUE"""),0)</f>
        <v>0</v>
      </c>
      <c r="CV63" s="32">
        <f ca="1">IFERROR(__xludf.DUMMYFUNCTION("""COMPUTED_VALUE"""),0)</f>
        <v>0</v>
      </c>
      <c r="CW63" s="32">
        <f ca="1">IFERROR(__xludf.DUMMYFUNCTION("""COMPUTED_VALUE"""),0)</f>
        <v>0</v>
      </c>
      <c r="CX63" s="34">
        <f ca="1">IFERROR(__xludf.DUMMYFUNCTION("""COMPUTED_VALUE"""),0)</f>
        <v>0</v>
      </c>
      <c r="CY63" s="28"/>
      <c r="CZ63" s="26"/>
      <c r="DA63" s="26">
        <f t="shared" si="727"/>
        <v>0</v>
      </c>
      <c r="DB63" s="25">
        <v>0</v>
      </c>
      <c r="DC63" s="25">
        <v>0</v>
      </c>
      <c r="DD63" s="26">
        <f t="shared" si="728"/>
        <v>0</v>
      </c>
      <c r="DE63" s="26">
        <f t="shared" ref="DE63:DF63" si="775">SUM(CY63+DB63)</f>
        <v>0</v>
      </c>
      <c r="DF63" s="26">
        <f t="shared" si="775"/>
        <v>0</v>
      </c>
      <c r="DG63" s="27">
        <f t="shared" si="730"/>
        <v>0</v>
      </c>
      <c r="DH63" s="30"/>
      <c r="DI63" s="26"/>
      <c r="DJ63" s="26">
        <f t="shared" si="731"/>
        <v>0</v>
      </c>
      <c r="DK63" s="26"/>
      <c r="DL63" s="26"/>
      <c r="DM63" s="26">
        <f t="shared" si="732"/>
        <v>0</v>
      </c>
      <c r="DN63" s="26">
        <f t="shared" ref="DN63:DO63" si="776">SUM(DH63+DK63)</f>
        <v>0</v>
      </c>
      <c r="DO63" s="26">
        <f t="shared" si="776"/>
        <v>0</v>
      </c>
      <c r="DP63" s="27">
        <f t="shared" si="734"/>
        <v>0</v>
      </c>
      <c r="DQ63" s="28"/>
      <c r="DR63" s="26"/>
      <c r="DS63" s="26">
        <f t="shared" si="735"/>
        <v>0</v>
      </c>
      <c r="DT63" s="26"/>
      <c r="DU63" s="26"/>
      <c r="DV63" s="26">
        <f t="shared" si="736"/>
        <v>0</v>
      </c>
      <c r="DW63" s="26">
        <f t="shared" ref="DW63:DX63" si="777">SUM(DQ63+DT63)</f>
        <v>0</v>
      </c>
      <c r="DX63" s="26">
        <f t="shared" si="777"/>
        <v>0</v>
      </c>
      <c r="DY63" s="27">
        <f t="shared" si="738"/>
        <v>0</v>
      </c>
      <c r="DZ63" s="30"/>
      <c r="EA63" s="26"/>
      <c r="EB63" s="26">
        <f t="shared" si="739"/>
        <v>0</v>
      </c>
      <c r="EC63" s="26"/>
      <c r="ED63" s="26"/>
      <c r="EE63" s="26">
        <f t="shared" si="740"/>
        <v>0</v>
      </c>
      <c r="EF63" s="26">
        <f t="shared" ref="EF63:EG63" si="778">SUM(DZ63+EC63)</f>
        <v>0</v>
      </c>
      <c r="EG63" s="26">
        <f t="shared" si="778"/>
        <v>0</v>
      </c>
      <c r="EH63" s="27">
        <f t="shared" si="742"/>
        <v>0</v>
      </c>
      <c r="EI63" s="30"/>
      <c r="EJ63" s="26"/>
      <c r="EK63" s="26">
        <f t="shared" si="743"/>
        <v>0</v>
      </c>
      <c r="EL63" s="26"/>
      <c r="EM63" s="25"/>
      <c r="EN63" s="26">
        <f t="shared" si="744"/>
        <v>0</v>
      </c>
      <c r="EO63" s="26">
        <f t="shared" ref="EO63:EP63" si="779">SUM(EI63+EL63)</f>
        <v>0</v>
      </c>
      <c r="EP63" s="26">
        <f t="shared" si="779"/>
        <v>0</v>
      </c>
      <c r="EQ63" s="27">
        <f t="shared" si="746"/>
        <v>0</v>
      </c>
      <c r="ER63" s="28"/>
      <c r="ES63" s="26"/>
      <c r="ET63" s="26"/>
      <c r="EU63" s="26">
        <f t="shared" ref="EU63:EV63" ca="1" si="780">SUM(G63+P63+Y63+AH63+AQ63+AZ63+BI63+BR63+CA63+CJ63+CS63+DB63+DK63+DT63+EC63+EL63)</f>
        <v>51</v>
      </c>
      <c r="EV63" s="26">
        <f t="shared" ca="1" si="780"/>
        <v>81</v>
      </c>
      <c r="EW63" s="26">
        <f t="shared" ca="1" si="686"/>
        <v>132</v>
      </c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30"/>
      <c r="E64" s="26"/>
      <c r="F64" s="26">
        <f t="shared" si="688"/>
        <v>0</v>
      </c>
      <c r="G64" s="25">
        <v>0</v>
      </c>
      <c r="H64" s="25">
        <v>0</v>
      </c>
      <c r="I64" s="26">
        <f t="shared" si="689"/>
        <v>0</v>
      </c>
      <c r="J64" s="26">
        <f t="shared" ref="J64:K64" si="781">SUM(D64+G64)</f>
        <v>0</v>
      </c>
      <c r="K64" s="26">
        <f t="shared" si="781"/>
        <v>0</v>
      </c>
      <c r="L64" s="27">
        <f t="shared" si="691"/>
        <v>0</v>
      </c>
      <c r="M64" s="28"/>
      <c r="N64" s="26"/>
      <c r="O64" s="26">
        <f t="shared" si="692"/>
        <v>0</v>
      </c>
      <c r="P64" s="26"/>
      <c r="Q64" s="26"/>
      <c r="R64" s="26">
        <f t="shared" si="693"/>
        <v>0</v>
      </c>
      <c r="S64" s="26">
        <f t="shared" ref="S64:T64" si="782">SUM(M64+P64)</f>
        <v>0</v>
      </c>
      <c r="T64" s="26">
        <f t="shared" si="782"/>
        <v>0</v>
      </c>
      <c r="U64" s="27">
        <f t="shared" si="695"/>
        <v>0</v>
      </c>
      <c r="V64" s="28"/>
      <c r="W64" s="26"/>
      <c r="X64" s="26">
        <f t="shared" si="696"/>
        <v>0</v>
      </c>
      <c r="Y64" s="26"/>
      <c r="Z64" s="26"/>
      <c r="AA64" s="26">
        <f t="shared" si="697"/>
        <v>0</v>
      </c>
      <c r="AB64" s="26">
        <f t="shared" ref="AB64:AC64" si="783">SUM(V64+Y64)</f>
        <v>0</v>
      </c>
      <c r="AC64" s="26">
        <f t="shared" si="783"/>
        <v>0</v>
      </c>
      <c r="AD64" s="27">
        <f t="shared" si="699"/>
        <v>0</v>
      </c>
      <c r="AE64" s="28"/>
      <c r="AF64" s="26"/>
      <c r="AG64" s="26">
        <f t="shared" si="700"/>
        <v>0</v>
      </c>
      <c r="AH64" s="25">
        <v>1</v>
      </c>
      <c r="AI64" s="25">
        <v>0</v>
      </c>
      <c r="AJ64" s="26">
        <f t="shared" si="701"/>
        <v>1</v>
      </c>
      <c r="AK64" s="26">
        <f t="shared" ref="AK64:AL64" si="784">SUM(AE64+AH64)</f>
        <v>1</v>
      </c>
      <c r="AL64" s="26">
        <f t="shared" si="784"/>
        <v>0</v>
      </c>
      <c r="AM64" s="27">
        <f t="shared" si="703"/>
        <v>1</v>
      </c>
      <c r="AN64" s="30"/>
      <c r="AO64" s="26"/>
      <c r="AP64" s="26">
        <f t="shared" si="704"/>
        <v>0</v>
      </c>
      <c r="AQ64" s="25">
        <v>1</v>
      </c>
      <c r="AR64" s="25">
        <v>7</v>
      </c>
      <c r="AS64" s="26">
        <f t="shared" si="705"/>
        <v>8</v>
      </c>
      <c r="AT64" s="26">
        <f t="shared" ref="AT64:AU64" si="785">SUM(AN64+AQ64)</f>
        <v>1</v>
      </c>
      <c r="AU64" s="26">
        <f t="shared" si="785"/>
        <v>7</v>
      </c>
      <c r="AV64" s="27">
        <f t="shared" si="707"/>
        <v>8</v>
      </c>
      <c r="AW64" s="28"/>
      <c r="AX64" s="26"/>
      <c r="AY64" s="26">
        <f t="shared" si="708"/>
        <v>0</v>
      </c>
      <c r="AZ64" s="25">
        <v>0</v>
      </c>
      <c r="BA64" s="25">
        <v>0</v>
      </c>
      <c r="BB64" s="26">
        <f t="shared" si="709"/>
        <v>0</v>
      </c>
      <c r="BC64" s="26">
        <f t="shared" ref="BC64:BD64" si="786">SUM(AW64+AZ64)</f>
        <v>0</v>
      </c>
      <c r="BD64" s="26">
        <f t="shared" si="786"/>
        <v>0</v>
      </c>
      <c r="BE64" s="27">
        <f t="shared" si="711"/>
        <v>0</v>
      </c>
      <c r="BF64" s="30"/>
      <c r="BG64" s="26"/>
      <c r="BH64" s="26">
        <f t="shared" si="712"/>
        <v>0</v>
      </c>
      <c r="BI64" s="48">
        <v>2</v>
      </c>
      <c r="BJ64" s="46">
        <v>11</v>
      </c>
      <c r="BK64" s="26">
        <f t="shared" si="713"/>
        <v>13</v>
      </c>
      <c r="BL64" s="26">
        <f t="shared" ref="BL64:BM64" si="787">SUM(BF64+BI64)</f>
        <v>2</v>
      </c>
      <c r="BM64" s="26">
        <f t="shared" si="787"/>
        <v>11</v>
      </c>
      <c r="BN64" s="27">
        <f t="shared" si="715"/>
        <v>13</v>
      </c>
      <c r="BO64" s="28"/>
      <c r="BP64" s="26"/>
      <c r="BQ64" s="26">
        <f t="shared" si="716"/>
        <v>0</v>
      </c>
      <c r="BR64" s="25">
        <v>2</v>
      </c>
      <c r="BS64" s="25">
        <v>0</v>
      </c>
      <c r="BT64" s="26">
        <f t="shared" si="717"/>
        <v>2</v>
      </c>
      <c r="BU64" s="26">
        <f t="shared" ref="BU64:BV64" si="788">SUM(BO64+BR64)</f>
        <v>2</v>
      </c>
      <c r="BV64" s="26">
        <f t="shared" si="788"/>
        <v>0</v>
      </c>
      <c r="BW64" s="27">
        <f t="shared" si="719"/>
        <v>2</v>
      </c>
      <c r="BX64" s="30"/>
      <c r="BY64" s="26"/>
      <c r="BZ64" s="26">
        <f t="shared" si="720"/>
        <v>0</v>
      </c>
      <c r="CA64" s="25">
        <v>1</v>
      </c>
      <c r="CB64" s="25">
        <v>1</v>
      </c>
      <c r="CC64" s="26">
        <f t="shared" si="721"/>
        <v>2</v>
      </c>
      <c r="CD64" s="26">
        <f t="shared" ref="CD64:CE64" si="789">SUM(BX64+CA64)</f>
        <v>1</v>
      </c>
      <c r="CE64" s="26">
        <f t="shared" si="789"/>
        <v>1</v>
      </c>
      <c r="CF64" s="27">
        <f t="shared" si="723"/>
        <v>2</v>
      </c>
      <c r="CG64" s="28"/>
      <c r="CH64" s="26"/>
      <c r="CI64" s="26">
        <f t="shared" si="757"/>
        <v>0</v>
      </c>
      <c r="CJ64" s="26"/>
      <c r="CK64" s="26"/>
      <c r="CL64" s="26">
        <f t="shared" si="724"/>
        <v>0</v>
      </c>
      <c r="CM64" s="26">
        <f t="shared" ref="CM64:CN64" si="790">SUM(CG64+CJ64)</f>
        <v>0</v>
      </c>
      <c r="CN64" s="26">
        <f t="shared" si="790"/>
        <v>0</v>
      </c>
      <c r="CO64" s="27">
        <f t="shared" si="726"/>
        <v>0</v>
      </c>
      <c r="CP64" s="31"/>
      <c r="CQ64" s="32"/>
      <c r="CR64" s="32"/>
      <c r="CS64" s="33">
        <f ca="1">IFERROR(__xludf.DUMMYFUNCTION("""COMPUTED_VALUE"""),0)</f>
        <v>0</v>
      </c>
      <c r="CT64" s="33">
        <f ca="1">IFERROR(__xludf.DUMMYFUNCTION("""COMPUTED_VALUE"""),7)</f>
        <v>7</v>
      </c>
      <c r="CU64" s="33">
        <f ca="1">IFERROR(__xludf.DUMMYFUNCTION("""COMPUTED_VALUE"""),7)</f>
        <v>7</v>
      </c>
      <c r="CV64" s="32">
        <f ca="1">IFERROR(__xludf.DUMMYFUNCTION("""COMPUTED_VALUE"""),0)</f>
        <v>0</v>
      </c>
      <c r="CW64" s="32">
        <f ca="1">IFERROR(__xludf.DUMMYFUNCTION("""COMPUTED_VALUE"""),7)</f>
        <v>7</v>
      </c>
      <c r="CX64" s="34">
        <f ca="1">IFERROR(__xludf.DUMMYFUNCTION("""COMPUTED_VALUE"""),7)</f>
        <v>7</v>
      </c>
      <c r="CY64" s="28"/>
      <c r="CZ64" s="26"/>
      <c r="DA64" s="26">
        <f t="shared" si="727"/>
        <v>0</v>
      </c>
      <c r="DB64" s="25">
        <v>0</v>
      </c>
      <c r="DC64" s="25">
        <v>0</v>
      </c>
      <c r="DD64" s="26">
        <f t="shared" si="728"/>
        <v>0</v>
      </c>
      <c r="DE64" s="26">
        <f t="shared" ref="DE64:DF64" si="791">SUM(CY64+DB64)</f>
        <v>0</v>
      </c>
      <c r="DF64" s="26">
        <f t="shared" si="791"/>
        <v>0</v>
      </c>
      <c r="DG64" s="27">
        <f t="shared" si="730"/>
        <v>0</v>
      </c>
      <c r="DH64" s="30"/>
      <c r="DI64" s="26"/>
      <c r="DJ64" s="26">
        <f t="shared" si="731"/>
        <v>0</v>
      </c>
      <c r="DK64" s="25">
        <v>7</v>
      </c>
      <c r="DL64" s="25">
        <v>8</v>
      </c>
      <c r="DM64" s="26">
        <f t="shared" si="732"/>
        <v>15</v>
      </c>
      <c r="DN64" s="26">
        <f t="shared" ref="DN64:DO64" si="792">SUM(DH64+DK64)</f>
        <v>7</v>
      </c>
      <c r="DO64" s="26">
        <f t="shared" si="792"/>
        <v>8</v>
      </c>
      <c r="DP64" s="27">
        <f t="shared" si="734"/>
        <v>15</v>
      </c>
      <c r="DQ64" s="28"/>
      <c r="DR64" s="26"/>
      <c r="DS64" s="26">
        <f t="shared" si="735"/>
        <v>0</v>
      </c>
      <c r="DT64" s="26"/>
      <c r="DU64" s="26"/>
      <c r="DV64" s="26">
        <f t="shared" si="736"/>
        <v>0</v>
      </c>
      <c r="DW64" s="26">
        <f t="shared" ref="DW64:DX64" si="793">SUM(DQ64+DT64)</f>
        <v>0</v>
      </c>
      <c r="DX64" s="26">
        <f t="shared" si="793"/>
        <v>0</v>
      </c>
      <c r="DY64" s="27">
        <f t="shared" si="738"/>
        <v>0</v>
      </c>
      <c r="DZ64" s="30"/>
      <c r="EA64" s="26"/>
      <c r="EB64" s="26">
        <f t="shared" si="739"/>
        <v>0</v>
      </c>
      <c r="EC64" s="25">
        <v>2</v>
      </c>
      <c r="ED64" s="26"/>
      <c r="EE64" s="26">
        <f t="shared" si="740"/>
        <v>2</v>
      </c>
      <c r="EF64" s="26">
        <f t="shared" ref="EF64:EG64" si="794">SUM(DZ64+EC64)</f>
        <v>2</v>
      </c>
      <c r="EG64" s="26">
        <f t="shared" si="794"/>
        <v>0</v>
      </c>
      <c r="EH64" s="27">
        <f t="shared" si="742"/>
        <v>2</v>
      </c>
      <c r="EI64" s="30"/>
      <c r="EJ64" s="26"/>
      <c r="EK64" s="26">
        <f t="shared" si="743"/>
        <v>0</v>
      </c>
      <c r="EL64" s="26"/>
      <c r="EM64" s="26"/>
      <c r="EN64" s="26">
        <f t="shared" si="744"/>
        <v>0</v>
      </c>
      <c r="EO64" s="26">
        <f t="shared" ref="EO64:EP64" si="795">SUM(EI64+EL64)</f>
        <v>0</v>
      </c>
      <c r="EP64" s="26">
        <f t="shared" si="795"/>
        <v>0</v>
      </c>
      <c r="EQ64" s="27">
        <f t="shared" si="746"/>
        <v>0</v>
      </c>
      <c r="ER64" s="28"/>
      <c r="ES64" s="26"/>
      <c r="ET64" s="26"/>
      <c r="EU64" s="26">
        <f t="shared" ref="EU64:EV64" ca="1" si="796">SUM(G64+P64+Y64+AH64+AQ64+AZ64+BI64+BR64+CA64+CJ64+CS64+DB64+DK64+DT64+EC64+EL64)</f>
        <v>16</v>
      </c>
      <c r="EV64" s="26">
        <f t="shared" ca="1" si="796"/>
        <v>34</v>
      </c>
      <c r="EW64" s="26">
        <f t="shared" ca="1" si="686"/>
        <v>50</v>
      </c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30"/>
      <c r="E65" s="26"/>
      <c r="F65" s="26">
        <f t="shared" si="688"/>
        <v>0</v>
      </c>
      <c r="G65" s="26"/>
      <c r="H65" s="25">
        <v>0</v>
      </c>
      <c r="I65" s="26">
        <f t="shared" si="689"/>
        <v>0</v>
      </c>
      <c r="J65" s="26">
        <f t="shared" ref="J65:K65" si="797">SUM(D65+G65)</f>
        <v>0</v>
      </c>
      <c r="K65" s="26">
        <f t="shared" si="797"/>
        <v>0</v>
      </c>
      <c r="L65" s="27">
        <f t="shared" si="691"/>
        <v>0</v>
      </c>
      <c r="M65" s="28"/>
      <c r="N65" s="26"/>
      <c r="O65" s="26">
        <f t="shared" si="692"/>
        <v>0</v>
      </c>
      <c r="P65" s="26"/>
      <c r="Q65" s="26"/>
      <c r="R65" s="26">
        <f t="shared" si="693"/>
        <v>0</v>
      </c>
      <c r="S65" s="26">
        <f t="shared" ref="S65:T65" si="798">SUM(M65+P65)</f>
        <v>0</v>
      </c>
      <c r="T65" s="26">
        <f t="shared" si="798"/>
        <v>0</v>
      </c>
      <c r="U65" s="27">
        <f t="shared" si="695"/>
        <v>0</v>
      </c>
      <c r="V65" s="28"/>
      <c r="W65" s="26"/>
      <c r="X65" s="26">
        <f t="shared" si="696"/>
        <v>0</v>
      </c>
      <c r="Y65" s="26"/>
      <c r="Z65" s="26"/>
      <c r="AA65" s="26">
        <f t="shared" si="697"/>
        <v>0</v>
      </c>
      <c r="AB65" s="26">
        <f t="shared" ref="AB65:AC65" si="799">SUM(V65+Y65)</f>
        <v>0</v>
      </c>
      <c r="AC65" s="26">
        <f t="shared" si="799"/>
        <v>0</v>
      </c>
      <c r="AD65" s="27">
        <f t="shared" si="699"/>
        <v>0</v>
      </c>
      <c r="AE65" s="28"/>
      <c r="AF65" s="26"/>
      <c r="AG65" s="26">
        <f t="shared" si="700"/>
        <v>0</v>
      </c>
      <c r="AH65" s="25">
        <v>0</v>
      </c>
      <c r="AI65" s="25">
        <v>0</v>
      </c>
      <c r="AJ65" s="26">
        <f t="shared" si="701"/>
        <v>0</v>
      </c>
      <c r="AK65" s="25">
        <v>1</v>
      </c>
      <c r="AL65" s="26">
        <f t="shared" ref="AL65:AL67" si="800">SUM(AF65+AI65)</f>
        <v>0</v>
      </c>
      <c r="AM65" s="27">
        <f t="shared" si="703"/>
        <v>1</v>
      </c>
      <c r="AN65" s="30"/>
      <c r="AO65" s="26"/>
      <c r="AP65" s="26">
        <f t="shared" si="704"/>
        <v>0</v>
      </c>
      <c r="AQ65" s="25">
        <v>1</v>
      </c>
      <c r="AR65" s="25">
        <v>7</v>
      </c>
      <c r="AS65" s="26">
        <f t="shared" si="705"/>
        <v>8</v>
      </c>
      <c r="AT65" s="26">
        <f t="shared" ref="AT65:AU65" si="801">SUM(AN65+AQ65)</f>
        <v>1</v>
      </c>
      <c r="AU65" s="26">
        <f t="shared" si="801"/>
        <v>7</v>
      </c>
      <c r="AV65" s="27">
        <f t="shared" si="707"/>
        <v>8</v>
      </c>
      <c r="AW65" s="28"/>
      <c r="AX65" s="26"/>
      <c r="AY65" s="26">
        <f t="shared" si="708"/>
        <v>0</v>
      </c>
      <c r="AZ65" s="25">
        <v>0</v>
      </c>
      <c r="BA65" s="25">
        <v>0</v>
      </c>
      <c r="BB65" s="26">
        <f t="shared" si="709"/>
        <v>0</v>
      </c>
      <c r="BC65" s="26">
        <f t="shared" ref="BC65:BD65" si="802">SUM(AW65+AZ65)</f>
        <v>0</v>
      </c>
      <c r="BD65" s="26">
        <f t="shared" si="802"/>
        <v>0</v>
      </c>
      <c r="BE65" s="27">
        <f t="shared" si="711"/>
        <v>0</v>
      </c>
      <c r="BF65" s="30"/>
      <c r="BG65" s="26"/>
      <c r="BH65" s="26">
        <f t="shared" si="712"/>
        <v>0</v>
      </c>
      <c r="BI65" s="60"/>
      <c r="BJ65" s="46">
        <v>11</v>
      </c>
      <c r="BK65" s="26">
        <f t="shared" si="713"/>
        <v>11</v>
      </c>
      <c r="BL65" s="26">
        <f t="shared" ref="BL65:BM65" si="803">SUM(BF65+BI65)</f>
        <v>0</v>
      </c>
      <c r="BM65" s="26">
        <f t="shared" si="803"/>
        <v>11</v>
      </c>
      <c r="BN65" s="27">
        <f t="shared" si="715"/>
        <v>11</v>
      </c>
      <c r="BO65" s="28"/>
      <c r="BP65" s="26"/>
      <c r="BQ65" s="26">
        <f t="shared" si="716"/>
        <v>0</v>
      </c>
      <c r="BR65" s="25">
        <v>2</v>
      </c>
      <c r="BS65" s="25">
        <v>0</v>
      </c>
      <c r="BT65" s="26">
        <f t="shared" si="717"/>
        <v>2</v>
      </c>
      <c r="BU65" s="26">
        <f t="shared" ref="BU65:BV65" si="804">SUM(BO65+BR65)</f>
        <v>2</v>
      </c>
      <c r="BV65" s="26">
        <f t="shared" si="804"/>
        <v>0</v>
      </c>
      <c r="BW65" s="27">
        <f t="shared" si="719"/>
        <v>2</v>
      </c>
      <c r="BX65" s="30"/>
      <c r="BY65" s="26"/>
      <c r="BZ65" s="26">
        <f t="shared" si="720"/>
        <v>0</v>
      </c>
      <c r="CA65" s="26"/>
      <c r="CB65" s="25">
        <v>1</v>
      </c>
      <c r="CC65" s="26">
        <f t="shared" si="721"/>
        <v>1</v>
      </c>
      <c r="CD65" s="26">
        <f t="shared" ref="CD65:CE65" si="805">SUM(BX65+CA65)</f>
        <v>0</v>
      </c>
      <c r="CE65" s="26">
        <f t="shared" si="805"/>
        <v>1</v>
      </c>
      <c r="CF65" s="27">
        <f t="shared" si="723"/>
        <v>1</v>
      </c>
      <c r="CG65" s="28"/>
      <c r="CH65" s="26"/>
      <c r="CI65" s="26">
        <f t="shared" si="757"/>
        <v>0</v>
      </c>
      <c r="CJ65" s="26"/>
      <c r="CK65" s="26"/>
      <c r="CL65" s="26">
        <f t="shared" si="724"/>
        <v>0</v>
      </c>
      <c r="CM65" s="26">
        <f t="shared" ref="CM65:CN65" si="806">SUM(CG65+CJ65)</f>
        <v>0</v>
      </c>
      <c r="CN65" s="26">
        <f t="shared" si="806"/>
        <v>0</v>
      </c>
      <c r="CO65" s="27">
        <f t="shared" si="726"/>
        <v>0</v>
      </c>
      <c r="CP65" s="31"/>
      <c r="CQ65" s="32"/>
      <c r="CR65" s="32"/>
      <c r="CS65" s="33"/>
      <c r="CT65" s="33">
        <f ca="1">IFERROR(__xludf.DUMMYFUNCTION("""COMPUTED_VALUE"""),7)</f>
        <v>7</v>
      </c>
      <c r="CU65" s="33">
        <f ca="1">IFERROR(__xludf.DUMMYFUNCTION("""COMPUTED_VALUE"""),7)</f>
        <v>7</v>
      </c>
      <c r="CV65" s="32"/>
      <c r="CW65" s="32">
        <f ca="1">IFERROR(__xludf.DUMMYFUNCTION("""COMPUTED_VALUE"""),7)</f>
        <v>7</v>
      </c>
      <c r="CX65" s="34">
        <f ca="1">IFERROR(__xludf.DUMMYFUNCTION("""COMPUTED_VALUE"""),7)</f>
        <v>7</v>
      </c>
      <c r="CY65" s="28"/>
      <c r="CZ65" s="26"/>
      <c r="DA65" s="26">
        <f t="shared" si="727"/>
        <v>0</v>
      </c>
      <c r="DB65" s="25">
        <v>0</v>
      </c>
      <c r="DC65" s="25">
        <v>0</v>
      </c>
      <c r="DD65" s="26">
        <f t="shared" si="728"/>
        <v>0</v>
      </c>
      <c r="DE65" s="26">
        <f t="shared" ref="DE65:DF65" si="807">SUM(CY65+DB65)</f>
        <v>0</v>
      </c>
      <c r="DF65" s="26">
        <f t="shared" si="807"/>
        <v>0</v>
      </c>
      <c r="DG65" s="27">
        <f t="shared" si="730"/>
        <v>0</v>
      </c>
      <c r="DH65" s="30"/>
      <c r="DI65" s="26"/>
      <c r="DJ65" s="26">
        <f t="shared" si="731"/>
        <v>0</v>
      </c>
      <c r="DK65" s="26"/>
      <c r="DL65" s="25">
        <v>8</v>
      </c>
      <c r="DM65" s="26">
        <f t="shared" si="732"/>
        <v>8</v>
      </c>
      <c r="DN65" s="26">
        <f t="shared" ref="DN65:DO65" si="808">SUM(DH65+DK65)</f>
        <v>0</v>
      </c>
      <c r="DO65" s="26">
        <f t="shared" si="808"/>
        <v>8</v>
      </c>
      <c r="DP65" s="27">
        <f t="shared" si="734"/>
        <v>8</v>
      </c>
      <c r="DQ65" s="28"/>
      <c r="DR65" s="26"/>
      <c r="DS65" s="26">
        <f t="shared" si="735"/>
        <v>0</v>
      </c>
      <c r="DT65" s="26"/>
      <c r="DU65" s="26"/>
      <c r="DV65" s="26">
        <f t="shared" si="736"/>
        <v>0</v>
      </c>
      <c r="DW65" s="26">
        <f t="shared" ref="DW65:DX65" si="809">SUM(DQ65+DT65)</f>
        <v>0</v>
      </c>
      <c r="DX65" s="26">
        <f t="shared" si="809"/>
        <v>0</v>
      </c>
      <c r="DY65" s="27">
        <f t="shared" si="738"/>
        <v>0</v>
      </c>
      <c r="DZ65" s="30"/>
      <c r="EA65" s="26"/>
      <c r="EB65" s="26">
        <f t="shared" si="739"/>
        <v>0</v>
      </c>
      <c r="EC65" s="26"/>
      <c r="ED65" s="26"/>
      <c r="EE65" s="26">
        <f t="shared" si="740"/>
        <v>0</v>
      </c>
      <c r="EF65" s="26">
        <f t="shared" ref="EF65:EG65" si="810">SUM(DZ65+EC65)</f>
        <v>0</v>
      </c>
      <c r="EG65" s="26">
        <f t="shared" si="810"/>
        <v>0</v>
      </c>
      <c r="EH65" s="27">
        <f t="shared" si="742"/>
        <v>0</v>
      </c>
      <c r="EI65" s="30"/>
      <c r="EJ65" s="26"/>
      <c r="EK65" s="26">
        <f t="shared" si="743"/>
        <v>0</v>
      </c>
      <c r="EL65" s="26"/>
      <c r="EM65" s="26"/>
      <c r="EN65" s="26">
        <f t="shared" si="744"/>
        <v>0</v>
      </c>
      <c r="EO65" s="26">
        <f t="shared" ref="EO65:EP65" si="811">SUM(EI65+EL65)</f>
        <v>0</v>
      </c>
      <c r="EP65" s="26">
        <f t="shared" si="811"/>
        <v>0</v>
      </c>
      <c r="EQ65" s="27">
        <f t="shared" si="746"/>
        <v>0</v>
      </c>
      <c r="ER65" s="28"/>
      <c r="ES65" s="26"/>
      <c r="ET65" s="26"/>
      <c r="EU65" s="26">
        <f t="shared" ref="EU65:EV65" si="812">SUM(G65+P65+Y65+AH65+AQ65+AZ65+BI65+BR65+CA65+CJ65+CS65+DB65+DK65+DT65+EC65+EL65)</f>
        <v>3</v>
      </c>
      <c r="EV65" s="26">
        <f t="shared" ca="1" si="812"/>
        <v>34</v>
      </c>
      <c r="EW65" s="26">
        <f t="shared" ca="1" si="686"/>
        <v>37</v>
      </c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30"/>
      <c r="E66" s="26"/>
      <c r="F66" s="26">
        <f t="shared" si="688"/>
        <v>0</v>
      </c>
      <c r="G66" s="26"/>
      <c r="H66" s="25">
        <v>0</v>
      </c>
      <c r="I66" s="26">
        <f t="shared" si="689"/>
        <v>0</v>
      </c>
      <c r="J66" s="26">
        <f t="shared" ref="J66:K66" si="813">SUM(D66+G66)</f>
        <v>0</v>
      </c>
      <c r="K66" s="26">
        <f t="shared" si="813"/>
        <v>0</v>
      </c>
      <c r="L66" s="27">
        <f t="shared" si="691"/>
        <v>0</v>
      </c>
      <c r="M66" s="28"/>
      <c r="N66" s="26"/>
      <c r="O66" s="26">
        <f t="shared" si="692"/>
        <v>0</v>
      </c>
      <c r="P66" s="26"/>
      <c r="Q66" s="26"/>
      <c r="R66" s="26">
        <f t="shared" si="693"/>
        <v>0</v>
      </c>
      <c r="S66" s="26">
        <f t="shared" ref="S66:T66" si="814">SUM(M66+P66)</f>
        <v>0</v>
      </c>
      <c r="T66" s="26">
        <f t="shared" si="814"/>
        <v>0</v>
      </c>
      <c r="U66" s="27">
        <f t="shared" si="695"/>
        <v>0</v>
      </c>
      <c r="V66" s="28"/>
      <c r="W66" s="26"/>
      <c r="X66" s="26">
        <f t="shared" si="696"/>
        <v>0</v>
      </c>
      <c r="Y66" s="26"/>
      <c r="Z66" s="26"/>
      <c r="AA66" s="26">
        <f t="shared" si="697"/>
        <v>0</v>
      </c>
      <c r="AB66" s="26">
        <f t="shared" ref="AB66:AC66" si="815">SUM(V66+Y66)</f>
        <v>0</v>
      </c>
      <c r="AC66" s="26">
        <f t="shared" si="815"/>
        <v>0</v>
      </c>
      <c r="AD66" s="27">
        <f t="shared" si="699"/>
        <v>0</v>
      </c>
      <c r="AE66" s="28"/>
      <c r="AF66" s="26"/>
      <c r="AG66" s="26">
        <f t="shared" si="700"/>
        <v>0</v>
      </c>
      <c r="AH66" s="25">
        <v>0</v>
      </c>
      <c r="AI66" s="25">
        <v>0</v>
      </c>
      <c r="AJ66" s="26">
        <f t="shared" si="701"/>
        <v>0</v>
      </c>
      <c r="AK66" s="25">
        <v>1</v>
      </c>
      <c r="AL66" s="26">
        <f t="shared" si="800"/>
        <v>0</v>
      </c>
      <c r="AM66" s="27">
        <f t="shared" si="703"/>
        <v>1</v>
      </c>
      <c r="AN66" s="30"/>
      <c r="AO66" s="26"/>
      <c r="AP66" s="26">
        <f t="shared" si="704"/>
        <v>0</v>
      </c>
      <c r="AQ66" s="25">
        <v>1</v>
      </c>
      <c r="AR66" s="25">
        <v>7</v>
      </c>
      <c r="AS66" s="26">
        <f t="shared" si="705"/>
        <v>8</v>
      </c>
      <c r="AT66" s="26">
        <f t="shared" ref="AT66:AU66" si="816">SUM(AN66+AQ66)</f>
        <v>1</v>
      </c>
      <c r="AU66" s="26">
        <f t="shared" si="816"/>
        <v>7</v>
      </c>
      <c r="AV66" s="27">
        <f t="shared" si="707"/>
        <v>8</v>
      </c>
      <c r="AW66" s="28"/>
      <c r="AX66" s="26"/>
      <c r="AY66" s="26">
        <f t="shared" si="708"/>
        <v>0</v>
      </c>
      <c r="AZ66" s="25">
        <v>0</v>
      </c>
      <c r="BA66" s="25">
        <v>0</v>
      </c>
      <c r="BB66" s="26">
        <f t="shared" si="709"/>
        <v>0</v>
      </c>
      <c r="BC66" s="26">
        <f t="shared" ref="BC66:BD66" si="817">SUM(AW66+AZ66)</f>
        <v>0</v>
      </c>
      <c r="BD66" s="26">
        <f t="shared" si="817"/>
        <v>0</v>
      </c>
      <c r="BE66" s="27">
        <f t="shared" si="711"/>
        <v>0</v>
      </c>
      <c r="BF66" s="30"/>
      <c r="BG66" s="26"/>
      <c r="BH66" s="26">
        <f t="shared" si="712"/>
        <v>0</v>
      </c>
      <c r="BI66" s="60"/>
      <c r="BJ66" s="46">
        <v>11</v>
      </c>
      <c r="BK66" s="26">
        <f t="shared" si="713"/>
        <v>11</v>
      </c>
      <c r="BL66" s="26">
        <f t="shared" ref="BL66:BM66" si="818">SUM(BF66+BI66)</f>
        <v>0</v>
      </c>
      <c r="BM66" s="26">
        <f t="shared" si="818"/>
        <v>11</v>
      </c>
      <c r="BN66" s="27">
        <f t="shared" si="715"/>
        <v>11</v>
      </c>
      <c r="BO66" s="28"/>
      <c r="BP66" s="26"/>
      <c r="BQ66" s="26">
        <f t="shared" si="716"/>
        <v>0</v>
      </c>
      <c r="BR66" s="25">
        <v>0</v>
      </c>
      <c r="BS66" s="25">
        <v>0</v>
      </c>
      <c r="BT66" s="26">
        <f t="shared" si="717"/>
        <v>0</v>
      </c>
      <c r="BU66" s="26">
        <f t="shared" ref="BU66:BV66" si="819">SUM(BO66+BR66)</f>
        <v>0</v>
      </c>
      <c r="BV66" s="26">
        <f t="shared" si="819"/>
        <v>0</v>
      </c>
      <c r="BW66" s="27">
        <f t="shared" si="719"/>
        <v>0</v>
      </c>
      <c r="BX66" s="30"/>
      <c r="BY66" s="26"/>
      <c r="BZ66" s="26">
        <f t="shared" si="720"/>
        <v>0</v>
      </c>
      <c r="CA66" s="26"/>
      <c r="CB66" s="25">
        <v>1</v>
      </c>
      <c r="CC66" s="26">
        <f t="shared" si="721"/>
        <v>1</v>
      </c>
      <c r="CD66" s="26">
        <f t="shared" ref="CD66:CE66" si="820">SUM(BX66+CA66)</f>
        <v>0</v>
      </c>
      <c r="CE66" s="26">
        <f t="shared" si="820"/>
        <v>1</v>
      </c>
      <c r="CF66" s="27">
        <f t="shared" si="723"/>
        <v>1</v>
      </c>
      <c r="CG66" s="28"/>
      <c r="CH66" s="26"/>
      <c r="CI66" s="26">
        <f t="shared" si="757"/>
        <v>0</v>
      </c>
      <c r="CJ66" s="26"/>
      <c r="CK66" s="26"/>
      <c r="CL66" s="26">
        <f t="shared" si="724"/>
        <v>0</v>
      </c>
      <c r="CM66" s="26">
        <f t="shared" ref="CM66:CN66" si="821">SUM(CG66+CJ66)</f>
        <v>0</v>
      </c>
      <c r="CN66" s="26">
        <f t="shared" si="821"/>
        <v>0</v>
      </c>
      <c r="CO66" s="27">
        <f t="shared" si="726"/>
        <v>0</v>
      </c>
      <c r="CP66" s="31"/>
      <c r="CQ66" s="32"/>
      <c r="CR66" s="32"/>
      <c r="CS66" s="33"/>
      <c r="CT66" s="33">
        <f ca="1">IFERROR(__xludf.DUMMYFUNCTION("""COMPUTED_VALUE"""),7)</f>
        <v>7</v>
      </c>
      <c r="CU66" s="33">
        <f ca="1">IFERROR(__xludf.DUMMYFUNCTION("""COMPUTED_VALUE"""),7)</f>
        <v>7</v>
      </c>
      <c r="CV66" s="32"/>
      <c r="CW66" s="32">
        <f ca="1">IFERROR(__xludf.DUMMYFUNCTION("""COMPUTED_VALUE"""),7)</f>
        <v>7</v>
      </c>
      <c r="CX66" s="34">
        <f ca="1">IFERROR(__xludf.DUMMYFUNCTION("""COMPUTED_VALUE"""),7)</f>
        <v>7</v>
      </c>
      <c r="CY66" s="28"/>
      <c r="CZ66" s="26"/>
      <c r="DA66" s="26">
        <f t="shared" si="727"/>
        <v>0</v>
      </c>
      <c r="DB66" s="25">
        <v>0</v>
      </c>
      <c r="DC66" s="25">
        <v>0</v>
      </c>
      <c r="DD66" s="26">
        <f t="shared" si="728"/>
        <v>0</v>
      </c>
      <c r="DE66" s="26">
        <f t="shared" ref="DE66:DF66" si="822">SUM(CY66+DB66)</f>
        <v>0</v>
      </c>
      <c r="DF66" s="26">
        <f t="shared" si="822"/>
        <v>0</v>
      </c>
      <c r="DG66" s="27">
        <f t="shared" si="730"/>
        <v>0</v>
      </c>
      <c r="DH66" s="30"/>
      <c r="DI66" s="26"/>
      <c r="DJ66" s="26">
        <f t="shared" si="731"/>
        <v>0</v>
      </c>
      <c r="DK66" s="26"/>
      <c r="DL66" s="25">
        <v>8</v>
      </c>
      <c r="DM66" s="26">
        <f t="shared" si="732"/>
        <v>8</v>
      </c>
      <c r="DN66" s="26">
        <f t="shared" ref="DN66:DO66" si="823">SUM(DH66+DK66)</f>
        <v>0</v>
      </c>
      <c r="DO66" s="26">
        <f t="shared" si="823"/>
        <v>8</v>
      </c>
      <c r="DP66" s="27">
        <f t="shared" si="734"/>
        <v>8</v>
      </c>
      <c r="DQ66" s="28"/>
      <c r="DR66" s="26"/>
      <c r="DS66" s="26">
        <f t="shared" si="735"/>
        <v>0</v>
      </c>
      <c r="DT66" s="26"/>
      <c r="DU66" s="26"/>
      <c r="DV66" s="26">
        <f t="shared" si="736"/>
        <v>0</v>
      </c>
      <c r="DW66" s="26">
        <f t="shared" ref="DW66:DX66" si="824">SUM(DQ66+DT66)</f>
        <v>0</v>
      </c>
      <c r="DX66" s="26">
        <f t="shared" si="824"/>
        <v>0</v>
      </c>
      <c r="DY66" s="27">
        <f t="shared" si="738"/>
        <v>0</v>
      </c>
      <c r="DZ66" s="30"/>
      <c r="EA66" s="26"/>
      <c r="EB66" s="26">
        <f t="shared" si="739"/>
        <v>0</v>
      </c>
      <c r="EC66" s="26"/>
      <c r="ED66" s="26"/>
      <c r="EE66" s="26">
        <f t="shared" si="740"/>
        <v>0</v>
      </c>
      <c r="EF66" s="26">
        <f t="shared" ref="EF66:EG66" si="825">SUM(DZ66+EC66)</f>
        <v>0</v>
      </c>
      <c r="EG66" s="26">
        <f t="shared" si="825"/>
        <v>0</v>
      </c>
      <c r="EH66" s="27">
        <f t="shared" si="742"/>
        <v>0</v>
      </c>
      <c r="EI66" s="30"/>
      <c r="EJ66" s="26"/>
      <c r="EK66" s="26">
        <f t="shared" si="743"/>
        <v>0</v>
      </c>
      <c r="EL66" s="26"/>
      <c r="EM66" s="26"/>
      <c r="EN66" s="26">
        <f t="shared" si="744"/>
        <v>0</v>
      </c>
      <c r="EO66" s="26">
        <f t="shared" ref="EO66:EP66" si="826">SUM(EI66+EL66)</f>
        <v>0</v>
      </c>
      <c r="EP66" s="26">
        <f t="shared" si="826"/>
        <v>0</v>
      </c>
      <c r="EQ66" s="27">
        <f t="shared" si="746"/>
        <v>0</v>
      </c>
      <c r="ER66" s="28"/>
      <c r="ES66" s="26"/>
      <c r="ET66" s="26"/>
      <c r="EU66" s="26">
        <f t="shared" ref="EU66:EV66" si="827">SUM(G66+P66+Y66+AH66+AQ66+AZ66+BI66+BR66+CA66+CJ66+CS66+DB66+DK66+DT66+EC66+EL66)</f>
        <v>1</v>
      </c>
      <c r="EV66" s="26">
        <f t="shared" ca="1" si="827"/>
        <v>34</v>
      </c>
      <c r="EW66" s="26">
        <f t="shared" ca="1" si="686"/>
        <v>35</v>
      </c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30"/>
      <c r="E67" s="26"/>
      <c r="F67" s="26">
        <f t="shared" si="688"/>
        <v>0</v>
      </c>
      <c r="G67" s="26"/>
      <c r="H67" s="25">
        <v>0</v>
      </c>
      <c r="I67" s="26">
        <f t="shared" si="689"/>
        <v>0</v>
      </c>
      <c r="J67" s="26">
        <f t="shared" ref="J67:K67" si="828">SUM(D67+G67)</f>
        <v>0</v>
      </c>
      <c r="K67" s="26">
        <f t="shared" si="828"/>
        <v>0</v>
      </c>
      <c r="L67" s="27">
        <f t="shared" si="691"/>
        <v>0</v>
      </c>
      <c r="M67" s="28"/>
      <c r="N67" s="26"/>
      <c r="O67" s="26">
        <f t="shared" si="692"/>
        <v>0</v>
      </c>
      <c r="P67" s="26"/>
      <c r="Q67" s="26"/>
      <c r="R67" s="26">
        <f t="shared" si="693"/>
        <v>0</v>
      </c>
      <c r="S67" s="26">
        <f t="shared" ref="S67:T67" si="829">SUM(M67+P67)</f>
        <v>0</v>
      </c>
      <c r="T67" s="26">
        <f t="shared" si="829"/>
        <v>0</v>
      </c>
      <c r="U67" s="27">
        <f t="shared" si="695"/>
        <v>0</v>
      </c>
      <c r="V67" s="28"/>
      <c r="W67" s="26"/>
      <c r="X67" s="26">
        <f t="shared" si="696"/>
        <v>0</v>
      </c>
      <c r="Y67" s="26"/>
      <c r="Z67" s="26"/>
      <c r="AA67" s="26">
        <f t="shared" si="697"/>
        <v>0</v>
      </c>
      <c r="AB67" s="26">
        <f t="shared" ref="AB67:AC67" si="830">SUM(V67+Y67)</f>
        <v>0</v>
      </c>
      <c r="AC67" s="26">
        <f t="shared" si="830"/>
        <v>0</v>
      </c>
      <c r="AD67" s="27">
        <f t="shared" si="699"/>
        <v>0</v>
      </c>
      <c r="AE67" s="28"/>
      <c r="AF67" s="26"/>
      <c r="AG67" s="26">
        <f t="shared" si="700"/>
        <v>0</v>
      </c>
      <c r="AH67" s="25">
        <v>0</v>
      </c>
      <c r="AI67" s="25">
        <v>0</v>
      </c>
      <c r="AJ67" s="26">
        <f t="shared" si="701"/>
        <v>0</v>
      </c>
      <c r="AK67" s="25">
        <v>1</v>
      </c>
      <c r="AL67" s="26">
        <f t="shared" si="800"/>
        <v>0</v>
      </c>
      <c r="AM67" s="27">
        <f t="shared" si="703"/>
        <v>1</v>
      </c>
      <c r="AN67" s="30"/>
      <c r="AO67" s="26"/>
      <c r="AP67" s="26">
        <f t="shared" si="704"/>
        <v>0</v>
      </c>
      <c r="AQ67" s="25">
        <v>1</v>
      </c>
      <c r="AR67" s="25">
        <v>7</v>
      </c>
      <c r="AS67" s="26">
        <f t="shared" si="705"/>
        <v>8</v>
      </c>
      <c r="AT67" s="26">
        <f t="shared" ref="AT67:AU67" si="831">SUM(AN67+AQ67)</f>
        <v>1</v>
      </c>
      <c r="AU67" s="26">
        <f t="shared" si="831"/>
        <v>7</v>
      </c>
      <c r="AV67" s="27">
        <f t="shared" si="707"/>
        <v>8</v>
      </c>
      <c r="AW67" s="28"/>
      <c r="AX67" s="26"/>
      <c r="AY67" s="26">
        <f t="shared" si="708"/>
        <v>0</v>
      </c>
      <c r="AZ67" s="25">
        <v>0</v>
      </c>
      <c r="BA67" s="25">
        <v>0</v>
      </c>
      <c r="BB67" s="26">
        <f t="shared" si="709"/>
        <v>0</v>
      </c>
      <c r="BC67" s="26">
        <f t="shared" ref="BC67:BD67" si="832">SUM(AW67+AZ67)</f>
        <v>0</v>
      </c>
      <c r="BD67" s="26">
        <f t="shared" si="832"/>
        <v>0</v>
      </c>
      <c r="BE67" s="27">
        <f t="shared" si="711"/>
        <v>0</v>
      </c>
      <c r="BF67" s="30"/>
      <c r="BG67" s="26"/>
      <c r="BH67" s="26">
        <f t="shared" si="712"/>
        <v>0</v>
      </c>
      <c r="BI67" s="60"/>
      <c r="BJ67" s="46">
        <v>11</v>
      </c>
      <c r="BK67" s="26">
        <f t="shared" si="713"/>
        <v>11</v>
      </c>
      <c r="BL67" s="26">
        <f t="shared" ref="BL67:BM67" si="833">SUM(BF67+BI67)</f>
        <v>0</v>
      </c>
      <c r="BM67" s="26">
        <f t="shared" si="833"/>
        <v>11</v>
      </c>
      <c r="BN67" s="27">
        <f t="shared" si="715"/>
        <v>11</v>
      </c>
      <c r="BO67" s="28"/>
      <c r="BP67" s="26"/>
      <c r="BQ67" s="26">
        <f t="shared" si="716"/>
        <v>0</v>
      </c>
      <c r="BR67" s="25">
        <v>0</v>
      </c>
      <c r="BS67" s="25">
        <v>0</v>
      </c>
      <c r="BT67" s="26">
        <f t="shared" si="717"/>
        <v>0</v>
      </c>
      <c r="BU67" s="26">
        <f t="shared" ref="BU67:BV67" si="834">SUM(BO67+BR67)</f>
        <v>0</v>
      </c>
      <c r="BV67" s="26">
        <f t="shared" si="834"/>
        <v>0</v>
      </c>
      <c r="BW67" s="27">
        <f t="shared" si="719"/>
        <v>0</v>
      </c>
      <c r="BX67" s="30"/>
      <c r="BY67" s="26"/>
      <c r="BZ67" s="26">
        <f t="shared" si="720"/>
        <v>0</v>
      </c>
      <c r="CA67" s="26"/>
      <c r="CB67" s="25">
        <v>1</v>
      </c>
      <c r="CC67" s="26">
        <f t="shared" si="721"/>
        <v>1</v>
      </c>
      <c r="CD67" s="26">
        <f t="shared" ref="CD67:CE67" si="835">SUM(BX67+CA67)</f>
        <v>0</v>
      </c>
      <c r="CE67" s="26">
        <f t="shared" si="835"/>
        <v>1</v>
      </c>
      <c r="CF67" s="27">
        <f t="shared" si="723"/>
        <v>1</v>
      </c>
      <c r="CG67" s="28"/>
      <c r="CH67" s="26"/>
      <c r="CI67" s="26">
        <f t="shared" si="757"/>
        <v>0</v>
      </c>
      <c r="CJ67" s="26"/>
      <c r="CK67" s="26"/>
      <c r="CL67" s="26">
        <f t="shared" si="724"/>
        <v>0</v>
      </c>
      <c r="CM67" s="26">
        <f t="shared" ref="CM67:CN67" si="836">SUM(CG67+CJ67)</f>
        <v>0</v>
      </c>
      <c r="CN67" s="26">
        <f t="shared" si="836"/>
        <v>0</v>
      </c>
      <c r="CO67" s="27">
        <f t="shared" si="726"/>
        <v>0</v>
      </c>
      <c r="CP67" s="31"/>
      <c r="CQ67" s="32"/>
      <c r="CR67" s="32"/>
      <c r="CS67" s="33"/>
      <c r="CT67" s="33">
        <f ca="1">IFERROR(__xludf.DUMMYFUNCTION("""COMPUTED_VALUE"""),7)</f>
        <v>7</v>
      </c>
      <c r="CU67" s="33">
        <f ca="1">IFERROR(__xludf.DUMMYFUNCTION("""COMPUTED_VALUE"""),7)</f>
        <v>7</v>
      </c>
      <c r="CV67" s="32"/>
      <c r="CW67" s="32">
        <f ca="1">IFERROR(__xludf.DUMMYFUNCTION("""COMPUTED_VALUE"""),7)</f>
        <v>7</v>
      </c>
      <c r="CX67" s="34">
        <f ca="1">IFERROR(__xludf.DUMMYFUNCTION("""COMPUTED_VALUE"""),7)</f>
        <v>7</v>
      </c>
      <c r="CY67" s="28"/>
      <c r="CZ67" s="26"/>
      <c r="DA67" s="26">
        <f t="shared" si="727"/>
        <v>0</v>
      </c>
      <c r="DB67" s="25">
        <v>0</v>
      </c>
      <c r="DC67" s="25">
        <v>0</v>
      </c>
      <c r="DD67" s="26">
        <f t="shared" si="728"/>
        <v>0</v>
      </c>
      <c r="DE67" s="26">
        <f t="shared" ref="DE67:DF67" si="837">SUM(CY67+DB67)</f>
        <v>0</v>
      </c>
      <c r="DF67" s="26">
        <f t="shared" si="837"/>
        <v>0</v>
      </c>
      <c r="DG67" s="27">
        <f t="shared" si="730"/>
        <v>0</v>
      </c>
      <c r="DH67" s="30"/>
      <c r="DI67" s="26"/>
      <c r="DJ67" s="26">
        <f t="shared" si="731"/>
        <v>0</v>
      </c>
      <c r="DK67" s="26"/>
      <c r="DL67" s="25">
        <v>8</v>
      </c>
      <c r="DM67" s="26">
        <f t="shared" si="732"/>
        <v>8</v>
      </c>
      <c r="DN67" s="26">
        <f t="shared" ref="DN67:DO67" si="838">SUM(DH67+DK67)</f>
        <v>0</v>
      </c>
      <c r="DO67" s="26">
        <f t="shared" si="838"/>
        <v>8</v>
      </c>
      <c r="DP67" s="27">
        <f t="shared" si="734"/>
        <v>8</v>
      </c>
      <c r="DQ67" s="28"/>
      <c r="DR67" s="26"/>
      <c r="DS67" s="26">
        <f t="shared" si="735"/>
        <v>0</v>
      </c>
      <c r="DT67" s="26"/>
      <c r="DU67" s="26"/>
      <c r="DV67" s="26">
        <f t="shared" si="736"/>
        <v>0</v>
      </c>
      <c r="DW67" s="26">
        <f t="shared" ref="DW67:DX67" si="839">SUM(DQ67+DT67)</f>
        <v>0</v>
      </c>
      <c r="DX67" s="26">
        <f t="shared" si="839"/>
        <v>0</v>
      </c>
      <c r="DY67" s="27">
        <f t="shared" si="738"/>
        <v>0</v>
      </c>
      <c r="DZ67" s="30"/>
      <c r="EA67" s="26"/>
      <c r="EB67" s="26">
        <f t="shared" si="739"/>
        <v>0</v>
      </c>
      <c r="EC67" s="26"/>
      <c r="ED67" s="26"/>
      <c r="EE67" s="26">
        <f t="shared" si="740"/>
        <v>0</v>
      </c>
      <c r="EF67" s="26">
        <f t="shared" ref="EF67:EG67" si="840">SUM(DZ67+EC67)</f>
        <v>0</v>
      </c>
      <c r="EG67" s="26">
        <f t="shared" si="840"/>
        <v>0</v>
      </c>
      <c r="EH67" s="27">
        <f t="shared" si="742"/>
        <v>0</v>
      </c>
      <c r="EI67" s="30"/>
      <c r="EJ67" s="26"/>
      <c r="EK67" s="26">
        <f t="shared" si="743"/>
        <v>0</v>
      </c>
      <c r="EL67" s="26"/>
      <c r="EM67" s="26"/>
      <c r="EN67" s="26">
        <f t="shared" si="744"/>
        <v>0</v>
      </c>
      <c r="EO67" s="26">
        <f t="shared" ref="EO67:EP67" si="841">SUM(EI67+EL67)</f>
        <v>0</v>
      </c>
      <c r="EP67" s="26">
        <f t="shared" si="841"/>
        <v>0</v>
      </c>
      <c r="EQ67" s="27">
        <f t="shared" si="746"/>
        <v>0</v>
      </c>
      <c r="ER67" s="28"/>
      <c r="ES67" s="26"/>
      <c r="ET67" s="26"/>
      <c r="EU67" s="26">
        <f t="shared" ref="EU67:EV67" si="842">SUM(G67+P67+Y67+AH67+AQ67+AZ67+BI67+BR67+CA67+CJ67+CS67+DB67+DK67+DT67+EC67+EL67)</f>
        <v>1</v>
      </c>
      <c r="EV67" s="26">
        <f t="shared" ca="1" si="842"/>
        <v>34</v>
      </c>
      <c r="EW67" s="26">
        <f t="shared" ca="1" si="686"/>
        <v>35</v>
      </c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30"/>
      <c r="E68" s="26"/>
      <c r="F68" s="26">
        <f t="shared" si="688"/>
        <v>0</v>
      </c>
      <c r="G68" s="25">
        <v>0</v>
      </c>
      <c r="H68" s="25">
        <v>0</v>
      </c>
      <c r="I68" s="26">
        <f t="shared" si="689"/>
        <v>0</v>
      </c>
      <c r="J68" s="26">
        <f t="shared" ref="J68:K68" si="843">SUM(D68+G68)</f>
        <v>0</v>
      </c>
      <c r="K68" s="26">
        <f t="shared" si="843"/>
        <v>0</v>
      </c>
      <c r="L68" s="27">
        <f t="shared" si="691"/>
        <v>0</v>
      </c>
      <c r="M68" s="28"/>
      <c r="N68" s="26"/>
      <c r="O68" s="26">
        <f t="shared" si="692"/>
        <v>0</v>
      </c>
      <c r="P68" s="26"/>
      <c r="Q68" s="26"/>
      <c r="R68" s="26">
        <f t="shared" si="693"/>
        <v>0</v>
      </c>
      <c r="S68" s="26">
        <f t="shared" ref="S68:T68" si="844">SUM(M68+P68)</f>
        <v>0</v>
      </c>
      <c r="T68" s="26">
        <f t="shared" si="844"/>
        <v>0</v>
      </c>
      <c r="U68" s="27">
        <f t="shared" si="695"/>
        <v>0</v>
      </c>
      <c r="V68" s="28"/>
      <c r="W68" s="26"/>
      <c r="X68" s="26">
        <f t="shared" si="696"/>
        <v>0</v>
      </c>
      <c r="Y68" s="26"/>
      <c r="Z68" s="26"/>
      <c r="AA68" s="26">
        <f t="shared" si="697"/>
        <v>0</v>
      </c>
      <c r="AB68" s="26">
        <f t="shared" ref="AB68:AC68" si="845">SUM(V68+Y68)</f>
        <v>0</v>
      </c>
      <c r="AC68" s="26">
        <f t="shared" si="845"/>
        <v>0</v>
      </c>
      <c r="AD68" s="27">
        <f t="shared" si="699"/>
        <v>0</v>
      </c>
      <c r="AE68" s="28"/>
      <c r="AF68" s="26"/>
      <c r="AG68" s="26">
        <f t="shared" si="700"/>
        <v>0</v>
      </c>
      <c r="AH68" s="25">
        <v>0</v>
      </c>
      <c r="AI68" s="25">
        <v>0</v>
      </c>
      <c r="AJ68" s="26">
        <f t="shared" si="701"/>
        <v>0</v>
      </c>
      <c r="AK68" s="26">
        <f t="shared" ref="AK68:AL68" si="846">SUM(AE68+AH68)</f>
        <v>0</v>
      </c>
      <c r="AL68" s="26">
        <f t="shared" si="846"/>
        <v>0</v>
      </c>
      <c r="AM68" s="27">
        <f t="shared" si="703"/>
        <v>0</v>
      </c>
      <c r="AN68" s="30"/>
      <c r="AO68" s="26"/>
      <c r="AP68" s="26">
        <f t="shared" si="704"/>
        <v>0</v>
      </c>
      <c r="AQ68" s="25">
        <v>0</v>
      </c>
      <c r="AR68" s="25">
        <v>0</v>
      </c>
      <c r="AS68" s="26">
        <f t="shared" si="705"/>
        <v>0</v>
      </c>
      <c r="AT68" s="26">
        <f t="shared" ref="AT68:AU68" si="847">SUM(AN68+AQ68)</f>
        <v>0</v>
      </c>
      <c r="AU68" s="26">
        <f t="shared" si="847"/>
        <v>0</v>
      </c>
      <c r="AV68" s="27">
        <f t="shared" si="707"/>
        <v>0</v>
      </c>
      <c r="AW68" s="28"/>
      <c r="AX68" s="26"/>
      <c r="AY68" s="26">
        <f t="shared" si="708"/>
        <v>0</v>
      </c>
      <c r="AZ68" s="25">
        <v>0</v>
      </c>
      <c r="BA68" s="25">
        <v>0</v>
      </c>
      <c r="BB68" s="26">
        <f t="shared" si="709"/>
        <v>0</v>
      </c>
      <c r="BC68" s="26">
        <f t="shared" ref="BC68:BD68" si="848">SUM(AW68+AZ68)</f>
        <v>0</v>
      </c>
      <c r="BD68" s="26">
        <f t="shared" si="848"/>
        <v>0</v>
      </c>
      <c r="BE68" s="27">
        <f t="shared" si="711"/>
        <v>0</v>
      </c>
      <c r="BF68" s="30"/>
      <c r="BG68" s="26"/>
      <c r="BH68" s="26">
        <f t="shared" si="712"/>
        <v>0</v>
      </c>
      <c r="BI68" s="48">
        <v>0</v>
      </c>
      <c r="BJ68" s="46">
        <v>0</v>
      </c>
      <c r="BK68" s="26">
        <f t="shared" si="713"/>
        <v>0</v>
      </c>
      <c r="BL68" s="26">
        <f t="shared" ref="BL68:BM68" si="849">SUM(BF68+BI68)</f>
        <v>0</v>
      </c>
      <c r="BM68" s="26">
        <f t="shared" si="849"/>
        <v>0</v>
      </c>
      <c r="BN68" s="27">
        <f t="shared" si="715"/>
        <v>0</v>
      </c>
      <c r="BO68" s="28"/>
      <c r="BP68" s="26"/>
      <c r="BQ68" s="26">
        <f t="shared" si="716"/>
        <v>0</v>
      </c>
      <c r="BR68" s="25">
        <v>0</v>
      </c>
      <c r="BS68" s="25">
        <v>0</v>
      </c>
      <c r="BT68" s="26">
        <f t="shared" si="717"/>
        <v>0</v>
      </c>
      <c r="BU68" s="26">
        <f t="shared" ref="BU68:BV68" si="850">SUM(BO68+BR68)</f>
        <v>0</v>
      </c>
      <c r="BV68" s="26">
        <f t="shared" si="850"/>
        <v>0</v>
      </c>
      <c r="BW68" s="27">
        <f t="shared" si="719"/>
        <v>0</v>
      </c>
      <c r="BX68" s="30"/>
      <c r="BY68" s="26"/>
      <c r="BZ68" s="26">
        <f t="shared" si="720"/>
        <v>0</v>
      </c>
      <c r="CA68" s="25"/>
      <c r="CB68" s="25"/>
      <c r="CC68" s="26">
        <f t="shared" si="721"/>
        <v>0</v>
      </c>
      <c r="CD68" s="26">
        <f t="shared" ref="CD68:CE68" si="851">SUM(BX68+CA68)</f>
        <v>0</v>
      </c>
      <c r="CE68" s="26">
        <f t="shared" si="851"/>
        <v>0</v>
      </c>
      <c r="CF68" s="27">
        <f t="shared" si="723"/>
        <v>0</v>
      </c>
      <c r="CG68" s="28"/>
      <c r="CH68" s="26"/>
      <c r="CI68" s="26">
        <f t="shared" si="757"/>
        <v>0</v>
      </c>
      <c r="CJ68" s="26"/>
      <c r="CK68" s="26"/>
      <c r="CL68" s="26">
        <f t="shared" si="724"/>
        <v>0</v>
      </c>
      <c r="CM68" s="26">
        <f t="shared" ref="CM68:CN68" si="852">SUM(CG68+CJ68)</f>
        <v>0</v>
      </c>
      <c r="CN68" s="26">
        <f t="shared" si="852"/>
        <v>0</v>
      </c>
      <c r="CO68" s="27">
        <f t="shared" si="726"/>
        <v>0</v>
      </c>
      <c r="CP68" s="31"/>
      <c r="CQ68" s="32"/>
      <c r="CR68" s="32"/>
      <c r="CS68" s="33">
        <f ca="1">IFERROR(__xludf.DUMMYFUNCTION("""COMPUTED_VALUE"""),0)</f>
        <v>0</v>
      </c>
      <c r="CT68" s="33">
        <f ca="1">IFERROR(__xludf.DUMMYFUNCTION("""COMPUTED_VALUE"""),0)</f>
        <v>0</v>
      </c>
      <c r="CU68" s="33">
        <f ca="1">IFERROR(__xludf.DUMMYFUNCTION("""COMPUTED_VALUE"""),0)</f>
        <v>0</v>
      </c>
      <c r="CV68" s="32">
        <f ca="1">IFERROR(__xludf.DUMMYFUNCTION("""COMPUTED_VALUE"""),0)</f>
        <v>0</v>
      </c>
      <c r="CW68" s="32">
        <f ca="1">IFERROR(__xludf.DUMMYFUNCTION("""COMPUTED_VALUE"""),0)</f>
        <v>0</v>
      </c>
      <c r="CX68" s="34">
        <f ca="1">IFERROR(__xludf.DUMMYFUNCTION("""COMPUTED_VALUE"""),0)</f>
        <v>0</v>
      </c>
      <c r="CY68" s="28"/>
      <c r="CZ68" s="26"/>
      <c r="DA68" s="26">
        <f t="shared" si="727"/>
        <v>0</v>
      </c>
      <c r="DB68" s="25">
        <v>0</v>
      </c>
      <c r="DC68" s="25">
        <v>0</v>
      </c>
      <c r="DD68" s="26">
        <f t="shared" si="728"/>
        <v>0</v>
      </c>
      <c r="DE68" s="26">
        <f t="shared" ref="DE68:DF68" si="853">SUM(CY68+DB68)</f>
        <v>0</v>
      </c>
      <c r="DF68" s="26">
        <f t="shared" si="853"/>
        <v>0</v>
      </c>
      <c r="DG68" s="27">
        <f t="shared" si="730"/>
        <v>0</v>
      </c>
      <c r="DH68" s="30"/>
      <c r="DI68" s="26"/>
      <c r="DJ68" s="26">
        <f t="shared" si="731"/>
        <v>0</v>
      </c>
      <c r="DK68" s="26"/>
      <c r="DL68" s="26"/>
      <c r="DM68" s="26">
        <f t="shared" si="732"/>
        <v>0</v>
      </c>
      <c r="DN68" s="26">
        <f t="shared" ref="DN68:DO68" si="854">SUM(DH68+DK68)</f>
        <v>0</v>
      </c>
      <c r="DO68" s="26">
        <f t="shared" si="854"/>
        <v>0</v>
      </c>
      <c r="DP68" s="27">
        <f t="shared" si="734"/>
        <v>0</v>
      </c>
      <c r="DQ68" s="28"/>
      <c r="DR68" s="26"/>
      <c r="DS68" s="26">
        <f t="shared" si="735"/>
        <v>0</v>
      </c>
      <c r="DT68" s="26"/>
      <c r="DU68" s="26"/>
      <c r="DV68" s="26">
        <f t="shared" si="736"/>
        <v>0</v>
      </c>
      <c r="DW68" s="26">
        <f t="shared" ref="DW68:DX68" si="855">SUM(DQ68+DT68)</f>
        <v>0</v>
      </c>
      <c r="DX68" s="26">
        <f t="shared" si="855"/>
        <v>0</v>
      </c>
      <c r="DY68" s="27">
        <f t="shared" si="738"/>
        <v>0</v>
      </c>
      <c r="DZ68" s="30"/>
      <c r="EA68" s="26"/>
      <c r="EB68" s="26">
        <f t="shared" si="739"/>
        <v>0</v>
      </c>
      <c r="EC68" s="26"/>
      <c r="ED68" s="26"/>
      <c r="EE68" s="26">
        <f t="shared" si="740"/>
        <v>0</v>
      </c>
      <c r="EF68" s="26">
        <f t="shared" ref="EF68:EG68" si="856">SUM(DZ68+EC68)</f>
        <v>0</v>
      </c>
      <c r="EG68" s="26">
        <f t="shared" si="856"/>
        <v>0</v>
      </c>
      <c r="EH68" s="27">
        <f t="shared" si="742"/>
        <v>0</v>
      </c>
      <c r="EI68" s="30"/>
      <c r="EJ68" s="26"/>
      <c r="EK68" s="26">
        <f t="shared" si="743"/>
        <v>0</v>
      </c>
      <c r="EL68" s="26"/>
      <c r="EM68" s="26"/>
      <c r="EN68" s="26">
        <f t="shared" si="744"/>
        <v>0</v>
      </c>
      <c r="EO68" s="26">
        <f t="shared" ref="EO68:EP68" si="857">SUM(EI68+EL68)</f>
        <v>0</v>
      </c>
      <c r="EP68" s="26">
        <f t="shared" si="857"/>
        <v>0</v>
      </c>
      <c r="EQ68" s="27">
        <f t="shared" si="746"/>
        <v>0</v>
      </c>
      <c r="ER68" s="28"/>
      <c r="ES68" s="26"/>
      <c r="ET68" s="26"/>
      <c r="EU68" s="26">
        <f t="shared" ref="EU68:EV68" ca="1" si="858">SUM(G68+P68+Y68+AH68+AQ68+AZ68+BI68+BR68+CA68+CJ68+CS68+DB68+DK68+DT68+EC68+EL68)</f>
        <v>0</v>
      </c>
      <c r="EV68" s="26">
        <f t="shared" ca="1" si="858"/>
        <v>0</v>
      </c>
      <c r="EW68" s="26">
        <f t="shared" ca="1" si="686"/>
        <v>0</v>
      </c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30"/>
      <c r="E69" s="26"/>
      <c r="F69" s="26">
        <f t="shared" si="688"/>
        <v>0</v>
      </c>
      <c r="G69" s="25">
        <v>57</v>
      </c>
      <c r="H69" s="25">
        <v>64</v>
      </c>
      <c r="I69" s="26">
        <f t="shared" si="689"/>
        <v>121</v>
      </c>
      <c r="J69" s="26">
        <f t="shared" ref="J69:K69" si="859">SUM(D69+G69)</f>
        <v>57</v>
      </c>
      <c r="K69" s="26">
        <f t="shared" si="859"/>
        <v>64</v>
      </c>
      <c r="L69" s="27">
        <f t="shared" si="691"/>
        <v>121</v>
      </c>
      <c r="M69" s="28"/>
      <c r="N69" s="26"/>
      <c r="O69" s="26">
        <f t="shared" si="692"/>
        <v>0</v>
      </c>
      <c r="P69" s="25">
        <v>47</v>
      </c>
      <c r="Q69" s="25">
        <v>125</v>
      </c>
      <c r="R69" s="26">
        <f t="shared" si="693"/>
        <v>172</v>
      </c>
      <c r="S69" s="26">
        <f t="shared" ref="S69:T69" si="860">SUM(M69+P69)</f>
        <v>47</v>
      </c>
      <c r="T69" s="26">
        <f t="shared" si="860"/>
        <v>125</v>
      </c>
      <c r="U69" s="27">
        <f t="shared" si="695"/>
        <v>172</v>
      </c>
      <c r="V69" s="28"/>
      <c r="W69" s="26"/>
      <c r="X69" s="26">
        <f t="shared" si="696"/>
        <v>0</v>
      </c>
      <c r="Y69" s="48">
        <v>20</v>
      </c>
      <c r="Z69" s="46">
        <v>26</v>
      </c>
      <c r="AA69" s="26">
        <f t="shared" si="697"/>
        <v>46</v>
      </c>
      <c r="AB69" s="26">
        <f t="shared" ref="AB69:AC69" si="861">SUM(V69+Y69)</f>
        <v>20</v>
      </c>
      <c r="AC69" s="26">
        <f t="shared" si="861"/>
        <v>26</v>
      </c>
      <c r="AD69" s="27">
        <f t="shared" si="699"/>
        <v>46</v>
      </c>
      <c r="AE69" s="28"/>
      <c r="AF69" s="26"/>
      <c r="AG69" s="26">
        <f t="shared" si="700"/>
        <v>0</v>
      </c>
      <c r="AH69" s="25">
        <v>0</v>
      </c>
      <c r="AI69" s="25">
        <v>0</v>
      </c>
      <c r="AJ69" s="26">
        <f t="shared" si="701"/>
        <v>0</v>
      </c>
      <c r="AK69" s="26">
        <f t="shared" ref="AK69:AL69" si="862">SUM(AE69+AH69)</f>
        <v>0</v>
      </c>
      <c r="AL69" s="26">
        <f t="shared" si="862"/>
        <v>0</v>
      </c>
      <c r="AM69" s="27">
        <f t="shared" si="703"/>
        <v>0</v>
      </c>
      <c r="AN69" s="30"/>
      <c r="AO69" s="26"/>
      <c r="AP69" s="26">
        <f t="shared" si="704"/>
        <v>0</v>
      </c>
      <c r="AQ69" s="25">
        <v>19</v>
      </c>
      <c r="AR69" s="25">
        <v>22</v>
      </c>
      <c r="AS69" s="26">
        <f t="shared" si="705"/>
        <v>41</v>
      </c>
      <c r="AT69" s="26">
        <f t="shared" ref="AT69:AU69" si="863">SUM(AN69+AQ69)</f>
        <v>19</v>
      </c>
      <c r="AU69" s="26">
        <f t="shared" si="863"/>
        <v>22</v>
      </c>
      <c r="AV69" s="27">
        <f t="shared" si="707"/>
        <v>41</v>
      </c>
      <c r="AW69" s="28"/>
      <c r="AX69" s="26"/>
      <c r="AY69" s="26">
        <f t="shared" si="708"/>
        <v>0</v>
      </c>
      <c r="AZ69" s="25">
        <v>44</v>
      </c>
      <c r="BA69" s="25">
        <v>34</v>
      </c>
      <c r="BB69" s="26">
        <f t="shared" si="709"/>
        <v>78</v>
      </c>
      <c r="BC69" s="26">
        <f t="shared" ref="BC69:BD69" si="864">SUM(AW69+AZ69)</f>
        <v>44</v>
      </c>
      <c r="BD69" s="26">
        <f t="shared" si="864"/>
        <v>34</v>
      </c>
      <c r="BE69" s="27">
        <f t="shared" si="711"/>
        <v>78</v>
      </c>
      <c r="BF69" s="30"/>
      <c r="BG69" s="26"/>
      <c r="BH69" s="26">
        <f t="shared" si="712"/>
        <v>0</v>
      </c>
      <c r="BI69" s="48">
        <v>358</v>
      </c>
      <c r="BJ69" s="46">
        <v>419</v>
      </c>
      <c r="BK69" s="26">
        <f t="shared" si="713"/>
        <v>777</v>
      </c>
      <c r="BL69" s="26">
        <f t="shared" ref="BL69:BM69" si="865">SUM(BF69+BI69)</f>
        <v>358</v>
      </c>
      <c r="BM69" s="26">
        <f t="shared" si="865"/>
        <v>419</v>
      </c>
      <c r="BN69" s="27">
        <f t="shared" si="715"/>
        <v>777</v>
      </c>
      <c r="BO69" s="28"/>
      <c r="BP69" s="26"/>
      <c r="BQ69" s="26">
        <f t="shared" si="716"/>
        <v>0</v>
      </c>
      <c r="BR69" s="26"/>
      <c r="BS69" s="26"/>
      <c r="BT69" s="26">
        <f t="shared" si="717"/>
        <v>0</v>
      </c>
      <c r="BU69" s="26">
        <f t="shared" ref="BU69:BV69" si="866">SUM(BO69+BR69)</f>
        <v>0</v>
      </c>
      <c r="BV69" s="26">
        <f t="shared" si="866"/>
        <v>0</v>
      </c>
      <c r="BW69" s="27">
        <f t="shared" si="719"/>
        <v>0</v>
      </c>
      <c r="BX69" s="30"/>
      <c r="BY69" s="26"/>
      <c r="BZ69" s="26">
        <f t="shared" si="720"/>
        <v>0</v>
      </c>
      <c r="CA69" s="25">
        <v>4</v>
      </c>
      <c r="CB69" s="25">
        <v>2</v>
      </c>
      <c r="CC69" s="26">
        <f t="shared" si="721"/>
        <v>6</v>
      </c>
      <c r="CD69" s="26">
        <f t="shared" ref="CD69:CE69" si="867">SUM(BX69+CA69)</f>
        <v>4</v>
      </c>
      <c r="CE69" s="26">
        <f t="shared" si="867"/>
        <v>2</v>
      </c>
      <c r="CF69" s="27">
        <f t="shared" si="723"/>
        <v>6</v>
      </c>
      <c r="CG69" s="28"/>
      <c r="CH69" s="26"/>
      <c r="CI69" s="26">
        <f t="shared" si="757"/>
        <v>0</v>
      </c>
      <c r="CJ69" s="25">
        <v>7</v>
      </c>
      <c r="CK69" s="25">
        <v>25</v>
      </c>
      <c r="CL69" s="26">
        <f t="shared" si="724"/>
        <v>32</v>
      </c>
      <c r="CM69" s="26">
        <f t="shared" ref="CM69:CN69" si="868">SUM(CG69+CJ69)</f>
        <v>7</v>
      </c>
      <c r="CN69" s="26">
        <f t="shared" si="868"/>
        <v>25</v>
      </c>
      <c r="CO69" s="27">
        <f t="shared" si="726"/>
        <v>32</v>
      </c>
      <c r="CP69" s="31"/>
      <c r="CQ69" s="32"/>
      <c r="CR69" s="32"/>
      <c r="CS69" s="33">
        <f ca="1">IFERROR(__xludf.DUMMYFUNCTION("""COMPUTED_VALUE"""),37)</f>
        <v>37</v>
      </c>
      <c r="CT69" s="33">
        <f ca="1">IFERROR(__xludf.DUMMYFUNCTION("""COMPUTED_VALUE"""),49)</f>
        <v>49</v>
      </c>
      <c r="CU69" s="33">
        <f ca="1">IFERROR(__xludf.DUMMYFUNCTION("""COMPUTED_VALUE"""),86)</f>
        <v>86</v>
      </c>
      <c r="CV69" s="32">
        <f ca="1">IFERROR(__xludf.DUMMYFUNCTION("""COMPUTED_VALUE"""),37)</f>
        <v>37</v>
      </c>
      <c r="CW69" s="32">
        <f ca="1">IFERROR(__xludf.DUMMYFUNCTION("""COMPUTED_VALUE"""),49)</f>
        <v>49</v>
      </c>
      <c r="CX69" s="34">
        <f ca="1">IFERROR(__xludf.DUMMYFUNCTION("""COMPUTED_VALUE"""),86)</f>
        <v>86</v>
      </c>
      <c r="CY69" s="28"/>
      <c r="CZ69" s="26"/>
      <c r="DA69" s="26">
        <f t="shared" si="727"/>
        <v>0</v>
      </c>
      <c r="DB69" s="25">
        <v>39</v>
      </c>
      <c r="DC69" s="25">
        <v>61</v>
      </c>
      <c r="DD69" s="26">
        <f t="shared" si="728"/>
        <v>100</v>
      </c>
      <c r="DE69" s="26">
        <f t="shared" ref="DE69:DF69" si="869">SUM(CY69+DB69)</f>
        <v>39</v>
      </c>
      <c r="DF69" s="26">
        <f t="shared" si="869"/>
        <v>61</v>
      </c>
      <c r="DG69" s="27">
        <f t="shared" si="730"/>
        <v>100</v>
      </c>
      <c r="DH69" s="30"/>
      <c r="DI69" s="26"/>
      <c r="DJ69" s="26">
        <f t="shared" si="731"/>
        <v>0</v>
      </c>
      <c r="DK69" s="25">
        <v>27</v>
      </c>
      <c r="DL69" s="25">
        <v>74</v>
      </c>
      <c r="DM69" s="26">
        <f t="shared" si="732"/>
        <v>101</v>
      </c>
      <c r="DN69" s="26">
        <f t="shared" ref="DN69:DO69" si="870">SUM(DH69+DK69)</f>
        <v>27</v>
      </c>
      <c r="DO69" s="26">
        <f t="shared" si="870"/>
        <v>74</v>
      </c>
      <c r="DP69" s="27">
        <f t="shared" si="734"/>
        <v>101</v>
      </c>
      <c r="DQ69" s="28"/>
      <c r="DR69" s="26"/>
      <c r="DS69" s="26">
        <f t="shared" si="735"/>
        <v>0</v>
      </c>
      <c r="DT69" s="25">
        <v>109</v>
      </c>
      <c r="DU69" s="25">
        <v>127</v>
      </c>
      <c r="DV69" s="26">
        <f t="shared" si="736"/>
        <v>236</v>
      </c>
      <c r="DW69" s="26">
        <f t="shared" ref="DW69:DX69" si="871">SUM(DQ69+DT69)</f>
        <v>109</v>
      </c>
      <c r="DX69" s="26">
        <f t="shared" si="871"/>
        <v>127</v>
      </c>
      <c r="DY69" s="27">
        <f t="shared" si="738"/>
        <v>236</v>
      </c>
      <c r="DZ69" s="30"/>
      <c r="EA69" s="26"/>
      <c r="EB69" s="26">
        <f t="shared" si="739"/>
        <v>0</v>
      </c>
      <c r="EC69" s="26"/>
      <c r="ED69" s="26"/>
      <c r="EE69" s="26">
        <f t="shared" si="740"/>
        <v>0</v>
      </c>
      <c r="EF69" s="26">
        <f t="shared" ref="EF69:EG69" si="872">SUM(DZ69+EC69)</f>
        <v>0</v>
      </c>
      <c r="EG69" s="26">
        <f t="shared" si="872"/>
        <v>0</v>
      </c>
      <c r="EH69" s="27">
        <f t="shared" si="742"/>
        <v>0</v>
      </c>
      <c r="EI69" s="30"/>
      <c r="EJ69" s="26"/>
      <c r="EK69" s="26">
        <f t="shared" si="743"/>
        <v>0</v>
      </c>
      <c r="EL69" s="25">
        <v>57</v>
      </c>
      <c r="EM69" s="25">
        <v>87</v>
      </c>
      <c r="EN69" s="26">
        <f t="shared" si="744"/>
        <v>144</v>
      </c>
      <c r="EO69" s="26">
        <f t="shared" ref="EO69:EP69" si="873">SUM(EI69+EL69)</f>
        <v>57</v>
      </c>
      <c r="EP69" s="26">
        <f t="shared" si="873"/>
        <v>87</v>
      </c>
      <c r="EQ69" s="27">
        <f t="shared" si="746"/>
        <v>144</v>
      </c>
      <c r="ER69" s="49"/>
      <c r="ES69" s="62"/>
      <c r="ET69" s="62"/>
      <c r="EU69" s="26">
        <f t="shared" ref="EU69:EV69" ca="1" si="874">SUM(G69+P69+Y69+AH69+AQ69+AZ69+BI69+BR69+CA69+CJ69+CS69+DB69+DK69+DT69+EC69+EL69)</f>
        <v>825</v>
      </c>
      <c r="EV69" s="26">
        <f t="shared" ca="1" si="874"/>
        <v>1115</v>
      </c>
      <c r="EW69" s="26">
        <f t="shared" ca="1" si="686"/>
        <v>1940</v>
      </c>
      <c r="EX69" s="62"/>
      <c r="EY69" s="62"/>
      <c r="EZ69" s="63"/>
    </row>
    <row r="70" spans="1:156" ht="14">
      <c r="A70" s="284"/>
      <c r="B70" s="278"/>
      <c r="C70" s="278"/>
      <c r="D70" s="50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18"/>
      <c r="EV70" s="18"/>
      <c r="EW70" s="18"/>
      <c r="EX70" s="51"/>
      <c r="EY70" s="51"/>
      <c r="EZ70" s="20"/>
    </row>
    <row r="71" spans="1:156" ht="14">
      <c r="A71" s="276" t="s">
        <v>86</v>
      </c>
      <c r="B71" s="256"/>
      <c r="C71" s="52" t="s">
        <v>87</v>
      </c>
      <c r="D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271"/>
      <c r="EV71" s="254"/>
      <c r="EW71" s="254"/>
      <c r="EX71" s="254"/>
      <c r="EY71" s="41"/>
      <c r="EZ71" s="28"/>
    </row>
    <row r="72" spans="1:156" ht="14">
      <c r="A72" s="45" t="s">
        <v>86</v>
      </c>
      <c r="B72" s="46">
        <v>1</v>
      </c>
      <c r="C72" s="57" t="s">
        <v>88</v>
      </c>
      <c r="D72" s="30"/>
      <c r="E72" s="26"/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75">SUM(D72+G72)</f>
        <v>0</v>
      </c>
      <c r="K72" s="26">
        <f t="shared" si="875"/>
        <v>0</v>
      </c>
      <c r="L72" s="27">
        <f>SUM(J72:K72)</f>
        <v>0</v>
      </c>
      <c r="M72" s="28"/>
      <c r="N72" s="26"/>
      <c r="O72" s="26">
        <f>SUM(M72:N72)</f>
        <v>0</v>
      </c>
      <c r="P72" s="25">
        <v>2</v>
      </c>
      <c r="Q72" s="25">
        <v>16</v>
      </c>
      <c r="R72" s="26">
        <f>SUM(P72:Q72)</f>
        <v>18</v>
      </c>
      <c r="S72" s="26">
        <f t="shared" ref="S72:T72" si="876">SUM(M72+P72)</f>
        <v>2</v>
      </c>
      <c r="T72" s="26">
        <f t="shared" si="876"/>
        <v>16</v>
      </c>
      <c r="U72" s="27">
        <f>SUM(S72:T72)</f>
        <v>18</v>
      </c>
      <c r="V72" s="28"/>
      <c r="W72" s="26"/>
      <c r="X72" s="26">
        <f>SUM(V72:W72)</f>
        <v>0</v>
      </c>
      <c r="Y72" s="48">
        <v>10</v>
      </c>
      <c r="Z72" s="46">
        <v>9</v>
      </c>
      <c r="AA72" s="26">
        <f>SUM(Y72:Z72)</f>
        <v>19</v>
      </c>
      <c r="AB72" s="26">
        <f t="shared" ref="AB72:AC72" si="877">SUM(V72+Y72)</f>
        <v>10</v>
      </c>
      <c r="AC72" s="26">
        <f t="shared" si="877"/>
        <v>9</v>
      </c>
      <c r="AD72" s="27">
        <f>SUM(AB72:AC72)</f>
        <v>19</v>
      </c>
      <c r="AE72" s="28"/>
      <c r="AF72" s="26"/>
      <c r="AG72" s="26">
        <f>SUM(AE72:AF72)</f>
        <v>0</v>
      </c>
      <c r="AH72" s="25">
        <v>31</v>
      </c>
      <c r="AI72" s="25">
        <v>32</v>
      </c>
      <c r="AJ72" s="26">
        <f>SUM(AH72:AI72)</f>
        <v>63</v>
      </c>
      <c r="AK72" s="26">
        <f t="shared" ref="AK72:AL72" si="878">SUM(AE72+AH72)</f>
        <v>31</v>
      </c>
      <c r="AL72" s="26">
        <f t="shared" si="878"/>
        <v>32</v>
      </c>
      <c r="AM72" s="27">
        <f>SUM(AK72:AL72)</f>
        <v>63</v>
      </c>
      <c r="AN72" s="30"/>
      <c r="AO72" s="26"/>
      <c r="AP72" s="26">
        <f>SUM(AN72:AO72)</f>
        <v>0</v>
      </c>
      <c r="AQ72" s="25">
        <v>54</v>
      </c>
      <c r="AR72" s="25">
        <v>53</v>
      </c>
      <c r="AS72" s="26">
        <f>SUM(AQ72:AR72)</f>
        <v>107</v>
      </c>
      <c r="AT72" s="26">
        <f t="shared" ref="AT72:AU72" si="879">SUM(AN72+AQ72)</f>
        <v>54</v>
      </c>
      <c r="AU72" s="26">
        <f t="shared" si="879"/>
        <v>53</v>
      </c>
      <c r="AV72" s="27">
        <f>SUM(AT72:AU72)</f>
        <v>107</v>
      </c>
      <c r="AW72" s="28"/>
      <c r="AX72" s="26"/>
      <c r="AY72" s="26">
        <f>SUM(AW72:AX72)</f>
        <v>0</v>
      </c>
      <c r="AZ72" s="25">
        <v>12</v>
      </c>
      <c r="BA72" s="25">
        <v>12</v>
      </c>
      <c r="BB72" s="26">
        <f>SUM(AZ72:BA72)</f>
        <v>24</v>
      </c>
      <c r="BC72" s="26">
        <f t="shared" ref="BC72:BD72" si="880">SUM(AW72+AZ72)</f>
        <v>12</v>
      </c>
      <c r="BD72" s="26">
        <f t="shared" si="880"/>
        <v>12</v>
      </c>
      <c r="BE72" s="27">
        <f>SUM(BC72:BD72)</f>
        <v>24</v>
      </c>
      <c r="BF72" s="30"/>
      <c r="BG72" s="26"/>
      <c r="BH72" s="26">
        <f>SUM(BF72:BG72)</f>
        <v>0</v>
      </c>
      <c r="BI72" s="48">
        <v>21</v>
      </c>
      <c r="BJ72" s="46">
        <v>21</v>
      </c>
      <c r="BK72" s="26">
        <f>SUM(BI72:BJ72)</f>
        <v>42</v>
      </c>
      <c r="BL72" s="26">
        <f t="shared" ref="BL72:BM72" si="881">SUM(BF72+BI72)</f>
        <v>21</v>
      </c>
      <c r="BM72" s="26">
        <f t="shared" si="881"/>
        <v>21</v>
      </c>
      <c r="BN72" s="27">
        <f>SUM(BL72:BM72)</f>
        <v>42</v>
      </c>
      <c r="BO72" s="28"/>
      <c r="BP72" s="26"/>
      <c r="BQ72" s="26">
        <f>SUM(BO72:BP72)</f>
        <v>0</v>
      </c>
      <c r="BR72" s="25">
        <v>18</v>
      </c>
      <c r="BS72" s="25">
        <v>39</v>
      </c>
      <c r="BT72" s="26">
        <f>SUM(BR72:BS72)</f>
        <v>57</v>
      </c>
      <c r="BU72" s="26">
        <f t="shared" ref="BU72:BV72" si="882">SUM(BO72+BR72)</f>
        <v>18</v>
      </c>
      <c r="BV72" s="26">
        <f t="shared" si="882"/>
        <v>39</v>
      </c>
      <c r="BW72" s="27">
        <f>SUM(BU72:BV72)</f>
        <v>57</v>
      </c>
      <c r="BX72" s="30"/>
      <c r="BY72" s="26"/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83">SUM(BX72+CA72)</f>
        <v>0</v>
      </c>
      <c r="CE72" s="26">
        <f t="shared" si="883"/>
        <v>0</v>
      </c>
      <c r="CF72" s="27">
        <f>SUM(CD72:CE72)</f>
        <v>0</v>
      </c>
      <c r="CG72" s="28"/>
      <c r="CH72" s="26"/>
      <c r="CI72" s="26">
        <f>SUM(CG72:CH72)</f>
        <v>0</v>
      </c>
      <c r="CJ72" s="25">
        <v>13</v>
      </c>
      <c r="CK72" s="25">
        <v>20</v>
      </c>
      <c r="CL72" s="26">
        <f>SUM(CJ72:CK72)</f>
        <v>33</v>
      </c>
      <c r="CM72" s="26">
        <f t="shared" ref="CM72:CN72" si="884">SUM(CG72+CJ72)</f>
        <v>13</v>
      </c>
      <c r="CN72" s="26">
        <f t="shared" si="884"/>
        <v>20</v>
      </c>
      <c r="CO72" s="27">
        <f>SUM(CM72:CN72)</f>
        <v>33</v>
      </c>
      <c r="CP72" s="31"/>
      <c r="CQ72" s="32"/>
      <c r="CR72" s="32"/>
      <c r="CS72" s="33">
        <f ca="1">IFERROR(__xludf.DUMMYFUNCTION("""COMPUTED_VALUE"""),72)</f>
        <v>72</v>
      </c>
      <c r="CT72" s="33">
        <f ca="1">IFERROR(__xludf.DUMMYFUNCTION("""COMPUTED_VALUE"""),90)</f>
        <v>90</v>
      </c>
      <c r="CU72" s="33">
        <f ca="1">IFERROR(__xludf.DUMMYFUNCTION("""COMPUTED_VALUE"""),162)</f>
        <v>162</v>
      </c>
      <c r="CV72" s="32">
        <f ca="1">IFERROR(__xludf.DUMMYFUNCTION("""COMPUTED_VALUE"""),72)</f>
        <v>72</v>
      </c>
      <c r="CW72" s="32">
        <f ca="1">IFERROR(__xludf.DUMMYFUNCTION("""COMPUTED_VALUE"""),90)</f>
        <v>90</v>
      </c>
      <c r="CX72" s="34">
        <f ca="1">IFERROR(__xludf.DUMMYFUNCTION("""COMPUTED_VALUE"""),162)</f>
        <v>162</v>
      </c>
      <c r="CY72" s="28"/>
      <c r="CZ72" s="26"/>
      <c r="DA72" s="26">
        <f>SUM(CY72:CZ72)</f>
        <v>0</v>
      </c>
      <c r="DB72" s="25">
        <v>5</v>
      </c>
      <c r="DC72" s="25">
        <v>9</v>
      </c>
      <c r="DD72" s="26">
        <f>SUM(DB72:DC72)</f>
        <v>14</v>
      </c>
      <c r="DE72" s="26">
        <f t="shared" ref="DE72:DF72" si="885">SUM(CY72+DB72)</f>
        <v>5</v>
      </c>
      <c r="DF72" s="26">
        <f t="shared" si="885"/>
        <v>9</v>
      </c>
      <c r="DG72" s="27">
        <f>SUM(DE72:DF72)</f>
        <v>14</v>
      </c>
      <c r="DH72" s="30"/>
      <c r="DI72" s="26"/>
      <c r="DJ72" s="26">
        <f>SUM(DH72:DI72)</f>
        <v>0</v>
      </c>
      <c r="DK72" s="25">
        <v>26</v>
      </c>
      <c r="DL72" s="25">
        <v>25</v>
      </c>
      <c r="DM72" s="26">
        <f>SUM(DK72:DL72)</f>
        <v>51</v>
      </c>
      <c r="DN72" s="26">
        <f t="shared" ref="DN72:DO72" si="886">SUM(DH72+DK72)</f>
        <v>26</v>
      </c>
      <c r="DO72" s="26">
        <f t="shared" si="886"/>
        <v>25</v>
      </c>
      <c r="DP72" s="27">
        <f>SUM(DN72:DO72)</f>
        <v>51</v>
      </c>
      <c r="DQ72" s="28"/>
      <c r="DR72" s="26"/>
      <c r="DS72" s="26">
        <f>SUM(DQ72:DR72)</f>
        <v>0</v>
      </c>
      <c r="DT72" s="25">
        <v>5</v>
      </c>
      <c r="DU72" s="25">
        <v>9</v>
      </c>
      <c r="DV72" s="26">
        <f>SUM(DT72:DU72)</f>
        <v>14</v>
      </c>
      <c r="DW72" s="26">
        <f t="shared" ref="DW72:DX72" si="887">SUM(DQ72+DT72)</f>
        <v>5</v>
      </c>
      <c r="DX72" s="26">
        <f t="shared" si="887"/>
        <v>9</v>
      </c>
      <c r="DY72" s="27">
        <f>SUM(DW72:DX72)</f>
        <v>14</v>
      </c>
      <c r="DZ72" s="30"/>
      <c r="EA72" s="26"/>
      <c r="EB72" s="26">
        <f>SUM(DZ72:EA72)</f>
        <v>0</v>
      </c>
      <c r="EC72" s="25">
        <v>3</v>
      </c>
      <c r="ED72" s="25">
        <v>5</v>
      </c>
      <c r="EE72" s="26">
        <f>SUM(EC72:ED72)</f>
        <v>8</v>
      </c>
      <c r="EF72" s="26">
        <f t="shared" ref="EF72:EG72" si="888">SUM(DZ72+EC72)</f>
        <v>3</v>
      </c>
      <c r="EG72" s="26">
        <f t="shared" si="888"/>
        <v>5</v>
      </c>
      <c r="EH72" s="27">
        <f>SUM(EF72:EG72)</f>
        <v>8</v>
      </c>
      <c r="EI72" s="30"/>
      <c r="EJ72" s="26"/>
      <c r="EK72" s="26">
        <f>SUM(EI72:EJ72)</f>
        <v>0</v>
      </c>
      <c r="EL72" s="25">
        <v>6</v>
      </c>
      <c r="EM72" s="25">
        <v>17</v>
      </c>
      <c r="EN72" s="26">
        <f>SUM(EL72:EM72)</f>
        <v>23</v>
      </c>
      <c r="EO72" s="26">
        <f t="shared" ref="EO72:EP72" si="889">SUM(EI72+EL72)</f>
        <v>6</v>
      </c>
      <c r="EP72" s="26">
        <f t="shared" si="889"/>
        <v>17</v>
      </c>
      <c r="EQ72" s="27">
        <f>SUM(EO72:EP72)</f>
        <v>23</v>
      </c>
      <c r="ER72" s="28"/>
      <c r="ES72" s="26"/>
      <c r="ET72" s="26"/>
      <c r="EU72" s="26">
        <f t="shared" ref="EU72:EV72" ca="1" si="890">SUM(G72+P72+Y72+AH72+AQ72+AZ72+BI72+BR72+CA72+CJ72+CS72+DB72+DK72+DT72+EC72+EL72)</f>
        <v>278</v>
      </c>
      <c r="EV72" s="26">
        <f t="shared" ca="1" si="890"/>
        <v>357</v>
      </c>
      <c r="EW72" s="26">
        <f ca="1">SUM(EU72:EV72)</f>
        <v>635</v>
      </c>
      <c r="EX72" s="26"/>
      <c r="EY72" s="26"/>
      <c r="EZ72" s="29"/>
    </row>
    <row r="73" spans="1:156" ht="14">
      <c r="A73" s="280"/>
      <c r="B73" s="278"/>
      <c r="C73" s="278"/>
      <c r="D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2"/>
      <c r="CQ73" s="42"/>
      <c r="CR73" s="42"/>
      <c r="CS73" s="43"/>
      <c r="CT73" s="43"/>
      <c r="CU73" s="43"/>
      <c r="CV73" s="42"/>
      <c r="CW73" s="42"/>
      <c r="CX73" s="42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271"/>
      <c r="EV73" s="254"/>
      <c r="EW73" s="254"/>
      <c r="EX73" s="254"/>
      <c r="EY73" s="41"/>
      <c r="EZ73" s="28"/>
    </row>
    <row r="74" spans="1:156" ht="14">
      <c r="A74" s="58"/>
      <c r="B74" s="59">
        <v>1</v>
      </c>
      <c r="C74" s="57" t="s">
        <v>89</v>
      </c>
      <c r="D74" s="30"/>
      <c r="E74" s="26"/>
      <c r="F74" s="26">
        <f t="shared" ref="F74:F78" si="891">SUM(D74:E74)</f>
        <v>0</v>
      </c>
      <c r="G74" s="25">
        <v>15</v>
      </c>
      <c r="H74" s="25">
        <v>23</v>
      </c>
      <c r="I74" s="26">
        <f t="shared" ref="I74:I78" si="892">SUM(G74:H74)</f>
        <v>38</v>
      </c>
      <c r="J74" s="26">
        <f t="shared" ref="J74:K74" si="893">SUM(D74+G74)</f>
        <v>15</v>
      </c>
      <c r="K74" s="26">
        <f t="shared" si="893"/>
        <v>23</v>
      </c>
      <c r="L74" s="27">
        <f t="shared" ref="L74:L78" si="894">SUM(J74:K74)</f>
        <v>38</v>
      </c>
      <c r="M74" s="28"/>
      <c r="N74" s="26"/>
      <c r="O74" s="26">
        <f t="shared" ref="O74:O78" si="895">SUM(M74:N74)</f>
        <v>0</v>
      </c>
      <c r="P74" s="25">
        <v>4</v>
      </c>
      <c r="Q74" s="25">
        <v>2</v>
      </c>
      <c r="R74" s="26">
        <f t="shared" ref="R74:R78" si="896">SUM(P74:Q74)</f>
        <v>6</v>
      </c>
      <c r="S74" s="26">
        <f t="shared" ref="S74:T74" si="897">SUM(M74+P74)</f>
        <v>4</v>
      </c>
      <c r="T74" s="26">
        <f t="shared" si="897"/>
        <v>2</v>
      </c>
      <c r="U74" s="27">
        <f t="shared" ref="U74:U78" si="898">SUM(S74:T74)</f>
        <v>6</v>
      </c>
      <c r="V74" s="28"/>
      <c r="W74" s="26"/>
      <c r="X74" s="26">
        <f t="shared" ref="X74:X78" si="899">SUM(V74:W74)</f>
        <v>0</v>
      </c>
      <c r="Y74" s="48">
        <v>8</v>
      </c>
      <c r="Z74" s="46">
        <v>14</v>
      </c>
      <c r="AA74" s="26">
        <f t="shared" ref="AA74:AA78" si="900">SUM(Y74:Z74)</f>
        <v>22</v>
      </c>
      <c r="AB74" s="26">
        <f t="shared" ref="AB74:AC74" si="901">SUM(V74+Y74)</f>
        <v>8</v>
      </c>
      <c r="AC74" s="26">
        <f t="shared" si="901"/>
        <v>14</v>
      </c>
      <c r="AD74" s="27">
        <f t="shared" ref="AD74:AD78" si="902">SUM(AB74:AC74)</f>
        <v>22</v>
      </c>
      <c r="AE74" s="28"/>
      <c r="AF74" s="26"/>
      <c r="AG74" s="26">
        <f t="shared" ref="AG74:AG78" si="903">SUM(AE74:AF74)</f>
        <v>0</v>
      </c>
      <c r="AH74" s="25">
        <v>28</v>
      </c>
      <c r="AI74" s="25">
        <v>23</v>
      </c>
      <c r="AJ74" s="26">
        <f t="shared" ref="AJ74:AJ78" si="904">SUM(AH74:AI74)</f>
        <v>51</v>
      </c>
      <c r="AK74" s="26">
        <f t="shared" ref="AK74:AL74" si="905">SUM(AE74+AH74)</f>
        <v>28</v>
      </c>
      <c r="AL74" s="26">
        <f t="shared" si="905"/>
        <v>23</v>
      </c>
      <c r="AM74" s="27">
        <f t="shared" ref="AM74:AM78" si="906">SUM(AK74:AL74)</f>
        <v>51</v>
      </c>
      <c r="AN74" s="30"/>
      <c r="AO74" s="26"/>
      <c r="AP74" s="26">
        <f t="shared" ref="AP74:AP78" si="907">SUM(AN74:AO74)</f>
        <v>0</v>
      </c>
      <c r="AQ74" s="25">
        <v>31</v>
      </c>
      <c r="AR74" s="25">
        <v>35</v>
      </c>
      <c r="AS74" s="26">
        <f t="shared" ref="AS74:AS78" si="908">SUM(AQ74:AR74)</f>
        <v>66</v>
      </c>
      <c r="AT74" s="26">
        <f t="shared" ref="AT74:AU74" si="909">SUM(AN74+AQ74)</f>
        <v>31</v>
      </c>
      <c r="AU74" s="26">
        <f t="shared" si="909"/>
        <v>35</v>
      </c>
      <c r="AV74" s="27">
        <f t="shared" ref="AV74:AV78" si="910">SUM(AT74:AU74)</f>
        <v>66</v>
      </c>
      <c r="AW74" s="28"/>
      <c r="AX74" s="26"/>
      <c r="AY74" s="26">
        <f t="shared" ref="AY74:AY78" si="911">SUM(AW74:AX74)</f>
        <v>0</v>
      </c>
      <c r="AZ74" s="25">
        <v>11</v>
      </c>
      <c r="BA74" s="25">
        <v>11</v>
      </c>
      <c r="BB74" s="26">
        <f t="shared" ref="BB74:BB78" si="912">SUM(AZ74:BA74)</f>
        <v>22</v>
      </c>
      <c r="BC74" s="26">
        <f t="shared" ref="BC74:BD74" si="913">SUM(AW74+AZ74)</f>
        <v>11</v>
      </c>
      <c r="BD74" s="26">
        <f t="shared" si="913"/>
        <v>11</v>
      </c>
      <c r="BE74" s="27">
        <f t="shared" ref="BE74:BE78" si="914">SUM(BC74:BD74)</f>
        <v>22</v>
      </c>
      <c r="BF74" s="30"/>
      <c r="BG74" s="26"/>
      <c r="BH74" s="26">
        <f t="shared" ref="BH74:BH78" si="915">SUM(BF74:BG74)</f>
        <v>0</v>
      </c>
      <c r="BI74" s="48">
        <v>21</v>
      </c>
      <c r="BJ74" s="46">
        <v>21</v>
      </c>
      <c r="BK74" s="26">
        <f t="shared" ref="BK74:BK78" si="916">SUM(BI74:BJ74)</f>
        <v>42</v>
      </c>
      <c r="BL74" s="26">
        <f t="shared" ref="BL74:BM74" si="917">SUM(BF74+BI74)</f>
        <v>21</v>
      </c>
      <c r="BM74" s="26">
        <f t="shared" si="917"/>
        <v>21</v>
      </c>
      <c r="BN74" s="27">
        <f t="shared" ref="BN74:BN78" si="918">SUM(BL74:BM74)</f>
        <v>42</v>
      </c>
      <c r="BO74" s="28"/>
      <c r="BP74" s="26"/>
      <c r="BQ74" s="26">
        <f t="shared" ref="BQ74:BQ78" si="919">SUM(BO74:BP74)</f>
        <v>0</v>
      </c>
      <c r="BR74" s="25">
        <v>18</v>
      </c>
      <c r="BS74" s="25">
        <v>39</v>
      </c>
      <c r="BT74" s="26">
        <f t="shared" ref="BT74:BT78" si="920">SUM(BR74:BS74)</f>
        <v>57</v>
      </c>
      <c r="BU74" s="26">
        <f t="shared" ref="BU74:BV74" si="921">SUM(BO74+BR74)</f>
        <v>18</v>
      </c>
      <c r="BV74" s="26">
        <f t="shared" si="921"/>
        <v>39</v>
      </c>
      <c r="BW74" s="27">
        <f t="shared" ref="BW74:BW78" si="922">SUM(BU74:BV74)</f>
        <v>57</v>
      </c>
      <c r="BX74" s="30"/>
      <c r="BY74" s="26"/>
      <c r="BZ74" s="26">
        <f t="shared" ref="BZ74:BZ78" si="923">SUM(BX74:BY74)</f>
        <v>0</v>
      </c>
      <c r="CA74" s="26"/>
      <c r="CB74" s="26"/>
      <c r="CC74" s="26">
        <f t="shared" ref="CC74:CC78" si="924">SUM(CA74:CB74)</f>
        <v>0</v>
      </c>
      <c r="CD74" s="26">
        <f t="shared" ref="CD74:CE74" si="925">SUM(BX74+CA74)</f>
        <v>0</v>
      </c>
      <c r="CE74" s="26">
        <f t="shared" si="925"/>
        <v>0</v>
      </c>
      <c r="CF74" s="27">
        <f t="shared" ref="CF74:CF78" si="926">SUM(CD74:CE74)</f>
        <v>0</v>
      </c>
      <c r="CG74" s="28"/>
      <c r="CH74" s="26"/>
      <c r="CI74" s="26">
        <f t="shared" ref="CI74:CI78" si="927">SUM(CG74:CH74)</f>
        <v>0</v>
      </c>
      <c r="CJ74" s="25">
        <v>8</v>
      </c>
      <c r="CK74" s="25">
        <v>12</v>
      </c>
      <c r="CL74" s="26">
        <f t="shared" ref="CL74:CL78" si="928">SUM(CJ74:CK74)</f>
        <v>20</v>
      </c>
      <c r="CM74" s="26">
        <f t="shared" ref="CM74:CN74" si="929">SUM(CG74+CJ74)</f>
        <v>8</v>
      </c>
      <c r="CN74" s="26">
        <f t="shared" si="929"/>
        <v>12</v>
      </c>
      <c r="CO74" s="27">
        <f t="shared" ref="CO74:CO78" si="930">SUM(CM74:CN74)</f>
        <v>20</v>
      </c>
      <c r="CP74" s="31"/>
      <c r="CQ74" s="32"/>
      <c r="CR74" s="32"/>
      <c r="CS74" s="33">
        <f ca="1">IFERROR(__xludf.DUMMYFUNCTION("""COMPUTED_VALUE"""),36)</f>
        <v>36</v>
      </c>
      <c r="CT74" s="33">
        <f ca="1">IFERROR(__xludf.DUMMYFUNCTION("""COMPUTED_VALUE"""),54)</f>
        <v>54</v>
      </c>
      <c r="CU74" s="33">
        <f ca="1">IFERROR(__xludf.DUMMYFUNCTION("""COMPUTED_VALUE"""),90)</f>
        <v>90</v>
      </c>
      <c r="CV74" s="32">
        <f ca="1">IFERROR(__xludf.DUMMYFUNCTION("""COMPUTED_VALUE"""),36)</f>
        <v>36</v>
      </c>
      <c r="CW74" s="32">
        <f ca="1">IFERROR(__xludf.DUMMYFUNCTION("""COMPUTED_VALUE"""),54)</f>
        <v>54</v>
      </c>
      <c r="CX74" s="34">
        <f ca="1">IFERROR(__xludf.DUMMYFUNCTION("""COMPUTED_VALUE"""),90)</f>
        <v>90</v>
      </c>
      <c r="CY74" s="28"/>
      <c r="CZ74" s="26"/>
      <c r="DA74" s="26">
        <f t="shared" ref="DA74:DA78" si="931">SUM(CY74:CZ74)</f>
        <v>0</v>
      </c>
      <c r="DB74" s="25">
        <v>2</v>
      </c>
      <c r="DC74" s="25">
        <v>0</v>
      </c>
      <c r="DD74" s="26">
        <f t="shared" ref="DD74:DD78" si="932">SUM(DB74:DC74)</f>
        <v>2</v>
      </c>
      <c r="DE74" s="26">
        <f t="shared" ref="DE74:DF74" si="933">SUM(CY74+DB74)</f>
        <v>2</v>
      </c>
      <c r="DF74" s="26">
        <f t="shared" si="933"/>
        <v>0</v>
      </c>
      <c r="DG74" s="27">
        <f t="shared" ref="DG74:DG78" si="934">SUM(DE74:DF74)</f>
        <v>2</v>
      </c>
      <c r="DH74" s="30"/>
      <c r="DI74" s="26"/>
      <c r="DJ74" s="26">
        <f t="shared" ref="DJ74:DJ78" si="935">SUM(DH74:DI74)</f>
        <v>0</v>
      </c>
      <c r="DK74" s="25">
        <v>7</v>
      </c>
      <c r="DL74" s="25">
        <v>4</v>
      </c>
      <c r="DM74" s="26">
        <f t="shared" ref="DM74:DM78" si="936">SUM(DK74:DL74)</f>
        <v>11</v>
      </c>
      <c r="DN74" s="26">
        <f t="shared" ref="DN74:DO74" si="937">SUM(DH74+DK74)</f>
        <v>7</v>
      </c>
      <c r="DO74" s="26">
        <f t="shared" si="937"/>
        <v>4</v>
      </c>
      <c r="DP74" s="27">
        <f t="shared" ref="DP74:DP78" si="938">SUM(DN74:DO74)</f>
        <v>11</v>
      </c>
      <c r="DQ74" s="28"/>
      <c r="DR74" s="26"/>
      <c r="DS74" s="26">
        <f t="shared" ref="DS74:DS78" si="939">SUM(DQ74:DR74)</f>
        <v>0</v>
      </c>
      <c r="DT74" s="25">
        <v>2</v>
      </c>
      <c r="DU74" s="25">
        <v>4</v>
      </c>
      <c r="DV74" s="26">
        <f t="shared" ref="DV74:DV78" si="940">SUM(DT74:DU74)</f>
        <v>6</v>
      </c>
      <c r="DW74" s="26">
        <f t="shared" ref="DW74:DX74" si="941">SUM(DQ74+DT74)</f>
        <v>2</v>
      </c>
      <c r="DX74" s="26">
        <f t="shared" si="941"/>
        <v>4</v>
      </c>
      <c r="DY74" s="27">
        <f t="shared" ref="DY74:DY78" si="942">SUM(DW74:DX74)</f>
        <v>6</v>
      </c>
      <c r="DZ74" s="30"/>
      <c r="EA74" s="26"/>
      <c r="EB74" s="26">
        <f t="shared" ref="EB74:EB78" si="943">SUM(DZ74:EA74)</f>
        <v>0</v>
      </c>
      <c r="EC74" s="25">
        <v>3</v>
      </c>
      <c r="ED74" s="25">
        <v>5</v>
      </c>
      <c r="EE74" s="26">
        <f t="shared" ref="EE74:EE78" si="944">SUM(EC74:ED74)</f>
        <v>8</v>
      </c>
      <c r="EF74" s="26">
        <f t="shared" ref="EF74:EG74" si="945">SUM(DZ74+EC74)</f>
        <v>3</v>
      </c>
      <c r="EG74" s="26">
        <f t="shared" si="945"/>
        <v>5</v>
      </c>
      <c r="EH74" s="27">
        <f t="shared" ref="EH74:EH78" si="946">SUM(EF74:EG74)</f>
        <v>8</v>
      </c>
      <c r="EI74" s="30"/>
      <c r="EJ74" s="26"/>
      <c r="EK74" s="26">
        <f t="shared" ref="EK74:EK78" si="947">SUM(EI74:EJ74)</f>
        <v>0</v>
      </c>
      <c r="EL74" s="25">
        <v>4</v>
      </c>
      <c r="EM74" s="25">
        <v>10</v>
      </c>
      <c r="EN74" s="26">
        <f t="shared" ref="EN74:EN78" si="948">SUM(EL74:EM74)</f>
        <v>14</v>
      </c>
      <c r="EO74" s="26">
        <f t="shared" ref="EO74:EP74" si="949">SUM(EI74+EL74)</f>
        <v>4</v>
      </c>
      <c r="EP74" s="26">
        <f t="shared" si="949"/>
        <v>10</v>
      </c>
      <c r="EQ74" s="27">
        <f t="shared" ref="EQ74:EQ78" si="950">SUM(EO74:EP74)</f>
        <v>14</v>
      </c>
      <c r="ER74" s="28"/>
      <c r="ES74" s="26"/>
      <c r="ET74" s="26"/>
      <c r="EU74" s="26">
        <f t="shared" ref="EU74:EV74" ca="1" si="951">SUM(G74+P74+Y74+AH74+AQ74+AZ74+BI74+BR74+CA74+CJ74+CS74+DB74+DK74+DT74+EC74+EL74)</f>
        <v>198</v>
      </c>
      <c r="EV74" s="26">
        <f t="shared" ca="1" si="951"/>
        <v>257</v>
      </c>
      <c r="EW74" s="26">
        <f t="shared" ref="EW74:EW78" ca="1" si="952">SUM(EU74:EV74)</f>
        <v>455</v>
      </c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30"/>
      <c r="E75" s="26"/>
      <c r="F75" s="26">
        <f t="shared" si="891"/>
        <v>0</v>
      </c>
      <c r="G75" s="25">
        <v>0</v>
      </c>
      <c r="H75" s="25">
        <v>0</v>
      </c>
      <c r="I75" s="26">
        <f t="shared" si="892"/>
        <v>0</v>
      </c>
      <c r="J75" s="26">
        <f t="shared" ref="J75:K75" si="953">SUM(D75+G75)</f>
        <v>0</v>
      </c>
      <c r="K75" s="26">
        <f t="shared" si="953"/>
        <v>0</v>
      </c>
      <c r="L75" s="27">
        <f t="shared" si="894"/>
        <v>0</v>
      </c>
      <c r="M75" s="28"/>
      <c r="N75" s="26"/>
      <c r="O75" s="26">
        <f t="shared" si="895"/>
        <v>0</v>
      </c>
      <c r="P75" s="26"/>
      <c r="Q75" s="26"/>
      <c r="R75" s="26">
        <f t="shared" si="896"/>
        <v>0</v>
      </c>
      <c r="S75" s="26">
        <f t="shared" ref="S75:T75" si="954">SUM(M75+P75)</f>
        <v>0</v>
      </c>
      <c r="T75" s="26">
        <f t="shared" si="954"/>
        <v>0</v>
      </c>
      <c r="U75" s="27">
        <f t="shared" si="898"/>
        <v>0</v>
      </c>
      <c r="V75" s="28"/>
      <c r="W75" s="26"/>
      <c r="X75" s="26">
        <f t="shared" si="899"/>
        <v>0</v>
      </c>
      <c r="Y75" s="26"/>
      <c r="Z75" s="26"/>
      <c r="AA75" s="26">
        <f t="shared" si="900"/>
        <v>0</v>
      </c>
      <c r="AB75" s="26">
        <f t="shared" ref="AB75:AC75" si="955">SUM(V75+Y75)</f>
        <v>0</v>
      </c>
      <c r="AC75" s="26">
        <f t="shared" si="955"/>
        <v>0</v>
      </c>
      <c r="AD75" s="27">
        <f t="shared" si="902"/>
        <v>0</v>
      </c>
      <c r="AE75" s="28"/>
      <c r="AF75" s="26"/>
      <c r="AG75" s="26">
        <f t="shared" si="903"/>
        <v>0</v>
      </c>
      <c r="AH75" s="25">
        <v>0</v>
      </c>
      <c r="AI75" s="25">
        <v>0</v>
      </c>
      <c r="AJ75" s="26">
        <f t="shared" si="904"/>
        <v>0</v>
      </c>
      <c r="AK75" s="26">
        <f t="shared" ref="AK75:AL75" si="956">SUM(AE75+AH75)</f>
        <v>0</v>
      </c>
      <c r="AL75" s="26">
        <f t="shared" si="956"/>
        <v>0</v>
      </c>
      <c r="AM75" s="27">
        <f t="shared" si="906"/>
        <v>0</v>
      </c>
      <c r="AN75" s="30"/>
      <c r="AO75" s="26"/>
      <c r="AP75" s="26">
        <f t="shared" si="907"/>
        <v>0</v>
      </c>
      <c r="AQ75" s="25">
        <v>0</v>
      </c>
      <c r="AR75" s="25">
        <v>0</v>
      </c>
      <c r="AS75" s="26">
        <f t="shared" si="908"/>
        <v>0</v>
      </c>
      <c r="AT75" s="26">
        <f t="shared" ref="AT75:AU75" si="957">SUM(AN75+AQ75)</f>
        <v>0</v>
      </c>
      <c r="AU75" s="26">
        <f t="shared" si="957"/>
        <v>0</v>
      </c>
      <c r="AV75" s="27">
        <f t="shared" si="910"/>
        <v>0</v>
      </c>
      <c r="AW75" s="28"/>
      <c r="AX75" s="26"/>
      <c r="AY75" s="26">
        <f t="shared" si="911"/>
        <v>0</v>
      </c>
      <c r="AZ75" s="25">
        <v>0</v>
      </c>
      <c r="BA75" s="25">
        <v>0</v>
      </c>
      <c r="BB75" s="26">
        <f t="shared" si="912"/>
        <v>0</v>
      </c>
      <c r="BC75" s="26">
        <f t="shared" ref="BC75:BD75" si="958">SUM(AW75+AZ75)</f>
        <v>0</v>
      </c>
      <c r="BD75" s="26">
        <f t="shared" si="958"/>
        <v>0</v>
      </c>
      <c r="BE75" s="27">
        <f t="shared" si="914"/>
        <v>0</v>
      </c>
      <c r="BF75" s="30"/>
      <c r="BG75" s="26"/>
      <c r="BH75" s="26">
        <f t="shared" si="915"/>
        <v>0</v>
      </c>
      <c r="BI75" s="48">
        <v>0</v>
      </c>
      <c r="BJ75" s="46">
        <v>0</v>
      </c>
      <c r="BK75" s="26">
        <f t="shared" si="916"/>
        <v>0</v>
      </c>
      <c r="BL75" s="26">
        <f t="shared" ref="BL75:BM75" si="959">SUM(BF75+BI75)</f>
        <v>0</v>
      </c>
      <c r="BM75" s="26">
        <f t="shared" si="959"/>
        <v>0</v>
      </c>
      <c r="BN75" s="27">
        <f t="shared" si="918"/>
        <v>0</v>
      </c>
      <c r="BO75" s="28"/>
      <c r="BP75" s="26"/>
      <c r="BQ75" s="26">
        <f t="shared" si="919"/>
        <v>0</v>
      </c>
      <c r="BR75" s="25">
        <v>0</v>
      </c>
      <c r="BS75" s="25">
        <v>0</v>
      </c>
      <c r="BT75" s="26">
        <f t="shared" si="920"/>
        <v>0</v>
      </c>
      <c r="BU75" s="26">
        <f t="shared" ref="BU75:BV75" si="960">SUM(BO75+BR75)</f>
        <v>0</v>
      </c>
      <c r="BV75" s="26">
        <f t="shared" si="960"/>
        <v>0</v>
      </c>
      <c r="BW75" s="27">
        <f t="shared" si="922"/>
        <v>0</v>
      </c>
      <c r="BX75" s="30"/>
      <c r="BY75" s="26"/>
      <c r="BZ75" s="26">
        <f t="shared" si="923"/>
        <v>0</v>
      </c>
      <c r="CA75" s="26"/>
      <c r="CB75" s="26"/>
      <c r="CC75" s="26">
        <f t="shared" si="924"/>
        <v>0</v>
      </c>
      <c r="CD75" s="26">
        <f t="shared" ref="CD75:CE75" si="961">SUM(BX75+CA75)</f>
        <v>0</v>
      </c>
      <c r="CE75" s="26">
        <f t="shared" si="961"/>
        <v>0</v>
      </c>
      <c r="CF75" s="27">
        <f t="shared" si="926"/>
        <v>0</v>
      </c>
      <c r="CG75" s="28"/>
      <c r="CH75" s="26"/>
      <c r="CI75" s="26">
        <f t="shared" si="927"/>
        <v>0</v>
      </c>
      <c r="CJ75" s="26"/>
      <c r="CK75" s="26"/>
      <c r="CL75" s="26">
        <f t="shared" si="928"/>
        <v>0</v>
      </c>
      <c r="CM75" s="26">
        <f t="shared" ref="CM75:CN75" si="962">SUM(CG75+CJ75)</f>
        <v>0</v>
      </c>
      <c r="CN75" s="26">
        <f t="shared" si="962"/>
        <v>0</v>
      </c>
      <c r="CO75" s="27">
        <f t="shared" si="930"/>
        <v>0</v>
      </c>
      <c r="CP75" s="31"/>
      <c r="CQ75" s="32"/>
      <c r="CR75" s="32"/>
      <c r="CS75" s="33">
        <f ca="1">IFERROR(__xludf.DUMMYFUNCTION("""COMPUTED_VALUE"""),0)</f>
        <v>0</v>
      </c>
      <c r="CT75" s="33">
        <f ca="1">IFERROR(__xludf.DUMMYFUNCTION("""COMPUTED_VALUE"""),0)</f>
        <v>0</v>
      </c>
      <c r="CU75" s="33">
        <f ca="1">IFERROR(__xludf.DUMMYFUNCTION("""COMPUTED_VALUE"""),0)</f>
        <v>0</v>
      </c>
      <c r="CV75" s="32">
        <f ca="1">IFERROR(__xludf.DUMMYFUNCTION("""COMPUTED_VALUE"""),0)</f>
        <v>0</v>
      </c>
      <c r="CW75" s="32">
        <f ca="1">IFERROR(__xludf.DUMMYFUNCTION("""COMPUTED_VALUE"""),0)</f>
        <v>0</v>
      </c>
      <c r="CX75" s="34">
        <f ca="1">IFERROR(__xludf.DUMMYFUNCTION("""COMPUTED_VALUE"""),0)</f>
        <v>0</v>
      </c>
      <c r="CY75" s="28"/>
      <c r="CZ75" s="26"/>
      <c r="DA75" s="26">
        <f t="shared" si="931"/>
        <v>0</v>
      </c>
      <c r="DB75" s="25">
        <v>0</v>
      </c>
      <c r="DC75" s="25">
        <v>0</v>
      </c>
      <c r="DD75" s="26">
        <f t="shared" si="932"/>
        <v>0</v>
      </c>
      <c r="DE75" s="26">
        <f t="shared" ref="DE75:DF75" si="963">SUM(CY75+DB75)</f>
        <v>0</v>
      </c>
      <c r="DF75" s="26">
        <f t="shared" si="963"/>
        <v>0</v>
      </c>
      <c r="DG75" s="27">
        <f t="shared" si="934"/>
        <v>0</v>
      </c>
      <c r="DH75" s="30"/>
      <c r="DI75" s="26"/>
      <c r="DJ75" s="26">
        <f t="shared" si="935"/>
        <v>0</v>
      </c>
      <c r="DK75" s="26"/>
      <c r="DL75" s="26"/>
      <c r="DM75" s="26">
        <f t="shared" si="936"/>
        <v>0</v>
      </c>
      <c r="DN75" s="26">
        <f t="shared" ref="DN75:DO75" si="964">SUM(DH75+DK75)</f>
        <v>0</v>
      </c>
      <c r="DO75" s="26">
        <f t="shared" si="964"/>
        <v>0</v>
      </c>
      <c r="DP75" s="27">
        <f t="shared" si="938"/>
        <v>0</v>
      </c>
      <c r="DQ75" s="28"/>
      <c r="DR75" s="26"/>
      <c r="DS75" s="26">
        <f t="shared" si="939"/>
        <v>0</v>
      </c>
      <c r="DT75" s="26"/>
      <c r="DU75" s="26"/>
      <c r="DV75" s="26">
        <f t="shared" si="940"/>
        <v>0</v>
      </c>
      <c r="DW75" s="26">
        <f t="shared" ref="DW75:DX75" si="965">SUM(DQ75+DT75)</f>
        <v>0</v>
      </c>
      <c r="DX75" s="26">
        <f t="shared" si="965"/>
        <v>0</v>
      </c>
      <c r="DY75" s="27">
        <f t="shared" si="942"/>
        <v>0</v>
      </c>
      <c r="DZ75" s="30"/>
      <c r="EA75" s="26"/>
      <c r="EB75" s="26">
        <f t="shared" si="943"/>
        <v>0</v>
      </c>
      <c r="EC75" s="26"/>
      <c r="ED75" s="26"/>
      <c r="EE75" s="26">
        <f t="shared" si="944"/>
        <v>0</v>
      </c>
      <c r="EF75" s="26">
        <f t="shared" ref="EF75:EG75" si="966">SUM(DZ75+EC75)</f>
        <v>0</v>
      </c>
      <c r="EG75" s="26">
        <f t="shared" si="966"/>
        <v>0</v>
      </c>
      <c r="EH75" s="27">
        <f t="shared" si="946"/>
        <v>0</v>
      </c>
      <c r="EI75" s="30"/>
      <c r="EJ75" s="26"/>
      <c r="EK75" s="26">
        <f t="shared" si="947"/>
        <v>0</v>
      </c>
      <c r="EL75" s="26"/>
      <c r="EM75" s="26"/>
      <c r="EN75" s="26">
        <f t="shared" si="948"/>
        <v>0</v>
      </c>
      <c r="EO75" s="26">
        <f t="shared" ref="EO75:EP75" si="967">SUM(EI75+EL75)</f>
        <v>0</v>
      </c>
      <c r="EP75" s="26">
        <f t="shared" si="967"/>
        <v>0</v>
      </c>
      <c r="EQ75" s="27">
        <f t="shared" si="950"/>
        <v>0</v>
      </c>
      <c r="ER75" s="28"/>
      <c r="ES75" s="26"/>
      <c r="ET75" s="26"/>
      <c r="EU75" s="26">
        <f t="shared" ref="EU75:EV75" ca="1" si="968">SUM(G75+P75+Y75+AH75+AQ75+AZ75+BI75+BR75+CA75+CJ75+CS75+DB75+DK75+DT75+EC75+EL75)</f>
        <v>0</v>
      </c>
      <c r="EV75" s="26">
        <f t="shared" ca="1" si="968"/>
        <v>0</v>
      </c>
      <c r="EW75" s="26">
        <f t="shared" ca="1" si="952"/>
        <v>0</v>
      </c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30"/>
      <c r="E76" s="26"/>
      <c r="F76" s="26">
        <f t="shared" si="891"/>
        <v>0</v>
      </c>
      <c r="G76" s="25">
        <v>1</v>
      </c>
      <c r="H76" s="25">
        <v>0</v>
      </c>
      <c r="I76" s="26">
        <f t="shared" si="892"/>
        <v>1</v>
      </c>
      <c r="J76" s="26">
        <f t="shared" ref="J76:K76" si="969">SUM(D76+G76)</f>
        <v>1</v>
      </c>
      <c r="K76" s="26">
        <f t="shared" si="969"/>
        <v>0</v>
      </c>
      <c r="L76" s="27">
        <f t="shared" si="894"/>
        <v>1</v>
      </c>
      <c r="M76" s="28"/>
      <c r="N76" s="26"/>
      <c r="O76" s="26">
        <f t="shared" si="895"/>
        <v>0</v>
      </c>
      <c r="P76" s="26"/>
      <c r="Q76" s="26"/>
      <c r="R76" s="26">
        <f t="shared" si="896"/>
        <v>0</v>
      </c>
      <c r="S76" s="26">
        <f t="shared" ref="S76:T76" si="970">SUM(M76+P76)</f>
        <v>0</v>
      </c>
      <c r="T76" s="26">
        <f t="shared" si="970"/>
        <v>0</v>
      </c>
      <c r="U76" s="27">
        <f t="shared" si="898"/>
        <v>0</v>
      </c>
      <c r="V76" s="28"/>
      <c r="W76" s="26"/>
      <c r="X76" s="26">
        <f t="shared" si="899"/>
        <v>0</v>
      </c>
      <c r="Y76" s="26"/>
      <c r="Z76" s="26"/>
      <c r="AA76" s="26">
        <f t="shared" si="900"/>
        <v>0</v>
      </c>
      <c r="AB76" s="26">
        <f t="shared" ref="AB76:AC76" si="971">SUM(V76+Y76)</f>
        <v>0</v>
      </c>
      <c r="AC76" s="26">
        <f t="shared" si="971"/>
        <v>0</v>
      </c>
      <c r="AD76" s="27">
        <f t="shared" si="902"/>
        <v>0</v>
      </c>
      <c r="AE76" s="28"/>
      <c r="AF76" s="26"/>
      <c r="AG76" s="26">
        <f t="shared" si="903"/>
        <v>0</v>
      </c>
      <c r="AH76" s="25">
        <v>3</v>
      </c>
      <c r="AI76" s="25">
        <v>9</v>
      </c>
      <c r="AJ76" s="26">
        <f t="shared" si="904"/>
        <v>12</v>
      </c>
      <c r="AK76" s="26">
        <f t="shared" ref="AK76:AL76" si="972">SUM(AE76+AH76)</f>
        <v>3</v>
      </c>
      <c r="AL76" s="26">
        <f t="shared" si="972"/>
        <v>9</v>
      </c>
      <c r="AM76" s="27">
        <f t="shared" si="906"/>
        <v>12</v>
      </c>
      <c r="AN76" s="30"/>
      <c r="AO76" s="26"/>
      <c r="AP76" s="26">
        <f t="shared" si="907"/>
        <v>0</v>
      </c>
      <c r="AQ76" s="25">
        <v>23</v>
      </c>
      <c r="AR76" s="25">
        <v>18</v>
      </c>
      <c r="AS76" s="26">
        <f t="shared" si="908"/>
        <v>41</v>
      </c>
      <c r="AT76" s="26">
        <f t="shared" ref="AT76:AU76" si="973">SUM(AN76+AQ76)</f>
        <v>23</v>
      </c>
      <c r="AU76" s="26">
        <f t="shared" si="973"/>
        <v>18</v>
      </c>
      <c r="AV76" s="27">
        <f t="shared" si="910"/>
        <v>41</v>
      </c>
      <c r="AW76" s="28"/>
      <c r="AX76" s="26"/>
      <c r="AY76" s="26">
        <f t="shared" si="911"/>
        <v>0</v>
      </c>
      <c r="AZ76" s="25">
        <v>1</v>
      </c>
      <c r="BA76" s="25">
        <v>1</v>
      </c>
      <c r="BB76" s="26">
        <f t="shared" si="912"/>
        <v>2</v>
      </c>
      <c r="BC76" s="26">
        <f t="shared" ref="BC76:BD76" si="974">SUM(AW76+AZ76)</f>
        <v>1</v>
      </c>
      <c r="BD76" s="26">
        <f t="shared" si="974"/>
        <v>1</v>
      </c>
      <c r="BE76" s="27">
        <f t="shared" si="914"/>
        <v>2</v>
      </c>
      <c r="BF76" s="30"/>
      <c r="BG76" s="26"/>
      <c r="BH76" s="26">
        <f t="shared" si="915"/>
        <v>0</v>
      </c>
      <c r="BI76" s="25">
        <v>0</v>
      </c>
      <c r="BJ76" s="25">
        <v>0</v>
      </c>
      <c r="BK76" s="26">
        <f t="shared" si="916"/>
        <v>0</v>
      </c>
      <c r="BL76" s="26">
        <f t="shared" ref="BL76:BM76" si="975">SUM(BF76+BI76)</f>
        <v>0</v>
      </c>
      <c r="BM76" s="26">
        <f t="shared" si="975"/>
        <v>0</v>
      </c>
      <c r="BN76" s="27">
        <f t="shared" si="918"/>
        <v>0</v>
      </c>
      <c r="BO76" s="28"/>
      <c r="BP76" s="26"/>
      <c r="BQ76" s="26">
        <f t="shared" si="919"/>
        <v>0</v>
      </c>
      <c r="BR76" s="25">
        <v>0</v>
      </c>
      <c r="BS76" s="25">
        <v>0</v>
      </c>
      <c r="BT76" s="26">
        <f t="shared" si="920"/>
        <v>0</v>
      </c>
      <c r="BU76" s="26">
        <f t="shared" ref="BU76:BV76" si="976">SUM(BO76+BR76)</f>
        <v>0</v>
      </c>
      <c r="BV76" s="26">
        <f t="shared" si="976"/>
        <v>0</v>
      </c>
      <c r="BW76" s="27">
        <f t="shared" si="922"/>
        <v>0</v>
      </c>
      <c r="BX76" s="30"/>
      <c r="BY76" s="26"/>
      <c r="BZ76" s="26">
        <f t="shared" si="923"/>
        <v>0</v>
      </c>
      <c r="CA76" s="26"/>
      <c r="CB76" s="26"/>
      <c r="CC76" s="26">
        <f t="shared" si="924"/>
        <v>0</v>
      </c>
      <c r="CD76" s="26">
        <f t="shared" ref="CD76:CE76" si="977">SUM(BX76+CA76)</f>
        <v>0</v>
      </c>
      <c r="CE76" s="26">
        <f t="shared" si="977"/>
        <v>0</v>
      </c>
      <c r="CF76" s="27">
        <f t="shared" si="926"/>
        <v>0</v>
      </c>
      <c r="CG76" s="28"/>
      <c r="CH76" s="26"/>
      <c r="CI76" s="26">
        <f t="shared" si="927"/>
        <v>0</v>
      </c>
      <c r="CJ76" s="25">
        <v>5</v>
      </c>
      <c r="CK76" s="25">
        <v>8</v>
      </c>
      <c r="CL76" s="26">
        <f t="shared" si="928"/>
        <v>13</v>
      </c>
      <c r="CM76" s="26">
        <f t="shared" ref="CM76:CN76" si="978">SUM(CG76+CJ76)</f>
        <v>5</v>
      </c>
      <c r="CN76" s="26">
        <f t="shared" si="978"/>
        <v>8</v>
      </c>
      <c r="CO76" s="27">
        <f t="shared" si="930"/>
        <v>13</v>
      </c>
      <c r="CP76" s="31"/>
      <c r="CQ76" s="32"/>
      <c r="CR76" s="32"/>
      <c r="CS76" s="33">
        <f ca="1">IFERROR(__xludf.DUMMYFUNCTION("""COMPUTED_VALUE"""),36)</f>
        <v>36</v>
      </c>
      <c r="CT76" s="33">
        <f ca="1">IFERROR(__xludf.DUMMYFUNCTION("""COMPUTED_VALUE"""),30)</f>
        <v>30</v>
      </c>
      <c r="CU76" s="33">
        <f ca="1">IFERROR(__xludf.DUMMYFUNCTION("""COMPUTED_VALUE"""),66)</f>
        <v>66</v>
      </c>
      <c r="CV76" s="32">
        <f ca="1">IFERROR(__xludf.DUMMYFUNCTION("""COMPUTED_VALUE"""),36)</f>
        <v>36</v>
      </c>
      <c r="CW76" s="32">
        <f ca="1">IFERROR(__xludf.DUMMYFUNCTION("""COMPUTED_VALUE"""),30)</f>
        <v>30</v>
      </c>
      <c r="CX76" s="34">
        <f ca="1">IFERROR(__xludf.DUMMYFUNCTION("""COMPUTED_VALUE"""),66)</f>
        <v>66</v>
      </c>
      <c r="CY76" s="28"/>
      <c r="CZ76" s="26"/>
      <c r="DA76" s="26">
        <f t="shared" si="931"/>
        <v>0</v>
      </c>
      <c r="DB76" s="25">
        <v>4</v>
      </c>
      <c r="DC76" s="25">
        <v>9</v>
      </c>
      <c r="DD76" s="26">
        <f t="shared" si="932"/>
        <v>13</v>
      </c>
      <c r="DE76" s="26">
        <f t="shared" ref="DE76:DF76" si="979">SUM(CY76+DB76)</f>
        <v>4</v>
      </c>
      <c r="DF76" s="26">
        <f t="shared" si="979"/>
        <v>9</v>
      </c>
      <c r="DG76" s="27">
        <f t="shared" si="934"/>
        <v>13</v>
      </c>
      <c r="DH76" s="30"/>
      <c r="DI76" s="26"/>
      <c r="DJ76" s="26">
        <f t="shared" si="935"/>
        <v>0</v>
      </c>
      <c r="DK76" s="25">
        <v>19</v>
      </c>
      <c r="DL76" s="25">
        <v>21</v>
      </c>
      <c r="DM76" s="26">
        <f t="shared" si="936"/>
        <v>40</v>
      </c>
      <c r="DN76" s="26">
        <f t="shared" ref="DN76:DO76" si="980">SUM(DH76+DK76)</f>
        <v>19</v>
      </c>
      <c r="DO76" s="26">
        <f t="shared" si="980"/>
        <v>21</v>
      </c>
      <c r="DP76" s="27">
        <f t="shared" si="938"/>
        <v>40</v>
      </c>
      <c r="DQ76" s="28"/>
      <c r="DR76" s="26"/>
      <c r="DS76" s="26">
        <f t="shared" si="939"/>
        <v>0</v>
      </c>
      <c r="DT76" s="25">
        <v>3</v>
      </c>
      <c r="DU76" s="25">
        <v>5</v>
      </c>
      <c r="DV76" s="26">
        <f t="shared" si="940"/>
        <v>8</v>
      </c>
      <c r="DW76" s="26">
        <f t="shared" ref="DW76:DX76" si="981">SUM(DQ76+DT76)</f>
        <v>3</v>
      </c>
      <c r="DX76" s="26">
        <f t="shared" si="981"/>
        <v>5</v>
      </c>
      <c r="DY76" s="27">
        <f t="shared" si="942"/>
        <v>8</v>
      </c>
      <c r="DZ76" s="30"/>
      <c r="EA76" s="26"/>
      <c r="EB76" s="26">
        <f t="shared" si="943"/>
        <v>0</v>
      </c>
      <c r="EC76" s="25">
        <v>21</v>
      </c>
      <c r="ED76" s="25">
        <v>20</v>
      </c>
      <c r="EE76" s="26">
        <f t="shared" si="944"/>
        <v>41</v>
      </c>
      <c r="EF76" s="26">
        <f t="shared" ref="EF76:EG76" si="982">SUM(DZ76+EC76)</f>
        <v>21</v>
      </c>
      <c r="EG76" s="26">
        <f t="shared" si="982"/>
        <v>20</v>
      </c>
      <c r="EH76" s="27">
        <f t="shared" si="946"/>
        <v>41</v>
      </c>
      <c r="EI76" s="30"/>
      <c r="EJ76" s="26"/>
      <c r="EK76" s="26">
        <f t="shared" si="947"/>
        <v>0</v>
      </c>
      <c r="EL76" s="25">
        <v>2</v>
      </c>
      <c r="EM76" s="25">
        <v>7</v>
      </c>
      <c r="EN76" s="26">
        <f t="shared" si="948"/>
        <v>9</v>
      </c>
      <c r="EO76" s="26">
        <f t="shared" ref="EO76:EP76" si="983">SUM(EI76+EL76)</f>
        <v>2</v>
      </c>
      <c r="EP76" s="26">
        <f t="shared" si="983"/>
        <v>7</v>
      </c>
      <c r="EQ76" s="27">
        <f t="shared" si="950"/>
        <v>9</v>
      </c>
      <c r="ER76" s="28"/>
      <c r="ES76" s="26"/>
      <c r="ET76" s="26"/>
      <c r="EU76" s="26">
        <f t="shared" ref="EU76:EV76" ca="1" si="984">SUM(G76+P76+Y76+AH76+AQ76+AZ76+BI76+BR76+CA76+CJ76+CS76+DB76+DK76+DT76+EC76+EL76)</f>
        <v>118</v>
      </c>
      <c r="EV76" s="26">
        <f t="shared" ca="1" si="984"/>
        <v>128</v>
      </c>
      <c r="EW76" s="26">
        <f t="shared" ca="1" si="952"/>
        <v>246</v>
      </c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30"/>
      <c r="E77" s="26"/>
      <c r="F77" s="26">
        <f t="shared" si="891"/>
        <v>0</v>
      </c>
      <c r="G77" s="26"/>
      <c r="H77" s="26"/>
      <c r="I77" s="26">
        <f t="shared" si="892"/>
        <v>0</v>
      </c>
      <c r="J77" s="26">
        <f t="shared" ref="J77:K77" si="985">SUM(D77+G77)</f>
        <v>0</v>
      </c>
      <c r="K77" s="26">
        <f t="shared" si="985"/>
        <v>0</v>
      </c>
      <c r="L77" s="27">
        <f t="shared" si="894"/>
        <v>0</v>
      </c>
      <c r="M77" s="28"/>
      <c r="N77" s="26"/>
      <c r="O77" s="26">
        <f t="shared" si="895"/>
        <v>0</v>
      </c>
      <c r="P77" s="26"/>
      <c r="Q77" s="26"/>
      <c r="R77" s="26">
        <f t="shared" si="896"/>
        <v>0</v>
      </c>
      <c r="S77" s="26">
        <f t="shared" ref="S77:T77" si="986">SUM(M77+P77)</f>
        <v>0</v>
      </c>
      <c r="T77" s="26">
        <f t="shared" si="986"/>
        <v>0</v>
      </c>
      <c r="U77" s="27">
        <f t="shared" si="898"/>
        <v>0</v>
      </c>
      <c r="V77" s="28"/>
      <c r="W77" s="26"/>
      <c r="X77" s="26">
        <f t="shared" si="899"/>
        <v>0</v>
      </c>
      <c r="Y77" s="26"/>
      <c r="Z77" s="26"/>
      <c r="AA77" s="26">
        <f t="shared" si="900"/>
        <v>0</v>
      </c>
      <c r="AB77" s="26">
        <f t="shared" ref="AB77:AC77" si="987">SUM(V77+Y77)</f>
        <v>0</v>
      </c>
      <c r="AC77" s="26">
        <f t="shared" si="987"/>
        <v>0</v>
      </c>
      <c r="AD77" s="27">
        <f t="shared" si="902"/>
        <v>0</v>
      </c>
      <c r="AE77" s="28"/>
      <c r="AF77" s="26"/>
      <c r="AG77" s="26">
        <f t="shared" si="903"/>
        <v>0</v>
      </c>
      <c r="AH77" s="25">
        <v>0</v>
      </c>
      <c r="AI77" s="25">
        <v>0</v>
      </c>
      <c r="AJ77" s="26">
        <f t="shared" si="904"/>
        <v>0</v>
      </c>
      <c r="AK77" s="26">
        <f t="shared" ref="AK77:AL77" si="988">SUM(AE77+AH77)</f>
        <v>0</v>
      </c>
      <c r="AL77" s="26">
        <f t="shared" si="988"/>
        <v>0</v>
      </c>
      <c r="AM77" s="27">
        <f t="shared" si="906"/>
        <v>0</v>
      </c>
      <c r="AN77" s="30"/>
      <c r="AO77" s="26"/>
      <c r="AP77" s="26">
        <f t="shared" si="907"/>
        <v>0</v>
      </c>
      <c r="AQ77" s="25">
        <v>0</v>
      </c>
      <c r="AR77" s="25">
        <v>0</v>
      </c>
      <c r="AS77" s="26">
        <f t="shared" si="908"/>
        <v>0</v>
      </c>
      <c r="AT77" s="26">
        <f t="shared" ref="AT77:AU77" si="989">SUM(AN77+AQ77)</f>
        <v>0</v>
      </c>
      <c r="AU77" s="26">
        <f t="shared" si="989"/>
        <v>0</v>
      </c>
      <c r="AV77" s="27">
        <f t="shared" si="910"/>
        <v>0</v>
      </c>
      <c r="AW77" s="28"/>
      <c r="AX77" s="26"/>
      <c r="AY77" s="26">
        <f t="shared" si="911"/>
        <v>0</v>
      </c>
      <c r="AZ77" s="25">
        <v>0</v>
      </c>
      <c r="BA77" s="25">
        <v>0</v>
      </c>
      <c r="BB77" s="26">
        <f t="shared" si="912"/>
        <v>0</v>
      </c>
      <c r="BC77" s="26">
        <f t="shared" ref="BC77:BD77" si="990">SUM(AW77+AZ77)</f>
        <v>0</v>
      </c>
      <c r="BD77" s="26">
        <f t="shared" si="990"/>
        <v>0</v>
      </c>
      <c r="BE77" s="27">
        <f t="shared" si="914"/>
        <v>0</v>
      </c>
      <c r="BF77" s="30"/>
      <c r="BG77" s="26"/>
      <c r="BH77" s="26">
        <f t="shared" si="915"/>
        <v>0</v>
      </c>
      <c r="BI77" s="25">
        <v>0</v>
      </c>
      <c r="BJ77" s="25">
        <v>0</v>
      </c>
      <c r="BK77" s="26">
        <f t="shared" si="916"/>
        <v>0</v>
      </c>
      <c r="BL77" s="26">
        <f t="shared" ref="BL77:BM77" si="991">SUM(BF77+BI77)</f>
        <v>0</v>
      </c>
      <c r="BM77" s="26">
        <f t="shared" si="991"/>
        <v>0</v>
      </c>
      <c r="BN77" s="27">
        <f t="shared" si="918"/>
        <v>0</v>
      </c>
      <c r="BO77" s="28"/>
      <c r="BP77" s="26"/>
      <c r="BQ77" s="26">
        <f t="shared" si="919"/>
        <v>0</v>
      </c>
      <c r="BR77" s="25">
        <v>0</v>
      </c>
      <c r="BS77" s="25">
        <v>0</v>
      </c>
      <c r="BT77" s="26">
        <f t="shared" si="920"/>
        <v>0</v>
      </c>
      <c r="BU77" s="26">
        <f t="shared" ref="BU77:BV77" si="992">SUM(BO77+BR77)</f>
        <v>0</v>
      </c>
      <c r="BV77" s="26">
        <f t="shared" si="992"/>
        <v>0</v>
      </c>
      <c r="BW77" s="27">
        <f t="shared" si="922"/>
        <v>0</v>
      </c>
      <c r="BX77" s="30"/>
      <c r="BY77" s="26"/>
      <c r="BZ77" s="26">
        <f t="shared" si="923"/>
        <v>0</v>
      </c>
      <c r="CA77" s="26"/>
      <c r="CB77" s="26"/>
      <c r="CC77" s="26">
        <f t="shared" si="924"/>
        <v>0</v>
      </c>
      <c r="CD77" s="26">
        <f t="shared" ref="CD77:CE77" si="993">SUM(BX77+CA77)</f>
        <v>0</v>
      </c>
      <c r="CE77" s="26">
        <f t="shared" si="993"/>
        <v>0</v>
      </c>
      <c r="CF77" s="27">
        <f t="shared" si="926"/>
        <v>0</v>
      </c>
      <c r="CG77" s="28"/>
      <c r="CH77" s="26"/>
      <c r="CI77" s="26">
        <f t="shared" si="927"/>
        <v>0</v>
      </c>
      <c r="CJ77" s="26"/>
      <c r="CK77" s="26"/>
      <c r="CL77" s="26">
        <f t="shared" si="928"/>
        <v>0</v>
      </c>
      <c r="CM77" s="26">
        <f t="shared" ref="CM77:CN77" si="994">SUM(CG77+CJ77)</f>
        <v>0</v>
      </c>
      <c r="CN77" s="26">
        <f t="shared" si="994"/>
        <v>0</v>
      </c>
      <c r="CO77" s="27">
        <f t="shared" si="930"/>
        <v>0</v>
      </c>
      <c r="CP77" s="31"/>
      <c r="CQ77" s="32"/>
      <c r="CR77" s="32"/>
      <c r="CS77" s="33">
        <f ca="1">IFERROR(__xludf.DUMMYFUNCTION("""COMPUTED_VALUE"""),0)</f>
        <v>0</v>
      </c>
      <c r="CT77" s="33">
        <f ca="1">IFERROR(__xludf.DUMMYFUNCTION("""COMPUTED_VALUE"""),0)</f>
        <v>0</v>
      </c>
      <c r="CU77" s="33">
        <f ca="1">IFERROR(__xludf.DUMMYFUNCTION("""COMPUTED_VALUE"""),0)</f>
        <v>0</v>
      </c>
      <c r="CV77" s="32">
        <f ca="1">IFERROR(__xludf.DUMMYFUNCTION("""COMPUTED_VALUE"""),0)</f>
        <v>0</v>
      </c>
      <c r="CW77" s="32">
        <f ca="1">IFERROR(__xludf.DUMMYFUNCTION("""COMPUTED_VALUE"""),0)</f>
        <v>0</v>
      </c>
      <c r="CX77" s="34">
        <f ca="1">IFERROR(__xludf.DUMMYFUNCTION("""COMPUTED_VALUE"""),0)</f>
        <v>0</v>
      </c>
      <c r="CY77" s="28"/>
      <c r="CZ77" s="26"/>
      <c r="DA77" s="26">
        <f t="shared" si="931"/>
        <v>0</v>
      </c>
      <c r="DB77" s="25">
        <v>0</v>
      </c>
      <c r="DC77" s="25">
        <v>0</v>
      </c>
      <c r="DD77" s="26">
        <f t="shared" si="932"/>
        <v>0</v>
      </c>
      <c r="DE77" s="26">
        <f t="shared" ref="DE77:DF77" si="995">SUM(CY77+DB77)</f>
        <v>0</v>
      </c>
      <c r="DF77" s="26">
        <f t="shared" si="995"/>
        <v>0</v>
      </c>
      <c r="DG77" s="27">
        <f t="shared" si="934"/>
        <v>0</v>
      </c>
      <c r="DH77" s="30"/>
      <c r="DI77" s="26"/>
      <c r="DJ77" s="26">
        <f t="shared" si="935"/>
        <v>0</v>
      </c>
      <c r="DK77" s="26"/>
      <c r="DL77" s="26"/>
      <c r="DM77" s="26">
        <f t="shared" si="936"/>
        <v>0</v>
      </c>
      <c r="DN77" s="26">
        <f t="shared" ref="DN77:DO77" si="996">SUM(DH77+DK77)</f>
        <v>0</v>
      </c>
      <c r="DO77" s="26">
        <f t="shared" si="996"/>
        <v>0</v>
      </c>
      <c r="DP77" s="27">
        <f t="shared" si="938"/>
        <v>0</v>
      </c>
      <c r="DQ77" s="28"/>
      <c r="DR77" s="26"/>
      <c r="DS77" s="26">
        <f t="shared" si="939"/>
        <v>0</v>
      </c>
      <c r="DT77" s="26"/>
      <c r="DU77" s="26"/>
      <c r="DV77" s="26">
        <f t="shared" si="940"/>
        <v>0</v>
      </c>
      <c r="DW77" s="26">
        <f t="shared" ref="DW77:DX77" si="997">SUM(DQ77+DT77)</f>
        <v>0</v>
      </c>
      <c r="DX77" s="26">
        <f t="shared" si="997"/>
        <v>0</v>
      </c>
      <c r="DY77" s="27">
        <f t="shared" si="942"/>
        <v>0</v>
      </c>
      <c r="DZ77" s="30"/>
      <c r="EA77" s="26"/>
      <c r="EB77" s="26">
        <f t="shared" si="943"/>
        <v>0</v>
      </c>
      <c r="EC77" s="26"/>
      <c r="ED77" s="26"/>
      <c r="EE77" s="26">
        <f t="shared" si="944"/>
        <v>0</v>
      </c>
      <c r="EF77" s="26">
        <f t="shared" ref="EF77:EG77" si="998">SUM(DZ77+EC77)</f>
        <v>0</v>
      </c>
      <c r="EG77" s="26">
        <f t="shared" si="998"/>
        <v>0</v>
      </c>
      <c r="EH77" s="27">
        <f t="shared" si="946"/>
        <v>0</v>
      </c>
      <c r="EI77" s="30"/>
      <c r="EJ77" s="26"/>
      <c r="EK77" s="26">
        <f t="shared" si="947"/>
        <v>0</v>
      </c>
      <c r="EL77" s="26"/>
      <c r="EM77" s="26"/>
      <c r="EN77" s="26">
        <f t="shared" si="948"/>
        <v>0</v>
      </c>
      <c r="EO77" s="26">
        <f t="shared" ref="EO77:EP77" si="999">SUM(EI77+EL77)</f>
        <v>0</v>
      </c>
      <c r="EP77" s="26">
        <f t="shared" si="999"/>
        <v>0</v>
      </c>
      <c r="EQ77" s="27">
        <f t="shared" si="950"/>
        <v>0</v>
      </c>
      <c r="ER77" s="28"/>
      <c r="ES77" s="26"/>
      <c r="ET77" s="26"/>
      <c r="EU77" s="26">
        <f t="shared" ref="EU77:EV77" ca="1" si="1000">SUM(G77+P77+Y77+AH77+AQ77+AZ77+BI77+BR77+CA77+CJ77+CS77+DB77+DK77+DT77+EC77+EL77)</f>
        <v>0</v>
      </c>
      <c r="EV77" s="26">
        <f t="shared" ca="1" si="1000"/>
        <v>0</v>
      </c>
      <c r="EW77" s="26">
        <f t="shared" ca="1" si="952"/>
        <v>0</v>
      </c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30"/>
      <c r="E78" s="26"/>
      <c r="F78" s="26">
        <f t="shared" si="891"/>
        <v>0</v>
      </c>
      <c r="G78" s="26"/>
      <c r="H78" s="26"/>
      <c r="I78" s="26">
        <f t="shared" si="892"/>
        <v>0</v>
      </c>
      <c r="J78" s="26">
        <f t="shared" ref="J78:K78" si="1001">SUM(D78+G78)</f>
        <v>0</v>
      </c>
      <c r="K78" s="26">
        <f t="shared" si="1001"/>
        <v>0</v>
      </c>
      <c r="L78" s="27">
        <f t="shared" si="894"/>
        <v>0</v>
      </c>
      <c r="M78" s="28"/>
      <c r="N78" s="26"/>
      <c r="O78" s="26">
        <f t="shared" si="895"/>
        <v>0</v>
      </c>
      <c r="P78" s="26"/>
      <c r="Q78" s="26"/>
      <c r="R78" s="26">
        <f t="shared" si="896"/>
        <v>0</v>
      </c>
      <c r="S78" s="26">
        <f t="shared" ref="S78:T78" si="1002">SUM(M78+P78)</f>
        <v>0</v>
      </c>
      <c r="T78" s="26">
        <f t="shared" si="1002"/>
        <v>0</v>
      </c>
      <c r="U78" s="27">
        <f t="shared" si="898"/>
        <v>0</v>
      </c>
      <c r="V78" s="28"/>
      <c r="W78" s="26"/>
      <c r="X78" s="26">
        <f t="shared" si="899"/>
        <v>0</v>
      </c>
      <c r="Y78" s="26"/>
      <c r="Z78" s="26"/>
      <c r="AA78" s="26">
        <f t="shared" si="900"/>
        <v>0</v>
      </c>
      <c r="AB78" s="26">
        <f t="shared" ref="AB78:AC78" si="1003">SUM(V78+Y78)</f>
        <v>0</v>
      </c>
      <c r="AC78" s="26">
        <f t="shared" si="1003"/>
        <v>0</v>
      </c>
      <c r="AD78" s="27">
        <f t="shared" si="902"/>
        <v>0</v>
      </c>
      <c r="AE78" s="28"/>
      <c r="AF78" s="26"/>
      <c r="AG78" s="26">
        <f t="shared" si="903"/>
        <v>0</v>
      </c>
      <c r="AH78" s="25">
        <v>0</v>
      </c>
      <c r="AI78" s="25">
        <v>0</v>
      </c>
      <c r="AJ78" s="26">
        <f t="shared" si="904"/>
        <v>0</v>
      </c>
      <c r="AK78" s="26">
        <f t="shared" ref="AK78:AL78" si="1004">SUM(AE78+AH78)</f>
        <v>0</v>
      </c>
      <c r="AL78" s="26">
        <f t="shared" si="1004"/>
        <v>0</v>
      </c>
      <c r="AM78" s="27">
        <f t="shared" si="906"/>
        <v>0</v>
      </c>
      <c r="AN78" s="30"/>
      <c r="AO78" s="26"/>
      <c r="AP78" s="26">
        <f t="shared" si="907"/>
        <v>0</v>
      </c>
      <c r="AQ78" s="25">
        <v>0</v>
      </c>
      <c r="AR78" s="25">
        <v>0</v>
      </c>
      <c r="AS78" s="26">
        <f t="shared" si="908"/>
        <v>0</v>
      </c>
      <c r="AT78" s="26">
        <f t="shared" ref="AT78:AU78" si="1005">SUM(AN78+AQ78)</f>
        <v>0</v>
      </c>
      <c r="AU78" s="26">
        <f t="shared" si="1005"/>
        <v>0</v>
      </c>
      <c r="AV78" s="27">
        <f t="shared" si="910"/>
        <v>0</v>
      </c>
      <c r="AW78" s="28"/>
      <c r="AX78" s="26"/>
      <c r="AY78" s="26">
        <f t="shared" si="911"/>
        <v>0</v>
      </c>
      <c r="AZ78" s="25">
        <v>0</v>
      </c>
      <c r="BA78" s="25">
        <v>0</v>
      </c>
      <c r="BB78" s="26">
        <f t="shared" si="912"/>
        <v>0</v>
      </c>
      <c r="BC78" s="26">
        <f t="shared" ref="BC78:BD78" si="1006">SUM(AW78+AZ78)</f>
        <v>0</v>
      </c>
      <c r="BD78" s="26">
        <f t="shared" si="1006"/>
        <v>0</v>
      </c>
      <c r="BE78" s="27">
        <f t="shared" si="914"/>
        <v>0</v>
      </c>
      <c r="BF78" s="30"/>
      <c r="BG78" s="26"/>
      <c r="BH78" s="26">
        <f t="shared" si="915"/>
        <v>0</v>
      </c>
      <c r="BI78" s="25">
        <v>0</v>
      </c>
      <c r="BJ78" s="25">
        <v>0</v>
      </c>
      <c r="BK78" s="26">
        <f t="shared" si="916"/>
        <v>0</v>
      </c>
      <c r="BL78" s="26">
        <f t="shared" ref="BL78:BM78" si="1007">SUM(BF78+BI78)</f>
        <v>0</v>
      </c>
      <c r="BM78" s="26">
        <f t="shared" si="1007"/>
        <v>0</v>
      </c>
      <c r="BN78" s="27">
        <f t="shared" si="918"/>
        <v>0</v>
      </c>
      <c r="BO78" s="28"/>
      <c r="BP78" s="26"/>
      <c r="BQ78" s="26">
        <f t="shared" si="919"/>
        <v>0</v>
      </c>
      <c r="BR78" s="25">
        <v>0</v>
      </c>
      <c r="BS78" s="25">
        <v>0</v>
      </c>
      <c r="BT78" s="26">
        <f t="shared" si="920"/>
        <v>0</v>
      </c>
      <c r="BU78" s="26">
        <f t="shared" ref="BU78:BV78" si="1008">SUM(BO78+BR78)</f>
        <v>0</v>
      </c>
      <c r="BV78" s="26">
        <f t="shared" si="1008"/>
        <v>0</v>
      </c>
      <c r="BW78" s="27">
        <f t="shared" si="922"/>
        <v>0</v>
      </c>
      <c r="BX78" s="30"/>
      <c r="BY78" s="26"/>
      <c r="BZ78" s="26">
        <f t="shared" si="923"/>
        <v>0</v>
      </c>
      <c r="CA78" s="26"/>
      <c r="CB78" s="26"/>
      <c r="CC78" s="26">
        <f t="shared" si="924"/>
        <v>0</v>
      </c>
      <c r="CD78" s="26">
        <f t="shared" ref="CD78:CE78" si="1009">SUM(BX78+CA78)</f>
        <v>0</v>
      </c>
      <c r="CE78" s="26">
        <f t="shared" si="1009"/>
        <v>0</v>
      </c>
      <c r="CF78" s="27">
        <f t="shared" si="926"/>
        <v>0</v>
      </c>
      <c r="CG78" s="28"/>
      <c r="CH78" s="26"/>
      <c r="CI78" s="26">
        <f t="shared" si="927"/>
        <v>0</v>
      </c>
      <c r="CJ78" s="26"/>
      <c r="CK78" s="26"/>
      <c r="CL78" s="26">
        <f t="shared" si="928"/>
        <v>0</v>
      </c>
      <c r="CM78" s="26">
        <f t="shared" ref="CM78:CN78" si="1010">SUM(CG78+CJ78)</f>
        <v>0</v>
      </c>
      <c r="CN78" s="26">
        <f t="shared" si="1010"/>
        <v>0</v>
      </c>
      <c r="CO78" s="27">
        <f t="shared" si="930"/>
        <v>0</v>
      </c>
      <c r="CP78" s="31"/>
      <c r="CQ78" s="32"/>
      <c r="CR78" s="32"/>
      <c r="CS78" s="33">
        <f ca="1">IFERROR(__xludf.DUMMYFUNCTION("""COMPUTED_VALUE"""),0)</f>
        <v>0</v>
      </c>
      <c r="CT78" s="33">
        <f ca="1">IFERROR(__xludf.DUMMYFUNCTION("""COMPUTED_VALUE"""),6)</f>
        <v>6</v>
      </c>
      <c r="CU78" s="33">
        <f ca="1">IFERROR(__xludf.DUMMYFUNCTION("""COMPUTED_VALUE"""),2)</f>
        <v>2</v>
      </c>
      <c r="CV78" s="32">
        <f ca="1">IFERROR(__xludf.DUMMYFUNCTION("""COMPUTED_VALUE"""),0)</f>
        <v>0</v>
      </c>
      <c r="CW78" s="32">
        <f ca="1">IFERROR(__xludf.DUMMYFUNCTION("""COMPUTED_VALUE"""),6)</f>
        <v>6</v>
      </c>
      <c r="CX78" s="34">
        <f ca="1">IFERROR(__xludf.DUMMYFUNCTION("""COMPUTED_VALUE"""),2)</f>
        <v>2</v>
      </c>
      <c r="CY78" s="28"/>
      <c r="CZ78" s="26"/>
      <c r="DA78" s="26">
        <f t="shared" si="931"/>
        <v>0</v>
      </c>
      <c r="DB78" s="25">
        <v>0</v>
      </c>
      <c r="DC78" s="25">
        <v>0</v>
      </c>
      <c r="DD78" s="26">
        <f t="shared" si="932"/>
        <v>0</v>
      </c>
      <c r="DE78" s="26">
        <f t="shared" ref="DE78:DF78" si="1011">SUM(CY78+DB78)</f>
        <v>0</v>
      </c>
      <c r="DF78" s="26">
        <f t="shared" si="1011"/>
        <v>0</v>
      </c>
      <c r="DG78" s="27">
        <f t="shared" si="934"/>
        <v>0</v>
      </c>
      <c r="DH78" s="30"/>
      <c r="DI78" s="26"/>
      <c r="DJ78" s="26">
        <f t="shared" si="935"/>
        <v>0</v>
      </c>
      <c r="DK78" s="26"/>
      <c r="DL78" s="26"/>
      <c r="DM78" s="26">
        <f t="shared" si="936"/>
        <v>0</v>
      </c>
      <c r="DN78" s="26">
        <f t="shared" ref="DN78:DO78" si="1012">SUM(DH78+DK78)</f>
        <v>0</v>
      </c>
      <c r="DO78" s="26">
        <f t="shared" si="1012"/>
        <v>0</v>
      </c>
      <c r="DP78" s="27">
        <f t="shared" si="938"/>
        <v>0</v>
      </c>
      <c r="DQ78" s="28"/>
      <c r="DR78" s="26"/>
      <c r="DS78" s="26">
        <f t="shared" si="939"/>
        <v>0</v>
      </c>
      <c r="DT78" s="26"/>
      <c r="DU78" s="26"/>
      <c r="DV78" s="26">
        <f t="shared" si="940"/>
        <v>0</v>
      </c>
      <c r="DW78" s="26">
        <f t="shared" ref="DW78:DX78" si="1013">SUM(DQ78+DT78)</f>
        <v>0</v>
      </c>
      <c r="DX78" s="26">
        <f t="shared" si="1013"/>
        <v>0</v>
      </c>
      <c r="DY78" s="27">
        <f t="shared" si="942"/>
        <v>0</v>
      </c>
      <c r="DZ78" s="30"/>
      <c r="EA78" s="26"/>
      <c r="EB78" s="26">
        <f t="shared" si="943"/>
        <v>0</v>
      </c>
      <c r="EC78" s="26"/>
      <c r="ED78" s="26"/>
      <c r="EE78" s="26">
        <f t="shared" si="944"/>
        <v>0</v>
      </c>
      <c r="EF78" s="26">
        <f t="shared" ref="EF78:EG78" si="1014">SUM(DZ78+EC78)</f>
        <v>0</v>
      </c>
      <c r="EG78" s="26">
        <f t="shared" si="1014"/>
        <v>0</v>
      </c>
      <c r="EH78" s="27">
        <f t="shared" si="946"/>
        <v>0</v>
      </c>
      <c r="EI78" s="30"/>
      <c r="EJ78" s="26"/>
      <c r="EK78" s="26">
        <f t="shared" si="947"/>
        <v>0</v>
      </c>
      <c r="EL78" s="26"/>
      <c r="EM78" s="26"/>
      <c r="EN78" s="26">
        <f t="shared" si="948"/>
        <v>0</v>
      </c>
      <c r="EO78" s="26">
        <f t="shared" ref="EO78:EP78" si="1015">SUM(EI78+EL78)</f>
        <v>0</v>
      </c>
      <c r="EP78" s="26">
        <f t="shared" si="1015"/>
        <v>0</v>
      </c>
      <c r="EQ78" s="27">
        <f t="shared" si="950"/>
        <v>0</v>
      </c>
      <c r="ER78" s="49"/>
      <c r="ES78" s="62"/>
      <c r="ET78" s="62"/>
      <c r="EU78" s="26">
        <f t="shared" ref="EU78:EV78" ca="1" si="1016">SUM(G78+P78+Y78+AH78+AQ78+AZ78+BI78+BR78+CA78+CJ78+CS78+DB78+DK78+DT78+EC78+EL78)</f>
        <v>0</v>
      </c>
      <c r="EV78" s="26">
        <f t="shared" ca="1" si="1016"/>
        <v>6</v>
      </c>
      <c r="EW78" s="26">
        <f t="shared" ca="1" si="952"/>
        <v>6</v>
      </c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6" t="s">
        <v>98</v>
      </c>
      <c r="CY81" s="84" t="s">
        <v>98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P82/Q82*100%</f>
        <v>0.76</v>
      </c>
      <c r="S82" s="245">
        <v>38</v>
      </c>
      <c r="T82" s="245">
        <v>50</v>
      </c>
      <c r="U82" s="282"/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/>
      <c r="AF82" s="245"/>
      <c r="AG82" s="243" t="e">
        <f>(AE82/AF82)*100%</f>
        <v>#DIV/0!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246"/>
      <c r="AX82" s="245"/>
      <c r="AY82" s="243" t="e">
        <f>(AW82/AX82)*100%</f>
        <v>#DIV/0!</v>
      </c>
      <c r="AZ82" s="245">
        <v>35</v>
      </c>
      <c r="BA82" s="245">
        <v>50</v>
      </c>
      <c r="BB82" s="243">
        <v>1</v>
      </c>
      <c r="BC82" s="289">
        <f t="shared" ref="BC82:BD82" si="1017">SUM(AW82+AZ82)</f>
        <v>35</v>
      </c>
      <c r="BD82" s="289">
        <f t="shared" si="1017"/>
        <v>50</v>
      </c>
      <c r="BE82" s="243"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>
        <v>47</v>
      </c>
      <c r="BS82" s="245">
        <v>30</v>
      </c>
      <c r="BT82" s="243">
        <f>(BR82/BS82)*100%</f>
        <v>1.5666666666666667</v>
      </c>
      <c r="BU82" s="245"/>
      <c r="BV82" s="245"/>
      <c r="BW82" s="243" t="e">
        <f>(BU82/BV82)*100%</f>
        <v>#DIV/0!</v>
      </c>
      <c r="BX82" s="246"/>
      <c r="BY82" s="245"/>
      <c r="BZ82" s="243" t="e">
        <f>(BX82/BY82)*100%</f>
        <v>#DIV/0!</v>
      </c>
      <c r="CA82" s="245">
        <v>29</v>
      </c>
      <c r="CB82" s="245">
        <v>38</v>
      </c>
      <c r="CC82" s="243">
        <f>(CA82/CB82)*100%</f>
        <v>0.76315789473684215</v>
      </c>
      <c r="CD82" s="245">
        <v>28.88</v>
      </c>
      <c r="CE82" s="245">
        <v>38</v>
      </c>
      <c r="CF82" s="243">
        <f>(CD82/CE82)*100%</f>
        <v>0.76</v>
      </c>
      <c r="CG82" s="246"/>
      <c r="CH82" s="245"/>
      <c r="CI82" s="243" t="e">
        <f>(CG82/CH82)*100%</f>
        <v>#DIV/0!</v>
      </c>
      <c r="CJ82" s="245">
        <v>40</v>
      </c>
      <c r="CK82" s="245">
        <v>30</v>
      </c>
      <c r="CL82" s="243">
        <f>(CJ82/CK82)*100%</f>
        <v>1.3333333333333333</v>
      </c>
      <c r="CM82" s="245">
        <v>40</v>
      </c>
      <c r="CN82" s="245">
        <v>30</v>
      </c>
      <c r="CO82" s="243">
        <f>(CM82/CN82)*100%</f>
        <v>1.3333333333333333</v>
      </c>
      <c r="CP82" s="248" t="str">
        <f ca="1">IFERROR(__xludf.DUMMYFUNCTION("importrange(""1DjzFX_5hpKQ32gDJ9cZkaQq64j_m636uVPTHxkMKqWg"",""LAP YANKES!d81:l87"")"),"")</f>
        <v/>
      </c>
      <c r="CQ82" s="249"/>
      <c r="CR82" s="250"/>
      <c r="CS82" s="251">
        <f ca="1">IFERROR(__xludf.DUMMYFUNCTION("""COMPUTED_VALUE"""),46)</f>
        <v>46</v>
      </c>
      <c r="CT82" s="251">
        <f ca="1">IFERROR(__xludf.DUMMYFUNCTION("""COMPUTED_VALUE"""),50)</f>
        <v>50</v>
      </c>
      <c r="CU82" s="252">
        <f ca="1">IFERROR(__xludf.DUMMYFUNCTION("""COMPUTED_VALUE"""),92)</f>
        <v>92</v>
      </c>
      <c r="CV82" s="249">
        <f ca="1">IFERROR(__xludf.DUMMYFUNCTION("""COMPUTED_VALUE"""),46)</f>
        <v>46</v>
      </c>
      <c r="CW82" s="249">
        <f ca="1">IFERROR(__xludf.DUMMYFUNCTION("""COMPUTED_VALUE"""),50)</f>
        <v>50</v>
      </c>
      <c r="CX82" s="250">
        <f ca="1">IFERROR(__xludf.DUMMYFUNCTION("""COMPUTED_VALUE"""),0.92)</f>
        <v>0.92</v>
      </c>
      <c r="CY82" s="243">
        <f ca="1">(CW82/CX82)*100%</f>
        <v>54.347826086956516</v>
      </c>
      <c r="CZ82" s="245"/>
      <c r="DA82" s="243" t="e">
        <f ca="1"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>
        <v>42</v>
      </c>
      <c r="DO82" s="245">
        <v>50</v>
      </c>
      <c r="DP82" s="243">
        <f>(DN82/DO82)*100%</f>
        <v>0.84</v>
      </c>
      <c r="DQ82" s="246"/>
      <c r="DR82" s="245"/>
      <c r="DS82" s="243" t="e">
        <f>(DQ82/DR82)*100%</f>
        <v>#DIV/0!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6"/>
      <c r="EJ82" s="245"/>
      <c r="EK82" s="243" t="e">
        <f>(EI82/EJ82)*100%</f>
        <v>#DIV/0!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4"/>
      <c r="AY83" s="244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4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7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7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450</v>
      </c>
      <c r="Q84" s="245">
        <v>450</v>
      </c>
      <c r="R84" s="243">
        <f>(P84/Q84)*100%</f>
        <v>1</v>
      </c>
      <c r="S84" s="245">
        <v>450</v>
      </c>
      <c r="T84" s="245">
        <v>450</v>
      </c>
      <c r="U84" s="282"/>
      <c r="V84" s="245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/>
      <c r="AF84" s="245"/>
      <c r="AG84" s="243" t="e">
        <f>(AE84/AF84)*100%</f>
        <v>#DIV/0!</v>
      </c>
      <c r="AH84" s="245">
        <v>535</v>
      </c>
      <c r="AI84" s="245">
        <v>535</v>
      </c>
      <c r="AJ84" s="243">
        <f>(AH84/AI84)*100%</f>
        <v>1</v>
      </c>
      <c r="AK84" s="245">
        <v>535</v>
      </c>
      <c r="AL84" s="245">
        <v>535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246"/>
      <c r="AX84" s="245"/>
      <c r="AY84" s="243" t="e">
        <f>(AW84/AX84)*100%</f>
        <v>#DIV/0!</v>
      </c>
      <c r="AZ84" s="245">
        <v>50.51</v>
      </c>
      <c r="BA84" s="245" t="s">
        <v>102</v>
      </c>
      <c r="BB84" s="243">
        <v>1</v>
      </c>
      <c r="BC84" s="289">
        <f>SUM(AW84+AZ84)</f>
        <v>50.51</v>
      </c>
      <c r="BD84" s="289" t="str">
        <f>BA84</f>
        <v>&lt;120</v>
      </c>
      <c r="BE84" s="243">
        <v>1</v>
      </c>
      <c r="BF84" s="246"/>
      <c r="BG84" s="245"/>
      <c r="BH84" s="243" t="e">
        <f>(BF84/BG84)*100%</f>
        <v>#DIV/0!</v>
      </c>
      <c r="BI84" s="245">
        <v>214</v>
      </c>
      <c r="BJ84" s="245">
        <v>214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>
        <v>238</v>
      </c>
      <c r="BS84" s="245">
        <v>238</v>
      </c>
      <c r="BT84" s="243">
        <f>(BR84/BS84)*100%</f>
        <v>1</v>
      </c>
      <c r="BU84" s="245"/>
      <c r="BV84" s="245"/>
      <c r="BW84" s="243" t="e">
        <f>(BU84/BV84)*100%</f>
        <v>#DIV/0!</v>
      </c>
      <c r="BX84" s="246"/>
      <c r="BY84" s="245"/>
      <c r="BZ84" s="243" t="e">
        <f>(BX84/BY84)*100%</f>
        <v>#DIV/0!</v>
      </c>
      <c r="CA84" s="245">
        <v>137</v>
      </c>
      <c r="CB84" s="245">
        <v>137</v>
      </c>
      <c r="CC84" s="243">
        <f>(CA84/CB84)*100%</f>
        <v>1</v>
      </c>
      <c r="CD84" s="245">
        <v>137</v>
      </c>
      <c r="CE84" s="245">
        <v>137</v>
      </c>
      <c r="CF84" s="243">
        <f>(CD84/CE84)*100%</f>
        <v>1</v>
      </c>
      <c r="CG84" s="246"/>
      <c r="CH84" s="245"/>
      <c r="CI84" s="243" t="e">
        <f>(CG84/CH84)*100%</f>
        <v>#DIV/0!</v>
      </c>
      <c r="CJ84" s="245">
        <v>280</v>
      </c>
      <c r="CK84" s="245">
        <v>280</v>
      </c>
      <c r="CL84" s="243">
        <f>(CJ84/CK84)*100%</f>
        <v>1</v>
      </c>
      <c r="CM84" s="245">
        <v>280</v>
      </c>
      <c r="CN84" s="245">
        <v>280</v>
      </c>
      <c r="CO84" s="243">
        <f>(CM84/CN84)*100%</f>
        <v>1</v>
      </c>
      <c r="CP84" s="248"/>
      <c r="CQ84" s="249"/>
      <c r="CR84" s="250"/>
      <c r="CS84" s="251">
        <f ca="1">IFERROR(__xludf.DUMMYFUNCTION("""COMPUTED_VALUE"""),593)</f>
        <v>593</v>
      </c>
      <c r="CT84" s="251">
        <f ca="1">IFERROR(__xludf.DUMMYFUNCTION("""COMPUTED_VALUE"""),593)</f>
        <v>593</v>
      </c>
      <c r="CU84" s="252">
        <f ca="1">IFERROR(__xludf.DUMMYFUNCTION("""COMPUTED_VALUE"""),1)</f>
        <v>1</v>
      </c>
      <c r="CV84" s="249">
        <f ca="1">IFERROR(__xludf.DUMMYFUNCTION("""COMPUTED_VALUE"""),593)</f>
        <v>593</v>
      </c>
      <c r="CW84" s="249">
        <f ca="1">IFERROR(__xludf.DUMMYFUNCTION("""COMPUTED_VALUE"""),593)</f>
        <v>593</v>
      </c>
      <c r="CX84" s="250">
        <f ca="1">IFERROR(__xludf.DUMMYFUNCTION("""COMPUTED_VALUE"""),1)</f>
        <v>1</v>
      </c>
      <c r="CY84" s="243">
        <f ca="1">(CW84/CX84)*100%</f>
        <v>593</v>
      </c>
      <c r="CZ84" s="245"/>
      <c r="DA84" s="243" t="e">
        <f ca="1"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637</v>
      </c>
      <c r="DL84" s="245">
        <v>637</v>
      </c>
      <c r="DM84" s="243">
        <f>(DK84/DL84)*100%</f>
        <v>1</v>
      </c>
      <c r="DN84" s="245">
        <v>637</v>
      </c>
      <c r="DO84" s="245">
        <v>637</v>
      </c>
      <c r="DP84" s="243">
        <f>(DN84/DO84)*100%</f>
        <v>1</v>
      </c>
      <c r="DQ84" s="246"/>
      <c r="DR84" s="245"/>
      <c r="DS84" s="243" t="e">
        <f>(DQ84/DR84)*100%</f>
        <v>#DIV/0!</v>
      </c>
      <c r="DT84" s="245">
        <v>31</v>
      </c>
      <c r="DU84" s="245">
        <v>31</v>
      </c>
      <c r="DV84" s="243">
        <f>(DT84/DU84)*100%</f>
        <v>1</v>
      </c>
      <c r="DW84" s="245">
        <v>31</v>
      </c>
      <c r="DX84" s="245">
        <v>31</v>
      </c>
      <c r="DY84" s="243">
        <f>(DW84/DX84)*100%</f>
        <v>1</v>
      </c>
      <c r="DZ84" s="246">
        <v>484</v>
      </c>
      <c r="EA84" s="245">
        <v>484</v>
      </c>
      <c r="EB84" s="243">
        <f>(DZ84/EA84)*100%</f>
        <v>1</v>
      </c>
      <c r="EC84" s="245">
        <v>484</v>
      </c>
      <c r="ED84" s="245">
        <v>484</v>
      </c>
      <c r="EE84" s="243">
        <f>(EC84/ED84)*100%</f>
        <v>1</v>
      </c>
      <c r="EF84" s="245">
        <v>484</v>
      </c>
      <c r="EG84" s="245">
        <v>484</v>
      </c>
      <c r="EH84" s="243">
        <f>(EF84/EG84)*100%</f>
        <v>1</v>
      </c>
      <c r="EI84" s="246"/>
      <c r="EJ84" s="245"/>
      <c r="EK84" s="243" t="e">
        <f>(EI84/EJ84)*100%</f>
        <v>#DIV/0!</v>
      </c>
      <c r="EL84" s="245">
        <v>334</v>
      </c>
      <c r="EM84" s="245">
        <v>340</v>
      </c>
      <c r="EN84" s="243">
        <f>(EL84/EM84)*100%</f>
        <v>0.98235294117647054</v>
      </c>
      <c r="EO84" s="245">
        <v>334</v>
      </c>
      <c r="EP84" s="245">
        <v>340</v>
      </c>
      <c r="EQ84" s="243">
        <f>(EO84/EP84)*100%</f>
        <v>0.98235294117647054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4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4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4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7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7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22</v>
      </c>
      <c r="Q86" s="245">
        <v>22</v>
      </c>
      <c r="R86" s="243">
        <f>(P86/Q86)*100%</f>
        <v>1</v>
      </c>
      <c r="S86" s="245">
        <v>22</v>
      </c>
      <c r="T86" s="245">
        <v>22</v>
      </c>
      <c r="U86" s="282"/>
      <c r="V86" s="245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/>
      <c r="AF86" s="245"/>
      <c r="AG86" s="243" t="e">
        <f>(AE86/AF86)*100%</f>
        <v>#DIV/0!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246"/>
      <c r="AX86" s="245"/>
      <c r="AY86" s="243" t="e">
        <f>(AW86/AX86)*100%</f>
        <v>#DIV/0!</v>
      </c>
      <c r="AZ86" s="245">
        <v>8</v>
      </c>
      <c r="BA86" s="245">
        <v>8</v>
      </c>
      <c r="BB86" s="243">
        <f>(AZ86/BA86)*100%</f>
        <v>1</v>
      </c>
      <c r="BC86" s="289">
        <f t="shared" ref="BC86:BD86" si="1018">SUM(AW86+AZ86)</f>
        <v>8</v>
      </c>
      <c r="BD86" s="289">
        <f t="shared" si="1018"/>
        <v>8</v>
      </c>
      <c r="BE86" s="243">
        <f>(BC86/BD86)*100%</f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>
        <v>9</v>
      </c>
      <c r="BS86" s="245">
        <v>9</v>
      </c>
      <c r="BT86" s="243">
        <f>(BR86/BS86)*100%</f>
        <v>1</v>
      </c>
      <c r="BU86" s="245"/>
      <c r="BV86" s="245"/>
      <c r="BW86" s="243" t="e">
        <f>(BU86/BV86)*100%</f>
        <v>#DIV/0!</v>
      </c>
      <c r="BX86" s="246"/>
      <c r="BY86" s="245"/>
      <c r="BZ86" s="243" t="e">
        <f>(BX86/BY86)*100%</f>
        <v>#DIV/0!</v>
      </c>
      <c r="CA86" s="245">
        <v>3</v>
      </c>
      <c r="CB86" s="245">
        <v>4</v>
      </c>
      <c r="CC86" s="243">
        <f>CA86/CB86*100</f>
        <v>75</v>
      </c>
      <c r="CD86" s="245">
        <v>3.2</v>
      </c>
      <c r="CE86" s="245">
        <v>4</v>
      </c>
      <c r="CF86" s="243">
        <f>(CD86/CE86)*100%</f>
        <v>0.8</v>
      </c>
      <c r="CG86" s="246"/>
      <c r="CH86" s="245"/>
      <c r="CI86" s="243" t="e">
        <f>(CG86/CH86)*100%</f>
        <v>#DIV/0!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248"/>
      <c r="CQ86" s="249"/>
      <c r="CR86" s="250"/>
      <c r="CS86" s="251">
        <f ca="1">IFERROR(__xludf.DUMMYFUNCTION("""COMPUTED_VALUE"""),593)</f>
        <v>593</v>
      </c>
      <c r="CT86" s="251">
        <f ca="1">IFERROR(__xludf.DUMMYFUNCTION("""COMPUTED_VALUE"""),593)</f>
        <v>593</v>
      </c>
      <c r="CU86" s="252">
        <f ca="1">IFERROR(__xludf.DUMMYFUNCTION("""COMPUTED_VALUE"""),1)</f>
        <v>1</v>
      </c>
      <c r="CV86" s="249">
        <f ca="1">IFERROR(__xludf.DUMMYFUNCTION("""COMPUTED_VALUE"""),593)</f>
        <v>593</v>
      </c>
      <c r="CW86" s="249">
        <f ca="1">IFERROR(__xludf.DUMMYFUNCTION("""COMPUTED_VALUE"""),593)</f>
        <v>593</v>
      </c>
      <c r="CX86" s="250">
        <f ca="1">IFERROR(__xludf.DUMMYFUNCTION("""COMPUTED_VALUE"""),1)</f>
        <v>1</v>
      </c>
      <c r="CY86" s="243">
        <f ca="1">(CW86/CX86)*100%</f>
        <v>593</v>
      </c>
      <c r="CZ86" s="245"/>
      <c r="DA86" s="243" t="e">
        <f ca="1"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>
        <v>11</v>
      </c>
      <c r="DO86" s="245">
        <v>11</v>
      </c>
      <c r="DP86" s="243">
        <f>(DN86/DO86)*100%</f>
        <v>1</v>
      </c>
      <c r="DQ86" s="246"/>
      <c r="DR86" s="245"/>
      <c r="DS86" s="243" t="e">
        <f>(DQ86/DR86)*100%</f>
        <v>#DIV/0!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6"/>
      <c r="EJ86" s="245"/>
      <c r="EK86" s="243" t="e">
        <f>(EI86/EJ86)*100%</f>
        <v>#DIV/0!</v>
      </c>
      <c r="EL86" s="245">
        <v>4</v>
      </c>
      <c r="EM86" s="245">
        <v>4</v>
      </c>
      <c r="EN86" s="243">
        <f>(EL86/EM86)*100%</f>
        <v>1</v>
      </c>
      <c r="EO86" s="245">
        <v>4</v>
      </c>
      <c r="EP86" s="245">
        <v>4</v>
      </c>
      <c r="EQ86" s="243">
        <f>(EO86/EP86)*100%</f>
        <v>1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4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4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4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7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7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75</v>
      </c>
      <c r="Q88" s="246">
        <v>75</v>
      </c>
      <c r="R88" s="243">
        <f>(P88/Q88)*100%</f>
        <v>1</v>
      </c>
      <c r="S88" s="246">
        <v>75</v>
      </c>
      <c r="T88" s="246">
        <v>75</v>
      </c>
      <c r="U88" s="293"/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/>
      <c r="AF88" s="246"/>
      <c r="AG88" s="243" t="e">
        <f>(AE88/AF88)*100%</f>
        <v>#DIV/0!</v>
      </c>
      <c r="AH88" s="246">
        <v>47</v>
      </c>
      <c r="AI88" s="246">
        <v>1182</v>
      </c>
      <c r="AJ88" s="243">
        <f>(AH88/AI88)*100%</f>
        <v>3.976311336717428E-2</v>
      </c>
      <c r="AK88" s="246">
        <v>47</v>
      </c>
      <c r="AL88" s="246">
        <v>1182</v>
      </c>
      <c r="AM88" s="243">
        <f>(AK88/AL88)*100%</f>
        <v>3.976311336717428E-2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246"/>
      <c r="AX88" s="246"/>
      <c r="AY88" s="243" t="e">
        <f>(AW88/AX88)*100%</f>
        <v>#DIV/0!</v>
      </c>
      <c r="AZ88" s="246">
        <f>BA17</f>
        <v>61</v>
      </c>
      <c r="BA88" s="246">
        <v>70</v>
      </c>
      <c r="BB88" s="243">
        <f>(AZ88/BA88)*100%</f>
        <v>0.87142857142857144</v>
      </c>
      <c r="BC88" s="289">
        <f t="shared" ref="BC88:BD88" si="1019">SUM(AW88+AZ88)</f>
        <v>61</v>
      </c>
      <c r="BD88" s="289">
        <f t="shared" si="1019"/>
        <v>70</v>
      </c>
      <c r="BE88" s="243">
        <f>(BC88/BD88)*100%</f>
        <v>0.87142857142857144</v>
      </c>
      <c r="BF88" s="246"/>
      <c r="BG88" s="246"/>
      <c r="BH88" s="243" t="e">
        <f>(BF88/BG88)*100%</f>
        <v>#DIV/0!</v>
      </c>
      <c r="BI88" s="246">
        <v>22</v>
      </c>
      <c r="BJ88" s="246">
        <v>22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>
        <v>23</v>
      </c>
      <c r="BS88" s="246">
        <v>23</v>
      </c>
      <c r="BT88" s="243">
        <f>(BR88/BS88)*100%</f>
        <v>1</v>
      </c>
      <c r="BU88" s="246"/>
      <c r="BV88" s="246"/>
      <c r="BW88" s="243" t="e">
        <f>(BU88/BV88)*100%</f>
        <v>#DIV/0!</v>
      </c>
      <c r="BX88" s="246"/>
      <c r="BY88" s="246"/>
      <c r="BZ88" s="243" t="e">
        <f>(BX88/BY88)*100%</f>
        <v>#DIV/0!</v>
      </c>
      <c r="CA88" s="246">
        <v>17</v>
      </c>
      <c r="CB88" s="246">
        <v>18</v>
      </c>
      <c r="CC88" s="243">
        <f>(CA88/CB88)*100%</f>
        <v>0.94444444444444442</v>
      </c>
      <c r="CD88" s="246">
        <v>17.100000000000001</v>
      </c>
      <c r="CE88" s="246">
        <v>18</v>
      </c>
      <c r="CF88" s="243">
        <f>(CD88/CE88)*100%</f>
        <v>0.95000000000000007</v>
      </c>
      <c r="CG88" s="246"/>
      <c r="CH88" s="246"/>
      <c r="CI88" s="243" t="e">
        <f>(CG88/CH88)*100%</f>
        <v>#DIV/0!</v>
      </c>
      <c r="CJ88" s="246">
        <v>49</v>
      </c>
      <c r="CK88" s="246">
        <v>45</v>
      </c>
      <c r="CL88" s="243">
        <f>(CJ88/CK88)*100%</f>
        <v>1.0888888888888888</v>
      </c>
      <c r="CM88" s="246">
        <f t="shared" ref="CM88:CN88" si="1020">CJ88</f>
        <v>49</v>
      </c>
      <c r="CN88" s="246">
        <f t="shared" si="1020"/>
        <v>45</v>
      </c>
      <c r="CO88" s="243">
        <f>(CM88/CN88)*100%</f>
        <v>1.0888888888888888</v>
      </c>
      <c r="CP88" s="248"/>
      <c r="CQ88" s="248"/>
      <c r="CR88" s="250"/>
      <c r="CS88" s="295">
        <f ca="1">IFERROR(__xludf.DUMMYFUNCTION("""COMPUTED_VALUE"""),137)</f>
        <v>137</v>
      </c>
      <c r="CT88" s="295">
        <f ca="1">IFERROR(__xludf.DUMMYFUNCTION("""COMPUTED_VALUE"""),92)</f>
        <v>92</v>
      </c>
      <c r="CU88" s="252">
        <f ca="1">IFERROR(__xludf.DUMMYFUNCTION("""COMPUTED_VALUE"""),1.4891304347826)</f>
        <v>1.4891304347826</v>
      </c>
      <c r="CV88" s="248">
        <f ca="1">IFERROR(__xludf.DUMMYFUNCTION("""COMPUTED_VALUE"""),137)</f>
        <v>137</v>
      </c>
      <c r="CW88" s="248">
        <f ca="1">IFERROR(__xludf.DUMMYFUNCTION("""COMPUTED_VALUE"""),92)</f>
        <v>92</v>
      </c>
      <c r="CX88" s="250">
        <f ca="1">IFERROR(__xludf.DUMMYFUNCTION("""COMPUTED_VALUE"""),1.4891304347826)</f>
        <v>1.4891304347826</v>
      </c>
      <c r="CY88" s="243">
        <f ca="1">(CW88/CX88)*100%</f>
        <v>61.781021897810582</v>
      </c>
      <c r="CZ88" s="246"/>
      <c r="DA88" s="243" t="e">
        <f ca="1"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73</v>
      </c>
      <c r="DL88" s="246">
        <v>854</v>
      </c>
      <c r="DM88" s="243">
        <f>(DK88/DL88)*100%</f>
        <v>8.5480093676814986E-2</v>
      </c>
      <c r="DN88" s="246">
        <v>71</v>
      </c>
      <c r="DO88" s="246">
        <v>854</v>
      </c>
      <c r="DP88" s="243">
        <f>(DN88/DO88)*100%</f>
        <v>8.3138173302107723E-2</v>
      </c>
      <c r="DQ88" s="246"/>
      <c r="DR88" s="246"/>
      <c r="DS88" s="243" t="e">
        <f>(DQ88/DR88)*100%</f>
        <v>#DIV/0!</v>
      </c>
      <c r="DT88" s="246">
        <v>74</v>
      </c>
      <c r="DU88" s="246">
        <v>74</v>
      </c>
      <c r="DV88" s="243">
        <f>(DT88/DU88)*100%</f>
        <v>1</v>
      </c>
      <c r="DW88" s="246">
        <v>74</v>
      </c>
      <c r="DX88" s="246">
        <v>74</v>
      </c>
      <c r="DY88" s="243">
        <f>(DW88/DX88)*100%</f>
        <v>1</v>
      </c>
      <c r="DZ88" s="246">
        <v>64</v>
      </c>
      <c r="EA88" s="246">
        <v>64</v>
      </c>
      <c r="EB88" s="243">
        <f>(DZ88/EA88)*100%</f>
        <v>1</v>
      </c>
      <c r="EC88" s="246">
        <v>64</v>
      </c>
      <c r="ED88" s="246">
        <v>64</v>
      </c>
      <c r="EE88" s="243">
        <f>(EC88/ED88)*100%</f>
        <v>1</v>
      </c>
      <c r="EF88" s="246">
        <v>64</v>
      </c>
      <c r="EG88" s="246">
        <v>64</v>
      </c>
      <c r="EH88" s="243">
        <f>(EF88/EG88)*100%</f>
        <v>1</v>
      </c>
      <c r="EI88" s="246"/>
      <c r="EJ88" s="246"/>
      <c r="EK88" s="243" t="e">
        <f>(EI88/EJ88)*100%</f>
        <v>#DIV/0!</v>
      </c>
      <c r="EL88" s="246">
        <v>41</v>
      </c>
      <c r="EM88" s="246">
        <v>45</v>
      </c>
      <c r="EN88" s="243">
        <f>(EL88/EM88)*100%</f>
        <v>0.91111111111111109</v>
      </c>
      <c r="EO88" s="246">
        <v>41</v>
      </c>
      <c r="EP88" s="246">
        <v>45</v>
      </c>
      <c r="EQ88" s="243">
        <f>(EO88/EP88)*100%</f>
        <v>0.91111111111111109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94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7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7"/>
      <c r="CN89" s="247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4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42">
    <mergeCell ref="BU82:BU83"/>
    <mergeCell ref="BV82:BV83"/>
    <mergeCell ref="BW82:BW83"/>
    <mergeCell ref="BL82:BL83"/>
    <mergeCell ref="BM82:BM83"/>
    <mergeCell ref="BN82:BN83"/>
    <mergeCell ref="BO82:BO83"/>
    <mergeCell ref="BP82:BP83"/>
    <mergeCell ref="BQ82:BQ83"/>
    <mergeCell ref="BR82:BR83"/>
    <mergeCell ref="BS82:BS83"/>
    <mergeCell ref="BT82:BT83"/>
    <mergeCell ref="BC82:BC83"/>
    <mergeCell ref="BD82:BD83"/>
    <mergeCell ref="BE82:BE83"/>
    <mergeCell ref="BF82:BF83"/>
    <mergeCell ref="BG82:BG83"/>
    <mergeCell ref="BH82:BH83"/>
    <mergeCell ref="BI82:BI83"/>
    <mergeCell ref="BJ82:BJ83"/>
    <mergeCell ref="BK82:BK83"/>
    <mergeCell ref="AT82:AT83"/>
    <mergeCell ref="AU82:AU83"/>
    <mergeCell ref="AV82:AV83"/>
    <mergeCell ref="AW82:AW83"/>
    <mergeCell ref="AX82:AX83"/>
    <mergeCell ref="AY82:AY83"/>
    <mergeCell ref="AZ82:AZ83"/>
    <mergeCell ref="BA82:BA83"/>
    <mergeCell ref="BB82:BB83"/>
    <mergeCell ref="AK82:AK83"/>
    <mergeCell ref="AL82:AL83"/>
    <mergeCell ref="AM82:AM83"/>
    <mergeCell ref="AN82:AN83"/>
    <mergeCell ref="AO82:AO83"/>
    <mergeCell ref="AP82:AP83"/>
    <mergeCell ref="AQ82:AQ83"/>
    <mergeCell ref="AR82:AR83"/>
    <mergeCell ref="AS82:AS83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AA82:AA83"/>
    <mergeCell ref="AB82:AB83"/>
    <mergeCell ref="AC82:AC83"/>
    <mergeCell ref="AD82:AD83"/>
    <mergeCell ref="AE82:AE83"/>
    <mergeCell ref="AF82:AF83"/>
    <mergeCell ref="AG82:AG83"/>
    <mergeCell ref="AH82:AH83"/>
    <mergeCell ref="AI82:AI83"/>
    <mergeCell ref="AJ82:AJ83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A86:B87"/>
    <mergeCell ref="C86:C87"/>
    <mergeCell ref="D86:D87"/>
    <mergeCell ref="E86:E87"/>
    <mergeCell ref="F86:F87"/>
    <mergeCell ref="G86:G87"/>
    <mergeCell ref="H86:H87"/>
    <mergeCell ref="I86:I87"/>
    <mergeCell ref="J86:J87"/>
    <mergeCell ref="EW86:EW87"/>
    <mergeCell ref="EX86:EX87"/>
    <mergeCell ref="EY86:EY87"/>
    <mergeCell ref="EZ86:EZ87"/>
    <mergeCell ref="ER82:ER83"/>
    <mergeCell ref="ES82:ES83"/>
    <mergeCell ref="ET82:ET83"/>
    <mergeCell ref="EU82:EU83"/>
    <mergeCell ref="EV82:EV83"/>
    <mergeCell ref="EW82:EW83"/>
    <mergeCell ref="EX82:EX83"/>
    <mergeCell ref="ER7:EZ7"/>
    <mergeCell ref="ED82:ED83"/>
    <mergeCell ref="EE82:EE83"/>
    <mergeCell ref="EF82:EF83"/>
    <mergeCell ref="EG82:EG83"/>
    <mergeCell ref="EH82:EH83"/>
    <mergeCell ref="EI82:EI83"/>
    <mergeCell ref="EJ82:EJ83"/>
    <mergeCell ref="EK82:EK83"/>
    <mergeCell ref="EL82:EL83"/>
    <mergeCell ref="EM82:EM83"/>
    <mergeCell ref="EN82:EN83"/>
    <mergeCell ref="EO82:EO83"/>
    <mergeCell ref="EP82:EP83"/>
    <mergeCell ref="EQ82:EQ83"/>
    <mergeCell ref="EY82:EY83"/>
    <mergeCell ref="EZ82:EZ83"/>
    <mergeCell ref="M4:U4"/>
    <mergeCell ref="V4:AD4"/>
    <mergeCell ref="AE4:AM4"/>
    <mergeCell ref="AN4:AV4"/>
    <mergeCell ref="AT5:AV5"/>
    <mergeCell ref="AE7:AM7"/>
    <mergeCell ref="AN7:AV7"/>
    <mergeCell ref="AW7:BE7"/>
    <mergeCell ref="BF7:BN7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AH5:AJ5"/>
    <mergeCell ref="AK5:AM5"/>
    <mergeCell ref="EM86:EM87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DT5:DV5"/>
    <mergeCell ref="DW5:DY5"/>
    <mergeCell ref="BO7:BW7"/>
    <mergeCell ref="BX7:CF7"/>
    <mergeCell ref="CG7:CO7"/>
    <mergeCell ref="ED86:ED87"/>
    <mergeCell ref="EE86:EE87"/>
    <mergeCell ref="EF86:EF87"/>
    <mergeCell ref="EG86:EG87"/>
    <mergeCell ref="EH86:EH87"/>
    <mergeCell ref="EI86:EI87"/>
    <mergeCell ref="EJ86:EJ87"/>
    <mergeCell ref="EK86:EK87"/>
    <mergeCell ref="EL86:EL87"/>
    <mergeCell ref="DU86:DU87"/>
    <mergeCell ref="DV86:DV87"/>
    <mergeCell ref="DW86:DW87"/>
    <mergeCell ref="DX86:DX87"/>
    <mergeCell ref="DY86:DY87"/>
    <mergeCell ref="DZ86:DZ87"/>
    <mergeCell ref="EA86:EA87"/>
    <mergeCell ref="EB86:EB87"/>
    <mergeCell ref="EC86:EC87"/>
    <mergeCell ref="DL86:DL87"/>
    <mergeCell ref="DM86:DM87"/>
    <mergeCell ref="DN86:DN87"/>
    <mergeCell ref="DO86:DO87"/>
    <mergeCell ref="DP86:DP87"/>
    <mergeCell ref="DQ86:DQ87"/>
    <mergeCell ref="DR86:DR87"/>
    <mergeCell ref="DS86:DS87"/>
    <mergeCell ref="DT86:DT87"/>
    <mergeCell ref="CO88:CO89"/>
    <mergeCell ref="CP88:CP89"/>
    <mergeCell ref="CQ88:CQ89"/>
    <mergeCell ref="CR88:CR89"/>
    <mergeCell ref="CS88:CS89"/>
    <mergeCell ref="CT88:CT89"/>
    <mergeCell ref="CU88:CU89"/>
    <mergeCell ref="EU86:EU87"/>
    <mergeCell ref="EV86:EV87"/>
    <mergeCell ref="EN86:EN87"/>
    <mergeCell ref="EO86:EO87"/>
    <mergeCell ref="EP86:EP87"/>
    <mergeCell ref="EQ86:EQ87"/>
    <mergeCell ref="ER86:ER87"/>
    <mergeCell ref="ES86:ES87"/>
    <mergeCell ref="ET86:ET87"/>
    <mergeCell ref="CQ86:CQ87"/>
    <mergeCell ref="CR86:CR87"/>
    <mergeCell ref="CS86:CS87"/>
    <mergeCell ref="CT86:CT87"/>
    <mergeCell ref="CU86:CU87"/>
    <mergeCell ref="CV86:CV87"/>
    <mergeCell ref="CW86:CW87"/>
    <mergeCell ref="CX86:CX87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K88:EK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B88:EB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DS88:DS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DJ88:DJ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A88:DA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AU88:AU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L88:AL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C88:AC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CA86:CA87"/>
    <mergeCell ref="CB86:CB87"/>
    <mergeCell ref="CC86:CC87"/>
    <mergeCell ref="CD86:CD87"/>
    <mergeCell ref="CE86:CE87"/>
    <mergeCell ref="CF86:CF87"/>
    <mergeCell ref="CG86:CG87"/>
    <mergeCell ref="AK86:AK87"/>
    <mergeCell ref="AL86:AL87"/>
    <mergeCell ref="AM86:AM87"/>
    <mergeCell ref="AN86:AN87"/>
    <mergeCell ref="AO86:AO87"/>
    <mergeCell ref="AP86:AP87"/>
    <mergeCell ref="AQ86:AQ87"/>
    <mergeCell ref="BR86:BR87"/>
    <mergeCell ref="BS86:BS87"/>
    <mergeCell ref="BT86:BT87"/>
    <mergeCell ref="BU86:BU87"/>
    <mergeCell ref="BV86:BV87"/>
    <mergeCell ref="BW86:BW87"/>
    <mergeCell ref="BX86:BX87"/>
    <mergeCell ref="BY86:BY87"/>
    <mergeCell ref="BZ86:BZ87"/>
    <mergeCell ref="BI86:BI87"/>
    <mergeCell ref="BJ86:BJ87"/>
    <mergeCell ref="BK86:BK87"/>
    <mergeCell ref="BL86:BL87"/>
    <mergeCell ref="BM86:BM87"/>
    <mergeCell ref="BN86:BN87"/>
    <mergeCell ref="BO86:BO87"/>
    <mergeCell ref="BP86:BP87"/>
    <mergeCell ref="BQ86:BQ87"/>
    <mergeCell ref="CH86:CH87"/>
    <mergeCell ref="CI86:CI87"/>
    <mergeCell ref="CJ86:CJ87"/>
    <mergeCell ref="CK86:CK87"/>
    <mergeCell ref="CL86:CL87"/>
    <mergeCell ref="CM86:CM87"/>
    <mergeCell ref="CN86:CN87"/>
    <mergeCell ref="AR86:AR87"/>
    <mergeCell ref="AS86:AS87"/>
    <mergeCell ref="AT86:AT87"/>
    <mergeCell ref="AU86:AU87"/>
    <mergeCell ref="AV86:AV87"/>
    <mergeCell ref="AW86:AW87"/>
    <mergeCell ref="AX86:AX87"/>
    <mergeCell ref="AY86:AY87"/>
    <mergeCell ref="AZ86:AZ87"/>
    <mergeCell ref="BA86:BA87"/>
    <mergeCell ref="BB86:BB87"/>
    <mergeCell ref="BC86:BC87"/>
    <mergeCell ref="BD86:BD87"/>
    <mergeCell ref="BE86:BE87"/>
    <mergeCell ref="BF86:BF87"/>
    <mergeCell ref="BG86:BG87"/>
    <mergeCell ref="BH86:BH87"/>
    <mergeCell ref="DE84:DE85"/>
    <mergeCell ref="DF84:DF85"/>
    <mergeCell ref="DG84:DG85"/>
    <mergeCell ref="DH84:DH85"/>
    <mergeCell ref="DI84:DI85"/>
    <mergeCell ref="DJ84:DJ85"/>
    <mergeCell ref="DK84:DK85"/>
    <mergeCell ref="CO86:CO87"/>
    <mergeCell ref="CP86:CP87"/>
    <mergeCell ref="CY86:CY87"/>
    <mergeCell ref="CZ86:CZ87"/>
    <mergeCell ref="DA86:DA87"/>
    <mergeCell ref="DB86:DB87"/>
    <mergeCell ref="DC86:DC87"/>
    <mergeCell ref="DD86:DD87"/>
    <mergeCell ref="DE86:DE87"/>
    <mergeCell ref="DF86:DF87"/>
    <mergeCell ref="DG86:DG87"/>
    <mergeCell ref="DH86:DH87"/>
    <mergeCell ref="DI86:DI87"/>
    <mergeCell ref="DJ86:DJ87"/>
    <mergeCell ref="DK86:DK87"/>
    <mergeCell ref="CV84:CV85"/>
    <mergeCell ref="CW84:CW85"/>
    <mergeCell ref="CX84:CX85"/>
    <mergeCell ref="CY84:CY85"/>
    <mergeCell ref="CZ84:CZ85"/>
    <mergeCell ref="DA84:DA85"/>
    <mergeCell ref="DB84:DB85"/>
    <mergeCell ref="DC84:DC85"/>
    <mergeCell ref="DD84:DD85"/>
    <mergeCell ref="CM84:CM85"/>
    <mergeCell ref="CN84:CN85"/>
    <mergeCell ref="CO84:CO85"/>
    <mergeCell ref="CP84:CP85"/>
    <mergeCell ref="CQ84:CQ85"/>
    <mergeCell ref="CR84:CR85"/>
    <mergeCell ref="CS84:CS85"/>
    <mergeCell ref="CT84:CT85"/>
    <mergeCell ref="CU84:CU85"/>
    <mergeCell ref="CD84:CD85"/>
    <mergeCell ref="CE84:CE85"/>
    <mergeCell ref="CF84:CF85"/>
    <mergeCell ref="CG84:CG85"/>
    <mergeCell ref="CH84:CH85"/>
    <mergeCell ref="CI84:CI85"/>
    <mergeCell ref="CJ84:CJ85"/>
    <mergeCell ref="CK84:CK85"/>
    <mergeCell ref="CL84:CL85"/>
    <mergeCell ref="EY84:EY85"/>
    <mergeCell ref="EZ84:EZ85"/>
    <mergeCell ref="EN84:EN85"/>
    <mergeCell ref="EO84:EO85"/>
    <mergeCell ref="EP84:EP85"/>
    <mergeCell ref="EQ84:EQ85"/>
    <mergeCell ref="ER84:ER85"/>
    <mergeCell ref="ES84:ES85"/>
    <mergeCell ref="ET84:ET85"/>
    <mergeCell ref="EI84:EI85"/>
    <mergeCell ref="EJ84:EJ85"/>
    <mergeCell ref="EK84:EK85"/>
    <mergeCell ref="EL84:EL85"/>
    <mergeCell ref="EM84:EM85"/>
    <mergeCell ref="EU84:EU85"/>
    <mergeCell ref="EV84:EV85"/>
    <mergeCell ref="EW84:EW85"/>
    <mergeCell ref="EX84:EX85"/>
    <mergeCell ref="DZ84:DZ85"/>
    <mergeCell ref="EA84:EA85"/>
    <mergeCell ref="EB84:EB85"/>
    <mergeCell ref="EC84:EC85"/>
    <mergeCell ref="ED84:ED85"/>
    <mergeCell ref="EE84:EE85"/>
    <mergeCell ref="EF84:EF85"/>
    <mergeCell ref="EG84:EG85"/>
    <mergeCell ref="EH84:EH85"/>
    <mergeCell ref="DQ84:DQ85"/>
    <mergeCell ref="DR84:DR85"/>
    <mergeCell ref="DS84:DS85"/>
    <mergeCell ref="DT84:DT85"/>
    <mergeCell ref="DU84:DU85"/>
    <mergeCell ref="DV84:DV85"/>
    <mergeCell ref="DW84:DW85"/>
    <mergeCell ref="DX84:DX85"/>
    <mergeCell ref="DY84:DY85"/>
    <mergeCell ref="BK84:BK85"/>
    <mergeCell ref="BL84:BL85"/>
    <mergeCell ref="BM84:BM85"/>
    <mergeCell ref="BN84:BN85"/>
    <mergeCell ref="DL84:DL85"/>
    <mergeCell ref="DM84:DM85"/>
    <mergeCell ref="DN84:DN85"/>
    <mergeCell ref="DO84:DO85"/>
    <mergeCell ref="DP84:DP85"/>
    <mergeCell ref="BO84:BO85"/>
    <mergeCell ref="BP84:BP85"/>
    <mergeCell ref="BQ84:BQ85"/>
    <mergeCell ref="BR84:BR85"/>
    <mergeCell ref="BS84:BS85"/>
    <mergeCell ref="BT84:BT85"/>
    <mergeCell ref="BU84:BU85"/>
    <mergeCell ref="BV84:BV85"/>
    <mergeCell ref="BW84:BW85"/>
    <mergeCell ref="BX84:BX85"/>
    <mergeCell ref="BY84:BY85"/>
    <mergeCell ref="BZ84:BZ85"/>
    <mergeCell ref="CA84:CA85"/>
    <mergeCell ref="CB84:CB85"/>
    <mergeCell ref="CC84:CC85"/>
    <mergeCell ref="BB84:BB85"/>
    <mergeCell ref="BC84:BC85"/>
    <mergeCell ref="BD84:BD85"/>
    <mergeCell ref="BE84:BE85"/>
    <mergeCell ref="BF84:BF85"/>
    <mergeCell ref="BG84:BG85"/>
    <mergeCell ref="BH84:BH85"/>
    <mergeCell ref="BI84:BI85"/>
    <mergeCell ref="BJ84:BJ85"/>
    <mergeCell ref="AS84:AS85"/>
    <mergeCell ref="AT84:AT85"/>
    <mergeCell ref="AU84:AU85"/>
    <mergeCell ref="AV84:AV85"/>
    <mergeCell ref="AW84:AW85"/>
    <mergeCell ref="AX84:AX85"/>
    <mergeCell ref="AY84:AY85"/>
    <mergeCell ref="AZ84:AZ85"/>
    <mergeCell ref="BA84:BA85"/>
    <mergeCell ref="AJ84:AJ85"/>
    <mergeCell ref="AK84:AK85"/>
    <mergeCell ref="AL84:AL85"/>
    <mergeCell ref="AM84:AM85"/>
    <mergeCell ref="AN84:AN85"/>
    <mergeCell ref="AO84:AO85"/>
    <mergeCell ref="AP84:AP85"/>
    <mergeCell ref="AQ84:AQ85"/>
    <mergeCell ref="AR84:AR85"/>
    <mergeCell ref="AA84:AA85"/>
    <mergeCell ref="AB84:AB85"/>
    <mergeCell ref="AC84:AC85"/>
    <mergeCell ref="AD84:AD85"/>
    <mergeCell ref="AE84:AE85"/>
    <mergeCell ref="AF84:AF85"/>
    <mergeCell ref="AG84:AG85"/>
    <mergeCell ref="AH84:AH85"/>
    <mergeCell ref="AI84:AI85"/>
    <mergeCell ref="R84:R85"/>
    <mergeCell ref="S84:S85"/>
    <mergeCell ref="T84:T85"/>
    <mergeCell ref="U84:U85"/>
    <mergeCell ref="V84:V85"/>
    <mergeCell ref="W84:W85"/>
    <mergeCell ref="X84:X85"/>
    <mergeCell ref="Y84:Y85"/>
    <mergeCell ref="Z84:Z85"/>
    <mergeCell ref="A84:B85"/>
    <mergeCell ref="E84:E85"/>
    <mergeCell ref="K84:K85"/>
    <mergeCell ref="L84:L85"/>
    <mergeCell ref="M84:M85"/>
    <mergeCell ref="N84:N85"/>
    <mergeCell ref="O84:O85"/>
    <mergeCell ref="P84:P85"/>
    <mergeCell ref="Q84:Q85"/>
    <mergeCell ref="D84:D85"/>
    <mergeCell ref="F84:F85"/>
    <mergeCell ref="G84:G85"/>
    <mergeCell ref="H84:H85"/>
    <mergeCell ref="I84:I85"/>
    <mergeCell ref="J84:J85"/>
    <mergeCell ref="S82:S83"/>
    <mergeCell ref="T82:T83"/>
    <mergeCell ref="U82:U83"/>
    <mergeCell ref="V82:V83"/>
    <mergeCell ref="W82:W83"/>
    <mergeCell ref="X82:X83"/>
    <mergeCell ref="Y82:Y83"/>
    <mergeCell ref="Z82:Z83"/>
    <mergeCell ref="A70:C70"/>
    <mergeCell ref="A71:B71"/>
    <mergeCell ref="A73:C73"/>
    <mergeCell ref="A81:B81"/>
    <mergeCell ref="A82:B83"/>
    <mergeCell ref="E82:E83"/>
    <mergeCell ref="F82:F83"/>
    <mergeCell ref="G82:G83"/>
    <mergeCell ref="H82:H83"/>
    <mergeCell ref="I82:I83"/>
    <mergeCell ref="J82:J83"/>
    <mergeCell ref="K82:K83"/>
    <mergeCell ref="L82:L83"/>
    <mergeCell ref="D82:D83"/>
    <mergeCell ref="A57:C57"/>
    <mergeCell ref="A58:B58"/>
    <mergeCell ref="A60:C60"/>
    <mergeCell ref="M82:M83"/>
    <mergeCell ref="N82:N83"/>
    <mergeCell ref="O82:O83"/>
    <mergeCell ref="P82:P83"/>
    <mergeCell ref="Q82:Q83"/>
    <mergeCell ref="R82:R83"/>
    <mergeCell ref="A21:B21"/>
    <mergeCell ref="A33:C33"/>
    <mergeCell ref="A34:B34"/>
    <mergeCell ref="A43:C43"/>
    <mergeCell ref="A44:B44"/>
    <mergeCell ref="A46:C46"/>
    <mergeCell ref="A51:C51"/>
    <mergeCell ref="A52:B52"/>
    <mergeCell ref="A54:C54"/>
    <mergeCell ref="D4:L4"/>
    <mergeCell ref="D7:L7"/>
    <mergeCell ref="A8:C8"/>
    <mergeCell ref="A9:B9"/>
    <mergeCell ref="A11:C11"/>
    <mergeCell ref="A12:B12"/>
    <mergeCell ref="A14:C14"/>
    <mergeCell ref="A15:B15"/>
    <mergeCell ref="A20:C20"/>
    <mergeCell ref="A4:B7"/>
    <mergeCell ref="C4:C7"/>
    <mergeCell ref="ET44:EX44"/>
    <mergeCell ref="ET51:EX51"/>
    <mergeCell ref="ET57:EX57"/>
    <mergeCell ref="ET58:EX58"/>
    <mergeCell ref="EU71:EX71"/>
    <mergeCell ref="EU73:EX73"/>
    <mergeCell ref="D79:EZ79"/>
    <mergeCell ref="ER5:ET5"/>
    <mergeCell ref="EU5:EW5"/>
    <mergeCell ref="ET20:EX20"/>
    <mergeCell ref="ET21:EX21"/>
    <mergeCell ref="ET33:EX33"/>
    <mergeCell ref="ET34:EX34"/>
    <mergeCell ref="ET43:EX43"/>
    <mergeCell ref="AN5:AP5"/>
    <mergeCell ref="AQ5:AS5"/>
    <mergeCell ref="M7:U7"/>
    <mergeCell ref="V7:AD7"/>
    <mergeCell ref="ET11:EX11"/>
    <mergeCell ref="ET14:EX14"/>
    <mergeCell ref="CP7:CX7"/>
    <mergeCell ref="CY7:DG7"/>
    <mergeCell ref="DH7:DP7"/>
    <mergeCell ref="DQ7:DY7"/>
    <mergeCell ref="EO5:EQ5"/>
    <mergeCell ref="DH4:DP4"/>
    <mergeCell ref="DQ4:DY4"/>
    <mergeCell ref="DZ4:EH4"/>
    <mergeCell ref="EI4:EQ4"/>
    <mergeCell ref="ER4:EZ4"/>
    <mergeCell ref="DN5:DP5"/>
    <mergeCell ref="DQ5:DS5"/>
    <mergeCell ref="EX5:EZ5"/>
    <mergeCell ref="DQ82:DQ83"/>
    <mergeCell ref="DR82:DR83"/>
    <mergeCell ref="DS82:DS83"/>
    <mergeCell ref="DT82:DT83"/>
    <mergeCell ref="DZ5:EB5"/>
    <mergeCell ref="EC5:EE5"/>
    <mergeCell ref="EF5:EH5"/>
    <mergeCell ref="EI5:EK5"/>
    <mergeCell ref="EL5:EN5"/>
    <mergeCell ref="DZ7:EH7"/>
    <mergeCell ref="EI7:EQ7"/>
    <mergeCell ref="DH82:DH83"/>
    <mergeCell ref="DI82:DI83"/>
    <mergeCell ref="DJ82:DJ83"/>
    <mergeCell ref="DK82:DK83"/>
    <mergeCell ref="DL82:DL83"/>
    <mergeCell ref="DM82:DM83"/>
    <mergeCell ref="DN82:DN83"/>
    <mergeCell ref="DO82:DO83"/>
    <mergeCell ref="DP82:DP83"/>
    <mergeCell ref="CY82:CY83"/>
    <mergeCell ref="CZ82:CZ83"/>
    <mergeCell ref="DA82:DA83"/>
    <mergeCell ref="DB82:DB83"/>
    <mergeCell ref="DC82:DC83"/>
    <mergeCell ref="DD82:DD83"/>
    <mergeCell ref="DE82:DE83"/>
    <mergeCell ref="DF82:DF83"/>
    <mergeCell ref="DG82:DG83"/>
    <mergeCell ref="CP82:CP83"/>
    <mergeCell ref="CQ82:CQ83"/>
    <mergeCell ref="CR82:CR83"/>
    <mergeCell ref="CS82:CS83"/>
    <mergeCell ref="CT82:CT83"/>
    <mergeCell ref="CU82:CU83"/>
    <mergeCell ref="CV82:CV83"/>
    <mergeCell ref="CW82:CW83"/>
    <mergeCell ref="CX82:CX83"/>
    <mergeCell ref="CG82:CG83"/>
    <mergeCell ref="CH82:CH83"/>
    <mergeCell ref="CI82:CI83"/>
    <mergeCell ref="CJ82:CJ83"/>
    <mergeCell ref="CK82:CK83"/>
    <mergeCell ref="CL82:CL83"/>
    <mergeCell ref="CM82:CM83"/>
    <mergeCell ref="CN82:CN83"/>
    <mergeCell ref="CO82:CO83"/>
    <mergeCell ref="BX82:BX83"/>
    <mergeCell ref="BY82:BY83"/>
    <mergeCell ref="BZ82:BZ83"/>
    <mergeCell ref="CA82:CA83"/>
    <mergeCell ref="CB82:CB83"/>
    <mergeCell ref="CC82:CC83"/>
    <mergeCell ref="CD82:CD83"/>
    <mergeCell ref="CE82:CE83"/>
    <mergeCell ref="CF82:CF83"/>
    <mergeCell ref="EB82:EB83"/>
    <mergeCell ref="EC82:EC83"/>
    <mergeCell ref="DU82:DU83"/>
    <mergeCell ref="DV82:DV83"/>
    <mergeCell ref="DW82:DW83"/>
    <mergeCell ref="DX82:DX83"/>
    <mergeCell ref="DY82:DY83"/>
    <mergeCell ref="DZ82:DZ83"/>
    <mergeCell ref="EA82:EA83"/>
  </mergeCells>
  <pageMargins left="0.7" right="0.7" top="0.75" bottom="0.75" header="0.3" footer="0.3"/>
  <pageSetup paperSize="5" scale="80"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outlinePr summaryBelow="0" summaryRight="0"/>
  </sheetPr>
  <dimension ref="A1:EZ97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9.7265625" customWidth="1"/>
    <col min="4" max="5" width="7.26953125" customWidth="1"/>
    <col min="6" max="6" width="7.08984375" customWidth="1"/>
    <col min="7" max="7" width="7.36328125" customWidth="1"/>
    <col min="8" max="8" width="7.08984375" customWidth="1"/>
    <col min="9" max="9" width="7" customWidth="1"/>
    <col min="10" max="10" width="7.08984375" customWidth="1"/>
    <col min="11" max="11" width="7.26953125" customWidth="1"/>
    <col min="12" max="12" width="7.08984375" customWidth="1"/>
    <col min="13" max="14" width="7.36328125" customWidth="1"/>
    <col min="15" max="15" width="7" customWidth="1"/>
    <col min="16" max="16" width="7.08984375" customWidth="1"/>
    <col min="17" max="17" width="7.36328125" customWidth="1"/>
    <col min="18" max="18" width="7.08984375" customWidth="1"/>
    <col min="19" max="19" width="7.36328125" customWidth="1"/>
    <col min="20" max="20" width="7.08984375" customWidth="1"/>
    <col min="21" max="23" width="7.36328125" customWidth="1"/>
    <col min="24" max="24" width="7.08984375" customWidth="1"/>
    <col min="25" max="26" width="7.36328125" customWidth="1"/>
    <col min="27" max="28" width="7.6328125" customWidth="1"/>
    <col min="29" max="29" width="7.90625" customWidth="1"/>
    <col min="30" max="30" width="7.453125" customWidth="1"/>
    <col min="31" max="31" width="7.7265625" customWidth="1"/>
    <col min="32" max="32" width="7.90625" customWidth="1"/>
    <col min="33" max="33" width="7.6328125" customWidth="1"/>
    <col min="34" max="34" width="7.7265625" customWidth="1"/>
    <col min="35" max="37" width="7.6328125" customWidth="1"/>
    <col min="38" max="38" width="7.7265625" customWidth="1"/>
    <col min="39" max="39" width="8" customWidth="1"/>
    <col min="40" max="40" width="7.7265625" customWidth="1"/>
    <col min="41" max="41" width="7.90625" customWidth="1"/>
    <col min="42" max="42" width="7.453125" customWidth="1"/>
    <col min="43" max="44" width="7.90625" customWidth="1"/>
    <col min="45" max="45" width="7.7265625" customWidth="1"/>
    <col min="46" max="46" width="7.453125" customWidth="1"/>
    <col min="47" max="47" width="7.7265625" customWidth="1"/>
    <col min="48" max="49" width="7.6328125" customWidth="1"/>
    <col min="50" max="50" width="8" customWidth="1"/>
    <col min="51" max="51" width="7.90625" customWidth="1"/>
    <col min="52" max="53" width="7.7265625" customWidth="1"/>
    <col min="54" max="54" width="7.453125" customWidth="1"/>
    <col min="55" max="55" width="7.90625" customWidth="1"/>
    <col min="56" max="56" width="7.7265625" customWidth="1"/>
    <col min="57" max="57" width="7.90625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customWidth="1"/>
    <col min="69" max="70" width="7.90625" customWidth="1"/>
    <col min="71" max="74" width="7.7265625" customWidth="1"/>
    <col min="75" max="75" width="7.90625" customWidth="1"/>
    <col min="76" max="77" width="7.7265625" customWidth="1"/>
    <col min="78" max="78" width="8" customWidth="1"/>
    <col min="79" max="80" width="7.7265625" customWidth="1"/>
    <col min="81" max="82" width="7.90625" customWidth="1"/>
    <col min="83" max="83" width="7.7265625" customWidth="1"/>
    <col min="84" max="84" width="7.90625" customWidth="1"/>
    <col min="85" max="85" width="7.7265625" customWidth="1"/>
    <col min="86" max="86" width="7.90625" customWidth="1"/>
    <col min="87" max="87" width="7.6328125" customWidth="1"/>
    <col min="88" max="88" width="7.7265625" customWidth="1"/>
    <col min="89" max="89" width="7.90625" customWidth="1"/>
    <col min="90" max="90" width="7.453125" customWidth="1"/>
    <col min="91" max="91" width="8.08984375" customWidth="1"/>
    <col min="92" max="92" width="8" customWidth="1"/>
    <col min="93" max="93" width="8.08984375" customWidth="1"/>
    <col min="94" max="95" width="7.7265625" customWidth="1"/>
    <col min="96" max="97" width="7.90625" customWidth="1"/>
    <col min="98" max="98" width="7.6328125" customWidth="1"/>
    <col min="99" max="99" width="7.90625" customWidth="1"/>
    <col min="100" max="100" width="7.7265625" customWidth="1"/>
    <col min="101" max="103" width="8" customWidth="1"/>
    <col min="104" max="104" width="7.7265625" customWidth="1"/>
    <col min="105" max="105" width="7.90625" customWidth="1"/>
    <col min="106" max="106" width="7.7265625" customWidth="1"/>
    <col min="107" max="107" width="8" customWidth="1"/>
    <col min="108" max="108" width="7.90625" customWidth="1"/>
    <col min="109" max="109" width="7.7265625" customWidth="1"/>
    <col min="110" max="110" width="7.6328125" customWidth="1"/>
    <col min="111" max="113" width="7.7265625" customWidth="1"/>
    <col min="114" max="114" width="7.6328125" customWidth="1"/>
    <col min="115" max="115" width="7.90625" customWidth="1"/>
    <col min="116" max="116" width="7.453125" customWidth="1"/>
    <col min="117" max="123" width="7.90625" customWidth="1"/>
    <col min="124" max="125" width="7.7265625" customWidth="1"/>
    <col min="126" max="126" width="7.90625" customWidth="1"/>
    <col min="127" max="127" width="8" customWidth="1"/>
    <col min="128" max="128" width="7.6328125" customWidth="1"/>
    <col min="129" max="129" width="7.90625" customWidth="1"/>
    <col min="130" max="130" width="7.7265625" customWidth="1"/>
    <col min="131" max="131" width="7.90625" customWidth="1"/>
    <col min="132" max="132" width="7.7265625" customWidth="1"/>
    <col min="133" max="133" width="8" customWidth="1"/>
    <col min="134" max="134" width="7.90625" customWidth="1"/>
    <col min="135" max="135" width="7.7265625" customWidth="1"/>
    <col min="136" max="137" width="7.90625" customWidth="1"/>
    <col min="138" max="138" width="7.7265625" customWidth="1"/>
    <col min="139" max="139" width="7.6328125" customWidth="1"/>
    <col min="140" max="141" width="7.7265625" customWidth="1"/>
    <col min="142" max="142" width="7.6328125" customWidth="1"/>
    <col min="143" max="143" width="7.90625" customWidth="1"/>
    <col min="144" max="144" width="7.7265625" customWidth="1"/>
    <col min="145" max="145" width="7.6328125" customWidth="1"/>
    <col min="146" max="147" width="7.7265625" customWidth="1"/>
    <col min="148" max="148" width="8.08984375" customWidth="1"/>
    <col min="149" max="150" width="7.90625" customWidth="1"/>
    <col min="151" max="151" width="8" customWidth="1"/>
    <col min="152" max="152" width="7.6328125" customWidth="1"/>
    <col min="153" max="154" width="7.90625" customWidth="1"/>
    <col min="155" max="156" width="7.6328125" customWidth="1"/>
  </cols>
  <sheetData>
    <row r="1" spans="1:156" ht="15.75" customHeight="1">
      <c r="A1" s="1" t="s">
        <v>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119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29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346" t="s">
        <v>22</v>
      </c>
      <c r="CQ5" s="254"/>
      <c r="CR5" s="254"/>
      <c r="CS5" s="347" t="s">
        <v>23</v>
      </c>
      <c r="CT5" s="254"/>
      <c r="CU5" s="256"/>
      <c r="CV5" s="34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194" t="s">
        <v>25</v>
      </c>
      <c r="CQ6" s="195" t="s">
        <v>26</v>
      </c>
      <c r="CR6" s="195" t="s">
        <v>27</v>
      </c>
      <c r="CS6" s="195" t="s">
        <v>25</v>
      </c>
      <c r="CT6" s="195" t="s">
        <v>26</v>
      </c>
      <c r="CU6" s="195" t="s">
        <v>27</v>
      </c>
      <c r="CV6" s="195" t="s">
        <v>25</v>
      </c>
      <c r="CW6" s="195" t="s">
        <v>26</v>
      </c>
      <c r="CX6" s="196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17"/>
      <c r="E8" s="18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  <c r="S8" s="18"/>
      <c r="T8" s="18"/>
      <c r="U8" s="19"/>
      <c r="V8" s="20"/>
      <c r="W8" s="18"/>
      <c r="X8" s="18"/>
      <c r="Y8" s="18"/>
      <c r="Z8" s="18"/>
      <c r="AA8" s="18"/>
      <c r="AB8" s="18"/>
      <c r="AC8" s="18"/>
      <c r="AD8" s="19"/>
      <c r="AE8" s="20"/>
      <c r="AF8" s="18"/>
      <c r="AG8" s="18"/>
      <c r="AH8" s="18"/>
      <c r="AI8" s="18"/>
      <c r="AJ8" s="18"/>
      <c r="AK8" s="18"/>
      <c r="AL8" s="18"/>
      <c r="AM8" s="21"/>
      <c r="AN8" s="17"/>
      <c r="AO8" s="18"/>
      <c r="AP8" s="18"/>
      <c r="AQ8" s="18"/>
      <c r="AR8" s="18"/>
      <c r="AS8" s="18"/>
      <c r="AT8" s="18"/>
      <c r="AU8" s="18"/>
      <c r="AV8" s="19"/>
      <c r="AW8" s="20"/>
      <c r="AX8" s="18"/>
      <c r="AY8" s="18"/>
      <c r="AZ8" s="18"/>
      <c r="BA8" s="18"/>
      <c r="BB8" s="18"/>
      <c r="BC8" s="18"/>
      <c r="BD8" s="18"/>
      <c r="BE8" s="21"/>
      <c r="BF8" s="17"/>
      <c r="BG8" s="18"/>
      <c r="BH8" s="18"/>
      <c r="BI8" s="18"/>
      <c r="BJ8" s="18"/>
      <c r="BK8" s="18"/>
      <c r="BL8" s="18"/>
      <c r="BM8" s="18"/>
      <c r="BN8" s="19"/>
      <c r="BO8" s="20"/>
      <c r="BP8" s="18"/>
      <c r="BQ8" s="18"/>
      <c r="BR8" s="18"/>
      <c r="BS8" s="18"/>
      <c r="BT8" s="18"/>
      <c r="BU8" s="18"/>
      <c r="BV8" s="18"/>
      <c r="BW8" s="21"/>
      <c r="BX8" s="17"/>
      <c r="BY8" s="18"/>
      <c r="BZ8" s="18"/>
      <c r="CA8" s="18"/>
      <c r="CB8" s="18"/>
      <c r="CC8" s="18"/>
      <c r="CD8" s="18"/>
      <c r="CE8" s="18"/>
      <c r="CF8" s="19"/>
      <c r="CG8" s="20"/>
      <c r="CH8" s="18"/>
      <c r="CI8" s="18"/>
      <c r="CJ8" s="18"/>
      <c r="CK8" s="18"/>
      <c r="CL8" s="18"/>
      <c r="CM8" s="18"/>
      <c r="CN8" s="18"/>
      <c r="CO8" s="21"/>
      <c r="CP8" s="17"/>
      <c r="CQ8" s="18"/>
      <c r="CR8" s="18"/>
      <c r="CS8" s="18"/>
      <c r="CT8" s="18"/>
      <c r="CU8" s="18"/>
      <c r="CV8" s="18"/>
      <c r="CW8" s="18"/>
      <c r="CX8" s="19"/>
      <c r="CY8" s="20"/>
      <c r="CZ8" s="18"/>
      <c r="DA8" s="18"/>
      <c r="DB8" s="18"/>
      <c r="DC8" s="18"/>
      <c r="DD8" s="18"/>
      <c r="DE8" s="18"/>
      <c r="DF8" s="18"/>
      <c r="DG8" s="21"/>
      <c r="DH8" s="17"/>
      <c r="DI8" s="18"/>
      <c r="DJ8" s="18"/>
      <c r="DK8" s="18"/>
      <c r="DL8" s="18"/>
      <c r="DM8" s="18"/>
      <c r="DN8" s="18"/>
      <c r="DO8" s="18"/>
      <c r="DP8" s="19"/>
      <c r="DQ8" s="20"/>
      <c r="DR8" s="18"/>
      <c r="DS8" s="18"/>
      <c r="DT8" s="18"/>
      <c r="DU8" s="18"/>
      <c r="DV8" s="18"/>
      <c r="DW8" s="18"/>
      <c r="DX8" s="18"/>
      <c r="DY8" s="21"/>
      <c r="DZ8" s="17"/>
      <c r="EA8" s="18"/>
      <c r="EB8" s="18"/>
      <c r="EC8" s="18"/>
      <c r="ED8" s="18"/>
      <c r="EE8" s="18"/>
      <c r="EF8" s="18"/>
      <c r="EG8" s="18"/>
      <c r="EH8" s="21"/>
      <c r="EI8" s="17"/>
      <c r="EJ8" s="18"/>
      <c r="EK8" s="18"/>
      <c r="EL8" s="18"/>
      <c r="EM8" s="18"/>
      <c r="EN8" s="18"/>
      <c r="EO8" s="18"/>
      <c r="EP8" s="18"/>
      <c r="EQ8" s="19"/>
      <c r="ER8" s="22"/>
      <c r="ES8" s="22"/>
      <c r="ET8" s="22"/>
      <c r="EU8" s="22"/>
      <c r="EV8" s="22"/>
      <c r="EW8" s="22"/>
      <c r="EX8" s="22"/>
      <c r="EY8" s="22"/>
      <c r="EZ8" s="22"/>
    </row>
    <row r="9" spans="1:156">
      <c r="A9" s="276" t="s">
        <v>28</v>
      </c>
      <c r="B9" s="256"/>
      <c r="C9" s="23" t="s">
        <v>29</v>
      </c>
      <c r="D9" s="24"/>
      <c r="E9" s="25"/>
      <c r="F9" s="26"/>
      <c r="G9" s="25"/>
      <c r="H9" s="25"/>
      <c r="I9" s="26"/>
      <c r="J9" s="26"/>
      <c r="K9" s="26"/>
      <c r="L9" s="27"/>
      <c r="M9" s="28"/>
      <c r="N9" s="26"/>
      <c r="O9" s="26"/>
      <c r="P9" s="26"/>
      <c r="Q9" s="26"/>
      <c r="R9" s="26"/>
      <c r="S9" s="26"/>
      <c r="T9" s="26"/>
      <c r="U9" s="27"/>
      <c r="V9" s="28"/>
      <c r="W9" s="26"/>
      <c r="X9" s="26"/>
      <c r="Y9" s="26"/>
      <c r="Z9" s="26"/>
      <c r="AA9" s="26"/>
      <c r="AB9" s="26"/>
      <c r="AC9" s="26"/>
      <c r="AD9" s="27"/>
      <c r="AE9" s="28"/>
      <c r="AF9" s="26"/>
      <c r="AG9" s="26"/>
      <c r="AH9" s="26"/>
      <c r="AI9" s="26"/>
      <c r="AJ9" s="26"/>
      <c r="AK9" s="26"/>
      <c r="AL9" s="26"/>
      <c r="AM9" s="29"/>
      <c r="AN9" s="30"/>
      <c r="AO9" s="26"/>
      <c r="AP9" s="26"/>
      <c r="AQ9" s="26"/>
      <c r="AR9" s="26"/>
      <c r="AS9" s="26"/>
      <c r="AT9" s="26"/>
      <c r="AU9" s="26"/>
      <c r="AV9" s="27"/>
      <c r="AW9" s="28"/>
      <c r="AX9" s="26"/>
      <c r="AY9" s="26"/>
      <c r="AZ9" s="26"/>
      <c r="BA9" s="26"/>
      <c r="BB9" s="26"/>
      <c r="BC9" s="26"/>
      <c r="BD9" s="26"/>
      <c r="BE9" s="29"/>
      <c r="BF9" s="30"/>
      <c r="BG9" s="26"/>
      <c r="BH9" s="26"/>
      <c r="BI9" s="26"/>
      <c r="BJ9" s="26"/>
      <c r="BK9" s="26"/>
      <c r="BL9" s="26"/>
      <c r="BM9" s="26"/>
      <c r="BN9" s="27"/>
      <c r="BO9" s="28"/>
      <c r="BP9" s="26"/>
      <c r="BQ9" s="26"/>
      <c r="BR9" s="26"/>
      <c r="BS9" s="26"/>
      <c r="BT9" s="26"/>
      <c r="BU9" s="26"/>
      <c r="BV9" s="26"/>
      <c r="BW9" s="29"/>
      <c r="BX9" s="30"/>
      <c r="BY9" s="26"/>
      <c r="BZ9" s="26"/>
      <c r="CA9" s="26"/>
      <c r="CB9" s="26"/>
      <c r="CC9" s="26"/>
      <c r="CD9" s="26"/>
      <c r="CE9" s="26"/>
      <c r="CF9" s="27"/>
      <c r="CG9" s="28"/>
      <c r="CH9" s="26"/>
      <c r="CI9" s="26"/>
      <c r="CJ9" s="26"/>
      <c r="CK9" s="26"/>
      <c r="CL9" s="26"/>
      <c r="CM9" s="26"/>
      <c r="CN9" s="26"/>
      <c r="CO9" s="29"/>
      <c r="CP9" s="95"/>
      <c r="CQ9" s="96"/>
      <c r="CR9" s="96"/>
      <c r="CS9" s="33"/>
      <c r="CT9" s="33"/>
      <c r="CU9" s="33"/>
      <c r="CV9" s="96"/>
      <c r="CW9" s="96"/>
      <c r="CX9" s="97"/>
      <c r="CY9" s="28"/>
      <c r="CZ9" s="26"/>
      <c r="DA9" s="26"/>
      <c r="DB9" s="26"/>
      <c r="DC9" s="26"/>
      <c r="DD9" s="26"/>
      <c r="DE9" s="26"/>
      <c r="DF9" s="26"/>
      <c r="DG9" s="29"/>
      <c r="DH9" s="30"/>
      <c r="DI9" s="26"/>
      <c r="DJ9" s="26"/>
      <c r="DK9" s="26"/>
      <c r="DL9" s="26"/>
      <c r="DM9" s="26"/>
      <c r="DN9" s="26"/>
      <c r="DO9" s="26"/>
      <c r="DP9" s="27"/>
      <c r="DQ9" s="28"/>
      <c r="DR9" s="26"/>
      <c r="DS9" s="26"/>
      <c r="DT9" s="26"/>
      <c r="DU9" s="26"/>
      <c r="DV9" s="26"/>
      <c r="DW9" s="26"/>
      <c r="DX9" s="26"/>
      <c r="DY9" s="29"/>
      <c r="DZ9" s="30"/>
      <c r="EA9" s="26"/>
      <c r="EB9" s="26"/>
      <c r="EC9" s="26"/>
      <c r="ED9" s="26"/>
      <c r="EE9" s="26"/>
      <c r="EF9" s="26"/>
      <c r="EG9" s="26"/>
      <c r="EH9" s="29"/>
      <c r="EI9" s="30"/>
      <c r="EJ9" s="26"/>
      <c r="EK9" s="26"/>
      <c r="EL9" s="26"/>
      <c r="EM9" s="26"/>
      <c r="EN9" s="26"/>
      <c r="EO9" s="26"/>
      <c r="EP9" s="26"/>
      <c r="EQ9" s="27"/>
      <c r="ER9" s="28"/>
      <c r="ES9" s="26"/>
      <c r="ET9" s="26"/>
      <c r="EU9" s="26"/>
      <c r="EV9" s="26"/>
      <c r="EW9" s="26"/>
      <c r="EX9" s="26"/>
      <c r="EY9" s="26"/>
      <c r="EZ9" s="26"/>
    </row>
    <row r="10" spans="1:156">
      <c r="B10" s="35">
        <v>1</v>
      </c>
      <c r="C10" s="36" t="s">
        <v>30</v>
      </c>
      <c r="D10" s="24">
        <f>September!J10</f>
        <v>1245</v>
      </c>
      <c r="E10" s="25">
        <f>September!K10</f>
        <v>2939</v>
      </c>
      <c r="F10" s="26">
        <f>SUM(D10:E10)</f>
        <v>4184</v>
      </c>
      <c r="G10" s="25">
        <v>128</v>
      </c>
      <c r="H10" s="25">
        <v>309</v>
      </c>
      <c r="I10" s="26">
        <f>SUM(G10:H10)</f>
        <v>437</v>
      </c>
      <c r="J10" s="26">
        <f t="shared" ref="J10:K10" si="0">SUM(D10+G10)</f>
        <v>1373</v>
      </c>
      <c r="K10" s="26">
        <f t="shared" si="0"/>
        <v>3248</v>
      </c>
      <c r="L10" s="27">
        <f>SUM(J10:K10)</f>
        <v>4621</v>
      </c>
      <c r="M10" s="28">
        <f>September!S10</f>
        <v>851</v>
      </c>
      <c r="N10" s="26">
        <f>September!T10</f>
        <v>2537</v>
      </c>
      <c r="O10" s="26">
        <f>SUM(M10:N10)</f>
        <v>3388</v>
      </c>
      <c r="P10" s="25">
        <v>118</v>
      </c>
      <c r="Q10" s="25">
        <v>298</v>
      </c>
      <c r="R10" s="26">
        <f>SUM(P10:Q10)</f>
        <v>416</v>
      </c>
      <c r="S10" s="26">
        <f t="shared" ref="S10:T10" si="1">SUM(M10+P10)</f>
        <v>969</v>
      </c>
      <c r="T10" s="26">
        <f t="shared" si="1"/>
        <v>2835</v>
      </c>
      <c r="U10" s="27">
        <f>SUM(S10:T10)</f>
        <v>3804</v>
      </c>
      <c r="V10" s="28">
        <f>September!AB10</f>
        <v>963</v>
      </c>
      <c r="W10" s="28">
        <f>September!AC10</f>
        <v>2265</v>
      </c>
      <c r="X10" s="26">
        <f>SUM(V10:W10)</f>
        <v>3228</v>
      </c>
      <c r="Y10" s="25">
        <v>87</v>
      </c>
      <c r="Z10" s="25">
        <v>246</v>
      </c>
      <c r="AA10" s="26">
        <f>SUM(Y10:Z10)</f>
        <v>333</v>
      </c>
      <c r="AB10" s="26">
        <f t="shared" ref="AB10:AC10" si="2">SUM(V10+Y10)</f>
        <v>1050</v>
      </c>
      <c r="AC10" s="26">
        <f t="shared" si="2"/>
        <v>2511</v>
      </c>
      <c r="AD10" s="27">
        <f>SUM(AB10:AC10)</f>
        <v>3561</v>
      </c>
      <c r="AE10" s="28">
        <f>September!AK10</f>
        <v>838</v>
      </c>
      <c r="AF10" s="28">
        <f>September!AL10</f>
        <v>2592</v>
      </c>
      <c r="AG10" s="26">
        <f>SUM(AE10:AF10)</f>
        <v>3430</v>
      </c>
      <c r="AH10" s="25">
        <v>113</v>
      </c>
      <c r="AI10" s="25">
        <v>378</v>
      </c>
      <c r="AJ10" s="26">
        <f>SUM(AH10:AI10)</f>
        <v>491</v>
      </c>
      <c r="AK10" s="26">
        <f t="shared" ref="AK10:AL10" si="3">SUM(AE10+AH10)</f>
        <v>951</v>
      </c>
      <c r="AL10" s="26">
        <f t="shared" si="3"/>
        <v>2970</v>
      </c>
      <c r="AM10" s="27">
        <f>SUM(AK10:AL10)</f>
        <v>3921</v>
      </c>
      <c r="AN10" s="30">
        <f>September!AT10</f>
        <v>1057</v>
      </c>
      <c r="AO10" s="26">
        <f>September!AU10</f>
        <v>2332</v>
      </c>
      <c r="AP10" s="26">
        <f>SUM(AN10:AO10)</f>
        <v>3389</v>
      </c>
      <c r="AQ10" s="25">
        <v>109</v>
      </c>
      <c r="AR10" s="25">
        <v>321</v>
      </c>
      <c r="AS10" s="26">
        <f>SUM(AQ10:AR10)</f>
        <v>430</v>
      </c>
      <c r="AT10" s="26">
        <f t="shared" ref="AT10:AU10" si="4">SUM(AN10+AQ10)</f>
        <v>1166</v>
      </c>
      <c r="AU10" s="26">
        <f t="shared" si="4"/>
        <v>2653</v>
      </c>
      <c r="AV10" s="27">
        <f>SUM(AT10:AU10)</f>
        <v>3819</v>
      </c>
      <c r="AW10" s="28">
        <f>September!BC10</f>
        <v>2070</v>
      </c>
      <c r="AX10" s="28">
        <f>September!BD10</f>
        <v>4236</v>
      </c>
      <c r="AY10" s="26">
        <f>SUM(AW10:AX10)</f>
        <v>6306</v>
      </c>
      <c r="AZ10" s="25">
        <v>329</v>
      </c>
      <c r="BA10" s="25">
        <v>598</v>
      </c>
      <c r="BB10" s="26">
        <f>SUM(AZ10:BA10)</f>
        <v>927</v>
      </c>
      <c r="BC10" s="26">
        <f t="shared" ref="BC10:BD10" si="5">SUM(AW10+AZ10)</f>
        <v>2399</v>
      </c>
      <c r="BD10" s="26">
        <f t="shared" si="5"/>
        <v>4834</v>
      </c>
      <c r="BE10" s="27">
        <f>SUM(BC10:BD10)</f>
        <v>7233</v>
      </c>
      <c r="BF10" s="30">
        <f>September!BL10</f>
        <v>660</v>
      </c>
      <c r="BG10" s="26">
        <f>September!BM10</f>
        <v>1400</v>
      </c>
      <c r="BH10" s="26">
        <f>SUM(BF10:BG10)</f>
        <v>2060</v>
      </c>
      <c r="BI10" s="25">
        <v>100</v>
      </c>
      <c r="BJ10" s="25">
        <v>222</v>
      </c>
      <c r="BK10" s="26">
        <f>SUM(BI10:BJ10)</f>
        <v>322</v>
      </c>
      <c r="BL10" s="26">
        <f t="shared" ref="BL10:BM10" si="6">SUM(BF10+BI10)</f>
        <v>760</v>
      </c>
      <c r="BM10" s="26">
        <f t="shared" si="6"/>
        <v>1622</v>
      </c>
      <c r="BN10" s="27">
        <f>SUM(BL10:BM10)</f>
        <v>2382</v>
      </c>
      <c r="BO10" s="28">
        <f>September!BU10</f>
        <v>352</v>
      </c>
      <c r="BP10" s="28">
        <f>September!BV10</f>
        <v>764</v>
      </c>
      <c r="BQ10" s="26">
        <f>SUM(BO10:BP10)</f>
        <v>1116</v>
      </c>
      <c r="BR10" s="26"/>
      <c r="BS10" s="26"/>
      <c r="BT10" s="26">
        <f>SUM(BR10:BS10)</f>
        <v>0</v>
      </c>
      <c r="BU10" s="26">
        <f t="shared" ref="BU10:BV10" si="7">SUM(BO10+BR10)</f>
        <v>352</v>
      </c>
      <c r="BV10" s="26">
        <f t="shared" si="7"/>
        <v>764</v>
      </c>
      <c r="BW10" s="27">
        <f>SUM(BU10:BV10)</f>
        <v>1116</v>
      </c>
      <c r="BX10" s="30">
        <f>September!CD10</f>
        <v>1193</v>
      </c>
      <c r="BY10" s="26">
        <f>September!CE10</f>
        <v>2156</v>
      </c>
      <c r="BZ10" s="26">
        <f>SUM(BX10:BY10)</f>
        <v>3349</v>
      </c>
      <c r="CA10" s="25">
        <v>122</v>
      </c>
      <c r="CB10" s="25">
        <v>251</v>
      </c>
      <c r="CC10" s="26">
        <f>SUM(CA10:CB10)</f>
        <v>373</v>
      </c>
      <c r="CD10" s="26">
        <f t="shared" ref="CD10:CE10" si="8">SUM(BX10+CA10)</f>
        <v>1315</v>
      </c>
      <c r="CE10" s="26">
        <f t="shared" si="8"/>
        <v>2407</v>
      </c>
      <c r="CF10" s="27">
        <f>SUM(CD10:CE10)</f>
        <v>3722</v>
      </c>
      <c r="CG10" s="28">
        <f>September!CM10</f>
        <v>716</v>
      </c>
      <c r="CH10" s="28">
        <f>September!CN10</f>
        <v>2363</v>
      </c>
      <c r="CI10" s="26">
        <f>SUM(CG10:CH10)</f>
        <v>3079</v>
      </c>
      <c r="CJ10" s="25">
        <v>292</v>
      </c>
      <c r="CK10" s="25">
        <v>430</v>
      </c>
      <c r="CL10" s="26">
        <f>SUM(CJ10:CK10)</f>
        <v>722</v>
      </c>
      <c r="CM10" s="26">
        <f t="shared" ref="CM10:CN10" si="9">SUM(CG10+CJ10)</f>
        <v>1008</v>
      </c>
      <c r="CN10" s="26">
        <f t="shared" si="9"/>
        <v>2793</v>
      </c>
      <c r="CO10" s="27">
        <f>SUM(CM10:CN10)</f>
        <v>3801</v>
      </c>
      <c r="CP10" s="31">
        <f ca="1">IFERROR(__xludf.DUMMYFUNCTION("importrange(""1DjzFX_5hpKQ32gDJ9cZkaQq64j_m636uVPTHxkMKqWg"",""LAP YANKES!DQ8:DY54"")"),2093)</f>
        <v>2093</v>
      </c>
      <c r="CQ10" s="96">
        <f ca="1">IFERROR(__xludf.DUMMYFUNCTION("""COMPUTED_VALUE"""),4006)</f>
        <v>4006</v>
      </c>
      <c r="CR10" s="96">
        <f ca="1">IFERROR(__xludf.DUMMYFUNCTION("""COMPUTED_VALUE"""),6076)</f>
        <v>6076</v>
      </c>
      <c r="CS10" s="33">
        <f ca="1">IFERROR(__xludf.DUMMYFUNCTION("""COMPUTED_VALUE"""),197)</f>
        <v>197</v>
      </c>
      <c r="CT10" s="33">
        <f ca="1">IFERROR(__xludf.DUMMYFUNCTION("""COMPUTED_VALUE"""),432)</f>
        <v>432</v>
      </c>
      <c r="CU10" s="33">
        <f ca="1">IFERROR(__xludf.DUMMYFUNCTION("""COMPUTED_VALUE"""),629)</f>
        <v>629</v>
      </c>
      <c r="CV10" s="96">
        <f ca="1">IFERROR(__xludf.DUMMYFUNCTION("""COMPUTED_VALUE"""),2290)</f>
        <v>2290</v>
      </c>
      <c r="CW10" s="96">
        <f ca="1">IFERROR(__xludf.DUMMYFUNCTION("""COMPUTED_VALUE"""),4438)</f>
        <v>4438</v>
      </c>
      <c r="CX10" s="97">
        <f ca="1">IFERROR(__xludf.DUMMYFUNCTION("""COMPUTED_VALUE"""),6705)</f>
        <v>6705</v>
      </c>
      <c r="CY10" s="28">
        <f>September!DE10</f>
        <v>1125</v>
      </c>
      <c r="CZ10" s="28">
        <f>September!DF10</f>
        <v>2252</v>
      </c>
      <c r="DA10" s="26">
        <f>SUM(CY10:CZ10)</f>
        <v>3377</v>
      </c>
      <c r="DB10" s="25">
        <v>90</v>
      </c>
      <c r="DC10" s="25">
        <v>241</v>
      </c>
      <c r="DD10" s="26">
        <f>SUM(DB10:DC10)</f>
        <v>331</v>
      </c>
      <c r="DE10" s="26">
        <f t="shared" ref="DE10:DF10" si="10">SUM(CY10+DB10)</f>
        <v>1215</v>
      </c>
      <c r="DF10" s="26">
        <f t="shared" si="10"/>
        <v>2493</v>
      </c>
      <c r="DG10" s="27">
        <f>SUM(DE10:DF10)</f>
        <v>3708</v>
      </c>
      <c r="DH10" s="30">
        <f>September!DN10</f>
        <v>1857</v>
      </c>
      <c r="DI10" s="26">
        <f>September!DO10</f>
        <v>4250</v>
      </c>
      <c r="DJ10" s="26">
        <f>SUM(DH10:DI10)</f>
        <v>6107</v>
      </c>
      <c r="DK10" s="25">
        <v>537</v>
      </c>
      <c r="DL10" s="25">
        <v>1006</v>
      </c>
      <c r="DM10" s="26">
        <f>SUM(DK10:DL10)</f>
        <v>1543</v>
      </c>
      <c r="DN10" s="26">
        <f t="shared" ref="DN10:DO10" si="11">SUM(DH10+DK10)</f>
        <v>2394</v>
      </c>
      <c r="DO10" s="26">
        <f t="shared" si="11"/>
        <v>5256</v>
      </c>
      <c r="DP10" s="27">
        <f>SUM(DN10:DO10)</f>
        <v>7650</v>
      </c>
      <c r="DQ10" s="28">
        <f>September!DW10</f>
        <v>1968</v>
      </c>
      <c r="DR10" s="26">
        <f>September!DX10</f>
        <v>4366</v>
      </c>
      <c r="DS10" s="26">
        <f>SUM(DQ10:DR10)</f>
        <v>6334</v>
      </c>
      <c r="DT10" s="25">
        <v>168</v>
      </c>
      <c r="DU10" s="25">
        <v>549</v>
      </c>
      <c r="DV10" s="26">
        <f>SUM(DT10:DU10)</f>
        <v>717</v>
      </c>
      <c r="DW10" s="26">
        <f t="shared" ref="DW10:DX10" si="12">SUM(DQ10+DT10)</f>
        <v>2136</v>
      </c>
      <c r="DX10" s="26">
        <f t="shared" si="12"/>
        <v>4915</v>
      </c>
      <c r="DY10" s="27">
        <f>SUM(DW10:DX10)</f>
        <v>7051</v>
      </c>
      <c r="DZ10" s="30">
        <f>September!EF10</f>
        <v>1132</v>
      </c>
      <c r="EA10" s="26">
        <f>September!EG10</f>
        <v>2688</v>
      </c>
      <c r="EB10" s="26">
        <f>SUM(DZ10:EA10)</f>
        <v>3820</v>
      </c>
      <c r="EC10" s="25">
        <v>126</v>
      </c>
      <c r="ED10" s="25">
        <v>307</v>
      </c>
      <c r="EE10" s="26">
        <f>SUM(EC10:ED10)</f>
        <v>433</v>
      </c>
      <c r="EF10" s="26">
        <f t="shared" ref="EF10:EG10" si="13">SUM(DZ10+EC10)</f>
        <v>1258</v>
      </c>
      <c r="EG10" s="26">
        <f t="shared" si="13"/>
        <v>2995</v>
      </c>
      <c r="EH10" s="27">
        <f>SUM(EF10:EG10)</f>
        <v>4253</v>
      </c>
      <c r="EI10" s="30">
        <f>September!EO10</f>
        <v>1346</v>
      </c>
      <c r="EJ10" s="26">
        <f>September!EP10</f>
        <v>2572</v>
      </c>
      <c r="EK10" s="26">
        <f>SUM(EI10:EJ10)</f>
        <v>3918</v>
      </c>
      <c r="EL10" s="25">
        <v>86</v>
      </c>
      <c r="EM10" s="25">
        <v>270</v>
      </c>
      <c r="EN10" s="26">
        <f>SUM(EL10:EM10)</f>
        <v>356</v>
      </c>
      <c r="EO10" s="26">
        <f t="shared" ref="EO10:EP10" si="14">SUM(EI10+EL10)</f>
        <v>1432</v>
      </c>
      <c r="EP10" s="26">
        <f t="shared" si="14"/>
        <v>2842</v>
      </c>
      <c r="EQ10" s="27">
        <f>SUM(EO10:EP10)</f>
        <v>4274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24">
        <f>September!J11</f>
        <v>0</v>
      </c>
      <c r="E11" s="25">
        <f>September!K11</f>
        <v>0</v>
      </c>
      <c r="F11" s="41"/>
      <c r="G11" s="41"/>
      <c r="H11" s="41"/>
      <c r="I11" s="41"/>
      <c r="J11" s="41"/>
      <c r="K11" s="41"/>
      <c r="L11" s="41"/>
      <c r="M11" s="28">
        <f>September!S11</f>
        <v>0</v>
      </c>
      <c r="N11" s="26">
        <f>September!T11</f>
        <v>0</v>
      </c>
      <c r="O11" s="41"/>
      <c r="P11" s="41"/>
      <c r="Q11" s="41"/>
      <c r="R11" s="41"/>
      <c r="S11" s="41"/>
      <c r="T11" s="41"/>
      <c r="U11" s="41"/>
      <c r="V11" s="28">
        <f>September!AB11</f>
        <v>0</v>
      </c>
      <c r="W11" s="28">
        <f>September!AC11</f>
        <v>0</v>
      </c>
      <c r="X11" s="41"/>
      <c r="Y11" s="41"/>
      <c r="Z11" s="41"/>
      <c r="AA11" s="41"/>
      <c r="AB11" s="41"/>
      <c r="AC11" s="41"/>
      <c r="AD11" s="41"/>
      <c r="AE11" s="28">
        <f>September!AK11</f>
        <v>0</v>
      </c>
      <c r="AF11" s="28">
        <f>September!AL11</f>
        <v>0</v>
      </c>
      <c r="AG11" s="41"/>
      <c r="AH11" s="41"/>
      <c r="AI11" s="41"/>
      <c r="AJ11" s="41"/>
      <c r="AK11" s="41"/>
      <c r="AL11" s="41"/>
      <c r="AM11" s="41"/>
      <c r="AN11" s="30">
        <f>September!AT11</f>
        <v>0</v>
      </c>
      <c r="AO11" s="26">
        <f>September!AU11</f>
        <v>0</v>
      </c>
      <c r="AP11" s="41"/>
      <c r="AQ11" s="41"/>
      <c r="AR11" s="41"/>
      <c r="AS11" s="41"/>
      <c r="AT11" s="41"/>
      <c r="AU11" s="41"/>
      <c r="AV11" s="41"/>
      <c r="AW11" s="28">
        <f>September!BC11</f>
        <v>0</v>
      </c>
      <c r="AX11" s="28">
        <f>September!BD11</f>
        <v>0</v>
      </c>
      <c r="AY11" s="41"/>
      <c r="AZ11" s="41"/>
      <c r="BA11" s="41"/>
      <c r="BB11" s="41"/>
      <c r="BC11" s="41"/>
      <c r="BD11" s="41"/>
      <c r="BE11" s="41"/>
      <c r="BF11" s="30">
        <f>September!BL11</f>
        <v>0</v>
      </c>
      <c r="BG11" s="26">
        <f>September!BM11</f>
        <v>0</v>
      </c>
      <c r="BH11" s="41"/>
      <c r="BI11" s="41"/>
      <c r="BJ11" s="41"/>
      <c r="BK11" s="41"/>
      <c r="BL11" s="41"/>
      <c r="BM11" s="41"/>
      <c r="BN11" s="41"/>
      <c r="BO11" s="28">
        <f>September!BU11</f>
        <v>0</v>
      </c>
      <c r="BP11" s="28">
        <f>September!BV11</f>
        <v>0</v>
      </c>
      <c r="BQ11" s="41"/>
      <c r="BR11" s="41"/>
      <c r="BS11" s="41"/>
      <c r="BT11" s="41"/>
      <c r="BU11" s="41"/>
      <c r="BV11" s="41"/>
      <c r="BW11" s="41"/>
      <c r="BX11" s="30">
        <f>September!CD11</f>
        <v>0</v>
      </c>
      <c r="BY11" s="26">
        <f>September!CE11</f>
        <v>0</v>
      </c>
      <c r="BZ11" s="41"/>
      <c r="CA11" s="41"/>
      <c r="CB11" s="41"/>
      <c r="CC11" s="41"/>
      <c r="CD11" s="41"/>
      <c r="CE11" s="41"/>
      <c r="CF11" s="41"/>
      <c r="CG11" s="28">
        <f>September!CM11</f>
        <v>0</v>
      </c>
      <c r="CH11" s="28">
        <f>September!CN11</f>
        <v>0</v>
      </c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28">
        <f>September!DE11</f>
        <v>0</v>
      </c>
      <c r="CZ11" s="28">
        <f>September!DF11</f>
        <v>0</v>
      </c>
      <c r="DA11" s="41"/>
      <c r="DB11" s="41"/>
      <c r="DC11" s="41"/>
      <c r="DD11" s="41"/>
      <c r="DE11" s="41"/>
      <c r="DF11" s="41"/>
      <c r="DG11" s="41"/>
      <c r="DH11" s="30">
        <f>September!DN11</f>
        <v>0</v>
      </c>
      <c r="DI11" s="26">
        <f>September!DO11</f>
        <v>0</v>
      </c>
      <c r="DJ11" s="41"/>
      <c r="DK11" s="41"/>
      <c r="DL11" s="41"/>
      <c r="DM11" s="41"/>
      <c r="DN11" s="41"/>
      <c r="DO11" s="41"/>
      <c r="DP11" s="41"/>
      <c r="DQ11" s="28">
        <f>September!DW11</f>
        <v>0</v>
      </c>
      <c r="DR11" s="26">
        <f>September!DX11</f>
        <v>0</v>
      </c>
      <c r="DS11" s="41"/>
      <c r="DT11" s="41"/>
      <c r="DU11" s="41"/>
      <c r="DV11" s="41"/>
      <c r="DW11" s="41"/>
      <c r="DX11" s="41"/>
      <c r="DY11" s="41"/>
      <c r="DZ11" s="30">
        <f>September!EF11</f>
        <v>0</v>
      </c>
      <c r="EA11" s="26">
        <f>September!EG11</f>
        <v>0</v>
      </c>
      <c r="EB11" s="41"/>
      <c r="EC11" s="41"/>
      <c r="ED11" s="41"/>
      <c r="EE11" s="41"/>
      <c r="EF11" s="41"/>
      <c r="EG11" s="41"/>
      <c r="EH11" s="41"/>
      <c r="EI11" s="30">
        <f>September!EO11</f>
        <v>0</v>
      </c>
      <c r="EJ11" s="26">
        <f>September!EP11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24">
        <f>September!J12</f>
        <v>0</v>
      </c>
      <c r="E12" s="25">
        <f>September!K12</f>
        <v>0</v>
      </c>
      <c r="F12" s="26"/>
      <c r="G12" s="26"/>
      <c r="H12" s="26"/>
      <c r="I12" s="26"/>
      <c r="J12" s="26"/>
      <c r="K12" s="26"/>
      <c r="L12" s="27"/>
      <c r="M12" s="28">
        <f>September!S12</f>
        <v>0</v>
      </c>
      <c r="N12" s="26">
        <f>September!T12</f>
        <v>0</v>
      </c>
      <c r="O12" s="26"/>
      <c r="P12" s="26"/>
      <c r="Q12" s="26"/>
      <c r="R12" s="26"/>
      <c r="S12" s="26"/>
      <c r="T12" s="26"/>
      <c r="U12" s="27"/>
      <c r="V12" s="28">
        <f>September!AB12</f>
        <v>0</v>
      </c>
      <c r="W12" s="28">
        <f>September!AC12</f>
        <v>0</v>
      </c>
      <c r="X12" s="26"/>
      <c r="Y12" s="26"/>
      <c r="Z12" s="26"/>
      <c r="AA12" s="26"/>
      <c r="AB12" s="26"/>
      <c r="AC12" s="26"/>
      <c r="AD12" s="27"/>
      <c r="AE12" s="28">
        <f>September!AK12</f>
        <v>0</v>
      </c>
      <c r="AF12" s="28">
        <f>September!AL12</f>
        <v>0</v>
      </c>
      <c r="AG12" s="26"/>
      <c r="AH12" s="26"/>
      <c r="AI12" s="26"/>
      <c r="AJ12" s="26"/>
      <c r="AK12" s="26"/>
      <c r="AL12" s="26"/>
      <c r="AM12" s="29"/>
      <c r="AN12" s="30">
        <f>September!AT12</f>
        <v>0</v>
      </c>
      <c r="AO12" s="26">
        <f>September!AU12</f>
        <v>0</v>
      </c>
      <c r="AP12" s="26">
        <f>SUM(AN12:AO12)</f>
        <v>0</v>
      </c>
      <c r="AQ12" s="26"/>
      <c r="AR12" s="26"/>
      <c r="AS12" s="26"/>
      <c r="AT12" s="26"/>
      <c r="AU12" s="26"/>
      <c r="AV12" s="27"/>
      <c r="AW12" s="28">
        <f>September!BC12</f>
        <v>0</v>
      </c>
      <c r="AX12" s="28">
        <f>September!BD12</f>
        <v>0</v>
      </c>
      <c r="AY12" s="26"/>
      <c r="AZ12" s="26"/>
      <c r="BA12" s="26"/>
      <c r="BB12" s="26"/>
      <c r="BC12" s="26"/>
      <c r="BD12" s="26"/>
      <c r="BE12" s="29"/>
      <c r="BF12" s="30">
        <f>September!BL12</f>
        <v>0</v>
      </c>
      <c r="BG12" s="26">
        <f>September!BM12</f>
        <v>0</v>
      </c>
      <c r="BH12" s="26"/>
      <c r="BI12" s="26"/>
      <c r="BJ12" s="26"/>
      <c r="BK12" s="26"/>
      <c r="BL12" s="26"/>
      <c r="BM12" s="26"/>
      <c r="BN12" s="27"/>
      <c r="BO12" s="28">
        <f>September!BU12</f>
        <v>0</v>
      </c>
      <c r="BP12" s="28">
        <f>September!BV12</f>
        <v>0</v>
      </c>
      <c r="BQ12" s="26"/>
      <c r="BR12" s="26"/>
      <c r="BS12" s="26"/>
      <c r="BT12" s="26"/>
      <c r="BU12" s="26"/>
      <c r="BV12" s="26"/>
      <c r="BW12" s="29"/>
      <c r="BX12" s="30">
        <f>September!CD12</f>
        <v>0</v>
      </c>
      <c r="BY12" s="26">
        <f>September!CE12</f>
        <v>0</v>
      </c>
      <c r="BZ12" s="26"/>
      <c r="CA12" s="26"/>
      <c r="CB12" s="26"/>
      <c r="CC12" s="26"/>
      <c r="CD12" s="26"/>
      <c r="CE12" s="26"/>
      <c r="CF12" s="27"/>
      <c r="CG12" s="28">
        <f>September!CM12</f>
        <v>0</v>
      </c>
      <c r="CH12" s="28">
        <f>September!CN12</f>
        <v>0</v>
      </c>
      <c r="CI12" s="26"/>
      <c r="CJ12" s="26"/>
      <c r="CK12" s="26"/>
      <c r="CL12" s="26"/>
      <c r="CM12" s="26"/>
      <c r="CN12" s="26"/>
      <c r="CO12" s="29"/>
      <c r="CP12" s="95"/>
      <c r="CQ12" s="96"/>
      <c r="CR12" s="96"/>
      <c r="CS12" s="33"/>
      <c r="CT12" s="33"/>
      <c r="CU12" s="33"/>
      <c r="CV12" s="96"/>
      <c r="CW12" s="96"/>
      <c r="CX12" s="97"/>
      <c r="CY12" s="28">
        <f>September!DE12</f>
        <v>0</v>
      </c>
      <c r="CZ12" s="28">
        <f>September!DF12</f>
        <v>0</v>
      </c>
      <c r="DA12" s="26"/>
      <c r="DB12" s="26"/>
      <c r="DC12" s="26"/>
      <c r="DD12" s="26"/>
      <c r="DE12" s="26"/>
      <c r="DF12" s="26"/>
      <c r="DG12" s="29"/>
      <c r="DH12" s="30">
        <f>September!DN12</f>
        <v>0</v>
      </c>
      <c r="DI12" s="26">
        <f>September!DO12</f>
        <v>0</v>
      </c>
      <c r="DJ12" s="26"/>
      <c r="DK12" s="26"/>
      <c r="DL12" s="26"/>
      <c r="DM12" s="26"/>
      <c r="DN12" s="26"/>
      <c r="DO12" s="26"/>
      <c r="DP12" s="27"/>
      <c r="DQ12" s="28">
        <f>September!DW12</f>
        <v>0</v>
      </c>
      <c r="DR12" s="26">
        <f>September!DX12</f>
        <v>0</v>
      </c>
      <c r="DS12" s="26"/>
      <c r="DT12" s="26"/>
      <c r="DU12" s="26"/>
      <c r="DV12" s="26"/>
      <c r="DW12" s="26"/>
      <c r="DX12" s="26"/>
      <c r="DY12" s="29"/>
      <c r="DZ12" s="30">
        <f>September!EF12</f>
        <v>0</v>
      </c>
      <c r="EA12" s="26">
        <f>September!EG12</f>
        <v>0</v>
      </c>
      <c r="EB12" s="26"/>
      <c r="EC12" s="26"/>
      <c r="ED12" s="26"/>
      <c r="EE12" s="26"/>
      <c r="EF12" s="26"/>
      <c r="EG12" s="26"/>
      <c r="EH12" s="29"/>
      <c r="EI12" s="30">
        <f>September!EO12</f>
        <v>0</v>
      </c>
      <c r="EJ12" s="26">
        <f>September!EP12</f>
        <v>0</v>
      </c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>
      <c r="A13" s="45"/>
      <c r="B13" s="46">
        <v>1</v>
      </c>
      <c r="C13" s="47" t="s">
        <v>33</v>
      </c>
      <c r="D13" s="24">
        <f>September!J13</f>
        <v>698</v>
      </c>
      <c r="E13" s="25">
        <f>September!K13</f>
        <v>2179</v>
      </c>
      <c r="F13" s="26">
        <f>SUM(D13:E13)</f>
        <v>2877</v>
      </c>
      <c r="G13" s="25">
        <v>106</v>
      </c>
      <c r="H13" s="25">
        <v>289</v>
      </c>
      <c r="I13" s="26">
        <f>SUM(G13:H13)</f>
        <v>395</v>
      </c>
      <c r="J13" s="26">
        <f t="shared" ref="J13:K13" si="15">SUM(D13+G13)</f>
        <v>804</v>
      </c>
      <c r="K13" s="26">
        <f t="shared" si="15"/>
        <v>2468</v>
      </c>
      <c r="L13" s="27">
        <f>SUM(J13:K13)</f>
        <v>3272</v>
      </c>
      <c r="M13" s="28">
        <f>September!S13</f>
        <v>323</v>
      </c>
      <c r="N13" s="26">
        <f>September!T13</f>
        <v>1274</v>
      </c>
      <c r="O13" s="26">
        <f>SUM(M13:N13)</f>
        <v>1597</v>
      </c>
      <c r="P13" s="25">
        <v>48</v>
      </c>
      <c r="Q13" s="25">
        <v>203</v>
      </c>
      <c r="R13" s="26">
        <f>SUM(P13:Q13)</f>
        <v>251</v>
      </c>
      <c r="S13" s="26">
        <f t="shared" ref="S13:T13" si="16">SUM(M13+P13)</f>
        <v>371</v>
      </c>
      <c r="T13" s="26">
        <f t="shared" si="16"/>
        <v>1477</v>
      </c>
      <c r="U13" s="27">
        <f>SUM(S13:T13)</f>
        <v>1848</v>
      </c>
      <c r="V13" s="28">
        <f>September!AB13</f>
        <v>518</v>
      </c>
      <c r="W13" s="28">
        <f>September!AC13</f>
        <v>1717</v>
      </c>
      <c r="X13" s="26">
        <f>SUM(V13:W13)</f>
        <v>2235</v>
      </c>
      <c r="Y13" s="25">
        <v>51</v>
      </c>
      <c r="Z13" s="25">
        <v>215</v>
      </c>
      <c r="AA13" s="26">
        <f>SUM(Y13:Z13)</f>
        <v>266</v>
      </c>
      <c r="AB13" s="26">
        <f t="shared" ref="AB13:AC13" si="17">SUM(V13+Y13)</f>
        <v>569</v>
      </c>
      <c r="AC13" s="26">
        <f t="shared" si="17"/>
        <v>1932</v>
      </c>
      <c r="AD13" s="27">
        <f>SUM(AB13:AC13)</f>
        <v>2501</v>
      </c>
      <c r="AE13" s="28">
        <f>September!AK13</f>
        <v>708</v>
      </c>
      <c r="AF13" s="28">
        <f>September!AL13</f>
        <v>2489</v>
      </c>
      <c r="AG13" s="26">
        <f>SUM(AE13:AF13)</f>
        <v>3197</v>
      </c>
      <c r="AH13" s="25">
        <v>117</v>
      </c>
      <c r="AI13" s="25">
        <v>350</v>
      </c>
      <c r="AJ13" s="26">
        <f>SUM(AH13:AI13)</f>
        <v>467</v>
      </c>
      <c r="AK13" s="26">
        <f t="shared" ref="AK13:AL13" si="18">SUM(AE13+AH13)</f>
        <v>825</v>
      </c>
      <c r="AL13" s="26">
        <f t="shared" si="18"/>
        <v>2839</v>
      </c>
      <c r="AM13" s="27">
        <f>SUM(AK13:AL13)</f>
        <v>3664</v>
      </c>
      <c r="AN13" s="30">
        <f>September!AT13</f>
        <v>592</v>
      </c>
      <c r="AO13" s="26">
        <f>September!AU13</f>
        <v>1651</v>
      </c>
      <c r="AP13" s="26"/>
      <c r="AQ13" s="25">
        <v>85</v>
      </c>
      <c r="AR13" s="25">
        <v>281</v>
      </c>
      <c r="AS13" s="26">
        <f>SUM(AQ13:AR13)</f>
        <v>366</v>
      </c>
      <c r="AT13" s="26">
        <f t="shared" ref="AT13:AU13" si="19">SUM(AN13+AQ13)</f>
        <v>677</v>
      </c>
      <c r="AU13" s="26">
        <f t="shared" si="19"/>
        <v>1932</v>
      </c>
      <c r="AV13" s="27">
        <f>SUM(AT13:AU13)</f>
        <v>2609</v>
      </c>
      <c r="AW13" s="28">
        <f>September!BC13</f>
        <v>1507</v>
      </c>
      <c r="AX13" s="28">
        <f>September!BD13</f>
        <v>3417</v>
      </c>
      <c r="AY13" s="28">
        <f>September!BE13</f>
        <v>4924</v>
      </c>
      <c r="AZ13" s="25">
        <v>179</v>
      </c>
      <c r="BA13" s="25">
        <v>396</v>
      </c>
      <c r="BB13" s="26">
        <f>SUM(AZ13:BA13)</f>
        <v>575</v>
      </c>
      <c r="BC13" s="26">
        <f t="shared" ref="BC13:BD13" si="20">SUM(AW13+AZ13)</f>
        <v>1686</v>
      </c>
      <c r="BD13" s="26">
        <f t="shared" si="20"/>
        <v>3813</v>
      </c>
      <c r="BE13" s="27">
        <f>SUM(BC13:BD13)</f>
        <v>5499</v>
      </c>
      <c r="BF13" s="30">
        <f>September!BL13</f>
        <v>476</v>
      </c>
      <c r="BG13" s="26">
        <f>September!BM13</f>
        <v>1204</v>
      </c>
      <c r="BH13" s="26">
        <f>SUM(BF13:BG13)</f>
        <v>1680</v>
      </c>
      <c r="BI13" s="25">
        <v>59</v>
      </c>
      <c r="BJ13" s="25">
        <v>187</v>
      </c>
      <c r="BK13" s="26">
        <f>SUM(BI13:BJ13)</f>
        <v>246</v>
      </c>
      <c r="BL13" s="26">
        <f t="shared" ref="BL13:BM13" si="21">SUM(BF13+BI13)</f>
        <v>535</v>
      </c>
      <c r="BM13" s="26">
        <f t="shared" si="21"/>
        <v>1391</v>
      </c>
      <c r="BN13" s="27">
        <f>SUM(BL13:BM13)</f>
        <v>1926</v>
      </c>
      <c r="BO13" s="28">
        <f>September!BU13</f>
        <v>288</v>
      </c>
      <c r="BP13" s="28">
        <f>September!BV13</f>
        <v>902</v>
      </c>
      <c r="BQ13" s="26">
        <f>SUM(BO13:BP13)</f>
        <v>1190</v>
      </c>
      <c r="BR13" s="26"/>
      <c r="BS13" s="26"/>
      <c r="BT13" s="26">
        <f>SUM(BR13:BS13)</f>
        <v>0</v>
      </c>
      <c r="BU13" s="26">
        <f t="shared" ref="BU13:BV13" si="22">SUM(BO13+BR13)</f>
        <v>288</v>
      </c>
      <c r="BV13" s="26">
        <f t="shared" si="22"/>
        <v>902</v>
      </c>
      <c r="BW13" s="27">
        <f>SUM(BU13:BV13)</f>
        <v>1190</v>
      </c>
      <c r="BX13" s="30">
        <f>September!CD13</f>
        <v>438</v>
      </c>
      <c r="BY13" s="26">
        <f>September!CE13</f>
        <v>1045</v>
      </c>
      <c r="BZ13" s="26">
        <f>SUM(BX13:BY13)</f>
        <v>1483</v>
      </c>
      <c r="CA13" s="25">
        <v>61</v>
      </c>
      <c r="CB13" s="25">
        <v>157</v>
      </c>
      <c r="CC13" s="26">
        <f>SUM(CA13:CB13)</f>
        <v>218</v>
      </c>
      <c r="CD13" s="26">
        <f t="shared" ref="CD13:CE13" si="23">SUM(BX13+CA13)</f>
        <v>499</v>
      </c>
      <c r="CE13" s="26">
        <f t="shared" si="23"/>
        <v>1202</v>
      </c>
      <c r="CF13" s="27">
        <f>SUM(CD13:CE13)</f>
        <v>1701</v>
      </c>
      <c r="CG13" s="28">
        <f>September!CM13</f>
        <v>454</v>
      </c>
      <c r="CH13" s="28">
        <f>September!CN13</f>
        <v>1518</v>
      </c>
      <c r="CI13" s="26">
        <f>SUM(CG13:CH13)</f>
        <v>1972</v>
      </c>
      <c r="CJ13" s="25">
        <v>98</v>
      </c>
      <c r="CK13" s="25">
        <v>148</v>
      </c>
      <c r="CL13" s="26">
        <f>SUM(CJ13:CK13)</f>
        <v>246</v>
      </c>
      <c r="CM13" s="26">
        <f t="shared" ref="CM13:CN13" si="24">SUM(CG13+CJ13)</f>
        <v>552</v>
      </c>
      <c r="CN13" s="26">
        <f t="shared" si="24"/>
        <v>1666</v>
      </c>
      <c r="CO13" s="27">
        <f>SUM(CM13:CN13)</f>
        <v>2218</v>
      </c>
      <c r="CP13" s="95">
        <f ca="1">IFERROR(__xludf.DUMMYFUNCTION("""COMPUTED_VALUE"""),1926)</f>
        <v>1926</v>
      </c>
      <c r="CQ13" s="96">
        <f ca="1">IFERROR(__xludf.DUMMYFUNCTION("""COMPUTED_VALUE"""),6545)</f>
        <v>6545</v>
      </c>
      <c r="CR13" s="96">
        <f ca="1">IFERROR(__xludf.DUMMYFUNCTION("""COMPUTED_VALUE"""),8471)</f>
        <v>8471</v>
      </c>
      <c r="CS13" s="33">
        <f ca="1">IFERROR(__xludf.DUMMYFUNCTION("""COMPUTED_VALUE"""),162)</f>
        <v>162</v>
      </c>
      <c r="CT13" s="33">
        <f ca="1">IFERROR(__xludf.DUMMYFUNCTION("""COMPUTED_VALUE"""),500)</f>
        <v>500</v>
      </c>
      <c r="CU13" s="33">
        <f ca="1">IFERROR(__xludf.DUMMYFUNCTION("""COMPUTED_VALUE"""),662)</f>
        <v>662</v>
      </c>
      <c r="CV13" s="96">
        <f ca="1">IFERROR(__xludf.DUMMYFUNCTION("""COMPUTED_VALUE"""),2088)</f>
        <v>2088</v>
      </c>
      <c r="CW13" s="96">
        <f ca="1">IFERROR(__xludf.DUMMYFUNCTION("""COMPUTED_VALUE"""),7045)</f>
        <v>7045</v>
      </c>
      <c r="CX13" s="97">
        <f ca="1">IFERROR(__xludf.DUMMYFUNCTION("""COMPUTED_VALUE"""),9133)</f>
        <v>9133</v>
      </c>
      <c r="CY13" s="28">
        <f>September!DE13</f>
        <v>626</v>
      </c>
      <c r="CZ13" s="28">
        <f>September!DF13</f>
        <v>1782</v>
      </c>
      <c r="DA13" s="26">
        <f>SUM(CY13:CZ13)</f>
        <v>2408</v>
      </c>
      <c r="DB13" s="25">
        <v>77</v>
      </c>
      <c r="DC13" s="25">
        <v>217</v>
      </c>
      <c r="DD13" s="26">
        <f>SUM(DB13:DC13)</f>
        <v>294</v>
      </c>
      <c r="DE13" s="26">
        <f t="shared" ref="DE13:DF13" si="25">SUM(CY13+DB13)</f>
        <v>703</v>
      </c>
      <c r="DF13" s="26">
        <f t="shared" si="25"/>
        <v>1999</v>
      </c>
      <c r="DG13" s="27">
        <f>SUM(DE13:DF13)</f>
        <v>2702</v>
      </c>
      <c r="DH13" s="30">
        <f>September!DN13</f>
        <v>1343</v>
      </c>
      <c r="DI13" s="26">
        <f>September!DO13</f>
        <v>3286</v>
      </c>
      <c r="DJ13" s="26">
        <f>SUM(DH13:DI13)</f>
        <v>4629</v>
      </c>
      <c r="DK13" s="25">
        <v>567</v>
      </c>
      <c r="DL13" s="25">
        <v>806</v>
      </c>
      <c r="DM13" s="26">
        <f>SUM(DK13:DL13)</f>
        <v>1373</v>
      </c>
      <c r="DN13" s="26">
        <f t="shared" ref="DN13:DO13" si="26">SUM(DH13+DK13)</f>
        <v>1910</v>
      </c>
      <c r="DO13" s="26">
        <f t="shared" si="26"/>
        <v>4092</v>
      </c>
      <c r="DP13" s="27">
        <f>SUM(DN13:DO13)</f>
        <v>6002</v>
      </c>
      <c r="DQ13" s="28">
        <f>September!DW13</f>
        <v>1109</v>
      </c>
      <c r="DR13" s="26">
        <f>September!DX13</f>
        <v>3107</v>
      </c>
      <c r="DS13" s="26">
        <f>SUM(DQ13:DR13)</f>
        <v>4216</v>
      </c>
      <c r="DT13" s="25">
        <v>129</v>
      </c>
      <c r="DU13" s="25">
        <v>504</v>
      </c>
      <c r="DV13" s="26">
        <f>SUM(DT13:DU13)</f>
        <v>633</v>
      </c>
      <c r="DW13" s="26">
        <f t="shared" ref="DW13:DX13" si="27">SUM(DQ13+DT13)</f>
        <v>1238</v>
      </c>
      <c r="DX13" s="26">
        <f t="shared" si="27"/>
        <v>3611</v>
      </c>
      <c r="DY13" s="27">
        <f>SUM(DW13:DX13)</f>
        <v>4849</v>
      </c>
      <c r="DZ13" s="30">
        <f>September!EF13</f>
        <v>861</v>
      </c>
      <c r="EA13" s="26">
        <f>September!EG13</f>
        <v>2306</v>
      </c>
      <c r="EB13" s="26">
        <f>SUM(DZ13:EA13)</f>
        <v>3167</v>
      </c>
      <c r="EC13" s="25">
        <v>119</v>
      </c>
      <c r="ED13" s="25">
        <v>293</v>
      </c>
      <c r="EE13" s="26">
        <f>SUM(EC13:ED13)</f>
        <v>412</v>
      </c>
      <c r="EF13" s="26">
        <f t="shared" ref="EF13:EG13" si="28">SUM(DZ13+EC13)</f>
        <v>980</v>
      </c>
      <c r="EG13" s="26">
        <f t="shared" si="28"/>
        <v>2599</v>
      </c>
      <c r="EH13" s="27">
        <f>SUM(EF13:EG13)</f>
        <v>3579</v>
      </c>
      <c r="EI13" s="30">
        <f>September!EO13</f>
        <v>633</v>
      </c>
      <c r="EJ13" s="26">
        <f>September!EP13</f>
        <v>1406</v>
      </c>
      <c r="EK13" s="26">
        <f>SUM(EI13:EJ13)</f>
        <v>2039</v>
      </c>
      <c r="EL13" s="25">
        <v>64</v>
      </c>
      <c r="EM13" s="25">
        <v>245</v>
      </c>
      <c r="EN13" s="26">
        <f>SUM(EL13:EM13)</f>
        <v>309</v>
      </c>
      <c r="EO13" s="26">
        <f t="shared" ref="EO13:EP13" si="29">SUM(EI13+EL13)</f>
        <v>697</v>
      </c>
      <c r="EP13" s="26">
        <f t="shared" si="29"/>
        <v>1651</v>
      </c>
      <c r="EQ13" s="27">
        <f>SUM(EO13:EP13)</f>
        <v>2348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146">
        <f>September!J14</f>
        <v>0</v>
      </c>
      <c r="E14" s="147">
        <f>September!K14</f>
        <v>0</v>
      </c>
      <c r="F14" s="51"/>
      <c r="G14" s="51"/>
      <c r="H14" s="51"/>
      <c r="I14" s="51"/>
      <c r="J14" s="51"/>
      <c r="K14" s="51"/>
      <c r="L14" s="51"/>
      <c r="M14" s="20">
        <f>September!S14</f>
        <v>0</v>
      </c>
      <c r="N14" s="18">
        <f>September!T14</f>
        <v>0</v>
      </c>
      <c r="O14" s="51"/>
      <c r="P14" s="51"/>
      <c r="Q14" s="51"/>
      <c r="R14" s="51"/>
      <c r="S14" s="51"/>
      <c r="T14" s="51"/>
      <c r="U14" s="51"/>
      <c r="V14" s="20">
        <f>September!AB14</f>
        <v>0</v>
      </c>
      <c r="W14" s="20">
        <f>September!AC14</f>
        <v>0</v>
      </c>
      <c r="X14" s="51"/>
      <c r="Y14" s="51"/>
      <c r="Z14" s="51"/>
      <c r="AA14" s="51"/>
      <c r="AB14" s="51"/>
      <c r="AC14" s="51"/>
      <c r="AD14" s="51"/>
      <c r="AE14" s="20">
        <f>September!AK14</f>
        <v>0</v>
      </c>
      <c r="AF14" s="20">
        <f>September!AL14</f>
        <v>0</v>
      </c>
      <c r="AG14" s="51"/>
      <c r="AH14" s="51"/>
      <c r="AI14" s="51"/>
      <c r="AJ14" s="51"/>
      <c r="AK14" s="51"/>
      <c r="AL14" s="51"/>
      <c r="AM14" s="51"/>
      <c r="AN14" s="17">
        <f>September!AT14</f>
        <v>0</v>
      </c>
      <c r="AO14" s="18">
        <f>September!AU14</f>
        <v>0</v>
      </c>
      <c r="AP14" s="51"/>
      <c r="AQ14" s="51"/>
      <c r="AR14" s="51"/>
      <c r="AS14" s="51"/>
      <c r="AT14" s="51"/>
      <c r="AU14" s="51"/>
      <c r="AV14" s="51"/>
      <c r="AW14" s="20">
        <f>September!BC14</f>
        <v>0</v>
      </c>
      <c r="AX14" s="20">
        <f>September!BD14</f>
        <v>0</v>
      </c>
      <c r="AY14" s="51"/>
      <c r="AZ14" s="51"/>
      <c r="BA14" s="51"/>
      <c r="BB14" s="51"/>
      <c r="BC14" s="51"/>
      <c r="BD14" s="51"/>
      <c r="BE14" s="51"/>
      <c r="BF14" s="17">
        <f>September!BL14</f>
        <v>0</v>
      </c>
      <c r="BG14" s="18">
        <f>September!BM14</f>
        <v>0</v>
      </c>
      <c r="BH14" s="51"/>
      <c r="BI14" s="51"/>
      <c r="BJ14" s="51"/>
      <c r="BK14" s="51"/>
      <c r="BL14" s="51"/>
      <c r="BM14" s="51"/>
      <c r="BN14" s="51"/>
      <c r="BO14" s="20">
        <f>September!BU14</f>
        <v>0</v>
      </c>
      <c r="BP14" s="20">
        <f>September!BV14</f>
        <v>0</v>
      </c>
      <c r="BQ14" s="51"/>
      <c r="BR14" s="51"/>
      <c r="BS14" s="51"/>
      <c r="BT14" s="51"/>
      <c r="BU14" s="51"/>
      <c r="BV14" s="51"/>
      <c r="BW14" s="51"/>
      <c r="BX14" s="17">
        <f>September!CD14</f>
        <v>0</v>
      </c>
      <c r="BY14" s="18">
        <f>September!CE14</f>
        <v>0</v>
      </c>
      <c r="BZ14" s="51"/>
      <c r="CA14" s="51"/>
      <c r="CB14" s="51"/>
      <c r="CC14" s="51"/>
      <c r="CD14" s="51"/>
      <c r="CE14" s="51"/>
      <c r="CF14" s="51"/>
      <c r="CG14" s="20">
        <f>September!CM14</f>
        <v>0</v>
      </c>
      <c r="CH14" s="20">
        <f>September!CN14</f>
        <v>0</v>
      </c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20">
        <f>September!DE14</f>
        <v>0</v>
      </c>
      <c r="CZ14" s="20">
        <f>September!DF14</f>
        <v>0</v>
      </c>
      <c r="DA14" s="51"/>
      <c r="DB14" s="51"/>
      <c r="DC14" s="51"/>
      <c r="DD14" s="51"/>
      <c r="DE14" s="51"/>
      <c r="DF14" s="51"/>
      <c r="DG14" s="51"/>
      <c r="DH14" s="17">
        <f>September!DN14</f>
        <v>0</v>
      </c>
      <c r="DI14" s="18">
        <f>September!DO14</f>
        <v>0</v>
      </c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17">
        <f>September!EF14</f>
        <v>0</v>
      </c>
      <c r="EA14" s="18">
        <f>September!EG14</f>
        <v>0</v>
      </c>
      <c r="EB14" s="51"/>
      <c r="EC14" s="51"/>
      <c r="ED14" s="51"/>
      <c r="EE14" s="51"/>
      <c r="EF14" s="51"/>
      <c r="EG14" s="51"/>
      <c r="EH14" s="51"/>
      <c r="EI14" s="17">
        <f>September!EO14</f>
        <v>0</v>
      </c>
      <c r="EJ14" s="18">
        <f>September!EP14</f>
        <v>0</v>
      </c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20"/>
    </row>
    <row r="15" spans="1:156">
      <c r="A15" s="279" t="s">
        <v>34</v>
      </c>
      <c r="B15" s="264"/>
      <c r="C15" s="52" t="s">
        <v>35</v>
      </c>
      <c r="D15" s="24">
        <f>September!J15</f>
        <v>0</v>
      </c>
      <c r="E15" s="25">
        <f>September!K15</f>
        <v>0</v>
      </c>
      <c r="F15" s="26"/>
      <c r="G15" s="26"/>
      <c r="H15" s="26"/>
      <c r="I15" s="26"/>
      <c r="J15" s="26"/>
      <c r="K15" s="26"/>
      <c r="L15" s="27"/>
      <c r="M15" s="28">
        <f>September!S15</f>
        <v>0</v>
      </c>
      <c r="N15" s="26">
        <f>September!T15</f>
        <v>0</v>
      </c>
      <c r="O15" s="26"/>
      <c r="P15" s="26"/>
      <c r="Q15" s="26"/>
      <c r="R15" s="26"/>
      <c r="S15" s="26"/>
      <c r="T15" s="26"/>
      <c r="U15" s="27"/>
      <c r="V15" s="28">
        <f>September!AB15</f>
        <v>0</v>
      </c>
      <c r="W15" s="28">
        <f>September!AC15</f>
        <v>0</v>
      </c>
      <c r="X15" s="26"/>
      <c r="Y15" s="26"/>
      <c r="Z15" s="26"/>
      <c r="AA15" s="26"/>
      <c r="AB15" s="26"/>
      <c r="AC15" s="26"/>
      <c r="AD15" s="27"/>
      <c r="AE15" s="28">
        <f>September!AK15</f>
        <v>0</v>
      </c>
      <c r="AF15" s="28">
        <f>September!AL15</f>
        <v>0</v>
      </c>
      <c r="AG15" s="26"/>
      <c r="AH15" s="26"/>
      <c r="AI15" s="26"/>
      <c r="AJ15" s="26"/>
      <c r="AK15" s="26"/>
      <c r="AL15" s="26"/>
      <c r="AM15" s="29"/>
      <c r="AN15" s="30">
        <f>September!AT15</f>
        <v>0</v>
      </c>
      <c r="AO15" s="26">
        <f>September!AU15</f>
        <v>0</v>
      </c>
      <c r="AP15" s="26"/>
      <c r="AQ15" s="26"/>
      <c r="AR15" s="26"/>
      <c r="AS15" s="26"/>
      <c r="AT15" s="26"/>
      <c r="AU15" s="26"/>
      <c r="AV15" s="27"/>
      <c r="AW15" s="28">
        <f>September!BC15</f>
        <v>0</v>
      </c>
      <c r="AX15" s="28">
        <f>September!BD15</f>
        <v>0</v>
      </c>
      <c r="AY15" s="26"/>
      <c r="AZ15" s="26"/>
      <c r="BA15" s="26"/>
      <c r="BB15" s="26"/>
      <c r="BC15" s="26"/>
      <c r="BD15" s="26"/>
      <c r="BE15" s="29"/>
      <c r="BF15" s="30">
        <f>September!BL15</f>
        <v>0</v>
      </c>
      <c r="BG15" s="26">
        <f>September!BM15</f>
        <v>0</v>
      </c>
      <c r="BH15" s="26"/>
      <c r="BI15" s="26"/>
      <c r="BJ15" s="26"/>
      <c r="BK15" s="26"/>
      <c r="BL15" s="26"/>
      <c r="BM15" s="26"/>
      <c r="BN15" s="27"/>
      <c r="BO15" s="28">
        <f>September!BU15</f>
        <v>0</v>
      </c>
      <c r="BP15" s="28">
        <f>September!BV15</f>
        <v>0</v>
      </c>
      <c r="BQ15" s="26"/>
      <c r="BR15" s="26"/>
      <c r="BS15" s="26"/>
      <c r="BT15" s="26"/>
      <c r="BU15" s="26"/>
      <c r="BV15" s="26"/>
      <c r="BW15" s="29"/>
      <c r="BX15" s="30">
        <f>September!CD15</f>
        <v>0</v>
      </c>
      <c r="BY15" s="26">
        <f>September!CE15</f>
        <v>0</v>
      </c>
      <c r="BZ15" s="26"/>
      <c r="CA15" s="26"/>
      <c r="CB15" s="26"/>
      <c r="CC15" s="26"/>
      <c r="CD15" s="26"/>
      <c r="CE15" s="26"/>
      <c r="CF15" s="27"/>
      <c r="CG15" s="28">
        <f>September!CM15</f>
        <v>0</v>
      </c>
      <c r="CH15" s="28">
        <f>September!CN15</f>
        <v>0</v>
      </c>
      <c r="CI15" s="26"/>
      <c r="CJ15" s="26"/>
      <c r="CK15" s="26"/>
      <c r="CL15" s="26"/>
      <c r="CM15" s="26"/>
      <c r="CN15" s="26"/>
      <c r="CO15" s="29"/>
      <c r="CP15" s="95"/>
      <c r="CQ15" s="96"/>
      <c r="CR15" s="96"/>
      <c r="CS15" s="33"/>
      <c r="CT15" s="33"/>
      <c r="CU15" s="33"/>
      <c r="CV15" s="96"/>
      <c r="CW15" s="96"/>
      <c r="CX15" s="97"/>
      <c r="CY15" s="28">
        <f>September!DE15</f>
        <v>0</v>
      </c>
      <c r="CZ15" s="28">
        <f>September!DF15</f>
        <v>0</v>
      </c>
      <c r="DA15" s="26"/>
      <c r="DB15" s="26"/>
      <c r="DC15" s="26"/>
      <c r="DD15" s="26"/>
      <c r="DE15" s="26"/>
      <c r="DF15" s="26"/>
      <c r="DG15" s="29"/>
      <c r="DH15" s="30">
        <f>September!DN15</f>
        <v>0</v>
      </c>
      <c r="DI15" s="26">
        <f>September!DO15</f>
        <v>0</v>
      </c>
      <c r="DJ15" s="26"/>
      <c r="DK15" s="26"/>
      <c r="DL15" s="26"/>
      <c r="DM15" s="26"/>
      <c r="DN15" s="26"/>
      <c r="DO15" s="26"/>
      <c r="DP15" s="27"/>
      <c r="DQ15" s="28">
        <f>September!DW15</f>
        <v>0</v>
      </c>
      <c r="DR15" s="26">
        <f>September!DX15</f>
        <v>0</v>
      </c>
      <c r="DS15" s="26"/>
      <c r="DT15" s="26"/>
      <c r="DU15" s="26"/>
      <c r="DV15" s="26"/>
      <c r="DW15" s="26"/>
      <c r="DX15" s="26"/>
      <c r="DY15" s="29"/>
      <c r="DZ15" s="30">
        <f>September!EF15</f>
        <v>0</v>
      </c>
      <c r="EA15" s="26">
        <f>September!EG15</f>
        <v>0</v>
      </c>
      <c r="EB15" s="26"/>
      <c r="EC15" s="26"/>
      <c r="ED15" s="26"/>
      <c r="EE15" s="26"/>
      <c r="EF15" s="26"/>
      <c r="EG15" s="26"/>
      <c r="EH15" s="29"/>
      <c r="EI15" s="30">
        <f>September!EO15</f>
        <v>0</v>
      </c>
      <c r="EJ15" s="26">
        <f>September!EP15</f>
        <v>0</v>
      </c>
      <c r="EK15" s="26"/>
      <c r="EL15" s="26"/>
      <c r="EM15" s="26"/>
      <c r="EN15" s="26"/>
      <c r="EO15" s="26"/>
      <c r="EP15" s="26"/>
      <c r="EQ15" s="27"/>
      <c r="ER15" s="53"/>
      <c r="ES15" s="54"/>
      <c r="ET15" s="54"/>
      <c r="EU15" s="54"/>
      <c r="EV15" s="54"/>
      <c r="EW15" s="54"/>
      <c r="EX15" s="54"/>
      <c r="EY15" s="54"/>
      <c r="EZ15" s="55"/>
    </row>
    <row r="16" spans="1:156">
      <c r="A16" s="56"/>
      <c r="B16" s="46">
        <v>1</v>
      </c>
      <c r="C16" s="57" t="s">
        <v>36</v>
      </c>
      <c r="D16" s="24">
        <f>September!J16</f>
        <v>131</v>
      </c>
      <c r="E16" s="25">
        <f>September!K16</f>
        <v>158</v>
      </c>
      <c r="F16" s="26">
        <f t="shared" ref="F16:F19" si="30">SUM(D16:E16)</f>
        <v>289</v>
      </c>
      <c r="G16" s="25">
        <v>26</v>
      </c>
      <c r="H16" s="25">
        <v>37</v>
      </c>
      <c r="I16" s="26">
        <f t="shared" ref="I16:I19" si="31">SUM(G16:H16)</f>
        <v>63</v>
      </c>
      <c r="J16" s="26">
        <f t="shared" ref="J16:K16" si="32">SUM(D16+G16)</f>
        <v>157</v>
      </c>
      <c r="K16" s="26">
        <f t="shared" si="32"/>
        <v>195</v>
      </c>
      <c r="L16" s="27">
        <f t="shared" ref="L16:L19" si="33">SUM(J16:K16)</f>
        <v>352</v>
      </c>
      <c r="M16" s="28">
        <f>September!S16</f>
        <v>53</v>
      </c>
      <c r="N16" s="26">
        <f>September!T16</f>
        <v>200</v>
      </c>
      <c r="O16" s="26">
        <f t="shared" ref="O16:O19" si="34">SUM(M16:N16)</f>
        <v>253</v>
      </c>
      <c r="P16" s="25">
        <v>11</v>
      </c>
      <c r="Q16" s="25">
        <v>26</v>
      </c>
      <c r="R16" s="26">
        <f t="shared" ref="R16:R19" si="35">SUM(P16:Q16)</f>
        <v>37</v>
      </c>
      <c r="S16" s="26">
        <f t="shared" ref="S16:T16" si="36">SUM(M16+P16)</f>
        <v>64</v>
      </c>
      <c r="T16" s="26">
        <f t="shared" si="36"/>
        <v>226</v>
      </c>
      <c r="U16" s="27">
        <f t="shared" ref="U16:U19" si="37">SUM(S16:T16)</f>
        <v>290</v>
      </c>
      <c r="V16" s="28">
        <f>September!AB16</f>
        <v>88</v>
      </c>
      <c r="W16" s="28">
        <f>September!AC16</f>
        <v>202</v>
      </c>
      <c r="X16" s="26">
        <f t="shared" ref="X16:X19" si="38">SUM(V16:W16)</f>
        <v>290</v>
      </c>
      <c r="Y16" s="25">
        <v>9</v>
      </c>
      <c r="Z16" s="25">
        <v>33</v>
      </c>
      <c r="AA16" s="26">
        <f t="shared" ref="AA16:AA19" si="39">SUM(Y16:Z16)</f>
        <v>42</v>
      </c>
      <c r="AB16" s="26">
        <f t="shared" ref="AB16:AC16" si="40">SUM(V16+Y16)</f>
        <v>97</v>
      </c>
      <c r="AC16" s="26">
        <f t="shared" si="40"/>
        <v>235</v>
      </c>
      <c r="AD16" s="27">
        <f t="shared" ref="AD16:AD19" si="41">SUM(AB16:AC16)</f>
        <v>332</v>
      </c>
      <c r="AE16" s="28">
        <f>September!AK16</f>
        <v>135</v>
      </c>
      <c r="AF16" s="28">
        <f>September!AL16</f>
        <v>188</v>
      </c>
      <c r="AG16" s="26">
        <f t="shared" ref="AG16:AG19" si="42">SUM(AE16:AF16)</f>
        <v>323</v>
      </c>
      <c r="AH16" s="25">
        <v>24</v>
      </c>
      <c r="AI16" s="25">
        <v>30</v>
      </c>
      <c r="AJ16" s="26">
        <f t="shared" ref="AJ16:AJ19" si="43">SUM(AH16:AI16)</f>
        <v>54</v>
      </c>
      <c r="AK16" s="26">
        <f t="shared" ref="AK16:AL16" si="44">SUM(AE16+AH16)</f>
        <v>159</v>
      </c>
      <c r="AL16" s="26">
        <f t="shared" si="44"/>
        <v>218</v>
      </c>
      <c r="AM16" s="27">
        <f t="shared" ref="AM16:AM19" si="45">SUM(AK16:AL16)</f>
        <v>377</v>
      </c>
      <c r="AN16" s="30">
        <f>September!AT16</f>
        <v>156</v>
      </c>
      <c r="AO16" s="26">
        <f>September!AU16</f>
        <v>262</v>
      </c>
      <c r="AP16" s="26">
        <f t="shared" ref="AP16:AP19" si="46">SUM(AN16:AO16)</f>
        <v>418</v>
      </c>
      <c r="AQ16" s="25">
        <v>29</v>
      </c>
      <c r="AR16" s="25">
        <v>54</v>
      </c>
      <c r="AS16" s="26">
        <f t="shared" ref="AS16:AS19" si="47">SUM(AQ16:AR16)</f>
        <v>83</v>
      </c>
      <c r="AT16" s="26">
        <f t="shared" ref="AT16:AU16" si="48">SUM(AN16+AQ16)</f>
        <v>185</v>
      </c>
      <c r="AU16" s="26">
        <f t="shared" si="48"/>
        <v>316</v>
      </c>
      <c r="AV16" s="27">
        <f t="shared" ref="AV16:AV19" si="49">SUM(AT16:AU16)</f>
        <v>501</v>
      </c>
      <c r="AW16" s="28">
        <f>September!BC16</f>
        <v>274</v>
      </c>
      <c r="AX16" s="28">
        <f>September!BD16</f>
        <v>380</v>
      </c>
      <c r="AY16" s="26">
        <f t="shared" ref="AY16:AY19" si="50">SUM(AW16:AX16)</f>
        <v>654</v>
      </c>
      <c r="AZ16" s="25">
        <v>74</v>
      </c>
      <c r="BA16" s="25">
        <v>70</v>
      </c>
      <c r="BB16" s="26">
        <f t="shared" ref="BB16:BB19" si="51">SUM(AZ16:BA16)</f>
        <v>144</v>
      </c>
      <c r="BC16" s="26">
        <f t="shared" ref="BC16:BD16" si="52">SUM(AW16+AZ16)</f>
        <v>348</v>
      </c>
      <c r="BD16" s="26">
        <f t="shared" si="52"/>
        <v>450</v>
      </c>
      <c r="BE16" s="27">
        <f t="shared" ref="BE16:BE19" si="53">SUM(BC16:BD16)</f>
        <v>798</v>
      </c>
      <c r="BF16" s="30">
        <f>September!BL16</f>
        <v>76</v>
      </c>
      <c r="BG16" s="26">
        <f>September!BM16</f>
        <v>150</v>
      </c>
      <c r="BH16" s="26">
        <f t="shared" ref="BH16:BH19" si="54">SUM(BF16:BG16)</f>
        <v>226</v>
      </c>
      <c r="BI16" s="25">
        <v>5</v>
      </c>
      <c r="BJ16" s="25">
        <v>3</v>
      </c>
      <c r="BK16" s="26">
        <f t="shared" ref="BK16:BK19" si="55">SUM(BI16:BJ16)</f>
        <v>8</v>
      </c>
      <c r="BL16" s="26">
        <f t="shared" ref="BL16:BM16" si="56">SUM(BF16+BI16)</f>
        <v>81</v>
      </c>
      <c r="BM16" s="26">
        <f t="shared" si="56"/>
        <v>153</v>
      </c>
      <c r="BN16" s="27">
        <f t="shared" ref="BN16:BN19" si="57">SUM(BL16:BM16)</f>
        <v>234</v>
      </c>
      <c r="BO16" s="28">
        <f>September!BU16</f>
        <v>67</v>
      </c>
      <c r="BP16" s="28">
        <f>September!BV16</f>
        <v>136</v>
      </c>
      <c r="BQ16" s="26">
        <f t="shared" ref="BQ16:BQ19" si="58">SUM(BO16:BP16)</f>
        <v>203</v>
      </c>
      <c r="BR16" s="26"/>
      <c r="BS16" s="26"/>
      <c r="BT16" s="26">
        <f t="shared" ref="BT16:BT19" si="59">SUM(BR16:BS16)</f>
        <v>0</v>
      </c>
      <c r="BU16" s="26">
        <f t="shared" ref="BU16:BV16" si="60">SUM(BO16+BR16)</f>
        <v>67</v>
      </c>
      <c r="BV16" s="26">
        <f t="shared" si="60"/>
        <v>136</v>
      </c>
      <c r="BW16" s="27">
        <f t="shared" ref="BW16:BW19" si="61">SUM(BU16:BV16)</f>
        <v>203</v>
      </c>
      <c r="BX16" s="30">
        <f>September!CD16</f>
        <v>118</v>
      </c>
      <c r="BY16" s="26">
        <f>September!CE16</f>
        <v>207</v>
      </c>
      <c r="BZ16" s="26">
        <f t="shared" ref="BZ16:BZ19" si="62">SUM(BX16:BY16)</f>
        <v>325</v>
      </c>
      <c r="CA16" s="25">
        <v>19</v>
      </c>
      <c r="CB16" s="25">
        <v>39</v>
      </c>
      <c r="CC16" s="26">
        <f t="shared" ref="CC16:CC19" si="63">SUM(CA16:CB16)</f>
        <v>58</v>
      </c>
      <c r="CD16" s="26">
        <f t="shared" ref="CD16:CE16" si="64">SUM(BX16+CA16)</f>
        <v>137</v>
      </c>
      <c r="CE16" s="26">
        <f t="shared" si="64"/>
        <v>246</v>
      </c>
      <c r="CF16" s="27">
        <f t="shared" ref="CF16:CF19" si="65">SUM(CD16:CE16)</f>
        <v>383</v>
      </c>
      <c r="CG16" s="28">
        <f>September!CM16</f>
        <v>52</v>
      </c>
      <c r="CH16" s="28">
        <f>September!CN16</f>
        <v>218</v>
      </c>
      <c r="CI16" s="26">
        <f t="shared" ref="CI16:CI19" si="66">SUM(CG16:CH16)</f>
        <v>270</v>
      </c>
      <c r="CJ16" s="25">
        <v>9</v>
      </c>
      <c r="CK16" s="25">
        <v>40</v>
      </c>
      <c r="CL16" s="26">
        <f t="shared" ref="CL16:CL19" si="67">SUM(CJ16:CK16)</f>
        <v>49</v>
      </c>
      <c r="CM16" s="26">
        <f t="shared" ref="CM16:CN16" si="68">SUM(CG16+CJ16)</f>
        <v>61</v>
      </c>
      <c r="CN16" s="26">
        <f t="shared" si="68"/>
        <v>258</v>
      </c>
      <c r="CO16" s="27">
        <f t="shared" ref="CO16:CO19" si="69">SUM(CM16:CN16)</f>
        <v>319</v>
      </c>
      <c r="CP16" s="95">
        <f ca="1">IFERROR(__xludf.DUMMYFUNCTION("""COMPUTED_VALUE"""),206)</f>
        <v>206</v>
      </c>
      <c r="CQ16" s="96">
        <f ca="1">IFERROR(__xludf.DUMMYFUNCTION("""COMPUTED_VALUE"""),245)</f>
        <v>245</v>
      </c>
      <c r="CR16" s="96">
        <f ca="1">IFERROR(__xludf.DUMMYFUNCTION("""COMPUTED_VALUE"""),451)</f>
        <v>451</v>
      </c>
      <c r="CS16" s="33">
        <f ca="1">IFERROR(__xludf.DUMMYFUNCTION("""COMPUTED_VALUE"""),25)</f>
        <v>25</v>
      </c>
      <c r="CT16" s="33">
        <f ca="1">IFERROR(__xludf.DUMMYFUNCTION("""COMPUTED_VALUE"""),31)</f>
        <v>31</v>
      </c>
      <c r="CU16" s="33">
        <f ca="1">IFERROR(__xludf.DUMMYFUNCTION("""COMPUTED_VALUE"""),56)</f>
        <v>56</v>
      </c>
      <c r="CV16" s="96">
        <f ca="1">IFERROR(__xludf.DUMMYFUNCTION("""COMPUTED_VALUE"""),231)</f>
        <v>231</v>
      </c>
      <c r="CW16" s="96">
        <f ca="1">IFERROR(__xludf.DUMMYFUNCTION("""COMPUTED_VALUE"""),276)</f>
        <v>276</v>
      </c>
      <c r="CX16" s="97">
        <f ca="1">IFERROR(__xludf.DUMMYFUNCTION("""COMPUTED_VALUE"""),507)</f>
        <v>507</v>
      </c>
      <c r="CY16" s="28">
        <f>September!DE16</f>
        <v>161</v>
      </c>
      <c r="CZ16" s="28">
        <f>September!DF16</f>
        <v>237</v>
      </c>
      <c r="DA16" s="26">
        <f t="shared" ref="DA16:DA19" si="70">SUM(CY16:CZ16)</f>
        <v>398</v>
      </c>
      <c r="DB16" s="25">
        <v>18</v>
      </c>
      <c r="DC16" s="25">
        <v>23</v>
      </c>
      <c r="DD16" s="26">
        <f t="shared" ref="DD16:DD19" si="71">SUM(DB16:DC16)</f>
        <v>41</v>
      </c>
      <c r="DE16" s="26">
        <f t="shared" ref="DE16:DF16" si="72">SUM(CY16+DB16)</f>
        <v>179</v>
      </c>
      <c r="DF16" s="26">
        <f t="shared" si="72"/>
        <v>260</v>
      </c>
      <c r="DG16" s="27">
        <f t="shared" ref="DG16:DG19" si="73">SUM(DE16:DF16)</f>
        <v>439</v>
      </c>
      <c r="DH16" s="30">
        <f>September!DN16</f>
        <v>249</v>
      </c>
      <c r="DI16" s="26">
        <f>September!DO16</f>
        <v>381</v>
      </c>
      <c r="DJ16" s="26">
        <f t="shared" ref="DJ16:DJ19" si="74">SUM(DH16:DI16)</f>
        <v>630</v>
      </c>
      <c r="DK16" s="25">
        <v>72</v>
      </c>
      <c r="DL16" s="25">
        <v>97</v>
      </c>
      <c r="DM16" s="26">
        <f t="shared" ref="DM16:DM19" si="75">SUM(DK16:DL16)</f>
        <v>169</v>
      </c>
      <c r="DN16" s="26">
        <f t="shared" ref="DN16:DO16" si="76">SUM(DH16+DK16)</f>
        <v>321</v>
      </c>
      <c r="DO16" s="26">
        <f t="shared" si="76"/>
        <v>478</v>
      </c>
      <c r="DP16" s="27">
        <f t="shared" ref="DP16:DP19" si="77">SUM(DN16:DO16)</f>
        <v>799</v>
      </c>
      <c r="DQ16" s="28">
        <f>September!DW16</f>
        <v>178</v>
      </c>
      <c r="DR16" s="26">
        <f>September!DX16</f>
        <v>384</v>
      </c>
      <c r="DS16" s="26">
        <f t="shared" ref="DS16:DS19" si="78">SUM(DQ16:DR16)</f>
        <v>562</v>
      </c>
      <c r="DT16" s="25">
        <v>19</v>
      </c>
      <c r="DU16" s="25">
        <v>58</v>
      </c>
      <c r="DV16" s="26">
        <f t="shared" ref="DV16:DV19" si="79">SUM(DT16:DU16)</f>
        <v>77</v>
      </c>
      <c r="DW16" s="26">
        <f t="shared" ref="DW16:DX16" si="80">SUM(DQ16+DT16)</f>
        <v>197</v>
      </c>
      <c r="DX16" s="26">
        <f t="shared" si="80"/>
        <v>442</v>
      </c>
      <c r="DY16" s="27">
        <f t="shared" ref="DY16:DY19" si="81">SUM(DW16:DX16)</f>
        <v>639</v>
      </c>
      <c r="DZ16" s="30">
        <f>September!EF16</f>
        <v>224</v>
      </c>
      <c r="EA16" s="26">
        <f>September!EG16</f>
        <v>321</v>
      </c>
      <c r="EB16" s="26">
        <f t="shared" ref="EB16:EB19" si="82">SUM(DZ16:EA16)</f>
        <v>545</v>
      </c>
      <c r="EC16" s="25">
        <v>42</v>
      </c>
      <c r="ED16" s="25">
        <v>40</v>
      </c>
      <c r="EE16" s="26">
        <f t="shared" ref="EE16:EE19" si="83">SUM(EC16:ED16)</f>
        <v>82</v>
      </c>
      <c r="EF16" s="26">
        <f t="shared" ref="EF16:EG16" si="84">SUM(DZ16+EC16)</f>
        <v>266</v>
      </c>
      <c r="EG16" s="26">
        <f t="shared" si="84"/>
        <v>361</v>
      </c>
      <c r="EH16" s="27">
        <f t="shared" ref="EH16:EH19" si="85">SUM(EF16:EG16)</f>
        <v>627</v>
      </c>
      <c r="EI16" s="30">
        <f>September!EO16</f>
        <v>286</v>
      </c>
      <c r="EJ16" s="26">
        <f>September!EP16</f>
        <v>292</v>
      </c>
      <c r="EK16" s="26">
        <f t="shared" ref="EK16:EK19" si="86">SUM(EI16:EJ16)</f>
        <v>578</v>
      </c>
      <c r="EL16" s="25">
        <v>26</v>
      </c>
      <c r="EM16" s="25">
        <v>43</v>
      </c>
      <c r="EN16" s="26">
        <f t="shared" ref="EN16:EN19" si="87">SUM(EL16:EM16)</f>
        <v>69</v>
      </c>
      <c r="EO16" s="26">
        <f t="shared" ref="EO16:EP16" si="88">SUM(EI16+EL16)</f>
        <v>312</v>
      </c>
      <c r="EP16" s="26">
        <f t="shared" si="88"/>
        <v>335</v>
      </c>
      <c r="EQ16" s="27">
        <f t="shared" ref="EQ16:EQ19" si="89">SUM(EO16:EP16)</f>
        <v>647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24">
        <f>September!J17</f>
        <v>0</v>
      </c>
      <c r="E17" s="25">
        <f>September!K17</f>
        <v>966</v>
      </c>
      <c r="F17" s="26">
        <f t="shared" si="30"/>
        <v>966</v>
      </c>
      <c r="G17" s="26"/>
      <c r="H17" s="25">
        <v>145</v>
      </c>
      <c r="I17" s="26">
        <f t="shared" si="31"/>
        <v>145</v>
      </c>
      <c r="J17" s="26">
        <f t="shared" ref="J17:K17" si="90">SUM(D17+G17)</f>
        <v>0</v>
      </c>
      <c r="K17" s="26">
        <f t="shared" si="90"/>
        <v>1111</v>
      </c>
      <c r="L17" s="27">
        <f t="shared" si="33"/>
        <v>1111</v>
      </c>
      <c r="M17" s="28">
        <f>September!S17</f>
        <v>0</v>
      </c>
      <c r="N17" s="26">
        <f>September!T17</f>
        <v>631</v>
      </c>
      <c r="O17" s="26">
        <f t="shared" si="34"/>
        <v>631</v>
      </c>
      <c r="P17" s="26"/>
      <c r="Q17" s="25">
        <v>111</v>
      </c>
      <c r="R17" s="26">
        <f t="shared" si="35"/>
        <v>111</v>
      </c>
      <c r="S17" s="26">
        <f t="shared" ref="S17:T17" si="91">SUM(M17+P17)</f>
        <v>0</v>
      </c>
      <c r="T17" s="26">
        <f t="shared" si="91"/>
        <v>742</v>
      </c>
      <c r="U17" s="27">
        <f t="shared" si="37"/>
        <v>742</v>
      </c>
      <c r="V17" s="28">
        <f>September!AB17</f>
        <v>0</v>
      </c>
      <c r="W17" s="28">
        <f>September!AC17</f>
        <v>523</v>
      </c>
      <c r="X17" s="26">
        <f t="shared" si="38"/>
        <v>523</v>
      </c>
      <c r="Y17" s="26"/>
      <c r="Z17" s="25">
        <v>59</v>
      </c>
      <c r="AA17" s="26">
        <f t="shared" si="39"/>
        <v>59</v>
      </c>
      <c r="AB17" s="26">
        <f t="shared" ref="AB17:AC17" si="92">SUM(V17+Y17)</f>
        <v>0</v>
      </c>
      <c r="AC17" s="26">
        <f t="shared" si="92"/>
        <v>582</v>
      </c>
      <c r="AD17" s="27">
        <f t="shared" si="41"/>
        <v>582</v>
      </c>
      <c r="AE17" s="28">
        <f>September!AK17</f>
        <v>0</v>
      </c>
      <c r="AF17" s="28">
        <f>September!AL17</f>
        <v>579</v>
      </c>
      <c r="AG17" s="26">
        <f t="shared" si="42"/>
        <v>579</v>
      </c>
      <c r="AH17" s="25">
        <v>0</v>
      </c>
      <c r="AI17" s="25">
        <v>66</v>
      </c>
      <c r="AJ17" s="26">
        <f t="shared" si="43"/>
        <v>66</v>
      </c>
      <c r="AK17" s="26">
        <f t="shared" ref="AK17:AL17" si="93">SUM(AE17+AH17)</f>
        <v>0</v>
      </c>
      <c r="AL17" s="26">
        <f t="shared" si="93"/>
        <v>645</v>
      </c>
      <c r="AM17" s="27">
        <f t="shared" si="45"/>
        <v>645</v>
      </c>
      <c r="AN17" s="30">
        <f>September!AT17</f>
        <v>0</v>
      </c>
      <c r="AO17" s="26">
        <f>September!AU17</f>
        <v>673</v>
      </c>
      <c r="AP17" s="26">
        <f t="shared" si="46"/>
        <v>673</v>
      </c>
      <c r="AQ17" s="25">
        <v>0</v>
      </c>
      <c r="AR17" s="25">
        <v>102</v>
      </c>
      <c r="AS17" s="26">
        <f t="shared" si="47"/>
        <v>102</v>
      </c>
      <c r="AT17" s="26">
        <f t="shared" ref="AT17:AU17" si="94">SUM(AN17+AQ17)</f>
        <v>0</v>
      </c>
      <c r="AU17" s="26">
        <f t="shared" si="94"/>
        <v>775</v>
      </c>
      <c r="AV17" s="27">
        <f t="shared" si="49"/>
        <v>775</v>
      </c>
      <c r="AW17" s="28">
        <f>September!BC17</f>
        <v>0</v>
      </c>
      <c r="AX17" s="28">
        <f>September!BD17</f>
        <v>602</v>
      </c>
      <c r="AY17" s="26">
        <f t="shared" si="50"/>
        <v>602</v>
      </c>
      <c r="AZ17" s="25">
        <v>0</v>
      </c>
      <c r="BA17" s="25">
        <v>73</v>
      </c>
      <c r="BB17" s="26">
        <f t="shared" si="51"/>
        <v>73</v>
      </c>
      <c r="BC17" s="26">
        <f t="shared" ref="BC17:BD17" si="95">SUM(AW17+AZ17)</f>
        <v>0</v>
      </c>
      <c r="BD17" s="26">
        <f t="shared" si="95"/>
        <v>675</v>
      </c>
      <c r="BE17" s="27">
        <f t="shared" si="53"/>
        <v>675</v>
      </c>
      <c r="BF17" s="30">
        <f>September!BL17</f>
        <v>0</v>
      </c>
      <c r="BG17" s="26">
        <f>September!BM17</f>
        <v>257</v>
      </c>
      <c r="BH17" s="26">
        <f t="shared" si="54"/>
        <v>257</v>
      </c>
      <c r="BI17" s="25">
        <v>0</v>
      </c>
      <c r="BJ17" s="25">
        <v>34</v>
      </c>
      <c r="BK17" s="26">
        <f t="shared" si="55"/>
        <v>34</v>
      </c>
      <c r="BL17" s="26">
        <f t="shared" ref="BL17:BM17" si="96">SUM(BF17+BI17)</f>
        <v>0</v>
      </c>
      <c r="BM17" s="26">
        <f t="shared" si="96"/>
        <v>291</v>
      </c>
      <c r="BN17" s="27">
        <f t="shared" si="57"/>
        <v>291</v>
      </c>
      <c r="BO17" s="28">
        <f>September!BU17</f>
        <v>0</v>
      </c>
      <c r="BP17" s="28">
        <f>September!BV17</f>
        <v>183</v>
      </c>
      <c r="BQ17" s="26">
        <f t="shared" si="58"/>
        <v>183</v>
      </c>
      <c r="BR17" s="26"/>
      <c r="BS17" s="26"/>
      <c r="BT17" s="26">
        <f t="shared" si="59"/>
        <v>0</v>
      </c>
      <c r="BU17" s="26">
        <f t="shared" ref="BU17:BV17" si="97">SUM(BO17+BR17)</f>
        <v>0</v>
      </c>
      <c r="BV17" s="26">
        <f t="shared" si="97"/>
        <v>183</v>
      </c>
      <c r="BW17" s="27">
        <f t="shared" si="61"/>
        <v>183</v>
      </c>
      <c r="BX17" s="30">
        <f>September!CD17</f>
        <v>0</v>
      </c>
      <c r="BY17" s="26">
        <f>September!CE17</f>
        <v>182</v>
      </c>
      <c r="BZ17" s="26">
        <f t="shared" si="62"/>
        <v>182</v>
      </c>
      <c r="CA17" s="26"/>
      <c r="CB17" s="25">
        <v>19</v>
      </c>
      <c r="CC17" s="26">
        <f t="shared" si="63"/>
        <v>19</v>
      </c>
      <c r="CD17" s="26">
        <f t="shared" ref="CD17:CE17" si="98">SUM(BX17+CA17)</f>
        <v>0</v>
      </c>
      <c r="CE17" s="26">
        <f t="shared" si="98"/>
        <v>201</v>
      </c>
      <c r="CF17" s="27">
        <f t="shared" si="65"/>
        <v>201</v>
      </c>
      <c r="CG17" s="28">
        <f>September!CM17</f>
        <v>0</v>
      </c>
      <c r="CH17" s="28">
        <f>September!CN17</f>
        <v>350</v>
      </c>
      <c r="CI17" s="26">
        <f t="shared" si="66"/>
        <v>350</v>
      </c>
      <c r="CJ17" s="26"/>
      <c r="CK17" s="25">
        <v>32</v>
      </c>
      <c r="CL17" s="26">
        <f t="shared" si="67"/>
        <v>32</v>
      </c>
      <c r="CM17" s="26">
        <f t="shared" ref="CM17:CN17" si="99">SUM(CG17+CJ17)</f>
        <v>0</v>
      </c>
      <c r="CN17" s="26">
        <f t="shared" si="99"/>
        <v>382</v>
      </c>
      <c r="CO17" s="27">
        <f t="shared" si="69"/>
        <v>382</v>
      </c>
      <c r="CP17" s="95"/>
      <c r="CQ17" s="96">
        <f ca="1">IFERROR(__xludf.DUMMYFUNCTION("""COMPUTED_VALUE"""),897)</f>
        <v>897</v>
      </c>
      <c r="CR17" s="96">
        <f ca="1">IFERROR(__xludf.DUMMYFUNCTION("""COMPUTED_VALUE"""),897)</f>
        <v>897</v>
      </c>
      <c r="CS17" s="33"/>
      <c r="CT17" s="33">
        <f ca="1">IFERROR(__xludf.DUMMYFUNCTION("""COMPUTED_VALUE"""),81)</f>
        <v>81</v>
      </c>
      <c r="CU17" s="33">
        <f ca="1">IFERROR(__xludf.DUMMYFUNCTION("""COMPUTED_VALUE"""),81)</f>
        <v>81</v>
      </c>
      <c r="CV17" s="96"/>
      <c r="CW17" s="96">
        <f ca="1">IFERROR(__xludf.DUMMYFUNCTION("""COMPUTED_VALUE"""),978)</f>
        <v>978</v>
      </c>
      <c r="CX17" s="97">
        <f ca="1">IFERROR(__xludf.DUMMYFUNCTION("""COMPUTED_VALUE"""),978)</f>
        <v>978</v>
      </c>
      <c r="CY17" s="28">
        <f>September!DE17</f>
        <v>0</v>
      </c>
      <c r="CZ17" s="28">
        <f>September!DF17</f>
        <v>560</v>
      </c>
      <c r="DA17" s="26">
        <f t="shared" si="70"/>
        <v>560</v>
      </c>
      <c r="DB17" s="25">
        <v>0</v>
      </c>
      <c r="DC17" s="25">
        <v>81</v>
      </c>
      <c r="DD17" s="26">
        <f t="shared" si="71"/>
        <v>81</v>
      </c>
      <c r="DE17" s="26">
        <f t="shared" ref="DE17:DF17" si="100">SUM(CY17+DB17)</f>
        <v>0</v>
      </c>
      <c r="DF17" s="26">
        <f t="shared" si="100"/>
        <v>641</v>
      </c>
      <c r="DG17" s="27">
        <f t="shared" si="73"/>
        <v>641</v>
      </c>
      <c r="DH17" s="30">
        <f>September!DN17</f>
        <v>0</v>
      </c>
      <c r="DI17" s="26">
        <f>September!DO17</f>
        <v>698</v>
      </c>
      <c r="DJ17" s="26">
        <f t="shared" si="74"/>
        <v>698</v>
      </c>
      <c r="DK17" s="26"/>
      <c r="DL17" s="25">
        <v>210</v>
      </c>
      <c r="DM17" s="26">
        <f t="shared" si="75"/>
        <v>210</v>
      </c>
      <c r="DN17" s="26">
        <f t="shared" ref="DN17:DO17" si="101">SUM(DH17+DK17)</f>
        <v>0</v>
      </c>
      <c r="DO17" s="26">
        <f t="shared" si="101"/>
        <v>908</v>
      </c>
      <c r="DP17" s="27">
        <f t="shared" si="77"/>
        <v>908</v>
      </c>
      <c r="DQ17" s="28">
        <f>September!DW17</f>
        <v>0</v>
      </c>
      <c r="DR17" s="26">
        <f>September!DX17</f>
        <v>550</v>
      </c>
      <c r="DS17" s="26">
        <f t="shared" si="78"/>
        <v>550</v>
      </c>
      <c r="DT17" s="26"/>
      <c r="DU17" s="25">
        <v>65</v>
      </c>
      <c r="DV17" s="26">
        <f t="shared" si="79"/>
        <v>65</v>
      </c>
      <c r="DW17" s="26">
        <f t="shared" ref="DW17:DX17" si="102">SUM(DQ17+DT17)</f>
        <v>0</v>
      </c>
      <c r="DX17" s="26">
        <f t="shared" si="102"/>
        <v>615</v>
      </c>
      <c r="DY17" s="27">
        <f t="shared" si="81"/>
        <v>615</v>
      </c>
      <c r="DZ17" s="30">
        <f>September!EF17</f>
        <v>0</v>
      </c>
      <c r="EA17" s="26">
        <f>September!EG17</f>
        <v>580</v>
      </c>
      <c r="EB17" s="26">
        <f t="shared" si="82"/>
        <v>580</v>
      </c>
      <c r="EC17" s="26"/>
      <c r="ED17" s="25">
        <v>77</v>
      </c>
      <c r="EE17" s="26">
        <f t="shared" si="83"/>
        <v>77</v>
      </c>
      <c r="EF17" s="26">
        <f t="shared" ref="EF17:EG17" si="103">SUM(DZ17+EC17)</f>
        <v>0</v>
      </c>
      <c r="EG17" s="26">
        <f t="shared" si="103"/>
        <v>657</v>
      </c>
      <c r="EH17" s="27">
        <f t="shared" si="85"/>
        <v>657</v>
      </c>
      <c r="EI17" s="30">
        <f>September!EO17</f>
        <v>0</v>
      </c>
      <c r="EJ17" s="26">
        <f>September!EP17</f>
        <v>374</v>
      </c>
      <c r="EK17" s="26">
        <f t="shared" si="86"/>
        <v>374</v>
      </c>
      <c r="EL17" s="26"/>
      <c r="EM17" s="25">
        <v>67</v>
      </c>
      <c r="EN17" s="26">
        <f t="shared" si="87"/>
        <v>67</v>
      </c>
      <c r="EO17" s="26">
        <f t="shared" ref="EO17:EP17" si="104">SUM(EI17+EL17)</f>
        <v>0</v>
      </c>
      <c r="EP17" s="26">
        <f t="shared" si="104"/>
        <v>441</v>
      </c>
      <c r="EQ17" s="27">
        <f t="shared" si="89"/>
        <v>441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24">
        <f>September!J18</f>
        <v>213</v>
      </c>
      <c r="E18" s="25">
        <f>September!K18</f>
        <v>606</v>
      </c>
      <c r="F18" s="26">
        <f t="shared" si="30"/>
        <v>819</v>
      </c>
      <c r="G18" s="25">
        <v>23</v>
      </c>
      <c r="H18" s="25">
        <v>78</v>
      </c>
      <c r="I18" s="26">
        <f t="shared" si="31"/>
        <v>101</v>
      </c>
      <c r="J18" s="26">
        <f t="shared" ref="J18:K18" si="105">SUM(D18+G18)</f>
        <v>236</v>
      </c>
      <c r="K18" s="26">
        <f t="shared" si="105"/>
        <v>684</v>
      </c>
      <c r="L18" s="27">
        <f t="shared" si="33"/>
        <v>920</v>
      </c>
      <c r="M18" s="28">
        <f>September!S18</f>
        <v>65</v>
      </c>
      <c r="N18" s="26">
        <f>September!T18</f>
        <v>389</v>
      </c>
      <c r="O18" s="26">
        <f t="shared" si="34"/>
        <v>454</v>
      </c>
      <c r="P18" s="25">
        <v>4</v>
      </c>
      <c r="Q18" s="25">
        <v>41</v>
      </c>
      <c r="R18" s="26">
        <f t="shared" si="35"/>
        <v>45</v>
      </c>
      <c r="S18" s="26">
        <f t="shared" ref="S18:T18" si="106">SUM(M18+P18)</f>
        <v>69</v>
      </c>
      <c r="T18" s="26">
        <f t="shared" si="106"/>
        <v>430</v>
      </c>
      <c r="U18" s="27">
        <f t="shared" si="37"/>
        <v>499</v>
      </c>
      <c r="V18" s="28">
        <f>September!AB18</f>
        <v>21</v>
      </c>
      <c r="W18" s="28">
        <f>September!AC18</f>
        <v>334</v>
      </c>
      <c r="X18" s="26">
        <f t="shared" si="38"/>
        <v>355</v>
      </c>
      <c r="Y18" s="25">
        <v>1</v>
      </c>
      <c r="Z18" s="25">
        <v>44</v>
      </c>
      <c r="AA18" s="26">
        <f t="shared" si="39"/>
        <v>45</v>
      </c>
      <c r="AB18" s="26">
        <f t="shared" ref="AB18:AC18" si="107">SUM(V18+Y18)</f>
        <v>22</v>
      </c>
      <c r="AC18" s="26">
        <f t="shared" si="107"/>
        <v>378</v>
      </c>
      <c r="AD18" s="27">
        <f t="shared" si="41"/>
        <v>400</v>
      </c>
      <c r="AE18" s="28">
        <f>September!AK18</f>
        <v>45</v>
      </c>
      <c r="AF18" s="28">
        <f>September!AL18</f>
        <v>348</v>
      </c>
      <c r="AG18" s="26">
        <f t="shared" si="42"/>
        <v>393</v>
      </c>
      <c r="AH18" s="25">
        <v>7</v>
      </c>
      <c r="AI18" s="25">
        <v>44</v>
      </c>
      <c r="AJ18" s="26">
        <f t="shared" si="43"/>
        <v>51</v>
      </c>
      <c r="AK18" s="26">
        <f t="shared" ref="AK18:AL18" si="108">SUM(AE18+AH18)</f>
        <v>52</v>
      </c>
      <c r="AL18" s="26">
        <f t="shared" si="108"/>
        <v>392</v>
      </c>
      <c r="AM18" s="27">
        <f t="shared" si="45"/>
        <v>444</v>
      </c>
      <c r="AN18" s="30">
        <f>September!AT18</f>
        <v>31</v>
      </c>
      <c r="AO18" s="26">
        <f>September!AU18</f>
        <v>646</v>
      </c>
      <c r="AP18" s="26">
        <f t="shared" si="46"/>
        <v>677</v>
      </c>
      <c r="AQ18" s="25">
        <v>3</v>
      </c>
      <c r="AR18" s="25">
        <v>100</v>
      </c>
      <c r="AS18" s="26">
        <f t="shared" si="47"/>
        <v>103</v>
      </c>
      <c r="AT18" s="26">
        <f t="shared" ref="AT18:AU18" si="109">SUM(AN18+AQ18)</f>
        <v>34</v>
      </c>
      <c r="AU18" s="26">
        <f t="shared" si="109"/>
        <v>746</v>
      </c>
      <c r="AV18" s="27">
        <f t="shared" si="49"/>
        <v>780</v>
      </c>
      <c r="AW18" s="28">
        <f>September!BC18</f>
        <v>365</v>
      </c>
      <c r="AX18" s="28">
        <f>September!BD18</f>
        <v>790</v>
      </c>
      <c r="AY18" s="26">
        <f t="shared" si="50"/>
        <v>1155</v>
      </c>
      <c r="AZ18" s="25">
        <v>24</v>
      </c>
      <c r="BA18" s="25">
        <v>51</v>
      </c>
      <c r="BB18" s="26">
        <f t="shared" si="51"/>
        <v>75</v>
      </c>
      <c r="BC18" s="26">
        <f t="shared" ref="BC18:BD18" si="110">SUM(AW18+AZ18)</f>
        <v>389</v>
      </c>
      <c r="BD18" s="26">
        <f t="shared" si="110"/>
        <v>841</v>
      </c>
      <c r="BE18" s="27">
        <f t="shared" si="53"/>
        <v>1230</v>
      </c>
      <c r="BF18" s="30">
        <f>September!BL18</f>
        <v>117</v>
      </c>
      <c r="BG18" s="26">
        <f>September!BM18</f>
        <v>258</v>
      </c>
      <c r="BH18" s="26">
        <f t="shared" si="54"/>
        <v>375</v>
      </c>
      <c r="BI18" s="25">
        <v>11</v>
      </c>
      <c r="BJ18" s="25">
        <v>31</v>
      </c>
      <c r="BK18" s="26">
        <f t="shared" si="55"/>
        <v>42</v>
      </c>
      <c r="BL18" s="26">
        <f t="shared" ref="BL18:BM18" si="111">SUM(BF18+BI18)</f>
        <v>128</v>
      </c>
      <c r="BM18" s="26">
        <f t="shared" si="111"/>
        <v>289</v>
      </c>
      <c r="BN18" s="27">
        <f t="shared" si="57"/>
        <v>417</v>
      </c>
      <c r="BO18" s="28">
        <f>September!BU18</f>
        <v>25</v>
      </c>
      <c r="BP18" s="28">
        <f>September!BV18</f>
        <v>160</v>
      </c>
      <c r="BQ18" s="26">
        <f t="shared" si="58"/>
        <v>185</v>
      </c>
      <c r="BR18" s="26"/>
      <c r="BS18" s="26"/>
      <c r="BT18" s="26">
        <f t="shared" si="59"/>
        <v>0</v>
      </c>
      <c r="BU18" s="26">
        <f t="shared" ref="BU18:BV18" si="112">SUM(BO18+BR18)</f>
        <v>25</v>
      </c>
      <c r="BV18" s="26">
        <f t="shared" si="112"/>
        <v>160</v>
      </c>
      <c r="BW18" s="27">
        <f t="shared" si="61"/>
        <v>185</v>
      </c>
      <c r="BX18" s="30">
        <f>September!CD18</f>
        <v>42</v>
      </c>
      <c r="BY18" s="26">
        <f>September!CE18</f>
        <v>106</v>
      </c>
      <c r="BZ18" s="26">
        <f t="shared" si="62"/>
        <v>148</v>
      </c>
      <c r="CA18" s="25">
        <v>5</v>
      </c>
      <c r="CB18" s="25">
        <v>11</v>
      </c>
      <c r="CC18" s="26">
        <f t="shared" si="63"/>
        <v>16</v>
      </c>
      <c r="CD18" s="26">
        <f t="shared" ref="CD18:CE18" si="113">SUM(BX18+CA18)</f>
        <v>47</v>
      </c>
      <c r="CE18" s="26">
        <f t="shared" si="113"/>
        <v>117</v>
      </c>
      <c r="CF18" s="27">
        <f t="shared" si="65"/>
        <v>164</v>
      </c>
      <c r="CG18" s="28">
        <f>September!CM18</f>
        <v>30</v>
      </c>
      <c r="CH18" s="28">
        <f>September!CN18</f>
        <v>223</v>
      </c>
      <c r="CI18" s="26">
        <f t="shared" si="66"/>
        <v>253</v>
      </c>
      <c r="CJ18" s="25">
        <v>5</v>
      </c>
      <c r="CK18" s="25">
        <v>24</v>
      </c>
      <c r="CL18" s="26">
        <f t="shared" si="67"/>
        <v>29</v>
      </c>
      <c r="CM18" s="26">
        <f t="shared" ref="CM18:CN18" si="114">SUM(CG18+CJ18)</f>
        <v>35</v>
      </c>
      <c r="CN18" s="26">
        <f t="shared" si="114"/>
        <v>247</v>
      </c>
      <c r="CO18" s="27">
        <f t="shared" si="69"/>
        <v>282</v>
      </c>
      <c r="CP18" s="95">
        <f ca="1">IFERROR(__xludf.DUMMYFUNCTION("""COMPUTED_VALUE"""),171)</f>
        <v>171</v>
      </c>
      <c r="CQ18" s="96">
        <f ca="1">IFERROR(__xludf.DUMMYFUNCTION("""COMPUTED_VALUE"""),422)</f>
        <v>422</v>
      </c>
      <c r="CR18" s="96">
        <f ca="1">IFERROR(__xludf.DUMMYFUNCTION("""COMPUTED_VALUE"""),593)</f>
        <v>593</v>
      </c>
      <c r="CS18" s="33">
        <f ca="1">IFERROR(__xludf.DUMMYFUNCTION("""COMPUTED_VALUE"""),15)</f>
        <v>15</v>
      </c>
      <c r="CT18" s="33">
        <f ca="1">IFERROR(__xludf.DUMMYFUNCTION("""COMPUTED_VALUE"""),31)</f>
        <v>31</v>
      </c>
      <c r="CU18" s="33">
        <f ca="1">IFERROR(__xludf.DUMMYFUNCTION("""COMPUTED_VALUE"""),46)</f>
        <v>46</v>
      </c>
      <c r="CV18" s="96">
        <f ca="1">IFERROR(__xludf.DUMMYFUNCTION("""COMPUTED_VALUE"""),186)</f>
        <v>186</v>
      </c>
      <c r="CW18" s="96">
        <f ca="1">IFERROR(__xludf.DUMMYFUNCTION("""COMPUTED_VALUE"""),453)</f>
        <v>453</v>
      </c>
      <c r="CX18" s="97">
        <f ca="1">IFERROR(__xludf.DUMMYFUNCTION("""COMPUTED_VALUE"""),639)</f>
        <v>639</v>
      </c>
      <c r="CY18" s="28">
        <f>September!DE18</f>
        <v>29</v>
      </c>
      <c r="CZ18" s="28">
        <f>September!DF18</f>
        <v>275</v>
      </c>
      <c r="DA18" s="26">
        <f t="shared" si="70"/>
        <v>304</v>
      </c>
      <c r="DB18" s="25">
        <v>1</v>
      </c>
      <c r="DC18" s="25">
        <v>51</v>
      </c>
      <c r="DD18" s="26">
        <f t="shared" si="71"/>
        <v>52</v>
      </c>
      <c r="DE18" s="26">
        <f t="shared" ref="DE18:DF18" si="115">SUM(CY18+DB18)</f>
        <v>30</v>
      </c>
      <c r="DF18" s="26">
        <f t="shared" si="115"/>
        <v>326</v>
      </c>
      <c r="DG18" s="27">
        <f t="shared" si="73"/>
        <v>356</v>
      </c>
      <c r="DH18" s="30">
        <f>September!DN18</f>
        <v>35</v>
      </c>
      <c r="DI18" s="26">
        <f>September!DO18</f>
        <v>190</v>
      </c>
      <c r="DJ18" s="26">
        <f t="shared" si="74"/>
        <v>225</v>
      </c>
      <c r="DK18" s="25">
        <v>8</v>
      </c>
      <c r="DL18" s="25">
        <v>50</v>
      </c>
      <c r="DM18" s="26">
        <f t="shared" si="75"/>
        <v>58</v>
      </c>
      <c r="DN18" s="26">
        <f t="shared" ref="DN18:DO18" si="116">SUM(DH18+DK18)</f>
        <v>43</v>
      </c>
      <c r="DO18" s="26">
        <f t="shared" si="116"/>
        <v>240</v>
      </c>
      <c r="DP18" s="27">
        <f t="shared" si="77"/>
        <v>283</v>
      </c>
      <c r="DQ18" s="28">
        <f>September!DW18</f>
        <v>13</v>
      </c>
      <c r="DR18" s="26">
        <f>September!DX18</f>
        <v>253</v>
      </c>
      <c r="DS18" s="26">
        <f t="shared" si="78"/>
        <v>266</v>
      </c>
      <c r="DT18" s="25">
        <v>1</v>
      </c>
      <c r="DU18" s="25">
        <v>34</v>
      </c>
      <c r="DV18" s="26">
        <f t="shared" si="79"/>
        <v>35</v>
      </c>
      <c r="DW18" s="26">
        <f t="shared" ref="DW18:DX18" si="117">SUM(DQ18+DT18)</f>
        <v>14</v>
      </c>
      <c r="DX18" s="26">
        <f t="shared" si="117"/>
        <v>287</v>
      </c>
      <c r="DY18" s="27">
        <f t="shared" si="81"/>
        <v>301</v>
      </c>
      <c r="DZ18" s="30">
        <f>September!EF18</f>
        <v>53</v>
      </c>
      <c r="EA18" s="26">
        <f>September!EG18</f>
        <v>262</v>
      </c>
      <c r="EB18" s="26">
        <f t="shared" si="82"/>
        <v>315</v>
      </c>
      <c r="EC18" s="25">
        <v>2</v>
      </c>
      <c r="ED18" s="25">
        <v>21</v>
      </c>
      <c r="EE18" s="26">
        <f t="shared" si="83"/>
        <v>23</v>
      </c>
      <c r="EF18" s="26">
        <f t="shared" ref="EF18:EG18" si="118">SUM(DZ18+EC18)</f>
        <v>55</v>
      </c>
      <c r="EG18" s="26">
        <f t="shared" si="118"/>
        <v>283</v>
      </c>
      <c r="EH18" s="27">
        <f t="shared" si="85"/>
        <v>338</v>
      </c>
      <c r="EI18" s="30">
        <f>September!EO18</f>
        <v>48</v>
      </c>
      <c r="EJ18" s="26">
        <f>September!EP18</f>
        <v>205</v>
      </c>
      <c r="EK18" s="26">
        <f t="shared" si="86"/>
        <v>253</v>
      </c>
      <c r="EL18" s="25">
        <v>1</v>
      </c>
      <c r="EM18" s="25">
        <v>29</v>
      </c>
      <c r="EN18" s="26">
        <f t="shared" si="87"/>
        <v>30</v>
      </c>
      <c r="EO18" s="26">
        <f t="shared" ref="EO18:EP18" si="119">SUM(EI18+EL18)</f>
        <v>49</v>
      </c>
      <c r="EP18" s="26">
        <f t="shared" si="119"/>
        <v>234</v>
      </c>
      <c r="EQ18" s="27">
        <f t="shared" si="89"/>
        <v>283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115</v>
      </c>
      <c r="D19" s="24">
        <f>September!J19</f>
        <v>0</v>
      </c>
      <c r="E19" s="25">
        <f>September!K19</f>
        <v>0</v>
      </c>
      <c r="F19" s="26">
        <f t="shared" si="30"/>
        <v>0</v>
      </c>
      <c r="G19" s="26"/>
      <c r="H19" s="26"/>
      <c r="I19" s="26">
        <f t="shared" si="31"/>
        <v>0</v>
      </c>
      <c r="J19" s="26">
        <f t="shared" ref="J19:K19" si="120">SUM(D19+G19)</f>
        <v>0</v>
      </c>
      <c r="K19" s="26">
        <f t="shared" si="120"/>
        <v>0</v>
      </c>
      <c r="L19" s="27">
        <f t="shared" si="33"/>
        <v>0</v>
      </c>
      <c r="M19" s="28">
        <f>September!S19</f>
        <v>0</v>
      </c>
      <c r="N19" s="26">
        <f>September!T19</f>
        <v>0</v>
      </c>
      <c r="O19" s="26">
        <f t="shared" si="34"/>
        <v>0</v>
      </c>
      <c r="P19" s="26"/>
      <c r="Q19" s="26"/>
      <c r="R19" s="26">
        <f t="shared" si="35"/>
        <v>0</v>
      </c>
      <c r="S19" s="26">
        <f t="shared" ref="S19:T19" si="121">SUM(M19+P19)</f>
        <v>0</v>
      </c>
      <c r="T19" s="26">
        <f t="shared" si="121"/>
        <v>0</v>
      </c>
      <c r="U19" s="27">
        <f t="shared" si="37"/>
        <v>0</v>
      </c>
      <c r="V19" s="28">
        <f>September!AB19</f>
        <v>0</v>
      </c>
      <c r="W19" s="28">
        <f>September!AC19</f>
        <v>0</v>
      </c>
      <c r="X19" s="26">
        <f t="shared" si="38"/>
        <v>0</v>
      </c>
      <c r="Y19" s="26"/>
      <c r="Z19" s="26"/>
      <c r="AA19" s="26">
        <f t="shared" si="39"/>
        <v>0</v>
      </c>
      <c r="AB19" s="26">
        <f t="shared" ref="AB19:AC19" si="122">SUM(V19+Y19)</f>
        <v>0</v>
      </c>
      <c r="AC19" s="26">
        <f t="shared" si="122"/>
        <v>0</v>
      </c>
      <c r="AD19" s="27">
        <f t="shared" si="41"/>
        <v>0</v>
      </c>
      <c r="AE19" s="28">
        <f>September!AK19</f>
        <v>0</v>
      </c>
      <c r="AF19" s="28">
        <f>September!AL19</f>
        <v>180</v>
      </c>
      <c r="AG19" s="26">
        <f t="shared" si="42"/>
        <v>180</v>
      </c>
      <c r="AH19" s="25">
        <v>0</v>
      </c>
      <c r="AI19" s="25">
        <v>66</v>
      </c>
      <c r="AJ19" s="26">
        <f t="shared" si="43"/>
        <v>66</v>
      </c>
      <c r="AK19" s="26">
        <f t="shared" ref="AK19:AL19" si="123">SUM(AE19+AH19)</f>
        <v>0</v>
      </c>
      <c r="AL19" s="26">
        <f t="shared" si="123"/>
        <v>246</v>
      </c>
      <c r="AM19" s="27">
        <f t="shared" si="45"/>
        <v>246</v>
      </c>
      <c r="AN19" s="30">
        <f>September!AT19</f>
        <v>0</v>
      </c>
      <c r="AO19" s="26">
        <f>September!AU19</f>
        <v>0</v>
      </c>
      <c r="AP19" s="26">
        <f t="shared" si="46"/>
        <v>0</v>
      </c>
      <c r="AQ19" s="25">
        <v>0</v>
      </c>
      <c r="AR19" s="25">
        <v>0</v>
      </c>
      <c r="AS19" s="26">
        <f t="shared" si="47"/>
        <v>0</v>
      </c>
      <c r="AT19" s="26">
        <f t="shared" ref="AT19:AU19" si="124">SUM(AN19+AQ19)</f>
        <v>0</v>
      </c>
      <c r="AU19" s="26">
        <f t="shared" si="124"/>
        <v>0</v>
      </c>
      <c r="AV19" s="27">
        <f t="shared" si="49"/>
        <v>0</v>
      </c>
      <c r="AW19" s="28">
        <f>September!BC19</f>
        <v>0</v>
      </c>
      <c r="AX19" s="28">
        <f>September!BD19</f>
        <v>0</v>
      </c>
      <c r="AY19" s="26">
        <f t="shared" si="50"/>
        <v>0</v>
      </c>
      <c r="AZ19" s="25">
        <v>0</v>
      </c>
      <c r="BA19" s="25">
        <v>0</v>
      </c>
      <c r="BB19" s="26">
        <f t="shared" si="51"/>
        <v>0</v>
      </c>
      <c r="BC19" s="26">
        <f t="shared" ref="BC19:BD19" si="125">SUM(AW19+AZ19)</f>
        <v>0</v>
      </c>
      <c r="BD19" s="26">
        <f t="shared" si="125"/>
        <v>0</v>
      </c>
      <c r="BE19" s="27">
        <f t="shared" si="53"/>
        <v>0</v>
      </c>
      <c r="BF19" s="30">
        <f>September!BL19</f>
        <v>0</v>
      </c>
      <c r="BG19" s="26">
        <f>September!BM19</f>
        <v>0</v>
      </c>
      <c r="BH19" s="26">
        <f t="shared" si="54"/>
        <v>0</v>
      </c>
      <c r="BI19" s="25">
        <v>0</v>
      </c>
      <c r="BJ19" s="25">
        <v>34</v>
      </c>
      <c r="BK19" s="26">
        <f t="shared" si="55"/>
        <v>34</v>
      </c>
      <c r="BL19" s="26">
        <f t="shared" ref="BL19:BM19" si="126">SUM(BF19+BI19)</f>
        <v>0</v>
      </c>
      <c r="BM19" s="26">
        <f t="shared" si="126"/>
        <v>34</v>
      </c>
      <c r="BN19" s="27">
        <f t="shared" si="57"/>
        <v>34</v>
      </c>
      <c r="BO19" s="28">
        <f>September!BU19</f>
        <v>22</v>
      </c>
      <c r="BP19" s="28">
        <f>September!BV19</f>
        <v>60</v>
      </c>
      <c r="BQ19" s="26">
        <f t="shared" si="58"/>
        <v>82</v>
      </c>
      <c r="BR19" s="26"/>
      <c r="BS19" s="26"/>
      <c r="BT19" s="26">
        <f t="shared" si="59"/>
        <v>0</v>
      </c>
      <c r="BU19" s="26">
        <f t="shared" ref="BU19:BV19" si="127">SUM(BO19+BR19)</f>
        <v>22</v>
      </c>
      <c r="BV19" s="26">
        <f t="shared" si="127"/>
        <v>60</v>
      </c>
      <c r="BW19" s="27">
        <f t="shared" si="61"/>
        <v>82</v>
      </c>
      <c r="BX19" s="30">
        <f>September!CD19</f>
        <v>0</v>
      </c>
      <c r="BY19" s="26">
        <f>September!CE19</f>
        <v>0</v>
      </c>
      <c r="BZ19" s="26">
        <f t="shared" si="62"/>
        <v>0</v>
      </c>
      <c r="CA19" s="26"/>
      <c r="CB19" s="26"/>
      <c r="CC19" s="26">
        <f t="shared" si="63"/>
        <v>0</v>
      </c>
      <c r="CD19" s="26">
        <f t="shared" ref="CD19:CE19" si="128">SUM(BX19+CA19)</f>
        <v>0</v>
      </c>
      <c r="CE19" s="26">
        <f t="shared" si="128"/>
        <v>0</v>
      </c>
      <c r="CF19" s="27">
        <f t="shared" si="65"/>
        <v>0</v>
      </c>
      <c r="CG19" s="28">
        <f>September!CM19</f>
        <v>0</v>
      </c>
      <c r="CH19" s="28">
        <f>September!CN19</f>
        <v>0</v>
      </c>
      <c r="CI19" s="26">
        <f t="shared" si="66"/>
        <v>0</v>
      </c>
      <c r="CJ19" s="25">
        <v>6</v>
      </c>
      <c r="CK19" s="25">
        <v>10</v>
      </c>
      <c r="CL19" s="26">
        <f t="shared" si="67"/>
        <v>16</v>
      </c>
      <c r="CM19" s="26">
        <f t="shared" ref="CM19:CN19" si="129">SUM(CG19+CJ19)</f>
        <v>6</v>
      </c>
      <c r="CN19" s="26">
        <f t="shared" si="129"/>
        <v>10</v>
      </c>
      <c r="CO19" s="27">
        <f t="shared" si="69"/>
        <v>16</v>
      </c>
      <c r="CP19" s="95">
        <f ca="1">IFERROR(__xludf.DUMMYFUNCTION("""COMPUTED_VALUE"""),9)</f>
        <v>9</v>
      </c>
      <c r="CQ19" s="96">
        <f ca="1">IFERROR(__xludf.DUMMYFUNCTION("""COMPUTED_VALUE"""),123)</f>
        <v>123</v>
      </c>
      <c r="CR19" s="96">
        <f ca="1">IFERROR(__xludf.DUMMYFUNCTION("""COMPUTED_VALUE"""),132)</f>
        <v>132</v>
      </c>
      <c r="CS19" s="33">
        <f ca="1">IFERROR(__xludf.DUMMYFUNCTION("""COMPUTED_VALUE"""),1)</f>
        <v>1</v>
      </c>
      <c r="CT19" s="33">
        <f ca="1">IFERROR(__xludf.DUMMYFUNCTION("""COMPUTED_VALUE"""),27)</f>
        <v>27</v>
      </c>
      <c r="CU19" s="33">
        <f ca="1">IFERROR(__xludf.DUMMYFUNCTION("""COMPUTED_VALUE"""),28)</f>
        <v>28</v>
      </c>
      <c r="CV19" s="96">
        <f ca="1">IFERROR(__xludf.DUMMYFUNCTION("""COMPUTED_VALUE"""),10)</f>
        <v>10</v>
      </c>
      <c r="CW19" s="96">
        <f ca="1">IFERROR(__xludf.DUMMYFUNCTION("""COMPUTED_VALUE"""),150)</f>
        <v>150</v>
      </c>
      <c r="CX19" s="97">
        <f ca="1">IFERROR(__xludf.DUMMYFUNCTION("""COMPUTED_VALUE"""),160)</f>
        <v>160</v>
      </c>
      <c r="CY19" s="28">
        <f>September!DE19</f>
        <v>0</v>
      </c>
      <c r="CZ19" s="28">
        <f>September!DF19</f>
        <v>0</v>
      </c>
      <c r="DA19" s="26">
        <f t="shared" si="70"/>
        <v>0</v>
      </c>
      <c r="DB19" s="25">
        <v>0</v>
      </c>
      <c r="DC19" s="25">
        <v>0</v>
      </c>
      <c r="DD19" s="26">
        <f t="shared" si="71"/>
        <v>0</v>
      </c>
      <c r="DE19" s="26">
        <f t="shared" ref="DE19:DF19" si="130">SUM(CY19+DB19)</f>
        <v>0</v>
      </c>
      <c r="DF19" s="26">
        <f t="shared" si="130"/>
        <v>0</v>
      </c>
      <c r="DG19" s="27">
        <f t="shared" si="73"/>
        <v>0</v>
      </c>
      <c r="DH19" s="30">
        <f>September!DN19</f>
        <v>0</v>
      </c>
      <c r="DI19" s="26">
        <f>September!DO19</f>
        <v>0</v>
      </c>
      <c r="DJ19" s="26">
        <f t="shared" si="74"/>
        <v>0</v>
      </c>
      <c r="DK19" s="26"/>
      <c r="DL19" s="26"/>
      <c r="DM19" s="26">
        <f t="shared" si="75"/>
        <v>0</v>
      </c>
      <c r="DN19" s="26">
        <f t="shared" ref="DN19:DO19" si="131">SUM(DH19+DK19)</f>
        <v>0</v>
      </c>
      <c r="DO19" s="26">
        <f t="shared" si="131"/>
        <v>0</v>
      </c>
      <c r="DP19" s="27">
        <f t="shared" si="77"/>
        <v>0</v>
      </c>
      <c r="DQ19" s="28">
        <f>September!DW19</f>
        <v>0</v>
      </c>
      <c r="DR19" s="26">
        <f>September!DX19</f>
        <v>0</v>
      </c>
      <c r="DS19" s="26">
        <f t="shared" si="78"/>
        <v>0</v>
      </c>
      <c r="DT19" s="26"/>
      <c r="DU19" s="26"/>
      <c r="DV19" s="26">
        <f t="shared" si="79"/>
        <v>0</v>
      </c>
      <c r="DW19" s="26">
        <f t="shared" ref="DW19:DX19" si="132">SUM(DQ19+DT19)</f>
        <v>0</v>
      </c>
      <c r="DX19" s="26">
        <f t="shared" si="132"/>
        <v>0</v>
      </c>
      <c r="DY19" s="27">
        <f t="shared" si="81"/>
        <v>0</v>
      </c>
      <c r="DZ19" s="30">
        <f>September!EF19</f>
        <v>0</v>
      </c>
      <c r="EA19" s="26">
        <f>September!EG19</f>
        <v>0</v>
      </c>
      <c r="EB19" s="26">
        <f t="shared" si="82"/>
        <v>0</v>
      </c>
      <c r="EC19" s="26"/>
      <c r="ED19" s="26"/>
      <c r="EE19" s="26">
        <f t="shared" si="83"/>
        <v>0</v>
      </c>
      <c r="EF19" s="26">
        <f t="shared" ref="EF19:EG19" si="133">SUM(DZ19+EC19)</f>
        <v>0</v>
      </c>
      <c r="EG19" s="26">
        <f t="shared" si="133"/>
        <v>0</v>
      </c>
      <c r="EH19" s="27">
        <f t="shared" si="85"/>
        <v>0</v>
      </c>
      <c r="EI19" s="30">
        <f>September!EO19</f>
        <v>0</v>
      </c>
      <c r="EJ19" s="26">
        <f>September!EP19</f>
        <v>0</v>
      </c>
      <c r="EK19" s="26">
        <f t="shared" si="86"/>
        <v>0</v>
      </c>
      <c r="EL19" s="26"/>
      <c r="EM19" s="26"/>
      <c r="EN19" s="26">
        <f t="shared" si="87"/>
        <v>0</v>
      </c>
      <c r="EO19" s="26">
        <f t="shared" ref="EO19:EP19" si="134">SUM(EI19+EL19)</f>
        <v>0</v>
      </c>
      <c r="EP19" s="26">
        <f t="shared" si="134"/>
        <v>0</v>
      </c>
      <c r="EQ19" s="27">
        <f t="shared" si="89"/>
        <v>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5.75" customHeight="1">
      <c r="A20" s="277"/>
      <c r="B20" s="278"/>
      <c r="C20" s="247"/>
      <c r="D20" s="146">
        <f>September!J20</f>
        <v>0</v>
      </c>
      <c r="E20" s="147">
        <f>September!K20</f>
        <v>0</v>
      </c>
      <c r="F20" s="51"/>
      <c r="G20" s="51"/>
      <c r="H20" s="51"/>
      <c r="I20" s="51"/>
      <c r="J20" s="51"/>
      <c r="K20" s="51"/>
      <c r="L20" s="51"/>
      <c r="M20" s="20">
        <f>September!S20</f>
        <v>0</v>
      </c>
      <c r="N20" s="18">
        <f>September!T20</f>
        <v>0</v>
      </c>
      <c r="O20" s="51"/>
      <c r="P20" s="51"/>
      <c r="Q20" s="51"/>
      <c r="R20" s="51"/>
      <c r="S20" s="51"/>
      <c r="T20" s="51"/>
      <c r="U20" s="51"/>
      <c r="V20" s="20">
        <f>September!AB20</f>
        <v>0</v>
      </c>
      <c r="W20" s="20">
        <f>September!AC20</f>
        <v>0</v>
      </c>
      <c r="X20" s="51"/>
      <c r="Y20" s="51"/>
      <c r="Z20" s="51"/>
      <c r="AA20" s="51"/>
      <c r="AB20" s="51"/>
      <c r="AC20" s="51"/>
      <c r="AD20" s="51"/>
      <c r="AE20" s="20">
        <f>September!AK20</f>
        <v>0</v>
      </c>
      <c r="AF20" s="20">
        <f>September!AL20</f>
        <v>0</v>
      </c>
      <c r="AG20" s="51"/>
      <c r="AH20" s="51"/>
      <c r="AI20" s="51"/>
      <c r="AJ20" s="51"/>
      <c r="AK20" s="51"/>
      <c r="AL20" s="51"/>
      <c r="AM20" s="51"/>
      <c r="AN20" s="17">
        <f>September!AT20</f>
        <v>0</v>
      </c>
      <c r="AO20" s="18">
        <f>September!AU20</f>
        <v>0</v>
      </c>
      <c r="AP20" s="51"/>
      <c r="AQ20" s="51"/>
      <c r="AR20" s="51"/>
      <c r="AS20" s="51"/>
      <c r="AT20" s="51"/>
      <c r="AU20" s="51"/>
      <c r="AV20" s="51"/>
      <c r="AW20" s="20">
        <f>September!BC20</f>
        <v>0</v>
      </c>
      <c r="AX20" s="20">
        <f>September!BD20</f>
        <v>0</v>
      </c>
      <c r="AY20" s="51"/>
      <c r="AZ20" s="51"/>
      <c r="BA20" s="51"/>
      <c r="BB20" s="51"/>
      <c r="BC20" s="51"/>
      <c r="BD20" s="51"/>
      <c r="BE20" s="51"/>
      <c r="BF20" s="17">
        <f>September!BL20</f>
        <v>0</v>
      </c>
      <c r="BG20" s="18">
        <f>September!BM20</f>
        <v>0</v>
      </c>
      <c r="BH20" s="51"/>
      <c r="BI20" s="51"/>
      <c r="BJ20" s="51"/>
      <c r="BK20" s="51"/>
      <c r="BL20" s="51"/>
      <c r="BM20" s="51"/>
      <c r="BN20" s="51"/>
      <c r="BO20" s="20">
        <f>September!BU20</f>
        <v>0</v>
      </c>
      <c r="BP20" s="20">
        <f>September!BV20</f>
        <v>0</v>
      </c>
      <c r="BQ20" s="51"/>
      <c r="BR20" s="51"/>
      <c r="BS20" s="51"/>
      <c r="BT20" s="51"/>
      <c r="BU20" s="51"/>
      <c r="BV20" s="51"/>
      <c r="BW20" s="51"/>
      <c r="BX20" s="17">
        <f>September!CD20</f>
        <v>0</v>
      </c>
      <c r="BY20" s="18">
        <f>September!CE20</f>
        <v>0</v>
      </c>
      <c r="BZ20" s="51"/>
      <c r="CA20" s="51"/>
      <c r="CB20" s="51"/>
      <c r="CC20" s="51"/>
      <c r="CD20" s="51"/>
      <c r="CE20" s="51"/>
      <c r="CF20" s="51"/>
      <c r="CG20" s="20">
        <f>September!CM20</f>
        <v>0</v>
      </c>
      <c r="CH20" s="20">
        <f>September!CN20</f>
        <v>0</v>
      </c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20">
        <f>September!DE20</f>
        <v>0</v>
      </c>
      <c r="CZ20" s="20">
        <f>September!DF20</f>
        <v>0</v>
      </c>
      <c r="DA20" s="51"/>
      <c r="DB20" s="51"/>
      <c r="DC20" s="51"/>
      <c r="DD20" s="51"/>
      <c r="DE20" s="51"/>
      <c r="DF20" s="51"/>
      <c r="DG20" s="51"/>
      <c r="DH20" s="17">
        <f>September!DN20</f>
        <v>0</v>
      </c>
      <c r="DI20" s="18">
        <f>September!DO20</f>
        <v>0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17">
        <f>September!EF20</f>
        <v>0</v>
      </c>
      <c r="EA20" s="18">
        <f>September!EG20</f>
        <v>0</v>
      </c>
      <c r="EB20" s="51"/>
      <c r="EC20" s="51"/>
      <c r="ED20" s="51"/>
      <c r="EE20" s="51"/>
      <c r="EF20" s="51"/>
      <c r="EG20" s="51"/>
      <c r="EH20" s="51"/>
      <c r="EI20" s="17">
        <f>September!EO20</f>
        <v>0</v>
      </c>
      <c r="EJ20" s="18">
        <f>September!EP20</f>
        <v>0</v>
      </c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20"/>
    </row>
    <row r="21" spans="1:156">
      <c r="A21" s="276" t="s">
        <v>41</v>
      </c>
      <c r="B21" s="256"/>
      <c r="C21" s="52" t="s">
        <v>42</v>
      </c>
      <c r="D21" s="24">
        <f>September!J21</f>
        <v>0</v>
      </c>
      <c r="E21" s="25">
        <f>September!K21</f>
        <v>0</v>
      </c>
      <c r="F21" s="41"/>
      <c r="G21" s="41"/>
      <c r="H21" s="41"/>
      <c r="I21" s="41"/>
      <c r="J21" s="41"/>
      <c r="K21" s="41"/>
      <c r="L21" s="41"/>
      <c r="M21" s="28">
        <f>September!S21</f>
        <v>0</v>
      </c>
      <c r="N21" s="26">
        <f>September!T21</f>
        <v>0</v>
      </c>
      <c r="O21" s="41"/>
      <c r="P21" s="41"/>
      <c r="Q21" s="41"/>
      <c r="R21" s="41"/>
      <c r="S21" s="41"/>
      <c r="T21" s="41"/>
      <c r="U21" s="41"/>
      <c r="V21" s="28">
        <f>September!AB21</f>
        <v>0</v>
      </c>
      <c r="W21" s="28">
        <f>September!AC21</f>
        <v>0</v>
      </c>
      <c r="X21" s="41"/>
      <c r="Y21" s="41"/>
      <c r="Z21" s="41"/>
      <c r="AA21" s="41"/>
      <c r="AB21" s="41"/>
      <c r="AC21" s="41"/>
      <c r="AD21" s="41"/>
      <c r="AE21" s="28">
        <f>September!AK21</f>
        <v>0</v>
      </c>
      <c r="AF21" s="28">
        <f>September!AL21</f>
        <v>0</v>
      </c>
      <c r="AG21" s="41"/>
      <c r="AH21" s="41"/>
      <c r="AI21" s="41"/>
      <c r="AJ21" s="41"/>
      <c r="AK21" s="41"/>
      <c r="AL21" s="41"/>
      <c r="AM21" s="41"/>
      <c r="AN21" s="30">
        <f>September!AT21</f>
        <v>0</v>
      </c>
      <c r="AO21" s="26">
        <f>September!AU21</f>
        <v>0</v>
      </c>
      <c r="AP21" s="41"/>
      <c r="AQ21" s="41"/>
      <c r="AR21" s="41"/>
      <c r="AS21" s="41"/>
      <c r="AT21" s="41"/>
      <c r="AU21" s="41"/>
      <c r="AV21" s="41"/>
      <c r="AW21" s="28">
        <f>September!BC21</f>
        <v>0</v>
      </c>
      <c r="AX21" s="28">
        <f>September!BD21</f>
        <v>0</v>
      </c>
      <c r="AY21" s="41"/>
      <c r="AZ21" s="41"/>
      <c r="BA21" s="41"/>
      <c r="BB21" s="41"/>
      <c r="BC21" s="41"/>
      <c r="BD21" s="41"/>
      <c r="BE21" s="41"/>
      <c r="BF21" s="30">
        <f>September!BL21</f>
        <v>0</v>
      </c>
      <c r="BG21" s="26">
        <f>September!BM21</f>
        <v>0</v>
      </c>
      <c r="BH21" s="41"/>
      <c r="BI21" s="41"/>
      <c r="BJ21" s="41"/>
      <c r="BK21" s="41"/>
      <c r="BL21" s="41"/>
      <c r="BM21" s="41"/>
      <c r="BN21" s="41"/>
      <c r="BO21" s="28">
        <f>September!BU21</f>
        <v>0</v>
      </c>
      <c r="BP21" s="28">
        <f>September!BV21</f>
        <v>0</v>
      </c>
      <c r="BQ21" s="41"/>
      <c r="BR21" s="41"/>
      <c r="BS21" s="41"/>
      <c r="BT21" s="41"/>
      <c r="BU21" s="41"/>
      <c r="BV21" s="41"/>
      <c r="BW21" s="41"/>
      <c r="BX21" s="30">
        <f>September!CD21</f>
        <v>0</v>
      </c>
      <c r="BY21" s="26">
        <f>September!CE21</f>
        <v>0</v>
      </c>
      <c r="BZ21" s="41"/>
      <c r="CA21" s="41"/>
      <c r="CB21" s="41"/>
      <c r="CC21" s="41"/>
      <c r="CD21" s="41"/>
      <c r="CE21" s="41"/>
      <c r="CF21" s="41"/>
      <c r="CG21" s="28">
        <f>September!CM21</f>
        <v>0</v>
      </c>
      <c r="CH21" s="28">
        <f>September!CN21</f>
        <v>0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28">
        <f>September!DE21</f>
        <v>0</v>
      </c>
      <c r="CZ21" s="28">
        <f>September!DF21</f>
        <v>0</v>
      </c>
      <c r="DA21" s="41"/>
      <c r="DB21" s="41"/>
      <c r="DC21" s="137"/>
      <c r="DD21" s="41"/>
      <c r="DE21" s="41"/>
      <c r="DF21" s="41"/>
      <c r="DG21" s="41"/>
      <c r="DH21" s="30">
        <f>September!DN21</f>
        <v>0</v>
      </c>
      <c r="DI21" s="26">
        <f>September!DO21</f>
        <v>0</v>
      </c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30">
        <f>September!EF21</f>
        <v>0</v>
      </c>
      <c r="EA21" s="26">
        <f>September!EG21</f>
        <v>0</v>
      </c>
      <c r="EB21" s="41"/>
      <c r="EC21" s="41"/>
      <c r="ED21" s="41"/>
      <c r="EE21" s="41"/>
      <c r="EF21" s="41"/>
      <c r="EG21" s="41"/>
      <c r="EH21" s="41"/>
      <c r="EI21" s="30">
        <f>September!EO21</f>
        <v>0</v>
      </c>
      <c r="EJ21" s="26">
        <f>September!EP21</f>
        <v>0</v>
      </c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28"/>
    </row>
    <row r="22" spans="1:156">
      <c r="A22" s="58"/>
      <c r="B22" s="59">
        <v>1</v>
      </c>
      <c r="C22" s="57" t="s">
        <v>43</v>
      </c>
      <c r="D22" s="24">
        <f>September!J22</f>
        <v>311</v>
      </c>
      <c r="E22" s="25">
        <f>September!K22</f>
        <v>1446</v>
      </c>
      <c r="F22" s="26">
        <f t="shared" ref="F22:F32" si="135">SUM(D22:E22)</f>
        <v>1757</v>
      </c>
      <c r="G22" s="25">
        <v>49</v>
      </c>
      <c r="H22" s="25">
        <v>168</v>
      </c>
      <c r="I22" s="26">
        <f t="shared" ref="I22:I32" si="136">SUM(G22:H22)</f>
        <v>217</v>
      </c>
      <c r="J22" s="26">
        <f t="shared" ref="J22:K22" si="137">SUM(D22+G22)</f>
        <v>360</v>
      </c>
      <c r="K22" s="26">
        <f t="shared" si="137"/>
        <v>1614</v>
      </c>
      <c r="L22" s="27">
        <f t="shared" ref="L22:L32" si="138">SUM(J22:K22)</f>
        <v>1974</v>
      </c>
      <c r="M22" s="28">
        <f>September!S22</f>
        <v>157</v>
      </c>
      <c r="N22" s="26">
        <f>September!T22</f>
        <v>856</v>
      </c>
      <c r="O22" s="26">
        <f t="shared" ref="O22:O32" si="139">SUM(M22:N22)</f>
        <v>1013</v>
      </c>
      <c r="P22" s="25">
        <v>21</v>
      </c>
      <c r="Q22" s="25">
        <v>121</v>
      </c>
      <c r="R22" s="26">
        <f t="shared" ref="R22:R32" si="140">SUM(P22:Q22)</f>
        <v>142</v>
      </c>
      <c r="S22" s="26">
        <f t="shared" ref="S22:T22" si="141">SUM(M22+P22)</f>
        <v>178</v>
      </c>
      <c r="T22" s="26">
        <f t="shared" si="141"/>
        <v>977</v>
      </c>
      <c r="U22" s="27">
        <f t="shared" ref="U22:U32" si="142">SUM(S22:T22)</f>
        <v>1155</v>
      </c>
      <c r="V22" s="28">
        <f>September!AB22</f>
        <v>382</v>
      </c>
      <c r="W22" s="28">
        <f>September!AC22</f>
        <v>1304</v>
      </c>
      <c r="X22" s="26">
        <f t="shared" ref="X22:X32" si="143">SUM(V22:W22)</f>
        <v>1686</v>
      </c>
      <c r="Y22" s="25">
        <v>40</v>
      </c>
      <c r="Z22" s="25">
        <v>162</v>
      </c>
      <c r="AA22" s="26">
        <f t="shared" ref="AA22:AA32" si="144">SUM(Y22:Z22)</f>
        <v>202</v>
      </c>
      <c r="AB22" s="26">
        <f t="shared" ref="AB22:AC22" si="145">SUM(V22+Y22)</f>
        <v>422</v>
      </c>
      <c r="AC22" s="26">
        <f t="shared" si="145"/>
        <v>1466</v>
      </c>
      <c r="AD22" s="27">
        <f t="shared" ref="AD22:AD32" si="146">SUM(AB22:AC22)</f>
        <v>1888</v>
      </c>
      <c r="AE22" s="28">
        <f>September!AK22</f>
        <v>434</v>
      </c>
      <c r="AF22" s="28">
        <f>September!AL22</f>
        <v>1200</v>
      </c>
      <c r="AG22" s="26">
        <f t="shared" ref="AG22:AG32" si="147">SUM(AE22:AF22)</f>
        <v>1634</v>
      </c>
      <c r="AH22" s="25">
        <v>56</v>
      </c>
      <c r="AI22" s="25">
        <v>157</v>
      </c>
      <c r="AJ22" s="26">
        <f t="shared" ref="AJ22:AJ32" si="148">SUM(AH22:AI22)</f>
        <v>213</v>
      </c>
      <c r="AK22" s="26">
        <f t="shared" ref="AK22:AL22" si="149">SUM(AE22+AH22)</f>
        <v>490</v>
      </c>
      <c r="AL22" s="26">
        <f t="shared" si="149"/>
        <v>1357</v>
      </c>
      <c r="AM22" s="27">
        <f t="shared" ref="AM22:AM32" si="150">SUM(AK22:AL22)</f>
        <v>1847</v>
      </c>
      <c r="AN22" s="30">
        <f>September!AT22</f>
        <v>537</v>
      </c>
      <c r="AO22" s="26">
        <f>September!AU22</f>
        <v>1968</v>
      </c>
      <c r="AP22" s="26">
        <f t="shared" ref="AP22:AP32" si="151">SUM(AN22:AO22)</f>
        <v>2505</v>
      </c>
      <c r="AQ22" s="25">
        <v>70</v>
      </c>
      <c r="AR22" s="25">
        <v>242</v>
      </c>
      <c r="AS22" s="26">
        <f t="shared" ref="AS22:AS32" si="152">SUM(AQ22:AR22)</f>
        <v>312</v>
      </c>
      <c r="AT22" s="26">
        <f t="shared" ref="AT22:AU22" si="153">SUM(AN22+AQ22)</f>
        <v>607</v>
      </c>
      <c r="AU22" s="26">
        <f t="shared" si="153"/>
        <v>2210</v>
      </c>
      <c r="AV22" s="27">
        <f t="shared" ref="AV22:AV32" si="154">SUM(AT22:AU22)</f>
        <v>2817</v>
      </c>
      <c r="AW22" s="28">
        <f>September!BC22</f>
        <v>863</v>
      </c>
      <c r="AX22" s="28">
        <f>September!BD22</f>
        <v>2350</v>
      </c>
      <c r="AY22" s="26">
        <f t="shared" ref="AY22:AY32" si="155">SUM(AW22:AX22)</f>
        <v>3213</v>
      </c>
      <c r="AZ22" s="25">
        <v>96</v>
      </c>
      <c r="BA22" s="25">
        <v>260</v>
      </c>
      <c r="BB22" s="26">
        <f t="shared" ref="BB22:BB32" si="156">SUM(AZ22:BA22)</f>
        <v>356</v>
      </c>
      <c r="BC22" s="26">
        <f t="shared" ref="BC22:BD22" si="157">SUM(AW22+AZ22)</f>
        <v>959</v>
      </c>
      <c r="BD22" s="26">
        <f t="shared" si="157"/>
        <v>2610</v>
      </c>
      <c r="BE22" s="27">
        <f t="shared" ref="BE22:BE32" si="158">SUM(BC22:BD22)</f>
        <v>3569</v>
      </c>
      <c r="BF22" s="30">
        <f>September!BL22</f>
        <v>140</v>
      </c>
      <c r="BG22" s="26">
        <f>September!BM22</f>
        <v>758</v>
      </c>
      <c r="BH22" s="26">
        <f t="shared" ref="BH22:BH32" si="159">SUM(BF22:BG22)</f>
        <v>898</v>
      </c>
      <c r="BI22" s="25">
        <v>22</v>
      </c>
      <c r="BJ22" s="25">
        <v>120</v>
      </c>
      <c r="BK22" s="26">
        <f t="shared" ref="BK22:BK32" si="160">SUM(BI22:BJ22)</f>
        <v>142</v>
      </c>
      <c r="BL22" s="26">
        <f t="shared" ref="BL22:BM22" si="161">SUM(BF22+BI22)</f>
        <v>162</v>
      </c>
      <c r="BM22" s="26">
        <f t="shared" si="161"/>
        <v>878</v>
      </c>
      <c r="BN22" s="27">
        <f t="shared" ref="BN22:BN32" si="162">SUM(BL22:BM22)</f>
        <v>1040</v>
      </c>
      <c r="BO22" s="28">
        <f>September!BU22</f>
        <v>141</v>
      </c>
      <c r="BP22" s="28">
        <f>September!BV22</f>
        <v>365</v>
      </c>
      <c r="BQ22" s="26">
        <f t="shared" ref="BQ22:BQ32" si="163">SUM(BO22:BP22)</f>
        <v>506</v>
      </c>
      <c r="BR22" s="26"/>
      <c r="BS22" s="26"/>
      <c r="BT22" s="26">
        <f t="shared" ref="BT22:BT32" si="164">SUM(BR22:BS22)</f>
        <v>0</v>
      </c>
      <c r="BU22" s="26">
        <f t="shared" ref="BU22:BV22" si="165">SUM(BO22+BR22)</f>
        <v>141</v>
      </c>
      <c r="BV22" s="26">
        <f t="shared" si="165"/>
        <v>365</v>
      </c>
      <c r="BW22" s="27">
        <f t="shared" ref="BW22:BW32" si="166">SUM(BU22:BV22)</f>
        <v>506</v>
      </c>
      <c r="BX22" s="30">
        <f>September!CD22</f>
        <v>199</v>
      </c>
      <c r="BY22" s="26">
        <f>September!CE22</f>
        <v>637</v>
      </c>
      <c r="BZ22" s="26">
        <f t="shared" ref="BZ22:BZ32" si="167">SUM(BX22:BY22)</f>
        <v>836</v>
      </c>
      <c r="CA22" s="25">
        <v>36</v>
      </c>
      <c r="CB22" s="25">
        <v>110</v>
      </c>
      <c r="CC22" s="26">
        <f t="shared" ref="CC22:CC32" si="168">SUM(CA22:CB22)</f>
        <v>146</v>
      </c>
      <c r="CD22" s="26">
        <f t="shared" ref="CD22:CE22" si="169">SUM(BX22+CA22)</f>
        <v>235</v>
      </c>
      <c r="CE22" s="26">
        <f t="shared" si="169"/>
        <v>747</v>
      </c>
      <c r="CF22" s="27">
        <f t="shared" ref="CF22:CF32" si="170">SUM(CD22:CE22)</f>
        <v>982</v>
      </c>
      <c r="CG22" s="28">
        <f>September!CM22</f>
        <v>307</v>
      </c>
      <c r="CH22" s="28">
        <f>September!CN22</f>
        <v>1084</v>
      </c>
      <c r="CI22" s="26">
        <f t="shared" ref="CI22:CI32" si="171">SUM(CG22:CH22)</f>
        <v>1391</v>
      </c>
      <c r="CJ22" s="25">
        <v>38</v>
      </c>
      <c r="CK22" s="25">
        <v>104</v>
      </c>
      <c r="CL22" s="26">
        <f t="shared" ref="CL22:CL32" si="172">SUM(CJ22:CK22)</f>
        <v>142</v>
      </c>
      <c r="CM22" s="26">
        <f t="shared" ref="CM22:CN22" si="173">SUM(CG22+CJ22)</f>
        <v>345</v>
      </c>
      <c r="CN22" s="26">
        <f t="shared" si="173"/>
        <v>1188</v>
      </c>
      <c r="CO22" s="27">
        <f t="shared" ref="CO22:CO32" si="174">SUM(CM22:CN22)</f>
        <v>1533</v>
      </c>
      <c r="CP22" s="95">
        <f ca="1">IFERROR(__xludf.DUMMYFUNCTION("""COMPUTED_VALUE"""),597)</f>
        <v>597</v>
      </c>
      <c r="CQ22" s="96">
        <f ca="1">IFERROR(__xludf.DUMMYFUNCTION("""COMPUTED_VALUE"""),1928)</f>
        <v>1928</v>
      </c>
      <c r="CR22" s="96">
        <f ca="1">IFERROR(__xludf.DUMMYFUNCTION("""COMPUTED_VALUE"""),2525)</f>
        <v>2525</v>
      </c>
      <c r="CS22" s="33">
        <f ca="1">IFERROR(__xludf.DUMMYFUNCTION("""COMPUTED_VALUE"""),74)</f>
        <v>74</v>
      </c>
      <c r="CT22" s="33">
        <f ca="1">IFERROR(__xludf.DUMMYFUNCTION("""COMPUTED_VALUE"""),188)</f>
        <v>188</v>
      </c>
      <c r="CU22" s="33">
        <f ca="1">IFERROR(__xludf.DUMMYFUNCTION("""COMPUTED_VALUE"""),262)</f>
        <v>262</v>
      </c>
      <c r="CV22" s="96">
        <f ca="1">IFERROR(__xludf.DUMMYFUNCTION("""COMPUTED_VALUE"""),671)</f>
        <v>671</v>
      </c>
      <c r="CW22" s="96">
        <f ca="1">IFERROR(__xludf.DUMMYFUNCTION("""COMPUTED_VALUE"""),2116)</f>
        <v>2116</v>
      </c>
      <c r="CX22" s="97">
        <f ca="1">IFERROR(__xludf.DUMMYFUNCTION("""COMPUTED_VALUE"""),2787)</f>
        <v>2787</v>
      </c>
      <c r="CY22" s="28">
        <f>September!DE22</f>
        <v>271</v>
      </c>
      <c r="CZ22" s="28">
        <f>September!DF22</f>
        <v>1060</v>
      </c>
      <c r="DA22" s="26">
        <f t="shared" ref="DA22:DA32" si="175">SUM(CY22:CZ22)</f>
        <v>1331</v>
      </c>
      <c r="DB22" s="25">
        <v>42</v>
      </c>
      <c r="DC22" s="25">
        <v>139</v>
      </c>
      <c r="DD22" s="26">
        <f t="shared" ref="DD22:DD32" si="176">SUM(DB22:DC22)</f>
        <v>181</v>
      </c>
      <c r="DE22" s="26">
        <f t="shared" ref="DE22:DF22" si="177">SUM(CY22+DB22)</f>
        <v>313</v>
      </c>
      <c r="DF22" s="26">
        <f t="shared" si="177"/>
        <v>1199</v>
      </c>
      <c r="DG22" s="27">
        <f t="shared" ref="DG22:DG32" si="178">SUM(DE22:DF22)</f>
        <v>1512</v>
      </c>
      <c r="DH22" s="30">
        <f>September!DN22</f>
        <v>584</v>
      </c>
      <c r="DI22" s="26">
        <f>September!DO22</f>
        <v>2098</v>
      </c>
      <c r="DJ22" s="26">
        <f t="shared" ref="DJ22:DJ32" si="179">SUM(DH22:DI22)</f>
        <v>2682</v>
      </c>
      <c r="DK22" s="25">
        <v>171</v>
      </c>
      <c r="DL22" s="25">
        <v>574</v>
      </c>
      <c r="DM22" s="26">
        <f t="shared" ref="DM22:DM32" si="180">SUM(DK22:DL22)</f>
        <v>745</v>
      </c>
      <c r="DN22" s="26">
        <f t="shared" ref="DN22:DO22" si="181">SUM(DH22+DK22)</f>
        <v>755</v>
      </c>
      <c r="DO22" s="26">
        <f t="shared" si="181"/>
        <v>2672</v>
      </c>
      <c r="DP22" s="27">
        <f t="shared" ref="DP22:DP32" si="182">SUM(DN22:DO22)</f>
        <v>3427</v>
      </c>
      <c r="DQ22" s="28">
        <f>September!DW22</f>
        <v>858</v>
      </c>
      <c r="DR22" s="26">
        <f>September!DX22</f>
        <v>2201</v>
      </c>
      <c r="DS22" s="26">
        <f t="shared" ref="DS22:DS32" si="183">SUM(DQ22:DR22)</f>
        <v>3059</v>
      </c>
      <c r="DT22" s="25">
        <v>98</v>
      </c>
      <c r="DU22" s="25">
        <v>347</v>
      </c>
      <c r="DV22" s="26">
        <f t="shared" ref="DV22:DV32" si="184">SUM(DT22:DU22)</f>
        <v>445</v>
      </c>
      <c r="DW22" s="26">
        <f t="shared" ref="DW22:DX22" si="185">SUM(DQ22+DT22)</f>
        <v>956</v>
      </c>
      <c r="DX22" s="26">
        <f t="shared" si="185"/>
        <v>2548</v>
      </c>
      <c r="DY22" s="27">
        <f t="shared" ref="DY22:DY32" si="186">SUM(DW22:DX22)</f>
        <v>3504</v>
      </c>
      <c r="DZ22" s="30">
        <f>September!EF22</f>
        <v>475</v>
      </c>
      <c r="EA22" s="26">
        <f>September!EG22</f>
        <v>1615</v>
      </c>
      <c r="EB22" s="26">
        <f t="shared" ref="EB22:EB32" si="187">SUM(DZ22:EA22)</f>
        <v>2090</v>
      </c>
      <c r="EC22" s="25">
        <v>60</v>
      </c>
      <c r="ED22" s="25">
        <v>194</v>
      </c>
      <c r="EE22" s="26">
        <f t="shared" ref="EE22:EE32" si="188">SUM(EC22:ED22)</f>
        <v>254</v>
      </c>
      <c r="EF22" s="26">
        <f t="shared" ref="EF22:EG22" si="189">SUM(DZ22+EC22)</f>
        <v>535</v>
      </c>
      <c r="EG22" s="26">
        <f t="shared" si="189"/>
        <v>1809</v>
      </c>
      <c r="EH22" s="27">
        <f t="shared" ref="EH22:EH32" si="190">SUM(EF22:EG22)</f>
        <v>2344</v>
      </c>
      <c r="EI22" s="30">
        <f>September!EO22</f>
        <v>296</v>
      </c>
      <c r="EJ22" s="26">
        <f>September!EP22</f>
        <v>768</v>
      </c>
      <c r="EK22" s="26">
        <f t="shared" ref="EK22:EK32" si="191">SUM(EI22:EJ22)</f>
        <v>1064</v>
      </c>
      <c r="EL22" s="25">
        <v>43</v>
      </c>
      <c r="EM22" s="25">
        <v>145</v>
      </c>
      <c r="EN22" s="26">
        <f t="shared" ref="EN22:EN32" si="192">SUM(EL22:EM22)</f>
        <v>188</v>
      </c>
      <c r="EO22" s="26">
        <f t="shared" ref="EO22:EP22" si="193">SUM(EI22+EL22)</f>
        <v>339</v>
      </c>
      <c r="EP22" s="26">
        <f t="shared" si="193"/>
        <v>913</v>
      </c>
      <c r="EQ22" s="27">
        <f t="shared" ref="EQ22:EQ32" si="194">SUM(EO22:EP22)</f>
        <v>1252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24">
        <f>September!J23</f>
        <v>72</v>
      </c>
      <c r="E23" s="25">
        <f>September!K23</f>
        <v>216</v>
      </c>
      <c r="F23" s="26">
        <f t="shared" si="135"/>
        <v>288</v>
      </c>
      <c r="G23" s="25">
        <v>5</v>
      </c>
      <c r="H23" s="25">
        <v>13</v>
      </c>
      <c r="I23" s="26">
        <f t="shared" si="136"/>
        <v>18</v>
      </c>
      <c r="J23" s="26">
        <f t="shared" ref="J23:K23" si="195">SUM(D23+G23)</f>
        <v>77</v>
      </c>
      <c r="K23" s="26">
        <f t="shared" si="195"/>
        <v>229</v>
      </c>
      <c r="L23" s="27">
        <f t="shared" si="138"/>
        <v>306</v>
      </c>
      <c r="M23" s="28">
        <f>September!S23</f>
        <v>88</v>
      </c>
      <c r="N23" s="26">
        <f>September!T23</f>
        <v>197</v>
      </c>
      <c r="O23" s="26">
        <f t="shared" si="139"/>
        <v>285</v>
      </c>
      <c r="P23" s="25">
        <v>8</v>
      </c>
      <c r="Q23" s="25">
        <v>18</v>
      </c>
      <c r="R23" s="26">
        <f t="shared" si="140"/>
        <v>26</v>
      </c>
      <c r="S23" s="26">
        <f t="shared" ref="S23:T23" si="196">SUM(M23+P23)</f>
        <v>96</v>
      </c>
      <c r="T23" s="26">
        <f t="shared" si="196"/>
        <v>215</v>
      </c>
      <c r="U23" s="27">
        <f t="shared" si="142"/>
        <v>311</v>
      </c>
      <c r="V23" s="28">
        <f>September!AB23</f>
        <v>191</v>
      </c>
      <c r="W23" s="28">
        <f>September!AC23</f>
        <v>460</v>
      </c>
      <c r="X23" s="26">
        <f t="shared" si="143"/>
        <v>651</v>
      </c>
      <c r="Y23" s="25">
        <v>16</v>
      </c>
      <c r="Z23" s="25">
        <v>43</v>
      </c>
      <c r="AA23" s="26">
        <f t="shared" si="144"/>
        <v>59</v>
      </c>
      <c r="AB23" s="26">
        <f t="shared" ref="AB23:AC23" si="197">SUM(V23+Y23)</f>
        <v>207</v>
      </c>
      <c r="AC23" s="26">
        <f t="shared" si="197"/>
        <v>503</v>
      </c>
      <c r="AD23" s="27">
        <f t="shared" si="146"/>
        <v>710</v>
      </c>
      <c r="AE23" s="28">
        <f>September!AK23</f>
        <v>210</v>
      </c>
      <c r="AF23" s="28">
        <f>September!AL23</f>
        <v>684</v>
      </c>
      <c r="AG23" s="26">
        <f t="shared" si="147"/>
        <v>894</v>
      </c>
      <c r="AH23" s="25">
        <v>27</v>
      </c>
      <c r="AI23" s="25">
        <v>85</v>
      </c>
      <c r="AJ23" s="26">
        <f t="shared" si="148"/>
        <v>112</v>
      </c>
      <c r="AK23" s="26">
        <f t="shared" ref="AK23:AL23" si="198">SUM(AE23+AH23)</f>
        <v>237</v>
      </c>
      <c r="AL23" s="26">
        <f t="shared" si="198"/>
        <v>769</v>
      </c>
      <c r="AM23" s="27">
        <f t="shared" si="150"/>
        <v>1006</v>
      </c>
      <c r="AN23" s="30">
        <f>September!AT23</f>
        <v>248</v>
      </c>
      <c r="AO23" s="26">
        <f>September!AU23</f>
        <v>673</v>
      </c>
      <c r="AP23" s="26">
        <f t="shared" si="151"/>
        <v>921</v>
      </c>
      <c r="AQ23" s="25">
        <v>37</v>
      </c>
      <c r="AR23" s="25">
        <v>85</v>
      </c>
      <c r="AS23" s="26">
        <f t="shared" si="152"/>
        <v>122</v>
      </c>
      <c r="AT23" s="26">
        <f t="shared" ref="AT23:AU23" si="199">SUM(AN23+AQ23)</f>
        <v>285</v>
      </c>
      <c r="AU23" s="26">
        <f t="shared" si="199"/>
        <v>758</v>
      </c>
      <c r="AV23" s="27">
        <f t="shared" si="154"/>
        <v>1043</v>
      </c>
      <c r="AW23" s="28">
        <f>September!BC23</f>
        <v>494</v>
      </c>
      <c r="AX23" s="28">
        <f>September!BD23</f>
        <v>1078</v>
      </c>
      <c r="AY23" s="26">
        <f t="shared" si="155"/>
        <v>1572</v>
      </c>
      <c r="AZ23" s="25">
        <v>43</v>
      </c>
      <c r="BA23" s="25">
        <v>126</v>
      </c>
      <c r="BB23" s="26">
        <f t="shared" si="156"/>
        <v>169</v>
      </c>
      <c r="BC23" s="26">
        <f t="shared" ref="BC23:BD23" si="200">SUM(AW23+AZ23)</f>
        <v>537</v>
      </c>
      <c r="BD23" s="26">
        <f t="shared" si="200"/>
        <v>1204</v>
      </c>
      <c r="BE23" s="27">
        <f t="shared" si="158"/>
        <v>1741</v>
      </c>
      <c r="BF23" s="30">
        <f>September!BL23</f>
        <v>34</v>
      </c>
      <c r="BG23" s="26">
        <f>September!BM23</f>
        <v>155</v>
      </c>
      <c r="BH23" s="26">
        <f t="shared" si="159"/>
        <v>189</v>
      </c>
      <c r="BI23" s="25">
        <v>8</v>
      </c>
      <c r="BJ23" s="25">
        <v>24</v>
      </c>
      <c r="BK23" s="26">
        <f t="shared" si="160"/>
        <v>32</v>
      </c>
      <c r="BL23" s="26">
        <f t="shared" ref="BL23:BM23" si="201">SUM(BF23+BI23)</f>
        <v>42</v>
      </c>
      <c r="BM23" s="26">
        <f t="shared" si="201"/>
        <v>179</v>
      </c>
      <c r="BN23" s="27">
        <f t="shared" si="162"/>
        <v>221</v>
      </c>
      <c r="BO23" s="28">
        <f>September!BU23</f>
        <v>51</v>
      </c>
      <c r="BP23" s="28">
        <f>September!BV23</f>
        <v>109</v>
      </c>
      <c r="BQ23" s="26">
        <f t="shared" si="163"/>
        <v>160</v>
      </c>
      <c r="BR23" s="26"/>
      <c r="BS23" s="26"/>
      <c r="BT23" s="26">
        <f t="shared" si="164"/>
        <v>0</v>
      </c>
      <c r="BU23" s="26">
        <f t="shared" ref="BU23:BV23" si="202">SUM(BO23+BR23)</f>
        <v>51</v>
      </c>
      <c r="BV23" s="26">
        <f t="shared" si="202"/>
        <v>109</v>
      </c>
      <c r="BW23" s="27">
        <f t="shared" si="166"/>
        <v>160</v>
      </c>
      <c r="BX23" s="30">
        <f>September!CD23</f>
        <v>175</v>
      </c>
      <c r="BY23" s="26">
        <f>September!CE23</f>
        <v>467</v>
      </c>
      <c r="BZ23" s="26">
        <f t="shared" si="167"/>
        <v>642</v>
      </c>
      <c r="CA23" s="25">
        <v>31</v>
      </c>
      <c r="CB23" s="25">
        <v>91</v>
      </c>
      <c r="CC23" s="26">
        <f t="shared" si="168"/>
        <v>122</v>
      </c>
      <c r="CD23" s="26">
        <f t="shared" ref="CD23:CE23" si="203">SUM(BX23+CA23)</f>
        <v>206</v>
      </c>
      <c r="CE23" s="26">
        <f t="shared" si="203"/>
        <v>558</v>
      </c>
      <c r="CF23" s="27">
        <f t="shared" si="170"/>
        <v>764</v>
      </c>
      <c r="CG23" s="28">
        <f>September!CM23</f>
        <v>234</v>
      </c>
      <c r="CH23" s="28">
        <f>September!CN23</f>
        <v>759</v>
      </c>
      <c r="CI23" s="26">
        <f t="shared" si="171"/>
        <v>993</v>
      </c>
      <c r="CJ23" s="25">
        <v>30</v>
      </c>
      <c r="CK23" s="25">
        <v>65</v>
      </c>
      <c r="CL23" s="26">
        <f t="shared" si="172"/>
        <v>95</v>
      </c>
      <c r="CM23" s="26">
        <f t="shared" ref="CM23:CN23" si="204">SUM(CG23+CJ23)</f>
        <v>264</v>
      </c>
      <c r="CN23" s="26">
        <f t="shared" si="204"/>
        <v>824</v>
      </c>
      <c r="CO23" s="27">
        <f t="shared" si="174"/>
        <v>1088</v>
      </c>
      <c r="CP23" s="95">
        <f ca="1">IFERROR(__xludf.DUMMYFUNCTION("""COMPUTED_VALUE"""),165)</f>
        <v>165</v>
      </c>
      <c r="CQ23" s="96">
        <f ca="1">IFERROR(__xludf.DUMMYFUNCTION("""COMPUTED_VALUE"""),408)</f>
        <v>408</v>
      </c>
      <c r="CR23" s="96">
        <f ca="1">IFERROR(__xludf.DUMMYFUNCTION("""COMPUTED_VALUE"""),573)</f>
        <v>573</v>
      </c>
      <c r="CS23" s="33">
        <f ca="1">IFERROR(__xludf.DUMMYFUNCTION("""COMPUTED_VALUE"""),9)</f>
        <v>9</v>
      </c>
      <c r="CT23" s="33">
        <f ca="1">IFERROR(__xludf.DUMMYFUNCTION("""COMPUTED_VALUE"""),31)</f>
        <v>31</v>
      </c>
      <c r="CU23" s="33">
        <f ca="1">IFERROR(__xludf.DUMMYFUNCTION("""COMPUTED_VALUE"""),40)</f>
        <v>40</v>
      </c>
      <c r="CV23" s="96">
        <f ca="1">IFERROR(__xludf.DUMMYFUNCTION("""COMPUTED_VALUE"""),174)</f>
        <v>174</v>
      </c>
      <c r="CW23" s="96">
        <f ca="1">IFERROR(__xludf.DUMMYFUNCTION("""COMPUTED_VALUE"""),439)</f>
        <v>439</v>
      </c>
      <c r="CX23" s="97">
        <f ca="1">IFERROR(__xludf.DUMMYFUNCTION("""COMPUTED_VALUE"""),613)</f>
        <v>613</v>
      </c>
      <c r="CY23" s="28">
        <f>September!DE23</f>
        <v>61</v>
      </c>
      <c r="CZ23" s="28">
        <f>September!DF23</f>
        <v>176</v>
      </c>
      <c r="DA23" s="26">
        <f t="shared" si="175"/>
        <v>237</v>
      </c>
      <c r="DB23" s="25">
        <v>6</v>
      </c>
      <c r="DC23" s="25">
        <v>25</v>
      </c>
      <c r="DD23" s="26">
        <f t="shared" si="176"/>
        <v>31</v>
      </c>
      <c r="DE23" s="26">
        <f t="shared" ref="DE23:DF23" si="205">SUM(CY23+DB23)</f>
        <v>67</v>
      </c>
      <c r="DF23" s="26">
        <f t="shared" si="205"/>
        <v>201</v>
      </c>
      <c r="DG23" s="27">
        <f t="shared" si="178"/>
        <v>268</v>
      </c>
      <c r="DH23" s="30">
        <f>September!DN23</f>
        <v>282</v>
      </c>
      <c r="DI23" s="26">
        <f>September!DO23</f>
        <v>741</v>
      </c>
      <c r="DJ23" s="26">
        <f t="shared" si="179"/>
        <v>1023</v>
      </c>
      <c r="DK23" s="25">
        <v>91</v>
      </c>
      <c r="DL23" s="25">
        <v>209</v>
      </c>
      <c r="DM23" s="26">
        <f t="shared" si="180"/>
        <v>300</v>
      </c>
      <c r="DN23" s="26">
        <f t="shared" ref="DN23:DO23" si="206">SUM(DH23+DK23)</f>
        <v>373</v>
      </c>
      <c r="DO23" s="26">
        <f t="shared" si="206"/>
        <v>950</v>
      </c>
      <c r="DP23" s="27">
        <f t="shared" si="182"/>
        <v>1323</v>
      </c>
      <c r="DQ23" s="28">
        <f>September!DW23</f>
        <v>274</v>
      </c>
      <c r="DR23" s="26">
        <f>September!DX23</f>
        <v>757</v>
      </c>
      <c r="DS23" s="26">
        <f t="shared" si="183"/>
        <v>1031</v>
      </c>
      <c r="DT23" s="25">
        <v>13</v>
      </c>
      <c r="DU23" s="25">
        <v>40</v>
      </c>
      <c r="DV23" s="26">
        <f t="shared" si="184"/>
        <v>53</v>
      </c>
      <c r="DW23" s="26">
        <f t="shared" ref="DW23:DX23" si="207">SUM(DQ23+DT23)</f>
        <v>287</v>
      </c>
      <c r="DX23" s="26">
        <f t="shared" si="207"/>
        <v>797</v>
      </c>
      <c r="DY23" s="27">
        <f t="shared" si="186"/>
        <v>1084</v>
      </c>
      <c r="DZ23" s="30">
        <f>September!EF23</f>
        <v>188</v>
      </c>
      <c r="EA23" s="26">
        <f>September!EG23</f>
        <v>458</v>
      </c>
      <c r="EB23" s="26">
        <f t="shared" si="187"/>
        <v>646</v>
      </c>
      <c r="EC23" s="25">
        <v>20</v>
      </c>
      <c r="ED23" s="25">
        <v>49</v>
      </c>
      <c r="EE23" s="26">
        <f t="shared" si="188"/>
        <v>69</v>
      </c>
      <c r="EF23" s="26">
        <f t="shared" ref="EF23:EG23" si="208">SUM(DZ23+EC23)</f>
        <v>208</v>
      </c>
      <c r="EG23" s="26">
        <f t="shared" si="208"/>
        <v>507</v>
      </c>
      <c r="EH23" s="27">
        <f t="shared" si="190"/>
        <v>715</v>
      </c>
      <c r="EI23" s="30">
        <f>September!EO23</f>
        <v>170</v>
      </c>
      <c r="EJ23" s="26">
        <f>September!EP23</f>
        <v>335</v>
      </c>
      <c r="EK23" s="26">
        <f t="shared" si="191"/>
        <v>505</v>
      </c>
      <c r="EL23" s="25">
        <v>20</v>
      </c>
      <c r="EM23" s="25">
        <v>53</v>
      </c>
      <c r="EN23" s="26">
        <f t="shared" si="192"/>
        <v>73</v>
      </c>
      <c r="EO23" s="26">
        <f t="shared" ref="EO23:EP23" si="209">SUM(EI23+EL23)</f>
        <v>190</v>
      </c>
      <c r="EP23" s="26">
        <f t="shared" si="209"/>
        <v>388</v>
      </c>
      <c r="EQ23" s="27">
        <f t="shared" si="194"/>
        <v>578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24">
        <f>September!J24</f>
        <v>0</v>
      </c>
      <c r="E24" s="25">
        <f>September!K24</f>
        <v>0</v>
      </c>
      <c r="F24" s="26">
        <f t="shared" si="135"/>
        <v>0</v>
      </c>
      <c r="G24" s="25"/>
      <c r="H24" s="25"/>
      <c r="I24" s="26">
        <f t="shared" si="136"/>
        <v>0</v>
      </c>
      <c r="J24" s="26">
        <f t="shared" ref="J24:K24" si="210">SUM(D24+G24)</f>
        <v>0</v>
      </c>
      <c r="K24" s="26">
        <f t="shared" si="210"/>
        <v>0</v>
      </c>
      <c r="L24" s="27">
        <f t="shared" si="138"/>
        <v>0</v>
      </c>
      <c r="M24" s="28">
        <f>September!S24</f>
        <v>36</v>
      </c>
      <c r="N24" s="26">
        <f>September!T24</f>
        <v>76</v>
      </c>
      <c r="O24" s="26">
        <f t="shared" si="139"/>
        <v>112</v>
      </c>
      <c r="P24" s="25">
        <v>1</v>
      </c>
      <c r="Q24" s="25">
        <v>3</v>
      </c>
      <c r="R24" s="26">
        <f t="shared" si="140"/>
        <v>4</v>
      </c>
      <c r="S24" s="26">
        <f t="shared" ref="S24:T24" si="211">SUM(M24+P24)</f>
        <v>37</v>
      </c>
      <c r="T24" s="26">
        <f t="shared" si="211"/>
        <v>79</v>
      </c>
      <c r="U24" s="27">
        <f t="shared" si="142"/>
        <v>116</v>
      </c>
      <c r="V24" s="28">
        <f>September!AB24</f>
        <v>5</v>
      </c>
      <c r="W24" s="28">
        <f>September!AC24</f>
        <v>4</v>
      </c>
      <c r="X24" s="26">
        <f t="shared" si="143"/>
        <v>9</v>
      </c>
      <c r="Y24" s="25">
        <v>5</v>
      </c>
      <c r="Z24" s="25">
        <v>5</v>
      </c>
      <c r="AA24" s="26">
        <f t="shared" si="144"/>
        <v>10</v>
      </c>
      <c r="AB24" s="26">
        <f t="shared" ref="AB24:AC24" si="212">SUM(V24+Y24)</f>
        <v>10</v>
      </c>
      <c r="AC24" s="26">
        <f t="shared" si="212"/>
        <v>9</v>
      </c>
      <c r="AD24" s="27">
        <f t="shared" si="146"/>
        <v>19</v>
      </c>
      <c r="AE24" s="28">
        <f>September!AK24</f>
        <v>98</v>
      </c>
      <c r="AF24" s="28">
        <f>September!AL24</f>
        <v>348</v>
      </c>
      <c r="AG24" s="26">
        <f t="shared" si="147"/>
        <v>446</v>
      </c>
      <c r="AH24" s="25">
        <v>14</v>
      </c>
      <c r="AI24" s="25">
        <v>53</v>
      </c>
      <c r="AJ24" s="26">
        <f t="shared" si="148"/>
        <v>67</v>
      </c>
      <c r="AK24" s="26">
        <f t="shared" ref="AK24:AL24" si="213">SUM(AE24+AH24)</f>
        <v>112</v>
      </c>
      <c r="AL24" s="26">
        <f t="shared" si="213"/>
        <v>401</v>
      </c>
      <c r="AM24" s="27">
        <f t="shared" si="150"/>
        <v>513</v>
      </c>
      <c r="AN24" s="30">
        <f>September!AT24</f>
        <v>216</v>
      </c>
      <c r="AO24" s="26">
        <f>September!AU24</f>
        <v>560</v>
      </c>
      <c r="AP24" s="26">
        <f t="shared" si="151"/>
        <v>776</v>
      </c>
      <c r="AQ24" s="25">
        <v>33</v>
      </c>
      <c r="AR24" s="25">
        <v>67</v>
      </c>
      <c r="AS24" s="26">
        <f t="shared" si="152"/>
        <v>100</v>
      </c>
      <c r="AT24" s="26">
        <f t="shared" ref="AT24:AU24" si="214">SUM(AN24+AQ24)</f>
        <v>249</v>
      </c>
      <c r="AU24" s="26">
        <f t="shared" si="214"/>
        <v>627</v>
      </c>
      <c r="AV24" s="27">
        <f t="shared" si="154"/>
        <v>876</v>
      </c>
      <c r="AW24" s="28">
        <f>September!BC24</f>
        <v>65</v>
      </c>
      <c r="AX24" s="28">
        <f>September!BD24</f>
        <v>107</v>
      </c>
      <c r="AY24" s="26">
        <f t="shared" si="155"/>
        <v>172</v>
      </c>
      <c r="AZ24" s="25">
        <v>6</v>
      </c>
      <c r="BA24" s="25">
        <v>8</v>
      </c>
      <c r="BB24" s="26">
        <f t="shared" si="156"/>
        <v>14</v>
      </c>
      <c r="BC24" s="26">
        <f t="shared" ref="BC24:BD24" si="215">SUM(AW24+AZ24)</f>
        <v>71</v>
      </c>
      <c r="BD24" s="26">
        <f t="shared" si="215"/>
        <v>115</v>
      </c>
      <c r="BE24" s="27">
        <f t="shared" si="158"/>
        <v>186</v>
      </c>
      <c r="BF24" s="30">
        <f>September!BL24</f>
        <v>5</v>
      </c>
      <c r="BG24" s="26">
        <f>September!BM24</f>
        <v>37</v>
      </c>
      <c r="BH24" s="26">
        <f t="shared" si="159"/>
        <v>42</v>
      </c>
      <c r="BI24" s="25">
        <v>4</v>
      </c>
      <c r="BJ24" s="25">
        <v>7</v>
      </c>
      <c r="BK24" s="26">
        <f t="shared" si="160"/>
        <v>11</v>
      </c>
      <c r="BL24" s="26">
        <f t="shared" ref="BL24:BM24" si="216">SUM(BF24+BI24)</f>
        <v>9</v>
      </c>
      <c r="BM24" s="26">
        <f t="shared" si="216"/>
        <v>44</v>
      </c>
      <c r="BN24" s="27">
        <f t="shared" si="162"/>
        <v>53</v>
      </c>
      <c r="BO24" s="28">
        <f>September!BU24</f>
        <v>15</v>
      </c>
      <c r="BP24" s="28">
        <f>September!BV24</f>
        <v>44</v>
      </c>
      <c r="BQ24" s="26">
        <f t="shared" si="163"/>
        <v>59</v>
      </c>
      <c r="BR24" s="26"/>
      <c r="BS24" s="26"/>
      <c r="BT24" s="26">
        <f t="shared" si="164"/>
        <v>0</v>
      </c>
      <c r="BU24" s="26">
        <f t="shared" ref="BU24:BV24" si="217">SUM(BO24+BR24)</f>
        <v>15</v>
      </c>
      <c r="BV24" s="26">
        <f t="shared" si="217"/>
        <v>44</v>
      </c>
      <c r="BW24" s="27">
        <f t="shared" si="166"/>
        <v>59</v>
      </c>
      <c r="BX24" s="30">
        <f>September!CD24</f>
        <v>39</v>
      </c>
      <c r="BY24" s="26">
        <f>September!CE24</f>
        <v>62</v>
      </c>
      <c r="BZ24" s="26">
        <f t="shared" si="167"/>
        <v>101</v>
      </c>
      <c r="CA24" s="25">
        <v>2</v>
      </c>
      <c r="CB24" s="25">
        <v>10</v>
      </c>
      <c r="CC24" s="26">
        <f t="shared" si="168"/>
        <v>12</v>
      </c>
      <c r="CD24" s="26">
        <f t="shared" ref="CD24:CE24" si="218">SUM(BX24+CA24)</f>
        <v>41</v>
      </c>
      <c r="CE24" s="26">
        <f t="shared" si="218"/>
        <v>72</v>
      </c>
      <c r="CF24" s="27">
        <f t="shared" si="170"/>
        <v>113</v>
      </c>
      <c r="CG24" s="28">
        <f>September!CM24</f>
        <v>92</v>
      </c>
      <c r="CH24" s="28">
        <f>September!CN24</f>
        <v>259</v>
      </c>
      <c r="CI24" s="26">
        <f t="shared" si="171"/>
        <v>351</v>
      </c>
      <c r="CJ24" s="25">
        <v>7</v>
      </c>
      <c r="CK24" s="25">
        <v>18</v>
      </c>
      <c r="CL24" s="26">
        <f t="shared" si="172"/>
        <v>25</v>
      </c>
      <c r="CM24" s="26">
        <f t="shared" ref="CM24:CN24" si="219">SUM(CG24+CJ24)</f>
        <v>99</v>
      </c>
      <c r="CN24" s="26">
        <f t="shared" si="219"/>
        <v>277</v>
      </c>
      <c r="CO24" s="27">
        <f t="shared" si="174"/>
        <v>376</v>
      </c>
      <c r="CP24" s="95">
        <f ca="1">IFERROR(__xludf.DUMMYFUNCTION("""COMPUTED_VALUE"""),54)</f>
        <v>54</v>
      </c>
      <c r="CQ24" s="96">
        <f ca="1">IFERROR(__xludf.DUMMYFUNCTION("""COMPUTED_VALUE"""),115)</f>
        <v>115</v>
      </c>
      <c r="CR24" s="96">
        <f ca="1">IFERROR(__xludf.DUMMYFUNCTION("""COMPUTED_VALUE"""),169)</f>
        <v>169</v>
      </c>
      <c r="CS24" s="33">
        <f ca="1">IFERROR(__xludf.DUMMYFUNCTION("""COMPUTED_VALUE"""),0)</f>
        <v>0</v>
      </c>
      <c r="CT24" s="33">
        <f ca="1">IFERROR(__xludf.DUMMYFUNCTION("""COMPUTED_VALUE"""),0)</f>
        <v>0</v>
      </c>
      <c r="CU24" s="33">
        <f ca="1">IFERROR(__xludf.DUMMYFUNCTION("""COMPUTED_VALUE"""),0)</f>
        <v>0</v>
      </c>
      <c r="CV24" s="96">
        <f ca="1">IFERROR(__xludf.DUMMYFUNCTION("""COMPUTED_VALUE"""),54)</f>
        <v>54</v>
      </c>
      <c r="CW24" s="96">
        <f ca="1">IFERROR(__xludf.DUMMYFUNCTION("""COMPUTED_VALUE"""),115)</f>
        <v>115</v>
      </c>
      <c r="CX24" s="97">
        <f ca="1">IFERROR(__xludf.DUMMYFUNCTION("""COMPUTED_VALUE"""),169)</f>
        <v>169</v>
      </c>
      <c r="CY24" s="28">
        <f>September!DE24</f>
        <v>12</v>
      </c>
      <c r="CZ24" s="28">
        <f>September!DF24</f>
        <v>29</v>
      </c>
      <c r="DA24" s="26">
        <f t="shared" si="175"/>
        <v>41</v>
      </c>
      <c r="DB24" s="25">
        <v>1</v>
      </c>
      <c r="DC24" s="25">
        <v>4</v>
      </c>
      <c r="DD24" s="26">
        <f t="shared" si="176"/>
        <v>5</v>
      </c>
      <c r="DE24" s="26">
        <f t="shared" ref="DE24:DF24" si="220">SUM(CY24+DB24)</f>
        <v>13</v>
      </c>
      <c r="DF24" s="26">
        <f t="shared" si="220"/>
        <v>33</v>
      </c>
      <c r="DG24" s="27">
        <f t="shared" si="178"/>
        <v>46</v>
      </c>
      <c r="DH24" s="30">
        <f>September!DN24</f>
        <v>208</v>
      </c>
      <c r="DI24" s="26">
        <f>September!DO24</f>
        <v>522</v>
      </c>
      <c r="DJ24" s="26">
        <f t="shared" si="179"/>
        <v>730</v>
      </c>
      <c r="DK24" s="25">
        <v>56</v>
      </c>
      <c r="DL24" s="25">
        <v>142</v>
      </c>
      <c r="DM24" s="26">
        <f t="shared" si="180"/>
        <v>198</v>
      </c>
      <c r="DN24" s="26">
        <f t="shared" ref="DN24:DO24" si="221">SUM(DH24+DK24)</f>
        <v>264</v>
      </c>
      <c r="DO24" s="26">
        <f t="shared" si="221"/>
        <v>664</v>
      </c>
      <c r="DP24" s="27">
        <f t="shared" si="182"/>
        <v>928</v>
      </c>
      <c r="DQ24" s="28">
        <f>September!DW24</f>
        <v>78</v>
      </c>
      <c r="DR24" s="26">
        <f>September!DX24</f>
        <v>164</v>
      </c>
      <c r="DS24" s="26">
        <f t="shared" si="183"/>
        <v>242</v>
      </c>
      <c r="DT24" s="25">
        <v>5</v>
      </c>
      <c r="DU24" s="25">
        <v>11</v>
      </c>
      <c r="DV24" s="26">
        <f t="shared" si="184"/>
        <v>16</v>
      </c>
      <c r="DW24" s="26">
        <f t="shared" ref="DW24:DX24" si="222">SUM(DQ24+DT24)</f>
        <v>83</v>
      </c>
      <c r="DX24" s="26">
        <f t="shared" si="222"/>
        <v>175</v>
      </c>
      <c r="DY24" s="27">
        <f t="shared" si="186"/>
        <v>258</v>
      </c>
      <c r="DZ24" s="30">
        <f>September!EF24</f>
        <v>188</v>
      </c>
      <c r="EA24" s="26">
        <f>September!EG24</f>
        <v>458</v>
      </c>
      <c r="EB24" s="26">
        <f t="shared" si="187"/>
        <v>646</v>
      </c>
      <c r="EC24" s="25">
        <v>20</v>
      </c>
      <c r="ED24" s="25">
        <v>49</v>
      </c>
      <c r="EE24" s="26">
        <f t="shared" si="188"/>
        <v>69</v>
      </c>
      <c r="EF24" s="26">
        <f t="shared" ref="EF24:EG24" si="223">SUM(DZ24+EC24)</f>
        <v>208</v>
      </c>
      <c r="EG24" s="26">
        <f t="shared" si="223"/>
        <v>507</v>
      </c>
      <c r="EH24" s="27">
        <f t="shared" si="190"/>
        <v>715</v>
      </c>
      <c r="EI24" s="30">
        <f>September!EO24</f>
        <v>135</v>
      </c>
      <c r="EJ24" s="26">
        <f>September!EP24</f>
        <v>276</v>
      </c>
      <c r="EK24" s="26">
        <f t="shared" si="191"/>
        <v>411</v>
      </c>
      <c r="EL24" s="25">
        <v>10</v>
      </c>
      <c r="EM24" s="25">
        <v>31</v>
      </c>
      <c r="EN24" s="26">
        <f t="shared" si="192"/>
        <v>41</v>
      </c>
      <c r="EO24" s="26">
        <f t="shared" ref="EO24:EP24" si="224">SUM(EI24+EL24)</f>
        <v>145</v>
      </c>
      <c r="EP24" s="26">
        <f t="shared" si="224"/>
        <v>307</v>
      </c>
      <c r="EQ24" s="27">
        <f t="shared" si="194"/>
        <v>452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24">
        <f>September!J25</f>
        <v>0</v>
      </c>
      <c r="E25" s="25">
        <f>September!K25</f>
        <v>0</v>
      </c>
      <c r="F25" s="26">
        <f t="shared" si="135"/>
        <v>0</v>
      </c>
      <c r="G25" s="26"/>
      <c r="H25" s="26"/>
      <c r="I25" s="26">
        <f t="shared" si="136"/>
        <v>0</v>
      </c>
      <c r="J25" s="26">
        <f t="shared" ref="J25:K25" si="225">SUM(D25+G25)</f>
        <v>0</v>
      </c>
      <c r="K25" s="26">
        <f t="shared" si="225"/>
        <v>0</v>
      </c>
      <c r="L25" s="27">
        <f t="shared" si="138"/>
        <v>0</v>
      </c>
      <c r="M25" s="28">
        <f>September!S25</f>
        <v>0</v>
      </c>
      <c r="N25" s="26">
        <f>September!T25</f>
        <v>2</v>
      </c>
      <c r="O25" s="26">
        <f t="shared" si="139"/>
        <v>2</v>
      </c>
      <c r="P25" s="25">
        <v>1</v>
      </c>
      <c r="Q25" s="25">
        <v>1</v>
      </c>
      <c r="R25" s="26">
        <f t="shared" si="140"/>
        <v>2</v>
      </c>
      <c r="S25" s="26">
        <f t="shared" ref="S25:T25" si="226">SUM(M25+P25)</f>
        <v>1</v>
      </c>
      <c r="T25" s="26">
        <f t="shared" si="226"/>
        <v>3</v>
      </c>
      <c r="U25" s="27">
        <f t="shared" si="142"/>
        <v>4</v>
      </c>
      <c r="V25" s="28">
        <f>September!AB25</f>
        <v>3</v>
      </c>
      <c r="W25" s="28">
        <f>September!AC25</f>
        <v>4</v>
      </c>
      <c r="X25" s="26">
        <f t="shared" si="143"/>
        <v>7</v>
      </c>
      <c r="Y25" s="25">
        <v>2</v>
      </c>
      <c r="Z25" s="25">
        <v>2</v>
      </c>
      <c r="AA25" s="26">
        <f t="shared" si="144"/>
        <v>4</v>
      </c>
      <c r="AB25" s="26">
        <f t="shared" ref="AB25:AC25" si="227">SUM(V25+Y25)</f>
        <v>5</v>
      </c>
      <c r="AC25" s="26">
        <f t="shared" si="227"/>
        <v>6</v>
      </c>
      <c r="AD25" s="27">
        <f t="shared" si="146"/>
        <v>11</v>
      </c>
      <c r="AE25" s="28">
        <f>September!AK25</f>
        <v>69</v>
      </c>
      <c r="AF25" s="28">
        <f>September!AL25</f>
        <v>210</v>
      </c>
      <c r="AG25" s="26">
        <f t="shared" si="147"/>
        <v>279</v>
      </c>
      <c r="AH25" s="25">
        <v>0</v>
      </c>
      <c r="AI25" s="25">
        <v>0</v>
      </c>
      <c r="AJ25" s="26">
        <f t="shared" si="148"/>
        <v>0</v>
      </c>
      <c r="AK25" s="26">
        <f t="shared" ref="AK25:AL25" si="228">SUM(AE25+AH25)</f>
        <v>69</v>
      </c>
      <c r="AL25" s="26">
        <f t="shared" si="228"/>
        <v>210</v>
      </c>
      <c r="AM25" s="27">
        <f t="shared" si="150"/>
        <v>279</v>
      </c>
      <c r="AN25" s="30">
        <f>September!AT25</f>
        <v>88</v>
      </c>
      <c r="AO25" s="26">
        <f>September!AU25</f>
        <v>199</v>
      </c>
      <c r="AP25" s="26">
        <f t="shared" si="151"/>
        <v>287</v>
      </c>
      <c r="AQ25" s="25">
        <v>15</v>
      </c>
      <c r="AR25" s="25">
        <v>28</v>
      </c>
      <c r="AS25" s="26">
        <f t="shared" si="152"/>
        <v>43</v>
      </c>
      <c r="AT25" s="26">
        <f t="shared" ref="AT25:AU25" si="229">SUM(AN25+AQ25)</f>
        <v>103</v>
      </c>
      <c r="AU25" s="26">
        <f t="shared" si="229"/>
        <v>227</v>
      </c>
      <c r="AV25" s="27">
        <f t="shared" si="154"/>
        <v>330</v>
      </c>
      <c r="AW25" s="28">
        <f>September!BC25</f>
        <v>0</v>
      </c>
      <c r="AX25" s="28">
        <f>September!BD25</f>
        <v>0</v>
      </c>
      <c r="AY25" s="26">
        <f t="shared" si="155"/>
        <v>0</v>
      </c>
      <c r="AZ25" s="25">
        <v>0</v>
      </c>
      <c r="BA25" s="25">
        <v>0</v>
      </c>
      <c r="BB25" s="26">
        <f t="shared" si="156"/>
        <v>0</v>
      </c>
      <c r="BC25" s="26">
        <f t="shared" ref="BC25:BD25" si="230">SUM(AW25+AZ25)</f>
        <v>0</v>
      </c>
      <c r="BD25" s="26">
        <f t="shared" si="230"/>
        <v>0</v>
      </c>
      <c r="BE25" s="27">
        <f t="shared" si="158"/>
        <v>0</v>
      </c>
      <c r="BF25" s="30">
        <f>September!BL25</f>
        <v>0</v>
      </c>
      <c r="BG25" s="26">
        <f>September!BM25</f>
        <v>0</v>
      </c>
      <c r="BH25" s="26">
        <f t="shared" si="159"/>
        <v>0</v>
      </c>
      <c r="BI25" s="25">
        <v>0</v>
      </c>
      <c r="BJ25" s="25">
        <v>0</v>
      </c>
      <c r="BK25" s="26">
        <f t="shared" si="160"/>
        <v>0</v>
      </c>
      <c r="BL25" s="26">
        <f t="shared" ref="BL25:BM25" si="231">SUM(BF25+BI25)</f>
        <v>0</v>
      </c>
      <c r="BM25" s="26">
        <f t="shared" si="231"/>
        <v>0</v>
      </c>
      <c r="BN25" s="27">
        <f t="shared" si="162"/>
        <v>0</v>
      </c>
      <c r="BO25" s="28">
        <f>September!BU25</f>
        <v>12</v>
      </c>
      <c r="BP25" s="28">
        <f>September!BV25</f>
        <v>19</v>
      </c>
      <c r="BQ25" s="26">
        <f t="shared" si="163"/>
        <v>31</v>
      </c>
      <c r="BR25" s="26"/>
      <c r="BS25" s="26"/>
      <c r="BT25" s="26">
        <f t="shared" si="164"/>
        <v>0</v>
      </c>
      <c r="BU25" s="26">
        <f t="shared" ref="BU25:BV25" si="232">SUM(BO25+BR25)</f>
        <v>12</v>
      </c>
      <c r="BV25" s="26">
        <f t="shared" si="232"/>
        <v>19</v>
      </c>
      <c r="BW25" s="27">
        <f t="shared" si="166"/>
        <v>31</v>
      </c>
      <c r="BX25" s="30">
        <f>September!CD25</f>
        <v>0</v>
      </c>
      <c r="BY25" s="26">
        <f>September!CE25</f>
        <v>0</v>
      </c>
      <c r="BZ25" s="26">
        <f t="shared" si="167"/>
        <v>0</v>
      </c>
      <c r="CA25" s="26"/>
      <c r="CB25" s="26"/>
      <c r="CC25" s="26">
        <f t="shared" si="168"/>
        <v>0</v>
      </c>
      <c r="CD25" s="26">
        <f t="shared" ref="CD25:CE25" si="233">SUM(BX25+CA25)</f>
        <v>0</v>
      </c>
      <c r="CE25" s="26">
        <f t="shared" si="233"/>
        <v>0</v>
      </c>
      <c r="CF25" s="27">
        <f t="shared" si="170"/>
        <v>0</v>
      </c>
      <c r="CG25" s="28">
        <f>September!CM25</f>
        <v>8</v>
      </c>
      <c r="CH25" s="28">
        <f>September!CN25</f>
        <v>15</v>
      </c>
      <c r="CI25" s="26">
        <f t="shared" si="171"/>
        <v>23</v>
      </c>
      <c r="CJ25" s="25">
        <v>2</v>
      </c>
      <c r="CK25" s="25">
        <v>3</v>
      </c>
      <c r="CL25" s="26">
        <f t="shared" si="172"/>
        <v>5</v>
      </c>
      <c r="CM25" s="26">
        <f t="shared" ref="CM25:CN25" si="234">SUM(CG25+CJ25)</f>
        <v>10</v>
      </c>
      <c r="CN25" s="26">
        <f t="shared" si="234"/>
        <v>18</v>
      </c>
      <c r="CO25" s="27">
        <f t="shared" si="174"/>
        <v>28</v>
      </c>
      <c r="CP25" s="95">
        <f ca="1">IFERROR(__xludf.DUMMYFUNCTION("""COMPUTED_VALUE"""),40)</f>
        <v>40</v>
      </c>
      <c r="CQ25" s="96">
        <f ca="1">IFERROR(__xludf.DUMMYFUNCTION("""COMPUTED_VALUE"""),85)</f>
        <v>85</v>
      </c>
      <c r="CR25" s="96">
        <f ca="1">IFERROR(__xludf.DUMMYFUNCTION("""COMPUTED_VALUE"""),125)</f>
        <v>125</v>
      </c>
      <c r="CS25" s="33">
        <f ca="1">IFERROR(__xludf.DUMMYFUNCTION("""COMPUTED_VALUE"""),0)</f>
        <v>0</v>
      </c>
      <c r="CT25" s="33">
        <f ca="1">IFERROR(__xludf.DUMMYFUNCTION("""COMPUTED_VALUE"""),0)</f>
        <v>0</v>
      </c>
      <c r="CU25" s="33">
        <f ca="1">IFERROR(__xludf.DUMMYFUNCTION("""COMPUTED_VALUE"""),0)</f>
        <v>0</v>
      </c>
      <c r="CV25" s="96">
        <f ca="1">IFERROR(__xludf.DUMMYFUNCTION("""COMPUTED_VALUE"""),40)</f>
        <v>40</v>
      </c>
      <c r="CW25" s="96">
        <f ca="1">IFERROR(__xludf.DUMMYFUNCTION("""COMPUTED_VALUE"""),85)</f>
        <v>85</v>
      </c>
      <c r="CX25" s="97">
        <f ca="1">IFERROR(__xludf.DUMMYFUNCTION("""COMPUTED_VALUE"""),125)</f>
        <v>125</v>
      </c>
      <c r="CY25" s="28">
        <f>September!DE25</f>
        <v>0</v>
      </c>
      <c r="CZ25" s="28">
        <f>September!DF25</f>
        <v>0</v>
      </c>
      <c r="DA25" s="26">
        <f t="shared" si="175"/>
        <v>0</v>
      </c>
      <c r="DB25" s="25">
        <v>0</v>
      </c>
      <c r="DC25" s="25">
        <v>0</v>
      </c>
      <c r="DD25" s="26">
        <f t="shared" si="176"/>
        <v>0</v>
      </c>
      <c r="DE25" s="26">
        <f t="shared" ref="DE25:DF25" si="235">SUM(CY25+DB25)</f>
        <v>0</v>
      </c>
      <c r="DF25" s="26">
        <f t="shared" si="235"/>
        <v>0</v>
      </c>
      <c r="DG25" s="27">
        <f t="shared" si="178"/>
        <v>0</v>
      </c>
      <c r="DH25" s="30">
        <f>September!DN25</f>
        <v>42</v>
      </c>
      <c r="DI25" s="26">
        <f>September!DO25</f>
        <v>87</v>
      </c>
      <c r="DJ25" s="26">
        <f t="shared" si="179"/>
        <v>129</v>
      </c>
      <c r="DK25" s="25">
        <v>18</v>
      </c>
      <c r="DL25" s="25">
        <v>21</v>
      </c>
      <c r="DM25" s="26">
        <f t="shared" si="180"/>
        <v>39</v>
      </c>
      <c r="DN25" s="26">
        <f t="shared" ref="DN25:DO25" si="236">SUM(DH25+DK25)</f>
        <v>60</v>
      </c>
      <c r="DO25" s="26">
        <f t="shared" si="236"/>
        <v>108</v>
      </c>
      <c r="DP25" s="27">
        <f t="shared" si="182"/>
        <v>168</v>
      </c>
      <c r="DQ25" s="28">
        <f>September!DW25</f>
        <v>59</v>
      </c>
      <c r="DR25" s="26">
        <f>September!DX25</f>
        <v>119</v>
      </c>
      <c r="DS25" s="26">
        <f t="shared" si="183"/>
        <v>178</v>
      </c>
      <c r="DT25" s="25">
        <v>4</v>
      </c>
      <c r="DU25" s="25">
        <v>5</v>
      </c>
      <c r="DV25" s="26">
        <f t="shared" si="184"/>
        <v>9</v>
      </c>
      <c r="DW25" s="26">
        <f t="shared" ref="DW25:DX25" si="237">SUM(DQ25+DT25)</f>
        <v>63</v>
      </c>
      <c r="DX25" s="26">
        <f t="shared" si="237"/>
        <v>124</v>
      </c>
      <c r="DY25" s="27">
        <f t="shared" si="186"/>
        <v>187</v>
      </c>
      <c r="DZ25" s="30">
        <f>September!EF25</f>
        <v>33</v>
      </c>
      <c r="EA25" s="26">
        <f>September!EG25</f>
        <v>54</v>
      </c>
      <c r="EB25" s="26">
        <f t="shared" si="187"/>
        <v>87</v>
      </c>
      <c r="EC25" s="25">
        <v>2</v>
      </c>
      <c r="ED25" s="25">
        <v>0</v>
      </c>
      <c r="EE25" s="26">
        <f t="shared" si="188"/>
        <v>2</v>
      </c>
      <c r="EF25" s="26">
        <f t="shared" ref="EF25:EG25" si="238">SUM(DZ25+EC25)</f>
        <v>35</v>
      </c>
      <c r="EG25" s="26">
        <f t="shared" si="238"/>
        <v>54</v>
      </c>
      <c r="EH25" s="27">
        <f t="shared" si="190"/>
        <v>89</v>
      </c>
      <c r="EI25" s="30">
        <f>September!EO25</f>
        <v>131</v>
      </c>
      <c r="EJ25" s="26">
        <f>September!EP25</f>
        <v>267</v>
      </c>
      <c r="EK25" s="26">
        <f t="shared" si="191"/>
        <v>398</v>
      </c>
      <c r="EL25" s="25">
        <v>7</v>
      </c>
      <c r="EM25" s="25">
        <v>24</v>
      </c>
      <c r="EN25" s="26">
        <f t="shared" si="192"/>
        <v>31</v>
      </c>
      <c r="EO25" s="26">
        <f t="shared" ref="EO25:EP25" si="239">SUM(EI25+EL25)</f>
        <v>138</v>
      </c>
      <c r="EP25" s="26">
        <f t="shared" si="239"/>
        <v>291</v>
      </c>
      <c r="EQ25" s="27">
        <f t="shared" si="194"/>
        <v>429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24">
        <f>September!J26</f>
        <v>0</v>
      </c>
      <c r="E26" s="25">
        <f>September!K26</f>
        <v>0</v>
      </c>
      <c r="F26" s="26">
        <f t="shared" si="135"/>
        <v>0</v>
      </c>
      <c r="G26" s="26"/>
      <c r="H26" s="26"/>
      <c r="I26" s="26">
        <f t="shared" si="136"/>
        <v>0</v>
      </c>
      <c r="J26" s="26">
        <f t="shared" ref="J26:K26" si="240">SUM(D26+G26)</f>
        <v>0</v>
      </c>
      <c r="K26" s="26">
        <f t="shared" si="240"/>
        <v>0</v>
      </c>
      <c r="L26" s="27">
        <f t="shared" si="138"/>
        <v>0</v>
      </c>
      <c r="M26" s="28">
        <f>September!S26</f>
        <v>0</v>
      </c>
      <c r="N26" s="26">
        <f>September!T26</f>
        <v>2</v>
      </c>
      <c r="O26" s="26">
        <f t="shared" si="139"/>
        <v>2</v>
      </c>
      <c r="P26" s="25">
        <v>1</v>
      </c>
      <c r="Q26" s="25">
        <v>1</v>
      </c>
      <c r="R26" s="26">
        <f t="shared" si="140"/>
        <v>2</v>
      </c>
      <c r="S26" s="26">
        <f t="shared" ref="S26:T26" si="241">SUM(M26+P26)</f>
        <v>1</v>
      </c>
      <c r="T26" s="26">
        <f t="shared" si="241"/>
        <v>3</v>
      </c>
      <c r="U26" s="27">
        <f t="shared" si="142"/>
        <v>4</v>
      </c>
      <c r="V26" s="28">
        <f>September!AB26</f>
        <v>3</v>
      </c>
      <c r="W26" s="28">
        <f>September!AC26</f>
        <v>4</v>
      </c>
      <c r="X26" s="26">
        <f t="shared" si="143"/>
        <v>7</v>
      </c>
      <c r="Y26" s="25">
        <v>2</v>
      </c>
      <c r="Z26" s="25">
        <v>2</v>
      </c>
      <c r="AA26" s="26">
        <f t="shared" si="144"/>
        <v>4</v>
      </c>
      <c r="AB26" s="26">
        <f t="shared" ref="AB26:AC26" si="242">SUM(V26+Y26)</f>
        <v>5</v>
      </c>
      <c r="AC26" s="26">
        <f t="shared" si="242"/>
        <v>6</v>
      </c>
      <c r="AD26" s="27">
        <f t="shared" si="146"/>
        <v>11</v>
      </c>
      <c r="AE26" s="28">
        <f>September!AK26</f>
        <v>122</v>
      </c>
      <c r="AF26" s="28">
        <f>September!AL26</f>
        <v>322</v>
      </c>
      <c r="AG26" s="26">
        <f t="shared" si="147"/>
        <v>444</v>
      </c>
      <c r="AH26" s="25">
        <v>12</v>
      </c>
      <c r="AI26" s="25">
        <v>46</v>
      </c>
      <c r="AJ26" s="26">
        <f t="shared" si="148"/>
        <v>58</v>
      </c>
      <c r="AK26" s="26">
        <f t="shared" ref="AK26:AL26" si="243">SUM(AE26+AH26)</f>
        <v>134</v>
      </c>
      <c r="AL26" s="26">
        <f t="shared" si="243"/>
        <v>368</v>
      </c>
      <c r="AM26" s="27">
        <f t="shared" si="150"/>
        <v>502</v>
      </c>
      <c r="AN26" s="30">
        <f>September!AT26</f>
        <v>88</v>
      </c>
      <c r="AO26" s="26">
        <f>September!AU26</f>
        <v>199</v>
      </c>
      <c r="AP26" s="26">
        <f t="shared" si="151"/>
        <v>287</v>
      </c>
      <c r="AQ26" s="25">
        <v>15</v>
      </c>
      <c r="AR26" s="25">
        <v>28</v>
      </c>
      <c r="AS26" s="26">
        <f t="shared" si="152"/>
        <v>43</v>
      </c>
      <c r="AT26" s="26">
        <f t="shared" ref="AT26:AU26" si="244">SUM(AN26+AQ26)</f>
        <v>103</v>
      </c>
      <c r="AU26" s="26">
        <f t="shared" si="244"/>
        <v>227</v>
      </c>
      <c r="AV26" s="27">
        <f t="shared" si="154"/>
        <v>330</v>
      </c>
      <c r="AW26" s="28">
        <f>September!BC26</f>
        <v>0</v>
      </c>
      <c r="AX26" s="28">
        <f>September!BD26</f>
        <v>0</v>
      </c>
      <c r="AY26" s="26">
        <f t="shared" si="155"/>
        <v>0</v>
      </c>
      <c r="AZ26" s="25">
        <v>0</v>
      </c>
      <c r="BA26" s="25">
        <v>0</v>
      </c>
      <c r="BB26" s="26">
        <f t="shared" si="156"/>
        <v>0</v>
      </c>
      <c r="BC26" s="26">
        <f t="shared" ref="BC26:BD26" si="245">SUM(AW26+AZ26)</f>
        <v>0</v>
      </c>
      <c r="BD26" s="26">
        <f t="shared" si="245"/>
        <v>0</v>
      </c>
      <c r="BE26" s="27">
        <f t="shared" si="158"/>
        <v>0</v>
      </c>
      <c r="BF26" s="30">
        <f>September!BL26</f>
        <v>0</v>
      </c>
      <c r="BG26" s="26">
        <f>September!BM26</f>
        <v>0</v>
      </c>
      <c r="BH26" s="26">
        <f t="shared" si="159"/>
        <v>0</v>
      </c>
      <c r="BI26" s="25">
        <v>0</v>
      </c>
      <c r="BJ26" s="25">
        <v>0</v>
      </c>
      <c r="BK26" s="26">
        <f t="shared" si="160"/>
        <v>0</v>
      </c>
      <c r="BL26" s="26">
        <f t="shared" ref="BL26:BM26" si="246">SUM(BF26+BI26)</f>
        <v>0</v>
      </c>
      <c r="BM26" s="26">
        <f t="shared" si="246"/>
        <v>0</v>
      </c>
      <c r="BN26" s="27">
        <f t="shared" si="162"/>
        <v>0</v>
      </c>
      <c r="BO26" s="28">
        <f>September!BU26</f>
        <v>12</v>
      </c>
      <c r="BP26" s="28">
        <f>September!BV26</f>
        <v>19</v>
      </c>
      <c r="BQ26" s="26">
        <f t="shared" si="163"/>
        <v>31</v>
      </c>
      <c r="BR26" s="26"/>
      <c r="BS26" s="26"/>
      <c r="BT26" s="26">
        <f t="shared" si="164"/>
        <v>0</v>
      </c>
      <c r="BU26" s="26">
        <f t="shared" ref="BU26:BV26" si="247">SUM(BO26+BR26)</f>
        <v>12</v>
      </c>
      <c r="BV26" s="26">
        <f t="shared" si="247"/>
        <v>19</v>
      </c>
      <c r="BW26" s="27">
        <f t="shared" si="166"/>
        <v>31</v>
      </c>
      <c r="BX26" s="30">
        <f>September!CD26</f>
        <v>0</v>
      </c>
      <c r="BY26" s="26">
        <f>September!CE26</f>
        <v>0</v>
      </c>
      <c r="BZ26" s="26">
        <f t="shared" si="167"/>
        <v>0</v>
      </c>
      <c r="CA26" s="26"/>
      <c r="CB26" s="26"/>
      <c r="CC26" s="26">
        <f t="shared" si="168"/>
        <v>0</v>
      </c>
      <c r="CD26" s="26">
        <f t="shared" ref="CD26:CE26" si="248">SUM(BX26+CA26)</f>
        <v>0</v>
      </c>
      <c r="CE26" s="26">
        <f t="shared" si="248"/>
        <v>0</v>
      </c>
      <c r="CF26" s="27">
        <f t="shared" si="170"/>
        <v>0</v>
      </c>
      <c r="CG26" s="28">
        <f>September!CM26</f>
        <v>8</v>
      </c>
      <c r="CH26" s="28">
        <f>September!CN26</f>
        <v>15</v>
      </c>
      <c r="CI26" s="26">
        <f t="shared" si="171"/>
        <v>23</v>
      </c>
      <c r="CJ26" s="25">
        <v>2</v>
      </c>
      <c r="CK26" s="25">
        <v>3</v>
      </c>
      <c r="CL26" s="26">
        <f t="shared" si="172"/>
        <v>5</v>
      </c>
      <c r="CM26" s="26">
        <f t="shared" ref="CM26:CN26" si="249">SUM(CG26+CJ26)</f>
        <v>10</v>
      </c>
      <c r="CN26" s="26">
        <f t="shared" si="249"/>
        <v>18</v>
      </c>
      <c r="CO26" s="27">
        <f t="shared" si="174"/>
        <v>28</v>
      </c>
      <c r="CP26" s="95">
        <f ca="1">IFERROR(__xludf.DUMMYFUNCTION("""COMPUTED_VALUE"""),40)</f>
        <v>40</v>
      </c>
      <c r="CQ26" s="96">
        <f ca="1">IFERROR(__xludf.DUMMYFUNCTION("""COMPUTED_VALUE"""),85)</f>
        <v>85</v>
      </c>
      <c r="CR26" s="96">
        <f ca="1">IFERROR(__xludf.DUMMYFUNCTION("""COMPUTED_VALUE"""),125)</f>
        <v>125</v>
      </c>
      <c r="CS26" s="33">
        <f ca="1">IFERROR(__xludf.DUMMYFUNCTION("""COMPUTED_VALUE"""),0)</f>
        <v>0</v>
      </c>
      <c r="CT26" s="33">
        <f ca="1">IFERROR(__xludf.DUMMYFUNCTION("""COMPUTED_VALUE"""),0)</f>
        <v>0</v>
      </c>
      <c r="CU26" s="33">
        <f ca="1">IFERROR(__xludf.DUMMYFUNCTION("""COMPUTED_VALUE"""),0)</f>
        <v>0</v>
      </c>
      <c r="CV26" s="96">
        <f ca="1">IFERROR(__xludf.DUMMYFUNCTION("""COMPUTED_VALUE"""),40)</f>
        <v>40</v>
      </c>
      <c r="CW26" s="96">
        <f ca="1">IFERROR(__xludf.DUMMYFUNCTION("""COMPUTED_VALUE"""),85)</f>
        <v>85</v>
      </c>
      <c r="CX26" s="97">
        <f ca="1">IFERROR(__xludf.DUMMYFUNCTION("""COMPUTED_VALUE"""),125)</f>
        <v>125</v>
      </c>
      <c r="CY26" s="28">
        <f>September!DE26</f>
        <v>0</v>
      </c>
      <c r="CZ26" s="28">
        <f>September!DF26</f>
        <v>0</v>
      </c>
      <c r="DA26" s="26">
        <f t="shared" si="175"/>
        <v>0</v>
      </c>
      <c r="DB26" s="25">
        <v>0</v>
      </c>
      <c r="DC26" s="25">
        <v>0</v>
      </c>
      <c r="DD26" s="26">
        <f t="shared" si="176"/>
        <v>0</v>
      </c>
      <c r="DE26" s="26">
        <f t="shared" ref="DE26:DF26" si="250">SUM(CY26+DB26)</f>
        <v>0</v>
      </c>
      <c r="DF26" s="26">
        <f t="shared" si="250"/>
        <v>0</v>
      </c>
      <c r="DG26" s="27">
        <f t="shared" si="178"/>
        <v>0</v>
      </c>
      <c r="DH26" s="30">
        <f>September!DN26</f>
        <v>42</v>
      </c>
      <c r="DI26" s="26">
        <f>September!DO26</f>
        <v>87</v>
      </c>
      <c r="DJ26" s="26">
        <f t="shared" si="179"/>
        <v>129</v>
      </c>
      <c r="DK26" s="25">
        <v>18</v>
      </c>
      <c r="DL26" s="25">
        <v>21</v>
      </c>
      <c r="DM26" s="26">
        <f t="shared" si="180"/>
        <v>39</v>
      </c>
      <c r="DN26" s="26">
        <f t="shared" ref="DN26:DO26" si="251">SUM(DH26+DK26)</f>
        <v>60</v>
      </c>
      <c r="DO26" s="26">
        <f t="shared" si="251"/>
        <v>108</v>
      </c>
      <c r="DP26" s="27">
        <f t="shared" si="182"/>
        <v>168</v>
      </c>
      <c r="DQ26" s="28">
        <f>September!DW26</f>
        <v>59</v>
      </c>
      <c r="DR26" s="26">
        <f>September!DX26</f>
        <v>119</v>
      </c>
      <c r="DS26" s="26">
        <f t="shared" si="183"/>
        <v>178</v>
      </c>
      <c r="DT26" s="25">
        <v>4</v>
      </c>
      <c r="DU26" s="25">
        <v>5</v>
      </c>
      <c r="DV26" s="26">
        <f t="shared" si="184"/>
        <v>9</v>
      </c>
      <c r="DW26" s="26">
        <f t="shared" ref="DW26:DX26" si="252">SUM(DQ26+DT26)</f>
        <v>63</v>
      </c>
      <c r="DX26" s="26">
        <f t="shared" si="252"/>
        <v>124</v>
      </c>
      <c r="DY26" s="27">
        <f t="shared" si="186"/>
        <v>187</v>
      </c>
      <c r="DZ26" s="30">
        <f>September!EF26</f>
        <v>33</v>
      </c>
      <c r="EA26" s="26">
        <f>September!EG26</f>
        <v>54</v>
      </c>
      <c r="EB26" s="26">
        <f t="shared" si="187"/>
        <v>87</v>
      </c>
      <c r="EC26" s="25">
        <v>2</v>
      </c>
      <c r="ED26" s="25">
        <v>0</v>
      </c>
      <c r="EE26" s="26">
        <f t="shared" si="188"/>
        <v>2</v>
      </c>
      <c r="EF26" s="26">
        <f t="shared" ref="EF26:EG26" si="253">SUM(DZ26+EC26)</f>
        <v>35</v>
      </c>
      <c r="EG26" s="26">
        <f t="shared" si="253"/>
        <v>54</v>
      </c>
      <c r="EH26" s="27">
        <f t="shared" si="190"/>
        <v>89</v>
      </c>
      <c r="EI26" s="30">
        <f>September!EO26</f>
        <v>131</v>
      </c>
      <c r="EJ26" s="26">
        <f>September!EP26</f>
        <v>267</v>
      </c>
      <c r="EK26" s="26">
        <f t="shared" si="191"/>
        <v>398</v>
      </c>
      <c r="EL26" s="25">
        <v>7</v>
      </c>
      <c r="EM26" s="25">
        <v>24</v>
      </c>
      <c r="EN26" s="26">
        <f t="shared" si="192"/>
        <v>31</v>
      </c>
      <c r="EO26" s="26">
        <f t="shared" ref="EO26:EP26" si="254">SUM(EI26+EL26)</f>
        <v>138</v>
      </c>
      <c r="EP26" s="26">
        <f t="shared" si="254"/>
        <v>291</v>
      </c>
      <c r="EQ26" s="27">
        <f t="shared" si="194"/>
        <v>429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24">
        <f>September!J27</f>
        <v>0</v>
      </c>
      <c r="E27" s="25">
        <f>September!K27</f>
        <v>0</v>
      </c>
      <c r="F27" s="26">
        <f t="shared" si="135"/>
        <v>0</v>
      </c>
      <c r="G27" s="26"/>
      <c r="H27" s="26"/>
      <c r="I27" s="26">
        <f t="shared" si="136"/>
        <v>0</v>
      </c>
      <c r="J27" s="26">
        <f t="shared" ref="J27:K27" si="255">SUM(D27+G27)</f>
        <v>0</v>
      </c>
      <c r="K27" s="26">
        <f t="shared" si="255"/>
        <v>0</v>
      </c>
      <c r="L27" s="27">
        <f t="shared" si="138"/>
        <v>0</v>
      </c>
      <c r="M27" s="28">
        <f>September!S27</f>
        <v>1</v>
      </c>
      <c r="N27" s="26">
        <f>September!T27</f>
        <v>3</v>
      </c>
      <c r="O27" s="26">
        <f t="shared" si="139"/>
        <v>4</v>
      </c>
      <c r="P27" s="26"/>
      <c r="Q27" s="25">
        <v>1</v>
      </c>
      <c r="R27" s="26">
        <f t="shared" si="140"/>
        <v>1</v>
      </c>
      <c r="S27" s="26">
        <f t="shared" ref="S27:T27" si="256">SUM(M27+P27)</f>
        <v>1</v>
      </c>
      <c r="T27" s="26">
        <f t="shared" si="256"/>
        <v>4</v>
      </c>
      <c r="U27" s="27">
        <f t="shared" si="142"/>
        <v>5</v>
      </c>
      <c r="V27" s="28">
        <f>September!AB27</f>
        <v>6</v>
      </c>
      <c r="W27" s="28">
        <f>September!AC27</f>
        <v>6</v>
      </c>
      <c r="X27" s="26">
        <f t="shared" si="143"/>
        <v>12</v>
      </c>
      <c r="Y27" s="25">
        <v>3</v>
      </c>
      <c r="Z27" s="25">
        <v>4</v>
      </c>
      <c r="AA27" s="26">
        <f t="shared" si="144"/>
        <v>7</v>
      </c>
      <c r="AB27" s="26">
        <f t="shared" ref="AB27:AC27" si="257">SUM(V27+Y27)</f>
        <v>9</v>
      </c>
      <c r="AC27" s="26">
        <f t="shared" si="257"/>
        <v>10</v>
      </c>
      <c r="AD27" s="27">
        <f t="shared" si="146"/>
        <v>19</v>
      </c>
      <c r="AE27" s="28">
        <f>September!AK27</f>
        <v>106</v>
      </c>
      <c r="AF27" s="28">
        <f>September!AL27</f>
        <v>307</v>
      </c>
      <c r="AG27" s="26">
        <f t="shared" si="147"/>
        <v>413</v>
      </c>
      <c r="AH27" s="25">
        <v>13</v>
      </c>
      <c r="AI27" s="25">
        <v>40</v>
      </c>
      <c r="AJ27" s="26">
        <f t="shared" si="148"/>
        <v>53</v>
      </c>
      <c r="AK27" s="26">
        <f t="shared" ref="AK27:AL27" si="258">SUM(AE27+AH27)</f>
        <v>119</v>
      </c>
      <c r="AL27" s="26">
        <f t="shared" si="258"/>
        <v>347</v>
      </c>
      <c r="AM27" s="27">
        <f t="shared" si="150"/>
        <v>466</v>
      </c>
      <c r="AN27" s="30">
        <f>September!AT27</f>
        <v>22</v>
      </c>
      <c r="AO27" s="26">
        <f>September!AU27</f>
        <v>24</v>
      </c>
      <c r="AP27" s="26">
        <f t="shared" si="151"/>
        <v>46</v>
      </c>
      <c r="AQ27" s="25">
        <v>1</v>
      </c>
      <c r="AR27" s="25">
        <v>3</v>
      </c>
      <c r="AS27" s="26">
        <f t="shared" si="152"/>
        <v>4</v>
      </c>
      <c r="AT27" s="26">
        <f t="shared" ref="AT27:AU27" si="259">SUM(AN27+AQ27)</f>
        <v>23</v>
      </c>
      <c r="AU27" s="26">
        <f t="shared" si="259"/>
        <v>27</v>
      </c>
      <c r="AV27" s="27">
        <f t="shared" si="154"/>
        <v>50</v>
      </c>
      <c r="AW27" s="28">
        <f>September!BC27</f>
        <v>32</v>
      </c>
      <c r="AX27" s="28">
        <f>September!BD27</f>
        <v>34</v>
      </c>
      <c r="AY27" s="26">
        <f t="shared" si="155"/>
        <v>66</v>
      </c>
      <c r="AZ27" s="25">
        <v>0</v>
      </c>
      <c r="BA27" s="25">
        <v>0</v>
      </c>
      <c r="BB27" s="26">
        <f t="shared" si="156"/>
        <v>0</v>
      </c>
      <c r="BC27" s="26">
        <f t="shared" ref="BC27:BD27" si="260">SUM(AW27+AZ27)</f>
        <v>32</v>
      </c>
      <c r="BD27" s="26">
        <f t="shared" si="260"/>
        <v>34</v>
      </c>
      <c r="BE27" s="27">
        <f t="shared" si="158"/>
        <v>66</v>
      </c>
      <c r="BF27" s="30">
        <f>September!BL27</f>
        <v>0</v>
      </c>
      <c r="BG27" s="26">
        <f>September!BM27</f>
        <v>0</v>
      </c>
      <c r="BH27" s="26">
        <f t="shared" si="159"/>
        <v>0</v>
      </c>
      <c r="BI27" s="25">
        <v>0</v>
      </c>
      <c r="BJ27" s="25">
        <v>0</v>
      </c>
      <c r="BK27" s="26">
        <f t="shared" si="160"/>
        <v>0</v>
      </c>
      <c r="BL27" s="26">
        <f t="shared" ref="BL27:BM27" si="261">SUM(BF27+BI27)</f>
        <v>0</v>
      </c>
      <c r="BM27" s="26">
        <f t="shared" si="261"/>
        <v>0</v>
      </c>
      <c r="BN27" s="27">
        <f t="shared" si="162"/>
        <v>0</v>
      </c>
      <c r="BO27" s="28">
        <f>September!BU27</f>
        <v>4</v>
      </c>
      <c r="BP27" s="28">
        <f>September!BV27</f>
        <v>4</v>
      </c>
      <c r="BQ27" s="26">
        <f t="shared" si="163"/>
        <v>8</v>
      </c>
      <c r="BR27" s="26"/>
      <c r="BS27" s="26"/>
      <c r="BT27" s="26">
        <f t="shared" si="164"/>
        <v>0</v>
      </c>
      <c r="BU27" s="26">
        <f t="shared" ref="BU27:BV27" si="262">SUM(BO27+BR27)</f>
        <v>4</v>
      </c>
      <c r="BV27" s="26">
        <f t="shared" si="262"/>
        <v>4</v>
      </c>
      <c r="BW27" s="27">
        <f t="shared" si="166"/>
        <v>8</v>
      </c>
      <c r="BX27" s="30">
        <f>September!CD27</f>
        <v>16</v>
      </c>
      <c r="BY27" s="26">
        <f>September!CE27</f>
        <v>15</v>
      </c>
      <c r="BZ27" s="26">
        <f t="shared" si="167"/>
        <v>31</v>
      </c>
      <c r="CA27" s="26"/>
      <c r="CB27" s="26"/>
      <c r="CC27" s="26">
        <f t="shared" si="168"/>
        <v>0</v>
      </c>
      <c r="CD27" s="26">
        <f t="shared" ref="CD27:CE27" si="263">SUM(BX27+CA27)</f>
        <v>16</v>
      </c>
      <c r="CE27" s="26">
        <f t="shared" si="263"/>
        <v>15</v>
      </c>
      <c r="CF27" s="27">
        <f t="shared" si="170"/>
        <v>31</v>
      </c>
      <c r="CG27" s="28">
        <f>September!CM27</f>
        <v>5</v>
      </c>
      <c r="CH27" s="28">
        <f>September!CN27</f>
        <v>12</v>
      </c>
      <c r="CI27" s="26">
        <f t="shared" si="171"/>
        <v>17</v>
      </c>
      <c r="CJ27" s="25">
        <v>1</v>
      </c>
      <c r="CK27" s="25">
        <v>1</v>
      </c>
      <c r="CL27" s="26">
        <f t="shared" si="172"/>
        <v>2</v>
      </c>
      <c r="CM27" s="26">
        <f t="shared" ref="CM27:CN27" si="264">SUM(CG27+CJ27)</f>
        <v>6</v>
      </c>
      <c r="CN27" s="26">
        <f t="shared" si="264"/>
        <v>13</v>
      </c>
      <c r="CO27" s="27">
        <f t="shared" si="174"/>
        <v>19</v>
      </c>
      <c r="CP27" s="95">
        <f ca="1">IFERROR(__xludf.DUMMYFUNCTION("""COMPUTED_VALUE"""),83)</f>
        <v>83</v>
      </c>
      <c r="CQ27" s="96">
        <f ca="1">IFERROR(__xludf.DUMMYFUNCTION("""COMPUTED_VALUE"""),125)</f>
        <v>125</v>
      </c>
      <c r="CR27" s="96">
        <f ca="1">IFERROR(__xludf.DUMMYFUNCTION("""COMPUTED_VALUE"""),208)</f>
        <v>208</v>
      </c>
      <c r="CS27" s="33">
        <f ca="1">IFERROR(__xludf.DUMMYFUNCTION("""COMPUTED_VALUE"""),9)</f>
        <v>9</v>
      </c>
      <c r="CT27" s="33">
        <f ca="1">IFERROR(__xludf.DUMMYFUNCTION("""COMPUTED_VALUE"""),30)</f>
        <v>30</v>
      </c>
      <c r="CU27" s="33">
        <f ca="1">IFERROR(__xludf.DUMMYFUNCTION("""COMPUTED_VALUE"""),39)</f>
        <v>39</v>
      </c>
      <c r="CV27" s="96">
        <f ca="1">IFERROR(__xludf.DUMMYFUNCTION("""COMPUTED_VALUE"""),92)</f>
        <v>92</v>
      </c>
      <c r="CW27" s="96">
        <f ca="1">IFERROR(__xludf.DUMMYFUNCTION("""COMPUTED_VALUE"""),155)</f>
        <v>155</v>
      </c>
      <c r="CX27" s="97">
        <f ca="1">IFERROR(__xludf.DUMMYFUNCTION("""COMPUTED_VALUE"""),247)</f>
        <v>247</v>
      </c>
      <c r="CY27" s="28">
        <f>September!DE27</f>
        <v>18</v>
      </c>
      <c r="CZ27" s="28">
        <f>September!DF27</f>
        <v>13</v>
      </c>
      <c r="DA27" s="26">
        <f t="shared" si="175"/>
        <v>31</v>
      </c>
      <c r="DB27" s="25">
        <v>1</v>
      </c>
      <c r="DC27" s="25">
        <v>1</v>
      </c>
      <c r="DD27" s="26">
        <f t="shared" si="176"/>
        <v>2</v>
      </c>
      <c r="DE27" s="26">
        <f t="shared" ref="DE27:DF27" si="265">SUM(CY27+DB27)</f>
        <v>19</v>
      </c>
      <c r="DF27" s="26">
        <f t="shared" si="265"/>
        <v>14</v>
      </c>
      <c r="DG27" s="27">
        <f t="shared" si="178"/>
        <v>33</v>
      </c>
      <c r="DH27" s="30">
        <f>September!DN27</f>
        <v>50</v>
      </c>
      <c r="DI27" s="26">
        <f>September!DO27</f>
        <v>64</v>
      </c>
      <c r="DJ27" s="26">
        <f t="shared" si="179"/>
        <v>114</v>
      </c>
      <c r="DK27" s="25">
        <v>14</v>
      </c>
      <c r="DL27" s="25">
        <v>10</v>
      </c>
      <c r="DM27" s="26">
        <f t="shared" si="180"/>
        <v>24</v>
      </c>
      <c r="DN27" s="26">
        <f t="shared" ref="DN27:DO27" si="266">SUM(DH27+DK27)</f>
        <v>64</v>
      </c>
      <c r="DO27" s="26">
        <f t="shared" si="266"/>
        <v>74</v>
      </c>
      <c r="DP27" s="27">
        <f t="shared" si="182"/>
        <v>138</v>
      </c>
      <c r="DQ27" s="28">
        <f>September!DW27</f>
        <v>50</v>
      </c>
      <c r="DR27" s="26">
        <f>September!DX27</f>
        <v>74</v>
      </c>
      <c r="DS27" s="26">
        <f t="shared" si="183"/>
        <v>124</v>
      </c>
      <c r="DT27" s="25">
        <v>4</v>
      </c>
      <c r="DU27" s="25">
        <v>7</v>
      </c>
      <c r="DV27" s="26">
        <f t="shared" si="184"/>
        <v>11</v>
      </c>
      <c r="DW27" s="26">
        <f t="shared" ref="DW27:DX27" si="267">SUM(DQ27+DT27)</f>
        <v>54</v>
      </c>
      <c r="DX27" s="26">
        <f t="shared" si="267"/>
        <v>81</v>
      </c>
      <c r="DY27" s="27">
        <f t="shared" si="186"/>
        <v>135</v>
      </c>
      <c r="DZ27" s="30">
        <f>September!EF27</f>
        <v>15</v>
      </c>
      <c r="EA27" s="26">
        <f>September!EG27</f>
        <v>17</v>
      </c>
      <c r="EB27" s="26">
        <f t="shared" si="187"/>
        <v>32</v>
      </c>
      <c r="EC27" s="25">
        <v>3</v>
      </c>
      <c r="ED27" s="25">
        <v>3</v>
      </c>
      <c r="EE27" s="26">
        <f t="shared" si="188"/>
        <v>6</v>
      </c>
      <c r="EF27" s="26">
        <f t="shared" ref="EF27:EG27" si="268">SUM(DZ27+EC27)</f>
        <v>18</v>
      </c>
      <c r="EG27" s="26">
        <f t="shared" si="268"/>
        <v>20</v>
      </c>
      <c r="EH27" s="27">
        <f t="shared" si="190"/>
        <v>38</v>
      </c>
      <c r="EI27" s="30">
        <f>September!EO27</f>
        <v>68</v>
      </c>
      <c r="EJ27" s="26">
        <f>September!EP27</f>
        <v>83</v>
      </c>
      <c r="EK27" s="26">
        <f t="shared" si="191"/>
        <v>151</v>
      </c>
      <c r="EL27" s="25">
        <v>8</v>
      </c>
      <c r="EM27" s="25">
        <v>5</v>
      </c>
      <c r="EN27" s="26">
        <f t="shared" si="192"/>
        <v>13</v>
      </c>
      <c r="EO27" s="26">
        <f t="shared" ref="EO27:EP27" si="269">SUM(EI27+EL27)</f>
        <v>76</v>
      </c>
      <c r="EP27" s="26">
        <f t="shared" si="269"/>
        <v>88</v>
      </c>
      <c r="EQ27" s="27">
        <f t="shared" si="194"/>
        <v>164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24">
        <f>September!J28</f>
        <v>0</v>
      </c>
      <c r="E28" s="25">
        <f>September!K28</f>
        <v>0</v>
      </c>
      <c r="F28" s="26">
        <f t="shared" si="135"/>
        <v>0</v>
      </c>
      <c r="G28" s="26"/>
      <c r="H28" s="26"/>
      <c r="I28" s="26">
        <f t="shared" si="136"/>
        <v>0</v>
      </c>
      <c r="J28" s="26">
        <f t="shared" ref="J28:K28" si="270">SUM(D28+G28)</f>
        <v>0</v>
      </c>
      <c r="K28" s="26">
        <f t="shared" si="270"/>
        <v>0</v>
      </c>
      <c r="L28" s="27">
        <f t="shared" si="138"/>
        <v>0</v>
      </c>
      <c r="M28" s="28">
        <f>September!S28</f>
        <v>1</v>
      </c>
      <c r="N28" s="26">
        <f>September!T28</f>
        <v>1</v>
      </c>
      <c r="O28" s="26">
        <f t="shared" si="139"/>
        <v>2</v>
      </c>
      <c r="P28" s="26"/>
      <c r="Q28" s="25">
        <v>1</v>
      </c>
      <c r="R28" s="26">
        <f t="shared" si="140"/>
        <v>1</v>
      </c>
      <c r="S28" s="26">
        <f t="shared" ref="S28:T28" si="271">SUM(M28+P28)</f>
        <v>1</v>
      </c>
      <c r="T28" s="26">
        <f t="shared" si="271"/>
        <v>2</v>
      </c>
      <c r="U28" s="27">
        <f t="shared" si="142"/>
        <v>3</v>
      </c>
      <c r="V28" s="28">
        <f>September!AB28</f>
        <v>6</v>
      </c>
      <c r="W28" s="28">
        <f>September!AC28</f>
        <v>6</v>
      </c>
      <c r="X28" s="26">
        <f t="shared" si="143"/>
        <v>12</v>
      </c>
      <c r="Y28" s="25">
        <v>3</v>
      </c>
      <c r="Z28" s="25">
        <v>4</v>
      </c>
      <c r="AA28" s="26">
        <f t="shared" si="144"/>
        <v>7</v>
      </c>
      <c r="AB28" s="26">
        <f t="shared" ref="AB28:AC28" si="272">SUM(V28+Y28)</f>
        <v>9</v>
      </c>
      <c r="AC28" s="26">
        <f t="shared" si="272"/>
        <v>10</v>
      </c>
      <c r="AD28" s="27">
        <f t="shared" si="146"/>
        <v>19</v>
      </c>
      <c r="AE28" s="28">
        <f>September!AK28</f>
        <v>106</v>
      </c>
      <c r="AF28" s="28">
        <f>September!AL28</f>
        <v>307</v>
      </c>
      <c r="AG28" s="26">
        <f t="shared" si="147"/>
        <v>413</v>
      </c>
      <c r="AH28" s="25">
        <v>13</v>
      </c>
      <c r="AI28" s="25">
        <v>40</v>
      </c>
      <c r="AJ28" s="26">
        <f t="shared" si="148"/>
        <v>53</v>
      </c>
      <c r="AK28" s="26">
        <f t="shared" ref="AK28:AL28" si="273">SUM(AE28+AH28)</f>
        <v>119</v>
      </c>
      <c r="AL28" s="26">
        <f t="shared" si="273"/>
        <v>347</v>
      </c>
      <c r="AM28" s="27">
        <f t="shared" si="150"/>
        <v>466</v>
      </c>
      <c r="AN28" s="30">
        <f>September!AT28</f>
        <v>22</v>
      </c>
      <c r="AO28" s="26">
        <f>September!AU28</f>
        <v>24</v>
      </c>
      <c r="AP28" s="26">
        <f t="shared" si="151"/>
        <v>46</v>
      </c>
      <c r="AQ28" s="25">
        <v>1</v>
      </c>
      <c r="AR28" s="25">
        <v>3</v>
      </c>
      <c r="AS28" s="26">
        <f t="shared" si="152"/>
        <v>4</v>
      </c>
      <c r="AT28" s="26">
        <f t="shared" ref="AT28:AU28" si="274">SUM(AN28+AQ28)</f>
        <v>23</v>
      </c>
      <c r="AU28" s="26">
        <f t="shared" si="274"/>
        <v>27</v>
      </c>
      <c r="AV28" s="27">
        <f t="shared" si="154"/>
        <v>50</v>
      </c>
      <c r="AW28" s="28">
        <f>September!BC28</f>
        <v>0</v>
      </c>
      <c r="AX28" s="28">
        <f>September!BD28</f>
        <v>0</v>
      </c>
      <c r="AY28" s="26">
        <f t="shared" si="155"/>
        <v>0</v>
      </c>
      <c r="AZ28" s="25">
        <v>0</v>
      </c>
      <c r="BA28" s="25">
        <v>0</v>
      </c>
      <c r="BB28" s="26">
        <f t="shared" si="156"/>
        <v>0</v>
      </c>
      <c r="BC28" s="26">
        <f t="shared" ref="BC28:BD28" si="275">SUM(AW28+AZ28)</f>
        <v>0</v>
      </c>
      <c r="BD28" s="26">
        <f t="shared" si="275"/>
        <v>0</v>
      </c>
      <c r="BE28" s="27">
        <f t="shared" si="158"/>
        <v>0</v>
      </c>
      <c r="BF28" s="30">
        <f>September!BL28</f>
        <v>3</v>
      </c>
      <c r="BG28" s="26">
        <f>September!BM28</f>
        <v>9</v>
      </c>
      <c r="BH28" s="26">
        <f t="shared" si="159"/>
        <v>12</v>
      </c>
      <c r="BI28" s="25">
        <v>0</v>
      </c>
      <c r="BJ28" s="25">
        <v>0</v>
      </c>
      <c r="BK28" s="26">
        <f t="shared" si="160"/>
        <v>0</v>
      </c>
      <c r="BL28" s="26">
        <f t="shared" ref="BL28:BM28" si="276">SUM(BF28+BI28)</f>
        <v>3</v>
      </c>
      <c r="BM28" s="26">
        <f t="shared" si="276"/>
        <v>9</v>
      </c>
      <c r="BN28" s="27">
        <f t="shared" si="162"/>
        <v>12</v>
      </c>
      <c r="BO28" s="28">
        <f>September!BU28</f>
        <v>3</v>
      </c>
      <c r="BP28" s="28">
        <f>September!BV28</f>
        <v>3</v>
      </c>
      <c r="BQ28" s="26">
        <f t="shared" si="163"/>
        <v>6</v>
      </c>
      <c r="BR28" s="26"/>
      <c r="BS28" s="26"/>
      <c r="BT28" s="26">
        <f t="shared" si="164"/>
        <v>0</v>
      </c>
      <c r="BU28" s="26">
        <f t="shared" ref="BU28:BV28" si="277">SUM(BO28+BR28)</f>
        <v>3</v>
      </c>
      <c r="BV28" s="26">
        <f t="shared" si="277"/>
        <v>3</v>
      </c>
      <c r="BW28" s="27">
        <f t="shared" si="166"/>
        <v>6</v>
      </c>
      <c r="BX28" s="30">
        <f>September!CD28</f>
        <v>16</v>
      </c>
      <c r="BY28" s="26">
        <f>September!CE28</f>
        <v>15</v>
      </c>
      <c r="BZ28" s="26">
        <f t="shared" si="167"/>
        <v>31</v>
      </c>
      <c r="CA28" s="26"/>
      <c r="CB28" s="26"/>
      <c r="CC28" s="26">
        <f t="shared" si="168"/>
        <v>0</v>
      </c>
      <c r="CD28" s="26">
        <f t="shared" ref="CD28:CE28" si="278">SUM(BX28+CA28)</f>
        <v>16</v>
      </c>
      <c r="CE28" s="26">
        <f t="shared" si="278"/>
        <v>15</v>
      </c>
      <c r="CF28" s="27">
        <f t="shared" si="170"/>
        <v>31</v>
      </c>
      <c r="CG28" s="28">
        <f>September!CM28</f>
        <v>5</v>
      </c>
      <c r="CH28" s="28">
        <f>September!CN28</f>
        <v>12</v>
      </c>
      <c r="CI28" s="26">
        <f t="shared" si="171"/>
        <v>17</v>
      </c>
      <c r="CJ28" s="25">
        <v>1</v>
      </c>
      <c r="CK28" s="25">
        <v>1</v>
      </c>
      <c r="CL28" s="26">
        <f t="shared" si="172"/>
        <v>2</v>
      </c>
      <c r="CM28" s="26">
        <f t="shared" ref="CM28:CN28" si="279">SUM(CG28+CJ28)</f>
        <v>6</v>
      </c>
      <c r="CN28" s="26">
        <f t="shared" si="279"/>
        <v>13</v>
      </c>
      <c r="CO28" s="27">
        <f t="shared" si="174"/>
        <v>19</v>
      </c>
      <c r="CP28" s="95">
        <f ca="1">IFERROR(__xludf.DUMMYFUNCTION("""COMPUTED_VALUE"""),83)</f>
        <v>83</v>
      </c>
      <c r="CQ28" s="96">
        <f ca="1">IFERROR(__xludf.DUMMYFUNCTION("""COMPUTED_VALUE"""),140)</f>
        <v>140</v>
      </c>
      <c r="CR28" s="96">
        <f ca="1">IFERROR(__xludf.DUMMYFUNCTION("""COMPUTED_VALUE"""),223)</f>
        <v>223</v>
      </c>
      <c r="CS28" s="33">
        <f ca="1">IFERROR(__xludf.DUMMYFUNCTION("""COMPUTED_VALUE"""),1)</f>
        <v>1</v>
      </c>
      <c r="CT28" s="33">
        <f ca="1">IFERROR(__xludf.DUMMYFUNCTION("""COMPUTED_VALUE"""),1)</f>
        <v>1</v>
      </c>
      <c r="CU28" s="33">
        <f ca="1">IFERROR(__xludf.DUMMYFUNCTION("""COMPUTED_VALUE"""),2)</f>
        <v>2</v>
      </c>
      <c r="CV28" s="96">
        <f ca="1">IFERROR(__xludf.DUMMYFUNCTION("""COMPUTED_VALUE"""),84)</f>
        <v>84</v>
      </c>
      <c r="CW28" s="96">
        <f ca="1">IFERROR(__xludf.DUMMYFUNCTION("""COMPUTED_VALUE"""),141)</f>
        <v>141</v>
      </c>
      <c r="CX28" s="97">
        <f ca="1">IFERROR(__xludf.DUMMYFUNCTION("""COMPUTED_VALUE"""),225)</f>
        <v>225</v>
      </c>
      <c r="CY28" s="28">
        <f>September!DE28</f>
        <v>16</v>
      </c>
      <c r="CZ28" s="28">
        <f>September!DF28</f>
        <v>14</v>
      </c>
      <c r="DA28" s="26">
        <f t="shared" si="175"/>
        <v>30</v>
      </c>
      <c r="DB28" s="25">
        <v>1</v>
      </c>
      <c r="DC28" s="25">
        <v>1</v>
      </c>
      <c r="DD28" s="26">
        <f t="shared" si="176"/>
        <v>2</v>
      </c>
      <c r="DE28" s="26">
        <f t="shared" ref="DE28:DF28" si="280">SUM(CY28+DB28)</f>
        <v>17</v>
      </c>
      <c r="DF28" s="26">
        <f t="shared" si="280"/>
        <v>15</v>
      </c>
      <c r="DG28" s="27">
        <f t="shared" si="178"/>
        <v>32</v>
      </c>
      <c r="DH28" s="30">
        <f>September!DN28</f>
        <v>56</v>
      </c>
      <c r="DI28" s="26">
        <f>September!DO28</f>
        <v>91</v>
      </c>
      <c r="DJ28" s="26">
        <f t="shared" si="179"/>
        <v>147</v>
      </c>
      <c r="DK28" s="25">
        <v>20</v>
      </c>
      <c r="DL28" s="25">
        <v>17</v>
      </c>
      <c r="DM28" s="26">
        <f t="shared" si="180"/>
        <v>37</v>
      </c>
      <c r="DN28" s="26">
        <f t="shared" ref="DN28:DO28" si="281">SUM(DH28+DK28)</f>
        <v>76</v>
      </c>
      <c r="DO28" s="26">
        <f t="shared" si="281"/>
        <v>108</v>
      </c>
      <c r="DP28" s="27">
        <f t="shared" si="182"/>
        <v>184</v>
      </c>
      <c r="DQ28" s="28">
        <f>September!DW28</f>
        <v>50</v>
      </c>
      <c r="DR28" s="26">
        <f>September!DX28</f>
        <v>74</v>
      </c>
      <c r="DS28" s="26">
        <f t="shared" si="183"/>
        <v>124</v>
      </c>
      <c r="DT28" s="25">
        <v>4</v>
      </c>
      <c r="DU28" s="25">
        <v>7</v>
      </c>
      <c r="DV28" s="26">
        <f t="shared" si="184"/>
        <v>11</v>
      </c>
      <c r="DW28" s="26">
        <f t="shared" ref="DW28:DX28" si="282">SUM(DQ28+DT28)</f>
        <v>54</v>
      </c>
      <c r="DX28" s="26">
        <f t="shared" si="282"/>
        <v>81</v>
      </c>
      <c r="DY28" s="27">
        <f t="shared" si="186"/>
        <v>135</v>
      </c>
      <c r="DZ28" s="30">
        <f>September!EF28</f>
        <v>15</v>
      </c>
      <c r="EA28" s="26">
        <f>September!EG28</f>
        <v>17</v>
      </c>
      <c r="EB28" s="26">
        <f t="shared" si="187"/>
        <v>32</v>
      </c>
      <c r="EC28" s="25">
        <v>3</v>
      </c>
      <c r="ED28" s="25">
        <v>3</v>
      </c>
      <c r="EE28" s="26">
        <f t="shared" si="188"/>
        <v>6</v>
      </c>
      <c r="EF28" s="26">
        <f t="shared" ref="EF28:EG28" si="283">SUM(DZ28+EC28)</f>
        <v>18</v>
      </c>
      <c r="EG28" s="26">
        <f t="shared" si="283"/>
        <v>20</v>
      </c>
      <c r="EH28" s="27">
        <f t="shared" si="190"/>
        <v>38</v>
      </c>
      <c r="EI28" s="30">
        <f>September!EO28</f>
        <v>71</v>
      </c>
      <c r="EJ28" s="26">
        <f>September!EP28</f>
        <v>78</v>
      </c>
      <c r="EK28" s="26">
        <f t="shared" si="191"/>
        <v>149</v>
      </c>
      <c r="EL28" s="25">
        <v>8</v>
      </c>
      <c r="EM28" s="25">
        <v>5</v>
      </c>
      <c r="EN28" s="26">
        <f t="shared" si="192"/>
        <v>13</v>
      </c>
      <c r="EO28" s="26">
        <f t="shared" ref="EO28:EP28" si="284">SUM(EI28+EL28)</f>
        <v>79</v>
      </c>
      <c r="EP28" s="26">
        <f t="shared" si="284"/>
        <v>83</v>
      </c>
      <c r="EQ28" s="27">
        <f t="shared" si="194"/>
        <v>162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24">
        <f>September!J29</f>
        <v>81</v>
      </c>
      <c r="E29" s="25">
        <f>September!K29</f>
        <v>266</v>
      </c>
      <c r="F29" s="26">
        <f t="shared" si="135"/>
        <v>347</v>
      </c>
      <c r="G29" s="25">
        <v>9</v>
      </c>
      <c r="H29" s="25">
        <v>26</v>
      </c>
      <c r="I29" s="26">
        <f t="shared" si="136"/>
        <v>35</v>
      </c>
      <c r="J29" s="26">
        <f t="shared" ref="J29:K29" si="285">SUM(D29+G29)</f>
        <v>90</v>
      </c>
      <c r="K29" s="26">
        <f t="shared" si="285"/>
        <v>292</v>
      </c>
      <c r="L29" s="27">
        <f t="shared" si="138"/>
        <v>382</v>
      </c>
      <c r="M29" s="28">
        <f>September!S29</f>
        <v>77</v>
      </c>
      <c r="N29" s="26">
        <f>September!T29</f>
        <v>147</v>
      </c>
      <c r="O29" s="26">
        <f t="shared" si="139"/>
        <v>224</v>
      </c>
      <c r="P29" s="25">
        <v>12</v>
      </c>
      <c r="Q29" s="25">
        <v>21</v>
      </c>
      <c r="R29" s="26">
        <f t="shared" si="140"/>
        <v>33</v>
      </c>
      <c r="S29" s="26">
        <f t="shared" ref="S29:T29" si="286">SUM(M29+P29)</f>
        <v>89</v>
      </c>
      <c r="T29" s="26">
        <f t="shared" si="286"/>
        <v>168</v>
      </c>
      <c r="U29" s="27">
        <f t="shared" si="142"/>
        <v>257</v>
      </c>
      <c r="V29" s="28">
        <f>September!AB29</f>
        <v>180</v>
      </c>
      <c r="W29" s="28">
        <f>September!AC29</f>
        <v>432</v>
      </c>
      <c r="X29" s="26">
        <f t="shared" si="143"/>
        <v>612</v>
      </c>
      <c r="Y29" s="25">
        <v>14</v>
      </c>
      <c r="Z29" s="25">
        <v>43</v>
      </c>
      <c r="AA29" s="26">
        <f t="shared" si="144"/>
        <v>57</v>
      </c>
      <c r="AB29" s="26">
        <f t="shared" ref="AB29:AC29" si="287">SUM(V29+Y29)</f>
        <v>194</v>
      </c>
      <c r="AC29" s="26">
        <f t="shared" si="287"/>
        <v>475</v>
      </c>
      <c r="AD29" s="27">
        <f t="shared" si="146"/>
        <v>669</v>
      </c>
      <c r="AE29" s="28">
        <f>September!AK29</f>
        <v>231</v>
      </c>
      <c r="AF29" s="28">
        <f>September!AL29</f>
        <v>640</v>
      </c>
      <c r="AG29" s="26">
        <f t="shared" si="147"/>
        <v>871</v>
      </c>
      <c r="AH29" s="25">
        <v>24</v>
      </c>
      <c r="AI29" s="25">
        <v>90</v>
      </c>
      <c r="AJ29" s="26">
        <f t="shared" si="148"/>
        <v>114</v>
      </c>
      <c r="AK29" s="26">
        <f t="shared" ref="AK29:AL29" si="288">SUM(AE29+AH29)</f>
        <v>255</v>
      </c>
      <c r="AL29" s="26">
        <f t="shared" si="288"/>
        <v>730</v>
      </c>
      <c r="AM29" s="27">
        <f t="shared" si="150"/>
        <v>985</v>
      </c>
      <c r="AN29" s="30">
        <f>September!AT29</f>
        <v>226</v>
      </c>
      <c r="AO29" s="26">
        <f>September!AU29</f>
        <v>598</v>
      </c>
      <c r="AP29" s="26">
        <f t="shared" si="151"/>
        <v>824</v>
      </c>
      <c r="AQ29" s="25">
        <v>33</v>
      </c>
      <c r="AR29" s="25">
        <v>59</v>
      </c>
      <c r="AS29" s="26">
        <f t="shared" si="152"/>
        <v>92</v>
      </c>
      <c r="AT29" s="26">
        <f t="shared" ref="AT29:AU29" si="289">SUM(AN29+AQ29)</f>
        <v>259</v>
      </c>
      <c r="AU29" s="26">
        <f t="shared" si="289"/>
        <v>657</v>
      </c>
      <c r="AV29" s="27">
        <f t="shared" si="154"/>
        <v>916</v>
      </c>
      <c r="AW29" s="28">
        <f>September!BC29</f>
        <v>413</v>
      </c>
      <c r="AX29" s="28">
        <f>September!BD29</f>
        <v>849</v>
      </c>
      <c r="AY29" s="26">
        <f t="shared" si="155"/>
        <v>1262</v>
      </c>
      <c r="AZ29" s="25">
        <v>42</v>
      </c>
      <c r="BA29" s="25">
        <v>111</v>
      </c>
      <c r="BB29" s="26">
        <f t="shared" si="156"/>
        <v>153</v>
      </c>
      <c r="BC29" s="26">
        <f t="shared" ref="BC29:BD29" si="290">SUM(AW29+AZ29)</f>
        <v>455</v>
      </c>
      <c r="BD29" s="26">
        <f t="shared" si="290"/>
        <v>960</v>
      </c>
      <c r="BE29" s="27">
        <f t="shared" si="158"/>
        <v>1415</v>
      </c>
      <c r="BF29" s="30">
        <f>September!BL29</f>
        <v>24</v>
      </c>
      <c r="BG29" s="26">
        <f>September!BM29</f>
        <v>114</v>
      </c>
      <c r="BH29" s="26">
        <f t="shared" si="159"/>
        <v>138</v>
      </c>
      <c r="BI29" s="25">
        <v>7</v>
      </c>
      <c r="BJ29" s="25">
        <v>18</v>
      </c>
      <c r="BK29" s="26">
        <f t="shared" si="160"/>
        <v>25</v>
      </c>
      <c r="BL29" s="26">
        <f t="shared" ref="BL29:BM29" si="291">SUM(BF29+BI29)</f>
        <v>31</v>
      </c>
      <c r="BM29" s="26">
        <f t="shared" si="291"/>
        <v>132</v>
      </c>
      <c r="BN29" s="27">
        <f t="shared" si="162"/>
        <v>163</v>
      </c>
      <c r="BO29" s="28">
        <f>September!BU29</f>
        <v>48</v>
      </c>
      <c r="BP29" s="28">
        <f>September!BV29</f>
        <v>114</v>
      </c>
      <c r="BQ29" s="26">
        <f t="shared" si="163"/>
        <v>162</v>
      </c>
      <c r="BR29" s="26"/>
      <c r="BS29" s="26"/>
      <c r="BT29" s="26">
        <f t="shared" si="164"/>
        <v>0</v>
      </c>
      <c r="BU29" s="26">
        <f t="shared" ref="BU29:BV29" si="292">SUM(BO29+BR29)</f>
        <v>48</v>
      </c>
      <c r="BV29" s="26">
        <f t="shared" si="292"/>
        <v>114</v>
      </c>
      <c r="BW29" s="27">
        <f t="shared" si="166"/>
        <v>162</v>
      </c>
      <c r="BX29" s="30">
        <f>September!CD29</f>
        <v>149</v>
      </c>
      <c r="BY29" s="26">
        <f>September!CE29</f>
        <v>356</v>
      </c>
      <c r="BZ29" s="26">
        <f t="shared" si="167"/>
        <v>505</v>
      </c>
      <c r="CA29" s="25">
        <v>16</v>
      </c>
      <c r="CB29" s="25">
        <v>56</v>
      </c>
      <c r="CC29" s="26">
        <f t="shared" si="168"/>
        <v>72</v>
      </c>
      <c r="CD29" s="26">
        <f t="shared" ref="CD29:CE29" si="293">SUM(BX29+CA29)</f>
        <v>165</v>
      </c>
      <c r="CE29" s="26">
        <f t="shared" si="293"/>
        <v>412</v>
      </c>
      <c r="CF29" s="27">
        <f t="shared" si="170"/>
        <v>577</v>
      </c>
      <c r="CG29" s="28">
        <f>September!CM29</f>
        <v>176</v>
      </c>
      <c r="CH29" s="28">
        <f>September!CN29</f>
        <v>511</v>
      </c>
      <c r="CI29" s="26">
        <f t="shared" si="171"/>
        <v>687</v>
      </c>
      <c r="CJ29" s="25">
        <v>32</v>
      </c>
      <c r="CK29" s="25">
        <v>64</v>
      </c>
      <c r="CL29" s="26">
        <f t="shared" si="172"/>
        <v>96</v>
      </c>
      <c r="CM29" s="26">
        <f t="shared" ref="CM29:CN29" si="294">SUM(CG29+CJ29)</f>
        <v>208</v>
      </c>
      <c r="CN29" s="26">
        <f t="shared" si="294"/>
        <v>575</v>
      </c>
      <c r="CO29" s="27">
        <f t="shared" si="174"/>
        <v>783</v>
      </c>
      <c r="CP29" s="95">
        <f ca="1">IFERROR(__xludf.DUMMYFUNCTION("""COMPUTED_VALUE"""),119)</f>
        <v>119</v>
      </c>
      <c r="CQ29" s="96">
        <f ca="1">IFERROR(__xludf.DUMMYFUNCTION("""COMPUTED_VALUE"""),270)</f>
        <v>270</v>
      </c>
      <c r="CR29" s="96">
        <f ca="1">IFERROR(__xludf.DUMMYFUNCTION("""COMPUTED_VALUE"""),389)</f>
        <v>389</v>
      </c>
      <c r="CS29" s="33">
        <f ca="1">IFERROR(__xludf.DUMMYFUNCTION("""COMPUTED_VALUE"""),9)</f>
        <v>9</v>
      </c>
      <c r="CT29" s="33">
        <f ca="1">IFERROR(__xludf.DUMMYFUNCTION("""COMPUTED_VALUE"""),30)</f>
        <v>30</v>
      </c>
      <c r="CU29" s="33">
        <f ca="1">IFERROR(__xludf.DUMMYFUNCTION("""COMPUTED_VALUE"""),39)</f>
        <v>39</v>
      </c>
      <c r="CV29" s="96">
        <f ca="1">IFERROR(__xludf.DUMMYFUNCTION("""COMPUTED_VALUE"""),128)</f>
        <v>128</v>
      </c>
      <c r="CW29" s="96">
        <f ca="1">IFERROR(__xludf.DUMMYFUNCTION("""COMPUTED_VALUE"""),300)</f>
        <v>300</v>
      </c>
      <c r="CX29" s="97">
        <f ca="1">IFERROR(__xludf.DUMMYFUNCTION("""COMPUTED_VALUE"""),428)</f>
        <v>428</v>
      </c>
      <c r="CY29" s="28">
        <f>September!DE29</f>
        <v>51</v>
      </c>
      <c r="CZ29" s="28">
        <f>September!DF29</f>
        <v>135</v>
      </c>
      <c r="DA29" s="26">
        <f t="shared" si="175"/>
        <v>186</v>
      </c>
      <c r="DB29" s="25">
        <v>4</v>
      </c>
      <c r="DC29" s="25">
        <v>13</v>
      </c>
      <c r="DD29" s="26">
        <f t="shared" si="176"/>
        <v>17</v>
      </c>
      <c r="DE29" s="26">
        <f t="shared" ref="DE29:DF29" si="295">SUM(CY29+DB29)</f>
        <v>55</v>
      </c>
      <c r="DF29" s="26">
        <f t="shared" si="295"/>
        <v>148</v>
      </c>
      <c r="DG29" s="27">
        <f t="shared" si="178"/>
        <v>203</v>
      </c>
      <c r="DH29" s="30">
        <f>September!DN29</f>
        <v>291</v>
      </c>
      <c r="DI29" s="26">
        <f>September!DO29</f>
        <v>742</v>
      </c>
      <c r="DJ29" s="26">
        <f t="shared" si="179"/>
        <v>1033</v>
      </c>
      <c r="DK29" s="25">
        <v>80</v>
      </c>
      <c r="DL29" s="25">
        <v>192</v>
      </c>
      <c r="DM29" s="26">
        <f t="shared" si="180"/>
        <v>272</v>
      </c>
      <c r="DN29" s="26">
        <f t="shared" ref="DN29:DO29" si="296">SUM(DH29+DK29)</f>
        <v>371</v>
      </c>
      <c r="DO29" s="26">
        <f t="shared" si="296"/>
        <v>934</v>
      </c>
      <c r="DP29" s="27">
        <f t="shared" si="182"/>
        <v>1305</v>
      </c>
      <c r="DQ29" s="28">
        <f>September!DW29</f>
        <v>95</v>
      </c>
      <c r="DR29" s="26">
        <f>September!DX29</f>
        <v>267</v>
      </c>
      <c r="DS29" s="26">
        <f t="shared" si="183"/>
        <v>362</v>
      </c>
      <c r="DT29" s="25">
        <v>11</v>
      </c>
      <c r="DU29" s="25">
        <v>20</v>
      </c>
      <c r="DV29" s="26">
        <f t="shared" si="184"/>
        <v>31</v>
      </c>
      <c r="DW29" s="26">
        <f t="shared" ref="DW29:DX29" si="297">SUM(DQ29+DT29)</f>
        <v>106</v>
      </c>
      <c r="DX29" s="26">
        <f t="shared" si="297"/>
        <v>287</v>
      </c>
      <c r="DY29" s="27">
        <f t="shared" si="186"/>
        <v>393</v>
      </c>
      <c r="DZ29" s="30">
        <f>September!EF29</f>
        <v>145</v>
      </c>
      <c r="EA29" s="26">
        <f>September!EG29</f>
        <v>316</v>
      </c>
      <c r="EB29" s="26">
        <f t="shared" si="187"/>
        <v>461</v>
      </c>
      <c r="EC29" s="25">
        <v>16</v>
      </c>
      <c r="ED29" s="25">
        <v>32</v>
      </c>
      <c r="EE29" s="26">
        <f t="shared" si="188"/>
        <v>48</v>
      </c>
      <c r="EF29" s="26">
        <f t="shared" ref="EF29:EG29" si="298">SUM(DZ29+EC29)</f>
        <v>161</v>
      </c>
      <c r="EG29" s="26">
        <f t="shared" si="298"/>
        <v>348</v>
      </c>
      <c r="EH29" s="27">
        <f t="shared" si="190"/>
        <v>509</v>
      </c>
      <c r="EI29" s="30">
        <f>September!EO29</f>
        <v>122</v>
      </c>
      <c r="EJ29" s="26">
        <f>September!EP29</f>
        <v>213</v>
      </c>
      <c r="EK29" s="26">
        <f t="shared" si="191"/>
        <v>335</v>
      </c>
      <c r="EL29" s="25">
        <v>9</v>
      </c>
      <c r="EM29" s="25">
        <v>15</v>
      </c>
      <c r="EN29" s="26">
        <f t="shared" si="192"/>
        <v>24</v>
      </c>
      <c r="EO29" s="26">
        <f t="shared" ref="EO29:EP29" si="299">SUM(EI29+EL29)</f>
        <v>131</v>
      </c>
      <c r="EP29" s="26">
        <f t="shared" si="299"/>
        <v>228</v>
      </c>
      <c r="EQ29" s="27">
        <f t="shared" si="194"/>
        <v>359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24">
        <f>September!J30</f>
        <v>0</v>
      </c>
      <c r="E30" s="25">
        <f>September!K30</f>
        <v>0</v>
      </c>
      <c r="F30" s="26">
        <f t="shared" si="135"/>
        <v>0</v>
      </c>
      <c r="G30" s="26"/>
      <c r="H30" s="26"/>
      <c r="I30" s="26">
        <f t="shared" si="136"/>
        <v>0</v>
      </c>
      <c r="J30" s="26">
        <f t="shared" ref="J30:K30" si="300">SUM(D30+G30)</f>
        <v>0</v>
      </c>
      <c r="K30" s="26">
        <f t="shared" si="300"/>
        <v>0</v>
      </c>
      <c r="L30" s="27">
        <f t="shared" si="138"/>
        <v>0</v>
      </c>
      <c r="M30" s="28">
        <f>September!S30</f>
        <v>0</v>
      </c>
      <c r="N30" s="26">
        <f>September!T30</f>
        <v>2</v>
      </c>
      <c r="O30" s="26">
        <f t="shared" si="139"/>
        <v>2</v>
      </c>
      <c r="P30" s="26"/>
      <c r="Q30" s="26"/>
      <c r="R30" s="26">
        <f t="shared" si="140"/>
        <v>0</v>
      </c>
      <c r="S30" s="26">
        <f t="shared" ref="S30:T30" si="301">SUM(M30+P30)</f>
        <v>0</v>
      </c>
      <c r="T30" s="26">
        <f t="shared" si="301"/>
        <v>2</v>
      </c>
      <c r="U30" s="27">
        <f t="shared" si="142"/>
        <v>2</v>
      </c>
      <c r="V30" s="28">
        <f>September!AB30</f>
        <v>3</v>
      </c>
      <c r="W30" s="28">
        <f>September!AC30</f>
        <v>4</v>
      </c>
      <c r="X30" s="26">
        <f t="shared" si="143"/>
        <v>7</v>
      </c>
      <c r="Y30" s="26"/>
      <c r="Z30" s="25">
        <v>1</v>
      </c>
      <c r="AA30" s="26">
        <f t="shared" si="144"/>
        <v>1</v>
      </c>
      <c r="AB30" s="26">
        <f t="shared" ref="AB30:AC30" si="302">SUM(V30+Y30)</f>
        <v>3</v>
      </c>
      <c r="AC30" s="26">
        <f t="shared" si="302"/>
        <v>5</v>
      </c>
      <c r="AD30" s="27">
        <f t="shared" si="146"/>
        <v>8</v>
      </c>
      <c r="AE30" s="28">
        <f>September!AK30</f>
        <v>20</v>
      </c>
      <c r="AF30" s="28">
        <f>September!AL30</f>
        <v>46</v>
      </c>
      <c r="AG30" s="26">
        <f t="shared" si="147"/>
        <v>66</v>
      </c>
      <c r="AH30" s="25">
        <v>2</v>
      </c>
      <c r="AI30" s="25">
        <v>2</v>
      </c>
      <c r="AJ30" s="26">
        <f t="shared" si="148"/>
        <v>4</v>
      </c>
      <c r="AK30" s="26">
        <f t="shared" ref="AK30:AL30" si="303">SUM(AE30+AH30)</f>
        <v>22</v>
      </c>
      <c r="AL30" s="26">
        <f t="shared" si="303"/>
        <v>48</v>
      </c>
      <c r="AM30" s="27">
        <f t="shared" si="150"/>
        <v>70</v>
      </c>
      <c r="AN30" s="30">
        <f>September!AT30</f>
        <v>12</v>
      </c>
      <c r="AO30" s="26">
        <f>September!AU30</f>
        <v>19</v>
      </c>
      <c r="AP30" s="26">
        <f t="shared" si="151"/>
        <v>31</v>
      </c>
      <c r="AQ30" s="25">
        <v>2</v>
      </c>
      <c r="AR30" s="25">
        <v>3</v>
      </c>
      <c r="AS30" s="26">
        <f t="shared" si="152"/>
        <v>5</v>
      </c>
      <c r="AT30" s="26">
        <f t="shared" ref="AT30:AU30" si="304">SUM(AN30+AQ30)</f>
        <v>14</v>
      </c>
      <c r="AU30" s="26">
        <f t="shared" si="304"/>
        <v>22</v>
      </c>
      <c r="AV30" s="27">
        <f t="shared" si="154"/>
        <v>36</v>
      </c>
      <c r="AW30" s="28">
        <f>September!BC30</f>
        <v>34</v>
      </c>
      <c r="AX30" s="28">
        <f>September!BD30</f>
        <v>48</v>
      </c>
      <c r="AY30" s="26">
        <f t="shared" si="155"/>
        <v>82</v>
      </c>
      <c r="AZ30" s="25">
        <v>1</v>
      </c>
      <c r="BA30" s="25">
        <v>0</v>
      </c>
      <c r="BB30" s="26">
        <f t="shared" si="156"/>
        <v>1</v>
      </c>
      <c r="BC30" s="26">
        <f t="shared" ref="BC30:BD30" si="305">SUM(AW30+AZ30)</f>
        <v>35</v>
      </c>
      <c r="BD30" s="26">
        <f t="shared" si="305"/>
        <v>48</v>
      </c>
      <c r="BE30" s="27">
        <f t="shared" si="158"/>
        <v>83</v>
      </c>
      <c r="BF30" s="30">
        <f>September!BL30</f>
        <v>0</v>
      </c>
      <c r="BG30" s="26">
        <f>September!BM30</f>
        <v>0</v>
      </c>
      <c r="BH30" s="26">
        <f t="shared" si="159"/>
        <v>0</v>
      </c>
      <c r="BI30" s="25">
        <v>0</v>
      </c>
      <c r="BJ30" s="25">
        <v>0</v>
      </c>
      <c r="BK30" s="26">
        <f t="shared" si="160"/>
        <v>0</v>
      </c>
      <c r="BL30" s="26">
        <f t="shared" ref="BL30:BM30" si="306">SUM(BF30+BI30)</f>
        <v>0</v>
      </c>
      <c r="BM30" s="26">
        <f t="shared" si="306"/>
        <v>0</v>
      </c>
      <c r="BN30" s="27">
        <f t="shared" si="162"/>
        <v>0</v>
      </c>
      <c r="BO30" s="28">
        <f>September!BU30</f>
        <v>0</v>
      </c>
      <c r="BP30" s="28">
        <f>September!BV30</f>
        <v>3</v>
      </c>
      <c r="BQ30" s="26">
        <f t="shared" si="163"/>
        <v>3</v>
      </c>
      <c r="BR30" s="26"/>
      <c r="BS30" s="26"/>
      <c r="BT30" s="26">
        <f t="shared" si="164"/>
        <v>0</v>
      </c>
      <c r="BU30" s="26">
        <f t="shared" ref="BU30:BV30" si="307">SUM(BO30+BR30)</f>
        <v>0</v>
      </c>
      <c r="BV30" s="26">
        <f t="shared" si="307"/>
        <v>3</v>
      </c>
      <c r="BW30" s="27">
        <f t="shared" si="166"/>
        <v>3</v>
      </c>
      <c r="BX30" s="30">
        <f>September!CD30</f>
        <v>12</v>
      </c>
      <c r="BY30" s="26">
        <f>September!CE30</f>
        <v>11</v>
      </c>
      <c r="BZ30" s="26">
        <f t="shared" si="167"/>
        <v>23</v>
      </c>
      <c r="CA30" s="26"/>
      <c r="CB30" s="26"/>
      <c r="CC30" s="26">
        <f t="shared" si="168"/>
        <v>0</v>
      </c>
      <c r="CD30" s="26">
        <f t="shared" ref="CD30:CE30" si="308">SUM(BX30+CA30)</f>
        <v>12</v>
      </c>
      <c r="CE30" s="26">
        <f t="shared" si="308"/>
        <v>11</v>
      </c>
      <c r="CF30" s="27">
        <f t="shared" si="170"/>
        <v>23</v>
      </c>
      <c r="CG30" s="28">
        <f>September!CM30</f>
        <v>7</v>
      </c>
      <c r="CH30" s="28">
        <f>September!CN30</f>
        <v>11</v>
      </c>
      <c r="CI30" s="26">
        <f t="shared" si="171"/>
        <v>18</v>
      </c>
      <c r="CJ30" s="25">
        <v>1</v>
      </c>
      <c r="CK30" s="25">
        <v>1</v>
      </c>
      <c r="CL30" s="26">
        <f t="shared" si="172"/>
        <v>2</v>
      </c>
      <c r="CM30" s="26">
        <f t="shared" ref="CM30:CN30" si="309">SUM(CG30+CJ30)</f>
        <v>8</v>
      </c>
      <c r="CN30" s="26">
        <f t="shared" si="309"/>
        <v>12</v>
      </c>
      <c r="CO30" s="27">
        <f t="shared" si="174"/>
        <v>20</v>
      </c>
      <c r="CP30" s="95">
        <f ca="1">IFERROR(__xludf.DUMMYFUNCTION("""COMPUTED_VALUE"""),41)</f>
        <v>41</v>
      </c>
      <c r="CQ30" s="96">
        <f ca="1">IFERROR(__xludf.DUMMYFUNCTION("""COMPUTED_VALUE"""),42)</f>
        <v>42</v>
      </c>
      <c r="CR30" s="96">
        <f ca="1">IFERROR(__xludf.DUMMYFUNCTION("""COMPUTED_VALUE"""),83)</f>
        <v>83</v>
      </c>
      <c r="CS30" s="33">
        <f ca="1">IFERROR(__xludf.DUMMYFUNCTION("""COMPUTED_VALUE"""),0)</f>
        <v>0</v>
      </c>
      <c r="CT30" s="33">
        <f ca="1">IFERROR(__xludf.DUMMYFUNCTION("""COMPUTED_VALUE"""),0)</f>
        <v>0</v>
      </c>
      <c r="CU30" s="33">
        <f ca="1">IFERROR(__xludf.DUMMYFUNCTION("""COMPUTED_VALUE"""),0)</f>
        <v>0</v>
      </c>
      <c r="CV30" s="96">
        <f ca="1">IFERROR(__xludf.DUMMYFUNCTION("""COMPUTED_VALUE"""),41)</f>
        <v>41</v>
      </c>
      <c r="CW30" s="96">
        <f ca="1">IFERROR(__xludf.DUMMYFUNCTION("""COMPUTED_VALUE"""),42)</f>
        <v>42</v>
      </c>
      <c r="CX30" s="97">
        <f ca="1">IFERROR(__xludf.DUMMYFUNCTION("""COMPUTED_VALUE"""),83)</f>
        <v>83</v>
      </c>
      <c r="CY30" s="28">
        <f>September!DE30</f>
        <v>11</v>
      </c>
      <c r="CZ30" s="28">
        <f>September!DF30</f>
        <v>10</v>
      </c>
      <c r="DA30" s="26">
        <f t="shared" si="175"/>
        <v>21</v>
      </c>
      <c r="DB30" s="25">
        <v>1</v>
      </c>
      <c r="DC30" s="25">
        <v>1</v>
      </c>
      <c r="DD30" s="26">
        <f t="shared" si="176"/>
        <v>2</v>
      </c>
      <c r="DE30" s="26">
        <f t="shared" ref="DE30:DF30" si="310">SUM(CY30+DB30)</f>
        <v>12</v>
      </c>
      <c r="DF30" s="26">
        <f t="shared" si="310"/>
        <v>11</v>
      </c>
      <c r="DG30" s="27">
        <f t="shared" si="178"/>
        <v>23</v>
      </c>
      <c r="DH30" s="30">
        <f>September!DN30</f>
        <v>26</v>
      </c>
      <c r="DI30" s="26">
        <f>September!DO30</f>
        <v>46</v>
      </c>
      <c r="DJ30" s="26">
        <f t="shared" si="179"/>
        <v>72</v>
      </c>
      <c r="DK30" s="25">
        <v>9</v>
      </c>
      <c r="DL30" s="25">
        <v>6</v>
      </c>
      <c r="DM30" s="26">
        <f t="shared" si="180"/>
        <v>15</v>
      </c>
      <c r="DN30" s="26">
        <f t="shared" ref="DN30:DO30" si="311">SUM(DH30+DK30)</f>
        <v>35</v>
      </c>
      <c r="DO30" s="26">
        <f t="shared" si="311"/>
        <v>52</v>
      </c>
      <c r="DP30" s="27">
        <f t="shared" si="182"/>
        <v>87</v>
      </c>
      <c r="DQ30" s="28">
        <f>September!DW30</f>
        <v>43</v>
      </c>
      <c r="DR30" s="26">
        <f>September!DX30</f>
        <v>65</v>
      </c>
      <c r="DS30" s="26">
        <f t="shared" si="183"/>
        <v>108</v>
      </c>
      <c r="DT30" s="25">
        <v>2</v>
      </c>
      <c r="DU30" s="25">
        <v>5</v>
      </c>
      <c r="DV30" s="26">
        <f t="shared" si="184"/>
        <v>7</v>
      </c>
      <c r="DW30" s="26">
        <f t="shared" ref="DW30:DX30" si="312">SUM(DQ30+DT30)</f>
        <v>45</v>
      </c>
      <c r="DX30" s="26">
        <f t="shared" si="312"/>
        <v>70</v>
      </c>
      <c r="DY30" s="27">
        <f t="shared" si="186"/>
        <v>115</v>
      </c>
      <c r="DZ30" s="30">
        <f>September!EF30</f>
        <v>9</v>
      </c>
      <c r="EA30" s="26">
        <f>September!EG30</f>
        <v>13</v>
      </c>
      <c r="EB30" s="26">
        <f t="shared" si="187"/>
        <v>22</v>
      </c>
      <c r="EC30" s="25">
        <v>1</v>
      </c>
      <c r="ED30" s="25">
        <v>1</v>
      </c>
      <c r="EE30" s="26">
        <f t="shared" si="188"/>
        <v>2</v>
      </c>
      <c r="EF30" s="26">
        <f t="shared" ref="EF30:EG30" si="313">SUM(DZ30+EC30)</f>
        <v>10</v>
      </c>
      <c r="EG30" s="26">
        <f t="shared" si="313"/>
        <v>14</v>
      </c>
      <c r="EH30" s="27">
        <f t="shared" si="190"/>
        <v>24</v>
      </c>
      <c r="EI30" s="30">
        <f>September!EO30</f>
        <v>46</v>
      </c>
      <c r="EJ30" s="26">
        <f>September!EP30</f>
        <v>55</v>
      </c>
      <c r="EK30" s="26">
        <f t="shared" si="191"/>
        <v>101</v>
      </c>
      <c r="EL30" s="25">
        <v>2</v>
      </c>
      <c r="EM30" s="25">
        <v>1</v>
      </c>
      <c r="EN30" s="26">
        <f t="shared" si="192"/>
        <v>3</v>
      </c>
      <c r="EO30" s="26">
        <f t="shared" ref="EO30:EP30" si="314">SUM(EI30+EL30)</f>
        <v>48</v>
      </c>
      <c r="EP30" s="26">
        <f t="shared" si="314"/>
        <v>56</v>
      </c>
      <c r="EQ30" s="27">
        <f t="shared" si="194"/>
        <v>104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24">
        <f>September!J31</f>
        <v>0</v>
      </c>
      <c r="E31" s="25">
        <f>September!K31</f>
        <v>0</v>
      </c>
      <c r="F31" s="26">
        <f t="shared" si="135"/>
        <v>0</v>
      </c>
      <c r="G31" s="26"/>
      <c r="H31" s="26"/>
      <c r="I31" s="26">
        <f t="shared" si="136"/>
        <v>0</v>
      </c>
      <c r="J31" s="26">
        <f t="shared" ref="J31:K31" si="315">SUM(D31+G31)</f>
        <v>0</v>
      </c>
      <c r="K31" s="26">
        <f t="shared" si="315"/>
        <v>0</v>
      </c>
      <c r="L31" s="27">
        <f t="shared" si="138"/>
        <v>0</v>
      </c>
      <c r="M31" s="28">
        <f>September!S31</f>
        <v>0</v>
      </c>
      <c r="N31" s="26">
        <f>September!T31</f>
        <v>2</v>
      </c>
      <c r="O31" s="26">
        <f t="shared" si="139"/>
        <v>2</v>
      </c>
      <c r="P31" s="26"/>
      <c r="Q31" s="26"/>
      <c r="R31" s="26">
        <f t="shared" si="140"/>
        <v>0</v>
      </c>
      <c r="S31" s="26">
        <f t="shared" ref="S31:T31" si="316">SUM(M31+P31)</f>
        <v>0</v>
      </c>
      <c r="T31" s="26">
        <f t="shared" si="316"/>
        <v>2</v>
      </c>
      <c r="U31" s="27">
        <f t="shared" si="142"/>
        <v>2</v>
      </c>
      <c r="V31" s="28">
        <f>September!AB31</f>
        <v>3</v>
      </c>
      <c r="W31" s="28">
        <f>September!AC31</f>
        <v>4</v>
      </c>
      <c r="X31" s="26">
        <f t="shared" si="143"/>
        <v>7</v>
      </c>
      <c r="Y31" s="26"/>
      <c r="Z31" s="25">
        <v>1</v>
      </c>
      <c r="AA31" s="26">
        <f t="shared" si="144"/>
        <v>1</v>
      </c>
      <c r="AB31" s="26">
        <f t="shared" ref="AB31:AC31" si="317">SUM(V31+Y31)</f>
        <v>3</v>
      </c>
      <c r="AC31" s="26">
        <f t="shared" si="317"/>
        <v>5</v>
      </c>
      <c r="AD31" s="27">
        <f t="shared" si="146"/>
        <v>8</v>
      </c>
      <c r="AE31" s="28">
        <f>September!AK31</f>
        <v>20</v>
      </c>
      <c r="AF31" s="28">
        <f>September!AL31</f>
        <v>46</v>
      </c>
      <c r="AG31" s="26">
        <f t="shared" si="147"/>
        <v>66</v>
      </c>
      <c r="AH31" s="25">
        <v>2</v>
      </c>
      <c r="AI31" s="25">
        <v>2</v>
      </c>
      <c r="AJ31" s="26">
        <f t="shared" si="148"/>
        <v>4</v>
      </c>
      <c r="AK31" s="26">
        <f t="shared" ref="AK31:AL31" si="318">SUM(AE31+AH31)</f>
        <v>22</v>
      </c>
      <c r="AL31" s="26">
        <f t="shared" si="318"/>
        <v>48</v>
      </c>
      <c r="AM31" s="27">
        <f t="shared" si="150"/>
        <v>70</v>
      </c>
      <c r="AN31" s="30">
        <f>September!AT31</f>
        <v>12</v>
      </c>
      <c r="AO31" s="26">
        <f>September!AU31</f>
        <v>19</v>
      </c>
      <c r="AP31" s="26">
        <f t="shared" si="151"/>
        <v>31</v>
      </c>
      <c r="AQ31" s="25">
        <v>2</v>
      </c>
      <c r="AR31" s="25">
        <v>3</v>
      </c>
      <c r="AS31" s="26">
        <f t="shared" si="152"/>
        <v>5</v>
      </c>
      <c r="AT31" s="26">
        <f t="shared" ref="AT31:AU31" si="319">SUM(AN31+AQ31)</f>
        <v>14</v>
      </c>
      <c r="AU31" s="26">
        <f t="shared" si="319"/>
        <v>22</v>
      </c>
      <c r="AV31" s="27">
        <f t="shared" si="154"/>
        <v>36</v>
      </c>
      <c r="AW31" s="28">
        <f>September!BC31</f>
        <v>34</v>
      </c>
      <c r="AX31" s="28">
        <f>September!BD31</f>
        <v>48</v>
      </c>
      <c r="AY31" s="26">
        <f t="shared" si="155"/>
        <v>82</v>
      </c>
      <c r="AZ31" s="25">
        <v>1</v>
      </c>
      <c r="BA31" s="25">
        <v>0</v>
      </c>
      <c r="BB31" s="26">
        <f t="shared" si="156"/>
        <v>1</v>
      </c>
      <c r="BC31" s="26">
        <f t="shared" ref="BC31:BD31" si="320">SUM(AW31+AZ31)</f>
        <v>35</v>
      </c>
      <c r="BD31" s="26">
        <f t="shared" si="320"/>
        <v>48</v>
      </c>
      <c r="BE31" s="27">
        <f t="shared" si="158"/>
        <v>83</v>
      </c>
      <c r="BF31" s="30">
        <f>September!BL31</f>
        <v>0</v>
      </c>
      <c r="BG31" s="26">
        <f>September!BM31</f>
        <v>0</v>
      </c>
      <c r="BH31" s="26">
        <f t="shared" si="159"/>
        <v>0</v>
      </c>
      <c r="BI31" s="25">
        <v>0</v>
      </c>
      <c r="BJ31" s="25">
        <v>0</v>
      </c>
      <c r="BK31" s="26">
        <f t="shared" si="160"/>
        <v>0</v>
      </c>
      <c r="BL31" s="26">
        <f t="shared" ref="BL31:BM31" si="321">SUM(BF31+BI31)</f>
        <v>0</v>
      </c>
      <c r="BM31" s="26">
        <f t="shared" si="321"/>
        <v>0</v>
      </c>
      <c r="BN31" s="27">
        <f t="shared" si="162"/>
        <v>0</v>
      </c>
      <c r="BO31" s="28">
        <f>September!BU31</f>
        <v>0</v>
      </c>
      <c r="BP31" s="28">
        <f>September!BV31</f>
        <v>3</v>
      </c>
      <c r="BQ31" s="26">
        <f t="shared" si="163"/>
        <v>3</v>
      </c>
      <c r="BR31" s="26"/>
      <c r="BS31" s="26"/>
      <c r="BT31" s="26">
        <f t="shared" si="164"/>
        <v>0</v>
      </c>
      <c r="BU31" s="26">
        <f t="shared" ref="BU31:BV31" si="322">SUM(BO31+BR31)</f>
        <v>0</v>
      </c>
      <c r="BV31" s="26">
        <f t="shared" si="322"/>
        <v>3</v>
      </c>
      <c r="BW31" s="27">
        <f t="shared" si="166"/>
        <v>3</v>
      </c>
      <c r="BX31" s="30">
        <f>September!CD31</f>
        <v>12</v>
      </c>
      <c r="BY31" s="26">
        <f>September!CE31</f>
        <v>11</v>
      </c>
      <c r="BZ31" s="26">
        <f t="shared" si="167"/>
        <v>23</v>
      </c>
      <c r="CA31" s="26"/>
      <c r="CB31" s="26"/>
      <c r="CC31" s="26">
        <f t="shared" si="168"/>
        <v>0</v>
      </c>
      <c r="CD31" s="26">
        <f t="shared" ref="CD31:CE31" si="323">SUM(BX31+CA31)</f>
        <v>12</v>
      </c>
      <c r="CE31" s="26">
        <f t="shared" si="323"/>
        <v>11</v>
      </c>
      <c r="CF31" s="27">
        <f t="shared" si="170"/>
        <v>23</v>
      </c>
      <c r="CG31" s="28">
        <f>September!CM31</f>
        <v>7</v>
      </c>
      <c r="CH31" s="28">
        <f>September!CN31</f>
        <v>11</v>
      </c>
      <c r="CI31" s="26">
        <f t="shared" si="171"/>
        <v>18</v>
      </c>
      <c r="CJ31" s="25">
        <v>1</v>
      </c>
      <c r="CK31" s="25">
        <v>1</v>
      </c>
      <c r="CL31" s="26">
        <f t="shared" si="172"/>
        <v>2</v>
      </c>
      <c r="CM31" s="26">
        <f t="shared" ref="CM31:CN31" si="324">SUM(CG31+CJ31)</f>
        <v>8</v>
      </c>
      <c r="CN31" s="26">
        <f t="shared" si="324"/>
        <v>12</v>
      </c>
      <c r="CO31" s="27">
        <f t="shared" si="174"/>
        <v>20</v>
      </c>
      <c r="CP31" s="95">
        <f ca="1">IFERROR(__xludf.DUMMYFUNCTION("""COMPUTED_VALUE"""),41)</f>
        <v>41</v>
      </c>
      <c r="CQ31" s="96">
        <f ca="1">IFERROR(__xludf.DUMMYFUNCTION("""COMPUTED_VALUE"""),42)</f>
        <v>42</v>
      </c>
      <c r="CR31" s="96">
        <f ca="1">IFERROR(__xludf.DUMMYFUNCTION("""COMPUTED_VALUE"""),83)</f>
        <v>83</v>
      </c>
      <c r="CS31" s="33">
        <f ca="1">IFERROR(__xludf.DUMMYFUNCTION("""COMPUTED_VALUE"""),0)</f>
        <v>0</v>
      </c>
      <c r="CT31" s="33">
        <f ca="1">IFERROR(__xludf.DUMMYFUNCTION("""COMPUTED_VALUE"""),0)</f>
        <v>0</v>
      </c>
      <c r="CU31" s="33">
        <f ca="1">IFERROR(__xludf.DUMMYFUNCTION("""COMPUTED_VALUE"""),0)</f>
        <v>0</v>
      </c>
      <c r="CV31" s="96">
        <f ca="1">IFERROR(__xludf.DUMMYFUNCTION("""COMPUTED_VALUE"""),41)</f>
        <v>41</v>
      </c>
      <c r="CW31" s="96">
        <f ca="1">IFERROR(__xludf.DUMMYFUNCTION("""COMPUTED_VALUE"""),42)</f>
        <v>42</v>
      </c>
      <c r="CX31" s="97">
        <f ca="1">IFERROR(__xludf.DUMMYFUNCTION("""COMPUTED_VALUE"""),83)</f>
        <v>83</v>
      </c>
      <c r="CY31" s="28">
        <f>September!DE31</f>
        <v>11</v>
      </c>
      <c r="CZ31" s="28">
        <f>September!DF31</f>
        <v>10</v>
      </c>
      <c r="DA31" s="26">
        <f t="shared" si="175"/>
        <v>21</v>
      </c>
      <c r="DB31" s="25">
        <v>1</v>
      </c>
      <c r="DC31" s="25">
        <v>1</v>
      </c>
      <c r="DD31" s="26">
        <f t="shared" si="176"/>
        <v>2</v>
      </c>
      <c r="DE31" s="26">
        <f t="shared" ref="DE31:DF31" si="325">SUM(CY31+DB31)</f>
        <v>12</v>
      </c>
      <c r="DF31" s="26">
        <f t="shared" si="325"/>
        <v>11</v>
      </c>
      <c r="DG31" s="27">
        <f t="shared" si="178"/>
        <v>23</v>
      </c>
      <c r="DH31" s="30">
        <f>September!DN31</f>
        <v>26</v>
      </c>
      <c r="DI31" s="26">
        <f>September!DO31</f>
        <v>46</v>
      </c>
      <c r="DJ31" s="26">
        <f t="shared" si="179"/>
        <v>72</v>
      </c>
      <c r="DK31" s="25">
        <v>9</v>
      </c>
      <c r="DL31" s="25">
        <v>6</v>
      </c>
      <c r="DM31" s="26">
        <f t="shared" si="180"/>
        <v>15</v>
      </c>
      <c r="DN31" s="26">
        <f t="shared" ref="DN31:DO31" si="326">SUM(DH31+DK31)</f>
        <v>35</v>
      </c>
      <c r="DO31" s="26">
        <f t="shared" si="326"/>
        <v>52</v>
      </c>
      <c r="DP31" s="27">
        <f t="shared" si="182"/>
        <v>87</v>
      </c>
      <c r="DQ31" s="28">
        <f>September!DW31</f>
        <v>43</v>
      </c>
      <c r="DR31" s="26">
        <f>September!DX31</f>
        <v>65</v>
      </c>
      <c r="DS31" s="26">
        <f t="shared" si="183"/>
        <v>108</v>
      </c>
      <c r="DT31" s="25">
        <v>2</v>
      </c>
      <c r="DU31" s="25">
        <v>5</v>
      </c>
      <c r="DV31" s="26">
        <f t="shared" si="184"/>
        <v>7</v>
      </c>
      <c r="DW31" s="26">
        <f t="shared" ref="DW31:DX31" si="327">SUM(DQ31+DT31)</f>
        <v>45</v>
      </c>
      <c r="DX31" s="26">
        <f t="shared" si="327"/>
        <v>70</v>
      </c>
      <c r="DY31" s="27">
        <f t="shared" si="186"/>
        <v>115</v>
      </c>
      <c r="DZ31" s="30">
        <f>September!EF31</f>
        <v>9</v>
      </c>
      <c r="EA31" s="26">
        <f>September!EG31</f>
        <v>13</v>
      </c>
      <c r="EB31" s="26">
        <f t="shared" si="187"/>
        <v>22</v>
      </c>
      <c r="EC31" s="25">
        <v>1</v>
      </c>
      <c r="ED31" s="25">
        <v>1</v>
      </c>
      <c r="EE31" s="26">
        <f t="shared" si="188"/>
        <v>2</v>
      </c>
      <c r="EF31" s="26">
        <f t="shared" ref="EF31:EG31" si="328">SUM(DZ31+EC31)</f>
        <v>10</v>
      </c>
      <c r="EG31" s="26">
        <f t="shared" si="328"/>
        <v>14</v>
      </c>
      <c r="EH31" s="27">
        <f t="shared" si="190"/>
        <v>24</v>
      </c>
      <c r="EI31" s="30">
        <f>September!EO31</f>
        <v>46</v>
      </c>
      <c r="EJ31" s="26">
        <f>September!EP31</f>
        <v>55</v>
      </c>
      <c r="EK31" s="26">
        <f t="shared" si="191"/>
        <v>101</v>
      </c>
      <c r="EL31" s="25">
        <v>2</v>
      </c>
      <c r="EM31" s="25">
        <v>1</v>
      </c>
      <c r="EN31" s="26">
        <f t="shared" si="192"/>
        <v>3</v>
      </c>
      <c r="EO31" s="26">
        <f t="shared" ref="EO31:EP31" si="329">SUM(EI31+EL31)</f>
        <v>48</v>
      </c>
      <c r="EP31" s="26">
        <f t="shared" si="329"/>
        <v>56</v>
      </c>
      <c r="EQ31" s="27">
        <f t="shared" si="194"/>
        <v>104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24">
        <f>September!J32</f>
        <v>0</v>
      </c>
      <c r="E32" s="25">
        <f>September!K32</f>
        <v>0</v>
      </c>
      <c r="F32" s="26">
        <f t="shared" si="135"/>
        <v>0</v>
      </c>
      <c r="G32" s="26"/>
      <c r="H32" s="26"/>
      <c r="I32" s="26">
        <f t="shared" si="136"/>
        <v>0</v>
      </c>
      <c r="J32" s="26">
        <f t="shared" ref="J32:K32" si="330">SUM(D32+G32)</f>
        <v>0</v>
      </c>
      <c r="K32" s="26">
        <f t="shared" si="330"/>
        <v>0</v>
      </c>
      <c r="L32" s="27">
        <f t="shared" si="138"/>
        <v>0</v>
      </c>
      <c r="M32" s="28">
        <f>September!S32</f>
        <v>0</v>
      </c>
      <c r="N32" s="26">
        <f>September!T32</f>
        <v>0</v>
      </c>
      <c r="O32" s="26">
        <f t="shared" si="139"/>
        <v>0</v>
      </c>
      <c r="P32" s="26"/>
      <c r="Q32" s="26"/>
      <c r="R32" s="26">
        <f t="shared" si="140"/>
        <v>0</v>
      </c>
      <c r="S32" s="26">
        <f t="shared" ref="S32:T32" si="331">SUM(M32+P32)</f>
        <v>0</v>
      </c>
      <c r="T32" s="26">
        <f t="shared" si="331"/>
        <v>0</v>
      </c>
      <c r="U32" s="27">
        <f t="shared" si="142"/>
        <v>0</v>
      </c>
      <c r="V32" s="28">
        <f>September!AB32</f>
        <v>0</v>
      </c>
      <c r="W32" s="28">
        <f>September!AC32</f>
        <v>0</v>
      </c>
      <c r="X32" s="26">
        <f t="shared" si="143"/>
        <v>0</v>
      </c>
      <c r="Y32" s="26"/>
      <c r="Z32" s="26"/>
      <c r="AA32" s="26">
        <f t="shared" si="144"/>
        <v>0</v>
      </c>
      <c r="AB32" s="26">
        <f t="shared" ref="AB32:AC32" si="332">SUM(V32+Y32)</f>
        <v>0</v>
      </c>
      <c r="AC32" s="26">
        <f t="shared" si="332"/>
        <v>0</v>
      </c>
      <c r="AD32" s="27">
        <f t="shared" si="146"/>
        <v>0</v>
      </c>
      <c r="AE32" s="28">
        <f>September!AK32</f>
        <v>0</v>
      </c>
      <c r="AF32" s="28">
        <f>September!AL32</f>
        <v>0</v>
      </c>
      <c r="AG32" s="26">
        <f t="shared" si="147"/>
        <v>0</v>
      </c>
      <c r="AH32" s="25">
        <v>0</v>
      </c>
      <c r="AI32" s="25">
        <v>0</v>
      </c>
      <c r="AJ32" s="26">
        <f t="shared" si="148"/>
        <v>0</v>
      </c>
      <c r="AK32" s="26">
        <f t="shared" ref="AK32:AL32" si="333">SUM(AE32+AH32)</f>
        <v>0</v>
      </c>
      <c r="AL32" s="26">
        <f t="shared" si="333"/>
        <v>0</v>
      </c>
      <c r="AM32" s="27">
        <f t="shared" si="150"/>
        <v>0</v>
      </c>
      <c r="AN32" s="30">
        <f>September!AT32</f>
        <v>0</v>
      </c>
      <c r="AO32" s="26">
        <f>September!AU32</f>
        <v>0</v>
      </c>
      <c r="AP32" s="26">
        <f t="shared" si="151"/>
        <v>0</v>
      </c>
      <c r="AQ32" s="25">
        <v>0</v>
      </c>
      <c r="AR32" s="25">
        <v>0</v>
      </c>
      <c r="AS32" s="26">
        <f t="shared" si="152"/>
        <v>0</v>
      </c>
      <c r="AT32" s="26">
        <f t="shared" ref="AT32:AU32" si="334">SUM(AN32+AQ32)</f>
        <v>0</v>
      </c>
      <c r="AU32" s="26">
        <f t="shared" si="334"/>
        <v>0</v>
      </c>
      <c r="AV32" s="27">
        <f t="shared" si="154"/>
        <v>0</v>
      </c>
      <c r="AW32" s="28">
        <f>September!BC32</f>
        <v>0</v>
      </c>
      <c r="AX32" s="28">
        <f>September!BD32</f>
        <v>0</v>
      </c>
      <c r="AY32" s="26">
        <f t="shared" si="155"/>
        <v>0</v>
      </c>
      <c r="AZ32" s="25">
        <v>0</v>
      </c>
      <c r="BA32" s="25">
        <v>0</v>
      </c>
      <c r="BB32" s="26">
        <f t="shared" si="156"/>
        <v>0</v>
      </c>
      <c r="BC32" s="26">
        <f t="shared" ref="BC32:BD32" si="335">SUM(AW32+AZ32)</f>
        <v>0</v>
      </c>
      <c r="BD32" s="26">
        <f t="shared" si="335"/>
        <v>0</v>
      </c>
      <c r="BE32" s="27">
        <f t="shared" si="158"/>
        <v>0</v>
      </c>
      <c r="BF32" s="30">
        <f>September!BL32</f>
        <v>0</v>
      </c>
      <c r="BG32" s="26">
        <f>September!BM32</f>
        <v>0</v>
      </c>
      <c r="BH32" s="26">
        <f t="shared" si="159"/>
        <v>0</v>
      </c>
      <c r="BI32" s="25">
        <v>0</v>
      </c>
      <c r="BJ32" s="25">
        <v>0</v>
      </c>
      <c r="BK32" s="26">
        <f t="shared" si="160"/>
        <v>0</v>
      </c>
      <c r="BL32" s="26">
        <f t="shared" ref="BL32:BM32" si="336">SUM(BF32+BI32)</f>
        <v>0</v>
      </c>
      <c r="BM32" s="26">
        <f t="shared" si="336"/>
        <v>0</v>
      </c>
      <c r="BN32" s="27">
        <f t="shared" si="162"/>
        <v>0</v>
      </c>
      <c r="BO32" s="28">
        <f>September!BU32</f>
        <v>0</v>
      </c>
      <c r="BP32" s="28">
        <f>September!BV32</f>
        <v>0</v>
      </c>
      <c r="BQ32" s="26">
        <f t="shared" si="163"/>
        <v>0</v>
      </c>
      <c r="BR32" s="26"/>
      <c r="BS32" s="26"/>
      <c r="BT32" s="26">
        <f t="shared" si="164"/>
        <v>0</v>
      </c>
      <c r="BU32" s="26">
        <f t="shared" ref="BU32:BV32" si="337">SUM(BO32+BR32)</f>
        <v>0</v>
      </c>
      <c r="BV32" s="26">
        <f t="shared" si="337"/>
        <v>0</v>
      </c>
      <c r="BW32" s="27">
        <f t="shared" si="166"/>
        <v>0</v>
      </c>
      <c r="BX32" s="30">
        <f>September!CD32</f>
        <v>0</v>
      </c>
      <c r="BY32" s="26">
        <f>September!CE32</f>
        <v>0</v>
      </c>
      <c r="BZ32" s="26">
        <f t="shared" si="167"/>
        <v>0</v>
      </c>
      <c r="CA32" s="26"/>
      <c r="CB32" s="26"/>
      <c r="CC32" s="26">
        <f t="shared" si="168"/>
        <v>0</v>
      </c>
      <c r="CD32" s="26">
        <f t="shared" ref="CD32:CE32" si="338">SUM(BX32+CA32)</f>
        <v>0</v>
      </c>
      <c r="CE32" s="26">
        <f t="shared" si="338"/>
        <v>0</v>
      </c>
      <c r="CF32" s="27">
        <f t="shared" si="170"/>
        <v>0</v>
      </c>
      <c r="CG32" s="28">
        <f>September!CM32</f>
        <v>0</v>
      </c>
      <c r="CH32" s="28">
        <f>September!CN32</f>
        <v>0</v>
      </c>
      <c r="CI32" s="26">
        <f t="shared" si="171"/>
        <v>0</v>
      </c>
      <c r="CJ32" s="26"/>
      <c r="CK32" s="26"/>
      <c r="CL32" s="26">
        <f t="shared" si="172"/>
        <v>0</v>
      </c>
      <c r="CM32" s="26">
        <f t="shared" ref="CM32:CN32" si="339">SUM(CG32+CJ32)</f>
        <v>0</v>
      </c>
      <c r="CN32" s="26">
        <f t="shared" si="339"/>
        <v>0</v>
      </c>
      <c r="CO32" s="27">
        <f t="shared" si="174"/>
        <v>0</v>
      </c>
      <c r="CP32" s="95"/>
      <c r="CQ32" s="96"/>
      <c r="CR32" s="96"/>
      <c r="CS32" s="33"/>
      <c r="CT32" s="33"/>
      <c r="CU32" s="33"/>
      <c r="CV32" s="96"/>
      <c r="CW32" s="96"/>
      <c r="CX32" s="97"/>
      <c r="CY32" s="28">
        <f>September!DE32</f>
        <v>0</v>
      </c>
      <c r="CZ32" s="28">
        <f>September!DF32</f>
        <v>0</v>
      </c>
      <c r="DA32" s="26">
        <f t="shared" si="175"/>
        <v>0</v>
      </c>
      <c r="DB32" s="25">
        <v>0</v>
      </c>
      <c r="DC32" s="25">
        <v>0</v>
      </c>
      <c r="DD32" s="26">
        <f t="shared" si="176"/>
        <v>0</v>
      </c>
      <c r="DE32" s="26">
        <f t="shared" ref="DE32:DF32" si="340">SUM(CY32+DB32)</f>
        <v>0</v>
      </c>
      <c r="DF32" s="26">
        <f t="shared" si="340"/>
        <v>0</v>
      </c>
      <c r="DG32" s="27">
        <f t="shared" si="178"/>
        <v>0</v>
      </c>
      <c r="DH32" s="30">
        <f>September!DN32</f>
        <v>0</v>
      </c>
      <c r="DI32" s="26">
        <f>September!DO32</f>
        <v>0</v>
      </c>
      <c r="DJ32" s="26">
        <f t="shared" si="179"/>
        <v>0</v>
      </c>
      <c r="DK32" s="26"/>
      <c r="DL32" s="26"/>
      <c r="DM32" s="26">
        <f t="shared" si="180"/>
        <v>0</v>
      </c>
      <c r="DN32" s="26">
        <f t="shared" ref="DN32:DO32" si="341">SUM(DH32+DK32)</f>
        <v>0</v>
      </c>
      <c r="DO32" s="26">
        <f t="shared" si="341"/>
        <v>0</v>
      </c>
      <c r="DP32" s="27">
        <f t="shared" si="182"/>
        <v>0</v>
      </c>
      <c r="DQ32" s="28">
        <f>September!DW32</f>
        <v>0</v>
      </c>
      <c r="DR32" s="26">
        <f>September!DX32</f>
        <v>0</v>
      </c>
      <c r="DS32" s="26">
        <f t="shared" si="183"/>
        <v>0</v>
      </c>
      <c r="DT32" s="26"/>
      <c r="DU32" s="26"/>
      <c r="DV32" s="26">
        <f t="shared" si="184"/>
        <v>0</v>
      </c>
      <c r="DW32" s="26">
        <f t="shared" ref="DW32:DX32" si="342">SUM(DQ32+DT32)</f>
        <v>0</v>
      </c>
      <c r="DX32" s="26">
        <f t="shared" si="342"/>
        <v>0</v>
      </c>
      <c r="DY32" s="27">
        <f t="shared" si="186"/>
        <v>0</v>
      </c>
      <c r="DZ32" s="30">
        <f>September!EF32</f>
        <v>0</v>
      </c>
      <c r="EA32" s="26">
        <f>September!EG32</f>
        <v>0</v>
      </c>
      <c r="EB32" s="26">
        <f t="shared" si="187"/>
        <v>0</v>
      </c>
      <c r="EC32" s="26"/>
      <c r="ED32" s="26"/>
      <c r="EE32" s="26">
        <f t="shared" si="188"/>
        <v>0</v>
      </c>
      <c r="EF32" s="26">
        <f t="shared" ref="EF32:EG32" si="343">SUM(DZ32+EC32)</f>
        <v>0</v>
      </c>
      <c r="EG32" s="26">
        <f t="shared" si="343"/>
        <v>0</v>
      </c>
      <c r="EH32" s="27">
        <f t="shared" si="190"/>
        <v>0</v>
      </c>
      <c r="EI32" s="30">
        <f>September!EO32</f>
        <v>0</v>
      </c>
      <c r="EJ32" s="26">
        <f>September!EP32</f>
        <v>0</v>
      </c>
      <c r="EK32" s="26">
        <f t="shared" si="191"/>
        <v>0</v>
      </c>
      <c r="EL32" s="26"/>
      <c r="EM32" s="26"/>
      <c r="EN32" s="26">
        <f t="shared" si="192"/>
        <v>0</v>
      </c>
      <c r="EO32" s="26">
        <f t="shared" ref="EO32:EP32" si="344">SUM(EI32+EL32)</f>
        <v>0</v>
      </c>
      <c r="EP32" s="26">
        <f t="shared" si="344"/>
        <v>0</v>
      </c>
      <c r="EQ32" s="27">
        <f t="shared" si="194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146">
        <f>September!J33</f>
        <v>0</v>
      </c>
      <c r="E33" s="147">
        <f>September!K33</f>
        <v>0</v>
      </c>
      <c r="F33" s="51"/>
      <c r="G33" s="51"/>
      <c r="H33" s="51"/>
      <c r="I33" s="51"/>
      <c r="J33" s="51"/>
      <c r="K33" s="51"/>
      <c r="L33" s="51"/>
      <c r="M33" s="20">
        <f>September!S33</f>
        <v>0</v>
      </c>
      <c r="N33" s="18">
        <f>September!T33</f>
        <v>0</v>
      </c>
      <c r="O33" s="51"/>
      <c r="P33" s="51"/>
      <c r="Q33" s="51"/>
      <c r="R33" s="51"/>
      <c r="S33" s="51"/>
      <c r="T33" s="51"/>
      <c r="U33" s="51"/>
      <c r="V33" s="20">
        <f>September!AB33</f>
        <v>0</v>
      </c>
      <c r="W33" s="20">
        <f>September!AC33</f>
        <v>0</v>
      </c>
      <c r="X33" s="51"/>
      <c r="Y33" s="51"/>
      <c r="Z33" s="51"/>
      <c r="AA33" s="51"/>
      <c r="AB33" s="51"/>
      <c r="AC33" s="51"/>
      <c r="AD33" s="51"/>
      <c r="AE33" s="20">
        <f>September!AK33</f>
        <v>0</v>
      </c>
      <c r="AF33" s="20">
        <f>September!AL33</f>
        <v>0</v>
      </c>
      <c r="AG33" s="51"/>
      <c r="AH33" s="51"/>
      <c r="AI33" s="51"/>
      <c r="AJ33" s="51"/>
      <c r="AK33" s="51"/>
      <c r="AL33" s="51"/>
      <c r="AM33" s="51"/>
      <c r="AN33" s="17">
        <f>September!AT33</f>
        <v>0</v>
      </c>
      <c r="AO33" s="18">
        <f>September!AU33</f>
        <v>0</v>
      </c>
      <c r="AP33" s="51"/>
      <c r="AQ33" s="51"/>
      <c r="AR33" s="51"/>
      <c r="AS33" s="51"/>
      <c r="AT33" s="51"/>
      <c r="AU33" s="51"/>
      <c r="AV33" s="51"/>
      <c r="AW33" s="20">
        <f>September!BC33</f>
        <v>0</v>
      </c>
      <c r="AX33" s="20">
        <f>September!BD33</f>
        <v>0</v>
      </c>
      <c r="AY33" s="51"/>
      <c r="AZ33" s="51"/>
      <c r="BA33" s="51"/>
      <c r="BB33" s="51"/>
      <c r="BC33" s="51"/>
      <c r="BD33" s="51"/>
      <c r="BE33" s="51"/>
      <c r="BF33" s="17">
        <f>September!BL33</f>
        <v>0</v>
      </c>
      <c r="BG33" s="18">
        <f>September!BM33</f>
        <v>0</v>
      </c>
      <c r="BH33" s="51"/>
      <c r="BI33" s="51"/>
      <c r="BJ33" s="51"/>
      <c r="BK33" s="51"/>
      <c r="BL33" s="51"/>
      <c r="BM33" s="51"/>
      <c r="BN33" s="51"/>
      <c r="BO33" s="20">
        <f>September!BU33</f>
        <v>0</v>
      </c>
      <c r="BP33" s="20">
        <f>September!BV33</f>
        <v>0</v>
      </c>
      <c r="BQ33" s="51"/>
      <c r="BR33" s="51"/>
      <c r="BS33" s="51"/>
      <c r="BT33" s="51"/>
      <c r="BU33" s="51"/>
      <c r="BV33" s="51"/>
      <c r="BW33" s="51"/>
      <c r="BX33" s="17">
        <f>September!CD33</f>
        <v>0</v>
      </c>
      <c r="BY33" s="18">
        <f>September!CE33</f>
        <v>0</v>
      </c>
      <c r="BZ33" s="51"/>
      <c r="CA33" s="51"/>
      <c r="CB33" s="51"/>
      <c r="CC33" s="51"/>
      <c r="CD33" s="51"/>
      <c r="CE33" s="51"/>
      <c r="CF33" s="51"/>
      <c r="CG33" s="20">
        <f>September!CM33</f>
        <v>0</v>
      </c>
      <c r="CH33" s="20">
        <f>September!CN33</f>
        <v>0</v>
      </c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20">
        <f>September!DE33</f>
        <v>0</v>
      </c>
      <c r="CZ33" s="20">
        <f>September!DF33</f>
        <v>0</v>
      </c>
      <c r="DA33" s="51"/>
      <c r="DB33" s="51"/>
      <c r="DC33" s="51"/>
      <c r="DD33" s="51"/>
      <c r="DE33" s="51"/>
      <c r="DF33" s="51"/>
      <c r="DG33" s="51"/>
      <c r="DH33" s="17">
        <f>September!DN33</f>
        <v>0</v>
      </c>
      <c r="DI33" s="18">
        <f>September!DO33</f>
        <v>0</v>
      </c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17">
        <f>September!EF33</f>
        <v>0</v>
      </c>
      <c r="EA33" s="18">
        <f>September!EG33</f>
        <v>0</v>
      </c>
      <c r="EB33" s="51"/>
      <c r="EC33" s="51"/>
      <c r="ED33" s="51"/>
      <c r="EE33" s="51"/>
      <c r="EF33" s="51"/>
      <c r="EG33" s="51"/>
      <c r="EH33" s="51"/>
      <c r="EI33" s="17">
        <f>September!EO33</f>
        <v>0</v>
      </c>
      <c r="EJ33" s="18">
        <f>September!EP33</f>
        <v>0</v>
      </c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20"/>
    </row>
    <row r="34" spans="1:156" ht="14">
      <c r="A34" s="276" t="s">
        <v>54</v>
      </c>
      <c r="B34" s="256"/>
      <c r="C34" s="52" t="s">
        <v>55</v>
      </c>
      <c r="D34" s="24">
        <f>September!J34</f>
        <v>0</v>
      </c>
      <c r="E34" s="25">
        <f>September!K34</f>
        <v>0</v>
      </c>
      <c r="F34" s="41"/>
      <c r="G34" s="41"/>
      <c r="H34" s="41"/>
      <c r="I34" s="41"/>
      <c r="J34" s="41"/>
      <c r="K34" s="41"/>
      <c r="L34" s="41"/>
      <c r="M34" s="28">
        <f>September!S34</f>
        <v>0</v>
      </c>
      <c r="N34" s="26">
        <f>September!T34</f>
        <v>0</v>
      </c>
      <c r="O34" s="41"/>
      <c r="P34" s="41"/>
      <c r="Q34" s="41"/>
      <c r="R34" s="41"/>
      <c r="S34" s="41"/>
      <c r="T34" s="41"/>
      <c r="U34" s="41"/>
      <c r="V34" s="28">
        <f>September!AB34</f>
        <v>0</v>
      </c>
      <c r="W34" s="28">
        <f>September!AC34</f>
        <v>0</v>
      </c>
      <c r="X34" s="41"/>
      <c r="Y34" s="41"/>
      <c r="Z34" s="41"/>
      <c r="AA34" s="41"/>
      <c r="AB34" s="41"/>
      <c r="AC34" s="41"/>
      <c r="AD34" s="41"/>
      <c r="AE34" s="28">
        <f>September!AK34</f>
        <v>0</v>
      </c>
      <c r="AF34" s="28">
        <f>September!AL34</f>
        <v>0</v>
      </c>
      <c r="AG34" s="41"/>
      <c r="AH34" s="41"/>
      <c r="AI34" s="41"/>
      <c r="AJ34" s="41"/>
      <c r="AK34" s="41"/>
      <c r="AL34" s="41"/>
      <c r="AM34" s="41"/>
      <c r="AN34" s="30">
        <f>September!AT34</f>
        <v>0</v>
      </c>
      <c r="AO34" s="26">
        <f>September!AU34</f>
        <v>0</v>
      </c>
      <c r="AP34" s="41"/>
      <c r="AQ34" s="41"/>
      <c r="AR34" s="41"/>
      <c r="AS34" s="41"/>
      <c r="AT34" s="41"/>
      <c r="AU34" s="41"/>
      <c r="AV34" s="41"/>
      <c r="AW34" s="28">
        <f>September!BC34</f>
        <v>0</v>
      </c>
      <c r="AX34" s="28">
        <f>September!BD34</f>
        <v>0</v>
      </c>
      <c r="AY34" s="41"/>
      <c r="AZ34" s="41"/>
      <c r="BA34" s="41"/>
      <c r="BB34" s="41"/>
      <c r="BC34" s="41"/>
      <c r="BD34" s="41"/>
      <c r="BE34" s="41"/>
      <c r="BF34" s="30">
        <f>September!BL34</f>
        <v>0</v>
      </c>
      <c r="BG34" s="26">
        <f>September!BM34</f>
        <v>0</v>
      </c>
      <c r="BH34" s="41"/>
      <c r="BI34" s="41"/>
      <c r="BJ34" s="41"/>
      <c r="BK34" s="41"/>
      <c r="BL34" s="41"/>
      <c r="BM34" s="41"/>
      <c r="BN34" s="41"/>
      <c r="BO34" s="28">
        <f>September!BU34</f>
        <v>0</v>
      </c>
      <c r="BP34" s="28">
        <f>September!BV34</f>
        <v>0</v>
      </c>
      <c r="BQ34" s="41"/>
      <c r="BR34" s="41"/>
      <c r="BS34" s="41"/>
      <c r="BT34" s="41"/>
      <c r="BU34" s="41"/>
      <c r="BV34" s="41"/>
      <c r="BW34" s="41"/>
      <c r="BX34" s="30">
        <f>September!CD34</f>
        <v>0</v>
      </c>
      <c r="BY34" s="26">
        <f>September!CE34</f>
        <v>0</v>
      </c>
      <c r="BZ34" s="41"/>
      <c r="CA34" s="41"/>
      <c r="CB34" s="41"/>
      <c r="CC34" s="41"/>
      <c r="CD34" s="41"/>
      <c r="CE34" s="41"/>
      <c r="CF34" s="41"/>
      <c r="CG34" s="28">
        <f>September!CM34</f>
        <v>0</v>
      </c>
      <c r="CH34" s="28">
        <f>September!CN34</f>
        <v>0</v>
      </c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28">
        <f>September!DE34</f>
        <v>0</v>
      </c>
      <c r="CZ34" s="28">
        <f>September!DF34</f>
        <v>0</v>
      </c>
      <c r="DA34" s="41"/>
      <c r="DB34" s="41"/>
      <c r="DC34" s="41"/>
      <c r="DD34" s="41"/>
      <c r="DE34" s="41"/>
      <c r="DF34" s="41"/>
      <c r="DG34" s="41"/>
      <c r="DH34" s="30">
        <f>September!DN34</f>
        <v>0</v>
      </c>
      <c r="DI34" s="26">
        <f>September!DO34</f>
        <v>0</v>
      </c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30">
        <f>September!EF34</f>
        <v>0</v>
      </c>
      <c r="EA34" s="26">
        <f>September!EG34</f>
        <v>0</v>
      </c>
      <c r="EB34" s="41"/>
      <c r="EC34" s="41"/>
      <c r="ED34" s="41"/>
      <c r="EE34" s="41"/>
      <c r="EF34" s="41"/>
      <c r="EG34" s="41"/>
      <c r="EH34" s="41"/>
      <c r="EI34" s="30">
        <f>September!EO34</f>
        <v>0</v>
      </c>
      <c r="EJ34" s="26">
        <f>September!EP34</f>
        <v>0</v>
      </c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28"/>
    </row>
    <row r="35" spans="1:156" ht="14">
      <c r="A35" s="58"/>
      <c r="B35" s="59">
        <v>1</v>
      </c>
      <c r="C35" s="57" t="s">
        <v>56</v>
      </c>
      <c r="D35" s="24">
        <f>September!J35</f>
        <v>76</v>
      </c>
      <c r="E35" s="25">
        <f>September!K35</f>
        <v>81</v>
      </c>
      <c r="F35" s="26">
        <f t="shared" ref="F35:F41" si="345">SUM(D35:E35)</f>
        <v>157</v>
      </c>
      <c r="G35" s="25">
        <v>22</v>
      </c>
      <c r="H35" s="25">
        <v>28</v>
      </c>
      <c r="I35" s="26">
        <f t="shared" ref="I35:I41" si="346">SUM(G35:H35)</f>
        <v>50</v>
      </c>
      <c r="J35" s="26">
        <f t="shared" ref="J35:K35" si="347">SUM(D35+G35)</f>
        <v>98</v>
      </c>
      <c r="K35" s="26">
        <f t="shared" si="347"/>
        <v>109</v>
      </c>
      <c r="L35" s="27">
        <f t="shared" ref="L35:L41" si="348">SUM(J35:K35)</f>
        <v>207</v>
      </c>
      <c r="M35" s="28">
        <f>September!S35</f>
        <v>27</v>
      </c>
      <c r="N35" s="26">
        <f>September!T35</f>
        <v>26</v>
      </c>
      <c r="O35" s="26">
        <f t="shared" ref="O35:O41" si="349">SUM(M35:N35)</f>
        <v>53</v>
      </c>
      <c r="P35" s="25">
        <v>7</v>
      </c>
      <c r="Q35" s="25">
        <v>7</v>
      </c>
      <c r="R35" s="26">
        <f t="shared" ref="R35:R41" si="350">SUM(P35:Q35)</f>
        <v>14</v>
      </c>
      <c r="S35" s="26">
        <f t="shared" ref="S35:T35" si="351">SUM(M35+P35)</f>
        <v>34</v>
      </c>
      <c r="T35" s="26">
        <f t="shared" si="351"/>
        <v>33</v>
      </c>
      <c r="U35" s="27">
        <f t="shared" ref="U35:U41" si="352">SUM(S35:T35)</f>
        <v>67</v>
      </c>
      <c r="V35" s="28">
        <f>September!AB35</f>
        <v>63</v>
      </c>
      <c r="W35" s="28">
        <f>September!AC35</f>
        <v>94</v>
      </c>
      <c r="X35" s="26">
        <f t="shared" ref="X35:X41" si="353">SUM(V35:W35)</f>
        <v>157</v>
      </c>
      <c r="Y35" s="25">
        <v>9</v>
      </c>
      <c r="Z35" s="25">
        <v>15</v>
      </c>
      <c r="AA35" s="26">
        <f t="shared" ref="AA35:AA41" si="354">SUM(Y35:Z35)</f>
        <v>24</v>
      </c>
      <c r="AB35" s="26">
        <f t="shared" ref="AB35:AC35" si="355">SUM(V35+Y35)</f>
        <v>72</v>
      </c>
      <c r="AC35" s="26">
        <f t="shared" si="355"/>
        <v>109</v>
      </c>
      <c r="AD35" s="27">
        <f t="shared" ref="AD35:AD41" si="356">SUM(AB35:AC35)</f>
        <v>181</v>
      </c>
      <c r="AE35" s="28">
        <f>September!AK35</f>
        <v>97</v>
      </c>
      <c r="AF35" s="28">
        <f>September!AL35</f>
        <v>126</v>
      </c>
      <c r="AG35" s="26">
        <f t="shared" ref="AG35:AG41" si="357">SUM(AE35:AF35)</f>
        <v>223</v>
      </c>
      <c r="AH35" s="25">
        <v>17</v>
      </c>
      <c r="AI35" s="25">
        <v>22</v>
      </c>
      <c r="AJ35" s="26">
        <f t="shared" ref="AJ35:AJ41" si="358">SUM(AH35:AI35)</f>
        <v>39</v>
      </c>
      <c r="AK35" s="26">
        <f t="shared" ref="AK35:AL35" si="359">SUM(AE35+AH35)</f>
        <v>114</v>
      </c>
      <c r="AL35" s="26">
        <f t="shared" si="359"/>
        <v>148</v>
      </c>
      <c r="AM35" s="27">
        <f t="shared" ref="AM35:AM41" si="360">SUM(AK35:AL35)</f>
        <v>262</v>
      </c>
      <c r="AN35" s="30">
        <f>September!AT35</f>
        <v>102</v>
      </c>
      <c r="AO35" s="26">
        <f>September!AU35</f>
        <v>124</v>
      </c>
      <c r="AP35" s="26">
        <f t="shared" ref="AP35:AP41" si="361">SUM(AN35:AO35)</f>
        <v>226</v>
      </c>
      <c r="AQ35" s="25">
        <v>21</v>
      </c>
      <c r="AR35" s="25">
        <v>33</v>
      </c>
      <c r="AS35" s="26">
        <f t="shared" ref="AS35:AS41" si="362">SUM(AQ35:AR35)</f>
        <v>54</v>
      </c>
      <c r="AT35" s="26">
        <f t="shared" ref="AT35:AU35" si="363">SUM(AN35+AQ35)</f>
        <v>123</v>
      </c>
      <c r="AU35" s="26">
        <f t="shared" si="363"/>
        <v>157</v>
      </c>
      <c r="AV35" s="27">
        <f t="shared" ref="AV35:AV41" si="364">SUM(AT35:AU35)</f>
        <v>280</v>
      </c>
      <c r="AW35" s="28">
        <f>September!BC35</f>
        <v>216</v>
      </c>
      <c r="AX35" s="28">
        <f>September!BD35</f>
        <v>278</v>
      </c>
      <c r="AY35" s="26">
        <f t="shared" ref="AY35:AY41" si="365">SUM(AW35:AX35)</f>
        <v>494</v>
      </c>
      <c r="AZ35" s="25">
        <v>50</v>
      </c>
      <c r="BA35" s="25">
        <v>67</v>
      </c>
      <c r="BB35" s="26">
        <f t="shared" ref="BB35:BB41" si="366">SUM(AZ35:BA35)</f>
        <v>117</v>
      </c>
      <c r="BC35" s="26">
        <f t="shared" ref="BC35:BD35" si="367">SUM(AW35+AZ35)</f>
        <v>266</v>
      </c>
      <c r="BD35" s="26">
        <f t="shared" si="367"/>
        <v>345</v>
      </c>
      <c r="BE35" s="27">
        <f t="shared" ref="BE35:BE41" si="368">SUM(BC35:BD35)</f>
        <v>611</v>
      </c>
      <c r="BF35" s="30">
        <f>September!BL35</f>
        <v>54</v>
      </c>
      <c r="BG35" s="26">
        <f>September!BM35</f>
        <v>97</v>
      </c>
      <c r="BH35" s="26">
        <f t="shared" ref="BH35:BH41" si="369">SUM(BF35:BG35)</f>
        <v>151</v>
      </c>
      <c r="BI35" s="25">
        <v>14</v>
      </c>
      <c r="BJ35" s="25">
        <v>8</v>
      </c>
      <c r="BK35" s="26">
        <f t="shared" ref="BK35:BK41" si="370">SUM(BI35:BJ35)</f>
        <v>22</v>
      </c>
      <c r="BL35" s="26">
        <f t="shared" ref="BL35:BM35" si="371">SUM(BF35+BI35)</f>
        <v>68</v>
      </c>
      <c r="BM35" s="26">
        <f t="shared" si="371"/>
        <v>105</v>
      </c>
      <c r="BN35" s="27">
        <f t="shared" ref="BN35:BN41" si="372">SUM(BL35:BM35)</f>
        <v>173</v>
      </c>
      <c r="BO35" s="28">
        <f>September!BU35</f>
        <v>33</v>
      </c>
      <c r="BP35" s="28">
        <f>September!BV35</f>
        <v>65</v>
      </c>
      <c r="BQ35" s="26">
        <f t="shared" ref="BQ35:BQ41" si="373">SUM(BO35:BP35)</f>
        <v>98</v>
      </c>
      <c r="BR35" s="26"/>
      <c r="BS35" s="26"/>
      <c r="BT35" s="26">
        <f t="shared" ref="BT35:BT41" si="374">SUM(BR35:BS35)</f>
        <v>0</v>
      </c>
      <c r="BU35" s="26">
        <f t="shared" ref="BU35:BV35" si="375">SUM(BO35+BR35)</f>
        <v>33</v>
      </c>
      <c r="BV35" s="26">
        <f t="shared" si="375"/>
        <v>65</v>
      </c>
      <c r="BW35" s="27">
        <f t="shared" ref="BW35:BW41" si="376">SUM(BU35:BV35)</f>
        <v>98</v>
      </c>
      <c r="BX35" s="30">
        <f>September!CD35</f>
        <v>22</v>
      </c>
      <c r="BY35" s="26">
        <f>September!CE35</f>
        <v>25</v>
      </c>
      <c r="BZ35" s="26">
        <f t="shared" ref="BZ35:BZ41" si="377">SUM(BX35:BY35)</f>
        <v>47</v>
      </c>
      <c r="CA35" s="25">
        <v>4</v>
      </c>
      <c r="CB35" s="25">
        <v>8</v>
      </c>
      <c r="CC35" s="26">
        <f t="shared" ref="CC35:CC41" si="378">SUM(CA35:CB35)</f>
        <v>12</v>
      </c>
      <c r="CD35" s="26">
        <f t="shared" ref="CD35:CE35" si="379">SUM(BX35+CA35)</f>
        <v>26</v>
      </c>
      <c r="CE35" s="26">
        <f t="shared" si="379"/>
        <v>33</v>
      </c>
      <c r="CF35" s="27">
        <f t="shared" ref="CF35:CF41" si="380">SUM(CD35:CE35)</f>
        <v>59</v>
      </c>
      <c r="CG35" s="28">
        <f>September!CM35</f>
        <v>43</v>
      </c>
      <c r="CH35" s="28">
        <f>September!CN35</f>
        <v>80</v>
      </c>
      <c r="CI35" s="26">
        <f t="shared" ref="CI35:CI41" si="381">SUM(CG35:CH35)</f>
        <v>123</v>
      </c>
      <c r="CJ35" s="25">
        <v>2</v>
      </c>
      <c r="CK35" s="25">
        <v>13</v>
      </c>
      <c r="CL35" s="26">
        <f t="shared" ref="CL35:CL41" si="382">SUM(CJ35:CK35)</f>
        <v>15</v>
      </c>
      <c r="CM35" s="26">
        <f t="shared" ref="CM35:CN35" si="383">SUM(CG35+CJ35)</f>
        <v>45</v>
      </c>
      <c r="CN35" s="26">
        <f t="shared" si="383"/>
        <v>93</v>
      </c>
      <c r="CO35" s="27">
        <f t="shared" ref="CO35:CO41" si="384">SUM(CM35:CN35)</f>
        <v>138</v>
      </c>
      <c r="CP35" s="95">
        <f ca="1">IFERROR(__xludf.DUMMYFUNCTION("""COMPUTED_VALUE"""),121)</f>
        <v>121</v>
      </c>
      <c r="CQ35" s="96">
        <f ca="1">IFERROR(__xludf.DUMMYFUNCTION("""COMPUTED_VALUE"""),149)</f>
        <v>149</v>
      </c>
      <c r="CR35" s="96">
        <f ca="1">IFERROR(__xludf.DUMMYFUNCTION("""COMPUTED_VALUE"""),270)</f>
        <v>270</v>
      </c>
      <c r="CS35" s="33">
        <f ca="1">IFERROR(__xludf.DUMMYFUNCTION("""COMPUTED_VALUE"""),15)</f>
        <v>15</v>
      </c>
      <c r="CT35" s="33">
        <f ca="1">IFERROR(__xludf.DUMMYFUNCTION("""COMPUTED_VALUE"""),10)</f>
        <v>10</v>
      </c>
      <c r="CU35" s="33">
        <f ca="1">IFERROR(__xludf.DUMMYFUNCTION("""COMPUTED_VALUE"""),25)</f>
        <v>25</v>
      </c>
      <c r="CV35" s="96">
        <f ca="1">IFERROR(__xludf.DUMMYFUNCTION("""COMPUTED_VALUE"""),136)</f>
        <v>136</v>
      </c>
      <c r="CW35" s="96">
        <f ca="1">IFERROR(__xludf.DUMMYFUNCTION("""COMPUTED_VALUE"""),159)</f>
        <v>159</v>
      </c>
      <c r="CX35" s="97">
        <f ca="1">IFERROR(__xludf.DUMMYFUNCTION("""COMPUTED_VALUE"""),295)</f>
        <v>295</v>
      </c>
      <c r="CY35" s="28">
        <f>September!DE35</f>
        <v>117</v>
      </c>
      <c r="CZ35" s="28">
        <f>September!DF35</f>
        <v>162</v>
      </c>
      <c r="DA35" s="26">
        <f t="shared" ref="DA35:DA41" si="385">SUM(CY35:CZ35)</f>
        <v>279</v>
      </c>
      <c r="DB35" s="25">
        <v>17</v>
      </c>
      <c r="DC35" s="25">
        <v>11</v>
      </c>
      <c r="DD35" s="26">
        <f t="shared" ref="DD35:DD41" si="386">SUM(DB35:DC35)</f>
        <v>28</v>
      </c>
      <c r="DE35" s="26">
        <f t="shared" ref="DE35:DF35" si="387">SUM(CY35+DB35)</f>
        <v>134</v>
      </c>
      <c r="DF35" s="26">
        <f t="shared" si="387"/>
        <v>173</v>
      </c>
      <c r="DG35" s="27">
        <f t="shared" ref="DG35:DG41" si="388">SUM(DE35:DF35)</f>
        <v>307</v>
      </c>
      <c r="DH35" s="30">
        <f>September!DN35</f>
        <v>141</v>
      </c>
      <c r="DI35" s="26">
        <f>September!DO35</f>
        <v>133</v>
      </c>
      <c r="DJ35" s="26">
        <f t="shared" ref="DJ35:DJ41" si="389">SUM(DH35:DI35)</f>
        <v>274</v>
      </c>
      <c r="DK35" s="25">
        <v>20</v>
      </c>
      <c r="DL35" s="25">
        <v>14</v>
      </c>
      <c r="DM35" s="26">
        <f t="shared" ref="DM35:DM41" si="390">SUM(DK35:DL35)</f>
        <v>34</v>
      </c>
      <c r="DN35" s="26">
        <f t="shared" ref="DN35:DO35" si="391">SUM(DH35+DK35)</f>
        <v>161</v>
      </c>
      <c r="DO35" s="26">
        <f t="shared" si="391"/>
        <v>147</v>
      </c>
      <c r="DP35" s="27">
        <f t="shared" ref="DP35:DP41" si="392">SUM(DN35:DO35)</f>
        <v>308</v>
      </c>
      <c r="DQ35" s="28">
        <f>September!DW35</f>
        <v>91</v>
      </c>
      <c r="DR35" s="26">
        <f>September!DX35</f>
        <v>111</v>
      </c>
      <c r="DS35" s="26">
        <f t="shared" ref="DS35:DS41" si="393">SUM(DQ35:DR35)</f>
        <v>202</v>
      </c>
      <c r="DT35" s="25">
        <v>13</v>
      </c>
      <c r="DU35" s="25">
        <v>13</v>
      </c>
      <c r="DV35" s="26">
        <f t="shared" ref="DV35:DV41" si="394">SUM(DT35:DU35)</f>
        <v>26</v>
      </c>
      <c r="DW35" s="26">
        <f t="shared" ref="DW35:DX35" si="395">SUM(DQ35+DT35)</f>
        <v>104</v>
      </c>
      <c r="DX35" s="26">
        <f t="shared" si="395"/>
        <v>124</v>
      </c>
      <c r="DY35" s="27">
        <f t="shared" ref="DY35:DY41" si="396">SUM(DW35:DX35)</f>
        <v>228</v>
      </c>
      <c r="DZ35" s="30">
        <f>September!EF35</f>
        <v>180</v>
      </c>
      <c r="EA35" s="26">
        <f>September!EG35</f>
        <v>208</v>
      </c>
      <c r="EB35" s="26">
        <f t="shared" ref="EB35:EB41" si="397">SUM(DZ35:EA35)</f>
        <v>388</v>
      </c>
      <c r="EC35" s="25">
        <v>36</v>
      </c>
      <c r="ED35" s="25">
        <v>21</v>
      </c>
      <c r="EE35" s="26">
        <f t="shared" ref="EE35:EE41" si="398">SUM(EC35:ED35)</f>
        <v>57</v>
      </c>
      <c r="EF35" s="26">
        <f t="shared" ref="EF35:EG35" si="399">SUM(DZ35+EC35)</f>
        <v>216</v>
      </c>
      <c r="EG35" s="26">
        <f t="shared" si="399"/>
        <v>229</v>
      </c>
      <c r="EH35" s="27">
        <f t="shared" ref="EH35:EH41" si="400">SUM(EF35:EG35)</f>
        <v>445</v>
      </c>
      <c r="EI35" s="30">
        <f>September!EO35</f>
        <v>53</v>
      </c>
      <c r="EJ35" s="26">
        <f>September!EP35</f>
        <v>44</v>
      </c>
      <c r="EK35" s="26">
        <f t="shared" ref="EK35:EK41" si="401">SUM(EI35:EJ35)</f>
        <v>97</v>
      </c>
      <c r="EL35" s="25">
        <v>17</v>
      </c>
      <c r="EM35" s="25">
        <v>15</v>
      </c>
      <c r="EN35" s="26">
        <f t="shared" ref="EN35:EN42" si="402">SUM(EL35:EM35)</f>
        <v>32</v>
      </c>
      <c r="EO35" s="26">
        <f t="shared" ref="EO35:EP35" si="403">SUM(EI35+EL35)</f>
        <v>70</v>
      </c>
      <c r="EP35" s="26">
        <f t="shared" si="403"/>
        <v>59</v>
      </c>
      <c r="EQ35" s="27">
        <f t="shared" ref="EQ35:EQ42" si="404">SUM(EO35:EP35)</f>
        <v>129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24">
        <f>September!J36</f>
        <v>10</v>
      </c>
      <c r="E36" s="25">
        <f>September!K36</f>
        <v>748</v>
      </c>
      <c r="F36" s="26">
        <f t="shared" si="345"/>
        <v>758</v>
      </c>
      <c r="G36" s="25">
        <v>7</v>
      </c>
      <c r="H36" s="25">
        <v>79</v>
      </c>
      <c r="I36" s="26">
        <f t="shared" si="346"/>
        <v>86</v>
      </c>
      <c r="J36" s="26">
        <f t="shared" ref="J36:K36" si="405">SUM(D36+G36)</f>
        <v>17</v>
      </c>
      <c r="K36" s="26">
        <f t="shared" si="405"/>
        <v>827</v>
      </c>
      <c r="L36" s="27">
        <f t="shared" si="348"/>
        <v>844</v>
      </c>
      <c r="M36" s="28">
        <f>September!S36</f>
        <v>8</v>
      </c>
      <c r="N36" s="26">
        <f>September!T36</f>
        <v>585</v>
      </c>
      <c r="O36" s="26">
        <f t="shared" si="349"/>
        <v>593</v>
      </c>
      <c r="P36" s="25">
        <v>3</v>
      </c>
      <c r="Q36" s="25">
        <v>74</v>
      </c>
      <c r="R36" s="26">
        <f t="shared" si="350"/>
        <v>77</v>
      </c>
      <c r="S36" s="26">
        <f t="shared" ref="S36:T36" si="406">SUM(M36+P36)</f>
        <v>11</v>
      </c>
      <c r="T36" s="26">
        <f t="shared" si="406"/>
        <v>659</v>
      </c>
      <c r="U36" s="27">
        <f t="shared" si="352"/>
        <v>670</v>
      </c>
      <c r="V36" s="28">
        <f>September!AB36</f>
        <v>17</v>
      </c>
      <c r="W36" s="28">
        <f>September!AC36</f>
        <v>378</v>
      </c>
      <c r="X36" s="26">
        <f t="shared" si="353"/>
        <v>395</v>
      </c>
      <c r="Y36" s="25">
        <v>2</v>
      </c>
      <c r="Z36" s="25">
        <v>43</v>
      </c>
      <c r="AA36" s="26">
        <f t="shared" si="354"/>
        <v>45</v>
      </c>
      <c r="AB36" s="26">
        <f t="shared" ref="AB36:AC36" si="407">SUM(V36+Y36)</f>
        <v>19</v>
      </c>
      <c r="AC36" s="26">
        <f t="shared" si="407"/>
        <v>421</v>
      </c>
      <c r="AD36" s="27">
        <f t="shared" si="356"/>
        <v>440</v>
      </c>
      <c r="AE36" s="28">
        <f>September!AK36</f>
        <v>27</v>
      </c>
      <c r="AF36" s="28">
        <f>September!AL36</f>
        <v>614</v>
      </c>
      <c r="AG36" s="26">
        <f t="shared" si="357"/>
        <v>641</v>
      </c>
      <c r="AH36" s="25">
        <v>14</v>
      </c>
      <c r="AI36" s="25">
        <v>68</v>
      </c>
      <c r="AJ36" s="26">
        <f t="shared" si="358"/>
        <v>82</v>
      </c>
      <c r="AK36" s="26">
        <f t="shared" ref="AK36:AL36" si="408">SUM(AE36+AH36)</f>
        <v>41</v>
      </c>
      <c r="AL36" s="26">
        <f t="shared" si="408"/>
        <v>682</v>
      </c>
      <c r="AM36" s="27">
        <f t="shared" si="360"/>
        <v>723</v>
      </c>
      <c r="AN36" s="30">
        <f>September!AT36</f>
        <v>172</v>
      </c>
      <c r="AO36" s="26">
        <f>September!AU36</f>
        <v>573</v>
      </c>
      <c r="AP36" s="26">
        <f t="shared" si="361"/>
        <v>745</v>
      </c>
      <c r="AQ36" s="25">
        <v>7</v>
      </c>
      <c r="AR36" s="25">
        <v>71</v>
      </c>
      <c r="AS36" s="26">
        <f t="shared" si="362"/>
        <v>78</v>
      </c>
      <c r="AT36" s="26">
        <f t="shared" ref="AT36:AU36" si="409">SUM(AN36+AQ36)</f>
        <v>179</v>
      </c>
      <c r="AU36" s="26">
        <f t="shared" si="409"/>
        <v>644</v>
      </c>
      <c r="AV36" s="27">
        <f t="shared" si="364"/>
        <v>823</v>
      </c>
      <c r="AW36" s="28">
        <f>September!BC36</f>
        <v>37</v>
      </c>
      <c r="AX36" s="28">
        <f>September!BD36</f>
        <v>663</v>
      </c>
      <c r="AY36" s="26">
        <f t="shared" si="365"/>
        <v>700</v>
      </c>
      <c r="AZ36" s="25">
        <v>3</v>
      </c>
      <c r="BA36" s="25">
        <v>56</v>
      </c>
      <c r="BB36" s="26">
        <f t="shared" si="366"/>
        <v>59</v>
      </c>
      <c r="BC36" s="26">
        <f t="shared" ref="BC36:BD36" si="410">SUM(AW36+AZ36)</f>
        <v>40</v>
      </c>
      <c r="BD36" s="26">
        <f t="shared" si="410"/>
        <v>719</v>
      </c>
      <c r="BE36" s="27">
        <f t="shared" si="368"/>
        <v>759</v>
      </c>
      <c r="BF36" s="30">
        <f>September!BL36</f>
        <v>179</v>
      </c>
      <c r="BG36" s="26">
        <f>September!BM36</f>
        <v>407</v>
      </c>
      <c r="BH36" s="26">
        <f t="shared" si="369"/>
        <v>586</v>
      </c>
      <c r="BI36" s="25">
        <v>8</v>
      </c>
      <c r="BJ36" s="25">
        <v>37</v>
      </c>
      <c r="BK36" s="26">
        <f t="shared" si="370"/>
        <v>45</v>
      </c>
      <c r="BL36" s="26">
        <f t="shared" ref="BL36:BM36" si="411">SUM(BF36+BI36)</f>
        <v>187</v>
      </c>
      <c r="BM36" s="26">
        <f t="shared" si="411"/>
        <v>444</v>
      </c>
      <c r="BN36" s="27">
        <f t="shared" si="372"/>
        <v>631</v>
      </c>
      <c r="BO36" s="28">
        <f>September!BU36</f>
        <v>8</v>
      </c>
      <c r="BP36" s="28">
        <f>September!BV36</f>
        <v>186</v>
      </c>
      <c r="BQ36" s="26">
        <f t="shared" si="373"/>
        <v>194</v>
      </c>
      <c r="BR36" s="26"/>
      <c r="BS36" s="26"/>
      <c r="BT36" s="26">
        <f t="shared" si="374"/>
        <v>0</v>
      </c>
      <c r="BU36" s="26">
        <f t="shared" ref="BU36:BV36" si="412">SUM(BO36+BR36)</f>
        <v>8</v>
      </c>
      <c r="BV36" s="26">
        <f t="shared" si="412"/>
        <v>186</v>
      </c>
      <c r="BW36" s="27">
        <f t="shared" si="376"/>
        <v>194</v>
      </c>
      <c r="BX36" s="30">
        <f>September!CD36</f>
        <v>39</v>
      </c>
      <c r="BY36" s="26">
        <f>September!CE36</f>
        <v>160</v>
      </c>
      <c r="BZ36" s="26">
        <f t="shared" si="377"/>
        <v>199</v>
      </c>
      <c r="CA36" s="25">
        <v>4</v>
      </c>
      <c r="CB36" s="25">
        <v>16</v>
      </c>
      <c r="CC36" s="26">
        <f t="shared" si="378"/>
        <v>20</v>
      </c>
      <c r="CD36" s="26">
        <f t="shared" ref="CD36:CE36" si="413">SUM(BX36+CA36)</f>
        <v>43</v>
      </c>
      <c r="CE36" s="26">
        <f t="shared" si="413"/>
        <v>176</v>
      </c>
      <c r="CF36" s="27">
        <f t="shared" si="380"/>
        <v>219</v>
      </c>
      <c r="CG36" s="28">
        <f>September!CM36</f>
        <v>13</v>
      </c>
      <c r="CH36" s="28">
        <f>September!CN36</f>
        <v>387</v>
      </c>
      <c r="CI36" s="26">
        <f t="shared" si="381"/>
        <v>400</v>
      </c>
      <c r="CJ36" s="25">
        <v>4</v>
      </c>
      <c r="CK36" s="25">
        <v>47</v>
      </c>
      <c r="CL36" s="26">
        <f t="shared" si="382"/>
        <v>51</v>
      </c>
      <c r="CM36" s="26">
        <f t="shared" ref="CM36:CN36" si="414">SUM(CG36+CJ36)</f>
        <v>17</v>
      </c>
      <c r="CN36" s="26">
        <f t="shared" si="414"/>
        <v>434</v>
      </c>
      <c r="CO36" s="27">
        <f t="shared" si="384"/>
        <v>451</v>
      </c>
      <c r="CP36" s="95">
        <f ca="1">IFERROR(__xludf.DUMMYFUNCTION("""COMPUTED_VALUE"""),157)</f>
        <v>157</v>
      </c>
      <c r="CQ36" s="96">
        <f ca="1">IFERROR(__xludf.DUMMYFUNCTION("""COMPUTED_VALUE"""),607)</f>
        <v>607</v>
      </c>
      <c r="CR36" s="96">
        <f ca="1">IFERROR(__xludf.DUMMYFUNCTION("""COMPUTED_VALUE"""),764)</f>
        <v>764</v>
      </c>
      <c r="CS36" s="33">
        <f ca="1">IFERROR(__xludf.DUMMYFUNCTION("""COMPUTED_VALUE"""),4)</f>
        <v>4</v>
      </c>
      <c r="CT36" s="33">
        <f ca="1">IFERROR(__xludf.DUMMYFUNCTION("""COMPUTED_VALUE"""),23)</f>
        <v>23</v>
      </c>
      <c r="CU36" s="33">
        <f ca="1">IFERROR(__xludf.DUMMYFUNCTION("""COMPUTED_VALUE"""),27)</f>
        <v>27</v>
      </c>
      <c r="CV36" s="96">
        <f ca="1">IFERROR(__xludf.DUMMYFUNCTION("""COMPUTED_VALUE"""),161)</f>
        <v>161</v>
      </c>
      <c r="CW36" s="96">
        <f ca="1">IFERROR(__xludf.DUMMYFUNCTION("""COMPUTED_VALUE"""),630)</f>
        <v>630</v>
      </c>
      <c r="CX36" s="97">
        <f ca="1">IFERROR(__xludf.DUMMYFUNCTION("""COMPUTED_VALUE"""),791)</f>
        <v>791</v>
      </c>
      <c r="CY36" s="28">
        <f>September!DE36</f>
        <v>90</v>
      </c>
      <c r="CZ36" s="28">
        <f>September!DF36</f>
        <v>577</v>
      </c>
      <c r="DA36" s="26">
        <f t="shared" si="385"/>
        <v>667</v>
      </c>
      <c r="DB36" s="25">
        <v>6</v>
      </c>
      <c r="DC36" s="25">
        <v>58</v>
      </c>
      <c r="DD36" s="26">
        <f t="shared" si="386"/>
        <v>64</v>
      </c>
      <c r="DE36" s="26">
        <f t="shared" ref="DE36:DF36" si="415">SUM(CY36+DB36)</f>
        <v>96</v>
      </c>
      <c r="DF36" s="26">
        <f t="shared" si="415"/>
        <v>635</v>
      </c>
      <c r="DG36" s="27">
        <f t="shared" si="388"/>
        <v>731</v>
      </c>
      <c r="DH36" s="30">
        <f>September!DN36</f>
        <v>685</v>
      </c>
      <c r="DI36" s="26">
        <f>September!DO36</f>
        <v>807</v>
      </c>
      <c r="DJ36" s="26">
        <f t="shared" si="389"/>
        <v>1492</v>
      </c>
      <c r="DK36" s="25">
        <v>59</v>
      </c>
      <c r="DL36" s="25">
        <v>61</v>
      </c>
      <c r="DM36" s="26">
        <f t="shared" si="390"/>
        <v>120</v>
      </c>
      <c r="DN36" s="26">
        <f t="shared" ref="DN36:DO36" si="416">SUM(DH36+DK36)</f>
        <v>744</v>
      </c>
      <c r="DO36" s="26">
        <f t="shared" si="416"/>
        <v>868</v>
      </c>
      <c r="DP36" s="27">
        <f t="shared" si="392"/>
        <v>1612</v>
      </c>
      <c r="DQ36" s="28">
        <f>September!DW36</f>
        <v>11</v>
      </c>
      <c r="DR36" s="26">
        <f>September!DX36</f>
        <v>432</v>
      </c>
      <c r="DS36" s="26">
        <f t="shared" si="393"/>
        <v>443</v>
      </c>
      <c r="DT36" s="25">
        <v>0</v>
      </c>
      <c r="DU36" s="25">
        <v>48</v>
      </c>
      <c r="DV36" s="26">
        <f t="shared" si="394"/>
        <v>48</v>
      </c>
      <c r="DW36" s="26">
        <f t="shared" ref="DW36:DX36" si="417">SUM(DQ36+DT36)</f>
        <v>11</v>
      </c>
      <c r="DX36" s="26">
        <f t="shared" si="417"/>
        <v>480</v>
      </c>
      <c r="DY36" s="27">
        <f t="shared" si="396"/>
        <v>491</v>
      </c>
      <c r="DZ36" s="30">
        <f>September!EF36</f>
        <v>75</v>
      </c>
      <c r="EA36" s="26">
        <f>September!EG36</f>
        <v>451</v>
      </c>
      <c r="EB36" s="26">
        <f t="shared" si="397"/>
        <v>526</v>
      </c>
      <c r="EC36" s="25">
        <v>12</v>
      </c>
      <c r="ED36" s="25">
        <v>51</v>
      </c>
      <c r="EE36" s="26">
        <f t="shared" si="398"/>
        <v>63</v>
      </c>
      <c r="EF36" s="26">
        <f t="shared" ref="EF36:EG36" si="418">SUM(DZ36+EC36)</f>
        <v>87</v>
      </c>
      <c r="EG36" s="26">
        <f t="shared" si="418"/>
        <v>502</v>
      </c>
      <c r="EH36" s="27">
        <f t="shared" si="400"/>
        <v>589</v>
      </c>
      <c r="EI36" s="30">
        <f>September!EO36</f>
        <v>12</v>
      </c>
      <c r="EJ36" s="26">
        <f>September!EP36</f>
        <v>385</v>
      </c>
      <c r="EK36" s="26">
        <f t="shared" si="401"/>
        <v>397</v>
      </c>
      <c r="EL36" s="25">
        <v>3</v>
      </c>
      <c r="EM36" s="25">
        <v>40</v>
      </c>
      <c r="EN36" s="26">
        <f t="shared" si="402"/>
        <v>43</v>
      </c>
      <c r="EO36" s="26">
        <f t="shared" ref="EO36:EP36" si="419">SUM(EI36+EL36)</f>
        <v>15</v>
      </c>
      <c r="EP36" s="26">
        <f t="shared" si="419"/>
        <v>425</v>
      </c>
      <c r="EQ36" s="27">
        <f t="shared" si="404"/>
        <v>440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24">
        <f>September!J37</f>
        <v>4</v>
      </c>
      <c r="E37" s="25">
        <f>September!K37</f>
        <v>671</v>
      </c>
      <c r="F37" s="26">
        <f t="shared" si="345"/>
        <v>675</v>
      </c>
      <c r="G37" s="25">
        <v>2</v>
      </c>
      <c r="H37" s="25">
        <v>71</v>
      </c>
      <c r="I37" s="26">
        <f t="shared" si="346"/>
        <v>73</v>
      </c>
      <c r="J37" s="26">
        <f t="shared" ref="J37:K37" si="420">SUM(D37+G37)</f>
        <v>6</v>
      </c>
      <c r="K37" s="26">
        <f t="shared" si="420"/>
        <v>742</v>
      </c>
      <c r="L37" s="27">
        <f t="shared" si="348"/>
        <v>748</v>
      </c>
      <c r="M37" s="28">
        <f>September!S37</f>
        <v>5</v>
      </c>
      <c r="N37" s="26">
        <f>September!T37</f>
        <v>530</v>
      </c>
      <c r="O37" s="26">
        <f t="shared" si="349"/>
        <v>535</v>
      </c>
      <c r="P37" s="26"/>
      <c r="Q37" s="25">
        <v>72</v>
      </c>
      <c r="R37" s="26">
        <f t="shared" si="350"/>
        <v>72</v>
      </c>
      <c r="S37" s="26">
        <f t="shared" ref="S37:T37" si="421">SUM(M37+P37)</f>
        <v>5</v>
      </c>
      <c r="T37" s="26">
        <f t="shared" si="421"/>
        <v>602</v>
      </c>
      <c r="U37" s="27">
        <f t="shared" si="352"/>
        <v>607</v>
      </c>
      <c r="V37" s="28">
        <f>September!AB37</f>
        <v>1</v>
      </c>
      <c r="W37" s="28">
        <f>September!AC37</f>
        <v>365</v>
      </c>
      <c r="X37" s="26">
        <f t="shared" si="353"/>
        <v>366</v>
      </c>
      <c r="Y37" s="26"/>
      <c r="Z37" s="25">
        <v>43</v>
      </c>
      <c r="AA37" s="26">
        <f t="shared" si="354"/>
        <v>43</v>
      </c>
      <c r="AB37" s="26">
        <f t="shared" ref="AB37:AC37" si="422">SUM(V37+Y37)</f>
        <v>1</v>
      </c>
      <c r="AC37" s="26">
        <f t="shared" si="422"/>
        <v>408</v>
      </c>
      <c r="AD37" s="27">
        <f t="shared" si="356"/>
        <v>409</v>
      </c>
      <c r="AE37" s="28">
        <f>September!AK37</f>
        <v>9</v>
      </c>
      <c r="AF37" s="28">
        <f>September!AL37</f>
        <v>593</v>
      </c>
      <c r="AG37" s="26">
        <f t="shared" si="357"/>
        <v>602</v>
      </c>
      <c r="AH37" s="25">
        <v>0</v>
      </c>
      <c r="AI37" s="25">
        <v>63</v>
      </c>
      <c r="AJ37" s="26">
        <f t="shared" si="358"/>
        <v>63</v>
      </c>
      <c r="AK37" s="26">
        <f t="shared" ref="AK37:AL37" si="423">SUM(AE37+AH37)</f>
        <v>9</v>
      </c>
      <c r="AL37" s="26">
        <f t="shared" si="423"/>
        <v>656</v>
      </c>
      <c r="AM37" s="27">
        <f t="shared" si="360"/>
        <v>665</v>
      </c>
      <c r="AN37" s="30">
        <f>September!AT37</f>
        <v>5</v>
      </c>
      <c r="AO37" s="26">
        <f>September!AU37</f>
        <v>539</v>
      </c>
      <c r="AP37" s="26">
        <f t="shared" si="361"/>
        <v>544</v>
      </c>
      <c r="AQ37" s="25">
        <v>5</v>
      </c>
      <c r="AR37" s="25">
        <v>76</v>
      </c>
      <c r="AS37" s="26">
        <f t="shared" si="362"/>
        <v>81</v>
      </c>
      <c r="AT37" s="26">
        <f t="shared" ref="AT37:AU37" si="424">SUM(AN37+AQ37)</f>
        <v>10</v>
      </c>
      <c r="AU37" s="26">
        <f t="shared" si="424"/>
        <v>615</v>
      </c>
      <c r="AV37" s="27">
        <f t="shared" si="364"/>
        <v>625</v>
      </c>
      <c r="AW37" s="28">
        <f>September!BC37</f>
        <v>18</v>
      </c>
      <c r="AX37" s="28">
        <f>September!BD37</f>
        <v>649</v>
      </c>
      <c r="AY37" s="26">
        <f t="shared" si="365"/>
        <v>667</v>
      </c>
      <c r="AZ37" s="25">
        <v>5</v>
      </c>
      <c r="BA37" s="25">
        <v>53</v>
      </c>
      <c r="BB37" s="26">
        <f t="shared" si="366"/>
        <v>58</v>
      </c>
      <c r="BC37" s="26">
        <f t="shared" ref="BC37:BD37" si="425">SUM(AW37+AZ37)</f>
        <v>23</v>
      </c>
      <c r="BD37" s="26">
        <f t="shared" si="425"/>
        <v>702</v>
      </c>
      <c r="BE37" s="27">
        <f t="shared" si="368"/>
        <v>725</v>
      </c>
      <c r="BF37" s="30">
        <f>September!BL37</f>
        <v>0</v>
      </c>
      <c r="BG37" s="26">
        <f>September!BM37</f>
        <v>250</v>
      </c>
      <c r="BH37" s="26">
        <f t="shared" si="369"/>
        <v>250</v>
      </c>
      <c r="BI37" s="25">
        <v>0</v>
      </c>
      <c r="BJ37" s="25">
        <v>33</v>
      </c>
      <c r="BK37" s="26">
        <f t="shared" si="370"/>
        <v>33</v>
      </c>
      <c r="BL37" s="26">
        <f t="shared" ref="BL37:BM37" si="426">SUM(BF37+BI37)</f>
        <v>0</v>
      </c>
      <c r="BM37" s="26">
        <f t="shared" si="426"/>
        <v>283</v>
      </c>
      <c r="BN37" s="27">
        <f t="shared" si="372"/>
        <v>283</v>
      </c>
      <c r="BO37" s="28">
        <f>September!BU37</f>
        <v>1</v>
      </c>
      <c r="BP37" s="28">
        <f>September!BV37</f>
        <v>183</v>
      </c>
      <c r="BQ37" s="26">
        <f t="shared" si="373"/>
        <v>184</v>
      </c>
      <c r="BR37" s="26"/>
      <c r="BS37" s="26"/>
      <c r="BT37" s="26">
        <f t="shared" si="374"/>
        <v>0</v>
      </c>
      <c r="BU37" s="26">
        <f t="shared" ref="BU37:BV37" si="427">SUM(BO37+BR37)</f>
        <v>1</v>
      </c>
      <c r="BV37" s="26">
        <f t="shared" si="427"/>
        <v>183</v>
      </c>
      <c r="BW37" s="27">
        <f t="shared" si="376"/>
        <v>184</v>
      </c>
      <c r="BX37" s="30">
        <f>September!CD37</f>
        <v>2</v>
      </c>
      <c r="BY37" s="26">
        <f>September!CE37</f>
        <v>142</v>
      </c>
      <c r="BZ37" s="26">
        <f t="shared" si="377"/>
        <v>144</v>
      </c>
      <c r="CA37" s="26"/>
      <c r="CB37" s="25">
        <v>15</v>
      </c>
      <c r="CC37" s="26">
        <f t="shared" si="378"/>
        <v>15</v>
      </c>
      <c r="CD37" s="26">
        <f t="shared" ref="CD37:CE37" si="428">SUM(BX37+CA37)</f>
        <v>2</v>
      </c>
      <c r="CE37" s="26">
        <f t="shared" si="428"/>
        <v>157</v>
      </c>
      <c r="CF37" s="27">
        <f t="shared" si="380"/>
        <v>159</v>
      </c>
      <c r="CG37" s="28">
        <f>September!CM37</f>
        <v>4</v>
      </c>
      <c r="CH37" s="28">
        <f>September!CN37</f>
        <v>327</v>
      </c>
      <c r="CI37" s="26">
        <f t="shared" si="381"/>
        <v>331</v>
      </c>
      <c r="CJ37" s="26"/>
      <c r="CK37" s="25">
        <v>25</v>
      </c>
      <c r="CL37" s="26">
        <f t="shared" si="382"/>
        <v>25</v>
      </c>
      <c r="CM37" s="26">
        <f t="shared" ref="CM37:CN37" si="429">SUM(CG37+CJ37)</f>
        <v>4</v>
      </c>
      <c r="CN37" s="26">
        <f t="shared" si="429"/>
        <v>352</v>
      </c>
      <c r="CO37" s="27">
        <f t="shared" si="384"/>
        <v>356</v>
      </c>
      <c r="CP37" s="95">
        <f ca="1">IFERROR(__xludf.DUMMYFUNCTION("""COMPUTED_VALUE"""),6)</f>
        <v>6</v>
      </c>
      <c r="CQ37" s="96">
        <f ca="1">IFERROR(__xludf.DUMMYFUNCTION("""COMPUTED_VALUE"""),544)</f>
        <v>544</v>
      </c>
      <c r="CR37" s="96">
        <f ca="1">IFERROR(__xludf.DUMMYFUNCTION("""COMPUTED_VALUE"""),550)</f>
        <v>550</v>
      </c>
      <c r="CS37" s="33">
        <f ca="1">IFERROR(__xludf.DUMMYFUNCTION("""COMPUTED_VALUE"""),0)</f>
        <v>0</v>
      </c>
      <c r="CT37" s="33">
        <f ca="1">IFERROR(__xludf.DUMMYFUNCTION("""COMPUTED_VALUE"""),22)</f>
        <v>22</v>
      </c>
      <c r="CU37" s="33">
        <f ca="1">IFERROR(__xludf.DUMMYFUNCTION("""COMPUTED_VALUE"""),22)</f>
        <v>22</v>
      </c>
      <c r="CV37" s="96">
        <f ca="1">IFERROR(__xludf.DUMMYFUNCTION("""COMPUTED_VALUE"""),6)</f>
        <v>6</v>
      </c>
      <c r="CW37" s="96">
        <f ca="1">IFERROR(__xludf.DUMMYFUNCTION("""COMPUTED_VALUE"""),566)</f>
        <v>566</v>
      </c>
      <c r="CX37" s="97">
        <f ca="1">IFERROR(__xludf.DUMMYFUNCTION("""COMPUTED_VALUE"""),572)</f>
        <v>572</v>
      </c>
      <c r="CY37" s="28">
        <f>September!DE37</f>
        <v>2</v>
      </c>
      <c r="CZ37" s="28">
        <f>September!DF37</f>
        <v>354</v>
      </c>
      <c r="DA37" s="26">
        <f t="shared" si="385"/>
        <v>356</v>
      </c>
      <c r="DB37" s="25">
        <v>0</v>
      </c>
      <c r="DC37" s="25">
        <v>42</v>
      </c>
      <c r="DD37" s="26">
        <f t="shared" si="386"/>
        <v>42</v>
      </c>
      <c r="DE37" s="26">
        <f t="shared" ref="DE37:DF37" si="430">SUM(CY37+DB37)</f>
        <v>2</v>
      </c>
      <c r="DF37" s="26">
        <f t="shared" si="430"/>
        <v>396</v>
      </c>
      <c r="DG37" s="27">
        <f t="shared" si="388"/>
        <v>398</v>
      </c>
      <c r="DH37" s="30">
        <f>September!DN37</f>
        <v>4</v>
      </c>
      <c r="DI37" s="26">
        <f>September!DO37</f>
        <v>483</v>
      </c>
      <c r="DJ37" s="26">
        <f t="shared" si="389"/>
        <v>487</v>
      </c>
      <c r="DK37" s="26"/>
      <c r="DL37" s="25">
        <v>54</v>
      </c>
      <c r="DM37" s="26">
        <f t="shared" si="390"/>
        <v>54</v>
      </c>
      <c r="DN37" s="26">
        <f t="shared" ref="DN37:DO37" si="431">SUM(DH37+DK37)</f>
        <v>4</v>
      </c>
      <c r="DO37" s="26">
        <f t="shared" si="431"/>
        <v>537</v>
      </c>
      <c r="DP37" s="27">
        <f t="shared" si="392"/>
        <v>541</v>
      </c>
      <c r="DQ37" s="28">
        <f>September!DW37</f>
        <v>2</v>
      </c>
      <c r="DR37" s="26">
        <f>September!DX37</f>
        <v>397</v>
      </c>
      <c r="DS37" s="26">
        <f t="shared" si="393"/>
        <v>399</v>
      </c>
      <c r="DT37" s="25">
        <v>0</v>
      </c>
      <c r="DU37" s="25">
        <v>47</v>
      </c>
      <c r="DV37" s="26">
        <f t="shared" si="394"/>
        <v>47</v>
      </c>
      <c r="DW37" s="26">
        <f t="shared" ref="DW37:DX37" si="432">SUM(DQ37+DT37)</f>
        <v>2</v>
      </c>
      <c r="DX37" s="26">
        <f t="shared" si="432"/>
        <v>444</v>
      </c>
      <c r="DY37" s="27">
        <f t="shared" si="396"/>
        <v>446</v>
      </c>
      <c r="DZ37" s="30">
        <f>September!EF37</f>
        <v>0</v>
      </c>
      <c r="EA37" s="26">
        <f>September!EG37</f>
        <v>419</v>
      </c>
      <c r="EB37" s="26">
        <f t="shared" si="397"/>
        <v>419</v>
      </c>
      <c r="EC37" s="25">
        <v>2</v>
      </c>
      <c r="ED37" s="25">
        <v>46</v>
      </c>
      <c r="EE37" s="26">
        <f t="shared" si="398"/>
        <v>48</v>
      </c>
      <c r="EF37" s="26">
        <f t="shared" ref="EF37:EG37" si="433">SUM(DZ37+EC37)</f>
        <v>2</v>
      </c>
      <c r="EG37" s="26">
        <f t="shared" si="433"/>
        <v>465</v>
      </c>
      <c r="EH37" s="27">
        <f t="shared" si="400"/>
        <v>467</v>
      </c>
      <c r="EI37" s="30">
        <f>September!EO37</f>
        <v>5</v>
      </c>
      <c r="EJ37" s="26">
        <f>September!EP37</f>
        <v>303</v>
      </c>
      <c r="EK37" s="26">
        <f t="shared" si="401"/>
        <v>308</v>
      </c>
      <c r="EL37" s="26"/>
      <c r="EM37" s="25">
        <v>40</v>
      </c>
      <c r="EN37" s="26">
        <f t="shared" si="402"/>
        <v>40</v>
      </c>
      <c r="EO37" s="26">
        <f t="shared" ref="EO37:EP37" si="434">SUM(EI37+EL37)</f>
        <v>5</v>
      </c>
      <c r="EP37" s="26">
        <f t="shared" si="434"/>
        <v>343</v>
      </c>
      <c r="EQ37" s="27">
        <f t="shared" si="404"/>
        <v>348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24">
        <f>September!J38</f>
        <v>0</v>
      </c>
      <c r="E38" s="25">
        <f>September!K38</f>
        <v>0</v>
      </c>
      <c r="F38" s="26">
        <f t="shared" si="345"/>
        <v>0</v>
      </c>
      <c r="G38" s="25">
        <v>0</v>
      </c>
      <c r="H38" s="25">
        <v>0</v>
      </c>
      <c r="I38" s="26">
        <f t="shared" si="346"/>
        <v>0</v>
      </c>
      <c r="J38" s="26">
        <f t="shared" ref="J38:K38" si="435">SUM(D38+G38)</f>
        <v>0</v>
      </c>
      <c r="K38" s="26">
        <f t="shared" si="435"/>
        <v>0</v>
      </c>
      <c r="L38" s="27">
        <f t="shared" si="348"/>
        <v>0</v>
      </c>
      <c r="M38" s="28">
        <f>September!S38</f>
        <v>0</v>
      </c>
      <c r="N38" s="26">
        <f>September!T38</f>
        <v>2</v>
      </c>
      <c r="O38" s="26">
        <f t="shared" si="349"/>
        <v>2</v>
      </c>
      <c r="P38" s="26"/>
      <c r="Q38" s="26"/>
      <c r="R38" s="26">
        <f t="shared" si="350"/>
        <v>0</v>
      </c>
      <c r="S38" s="26">
        <f t="shared" ref="S38:T38" si="436">SUM(M38+P38)</f>
        <v>0</v>
      </c>
      <c r="T38" s="26">
        <f t="shared" si="436"/>
        <v>2</v>
      </c>
      <c r="U38" s="27">
        <f t="shared" si="352"/>
        <v>2</v>
      </c>
      <c r="V38" s="28">
        <f>September!AB38</f>
        <v>0</v>
      </c>
      <c r="W38" s="28">
        <f>September!AC38</f>
        <v>0</v>
      </c>
      <c r="X38" s="26">
        <f t="shared" si="353"/>
        <v>0</v>
      </c>
      <c r="Y38" s="26"/>
      <c r="Z38" s="26"/>
      <c r="AA38" s="26">
        <f t="shared" si="354"/>
        <v>0</v>
      </c>
      <c r="AB38" s="26">
        <f t="shared" ref="AB38:AC38" si="437">SUM(V38+Y38)</f>
        <v>0</v>
      </c>
      <c r="AC38" s="26">
        <f t="shared" si="437"/>
        <v>0</v>
      </c>
      <c r="AD38" s="27">
        <f t="shared" si="356"/>
        <v>0</v>
      </c>
      <c r="AE38" s="28">
        <f>September!AK38</f>
        <v>0</v>
      </c>
      <c r="AF38" s="28">
        <f>September!AL38</f>
        <v>0</v>
      </c>
      <c r="AG38" s="26">
        <f t="shared" si="357"/>
        <v>0</v>
      </c>
      <c r="AH38" s="25">
        <v>0</v>
      </c>
      <c r="AI38" s="25">
        <v>0</v>
      </c>
      <c r="AJ38" s="26">
        <f t="shared" si="358"/>
        <v>0</v>
      </c>
      <c r="AK38" s="26">
        <f t="shared" ref="AK38:AL38" si="438">SUM(AE38+AH38)</f>
        <v>0</v>
      </c>
      <c r="AL38" s="26">
        <f t="shared" si="438"/>
        <v>0</v>
      </c>
      <c r="AM38" s="27">
        <f t="shared" si="360"/>
        <v>0</v>
      </c>
      <c r="AN38" s="30">
        <f>September!AT38</f>
        <v>0</v>
      </c>
      <c r="AO38" s="26">
        <f>September!AU38</f>
        <v>0</v>
      </c>
      <c r="AP38" s="26">
        <f t="shared" si="361"/>
        <v>0</v>
      </c>
      <c r="AQ38" s="25">
        <v>0</v>
      </c>
      <c r="AR38" s="25">
        <v>0</v>
      </c>
      <c r="AS38" s="26">
        <f t="shared" si="362"/>
        <v>0</v>
      </c>
      <c r="AT38" s="26">
        <f t="shared" ref="AT38:AU38" si="439">SUM(AN38+AQ38)</f>
        <v>0</v>
      </c>
      <c r="AU38" s="26">
        <f t="shared" si="439"/>
        <v>0</v>
      </c>
      <c r="AV38" s="27">
        <f t="shared" si="364"/>
        <v>0</v>
      </c>
      <c r="AW38" s="28">
        <f>September!BC38</f>
        <v>0</v>
      </c>
      <c r="AX38" s="28">
        <f>September!BD38</f>
        <v>0</v>
      </c>
      <c r="AY38" s="26">
        <f t="shared" si="365"/>
        <v>0</v>
      </c>
      <c r="AZ38" s="25">
        <v>0</v>
      </c>
      <c r="BA38" s="25">
        <v>0</v>
      </c>
      <c r="BB38" s="26">
        <f t="shared" si="366"/>
        <v>0</v>
      </c>
      <c r="BC38" s="26">
        <f t="shared" ref="BC38:BD38" si="440">SUM(AW38+AZ38)</f>
        <v>0</v>
      </c>
      <c r="BD38" s="26">
        <f t="shared" si="440"/>
        <v>0</v>
      </c>
      <c r="BE38" s="27">
        <f t="shared" si="368"/>
        <v>0</v>
      </c>
      <c r="BF38" s="30">
        <f>September!BL38</f>
        <v>0</v>
      </c>
      <c r="BG38" s="26">
        <f>September!BM38</f>
        <v>0</v>
      </c>
      <c r="BH38" s="26">
        <f t="shared" si="369"/>
        <v>0</v>
      </c>
      <c r="BI38" s="25">
        <v>0</v>
      </c>
      <c r="BJ38" s="25">
        <v>0</v>
      </c>
      <c r="BK38" s="26">
        <f t="shared" si="370"/>
        <v>0</v>
      </c>
      <c r="BL38" s="26">
        <f t="shared" ref="BL38:BM38" si="441">SUM(BF38+BI38)</f>
        <v>0</v>
      </c>
      <c r="BM38" s="26">
        <f t="shared" si="441"/>
        <v>0</v>
      </c>
      <c r="BN38" s="27">
        <f t="shared" si="372"/>
        <v>0</v>
      </c>
      <c r="BO38" s="28">
        <f>September!BU38</f>
        <v>0</v>
      </c>
      <c r="BP38" s="28">
        <f>September!BV38</f>
        <v>0</v>
      </c>
      <c r="BQ38" s="26">
        <f t="shared" si="373"/>
        <v>0</v>
      </c>
      <c r="BR38" s="26"/>
      <c r="BS38" s="26"/>
      <c r="BT38" s="26">
        <f t="shared" si="374"/>
        <v>0</v>
      </c>
      <c r="BU38" s="26">
        <f t="shared" ref="BU38:BV38" si="442">SUM(BO38+BR38)</f>
        <v>0</v>
      </c>
      <c r="BV38" s="26">
        <f t="shared" si="442"/>
        <v>0</v>
      </c>
      <c r="BW38" s="27">
        <f t="shared" si="376"/>
        <v>0</v>
      </c>
      <c r="BX38" s="30">
        <f>September!CD38</f>
        <v>3</v>
      </c>
      <c r="BY38" s="26">
        <f>September!CE38</f>
        <v>0</v>
      </c>
      <c r="BZ38" s="26">
        <f t="shared" si="377"/>
        <v>3</v>
      </c>
      <c r="CA38" s="26"/>
      <c r="CB38" s="26"/>
      <c r="CC38" s="26">
        <f t="shared" si="378"/>
        <v>0</v>
      </c>
      <c r="CD38" s="26">
        <f t="shared" ref="CD38:CE38" si="443">SUM(BX38+CA38)</f>
        <v>3</v>
      </c>
      <c r="CE38" s="26">
        <f t="shared" si="443"/>
        <v>0</v>
      </c>
      <c r="CF38" s="27">
        <f t="shared" si="380"/>
        <v>3</v>
      </c>
      <c r="CG38" s="28">
        <f>September!CM38</f>
        <v>0</v>
      </c>
      <c r="CH38" s="28">
        <f>September!CN38</f>
        <v>0</v>
      </c>
      <c r="CI38" s="26">
        <f t="shared" si="381"/>
        <v>0</v>
      </c>
      <c r="CJ38" s="25">
        <v>0</v>
      </c>
      <c r="CK38" s="25">
        <v>0</v>
      </c>
      <c r="CL38" s="26">
        <f t="shared" si="382"/>
        <v>0</v>
      </c>
      <c r="CM38" s="26">
        <f t="shared" ref="CM38:CN38" si="444">SUM(CG38+CJ38)</f>
        <v>0</v>
      </c>
      <c r="CN38" s="26">
        <f t="shared" si="444"/>
        <v>0</v>
      </c>
      <c r="CO38" s="27">
        <f t="shared" si="384"/>
        <v>0</v>
      </c>
      <c r="CP38" s="95">
        <f ca="1">IFERROR(__xludf.DUMMYFUNCTION("""COMPUTED_VALUE"""),0)</f>
        <v>0</v>
      </c>
      <c r="CQ38" s="96">
        <f ca="1">IFERROR(__xludf.DUMMYFUNCTION("""COMPUTED_VALUE"""),0)</f>
        <v>0</v>
      </c>
      <c r="CR38" s="96">
        <f ca="1">IFERROR(__xludf.DUMMYFUNCTION("""COMPUTED_VALUE"""),0)</f>
        <v>0</v>
      </c>
      <c r="CS38" s="33">
        <f ca="1">IFERROR(__xludf.DUMMYFUNCTION("""COMPUTED_VALUE"""),0)</f>
        <v>0</v>
      </c>
      <c r="CT38" s="33">
        <f ca="1">IFERROR(__xludf.DUMMYFUNCTION("""COMPUTED_VALUE"""),0)</f>
        <v>0</v>
      </c>
      <c r="CU38" s="33">
        <f ca="1">IFERROR(__xludf.DUMMYFUNCTION("""COMPUTED_VALUE"""),0)</f>
        <v>0</v>
      </c>
      <c r="CV38" s="96">
        <f ca="1">IFERROR(__xludf.DUMMYFUNCTION("""COMPUTED_VALUE"""),0)</f>
        <v>0</v>
      </c>
      <c r="CW38" s="96">
        <f ca="1">IFERROR(__xludf.DUMMYFUNCTION("""COMPUTED_VALUE"""),0)</f>
        <v>0</v>
      </c>
      <c r="CX38" s="97">
        <f ca="1">IFERROR(__xludf.DUMMYFUNCTION("""COMPUTED_VALUE"""),0)</f>
        <v>0</v>
      </c>
      <c r="CY38" s="28">
        <f>September!DE38</f>
        <v>4</v>
      </c>
      <c r="CZ38" s="28">
        <f>September!DF38</f>
        <v>0</v>
      </c>
      <c r="DA38" s="26">
        <f t="shared" si="385"/>
        <v>4</v>
      </c>
      <c r="DB38" s="25">
        <v>0</v>
      </c>
      <c r="DC38" s="25">
        <v>0</v>
      </c>
      <c r="DD38" s="26">
        <f t="shared" si="386"/>
        <v>0</v>
      </c>
      <c r="DE38" s="26">
        <f t="shared" ref="DE38:DF38" si="445">SUM(CY38+DB38)</f>
        <v>4</v>
      </c>
      <c r="DF38" s="26">
        <f t="shared" si="445"/>
        <v>0</v>
      </c>
      <c r="DG38" s="27">
        <f t="shared" si="388"/>
        <v>4</v>
      </c>
      <c r="DH38" s="30">
        <f>September!DN38</f>
        <v>0</v>
      </c>
      <c r="DI38" s="26">
        <f>September!DO38</f>
        <v>0</v>
      </c>
      <c r="DJ38" s="26">
        <f t="shared" si="389"/>
        <v>0</v>
      </c>
      <c r="DK38" s="26"/>
      <c r="DL38" s="25">
        <v>5</v>
      </c>
      <c r="DM38" s="26">
        <f t="shared" si="390"/>
        <v>5</v>
      </c>
      <c r="DN38" s="26">
        <f t="shared" ref="DN38:DO38" si="446">SUM(DH38+DK38)</f>
        <v>0</v>
      </c>
      <c r="DO38" s="26">
        <f t="shared" si="446"/>
        <v>5</v>
      </c>
      <c r="DP38" s="27">
        <f t="shared" si="392"/>
        <v>5</v>
      </c>
      <c r="DQ38" s="28">
        <f>September!DW38</f>
        <v>0</v>
      </c>
      <c r="DR38" s="26">
        <f>September!DX38</f>
        <v>0</v>
      </c>
      <c r="DS38" s="26">
        <f t="shared" si="393"/>
        <v>0</v>
      </c>
      <c r="DT38" s="25">
        <v>0</v>
      </c>
      <c r="DU38" s="25">
        <v>0</v>
      </c>
      <c r="DV38" s="26">
        <f t="shared" si="394"/>
        <v>0</v>
      </c>
      <c r="DW38" s="26">
        <f t="shared" ref="DW38:DX38" si="447">SUM(DQ38+DT38)</f>
        <v>0</v>
      </c>
      <c r="DX38" s="26">
        <f t="shared" si="447"/>
        <v>0</v>
      </c>
      <c r="DY38" s="27">
        <f t="shared" si="396"/>
        <v>0</v>
      </c>
      <c r="DZ38" s="30">
        <f>September!EF38</f>
        <v>0</v>
      </c>
      <c r="EA38" s="26">
        <f>September!EG38</f>
        <v>0</v>
      </c>
      <c r="EB38" s="26">
        <f t="shared" si="397"/>
        <v>0</v>
      </c>
      <c r="EC38" s="26"/>
      <c r="ED38" s="25">
        <v>0</v>
      </c>
      <c r="EE38" s="26">
        <f t="shared" si="398"/>
        <v>0</v>
      </c>
      <c r="EF38" s="26">
        <f t="shared" ref="EF38:EG38" si="448">SUM(DZ38+EC38)</f>
        <v>0</v>
      </c>
      <c r="EG38" s="26">
        <f t="shared" si="448"/>
        <v>0</v>
      </c>
      <c r="EH38" s="27">
        <f t="shared" si="400"/>
        <v>0</v>
      </c>
      <c r="EI38" s="30">
        <f>September!EO38</f>
        <v>0</v>
      </c>
      <c r="EJ38" s="26">
        <f>September!EP38</f>
        <v>0</v>
      </c>
      <c r="EK38" s="26">
        <f t="shared" si="401"/>
        <v>0</v>
      </c>
      <c r="EL38" s="26"/>
      <c r="EM38" s="26"/>
      <c r="EN38" s="26">
        <f t="shared" si="402"/>
        <v>0</v>
      </c>
      <c r="EO38" s="26">
        <f t="shared" ref="EO38:EP38" si="449">SUM(EI38+EL38)</f>
        <v>0</v>
      </c>
      <c r="EP38" s="26">
        <f t="shared" si="449"/>
        <v>0</v>
      </c>
      <c r="EQ38" s="27">
        <f t="shared" si="404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24">
        <f>September!J39</f>
        <v>0</v>
      </c>
      <c r="E39" s="25">
        <f>September!K39</f>
        <v>582</v>
      </c>
      <c r="F39" s="26">
        <f t="shared" si="345"/>
        <v>582</v>
      </c>
      <c r="G39" s="25">
        <v>1</v>
      </c>
      <c r="H39" s="25">
        <v>71</v>
      </c>
      <c r="I39" s="26">
        <f t="shared" si="346"/>
        <v>72</v>
      </c>
      <c r="J39" s="26">
        <f t="shared" ref="J39:K39" si="450">SUM(D39+G39)</f>
        <v>1</v>
      </c>
      <c r="K39" s="26">
        <f t="shared" si="450"/>
        <v>653</v>
      </c>
      <c r="L39" s="27">
        <f t="shared" si="348"/>
        <v>654</v>
      </c>
      <c r="M39" s="28">
        <f>September!S39</f>
        <v>2</v>
      </c>
      <c r="N39" s="26">
        <f>September!T39</f>
        <v>482</v>
      </c>
      <c r="O39" s="26">
        <f t="shared" si="349"/>
        <v>484</v>
      </c>
      <c r="P39" s="25">
        <v>0</v>
      </c>
      <c r="Q39" s="25">
        <v>72</v>
      </c>
      <c r="R39" s="26">
        <f t="shared" si="350"/>
        <v>72</v>
      </c>
      <c r="S39" s="26">
        <f t="shared" ref="S39:T39" si="451">SUM(M39+P39)</f>
        <v>2</v>
      </c>
      <c r="T39" s="26">
        <f t="shared" si="451"/>
        <v>554</v>
      </c>
      <c r="U39" s="27">
        <f t="shared" si="352"/>
        <v>556</v>
      </c>
      <c r="V39" s="28">
        <f>September!AB39</f>
        <v>0</v>
      </c>
      <c r="W39" s="28">
        <f>September!AC39</f>
        <v>362</v>
      </c>
      <c r="X39" s="26">
        <f t="shared" si="353"/>
        <v>362</v>
      </c>
      <c r="Y39" s="26"/>
      <c r="Z39" s="25">
        <v>43</v>
      </c>
      <c r="AA39" s="26">
        <f t="shared" si="354"/>
        <v>43</v>
      </c>
      <c r="AB39" s="26">
        <f t="shared" ref="AB39:AC39" si="452">SUM(V39+Y39)</f>
        <v>0</v>
      </c>
      <c r="AC39" s="26">
        <f t="shared" si="452"/>
        <v>405</v>
      </c>
      <c r="AD39" s="27">
        <f t="shared" si="356"/>
        <v>405</v>
      </c>
      <c r="AE39" s="28">
        <f>September!AK39</f>
        <v>0</v>
      </c>
      <c r="AF39" s="28">
        <f>September!AL39</f>
        <v>579</v>
      </c>
      <c r="AG39" s="26">
        <f t="shared" si="357"/>
        <v>579</v>
      </c>
      <c r="AH39" s="25">
        <v>0</v>
      </c>
      <c r="AI39" s="25">
        <v>66</v>
      </c>
      <c r="AJ39" s="26">
        <f t="shared" si="358"/>
        <v>66</v>
      </c>
      <c r="AK39" s="26">
        <f t="shared" ref="AK39:AL39" si="453">SUM(AE39+AH39)</f>
        <v>0</v>
      </c>
      <c r="AL39" s="26">
        <f t="shared" si="453"/>
        <v>645</v>
      </c>
      <c r="AM39" s="27">
        <f t="shared" si="360"/>
        <v>645</v>
      </c>
      <c r="AN39" s="30">
        <f>September!AT39</f>
        <v>3</v>
      </c>
      <c r="AO39" s="26">
        <f>September!AU39</f>
        <v>533</v>
      </c>
      <c r="AP39" s="26">
        <f t="shared" si="361"/>
        <v>536</v>
      </c>
      <c r="AQ39" s="25">
        <v>2</v>
      </c>
      <c r="AR39" s="25">
        <v>70</v>
      </c>
      <c r="AS39" s="26">
        <f t="shared" si="362"/>
        <v>72</v>
      </c>
      <c r="AT39" s="26">
        <f t="shared" ref="AT39:AU39" si="454">SUM(AN39+AQ39)</f>
        <v>5</v>
      </c>
      <c r="AU39" s="26">
        <f t="shared" si="454"/>
        <v>603</v>
      </c>
      <c r="AV39" s="27">
        <f t="shared" si="364"/>
        <v>608</v>
      </c>
      <c r="AW39" s="28">
        <f>September!BC39</f>
        <v>19</v>
      </c>
      <c r="AX39" s="28">
        <f>September!BD39</f>
        <v>632</v>
      </c>
      <c r="AY39" s="26">
        <f t="shared" si="365"/>
        <v>651</v>
      </c>
      <c r="AZ39" s="25">
        <v>2</v>
      </c>
      <c r="BA39" s="25">
        <v>53</v>
      </c>
      <c r="BB39" s="26">
        <f t="shared" si="366"/>
        <v>55</v>
      </c>
      <c r="BC39" s="26">
        <f t="shared" ref="BC39:BD39" si="455">SUM(AW39+AZ39)</f>
        <v>21</v>
      </c>
      <c r="BD39" s="26">
        <f t="shared" si="455"/>
        <v>685</v>
      </c>
      <c r="BE39" s="27">
        <f t="shared" si="368"/>
        <v>706</v>
      </c>
      <c r="BF39" s="30">
        <f>September!BL39</f>
        <v>5</v>
      </c>
      <c r="BG39" s="26">
        <f>September!BM39</f>
        <v>96</v>
      </c>
      <c r="BH39" s="26">
        <f t="shared" si="369"/>
        <v>101</v>
      </c>
      <c r="BI39" s="25">
        <v>2</v>
      </c>
      <c r="BJ39" s="25">
        <v>33</v>
      </c>
      <c r="BK39" s="26">
        <f t="shared" si="370"/>
        <v>35</v>
      </c>
      <c r="BL39" s="26">
        <f t="shared" ref="BL39:BM39" si="456">SUM(BF39+BI39)</f>
        <v>7</v>
      </c>
      <c r="BM39" s="26">
        <f t="shared" si="456"/>
        <v>129</v>
      </c>
      <c r="BN39" s="27">
        <f t="shared" si="372"/>
        <v>136</v>
      </c>
      <c r="BO39" s="28">
        <f>September!BU39</f>
        <v>0</v>
      </c>
      <c r="BP39" s="28">
        <f>September!BV39</f>
        <v>183</v>
      </c>
      <c r="BQ39" s="26">
        <f t="shared" si="373"/>
        <v>183</v>
      </c>
      <c r="BR39" s="26"/>
      <c r="BS39" s="26"/>
      <c r="BT39" s="26">
        <f t="shared" si="374"/>
        <v>0</v>
      </c>
      <c r="BU39" s="26">
        <f t="shared" ref="BU39:BV39" si="457">SUM(BO39+BR39)</f>
        <v>0</v>
      </c>
      <c r="BV39" s="26">
        <f t="shared" si="457"/>
        <v>183</v>
      </c>
      <c r="BW39" s="27">
        <f t="shared" si="376"/>
        <v>183</v>
      </c>
      <c r="BX39" s="30">
        <f>September!CD39</f>
        <v>1</v>
      </c>
      <c r="BY39" s="26">
        <f>September!CE39</f>
        <v>136</v>
      </c>
      <c r="BZ39" s="26">
        <f t="shared" si="377"/>
        <v>137</v>
      </c>
      <c r="CA39" s="26"/>
      <c r="CB39" s="25">
        <v>15</v>
      </c>
      <c r="CC39" s="26">
        <f t="shared" si="378"/>
        <v>15</v>
      </c>
      <c r="CD39" s="26">
        <f t="shared" ref="CD39:CE39" si="458">SUM(BX39+CA39)</f>
        <v>1</v>
      </c>
      <c r="CE39" s="26">
        <f t="shared" si="458"/>
        <v>151</v>
      </c>
      <c r="CF39" s="27">
        <f t="shared" si="380"/>
        <v>152</v>
      </c>
      <c r="CG39" s="28">
        <f>September!CM39</f>
        <v>4</v>
      </c>
      <c r="CH39" s="28">
        <f>September!CN39</f>
        <v>330</v>
      </c>
      <c r="CI39" s="26">
        <f t="shared" si="381"/>
        <v>334</v>
      </c>
      <c r="CJ39" s="26"/>
      <c r="CK39" s="25">
        <v>27</v>
      </c>
      <c r="CL39" s="26">
        <f t="shared" si="382"/>
        <v>27</v>
      </c>
      <c r="CM39" s="26">
        <f t="shared" ref="CM39:CN39" si="459">SUM(CG39+CJ39)</f>
        <v>4</v>
      </c>
      <c r="CN39" s="26">
        <f t="shared" si="459"/>
        <v>357</v>
      </c>
      <c r="CO39" s="27">
        <f t="shared" si="384"/>
        <v>361</v>
      </c>
      <c r="CP39" s="95">
        <f ca="1">IFERROR(__xludf.DUMMYFUNCTION("""COMPUTED_VALUE"""),2)</f>
        <v>2</v>
      </c>
      <c r="CQ39" s="96">
        <f ca="1">IFERROR(__xludf.DUMMYFUNCTION("""COMPUTED_VALUE"""),441)</f>
        <v>441</v>
      </c>
      <c r="CR39" s="96">
        <f ca="1">IFERROR(__xludf.DUMMYFUNCTION("""COMPUTED_VALUE"""),443)</f>
        <v>443</v>
      </c>
      <c r="CS39" s="33">
        <f ca="1">IFERROR(__xludf.DUMMYFUNCTION("""COMPUTED_VALUE"""),1)</f>
        <v>1</v>
      </c>
      <c r="CT39" s="33">
        <f ca="1">IFERROR(__xludf.DUMMYFUNCTION("""COMPUTED_VALUE"""),22)</f>
        <v>22</v>
      </c>
      <c r="CU39" s="33">
        <f ca="1">IFERROR(__xludf.DUMMYFUNCTION("""COMPUTED_VALUE"""),23)</f>
        <v>23</v>
      </c>
      <c r="CV39" s="96">
        <f ca="1">IFERROR(__xludf.DUMMYFUNCTION("""COMPUTED_VALUE"""),3)</f>
        <v>3</v>
      </c>
      <c r="CW39" s="96">
        <f ca="1">IFERROR(__xludf.DUMMYFUNCTION("""COMPUTED_VALUE"""),463)</f>
        <v>463</v>
      </c>
      <c r="CX39" s="97">
        <f ca="1">IFERROR(__xludf.DUMMYFUNCTION("""COMPUTED_VALUE"""),466)</f>
        <v>466</v>
      </c>
      <c r="CY39" s="28">
        <f>September!DE39</f>
        <v>11</v>
      </c>
      <c r="CZ39" s="28">
        <f>September!DF39</f>
        <v>360</v>
      </c>
      <c r="DA39" s="26">
        <f t="shared" si="385"/>
        <v>371</v>
      </c>
      <c r="DB39" s="25">
        <v>2</v>
      </c>
      <c r="DC39" s="25">
        <v>45</v>
      </c>
      <c r="DD39" s="26">
        <f t="shared" si="386"/>
        <v>47</v>
      </c>
      <c r="DE39" s="26">
        <f t="shared" ref="DE39:DF39" si="460">SUM(CY39+DB39)</f>
        <v>13</v>
      </c>
      <c r="DF39" s="26">
        <f t="shared" si="460"/>
        <v>405</v>
      </c>
      <c r="DG39" s="27">
        <f t="shared" si="388"/>
        <v>418</v>
      </c>
      <c r="DH39" s="30">
        <f>September!DN39</f>
        <v>144</v>
      </c>
      <c r="DI39" s="26">
        <f>September!DO39</f>
        <v>486</v>
      </c>
      <c r="DJ39" s="26">
        <f t="shared" si="389"/>
        <v>630</v>
      </c>
      <c r="DK39" s="25">
        <v>21</v>
      </c>
      <c r="DL39" s="25">
        <v>54</v>
      </c>
      <c r="DM39" s="26">
        <f t="shared" si="390"/>
        <v>75</v>
      </c>
      <c r="DN39" s="26">
        <f t="shared" ref="DN39:DO39" si="461">SUM(DH39+DK39)</f>
        <v>165</v>
      </c>
      <c r="DO39" s="26">
        <f t="shared" si="461"/>
        <v>540</v>
      </c>
      <c r="DP39" s="27">
        <f t="shared" si="392"/>
        <v>705</v>
      </c>
      <c r="DQ39" s="28">
        <f>September!DW39</f>
        <v>4</v>
      </c>
      <c r="DR39" s="26">
        <f>September!DX39</f>
        <v>390</v>
      </c>
      <c r="DS39" s="26">
        <f t="shared" si="393"/>
        <v>394</v>
      </c>
      <c r="DT39" s="25">
        <v>0</v>
      </c>
      <c r="DU39" s="25">
        <v>47</v>
      </c>
      <c r="DV39" s="26">
        <f t="shared" si="394"/>
        <v>47</v>
      </c>
      <c r="DW39" s="26">
        <f t="shared" ref="DW39:DX39" si="462">SUM(DQ39+DT39)</f>
        <v>4</v>
      </c>
      <c r="DX39" s="26">
        <f t="shared" si="462"/>
        <v>437</v>
      </c>
      <c r="DY39" s="27">
        <f t="shared" si="396"/>
        <v>441</v>
      </c>
      <c r="DZ39" s="30">
        <f>September!EF39</f>
        <v>2</v>
      </c>
      <c r="EA39" s="26">
        <f>September!EG39</f>
        <v>416</v>
      </c>
      <c r="EB39" s="26">
        <f t="shared" si="397"/>
        <v>418</v>
      </c>
      <c r="EC39" s="25">
        <v>6</v>
      </c>
      <c r="ED39" s="25">
        <v>45</v>
      </c>
      <c r="EE39" s="26">
        <f t="shared" si="398"/>
        <v>51</v>
      </c>
      <c r="EF39" s="26">
        <f t="shared" ref="EF39:EG39" si="463">SUM(DZ39+EC39)</f>
        <v>8</v>
      </c>
      <c r="EG39" s="26">
        <f t="shared" si="463"/>
        <v>461</v>
      </c>
      <c r="EH39" s="27">
        <f t="shared" si="400"/>
        <v>469</v>
      </c>
      <c r="EI39" s="30">
        <f>September!EO39</f>
        <v>2</v>
      </c>
      <c r="EJ39" s="26">
        <f>September!EP39</f>
        <v>292</v>
      </c>
      <c r="EK39" s="26">
        <f t="shared" si="401"/>
        <v>294</v>
      </c>
      <c r="EL39" s="26"/>
      <c r="EM39" s="25">
        <v>39</v>
      </c>
      <c r="EN39" s="26">
        <f t="shared" si="402"/>
        <v>39</v>
      </c>
      <c r="EO39" s="26">
        <f t="shared" ref="EO39:EP39" si="464">SUM(EI39+EL39)</f>
        <v>2</v>
      </c>
      <c r="EP39" s="26">
        <f t="shared" si="464"/>
        <v>331</v>
      </c>
      <c r="EQ39" s="27">
        <f t="shared" si="404"/>
        <v>333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24">
        <f>September!J40</f>
        <v>0</v>
      </c>
      <c r="E40" s="25">
        <f>September!K40</f>
        <v>0</v>
      </c>
      <c r="F40" s="26">
        <f t="shared" si="345"/>
        <v>0</v>
      </c>
      <c r="G40" s="25">
        <v>0</v>
      </c>
      <c r="H40" s="25">
        <v>0</v>
      </c>
      <c r="I40" s="26">
        <f t="shared" si="346"/>
        <v>0</v>
      </c>
      <c r="J40" s="26">
        <f t="shared" ref="J40:K40" si="465">SUM(D40+G40)</f>
        <v>0</v>
      </c>
      <c r="K40" s="26">
        <f t="shared" si="465"/>
        <v>0</v>
      </c>
      <c r="L40" s="27">
        <f t="shared" si="348"/>
        <v>0</v>
      </c>
      <c r="M40" s="28">
        <f>September!S40</f>
        <v>0</v>
      </c>
      <c r="N40" s="26">
        <f>September!T40</f>
        <v>0</v>
      </c>
      <c r="O40" s="26">
        <f t="shared" si="349"/>
        <v>0</v>
      </c>
      <c r="P40" s="26"/>
      <c r="Q40" s="26"/>
      <c r="R40" s="26">
        <f t="shared" si="350"/>
        <v>0</v>
      </c>
      <c r="S40" s="26">
        <f t="shared" ref="S40:T40" si="466">SUM(M40+P40)</f>
        <v>0</v>
      </c>
      <c r="T40" s="26">
        <f t="shared" si="466"/>
        <v>0</v>
      </c>
      <c r="U40" s="27">
        <f t="shared" si="352"/>
        <v>0</v>
      </c>
      <c r="V40" s="28">
        <f>September!AB40</f>
        <v>0</v>
      </c>
      <c r="W40" s="28">
        <f>September!AC40</f>
        <v>0</v>
      </c>
      <c r="X40" s="26">
        <f t="shared" si="353"/>
        <v>0</v>
      </c>
      <c r="Y40" s="26"/>
      <c r="Z40" s="26"/>
      <c r="AA40" s="26">
        <f t="shared" si="354"/>
        <v>0</v>
      </c>
      <c r="AB40" s="26">
        <f t="shared" ref="AB40:AC40" si="467">SUM(V40+Y40)</f>
        <v>0</v>
      </c>
      <c r="AC40" s="26">
        <f t="shared" si="467"/>
        <v>0</v>
      </c>
      <c r="AD40" s="27">
        <f t="shared" si="356"/>
        <v>0</v>
      </c>
      <c r="AE40" s="28">
        <f>September!AK40</f>
        <v>0</v>
      </c>
      <c r="AF40" s="28">
        <f>September!AL40</f>
        <v>0</v>
      </c>
      <c r="AG40" s="26">
        <f t="shared" si="357"/>
        <v>0</v>
      </c>
      <c r="AH40" s="25">
        <v>0</v>
      </c>
      <c r="AI40" s="25">
        <v>0</v>
      </c>
      <c r="AJ40" s="26">
        <f t="shared" si="358"/>
        <v>0</v>
      </c>
      <c r="AK40" s="26">
        <f t="shared" ref="AK40:AL40" si="468">SUM(AE40+AH40)</f>
        <v>0</v>
      </c>
      <c r="AL40" s="26">
        <f t="shared" si="468"/>
        <v>0</v>
      </c>
      <c r="AM40" s="27">
        <f t="shared" si="360"/>
        <v>0</v>
      </c>
      <c r="AN40" s="30">
        <f>September!AT40</f>
        <v>0</v>
      </c>
      <c r="AO40" s="26">
        <f>September!AU40</f>
        <v>0</v>
      </c>
      <c r="AP40" s="26">
        <f t="shared" si="361"/>
        <v>0</v>
      </c>
      <c r="AQ40" s="25">
        <v>0</v>
      </c>
      <c r="AR40" s="25">
        <v>0</v>
      </c>
      <c r="AS40" s="26">
        <f t="shared" si="362"/>
        <v>0</v>
      </c>
      <c r="AT40" s="26">
        <f t="shared" ref="AT40:AU40" si="469">SUM(AN40+AQ40)</f>
        <v>0</v>
      </c>
      <c r="AU40" s="26">
        <f t="shared" si="469"/>
        <v>0</v>
      </c>
      <c r="AV40" s="27">
        <f t="shared" si="364"/>
        <v>0</v>
      </c>
      <c r="AW40" s="28">
        <f>September!BC40</f>
        <v>0</v>
      </c>
      <c r="AX40" s="28">
        <f>September!BD40</f>
        <v>0</v>
      </c>
      <c r="AY40" s="26">
        <f t="shared" si="365"/>
        <v>0</v>
      </c>
      <c r="AZ40" s="25">
        <v>0</v>
      </c>
      <c r="BA40" s="25">
        <v>0</v>
      </c>
      <c r="BB40" s="26">
        <f t="shared" si="366"/>
        <v>0</v>
      </c>
      <c r="BC40" s="26">
        <f t="shared" ref="BC40:BD40" si="470">SUM(AW40+AZ40)</f>
        <v>0</v>
      </c>
      <c r="BD40" s="26">
        <f t="shared" si="470"/>
        <v>0</v>
      </c>
      <c r="BE40" s="27">
        <f t="shared" si="368"/>
        <v>0</v>
      </c>
      <c r="BF40" s="30">
        <f>September!BL40</f>
        <v>0</v>
      </c>
      <c r="BG40" s="26">
        <f>September!BM40</f>
        <v>0</v>
      </c>
      <c r="BH40" s="26">
        <f t="shared" si="369"/>
        <v>0</v>
      </c>
      <c r="BI40" s="25">
        <v>0</v>
      </c>
      <c r="BJ40" s="25">
        <v>0</v>
      </c>
      <c r="BK40" s="26">
        <f t="shared" si="370"/>
        <v>0</v>
      </c>
      <c r="BL40" s="26">
        <f t="shared" ref="BL40:BM40" si="471">SUM(BF40+BI40)</f>
        <v>0</v>
      </c>
      <c r="BM40" s="26">
        <f t="shared" si="471"/>
        <v>0</v>
      </c>
      <c r="BN40" s="27">
        <f t="shared" si="372"/>
        <v>0</v>
      </c>
      <c r="BO40" s="28">
        <f>September!BU40</f>
        <v>0</v>
      </c>
      <c r="BP40" s="28">
        <f>September!BV40</f>
        <v>0</v>
      </c>
      <c r="BQ40" s="26">
        <f t="shared" si="373"/>
        <v>0</v>
      </c>
      <c r="BR40" s="26"/>
      <c r="BS40" s="26"/>
      <c r="BT40" s="26">
        <f t="shared" si="374"/>
        <v>0</v>
      </c>
      <c r="BU40" s="26">
        <f t="shared" ref="BU40:BV40" si="472">SUM(BO40+BR40)</f>
        <v>0</v>
      </c>
      <c r="BV40" s="26">
        <f t="shared" si="472"/>
        <v>0</v>
      </c>
      <c r="BW40" s="27">
        <f t="shared" si="376"/>
        <v>0</v>
      </c>
      <c r="BX40" s="30">
        <f>September!CD40</f>
        <v>24</v>
      </c>
      <c r="BY40" s="26">
        <f>September!CE40</f>
        <v>9</v>
      </c>
      <c r="BZ40" s="26">
        <f t="shared" si="377"/>
        <v>33</v>
      </c>
      <c r="CA40" s="25">
        <v>4</v>
      </c>
      <c r="CB40" s="25">
        <v>1</v>
      </c>
      <c r="CC40" s="26">
        <f t="shared" si="378"/>
        <v>5</v>
      </c>
      <c r="CD40" s="26">
        <f t="shared" ref="CD40:CE40" si="473">SUM(BX40+CA40)</f>
        <v>28</v>
      </c>
      <c r="CE40" s="26">
        <f t="shared" si="473"/>
        <v>10</v>
      </c>
      <c r="CF40" s="27">
        <f t="shared" si="380"/>
        <v>38</v>
      </c>
      <c r="CG40" s="28">
        <f>September!CM40</f>
        <v>4</v>
      </c>
      <c r="CH40" s="28">
        <f>September!CN40</f>
        <v>330</v>
      </c>
      <c r="CI40" s="26">
        <f t="shared" si="381"/>
        <v>334</v>
      </c>
      <c r="CJ40" s="26"/>
      <c r="CK40" s="25">
        <v>27</v>
      </c>
      <c r="CL40" s="26">
        <f t="shared" si="382"/>
        <v>27</v>
      </c>
      <c r="CM40" s="26">
        <f t="shared" ref="CM40:CN40" si="474">SUM(CG40+CJ40)</f>
        <v>4</v>
      </c>
      <c r="CN40" s="26">
        <f t="shared" si="474"/>
        <v>357</v>
      </c>
      <c r="CO40" s="27">
        <f t="shared" si="384"/>
        <v>361</v>
      </c>
      <c r="CP40" s="95">
        <f ca="1">IFERROR(__xludf.DUMMYFUNCTION("""COMPUTED_VALUE"""),0)</f>
        <v>0</v>
      </c>
      <c r="CQ40" s="96">
        <f ca="1">IFERROR(__xludf.DUMMYFUNCTION("""COMPUTED_VALUE"""),0)</f>
        <v>0</v>
      </c>
      <c r="CR40" s="96">
        <f ca="1">IFERROR(__xludf.DUMMYFUNCTION("""COMPUTED_VALUE"""),0)</f>
        <v>0</v>
      </c>
      <c r="CS40" s="33">
        <f ca="1">IFERROR(__xludf.DUMMYFUNCTION("""COMPUTED_VALUE"""),0)</f>
        <v>0</v>
      </c>
      <c r="CT40" s="33">
        <f ca="1">IFERROR(__xludf.DUMMYFUNCTION("""COMPUTED_VALUE"""),0)</f>
        <v>0</v>
      </c>
      <c r="CU40" s="33">
        <f ca="1">IFERROR(__xludf.DUMMYFUNCTION("""COMPUTED_VALUE"""),0)</f>
        <v>0</v>
      </c>
      <c r="CV40" s="96">
        <f ca="1">IFERROR(__xludf.DUMMYFUNCTION("""COMPUTED_VALUE"""),0)</f>
        <v>0</v>
      </c>
      <c r="CW40" s="96">
        <f ca="1">IFERROR(__xludf.DUMMYFUNCTION("""COMPUTED_VALUE"""),0)</f>
        <v>0</v>
      </c>
      <c r="CX40" s="97">
        <f ca="1">IFERROR(__xludf.DUMMYFUNCTION("""COMPUTED_VALUE"""),0)</f>
        <v>0</v>
      </c>
      <c r="CY40" s="28">
        <f>September!DE40</f>
        <v>0</v>
      </c>
      <c r="CZ40" s="28">
        <f>September!DF40</f>
        <v>0</v>
      </c>
      <c r="DA40" s="26">
        <f t="shared" si="385"/>
        <v>0</v>
      </c>
      <c r="DB40" s="25">
        <v>0</v>
      </c>
      <c r="DC40" s="25">
        <v>0</v>
      </c>
      <c r="DD40" s="26">
        <f t="shared" si="386"/>
        <v>0</v>
      </c>
      <c r="DE40" s="26">
        <f t="shared" ref="DE40:DF40" si="475">SUM(CY40+DB40)</f>
        <v>0</v>
      </c>
      <c r="DF40" s="26">
        <f t="shared" si="475"/>
        <v>0</v>
      </c>
      <c r="DG40" s="27">
        <f t="shared" si="388"/>
        <v>0</v>
      </c>
      <c r="DH40" s="30">
        <f>September!DN40</f>
        <v>0</v>
      </c>
      <c r="DI40" s="26">
        <f>September!DO40</f>
        <v>0</v>
      </c>
      <c r="DJ40" s="26">
        <f t="shared" si="389"/>
        <v>0</v>
      </c>
      <c r="DK40" s="26"/>
      <c r="DL40" s="26"/>
      <c r="DM40" s="26">
        <f t="shared" si="390"/>
        <v>0</v>
      </c>
      <c r="DN40" s="26">
        <f t="shared" ref="DN40:DO40" si="476">SUM(DH40+DK40)</f>
        <v>0</v>
      </c>
      <c r="DO40" s="26">
        <f t="shared" si="476"/>
        <v>0</v>
      </c>
      <c r="DP40" s="27">
        <f t="shared" si="392"/>
        <v>0</v>
      </c>
      <c r="DQ40" s="28">
        <f>September!DW40</f>
        <v>7</v>
      </c>
      <c r="DR40" s="26">
        <f>September!DX40</f>
        <v>3</v>
      </c>
      <c r="DS40" s="26">
        <f t="shared" si="393"/>
        <v>10</v>
      </c>
      <c r="DT40" s="25">
        <v>0</v>
      </c>
      <c r="DU40" s="25">
        <v>0</v>
      </c>
      <c r="DV40" s="26">
        <f t="shared" si="394"/>
        <v>0</v>
      </c>
      <c r="DW40" s="26">
        <f t="shared" ref="DW40:DX40" si="477">SUM(DQ40+DT40)</f>
        <v>7</v>
      </c>
      <c r="DX40" s="26">
        <f t="shared" si="477"/>
        <v>3</v>
      </c>
      <c r="DY40" s="27">
        <f t="shared" si="396"/>
        <v>10</v>
      </c>
      <c r="DZ40" s="30">
        <f>September!EF40</f>
        <v>0</v>
      </c>
      <c r="EA40" s="26">
        <f>September!EG40</f>
        <v>0</v>
      </c>
      <c r="EB40" s="26">
        <f t="shared" si="397"/>
        <v>0</v>
      </c>
      <c r="EC40" s="26"/>
      <c r="ED40" s="26"/>
      <c r="EE40" s="26">
        <f t="shared" si="398"/>
        <v>0</v>
      </c>
      <c r="EF40" s="26">
        <f t="shared" ref="EF40:EG40" si="478">SUM(DZ40+EC40)</f>
        <v>0</v>
      </c>
      <c r="EG40" s="26">
        <f t="shared" si="478"/>
        <v>0</v>
      </c>
      <c r="EH40" s="27">
        <f t="shared" si="400"/>
        <v>0</v>
      </c>
      <c r="EI40" s="30">
        <f>September!EO40</f>
        <v>0</v>
      </c>
      <c r="EJ40" s="26">
        <f>September!EP40</f>
        <v>0</v>
      </c>
      <c r="EK40" s="26">
        <f t="shared" si="401"/>
        <v>0</v>
      </c>
      <c r="EL40" s="26"/>
      <c r="EM40" s="26"/>
      <c r="EN40" s="26">
        <f t="shared" si="402"/>
        <v>0</v>
      </c>
      <c r="EO40" s="26">
        <f t="shared" ref="EO40:EP40" si="479">SUM(EI40+EL40)</f>
        <v>0</v>
      </c>
      <c r="EP40" s="26">
        <f t="shared" si="479"/>
        <v>0</v>
      </c>
      <c r="EQ40" s="27">
        <f t="shared" si="404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24">
        <f>September!J41</f>
        <v>11</v>
      </c>
      <c r="E41" s="25">
        <f>September!K41</f>
        <v>9</v>
      </c>
      <c r="F41" s="26">
        <f t="shared" si="345"/>
        <v>20</v>
      </c>
      <c r="G41" s="25">
        <v>0</v>
      </c>
      <c r="H41" s="25">
        <v>0</v>
      </c>
      <c r="I41" s="26">
        <f t="shared" si="346"/>
        <v>0</v>
      </c>
      <c r="J41" s="26">
        <f t="shared" ref="J41:K41" si="480">SUM(D41+G41)</f>
        <v>11</v>
      </c>
      <c r="K41" s="26">
        <f t="shared" si="480"/>
        <v>9</v>
      </c>
      <c r="L41" s="27">
        <f t="shared" si="348"/>
        <v>20</v>
      </c>
      <c r="M41" s="28">
        <f>September!S41</f>
        <v>1</v>
      </c>
      <c r="N41" s="26">
        <f>September!T41</f>
        <v>2</v>
      </c>
      <c r="O41" s="26">
        <f t="shared" si="349"/>
        <v>3</v>
      </c>
      <c r="P41" s="26"/>
      <c r="Q41" s="26"/>
      <c r="R41" s="26">
        <f t="shared" si="350"/>
        <v>0</v>
      </c>
      <c r="S41" s="26">
        <f t="shared" ref="S41:T41" si="481">SUM(M41+P41)</f>
        <v>1</v>
      </c>
      <c r="T41" s="26">
        <f t="shared" si="481"/>
        <v>2</v>
      </c>
      <c r="U41" s="27">
        <f t="shared" si="352"/>
        <v>3</v>
      </c>
      <c r="V41" s="28">
        <f>September!AB41</f>
        <v>1</v>
      </c>
      <c r="W41" s="28">
        <f>September!AC41</f>
        <v>1</v>
      </c>
      <c r="X41" s="26">
        <f t="shared" si="353"/>
        <v>2</v>
      </c>
      <c r="Y41" s="26"/>
      <c r="Z41" s="26"/>
      <c r="AA41" s="26">
        <f t="shared" si="354"/>
        <v>0</v>
      </c>
      <c r="AB41" s="26">
        <f t="shared" ref="AB41:AC41" si="482">SUM(V41+Y41)</f>
        <v>1</v>
      </c>
      <c r="AC41" s="26">
        <f t="shared" si="482"/>
        <v>1</v>
      </c>
      <c r="AD41" s="27">
        <f t="shared" si="356"/>
        <v>2</v>
      </c>
      <c r="AE41" s="28">
        <f>September!AK41</f>
        <v>1</v>
      </c>
      <c r="AF41" s="28">
        <f>September!AL41</f>
        <v>0</v>
      </c>
      <c r="AG41" s="26">
        <f t="shared" si="357"/>
        <v>1</v>
      </c>
      <c r="AH41" s="25">
        <v>0</v>
      </c>
      <c r="AI41" s="25">
        <v>0</v>
      </c>
      <c r="AJ41" s="26">
        <f t="shared" si="358"/>
        <v>0</v>
      </c>
      <c r="AK41" s="26">
        <f t="shared" ref="AK41:AL41" si="483">SUM(AE41+AH41)</f>
        <v>1</v>
      </c>
      <c r="AL41" s="26">
        <f t="shared" si="483"/>
        <v>0</v>
      </c>
      <c r="AM41" s="27">
        <f t="shared" si="360"/>
        <v>1</v>
      </c>
      <c r="AN41" s="30">
        <f>September!AT41</f>
        <v>0</v>
      </c>
      <c r="AO41" s="26">
        <f>September!AU41</f>
        <v>0</v>
      </c>
      <c r="AP41" s="26">
        <f t="shared" si="361"/>
        <v>0</v>
      </c>
      <c r="AQ41" s="25">
        <v>0</v>
      </c>
      <c r="AR41" s="25">
        <v>0</v>
      </c>
      <c r="AS41" s="26">
        <f t="shared" si="362"/>
        <v>0</v>
      </c>
      <c r="AT41" s="26">
        <f t="shared" ref="AT41:AU41" si="484">SUM(AN41+AQ41)</f>
        <v>0</v>
      </c>
      <c r="AU41" s="26">
        <f t="shared" si="484"/>
        <v>0</v>
      </c>
      <c r="AV41" s="27">
        <f t="shared" si="364"/>
        <v>0</v>
      </c>
      <c r="AW41" s="28">
        <f>September!BC41</f>
        <v>7</v>
      </c>
      <c r="AX41" s="28">
        <f>September!BD41</f>
        <v>9</v>
      </c>
      <c r="AY41" s="26">
        <f t="shared" si="365"/>
        <v>16</v>
      </c>
      <c r="AZ41" s="25">
        <v>0</v>
      </c>
      <c r="BA41" s="25">
        <v>0</v>
      </c>
      <c r="BB41" s="26">
        <f t="shared" si="366"/>
        <v>0</v>
      </c>
      <c r="BC41" s="26">
        <f t="shared" ref="BC41:BD41" si="485">SUM(AW41+AZ41)</f>
        <v>7</v>
      </c>
      <c r="BD41" s="26">
        <f t="shared" si="485"/>
        <v>9</v>
      </c>
      <c r="BE41" s="27">
        <f t="shared" si="368"/>
        <v>16</v>
      </c>
      <c r="BF41" s="30">
        <f>September!BL41</f>
        <v>10</v>
      </c>
      <c r="BG41" s="26">
        <f>September!BM41</f>
        <v>9</v>
      </c>
      <c r="BH41" s="26">
        <f t="shared" si="369"/>
        <v>19</v>
      </c>
      <c r="BI41" s="25">
        <v>0</v>
      </c>
      <c r="BJ41" s="25">
        <v>0</v>
      </c>
      <c r="BK41" s="26">
        <f t="shared" si="370"/>
        <v>0</v>
      </c>
      <c r="BL41" s="26">
        <f t="shared" ref="BL41:BM41" si="486">SUM(BF41+BI41)</f>
        <v>10</v>
      </c>
      <c r="BM41" s="26">
        <f t="shared" si="486"/>
        <v>9</v>
      </c>
      <c r="BN41" s="27">
        <f t="shared" si="372"/>
        <v>19</v>
      </c>
      <c r="BO41" s="28">
        <f>September!BU41</f>
        <v>0</v>
      </c>
      <c r="BP41" s="28">
        <f>September!BV41</f>
        <v>0</v>
      </c>
      <c r="BQ41" s="26">
        <f t="shared" si="373"/>
        <v>0</v>
      </c>
      <c r="BR41" s="26"/>
      <c r="BS41" s="26"/>
      <c r="BT41" s="26">
        <f t="shared" si="374"/>
        <v>0</v>
      </c>
      <c r="BU41" s="26">
        <f t="shared" ref="BU41:BV41" si="487">SUM(BO41+BR41)</f>
        <v>0</v>
      </c>
      <c r="BV41" s="26">
        <f t="shared" si="487"/>
        <v>0</v>
      </c>
      <c r="BW41" s="27">
        <f t="shared" si="376"/>
        <v>0</v>
      </c>
      <c r="BX41" s="30">
        <f>September!CD41</f>
        <v>1</v>
      </c>
      <c r="BY41" s="26">
        <f>September!CE41</f>
        <v>1</v>
      </c>
      <c r="BZ41" s="26">
        <f t="shared" si="377"/>
        <v>2</v>
      </c>
      <c r="CA41" s="26"/>
      <c r="CB41" s="26"/>
      <c r="CC41" s="26">
        <f t="shared" si="378"/>
        <v>0</v>
      </c>
      <c r="CD41" s="26">
        <f t="shared" ref="CD41:CE41" si="488">SUM(BX41+CA41)</f>
        <v>1</v>
      </c>
      <c r="CE41" s="26">
        <f t="shared" si="488"/>
        <v>1</v>
      </c>
      <c r="CF41" s="27">
        <f t="shared" si="380"/>
        <v>2</v>
      </c>
      <c r="CG41" s="28">
        <f>September!CM41</f>
        <v>1</v>
      </c>
      <c r="CH41" s="28">
        <f>September!CN41</f>
        <v>2</v>
      </c>
      <c r="CI41" s="26">
        <f t="shared" si="381"/>
        <v>3</v>
      </c>
      <c r="CJ41" s="26"/>
      <c r="CK41" s="26"/>
      <c r="CL41" s="26">
        <f t="shared" si="382"/>
        <v>0</v>
      </c>
      <c r="CM41" s="26">
        <f t="shared" ref="CM41:CN41" si="489">SUM(CG41+CJ41)</f>
        <v>1</v>
      </c>
      <c r="CN41" s="26">
        <f t="shared" si="489"/>
        <v>2</v>
      </c>
      <c r="CO41" s="27">
        <f t="shared" si="384"/>
        <v>3</v>
      </c>
      <c r="CP41" s="95">
        <f ca="1">IFERROR(__xludf.DUMMYFUNCTION("""COMPUTED_VALUE"""),15)</f>
        <v>15</v>
      </c>
      <c r="CQ41" s="96">
        <f ca="1">IFERROR(__xludf.DUMMYFUNCTION("""COMPUTED_VALUE"""),21)</f>
        <v>21</v>
      </c>
      <c r="CR41" s="96">
        <f ca="1">IFERROR(__xludf.DUMMYFUNCTION("""COMPUTED_VALUE"""),36)</f>
        <v>36</v>
      </c>
      <c r="CS41" s="33">
        <f ca="1">IFERROR(__xludf.DUMMYFUNCTION("""COMPUTED_VALUE"""),0)</f>
        <v>0</v>
      </c>
      <c r="CT41" s="33">
        <f ca="1">IFERROR(__xludf.DUMMYFUNCTION("""COMPUTED_VALUE"""),0)</f>
        <v>0</v>
      </c>
      <c r="CU41" s="33">
        <f ca="1">IFERROR(__xludf.DUMMYFUNCTION("""COMPUTED_VALUE"""),0)</f>
        <v>0</v>
      </c>
      <c r="CV41" s="96">
        <f ca="1">IFERROR(__xludf.DUMMYFUNCTION("""COMPUTED_VALUE"""),15)</f>
        <v>15</v>
      </c>
      <c r="CW41" s="96">
        <f ca="1">IFERROR(__xludf.DUMMYFUNCTION("""COMPUTED_VALUE"""),21)</f>
        <v>21</v>
      </c>
      <c r="CX41" s="97">
        <f ca="1">IFERROR(__xludf.DUMMYFUNCTION("""COMPUTED_VALUE"""),36)</f>
        <v>36</v>
      </c>
      <c r="CY41" s="28">
        <f>September!DE41</f>
        <v>7</v>
      </c>
      <c r="CZ41" s="28">
        <f>September!DF41</f>
        <v>6</v>
      </c>
      <c r="DA41" s="26">
        <f t="shared" si="385"/>
        <v>13</v>
      </c>
      <c r="DB41" s="25">
        <v>1</v>
      </c>
      <c r="DC41" s="25">
        <v>0</v>
      </c>
      <c r="DD41" s="26">
        <f t="shared" si="386"/>
        <v>1</v>
      </c>
      <c r="DE41" s="26">
        <f t="shared" ref="DE41:DF41" si="490">SUM(CY41+DB41)</f>
        <v>8</v>
      </c>
      <c r="DF41" s="26">
        <f t="shared" si="490"/>
        <v>6</v>
      </c>
      <c r="DG41" s="27">
        <f t="shared" si="388"/>
        <v>14</v>
      </c>
      <c r="DH41" s="30">
        <f>September!DN41</f>
        <v>7</v>
      </c>
      <c r="DI41" s="26">
        <f>September!DO41</f>
        <v>6</v>
      </c>
      <c r="DJ41" s="26">
        <f t="shared" si="389"/>
        <v>13</v>
      </c>
      <c r="DK41" s="26"/>
      <c r="DL41" s="26"/>
      <c r="DM41" s="26">
        <f t="shared" si="390"/>
        <v>0</v>
      </c>
      <c r="DN41" s="26">
        <f t="shared" ref="DN41:DO41" si="491">SUM(DH41+DK41)</f>
        <v>7</v>
      </c>
      <c r="DO41" s="26">
        <f t="shared" si="491"/>
        <v>6</v>
      </c>
      <c r="DP41" s="27">
        <f t="shared" si="392"/>
        <v>13</v>
      </c>
      <c r="DQ41" s="28">
        <f>September!DW41</f>
        <v>1</v>
      </c>
      <c r="DR41" s="26">
        <f>September!DX41</f>
        <v>1</v>
      </c>
      <c r="DS41" s="26">
        <f t="shared" si="393"/>
        <v>2</v>
      </c>
      <c r="DT41" s="25">
        <v>1</v>
      </c>
      <c r="DU41" s="25">
        <v>0</v>
      </c>
      <c r="DV41" s="26">
        <f t="shared" si="394"/>
        <v>1</v>
      </c>
      <c r="DW41" s="26">
        <f t="shared" ref="DW41:DX41" si="492">SUM(DQ41+DT41)</f>
        <v>2</v>
      </c>
      <c r="DX41" s="26">
        <f t="shared" si="492"/>
        <v>1</v>
      </c>
      <c r="DY41" s="27">
        <f t="shared" si="396"/>
        <v>3</v>
      </c>
      <c r="DZ41" s="30">
        <f>September!EF41</f>
        <v>0</v>
      </c>
      <c r="EA41" s="26">
        <f>September!EG41</f>
        <v>0</v>
      </c>
      <c r="EB41" s="26">
        <f t="shared" si="397"/>
        <v>0</v>
      </c>
      <c r="EC41" s="26"/>
      <c r="ED41" s="26"/>
      <c r="EE41" s="26">
        <f t="shared" si="398"/>
        <v>0</v>
      </c>
      <c r="EF41" s="26">
        <f t="shared" ref="EF41:EG41" si="493">SUM(DZ41+EC41)</f>
        <v>0</v>
      </c>
      <c r="EG41" s="26">
        <f t="shared" si="493"/>
        <v>0</v>
      </c>
      <c r="EH41" s="27">
        <f t="shared" si="400"/>
        <v>0</v>
      </c>
      <c r="EI41" s="30">
        <f>September!EO41</f>
        <v>10</v>
      </c>
      <c r="EJ41" s="26">
        <f>September!EP41</f>
        <v>3</v>
      </c>
      <c r="EK41" s="26">
        <f t="shared" si="401"/>
        <v>13</v>
      </c>
      <c r="EL41" s="26"/>
      <c r="EM41" s="26"/>
      <c r="EN41" s="26">
        <f t="shared" si="402"/>
        <v>0</v>
      </c>
      <c r="EO41" s="26">
        <f t="shared" ref="EO41:EP41" si="494">SUM(EI41+EL41)</f>
        <v>10</v>
      </c>
      <c r="EP41" s="26">
        <f t="shared" si="494"/>
        <v>3</v>
      </c>
      <c r="EQ41" s="27">
        <f t="shared" si="404"/>
        <v>13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108</v>
      </c>
      <c r="D42" s="24">
        <f>September!J42</f>
        <v>0</v>
      </c>
      <c r="E42" s="25">
        <f>September!K42</f>
        <v>0</v>
      </c>
      <c r="F42" s="26"/>
      <c r="G42" s="26"/>
      <c r="H42" s="26"/>
      <c r="I42" s="26"/>
      <c r="J42" s="26"/>
      <c r="K42" s="26"/>
      <c r="L42" s="27"/>
      <c r="M42" s="28">
        <f>September!S42</f>
        <v>0</v>
      </c>
      <c r="N42" s="26">
        <f>September!T42</f>
        <v>0</v>
      </c>
      <c r="O42" s="26"/>
      <c r="P42" s="26"/>
      <c r="Q42" s="26"/>
      <c r="R42" s="26"/>
      <c r="S42" s="26"/>
      <c r="T42" s="26"/>
      <c r="U42" s="27"/>
      <c r="V42" s="28">
        <f>September!AB42</f>
        <v>0</v>
      </c>
      <c r="W42" s="28">
        <f>September!AC42</f>
        <v>0</v>
      </c>
      <c r="X42" s="26"/>
      <c r="Y42" s="26"/>
      <c r="Z42" s="26"/>
      <c r="AA42" s="26"/>
      <c r="AB42" s="26"/>
      <c r="AC42" s="26"/>
      <c r="AD42" s="27"/>
      <c r="AE42" s="28">
        <f>September!AK42</f>
        <v>0</v>
      </c>
      <c r="AF42" s="28">
        <f>September!AL42</f>
        <v>0</v>
      </c>
      <c r="AG42" s="26"/>
      <c r="AH42" s="25"/>
      <c r="AI42" s="25"/>
      <c r="AJ42" s="25"/>
      <c r="AK42" s="26"/>
      <c r="AL42" s="26"/>
      <c r="AM42" s="29"/>
      <c r="AN42" s="30">
        <f>September!AT42</f>
        <v>0</v>
      </c>
      <c r="AO42" s="26">
        <f>September!AU42</f>
        <v>0</v>
      </c>
      <c r="AP42" s="26"/>
      <c r="AQ42" s="25"/>
      <c r="AR42" s="25"/>
      <c r="AS42" s="26"/>
      <c r="AT42" s="26"/>
      <c r="AU42" s="26"/>
      <c r="AV42" s="27"/>
      <c r="AW42" s="28">
        <f>September!BC42</f>
        <v>0</v>
      </c>
      <c r="AX42" s="28">
        <f>September!BD42</f>
        <v>0</v>
      </c>
      <c r="AY42" s="26"/>
      <c r="AZ42" s="26"/>
      <c r="BA42" s="26"/>
      <c r="BB42" s="26"/>
      <c r="BC42" s="26"/>
      <c r="BD42" s="26"/>
      <c r="BE42" s="29"/>
      <c r="BF42" s="30">
        <f>September!BL42</f>
        <v>0</v>
      </c>
      <c r="BG42" s="26">
        <f>September!BM42</f>
        <v>0</v>
      </c>
      <c r="BH42" s="26"/>
      <c r="BI42" s="26"/>
      <c r="BJ42" s="26"/>
      <c r="BK42" s="26"/>
      <c r="BL42" s="26"/>
      <c r="BM42" s="26"/>
      <c r="BN42" s="27"/>
      <c r="BO42" s="28">
        <f>September!BU42</f>
        <v>0</v>
      </c>
      <c r="BP42" s="28">
        <f>September!BV42</f>
        <v>0</v>
      </c>
      <c r="BQ42" s="26"/>
      <c r="BR42" s="26"/>
      <c r="BS42" s="26"/>
      <c r="BT42" s="26"/>
      <c r="BU42" s="26"/>
      <c r="BV42" s="26"/>
      <c r="BW42" s="29"/>
      <c r="BX42" s="30">
        <f>September!CD42</f>
        <v>0</v>
      </c>
      <c r="BY42" s="26">
        <f>September!CE42</f>
        <v>0</v>
      </c>
      <c r="BZ42" s="26"/>
      <c r="CA42" s="26"/>
      <c r="CB42" s="26"/>
      <c r="CC42" s="26"/>
      <c r="CD42" s="26"/>
      <c r="CE42" s="26"/>
      <c r="CF42" s="27"/>
      <c r="CG42" s="28">
        <f>September!CM42</f>
        <v>0</v>
      </c>
      <c r="CH42" s="28">
        <f>September!CN42</f>
        <v>0</v>
      </c>
      <c r="CI42" s="26"/>
      <c r="CJ42" s="26"/>
      <c r="CK42" s="26"/>
      <c r="CL42" s="26"/>
      <c r="CM42" s="26"/>
      <c r="CN42" s="26"/>
      <c r="CO42" s="29"/>
      <c r="CP42" s="95">
        <f ca="1">IFERROR(__xludf.DUMMYFUNCTION("""COMPUTED_VALUE"""),626)</f>
        <v>626</v>
      </c>
      <c r="CQ42" s="96">
        <f ca="1">IFERROR(__xludf.DUMMYFUNCTION("""COMPUTED_VALUE"""),1033)</f>
        <v>1033</v>
      </c>
      <c r="CR42" s="96">
        <f ca="1">IFERROR(__xludf.DUMMYFUNCTION("""COMPUTED_VALUE"""),1659)</f>
        <v>1659</v>
      </c>
      <c r="CS42" s="33">
        <f ca="1">IFERROR(__xludf.DUMMYFUNCTION("""COMPUTED_VALUE"""),63)</f>
        <v>63</v>
      </c>
      <c r="CT42" s="33">
        <f ca="1">IFERROR(__xludf.DUMMYFUNCTION("""COMPUTED_VALUE"""),63)</f>
        <v>63</v>
      </c>
      <c r="CU42" s="33">
        <f ca="1">IFERROR(__xludf.DUMMYFUNCTION("""COMPUTED_VALUE"""),126)</f>
        <v>126</v>
      </c>
      <c r="CV42" s="96">
        <f ca="1">IFERROR(__xludf.DUMMYFUNCTION("""COMPUTED_VALUE"""),689)</f>
        <v>689</v>
      </c>
      <c r="CW42" s="96">
        <f ca="1">IFERROR(__xludf.DUMMYFUNCTION("""COMPUTED_VALUE"""),1096)</f>
        <v>1096</v>
      </c>
      <c r="CX42" s="97">
        <f ca="1">IFERROR(__xludf.DUMMYFUNCTION("""COMPUTED_VALUE"""),1785)</f>
        <v>1785</v>
      </c>
      <c r="CY42" s="28">
        <f>September!DE42</f>
        <v>0</v>
      </c>
      <c r="CZ42" s="28">
        <f>September!DF42</f>
        <v>0</v>
      </c>
      <c r="DA42" s="26"/>
      <c r="DB42" s="26"/>
      <c r="DC42" s="26"/>
      <c r="DD42" s="26"/>
      <c r="DE42" s="26"/>
      <c r="DF42" s="26"/>
      <c r="DG42" s="29"/>
      <c r="DH42" s="30">
        <f>September!DN42</f>
        <v>0</v>
      </c>
      <c r="DI42" s="26">
        <f>September!DO42</f>
        <v>0</v>
      </c>
      <c r="DJ42" s="26"/>
      <c r="DK42" s="26"/>
      <c r="DL42" s="26"/>
      <c r="DM42" s="26"/>
      <c r="DN42" s="26"/>
      <c r="DO42" s="26"/>
      <c r="DP42" s="27"/>
      <c r="DQ42" s="28"/>
      <c r="DR42" s="26"/>
      <c r="DS42" s="26"/>
      <c r="DT42" s="26"/>
      <c r="DU42" s="26"/>
      <c r="DV42" s="26"/>
      <c r="DW42" s="26"/>
      <c r="DX42" s="26"/>
      <c r="DY42" s="29"/>
      <c r="DZ42" s="30">
        <f>September!EF42</f>
        <v>0</v>
      </c>
      <c r="EA42" s="26">
        <f>September!EG42</f>
        <v>0</v>
      </c>
      <c r="EB42" s="26"/>
      <c r="EC42" s="26"/>
      <c r="ED42" s="26"/>
      <c r="EE42" s="26"/>
      <c r="EF42" s="26"/>
      <c r="EG42" s="26"/>
      <c r="EH42" s="29"/>
      <c r="EI42" s="30">
        <f>September!EO42</f>
        <v>0</v>
      </c>
      <c r="EJ42" s="26">
        <f>September!EP42</f>
        <v>0</v>
      </c>
      <c r="EK42" s="26"/>
      <c r="EL42" s="25"/>
      <c r="EM42" s="25"/>
      <c r="EN42" s="26">
        <f t="shared" si="402"/>
        <v>0</v>
      </c>
      <c r="EO42" s="26">
        <f t="shared" ref="EO42:EP42" si="495">SUM(EI42+EL42)</f>
        <v>0</v>
      </c>
      <c r="EP42" s="26">
        <f t="shared" si="495"/>
        <v>0</v>
      </c>
      <c r="EQ42" s="27">
        <f t="shared" si="404"/>
        <v>0</v>
      </c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146">
        <f>September!J43</f>
        <v>0</v>
      </c>
      <c r="E43" s="147">
        <f>September!K43</f>
        <v>0</v>
      </c>
      <c r="F43" s="51"/>
      <c r="G43" s="51"/>
      <c r="H43" s="51"/>
      <c r="I43" s="51"/>
      <c r="J43" s="51"/>
      <c r="K43" s="51"/>
      <c r="L43" s="51"/>
      <c r="M43" s="20">
        <f>September!S43</f>
        <v>0</v>
      </c>
      <c r="N43" s="18">
        <f>September!T43</f>
        <v>0</v>
      </c>
      <c r="O43" s="51"/>
      <c r="P43" s="51"/>
      <c r="Q43" s="51"/>
      <c r="R43" s="51"/>
      <c r="S43" s="51"/>
      <c r="T43" s="51"/>
      <c r="U43" s="51"/>
      <c r="V43" s="20">
        <f>September!AB43</f>
        <v>0</v>
      </c>
      <c r="W43" s="20">
        <f>September!AC43</f>
        <v>0</v>
      </c>
      <c r="X43" s="51"/>
      <c r="Y43" s="51"/>
      <c r="Z43" s="51"/>
      <c r="AA43" s="51"/>
      <c r="AB43" s="51"/>
      <c r="AC43" s="51"/>
      <c r="AD43" s="51"/>
      <c r="AE43" s="20">
        <f>September!AK43</f>
        <v>0</v>
      </c>
      <c r="AF43" s="20">
        <f>September!AL43</f>
        <v>0</v>
      </c>
      <c r="AG43" s="51"/>
      <c r="AH43" s="51"/>
      <c r="AI43" s="51"/>
      <c r="AJ43" s="51"/>
      <c r="AK43" s="51"/>
      <c r="AL43" s="51"/>
      <c r="AM43" s="51"/>
      <c r="AN43" s="17">
        <f>September!AT43</f>
        <v>0</v>
      </c>
      <c r="AO43" s="18">
        <f>September!AU43</f>
        <v>0</v>
      </c>
      <c r="AP43" s="51"/>
      <c r="AQ43" s="51"/>
      <c r="AR43" s="51"/>
      <c r="AS43" s="51"/>
      <c r="AT43" s="51"/>
      <c r="AU43" s="51"/>
      <c r="AV43" s="51"/>
      <c r="AW43" s="20">
        <f>September!BC43</f>
        <v>0</v>
      </c>
      <c r="AX43" s="20">
        <f>September!BD43</f>
        <v>0</v>
      </c>
      <c r="AY43" s="51"/>
      <c r="AZ43" s="51"/>
      <c r="BA43" s="51"/>
      <c r="BB43" s="51"/>
      <c r="BC43" s="51"/>
      <c r="BD43" s="51"/>
      <c r="BE43" s="51"/>
      <c r="BF43" s="17">
        <f>September!BL43</f>
        <v>0</v>
      </c>
      <c r="BG43" s="18">
        <f>September!BM43</f>
        <v>0</v>
      </c>
      <c r="BH43" s="51"/>
      <c r="BI43" s="51"/>
      <c r="BJ43" s="51"/>
      <c r="BK43" s="51"/>
      <c r="BL43" s="51"/>
      <c r="BM43" s="51"/>
      <c r="BN43" s="51"/>
      <c r="BO43" s="20">
        <f>September!BU43</f>
        <v>0</v>
      </c>
      <c r="BP43" s="20">
        <f>September!BV43</f>
        <v>0</v>
      </c>
      <c r="BQ43" s="51"/>
      <c r="BR43" s="51"/>
      <c r="BS43" s="51"/>
      <c r="BT43" s="51"/>
      <c r="BU43" s="51"/>
      <c r="BV43" s="51"/>
      <c r="BW43" s="51"/>
      <c r="BX43" s="17">
        <f>September!CD43</f>
        <v>0</v>
      </c>
      <c r="BY43" s="18">
        <f>September!CE43</f>
        <v>0</v>
      </c>
      <c r="BZ43" s="51"/>
      <c r="CA43" s="51"/>
      <c r="CB43" s="51"/>
      <c r="CC43" s="51"/>
      <c r="CD43" s="51"/>
      <c r="CE43" s="51"/>
      <c r="CF43" s="51"/>
      <c r="CG43" s="20">
        <f>September!CM43</f>
        <v>0</v>
      </c>
      <c r="CH43" s="20">
        <f>September!CN43</f>
        <v>0</v>
      </c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20">
        <f>September!DE43</f>
        <v>0</v>
      </c>
      <c r="CZ43" s="20">
        <f>September!DF43</f>
        <v>0</v>
      </c>
      <c r="DA43" s="51"/>
      <c r="DB43" s="51"/>
      <c r="DC43" s="51"/>
      <c r="DD43" s="51"/>
      <c r="DE43" s="51"/>
      <c r="DF43" s="51"/>
      <c r="DG43" s="51"/>
      <c r="DH43" s="17">
        <f>September!DN43</f>
        <v>0</v>
      </c>
      <c r="DI43" s="18">
        <f>September!DO43</f>
        <v>0</v>
      </c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17">
        <f>September!EF43</f>
        <v>0</v>
      </c>
      <c r="EA43" s="18">
        <f>September!EG43</f>
        <v>0</v>
      </c>
      <c r="EB43" s="51"/>
      <c r="EC43" s="51"/>
      <c r="ED43" s="51"/>
      <c r="EE43" s="51"/>
      <c r="EF43" s="51"/>
      <c r="EG43" s="51"/>
      <c r="EH43" s="51"/>
      <c r="EI43" s="17">
        <f>September!EO43</f>
        <v>0</v>
      </c>
      <c r="EJ43" s="18">
        <f>September!EP43</f>
        <v>0</v>
      </c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20"/>
    </row>
    <row r="44" spans="1:156" ht="14">
      <c r="A44" s="276" t="s">
        <v>64</v>
      </c>
      <c r="B44" s="256"/>
      <c r="C44" s="52" t="s">
        <v>65</v>
      </c>
      <c r="D44" s="24">
        <f>September!J44</f>
        <v>0</v>
      </c>
      <c r="E44" s="25">
        <f>September!K44</f>
        <v>0</v>
      </c>
      <c r="F44" s="41"/>
      <c r="G44" s="41"/>
      <c r="H44" s="41"/>
      <c r="I44" s="41"/>
      <c r="J44" s="41"/>
      <c r="K44" s="41"/>
      <c r="L44" s="41"/>
      <c r="M44" s="28">
        <f>September!S44</f>
        <v>0</v>
      </c>
      <c r="N44" s="26">
        <f>September!T44</f>
        <v>0</v>
      </c>
      <c r="O44" s="41"/>
      <c r="P44" s="41"/>
      <c r="Q44" s="41"/>
      <c r="R44" s="41"/>
      <c r="S44" s="41"/>
      <c r="T44" s="41"/>
      <c r="U44" s="41"/>
      <c r="V44" s="28">
        <f>September!AB44</f>
        <v>0</v>
      </c>
      <c r="W44" s="28">
        <f>September!AC44</f>
        <v>0</v>
      </c>
      <c r="X44" s="41"/>
      <c r="Y44" s="41"/>
      <c r="Z44" s="41"/>
      <c r="AA44" s="41"/>
      <c r="AB44" s="41"/>
      <c r="AC44" s="41"/>
      <c r="AD44" s="41"/>
      <c r="AE44" s="28">
        <f>September!AK44</f>
        <v>0</v>
      </c>
      <c r="AF44" s="28">
        <f>September!AL44</f>
        <v>0</v>
      </c>
      <c r="AG44" s="41"/>
      <c r="AH44" s="41"/>
      <c r="AI44" s="41"/>
      <c r="AJ44" s="41"/>
      <c r="AK44" s="41"/>
      <c r="AL44" s="41"/>
      <c r="AM44" s="41"/>
      <c r="AN44" s="30">
        <f>September!AT44</f>
        <v>0</v>
      </c>
      <c r="AO44" s="26">
        <f>September!AU44</f>
        <v>0</v>
      </c>
      <c r="AP44" s="41"/>
      <c r="AQ44" s="41"/>
      <c r="AR44" s="41"/>
      <c r="AS44" s="41"/>
      <c r="AT44" s="41"/>
      <c r="AU44" s="41"/>
      <c r="AV44" s="41"/>
      <c r="AW44" s="28">
        <f>September!BC44</f>
        <v>0</v>
      </c>
      <c r="AX44" s="28">
        <f>September!BD44</f>
        <v>0</v>
      </c>
      <c r="AY44" s="41"/>
      <c r="AZ44" s="41"/>
      <c r="BA44" s="41"/>
      <c r="BB44" s="41"/>
      <c r="BC44" s="41"/>
      <c r="BD44" s="41"/>
      <c r="BE44" s="41"/>
      <c r="BF44" s="30">
        <f>September!BL44</f>
        <v>0</v>
      </c>
      <c r="BG44" s="26">
        <f>September!BM44</f>
        <v>0</v>
      </c>
      <c r="BH44" s="41"/>
      <c r="BI44" s="41"/>
      <c r="BJ44" s="41"/>
      <c r="BK44" s="41"/>
      <c r="BL44" s="41"/>
      <c r="BM44" s="41"/>
      <c r="BN44" s="41"/>
      <c r="BO44" s="28">
        <f>September!BU44</f>
        <v>0</v>
      </c>
      <c r="BP44" s="28">
        <f>September!BV44</f>
        <v>0</v>
      </c>
      <c r="BQ44" s="41"/>
      <c r="BR44" s="41"/>
      <c r="BS44" s="41"/>
      <c r="BT44" s="41"/>
      <c r="BU44" s="41"/>
      <c r="BV44" s="41"/>
      <c r="BW44" s="41"/>
      <c r="BX44" s="30">
        <f>September!CD44</f>
        <v>0</v>
      </c>
      <c r="BY44" s="26">
        <f>September!CE44</f>
        <v>0</v>
      </c>
      <c r="BZ44" s="41"/>
      <c r="CA44" s="41"/>
      <c r="CB44" s="41"/>
      <c r="CC44" s="41"/>
      <c r="CD44" s="41"/>
      <c r="CE44" s="41"/>
      <c r="CF44" s="41"/>
      <c r="CG44" s="28">
        <f>September!CM44</f>
        <v>0</v>
      </c>
      <c r="CH44" s="28">
        <f>September!CN44</f>
        <v>0</v>
      </c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28">
        <f>September!DE44</f>
        <v>0</v>
      </c>
      <c r="CZ44" s="28">
        <f>September!DF44</f>
        <v>0</v>
      </c>
      <c r="DA44" s="41"/>
      <c r="DB44" s="41"/>
      <c r="DC44" s="41"/>
      <c r="DD44" s="41"/>
      <c r="DE44" s="41"/>
      <c r="DF44" s="41"/>
      <c r="DG44" s="41"/>
      <c r="DH44" s="30">
        <f>September!DN44</f>
        <v>0</v>
      </c>
      <c r="DI44" s="26">
        <f>September!DO44</f>
        <v>0</v>
      </c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30">
        <f>September!EF44</f>
        <v>0</v>
      </c>
      <c r="EA44" s="26">
        <f>September!EG44</f>
        <v>0</v>
      </c>
      <c r="EB44" s="41"/>
      <c r="EC44" s="41"/>
      <c r="ED44" s="41"/>
      <c r="EE44" s="41"/>
      <c r="EF44" s="41"/>
      <c r="EG44" s="41"/>
      <c r="EH44" s="41"/>
      <c r="EI44" s="30">
        <f>September!EO44</f>
        <v>0</v>
      </c>
      <c r="EJ44" s="26">
        <f>September!EP44</f>
        <v>0</v>
      </c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24">
        <f>September!J45</f>
        <v>47</v>
      </c>
      <c r="E45" s="25">
        <f>September!K45</f>
        <v>1069</v>
      </c>
      <c r="F45" s="26">
        <f>SUM(D45:E45)</f>
        <v>1116</v>
      </c>
      <c r="G45" s="25">
        <v>1</v>
      </c>
      <c r="H45" s="25">
        <v>137</v>
      </c>
      <c r="I45" s="26">
        <f>SUM(G45:H45)</f>
        <v>138</v>
      </c>
      <c r="J45" s="26">
        <f t="shared" ref="J45:K45" si="496">SUM(D45+G45)</f>
        <v>48</v>
      </c>
      <c r="K45" s="26">
        <f t="shared" si="496"/>
        <v>1206</v>
      </c>
      <c r="L45" s="27">
        <f>SUM(J45:K45)</f>
        <v>1254</v>
      </c>
      <c r="M45" s="28">
        <f>September!S45</f>
        <v>15</v>
      </c>
      <c r="N45" s="26">
        <f>September!T45</f>
        <v>688</v>
      </c>
      <c r="O45" s="26">
        <f>SUM(M45:N45)</f>
        <v>703</v>
      </c>
      <c r="P45" s="25">
        <v>2</v>
      </c>
      <c r="Q45" s="25">
        <v>121</v>
      </c>
      <c r="R45" s="26">
        <f>SUM(P45:Q45)</f>
        <v>123</v>
      </c>
      <c r="S45" s="26">
        <f t="shared" ref="S45:T45" si="497">SUM(M45+P45)</f>
        <v>17</v>
      </c>
      <c r="T45" s="26">
        <f t="shared" si="497"/>
        <v>809</v>
      </c>
      <c r="U45" s="27">
        <f>SUM(S45:T45)</f>
        <v>826</v>
      </c>
      <c r="V45" s="28">
        <f>September!AB45</f>
        <v>15</v>
      </c>
      <c r="W45" s="28">
        <f>September!AC45</f>
        <v>500</v>
      </c>
      <c r="X45" s="26">
        <f>SUM(V45:W45)</f>
        <v>515</v>
      </c>
      <c r="Y45" s="25">
        <v>3</v>
      </c>
      <c r="Z45" s="25">
        <v>64</v>
      </c>
      <c r="AA45" s="26">
        <f>SUM(Y45:Z45)</f>
        <v>67</v>
      </c>
      <c r="AB45" s="26">
        <f t="shared" ref="AB45:AC45" si="498">SUM(V45+Y45)</f>
        <v>18</v>
      </c>
      <c r="AC45" s="26">
        <f t="shared" si="498"/>
        <v>564</v>
      </c>
      <c r="AD45" s="27">
        <f>SUM(AB45:AC45)</f>
        <v>582</v>
      </c>
      <c r="AE45" s="28">
        <f>September!AK45</f>
        <v>57</v>
      </c>
      <c r="AF45" s="28">
        <f>September!AL45</f>
        <v>756</v>
      </c>
      <c r="AG45" s="26">
        <f>SUM(AE45:AF45)</f>
        <v>813</v>
      </c>
      <c r="AH45" s="25">
        <v>8</v>
      </c>
      <c r="AI45" s="25">
        <v>115</v>
      </c>
      <c r="AJ45" s="26">
        <f>SUM(AH45:AI45)</f>
        <v>123</v>
      </c>
      <c r="AK45" s="26">
        <f t="shared" ref="AK45:AL45" si="499">SUM(AE45+AH45)</f>
        <v>65</v>
      </c>
      <c r="AL45" s="26">
        <f t="shared" si="499"/>
        <v>871</v>
      </c>
      <c r="AM45" s="27">
        <f>SUM(AK45:AL45)</f>
        <v>936</v>
      </c>
      <c r="AN45" s="30">
        <f>September!AT45</f>
        <v>21</v>
      </c>
      <c r="AO45" s="26">
        <f>September!AU45</f>
        <v>633</v>
      </c>
      <c r="AP45" s="26">
        <f>SUM(AN45:AO45)</f>
        <v>654</v>
      </c>
      <c r="AQ45" s="25">
        <v>2</v>
      </c>
      <c r="AR45" s="25">
        <v>79</v>
      </c>
      <c r="AS45" s="26">
        <f>SUM(AQ45:AR45)</f>
        <v>81</v>
      </c>
      <c r="AT45" s="26">
        <f t="shared" ref="AT45:AU45" si="500">SUM(AN45+AQ45)</f>
        <v>23</v>
      </c>
      <c r="AU45" s="26">
        <f t="shared" si="500"/>
        <v>712</v>
      </c>
      <c r="AV45" s="27">
        <f>SUM(AT45:AU45)</f>
        <v>735</v>
      </c>
      <c r="AW45" s="28">
        <f>September!BC45</f>
        <v>72</v>
      </c>
      <c r="AX45" s="28">
        <f>September!BD45</f>
        <v>682</v>
      </c>
      <c r="AY45" s="26">
        <f>SUM(AW45:AX45)</f>
        <v>754</v>
      </c>
      <c r="AZ45" s="25">
        <v>7</v>
      </c>
      <c r="BA45" s="25">
        <v>56</v>
      </c>
      <c r="BB45" s="26">
        <f>SUM(AZ45:BA45)</f>
        <v>63</v>
      </c>
      <c r="BC45" s="26">
        <f t="shared" ref="BC45:BD45" si="501">SUM(AW45+AZ45)</f>
        <v>79</v>
      </c>
      <c r="BD45" s="26">
        <f t="shared" si="501"/>
        <v>738</v>
      </c>
      <c r="BE45" s="27">
        <f>SUM(BC45:BD45)</f>
        <v>817</v>
      </c>
      <c r="BF45" s="30">
        <f>September!BL45</f>
        <v>14</v>
      </c>
      <c r="BG45" s="26">
        <f>September!BM45</f>
        <v>318</v>
      </c>
      <c r="BH45" s="26">
        <f>SUM(BF45:BG45)</f>
        <v>332</v>
      </c>
      <c r="BI45" s="26">
        <f t="shared" ref="BI45:BJ45" si="502">BI47+BI48+BI49</f>
        <v>3</v>
      </c>
      <c r="BJ45" s="26">
        <f t="shared" si="502"/>
        <v>53</v>
      </c>
      <c r="BK45" s="26">
        <f>SUM(BI45:BJ45)</f>
        <v>56</v>
      </c>
      <c r="BL45" s="26">
        <f t="shared" ref="BL45:BM45" si="503">SUM(BF45+BI45)</f>
        <v>17</v>
      </c>
      <c r="BM45" s="26">
        <f t="shared" si="503"/>
        <v>371</v>
      </c>
      <c r="BN45" s="27">
        <f>SUM(BL45:BM45)</f>
        <v>388</v>
      </c>
      <c r="BO45" s="28">
        <f>September!BU45</f>
        <v>18</v>
      </c>
      <c r="BP45" s="28">
        <f>September!BV45</f>
        <v>242</v>
      </c>
      <c r="BQ45" s="26">
        <f>SUM(BO45:BP45)</f>
        <v>260</v>
      </c>
      <c r="BR45" s="26"/>
      <c r="BS45" s="26"/>
      <c r="BT45" s="26">
        <f>SUM(BR45:BS45)</f>
        <v>0</v>
      </c>
      <c r="BU45" s="26">
        <f t="shared" ref="BU45:BV45" si="504">SUM(BO45+BR45)</f>
        <v>18</v>
      </c>
      <c r="BV45" s="26">
        <f t="shared" si="504"/>
        <v>242</v>
      </c>
      <c r="BW45" s="27">
        <f>SUM(BU45:BV45)</f>
        <v>260</v>
      </c>
      <c r="BX45" s="30">
        <f>September!CD45</f>
        <v>21</v>
      </c>
      <c r="BY45" s="26">
        <f>September!CE45</f>
        <v>212</v>
      </c>
      <c r="BZ45" s="26">
        <f>SUM(BX45:BY45)</f>
        <v>233</v>
      </c>
      <c r="CA45" s="26"/>
      <c r="CB45" s="25">
        <v>26</v>
      </c>
      <c r="CC45" s="26">
        <f>SUM(CA45:CB45)</f>
        <v>26</v>
      </c>
      <c r="CD45" s="26">
        <f t="shared" ref="CD45:CE45" si="505">SUM(BX45+CA45)</f>
        <v>21</v>
      </c>
      <c r="CE45" s="26">
        <f t="shared" si="505"/>
        <v>238</v>
      </c>
      <c r="CF45" s="27">
        <f>SUM(CD45:CE45)</f>
        <v>259</v>
      </c>
      <c r="CG45" s="28">
        <f>September!CM45</f>
        <v>14</v>
      </c>
      <c r="CH45" s="28">
        <f>September!CN45</f>
        <v>328</v>
      </c>
      <c r="CI45" s="26">
        <f>SUM(CG45:CH45)</f>
        <v>342</v>
      </c>
      <c r="CJ45" s="25">
        <v>1</v>
      </c>
      <c r="CK45" s="25">
        <v>40</v>
      </c>
      <c r="CL45" s="26">
        <f>SUM(CJ45:CK45)</f>
        <v>41</v>
      </c>
      <c r="CM45" s="26">
        <f t="shared" ref="CM45:CN45" si="506">SUM(CG45+CJ45)</f>
        <v>15</v>
      </c>
      <c r="CN45" s="26">
        <f t="shared" si="506"/>
        <v>368</v>
      </c>
      <c r="CO45" s="27">
        <f>SUM(CM45:CN45)</f>
        <v>383</v>
      </c>
      <c r="CP45" s="95">
        <f ca="1">IFERROR(__xludf.DUMMYFUNCTION("""COMPUTED_VALUE"""),44)</f>
        <v>44</v>
      </c>
      <c r="CQ45" s="96">
        <f ca="1">IFERROR(__xludf.DUMMYFUNCTION("""COMPUTED_VALUE"""),1402)</f>
        <v>1402</v>
      </c>
      <c r="CR45" s="96">
        <f ca="1">IFERROR(__xludf.DUMMYFUNCTION("""COMPUTED_VALUE"""),1446)</f>
        <v>1446</v>
      </c>
      <c r="CS45" s="33">
        <f ca="1">IFERROR(__xludf.DUMMYFUNCTION("""COMPUTED_VALUE"""),5)</f>
        <v>5</v>
      </c>
      <c r="CT45" s="33">
        <f ca="1">IFERROR(__xludf.DUMMYFUNCTION("""COMPUTED_VALUE"""),128)</f>
        <v>128</v>
      </c>
      <c r="CU45" s="33">
        <f ca="1">IFERROR(__xludf.DUMMYFUNCTION("""COMPUTED_VALUE"""),133)</f>
        <v>133</v>
      </c>
      <c r="CV45" s="96">
        <f ca="1">IFERROR(__xludf.DUMMYFUNCTION("""COMPUTED_VALUE"""),49)</f>
        <v>49</v>
      </c>
      <c r="CW45" s="96">
        <f ca="1">IFERROR(__xludf.DUMMYFUNCTION("""COMPUTED_VALUE"""),1530)</f>
        <v>1530</v>
      </c>
      <c r="CX45" s="97">
        <f ca="1">IFERROR(__xludf.DUMMYFUNCTION("""COMPUTED_VALUE"""),1579)</f>
        <v>1579</v>
      </c>
      <c r="CY45" s="28">
        <f>September!DE45</f>
        <v>24</v>
      </c>
      <c r="CZ45" s="28">
        <f>September!DF45</f>
        <v>348</v>
      </c>
      <c r="DA45" s="26">
        <f>SUM(CY45:CZ45)</f>
        <v>372</v>
      </c>
      <c r="DB45" s="25">
        <v>4</v>
      </c>
      <c r="DC45" s="25">
        <v>57</v>
      </c>
      <c r="DD45" s="26">
        <f>SUM(DB45:DC45)</f>
        <v>61</v>
      </c>
      <c r="DE45" s="26">
        <f t="shared" ref="DE45:DF45" si="507">SUM(CY45+DB45)</f>
        <v>28</v>
      </c>
      <c r="DF45" s="26">
        <f t="shared" si="507"/>
        <v>405</v>
      </c>
      <c r="DG45" s="27">
        <f>SUM(DE45:DF45)</f>
        <v>433</v>
      </c>
      <c r="DH45" s="30">
        <f>September!DN45</f>
        <v>56</v>
      </c>
      <c r="DI45" s="26">
        <f>September!DO45</f>
        <v>649</v>
      </c>
      <c r="DJ45" s="26">
        <f>SUM(DH45:DI45)</f>
        <v>705</v>
      </c>
      <c r="DK45" s="25">
        <v>13</v>
      </c>
      <c r="DL45" s="25">
        <v>63</v>
      </c>
      <c r="DM45" s="26">
        <f>SUM(DK45:DL45)</f>
        <v>76</v>
      </c>
      <c r="DN45" s="26">
        <f t="shared" ref="DN45:DO45" si="508">SUM(DH45+DK45)</f>
        <v>69</v>
      </c>
      <c r="DO45" s="26">
        <f t="shared" si="508"/>
        <v>712</v>
      </c>
      <c r="DP45" s="27">
        <f>SUM(DN45:DO45)</f>
        <v>781</v>
      </c>
      <c r="DQ45" s="28">
        <f>September!DW45</f>
        <v>26</v>
      </c>
      <c r="DR45" s="26">
        <f>September!DX45</f>
        <v>622</v>
      </c>
      <c r="DS45" s="26">
        <f>SUM(DQ45:DR45)</f>
        <v>648</v>
      </c>
      <c r="DT45" s="25">
        <v>7</v>
      </c>
      <c r="DU45" s="25">
        <v>85</v>
      </c>
      <c r="DV45" s="26">
        <f>SUM(DT45:DU45)</f>
        <v>92</v>
      </c>
      <c r="DW45" s="26">
        <f t="shared" ref="DW45:DX45" si="509">SUM(DQ45+DT45)</f>
        <v>33</v>
      </c>
      <c r="DX45" s="26">
        <f t="shared" si="509"/>
        <v>707</v>
      </c>
      <c r="DY45" s="27">
        <f>SUM(DW45:DX45)</f>
        <v>740</v>
      </c>
      <c r="DZ45" s="30">
        <f>September!EF45</f>
        <v>27</v>
      </c>
      <c r="EA45" s="26">
        <f>September!EG45</f>
        <v>575</v>
      </c>
      <c r="EB45" s="26">
        <f>SUM(DZ45:EA45)</f>
        <v>602</v>
      </c>
      <c r="EC45" s="25">
        <v>5</v>
      </c>
      <c r="ED45" s="25">
        <v>60</v>
      </c>
      <c r="EE45" s="26">
        <f>SUM(EC45:ED45)</f>
        <v>65</v>
      </c>
      <c r="EF45" s="26">
        <f t="shared" ref="EF45:EG45" si="510">SUM(DZ45+EC45)</f>
        <v>32</v>
      </c>
      <c r="EG45" s="26">
        <f t="shared" si="510"/>
        <v>635</v>
      </c>
      <c r="EH45" s="27">
        <f>SUM(EF45:EG45)</f>
        <v>667</v>
      </c>
      <c r="EI45" s="30">
        <f>September!EO45</f>
        <v>56</v>
      </c>
      <c r="EJ45" s="26">
        <f>September!EP45</f>
        <v>509</v>
      </c>
      <c r="EK45" s="26">
        <f>SUM(EI45:EJ45)</f>
        <v>565</v>
      </c>
      <c r="EL45" s="25">
        <v>4</v>
      </c>
      <c r="EM45" s="25">
        <v>146</v>
      </c>
      <c r="EN45" s="26">
        <f>SUM(EL45:EM45)</f>
        <v>150</v>
      </c>
      <c r="EO45" s="26">
        <f t="shared" ref="EO45:EP45" si="511">SUM(EI45+EL45)</f>
        <v>60</v>
      </c>
      <c r="EP45" s="26">
        <f t="shared" si="511"/>
        <v>655</v>
      </c>
      <c r="EQ45" s="27">
        <f>SUM(EO45:EP45)</f>
        <v>715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24">
        <f>September!J46</f>
        <v>0</v>
      </c>
      <c r="E46" s="25">
        <f>September!K46</f>
        <v>0</v>
      </c>
      <c r="F46" s="41"/>
      <c r="G46" s="41"/>
      <c r="H46" s="41"/>
      <c r="I46" s="41"/>
      <c r="J46" s="41"/>
      <c r="K46" s="41"/>
      <c r="L46" s="41"/>
      <c r="M46" s="28">
        <f>September!S46</f>
        <v>0</v>
      </c>
      <c r="N46" s="26">
        <f>September!T46</f>
        <v>0</v>
      </c>
      <c r="O46" s="41"/>
      <c r="P46" s="41"/>
      <c r="Q46" s="41"/>
      <c r="R46" s="41"/>
      <c r="S46" s="41"/>
      <c r="T46" s="41"/>
      <c r="U46" s="41"/>
      <c r="V46" s="28">
        <f>September!AB46</f>
        <v>0</v>
      </c>
      <c r="W46" s="28">
        <f>September!AC46</f>
        <v>0</v>
      </c>
      <c r="X46" s="41"/>
      <c r="Y46" s="41"/>
      <c r="Z46" s="41"/>
      <c r="AA46" s="41"/>
      <c r="AB46" s="41"/>
      <c r="AC46" s="41"/>
      <c r="AD46" s="41"/>
      <c r="AE46" s="28">
        <f>September!AK46</f>
        <v>0</v>
      </c>
      <c r="AF46" s="28">
        <f>September!AL46</f>
        <v>0</v>
      </c>
      <c r="AG46" s="41"/>
      <c r="AH46" s="41"/>
      <c r="AI46" s="41"/>
      <c r="AJ46" s="41"/>
      <c r="AK46" s="41"/>
      <c r="AL46" s="41"/>
      <c r="AM46" s="41"/>
      <c r="AN46" s="30">
        <f>September!AT46</f>
        <v>0</v>
      </c>
      <c r="AO46" s="26">
        <f>September!AU46</f>
        <v>0</v>
      </c>
      <c r="AP46" s="41"/>
      <c r="AQ46" s="41"/>
      <c r="AR46" s="41"/>
      <c r="AS46" s="41"/>
      <c r="AT46" s="41"/>
      <c r="AU46" s="41"/>
      <c r="AV46" s="41"/>
      <c r="AW46" s="28">
        <f>September!BC46</f>
        <v>0</v>
      </c>
      <c r="AX46" s="28">
        <f>September!BD46</f>
        <v>0</v>
      </c>
      <c r="AY46" s="41"/>
      <c r="AZ46" s="41"/>
      <c r="BA46" s="41"/>
      <c r="BB46" s="41"/>
      <c r="BC46" s="41"/>
      <c r="BD46" s="41"/>
      <c r="BE46" s="41"/>
      <c r="BF46" s="30">
        <f>September!BL46</f>
        <v>0</v>
      </c>
      <c r="BG46" s="26">
        <f>September!BM46</f>
        <v>0</v>
      </c>
      <c r="BH46" s="41"/>
      <c r="BI46" s="41"/>
      <c r="BJ46" s="41"/>
      <c r="BK46" s="41"/>
      <c r="BL46" s="41"/>
      <c r="BM46" s="41"/>
      <c r="BN46" s="41"/>
      <c r="BO46" s="28">
        <f>September!BU46</f>
        <v>0</v>
      </c>
      <c r="BP46" s="28">
        <f>September!BV46</f>
        <v>0</v>
      </c>
      <c r="BQ46" s="41"/>
      <c r="BR46" s="41"/>
      <c r="BS46" s="41"/>
      <c r="BT46" s="41"/>
      <c r="BU46" s="41"/>
      <c r="BV46" s="41"/>
      <c r="BW46" s="41"/>
      <c r="BX46" s="30">
        <f>September!CD46</f>
        <v>0</v>
      </c>
      <c r="BY46" s="26">
        <f>September!CE46</f>
        <v>0</v>
      </c>
      <c r="BZ46" s="41"/>
      <c r="CA46" s="41"/>
      <c r="CB46" s="41"/>
      <c r="CC46" s="41"/>
      <c r="CD46" s="41"/>
      <c r="CE46" s="41"/>
      <c r="CF46" s="41"/>
      <c r="CG46" s="28">
        <f>September!CM46</f>
        <v>0</v>
      </c>
      <c r="CH46" s="28">
        <f>September!CN46</f>
        <v>0</v>
      </c>
      <c r="CI46" s="41"/>
      <c r="CJ46" s="41"/>
      <c r="CK46" s="41"/>
      <c r="CL46" s="41"/>
      <c r="CM46" s="41"/>
      <c r="CN46" s="41"/>
      <c r="CO46" s="41"/>
      <c r="CP46" s="119"/>
      <c r="CQ46" s="119"/>
      <c r="CR46" s="119"/>
      <c r="CS46" s="43"/>
      <c r="CT46" s="43"/>
      <c r="CU46" s="43"/>
      <c r="CV46" s="119"/>
      <c r="CW46" s="119"/>
      <c r="CX46" s="119"/>
      <c r="CY46" s="28">
        <f>September!DE46</f>
        <v>0</v>
      </c>
      <c r="CZ46" s="28">
        <f>September!DF46</f>
        <v>0</v>
      </c>
      <c r="DA46" s="41"/>
      <c r="DB46" s="41"/>
      <c r="DC46" s="41"/>
      <c r="DD46" s="41"/>
      <c r="DE46" s="41"/>
      <c r="DF46" s="41"/>
      <c r="DG46" s="41"/>
      <c r="DH46" s="30">
        <f>September!DN46</f>
        <v>0</v>
      </c>
      <c r="DI46" s="26">
        <f>September!DO46</f>
        <v>0</v>
      </c>
      <c r="DJ46" s="41"/>
      <c r="DK46" s="41"/>
      <c r="DL46" s="41"/>
      <c r="DM46" s="41"/>
      <c r="DN46" s="41"/>
      <c r="DO46" s="41"/>
      <c r="DP46" s="41"/>
      <c r="DQ46" s="28">
        <f>September!DW46</f>
        <v>0</v>
      </c>
      <c r="DR46" s="26">
        <f>September!DX46</f>
        <v>0</v>
      </c>
      <c r="DS46" s="41"/>
      <c r="DT46" s="41"/>
      <c r="DU46" s="41"/>
      <c r="DV46" s="41"/>
      <c r="DW46" s="41"/>
      <c r="DX46" s="41"/>
      <c r="DY46" s="41"/>
      <c r="DZ46" s="30">
        <f>September!EF46</f>
        <v>0</v>
      </c>
      <c r="EA46" s="26">
        <f>September!EG46</f>
        <v>0</v>
      </c>
      <c r="EB46" s="41"/>
      <c r="EC46" s="41"/>
      <c r="ED46" s="41"/>
      <c r="EE46" s="41"/>
      <c r="EF46" s="41"/>
      <c r="EG46" s="41"/>
      <c r="EH46" s="41"/>
      <c r="EI46" s="30">
        <f>September!EO46</f>
        <v>0</v>
      </c>
      <c r="EJ46" s="26">
        <f>September!EP46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24">
        <f>September!J47</f>
        <v>21</v>
      </c>
      <c r="E47" s="25">
        <f>September!K47</f>
        <v>77</v>
      </c>
      <c r="F47" s="26">
        <f t="shared" ref="F47:F49" si="512">SUM(D47:E47)</f>
        <v>98</v>
      </c>
      <c r="G47" s="25">
        <v>1</v>
      </c>
      <c r="H47" s="25">
        <v>7</v>
      </c>
      <c r="I47" s="26">
        <f t="shared" ref="I47:I49" si="513">SUM(G47:H47)</f>
        <v>8</v>
      </c>
      <c r="J47" s="26">
        <f t="shared" ref="J47:K47" si="514">SUM(D47+G47)</f>
        <v>22</v>
      </c>
      <c r="K47" s="26">
        <f t="shared" si="514"/>
        <v>84</v>
      </c>
      <c r="L47" s="27">
        <f t="shared" ref="L47:L49" si="515">SUM(J47:K47)</f>
        <v>106</v>
      </c>
      <c r="M47" s="28">
        <f>September!S47</f>
        <v>15</v>
      </c>
      <c r="N47" s="26">
        <f>September!T47</f>
        <v>149</v>
      </c>
      <c r="O47" s="26">
        <f t="shared" ref="O47:O49" si="516">SUM(M47:N47)</f>
        <v>164</v>
      </c>
      <c r="P47" s="25">
        <v>2</v>
      </c>
      <c r="Q47" s="25">
        <v>14</v>
      </c>
      <c r="R47" s="26">
        <f t="shared" ref="R47:R49" si="517">SUM(P47:Q47)</f>
        <v>16</v>
      </c>
      <c r="S47" s="26">
        <f t="shared" ref="S47:T47" si="518">SUM(M47+P47)</f>
        <v>17</v>
      </c>
      <c r="T47" s="26">
        <f t="shared" si="518"/>
        <v>163</v>
      </c>
      <c r="U47" s="27">
        <f t="shared" ref="U47:U49" si="519">SUM(S47:T47)</f>
        <v>180</v>
      </c>
      <c r="V47" s="28">
        <f>September!AB47</f>
        <v>15</v>
      </c>
      <c r="W47" s="28">
        <f>September!AC47</f>
        <v>25</v>
      </c>
      <c r="X47" s="26">
        <f t="shared" ref="X47:X49" si="520">SUM(V47:W47)</f>
        <v>40</v>
      </c>
      <c r="Y47" s="25">
        <v>3</v>
      </c>
      <c r="Z47" s="25">
        <v>9</v>
      </c>
      <c r="AA47" s="26">
        <f t="shared" ref="AA47:AA49" si="521">SUM(Y47:Z47)</f>
        <v>12</v>
      </c>
      <c r="AB47" s="26">
        <f t="shared" ref="AB47:AC47" si="522">SUM(V47+Y47)</f>
        <v>18</v>
      </c>
      <c r="AC47" s="26">
        <f t="shared" si="522"/>
        <v>34</v>
      </c>
      <c r="AD47" s="27">
        <f t="shared" ref="AD47:AD49" si="523">SUM(AB47:AC47)</f>
        <v>52</v>
      </c>
      <c r="AE47" s="28">
        <f>September!AK47</f>
        <v>51</v>
      </c>
      <c r="AF47" s="28">
        <f>September!AL47</f>
        <v>59</v>
      </c>
      <c r="AG47" s="26">
        <f t="shared" ref="AG47:AG49" si="524">SUM(AE47:AF47)</f>
        <v>110</v>
      </c>
      <c r="AH47" s="25">
        <v>4</v>
      </c>
      <c r="AI47" s="25">
        <v>8</v>
      </c>
      <c r="AJ47" s="26">
        <f t="shared" ref="AJ47:AJ49" si="525">SUM(AH47:AI47)</f>
        <v>12</v>
      </c>
      <c r="AK47" s="26">
        <f t="shared" ref="AK47:AL47" si="526">SUM(AE47+AH47)</f>
        <v>55</v>
      </c>
      <c r="AL47" s="26">
        <f t="shared" si="526"/>
        <v>67</v>
      </c>
      <c r="AM47" s="27">
        <f t="shared" ref="AM47:AM49" si="527">SUM(AK47:AL47)</f>
        <v>122</v>
      </c>
      <c r="AN47" s="30">
        <f>September!AT47</f>
        <v>21</v>
      </c>
      <c r="AO47" s="26">
        <f>September!AU47</f>
        <v>76</v>
      </c>
      <c r="AP47" s="26">
        <f t="shared" ref="AP47:AP49" si="528">SUM(AN47:AO47)</f>
        <v>97</v>
      </c>
      <c r="AQ47" s="25">
        <v>2</v>
      </c>
      <c r="AR47" s="25">
        <v>6</v>
      </c>
      <c r="AS47" s="26">
        <f t="shared" ref="AS47:AS49" si="529">SUM(AQ47:AR47)</f>
        <v>8</v>
      </c>
      <c r="AT47" s="26">
        <f t="shared" ref="AT47:AU47" si="530">SUM(AN47+AQ47)</f>
        <v>23</v>
      </c>
      <c r="AU47" s="26">
        <f t="shared" si="530"/>
        <v>82</v>
      </c>
      <c r="AV47" s="27">
        <f t="shared" ref="AV47:AV49" si="531">SUM(AT47:AU47)</f>
        <v>105</v>
      </c>
      <c r="AW47" s="28">
        <f>September!BC47</f>
        <v>71</v>
      </c>
      <c r="AX47" s="28">
        <f>September!BD47</f>
        <v>130</v>
      </c>
      <c r="AY47" s="26">
        <f t="shared" ref="AY47:AY49" si="532">SUM(AW47:AX47)</f>
        <v>201</v>
      </c>
      <c r="AZ47" s="25">
        <v>7</v>
      </c>
      <c r="BA47" s="25">
        <v>9</v>
      </c>
      <c r="BB47" s="26">
        <f t="shared" ref="BB47:BB49" si="533">SUM(AZ47:BA47)</f>
        <v>16</v>
      </c>
      <c r="BC47" s="26">
        <f t="shared" ref="BC47:BD47" si="534">SUM(AW47+AZ47)</f>
        <v>78</v>
      </c>
      <c r="BD47" s="26">
        <f t="shared" si="534"/>
        <v>139</v>
      </c>
      <c r="BE47" s="27">
        <f t="shared" ref="BE47:BE49" si="535">SUM(BC47:BD47)</f>
        <v>217</v>
      </c>
      <c r="BF47" s="30">
        <f>September!BL47</f>
        <v>14</v>
      </c>
      <c r="BG47" s="26">
        <f>September!BM47</f>
        <v>46</v>
      </c>
      <c r="BH47" s="26">
        <f t="shared" ref="BH47:BH49" si="536">SUM(BF47:BG47)</f>
        <v>60</v>
      </c>
      <c r="BI47" s="25">
        <v>3</v>
      </c>
      <c r="BJ47" s="25">
        <v>5</v>
      </c>
      <c r="BK47" s="26">
        <f t="shared" ref="BK47:BK49" si="537">SUM(BI47:BJ47)</f>
        <v>8</v>
      </c>
      <c r="BL47" s="26">
        <f t="shared" ref="BL47:BM47" si="538">SUM(BF47+BI47)</f>
        <v>17</v>
      </c>
      <c r="BM47" s="26">
        <f t="shared" si="538"/>
        <v>51</v>
      </c>
      <c r="BN47" s="27">
        <f t="shared" ref="BN47:BN49" si="539">SUM(BL47:BM47)</f>
        <v>68</v>
      </c>
      <c r="BO47" s="28">
        <f>September!BU47</f>
        <v>14</v>
      </c>
      <c r="BP47" s="28">
        <f>September!BV47</f>
        <v>31</v>
      </c>
      <c r="BQ47" s="26">
        <f t="shared" ref="BQ47:BQ49" si="540">SUM(BO47:BP47)</f>
        <v>45</v>
      </c>
      <c r="BR47" s="26"/>
      <c r="BS47" s="26"/>
      <c r="BT47" s="26">
        <f t="shared" ref="BT47:BT49" si="541">SUM(BR47:BS47)</f>
        <v>0</v>
      </c>
      <c r="BU47" s="26">
        <f t="shared" ref="BU47:BV47" si="542">SUM(BO47+BR47)</f>
        <v>14</v>
      </c>
      <c r="BV47" s="26">
        <f t="shared" si="542"/>
        <v>31</v>
      </c>
      <c r="BW47" s="27">
        <f t="shared" ref="BW47:BW49" si="543">SUM(BU47:BV47)</f>
        <v>45</v>
      </c>
      <c r="BX47" s="30">
        <f>September!CD47</f>
        <v>20</v>
      </c>
      <c r="BY47" s="26">
        <f>September!CE47</f>
        <v>51</v>
      </c>
      <c r="BZ47" s="26">
        <f t="shared" ref="BZ47:BZ49" si="544">SUM(BX47:BY47)</f>
        <v>71</v>
      </c>
      <c r="CA47" s="26"/>
      <c r="CB47" s="25">
        <v>9</v>
      </c>
      <c r="CC47" s="26">
        <f t="shared" ref="CC47:CC49" si="545">SUM(CA47:CB47)</f>
        <v>9</v>
      </c>
      <c r="CD47" s="26">
        <f t="shared" ref="CD47:CE47" si="546">SUM(BX47+CA47)</f>
        <v>20</v>
      </c>
      <c r="CE47" s="26">
        <f t="shared" si="546"/>
        <v>60</v>
      </c>
      <c r="CF47" s="27">
        <f t="shared" ref="CF47:CF49" si="547">SUM(CD47:CE47)</f>
        <v>80</v>
      </c>
      <c r="CG47" s="28">
        <f>September!CM47</f>
        <v>12</v>
      </c>
      <c r="CH47" s="28">
        <f>September!CN47</f>
        <v>18</v>
      </c>
      <c r="CI47" s="26">
        <f t="shared" ref="CI47:CI49" si="548">SUM(CG47:CH47)</f>
        <v>30</v>
      </c>
      <c r="CJ47" s="25">
        <v>1</v>
      </c>
      <c r="CK47" s="25">
        <v>2</v>
      </c>
      <c r="CL47" s="26">
        <f t="shared" ref="CL47:CL49" si="549">SUM(CJ47:CK47)</f>
        <v>3</v>
      </c>
      <c r="CM47" s="26">
        <f t="shared" ref="CM47:CN47" si="550">SUM(CG47+CJ47)</f>
        <v>13</v>
      </c>
      <c r="CN47" s="26">
        <f t="shared" si="550"/>
        <v>20</v>
      </c>
      <c r="CO47" s="27">
        <f t="shared" ref="CO47:CO49" si="551">SUM(CM47:CN47)</f>
        <v>33</v>
      </c>
      <c r="CP47" s="95">
        <f ca="1">IFERROR(__xludf.DUMMYFUNCTION("""COMPUTED_VALUE"""),44)</f>
        <v>44</v>
      </c>
      <c r="CQ47" s="96">
        <f ca="1">IFERROR(__xludf.DUMMYFUNCTION("""COMPUTED_VALUE"""),88)</f>
        <v>88</v>
      </c>
      <c r="CR47" s="96">
        <f ca="1">IFERROR(__xludf.DUMMYFUNCTION("""COMPUTED_VALUE"""),132)</f>
        <v>132</v>
      </c>
      <c r="CS47" s="33">
        <f ca="1">IFERROR(__xludf.DUMMYFUNCTION("""COMPUTED_VALUE"""),5)</f>
        <v>5</v>
      </c>
      <c r="CT47" s="33">
        <f ca="1">IFERROR(__xludf.DUMMYFUNCTION("""COMPUTED_VALUE"""),15)</f>
        <v>15</v>
      </c>
      <c r="CU47" s="33">
        <f ca="1">IFERROR(__xludf.DUMMYFUNCTION("""COMPUTED_VALUE"""),20)</f>
        <v>20</v>
      </c>
      <c r="CV47" s="96">
        <f ca="1">IFERROR(__xludf.DUMMYFUNCTION("""COMPUTED_VALUE"""),49)</f>
        <v>49</v>
      </c>
      <c r="CW47" s="96">
        <f ca="1">IFERROR(__xludf.DUMMYFUNCTION("""COMPUTED_VALUE"""),103)</f>
        <v>103</v>
      </c>
      <c r="CX47" s="97">
        <f ca="1">IFERROR(__xludf.DUMMYFUNCTION("""COMPUTED_VALUE"""),152)</f>
        <v>152</v>
      </c>
      <c r="CY47" s="28">
        <f>September!DE47</f>
        <v>25</v>
      </c>
      <c r="CZ47" s="28">
        <f>September!DF47</f>
        <v>52</v>
      </c>
      <c r="DA47" s="26">
        <f t="shared" ref="DA47:DA49" si="552">SUM(CY47:CZ47)</f>
        <v>77</v>
      </c>
      <c r="DB47" s="25">
        <v>5</v>
      </c>
      <c r="DC47" s="25">
        <v>6</v>
      </c>
      <c r="DD47" s="26">
        <f t="shared" ref="DD47:DD49" si="553">SUM(DB47:DC47)</f>
        <v>11</v>
      </c>
      <c r="DE47" s="26">
        <f t="shared" ref="DE47:DF47" si="554">SUM(CY47+DB47)</f>
        <v>30</v>
      </c>
      <c r="DF47" s="26">
        <f t="shared" si="554"/>
        <v>58</v>
      </c>
      <c r="DG47" s="27">
        <f t="shared" ref="DG47:DG49" si="555">SUM(DE47:DF47)</f>
        <v>88</v>
      </c>
      <c r="DH47" s="30">
        <f>September!DN47</f>
        <v>56</v>
      </c>
      <c r="DI47" s="26">
        <f>September!DO47</f>
        <v>167</v>
      </c>
      <c r="DJ47" s="26">
        <f t="shared" ref="DJ47:DJ49" si="556">SUM(DH47:DI47)</f>
        <v>223</v>
      </c>
      <c r="DK47" s="25">
        <v>13</v>
      </c>
      <c r="DL47" s="25">
        <v>14</v>
      </c>
      <c r="DM47" s="26">
        <f t="shared" ref="DM47:DM49" si="557">SUM(DK47:DL47)</f>
        <v>27</v>
      </c>
      <c r="DN47" s="26">
        <f t="shared" ref="DN47:DO47" si="558">SUM(DH47+DK47)</f>
        <v>69</v>
      </c>
      <c r="DO47" s="26">
        <f t="shared" si="558"/>
        <v>181</v>
      </c>
      <c r="DP47" s="27">
        <f t="shared" ref="DP47:DP49" si="559">SUM(DN47:DO47)</f>
        <v>250</v>
      </c>
      <c r="DQ47" s="28">
        <f>September!DW47</f>
        <v>37</v>
      </c>
      <c r="DR47" s="26">
        <f>September!DX47</f>
        <v>106</v>
      </c>
      <c r="DS47" s="26">
        <f t="shared" ref="DS47:DS49" si="560">SUM(DQ47:DR47)</f>
        <v>143</v>
      </c>
      <c r="DT47" s="25">
        <v>7</v>
      </c>
      <c r="DU47" s="25">
        <v>15</v>
      </c>
      <c r="DV47" s="26">
        <f t="shared" ref="DV47:DV49" si="561">SUM(DT47:DU47)</f>
        <v>22</v>
      </c>
      <c r="DW47" s="26">
        <f t="shared" ref="DW47:DX47" si="562">SUM(DQ47+DT47)</f>
        <v>44</v>
      </c>
      <c r="DX47" s="26">
        <f t="shared" si="562"/>
        <v>121</v>
      </c>
      <c r="DY47" s="27">
        <f t="shared" ref="DY47:DY49" si="563">SUM(DW47:DX47)</f>
        <v>165</v>
      </c>
      <c r="DZ47" s="30">
        <f>September!EF47</f>
        <v>27</v>
      </c>
      <c r="EA47" s="26">
        <f>September!EG47</f>
        <v>87</v>
      </c>
      <c r="EB47" s="26">
        <f t="shared" ref="EB47:EB49" si="564">SUM(DZ47:EA47)</f>
        <v>114</v>
      </c>
      <c r="EC47" s="25">
        <v>5</v>
      </c>
      <c r="ED47" s="25">
        <v>16</v>
      </c>
      <c r="EE47" s="26">
        <f t="shared" ref="EE47:EE49" si="565">SUM(EC47:ED47)</f>
        <v>21</v>
      </c>
      <c r="EF47" s="26">
        <f t="shared" ref="EF47:EG47" si="566">SUM(DZ47+EC47)</f>
        <v>32</v>
      </c>
      <c r="EG47" s="26">
        <f t="shared" si="566"/>
        <v>103</v>
      </c>
      <c r="EH47" s="27">
        <f t="shared" ref="EH47:EH49" si="567">SUM(EF47:EG47)</f>
        <v>135</v>
      </c>
      <c r="EI47" s="30">
        <f>September!EO47</f>
        <v>54</v>
      </c>
      <c r="EJ47" s="26">
        <f>September!EP47</f>
        <v>105</v>
      </c>
      <c r="EK47" s="26">
        <f t="shared" ref="EK47:EK49" si="568">SUM(EI47:EJ47)</f>
        <v>159</v>
      </c>
      <c r="EL47" s="25">
        <v>4</v>
      </c>
      <c r="EM47" s="25">
        <v>61</v>
      </c>
      <c r="EN47" s="26">
        <f t="shared" ref="EN47:EN49" si="569">SUM(EL47:EM47)</f>
        <v>65</v>
      </c>
      <c r="EO47" s="26">
        <f t="shared" ref="EO47:EP47" si="570">SUM(EI47+EL47)</f>
        <v>58</v>
      </c>
      <c r="EP47" s="26">
        <f t="shared" si="570"/>
        <v>166</v>
      </c>
      <c r="EQ47" s="27">
        <f t="shared" ref="EQ47:EQ49" si="571">SUM(EO47:EP47)</f>
        <v>224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24">
        <f>September!J48</f>
        <v>0</v>
      </c>
      <c r="E48" s="25">
        <f>September!K48</f>
        <v>759</v>
      </c>
      <c r="F48" s="26">
        <f t="shared" si="512"/>
        <v>759</v>
      </c>
      <c r="G48" s="26"/>
      <c r="H48" s="25">
        <v>82</v>
      </c>
      <c r="I48" s="26">
        <f t="shared" si="513"/>
        <v>82</v>
      </c>
      <c r="J48" s="26">
        <f t="shared" ref="J48:K48" si="572">SUM(D48+G48)</f>
        <v>0</v>
      </c>
      <c r="K48" s="26">
        <f t="shared" si="572"/>
        <v>841</v>
      </c>
      <c r="L48" s="27">
        <f t="shared" si="515"/>
        <v>841</v>
      </c>
      <c r="M48" s="28">
        <f>September!S48</f>
        <v>0</v>
      </c>
      <c r="N48" s="26">
        <f>September!T48</f>
        <v>419</v>
      </c>
      <c r="O48" s="26">
        <f t="shared" si="516"/>
        <v>419</v>
      </c>
      <c r="P48" s="26"/>
      <c r="Q48" s="25">
        <v>56</v>
      </c>
      <c r="R48" s="26">
        <f t="shared" si="517"/>
        <v>56</v>
      </c>
      <c r="S48" s="26">
        <f t="shared" ref="S48:T48" si="573">SUM(M48+P48)</f>
        <v>0</v>
      </c>
      <c r="T48" s="26">
        <f t="shared" si="573"/>
        <v>475</v>
      </c>
      <c r="U48" s="27">
        <f t="shared" si="519"/>
        <v>475</v>
      </c>
      <c r="V48" s="28">
        <f>September!AB48</f>
        <v>0</v>
      </c>
      <c r="W48" s="28">
        <f>September!AC48</f>
        <v>454</v>
      </c>
      <c r="X48" s="26">
        <f t="shared" si="520"/>
        <v>454</v>
      </c>
      <c r="Y48" s="26"/>
      <c r="Z48" s="25">
        <v>49</v>
      </c>
      <c r="AA48" s="26">
        <f t="shared" si="521"/>
        <v>49</v>
      </c>
      <c r="AB48" s="26">
        <f t="shared" ref="AB48:AC48" si="574">SUM(V48+Y48)</f>
        <v>0</v>
      </c>
      <c r="AC48" s="26">
        <f t="shared" si="574"/>
        <v>503</v>
      </c>
      <c r="AD48" s="27">
        <f t="shared" si="523"/>
        <v>503</v>
      </c>
      <c r="AE48" s="28">
        <f>September!AK48</f>
        <v>0</v>
      </c>
      <c r="AF48" s="28">
        <f>September!AL48</f>
        <v>610</v>
      </c>
      <c r="AG48" s="26">
        <f t="shared" si="524"/>
        <v>610</v>
      </c>
      <c r="AH48" s="25">
        <v>0</v>
      </c>
      <c r="AI48" s="25">
        <v>59</v>
      </c>
      <c r="AJ48" s="26">
        <f t="shared" si="525"/>
        <v>59</v>
      </c>
      <c r="AK48" s="26">
        <f t="shared" ref="AK48:AL48" si="575">SUM(AE48+AH48)</f>
        <v>0</v>
      </c>
      <c r="AL48" s="26">
        <f t="shared" si="575"/>
        <v>669</v>
      </c>
      <c r="AM48" s="27">
        <f t="shared" si="527"/>
        <v>669</v>
      </c>
      <c r="AN48" s="30">
        <f>September!AT48</f>
        <v>0</v>
      </c>
      <c r="AO48" s="26">
        <f>September!AU48</f>
        <v>518</v>
      </c>
      <c r="AP48" s="26">
        <f t="shared" si="528"/>
        <v>518</v>
      </c>
      <c r="AQ48" s="25">
        <v>0</v>
      </c>
      <c r="AR48" s="25">
        <v>69</v>
      </c>
      <c r="AS48" s="26">
        <f t="shared" si="529"/>
        <v>69</v>
      </c>
      <c r="AT48" s="26">
        <f t="shared" ref="AT48:AU48" si="576">SUM(AN48+AQ48)</f>
        <v>0</v>
      </c>
      <c r="AU48" s="26">
        <f t="shared" si="576"/>
        <v>587</v>
      </c>
      <c r="AV48" s="27">
        <f t="shared" si="531"/>
        <v>587</v>
      </c>
      <c r="AW48" s="28">
        <f>September!BC48</f>
        <v>0</v>
      </c>
      <c r="AX48" s="28">
        <f>September!BD48</f>
        <v>447</v>
      </c>
      <c r="AY48" s="26">
        <f t="shared" si="532"/>
        <v>447</v>
      </c>
      <c r="AZ48" s="25">
        <v>0</v>
      </c>
      <c r="BA48" s="25">
        <v>36</v>
      </c>
      <c r="BB48" s="26">
        <f t="shared" si="533"/>
        <v>36</v>
      </c>
      <c r="BC48" s="26">
        <f t="shared" ref="BC48:BD48" si="577">SUM(AW48+AZ48)</f>
        <v>0</v>
      </c>
      <c r="BD48" s="26">
        <f t="shared" si="577"/>
        <v>483</v>
      </c>
      <c r="BE48" s="27">
        <f t="shared" si="535"/>
        <v>483</v>
      </c>
      <c r="BF48" s="30">
        <f>September!BL48</f>
        <v>0</v>
      </c>
      <c r="BG48" s="26">
        <f>September!BM48</f>
        <v>250</v>
      </c>
      <c r="BH48" s="26">
        <f t="shared" si="536"/>
        <v>250</v>
      </c>
      <c r="BI48" s="25">
        <v>0</v>
      </c>
      <c r="BJ48" s="25">
        <v>34</v>
      </c>
      <c r="BK48" s="26">
        <f t="shared" si="537"/>
        <v>34</v>
      </c>
      <c r="BL48" s="26">
        <f t="shared" ref="BL48:BM48" si="578">SUM(BF48+BI48)</f>
        <v>0</v>
      </c>
      <c r="BM48" s="26">
        <f t="shared" si="578"/>
        <v>284</v>
      </c>
      <c r="BN48" s="27">
        <f t="shared" si="539"/>
        <v>284</v>
      </c>
      <c r="BO48" s="28">
        <f>September!BU48</f>
        <v>0</v>
      </c>
      <c r="BP48" s="28">
        <f>September!BV48</f>
        <v>183</v>
      </c>
      <c r="BQ48" s="26">
        <f t="shared" si="540"/>
        <v>183</v>
      </c>
      <c r="BR48" s="26"/>
      <c r="BS48" s="26"/>
      <c r="BT48" s="26">
        <f t="shared" si="541"/>
        <v>0</v>
      </c>
      <c r="BU48" s="26">
        <f t="shared" ref="BU48:BV48" si="579">SUM(BO48+BR48)</f>
        <v>0</v>
      </c>
      <c r="BV48" s="26">
        <f t="shared" si="579"/>
        <v>183</v>
      </c>
      <c r="BW48" s="27">
        <f t="shared" si="543"/>
        <v>183</v>
      </c>
      <c r="BX48" s="30">
        <f>September!CD48</f>
        <v>0</v>
      </c>
      <c r="BY48" s="26">
        <f>September!CE48</f>
        <v>150</v>
      </c>
      <c r="BZ48" s="26">
        <f t="shared" si="544"/>
        <v>150</v>
      </c>
      <c r="CA48" s="26"/>
      <c r="CB48" s="25">
        <v>16</v>
      </c>
      <c r="CC48" s="26">
        <f t="shared" si="545"/>
        <v>16</v>
      </c>
      <c r="CD48" s="26">
        <f t="shared" ref="CD48:CE48" si="580">SUM(BX48+CA48)</f>
        <v>0</v>
      </c>
      <c r="CE48" s="26">
        <f t="shared" si="580"/>
        <v>166</v>
      </c>
      <c r="CF48" s="27">
        <f t="shared" si="547"/>
        <v>166</v>
      </c>
      <c r="CG48" s="28">
        <f>September!CM48</f>
        <v>0</v>
      </c>
      <c r="CH48" s="28">
        <f>September!CN48</f>
        <v>256</v>
      </c>
      <c r="CI48" s="26">
        <f t="shared" si="548"/>
        <v>256</v>
      </c>
      <c r="CJ48" s="26"/>
      <c r="CK48" s="25">
        <v>26</v>
      </c>
      <c r="CL48" s="26">
        <f t="shared" si="549"/>
        <v>26</v>
      </c>
      <c r="CM48" s="26">
        <f t="shared" ref="CM48:CN48" si="581">SUM(CG48+CJ48)</f>
        <v>0</v>
      </c>
      <c r="CN48" s="26">
        <f t="shared" si="581"/>
        <v>282</v>
      </c>
      <c r="CO48" s="27">
        <f t="shared" si="551"/>
        <v>282</v>
      </c>
      <c r="CP48" s="95"/>
      <c r="CQ48" s="96">
        <f ca="1">IFERROR(__xludf.DUMMYFUNCTION("""COMPUTED_VALUE"""),601)</f>
        <v>601</v>
      </c>
      <c r="CR48" s="96">
        <f ca="1">IFERROR(__xludf.DUMMYFUNCTION("""COMPUTED_VALUE"""),601)</f>
        <v>601</v>
      </c>
      <c r="CS48" s="33"/>
      <c r="CT48" s="33">
        <f ca="1">IFERROR(__xludf.DUMMYFUNCTION("""COMPUTED_VALUE"""),55)</f>
        <v>55</v>
      </c>
      <c r="CU48" s="33">
        <f ca="1">IFERROR(__xludf.DUMMYFUNCTION("""COMPUTED_VALUE"""),55)</f>
        <v>55</v>
      </c>
      <c r="CV48" s="96"/>
      <c r="CW48" s="96">
        <f ca="1">IFERROR(__xludf.DUMMYFUNCTION("""COMPUTED_VALUE"""),656)</f>
        <v>656</v>
      </c>
      <c r="CX48" s="97">
        <f ca="1">IFERROR(__xludf.DUMMYFUNCTION("""COMPUTED_VALUE"""),656)</f>
        <v>656</v>
      </c>
      <c r="CY48" s="28">
        <f>September!DE48</f>
        <v>0</v>
      </c>
      <c r="CZ48" s="28">
        <f>September!DF48</f>
        <v>232</v>
      </c>
      <c r="DA48" s="26">
        <f t="shared" si="552"/>
        <v>232</v>
      </c>
      <c r="DB48" s="25">
        <v>0</v>
      </c>
      <c r="DC48" s="25">
        <v>40</v>
      </c>
      <c r="DD48" s="26">
        <f t="shared" si="553"/>
        <v>40</v>
      </c>
      <c r="DE48" s="26">
        <f t="shared" ref="DE48:DF48" si="582">SUM(CY48+DB48)</f>
        <v>0</v>
      </c>
      <c r="DF48" s="26">
        <f t="shared" si="582"/>
        <v>272</v>
      </c>
      <c r="DG48" s="27">
        <f t="shared" si="555"/>
        <v>272</v>
      </c>
      <c r="DH48" s="30">
        <f>September!DN48</f>
        <v>0</v>
      </c>
      <c r="DI48" s="26">
        <f>September!DO48</f>
        <v>444</v>
      </c>
      <c r="DJ48" s="26">
        <f t="shared" si="556"/>
        <v>444</v>
      </c>
      <c r="DK48" s="26"/>
      <c r="DL48" s="25">
        <v>49</v>
      </c>
      <c r="DM48" s="26">
        <f t="shared" si="557"/>
        <v>49</v>
      </c>
      <c r="DN48" s="26">
        <f t="shared" ref="DN48:DO48" si="583">SUM(DH48+DK48)</f>
        <v>0</v>
      </c>
      <c r="DO48" s="26">
        <f t="shared" si="583"/>
        <v>493</v>
      </c>
      <c r="DP48" s="27">
        <f t="shared" si="559"/>
        <v>493</v>
      </c>
      <c r="DQ48" s="28">
        <f>September!DW48</f>
        <v>0</v>
      </c>
      <c r="DR48" s="26">
        <f>September!DX48</f>
        <v>522</v>
      </c>
      <c r="DS48" s="26">
        <f t="shared" si="560"/>
        <v>522</v>
      </c>
      <c r="DT48" s="26"/>
      <c r="DU48" s="25">
        <v>66</v>
      </c>
      <c r="DV48" s="26">
        <f t="shared" si="561"/>
        <v>66</v>
      </c>
      <c r="DW48" s="26">
        <f t="shared" ref="DW48:DX48" si="584">SUM(DQ48+DT48)</f>
        <v>0</v>
      </c>
      <c r="DX48" s="26">
        <f t="shared" si="584"/>
        <v>588</v>
      </c>
      <c r="DY48" s="27">
        <f t="shared" si="563"/>
        <v>588</v>
      </c>
      <c r="DZ48" s="30">
        <f>September!EF48</f>
        <v>0</v>
      </c>
      <c r="EA48" s="26">
        <f>September!EG48</f>
        <v>374</v>
      </c>
      <c r="EB48" s="26">
        <f t="shared" si="564"/>
        <v>374</v>
      </c>
      <c r="EC48" s="26"/>
      <c r="ED48" s="25">
        <v>43</v>
      </c>
      <c r="EE48" s="26">
        <f t="shared" si="565"/>
        <v>43</v>
      </c>
      <c r="EF48" s="26">
        <f t="shared" ref="EF48:EG48" si="585">SUM(DZ48+EC48)</f>
        <v>0</v>
      </c>
      <c r="EG48" s="26">
        <f t="shared" si="585"/>
        <v>417</v>
      </c>
      <c r="EH48" s="27">
        <f t="shared" si="567"/>
        <v>417</v>
      </c>
      <c r="EI48" s="30">
        <f>September!EO48</f>
        <v>0</v>
      </c>
      <c r="EJ48" s="26">
        <f>September!EP48</f>
        <v>302</v>
      </c>
      <c r="EK48" s="26">
        <f t="shared" si="568"/>
        <v>302</v>
      </c>
      <c r="EL48" s="26"/>
      <c r="EM48" s="25">
        <v>67</v>
      </c>
      <c r="EN48" s="26">
        <f t="shared" si="569"/>
        <v>67</v>
      </c>
      <c r="EO48" s="26">
        <f t="shared" ref="EO48:EP48" si="586">SUM(EI48+EL48)</f>
        <v>0</v>
      </c>
      <c r="EP48" s="26">
        <f t="shared" si="586"/>
        <v>369</v>
      </c>
      <c r="EQ48" s="27">
        <f t="shared" si="571"/>
        <v>369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24">
        <f>September!J49</f>
        <v>0</v>
      </c>
      <c r="E49" s="25">
        <f>September!K49</f>
        <v>215</v>
      </c>
      <c r="F49" s="26">
        <f t="shared" si="512"/>
        <v>215</v>
      </c>
      <c r="G49" s="26"/>
      <c r="H49" s="25">
        <v>60</v>
      </c>
      <c r="I49" s="26">
        <f t="shared" si="513"/>
        <v>60</v>
      </c>
      <c r="J49" s="26">
        <f t="shared" ref="J49:K49" si="587">SUM(D49+G49)</f>
        <v>0</v>
      </c>
      <c r="K49" s="26">
        <f t="shared" si="587"/>
        <v>275</v>
      </c>
      <c r="L49" s="27">
        <f t="shared" si="515"/>
        <v>275</v>
      </c>
      <c r="M49" s="28">
        <f>September!S49</f>
        <v>0</v>
      </c>
      <c r="N49" s="26">
        <f>September!T49</f>
        <v>141</v>
      </c>
      <c r="O49" s="26">
        <f t="shared" si="516"/>
        <v>141</v>
      </c>
      <c r="P49" s="26"/>
      <c r="Q49" s="25">
        <v>48</v>
      </c>
      <c r="R49" s="26">
        <f t="shared" si="517"/>
        <v>48</v>
      </c>
      <c r="S49" s="26">
        <f t="shared" ref="S49:T49" si="588">SUM(M49+P49)</f>
        <v>0</v>
      </c>
      <c r="T49" s="26">
        <f t="shared" si="588"/>
        <v>189</v>
      </c>
      <c r="U49" s="27">
        <f t="shared" si="519"/>
        <v>189</v>
      </c>
      <c r="V49" s="28">
        <f>September!AB49</f>
        <v>0</v>
      </c>
      <c r="W49" s="28">
        <f>September!AC49</f>
        <v>29</v>
      </c>
      <c r="X49" s="26">
        <f t="shared" si="520"/>
        <v>29</v>
      </c>
      <c r="Y49" s="26"/>
      <c r="Z49" s="25">
        <v>5</v>
      </c>
      <c r="AA49" s="26">
        <f t="shared" si="521"/>
        <v>5</v>
      </c>
      <c r="AB49" s="26">
        <f t="shared" ref="AB49:AC49" si="589">SUM(V49+Y49)</f>
        <v>0</v>
      </c>
      <c r="AC49" s="26">
        <f t="shared" si="589"/>
        <v>34</v>
      </c>
      <c r="AD49" s="27">
        <f t="shared" si="523"/>
        <v>34</v>
      </c>
      <c r="AE49" s="28">
        <f>September!AK49</f>
        <v>0</v>
      </c>
      <c r="AF49" s="28">
        <f>September!AL49</f>
        <v>91</v>
      </c>
      <c r="AG49" s="26">
        <f t="shared" si="524"/>
        <v>91</v>
      </c>
      <c r="AH49" s="25">
        <v>0</v>
      </c>
      <c r="AI49" s="25">
        <v>45</v>
      </c>
      <c r="AJ49" s="26">
        <f t="shared" si="525"/>
        <v>45</v>
      </c>
      <c r="AK49" s="26">
        <f t="shared" ref="AK49:AL49" si="590">SUM(AE49+AH49)</f>
        <v>0</v>
      </c>
      <c r="AL49" s="26">
        <f t="shared" si="590"/>
        <v>136</v>
      </c>
      <c r="AM49" s="27">
        <f t="shared" si="527"/>
        <v>136</v>
      </c>
      <c r="AN49" s="30">
        <f>September!AT49</f>
        <v>0</v>
      </c>
      <c r="AO49" s="26">
        <f>September!AU49</f>
        <v>45</v>
      </c>
      <c r="AP49" s="26">
        <f t="shared" si="528"/>
        <v>45</v>
      </c>
      <c r="AQ49" s="25">
        <v>0</v>
      </c>
      <c r="AR49" s="25">
        <v>4</v>
      </c>
      <c r="AS49" s="26">
        <f t="shared" si="529"/>
        <v>4</v>
      </c>
      <c r="AT49" s="26">
        <f t="shared" ref="AT49:AU49" si="591">SUM(AN49+AQ49)</f>
        <v>0</v>
      </c>
      <c r="AU49" s="26">
        <f t="shared" si="591"/>
        <v>49</v>
      </c>
      <c r="AV49" s="27">
        <f t="shared" si="531"/>
        <v>49</v>
      </c>
      <c r="AW49" s="28">
        <f>September!BC49</f>
        <v>0</v>
      </c>
      <c r="AX49" s="28">
        <f>September!BD49</f>
        <v>127</v>
      </c>
      <c r="AY49" s="26">
        <f t="shared" si="532"/>
        <v>127</v>
      </c>
      <c r="AZ49" s="25">
        <v>0</v>
      </c>
      <c r="BA49" s="25">
        <v>14</v>
      </c>
      <c r="BB49" s="26">
        <f t="shared" si="533"/>
        <v>14</v>
      </c>
      <c r="BC49" s="26">
        <f t="shared" ref="BC49:BD49" si="592">SUM(AW49+AZ49)</f>
        <v>0</v>
      </c>
      <c r="BD49" s="26">
        <f t="shared" si="592"/>
        <v>141</v>
      </c>
      <c r="BE49" s="27">
        <f t="shared" si="535"/>
        <v>141</v>
      </c>
      <c r="BF49" s="30">
        <f>September!BL49</f>
        <v>0</v>
      </c>
      <c r="BG49" s="26">
        <f>September!BM49</f>
        <v>22</v>
      </c>
      <c r="BH49" s="26">
        <f t="shared" si="536"/>
        <v>22</v>
      </c>
      <c r="BI49" s="25">
        <v>0</v>
      </c>
      <c r="BJ49" s="25">
        <v>14</v>
      </c>
      <c r="BK49" s="26">
        <f t="shared" si="537"/>
        <v>14</v>
      </c>
      <c r="BL49" s="26">
        <f t="shared" ref="BL49:BM49" si="593">SUM(BF49+BI49)</f>
        <v>0</v>
      </c>
      <c r="BM49" s="26">
        <f t="shared" si="593"/>
        <v>36</v>
      </c>
      <c r="BN49" s="27">
        <f t="shared" si="539"/>
        <v>36</v>
      </c>
      <c r="BO49" s="28">
        <f>September!BU49</f>
        <v>0</v>
      </c>
      <c r="BP49" s="28">
        <f>September!BV49</f>
        <v>39</v>
      </c>
      <c r="BQ49" s="26">
        <f t="shared" si="540"/>
        <v>39</v>
      </c>
      <c r="BR49" s="26"/>
      <c r="BS49" s="26"/>
      <c r="BT49" s="26">
        <f t="shared" si="541"/>
        <v>0</v>
      </c>
      <c r="BU49" s="26">
        <f t="shared" ref="BU49:BV49" si="594">SUM(BO49+BR49)</f>
        <v>0</v>
      </c>
      <c r="BV49" s="26">
        <f t="shared" si="594"/>
        <v>39</v>
      </c>
      <c r="BW49" s="27">
        <f t="shared" si="543"/>
        <v>39</v>
      </c>
      <c r="BX49" s="30">
        <f>September!CD49</f>
        <v>0</v>
      </c>
      <c r="BY49" s="26">
        <f>September!CE49</f>
        <v>13</v>
      </c>
      <c r="BZ49" s="26">
        <f t="shared" si="544"/>
        <v>13</v>
      </c>
      <c r="CA49" s="26"/>
      <c r="CB49" s="26"/>
      <c r="CC49" s="26">
        <f t="shared" si="545"/>
        <v>0</v>
      </c>
      <c r="CD49" s="26">
        <f t="shared" ref="CD49:CE49" si="595">SUM(BX49+CA49)</f>
        <v>0</v>
      </c>
      <c r="CE49" s="26">
        <f t="shared" si="595"/>
        <v>13</v>
      </c>
      <c r="CF49" s="27">
        <f t="shared" si="547"/>
        <v>13</v>
      </c>
      <c r="CG49" s="28">
        <f>September!CM49</f>
        <v>0</v>
      </c>
      <c r="CH49" s="28">
        <f>September!CN49</f>
        <v>84</v>
      </c>
      <c r="CI49" s="26">
        <f t="shared" si="548"/>
        <v>84</v>
      </c>
      <c r="CJ49" s="26"/>
      <c r="CK49" s="25">
        <v>12</v>
      </c>
      <c r="CL49" s="26">
        <f t="shared" si="549"/>
        <v>12</v>
      </c>
      <c r="CM49" s="26">
        <f t="shared" ref="CM49:CN49" si="596">SUM(CG49+CJ49)</f>
        <v>0</v>
      </c>
      <c r="CN49" s="26">
        <f t="shared" si="596"/>
        <v>96</v>
      </c>
      <c r="CO49" s="27">
        <f t="shared" si="551"/>
        <v>96</v>
      </c>
      <c r="CP49" s="95"/>
      <c r="CQ49" s="96">
        <f ca="1">IFERROR(__xludf.DUMMYFUNCTION("""COMPUTED_VALUE"""),112)</f>
        <v>112</v>
      </c>
      <c r="CR49" s="96">
        <f ca="1">IFERROR(__xludf.DUMMYFUNCTION("""COMPUTED_VALUE"""),112)</f>
        <v>112</v>
      </c>
      <c r="CS49" s="33"/>
      <c r="CT49" s="33">
        <f ca="1">IFERROR(__xludf.DUMMYFUNCTION("""COMPUTED_VALUE"""),3)</f>
        <v>3</v>
      </c>
      <c r="CU49" s="33">
        <f ca="1">IFERROR(__xludf.DUMMYFUNCTION("""COMPUTED_VALUE"""),3)</f>
        <v>3</v>
      </c>
      <c r="CV49" s="96"/>
      <c r="CW49" s="96">
        <f ca="1">IFERROR(__xludf.DUMMYFUNCTION("""COMPUTED_VALUE"""),115)</f>
        <v>115</v>
      </c>
      <c r="CX49" s="97">
        <f ca="1">IFERROR(__xludf.DUMMYFUNCTION("""COMPUTED_VALUE"""),115)</f>
        <v>115</v>
      </c>
      <c r="CY49" s="28">
        <f>September!DE49</f>
        <v>0</v>
      </c>
      <c r="CZ49" s="28">
        <f>September!DF49</f>
        <v>68</v>
      </c>
      <c r="DA49" s="26">
        <f t="shared" si="552"/>
        <v>68</v>
      </c>
      <c r="DB49" s="25">
        <v>0</v>
      </c>
      <c r="DC49" s="25">
        <v>8</v>
      </c>
      <c r="DD49" s="26">
        <f t="shared" si="553"/>
        <v>8</v>
      </c>
      <c r="DE49" s="26">
        <f t="shared" ref="DE49:DF49" si="597">SUM(CY49+DB49)</f>
        <v>0</v>
      </c>
      <c r="DF49" s="26">
        <f t="shared" si="597"/>
        <v>76</v>
      </c>
      <c r="DG49" s="27">
        <f t="shared" si="555"/>
        <v>76</v>
      </c>
      <c r="DH49" s="30">
        <f>September!DN49</f>
        <v>0</v>
      </c>
      <c r="DI49" s="26">
        <f>September!DO49</f>
        <v>78</v>
      </c>
      <c r="DJ49" s="26">
        <f t="shared" si="556"/>
        <v>78</v>
      </c>
      <c r="DK49" s="26"/>
      <c r="DL49" s="25">
        <v>6</v>
      </c>
      <c r="DM49" s="26">
        <f t="shared" si="557"/>
        <v>6</v>
      </c>
      <c r="DN49" s="26">
        <f t="shared" ref="DN49:DO49" si="598">SUM(DH49+DK49)</f>
        <v>0</v>
      </c>
      <c r="DO49" s="26">
        <f t="shared" si="598"/>
        <v>84</v>
      </c>
      <c r="DP49" s="27">
        <f t="shared" si="559"/>
        <v>84</v>
      </c>
      <c r="DQ49" s="28">
        <f>September!DW49</f>
        <v>0</v>
      </c>
      <c r="DR49" s="26">
        <f>September!DX49</f>
        <v>32</v>
      </c>
      <c r="DS49" s="26">
        <f t="shared" si="560"/>
        <v>32</v>
      </c>
      <c r="DT49" s="26"/>
      <c r="DU49" s="25">
        <v>9</v>
      </c>
      <c r="DV49" s="26">
        <f t="shared" si="561"/>
        <v>9</v>
      </c>
      <c r="DW49" s="26">
        <f t="shared" ref="DW49:DX49" si="599">SUM(DQ49+DT49)</f>
        <v>0</v>
      </c>
      <c r="DX49" s="26">
        <f t="shared" si="599"/>
        <v>41</v>
      </c>
      <c r="DY49" s="27">
        <f t="shared" si="563"/>
        <v>41</v>
      </c>
      <c r="DZ49" s="30">
        <f>September!EF49</f>
        <v>0</v>
      </c>
      <c r="EA49" s="26">
        <f>September!EG49</f>
        <v>177</v>
      </c>
      <c r="EB49" s="26">
        <f t="shared" si="564"/>
        <v>177</v>
      </c>
      <c r="EC49" s="26"/>
      <c r="ED49" s="25">
        <v>6</v>
      </c>
      <c r="EE49" s="26">
        <f t="shared" si="565"/>
        <v>6</v>
      </c>
      <c r="EF49" s="26">
        <f t="shared" ref="EF49:EG49" si="600">SUM(DZ49+EC49)</f>
        <v>0</v>
      </c>
      <c r="EG49" s="26">
        <f t="shared" si="600"/>
        <v>183</v>
      </c>
      <c r="EH49" s="27">
        <f t="shared" si="567"/>
        <v>183</v>
      </c>
      <c r="EI49" s="30">
        <f>September!EO49</f>
        <v>0</v>
      </c>
      <c r="EJ49" s="26">
        <f>September!EP49</f>
        <v>78</v>
      </c>
      <c r="EK49" s="26">
        <f t="shared" si="568"/>
        <v>78</v>
      </c>
      <c r="EL49" s="26"/>
      <c r="EM49" s="25">
        <v>18</v>
      </c>
      <c r="EN49" s="26">
        <f t="shared" si="569"/>
        <v>18</v>
      </c>
      <c r="EO49" s="26">
        <f t="shared" ref="EO49:EP49" si="601">SUM(EI49+EL49)</f>
        <v>0</v>
      </c>
      <c r="EP49" s="26">
        <f t="shared" si="601"/>
        <v>96</v>
      </c>
      <c r="EQ49" s="27">
        <f t="shared" si="571"/>
        <v>96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24">
        <f>September!J50</f>
        <v>0</v>
      </c>
      <c r="E50" s="25">
        <f>September!K50</f>
        <v>0</v>
      </c>
      <c r="F50" s="26"/>
      <c r="G50" s="26"/>
      <c r="H50" s="26"/>
      <c r="I50" s="26"/>
      <c r="J50" s="26"/>
      <c r="K50" s="26"/>
      <c r="L50" s="27"/>
      <c r="M50" s="28">
        <f>September!S50</f>
        <v>0</v>
      </c>
      <c r="N50" s="26">
        <f>September!T50</f>
        <v>0</v>
      </c>
      <c r="O50" s="26"/>
      <c r="P50" s="26"/>
      <c r="Q50" s="26"/>
      <c r="R50" s="26"/>
      <c r="S50" s="26"/>
      <c r="T50" s="26"/>
      <c r="U50" s="27"/>
      <c r="V50" s="28">
        <f>September!AB50</f>
        <v>0</v>
      </c>
      <c r="W50" s="28">
        <f>September!AC50</f>
        <v>0</v>
      </c>
      <c r="X50" s="26"/>
      <c r="Y50" s="26"/>
      <c r="Z50" s="26"/>
      <c r="AA50" s="26"/>
      <c r="AB50" s="26"/>
      <c r="AC50" s="26"/>
      <c r="AD50" s="27"/>
      <c r="AE50" s="28">
        <f>September!AK50</f>
        <v>0</v>
      </c>
      <c r="AF50" s="28">
        <f>September!AL50</f>
        <v>0</v>
      </c>
      <c r="AG50" s="26"/>
      <c r="AH50" s="26"/>
      <c r="AI50" s="26"/>
      <c r="AJ50" s="26"/>
      <c r="AK50" s="26"/>
      <c r="AL50" s="26"/>
      <c r="AM50" s="29"/>
      <c r="AN50" s="30">
        <f>September!AT50</f>
        <v>0</v>
      </c>
      <c r="AO50" s="26">
        <f>September!AU50</f>
        <v>0</v>
      </c>
      <c r="AP50" s="26"/>
      <c r="AQ50" s="26"/>
      <c r="AR50" s="26"/>
      <c r="AS50" s="26"/>
      <c r="AT50" s="26"/>
      <c r="AU50" s="26"/>
      <c r="AV50" s="27"/>
      <c r="AW50" s="28">
        <f>September!BC50</f>
        <v>0</v>
      </c>
      <c r="AX50" s="28">
        <f>September!BD50</f>
        <v>0</v>
      </c>
      <c r="AY50" s="26"/>
      <c r="AZ50" s="26"/>
      <c r="BA50" s="26"/>
      <c r="BB50" s="26"/>
      <c r="BC50" s="26"/>
      <c r="BD50" s="26"/>
      <c r="BE50" s="29"/>
      <c r="BF50" s="30">
        <f>September!BL50</f>
        <v>0</v>
      </c>
      <c r="BG50" s="26">
        <f>September!BM50</f>
        <v>0</v>
      </c>
      <c r="BH50" s="26"/>
      <c r="BI50" s="26"/>
      <c r="BJ50" s="26"/>
      <c r="BK50" s="26"/>
      <c r="BL50" s="26"/>
      <c r="BM50" s="26"/>
      <c r="BN50" s="27"/>
      <c r="BO50" s="28">
        <f>September!BU50</f>
        <v>0</v>
      </c>
      <c r="BP50" s="28">
        <f>September!BV50</f>
        <v>0</v>
      </c>
      <c r="BQ50" s="26"/>
      <c r="BR50" s="26"/>
      <c r="BS50" s="26"/>
      <c r="BT50" s="26"/>
      <c r="BU50" s="26"/>
      <c r="BV50" s="26"/>
      <c r="BW50" s="29"/>
      <c r="BX50" s="30">
        <f>September!CD50</f>
        <v>0</v>
      </c>
      <c r="BY50" s="26">
        <f>September!CE50</f>
        <v>0</v>
      </c>
      <c r="BZ50" s="26"/>
      <c r="CA50" s="26"/>
      <c r="CB50" s="26"/>
      <c r="CC50" s="26"/>
      <c r="CD50" s="26"/>
      <c r="CE50" s="26"/>
      <c r="CF50" s="27"/>
      <c r="CG50" s="28">
        <f>September!CM50</f>
        <v>0</v>
      </c>
      <c r="CH50" s="28">
        <f>September!CN50</f>
        <v>0</v>
      </c>
      <c r="CI50" s="26"/>
      <c r="CJ50" s="26"/>
      <c r="CK50" s="26"/>
      <c r="CL50" s="26"/>
      <c r="CM50" s="26"/>
      <c r="CN50" s="26"/>
      <c r="CO50" s="29"/>
      <c r="CP50" s="95"/>
      <c r="CQ50" s="96"/>
      <c r="CR50" s="96"/>
      <c r="CS50" s="33"/>
      <c r="CT50" s="33"/>
      <c r="CU50" s="33"/>
      <c r="CV50" s="96"/>
      <c r="CW50" s="96"/>
      <c r="CX50" s="97"/>
      <c r="CY50" s="28">
        <f>September!DE50</f>
        <v>0</v>
      </c>
      <c r="CZ50" s="28">
        <f>September!DF50</f>
        <v>0</v>
      </c>
      <c r="DA50" s="26"/>
      <c r="DB50" s="26"/>
      <c r="DC50" s="26"/>
      <c r="DD50" s="26"/>
      <c r="DE50" s="26"/>
      <c r="DF50" s="26"/>
      <c r="DG50" s="29"/>
      <c r="DH50" s="30">
        <f>September!DN50</f>
        <v>0</v>
      </c>
      <c r="DI50" s="26">
        <f>September!DO50</f>
        <v>0</v>
      </c>
      <c r="DJ50" s="26"/>
      <c r="DK50" s="26"/>
      <c r="DL50" s="26"/>
      <c r="DM50" s="26"/>
      <c r="DN50" s="26"/>
      <c r="DO50" s="26"/>
      <c r="DP50" s="27"/>
      <c r="DQ50" s="28">
        <f>September!DW50</f>
        <v>0</v>
      </c>
      <c r="DR50" s="26">
        <f>September!DX50</f>
        <v>0</v>
      </c>
      <c r="DS50" s="26"/>
      <c r="DT50" s="26"/>
      <c r="DU50" s="26"/>
      <c r="DV50" s="26"/>
      <c r="DW50" s="26"/>
      <c r="DX50" s="26"/>
      <c r="DY50" s="29"/>
      <c r="DZ50" s="30">
        <f>September!EF50</f>
        <v>0</v>
      </c>
      <c r="EA50" s="26">
        <f>September!EG50</f>
        <v>0</v>
      </c>
      <c r="EB50" s="26"/>
      <c r="EC50" s="26"/>
      <c r="ED50" s="26"/>
      <c r="EE50" s="26"/>
      <c r="EF50" s="26"/>
      <c r="EG50" s="26"/>
      <c r="EH50" s="29"/>
      <c r="EI50" s="30">
        <f>September!EO50</f>
        <v>0</v>
      </c>
      <c r="EJ50" s="26">
        <f>September!EP50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77"/>
      <c r="B51" s="278"/>
      <c r="C51" s="247"/>
      <c r="D51" s="146">
        <f>September!J51</f>
        <v>0</v>
      </c>
      <c r="E51" s="147">
        <f>September!K51</f>
        <v>0</v>
      </c>
      <c r="F51" s="51"/>
      <c r="G51" s="51"/>
      <c r="H51" s="51"/>
      <c r="I51" s="51"/>
      <c r="J51" s="51"/>
      <c r="K51" s="51"/>
      <c r="L51" s="51"/>
      <c r="M51" s="20">
        <f>September!S51</f>
        <v>0</v>
      </c>
      <c r="N51" s="18">
        <f>September!T51</f>
        <v>0</v>
      </c>
      <c r="O51" s="51"/>
      <c r="P51" s="51"/>
      <c r="Q51" s="51"/>
      <c r="R51" s="51"/>
      <c r="S51" s="51"/>
      <c r="T51" s="51"/>
      <c r="U51" s="51"/>
      <c r="V51" s="20">
        <f>September!AB51</f>
        <v>0</v>
      </c>
      <c r="W51" s="20">
        <f>September!AC51</f>
        <v>0</v>
      </c>
      <c r="X51" s="51"/>
      <c r="Y51" s="51"/>
      <c r="Z51" s="51"/>
      <c r="AA51" s="51"/>
      <c r="AB51" s="51"/>
      <c r="AC51" s="51"/>
      <c r="AD51" s="51"/>
      <c r="AE51" s="20">
        <f>September!AK51</f>
        <v>0</v>
      </c>
      <c r="AF51" s="20">
        <f>September!AL51</f>
        <v>0</v>
      </c>
      <c r="AG51" s="51"/>
      <c r="AH51" s="51"/>
      <c r="AI51" s="51"/>
      <c r="AJ51" s="51"/>
      <c r="AK51" s="51"/>
      <c r="AL51" s="51"/>
      <c r="AM51" s="51"/>
      <c r="AN51" s="17">
        <f>September!AT51</f>
        <v>0</v>
      </c>
      <c r="AO51" s="18">
        <f>September!AU51</f>
        <v>0</v>
      </c>
      <c r="AP51" s="51"/>
      <c r="AQ51" s="51"/>
      <c r="AR51" s="51"/>
      <c r="AS51" s="51"/>
      <c r="AT51" s="51"/>
      <c r="AU51" s="51"/>
      <c r="AV51" s="51"/>
      <c r="AW51" s="20">
        <f>September!BC51</f>
        <v>0</v>
      </c>
      <c r="AX51" s="20">
        <f>September!BD51</f>
        <v>0</v>
      </c>
      <c r="AY51" s="51"/>
      <c r="AZ51" s="51"/>
      <c r="BA51" s="51"/>
      <c r="BB51" s="51"/>
      <c r="BC51" s="51"/>
      <c r="BD51" s="51"/>
      <c r="BE51" s="51"/>
      <c r="BF51" s="17">
        <f>September!BL51</f>
        <v>0</v>
      </c>
      <c r="BG51" s="18">
        <f>September!BM51</f>
        <v>0</v>
      </c>
      <c r="BH51" s="51"/>
      <c r="BI51" s="51"/>
      <c r="BJ51" s="51"/>
      <c r="BK51" s="51"/>
      <c r="BL51" s="51"/>
      <c r="BM51" s="51"/>
      <c r="BN51" s="51"/>
      <c r="BO51" s="20">
        <f>September!BU51</f>
        <v>0</v>
      </c>
      <c r="BP51" s="20">
        <f>September!BV51</f>
        <v>0</v>
      </c>
      <c r="BQ51" s="51"/>
      <c r="BR51" s="51"/>
      <c r="BS51" s="51"/>
      <c r="BT51" s="51"/>
      <c r="BU51" s="51"/>
      <c r="BV51" s="51"/>
      <c r="BW51" s="51"/>
      <c r="BX51" s="17">
        <f>September!CD51</f>
        <v>0</v>
      </c>
      <c r="BY51" s="18">
        <f>September!CE51</f>
        <v>0</v>
      </c>
      <c r="BZ51" s="51"/>
      <c r="CA51" s="51"/>
      <c r="CB51" s="51"/>
      <c r="CC51" s="51"/>
      <c r="CD51" s="51"/>
      <c r="CE51" s="51"/>
      <c r="CF51" s="51"/>
      <c r="CG51" s="20">
        <f>September!CM51</f>
        <v>0</v>
      </c>
      <c r="CH51" s="20">
        <f>September!CN51</f>
        <v>0</v>
      </c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20">
        <f>September!DE51</f>
        <v>0</v>
      </c>
      <c r="CZ51" s="20">
        <f>September!DF51</f>
        <v>0</v>
      </c>
      <c r="DA51" s="51"/>
      <c r="DB51" s="51"/>
      <c r="DC51" s="51"/>
      <c r="DD51" s="51"/>
      <c r="DE51" s="51"/>
      <c r="DF51" s="51"/>
      <c r="DG51" s="51"/>
      <c r="DH51" s="17">
        <f>September!DN51</f>
        <v>0</v>
      </c>
      <c r="DI51" s="18">
        <f>September!DO51</f>
        <v>0</v>
      </c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17">
        <f>September!EF51</f>
        <v>0</v>
      </c>
      <c r="EA51" s="18">
        <f>September!EG51</f>
        <v>0</v>
      </c>
      <c r="EB51" s="51"/>
      <c r="EC51" s="51"/>
      <c r="ED51" s="51"/>
      <c r="EE51" s="51"/>
      <c r="EF51" s="51"/>
      <c r="EG51" s="51"/>
      <c r="EH51" s="51"/>
      <c r="EI51" s="17">
        <f>September!EO51</f>
        <v>0</v>
      </c>
      <c r="EJ51" s="18">
        <f>September!EP51</f>
        <v>0</v>
      </c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20"/>
    </row>
    <row r="52" spans="1:156" ht="14">
      <c r="A52" s="276" t="s">
        <v>70</v>
      </c>
      <c r="B52" s="256"/>
      <c r="C52" s="52" t="s">
        <v>71</v>
      </c>
      <c r="D52" s="24">
        <f>September!J52</f>
        <v>0</v>
      </c>
      <c r="E52" s="25">
        <f>September!K52</f>
        <v>0</v>
      </c>
      <c r="F52" s="26"/>
      <c r="G52" s="26"/>
      <c r="H52" s="26"/>
      <c r="I52" s="26"/>
      <c r="J52" s="26"/>
      <c r="K52" s="26"/>
      <c r="L52" s="27"/>
      <c r="M52" s="28">
        <f>September!S52</f>
        <v>0</v>
      </c>
      <c r="N52" s="26">
        <f>September!T52</f>
        <v>0</v>
      </c>
      <c r="O52" s="26"/>
      <c r="P52" s="26"/>
      <c r="Q52" s="26"/>
      <c r="R52" s="26"/>
      <c r="S52" s="26"/>
      <c r="T52" s="26"/>
      <c r="U52" s="27"/>
      <c r="V52" s="28">
        <f>September!AB52</f>
        <v>0</v>
      </c>
      <c r="W52" s="28">
        <f>September!AC52</f>
        <v>0</v>
      </c>
      <c r="X52" s="26"/>
      <c r="Y52" s="26"/>
      <c r="Z52" s="26"/>
      <c r="AA52" s="26"/>
      <c r="AB52" s="26"/>
      <c r="AC52" s="26"/>
      <c r="AD52" s="27"/>
      <c r="AE52" s="28">
        <f>September!AK52</f>
        <v>0</v>
      </c>
      <c r="AF52" s="28">
        <f>September!AL52</f>
        <v>0</v>
      </c>
      <c r="AG52" s="26"/>
      <c r="AH52" s="26"/>
      <c r="AI52" s="26"/>
      <c r="AJ52" s="26"/>
      <c r="AK52" s="26"/>
      <c r="AL52" s="26"/>
      <c r="AM52" s="29"/>
      <c r="AN52" s="30">
        <f>September!AT52</f>
        <v>0</v>
      </c>
      <c r="AO52" s="26">
        <f>September!AU52</f>
        <v>0</v>
      </c>
      <c r="AP52" s="26"/>
      <c r="AQ52" s="26"/>
      <c r="AR52" s="26"/>
      <c r="AS52" s="26"/>
      <c r="AT52" s="26"/>
      <c r="AU52" s="26"/>
      <c r="AV52" s="27"/>
      <c r="AW52" s="28">
        <f>September!BC52</f>
        <v>0</v>
      </c>
      <c r="AX52" s="28">
        <f>September!BD52</f>
        <v>0</v>
      </c>
      <c r="AY52" s="26"/>
      <c r="AZ52" s="26"/>
      <c r="BA52" s="26"/>
      <c r="BB52" s="26"/>
      <c r="BC52" s="26"/>
      <c r="BD52" s="26"/>
      <c r="BE52" s="29"/>
      <c r="BF52" s="30">
        <f>September!BL52</f>
        <v>0</v>
      </c>
      <c r="BG52" s="26">
        <f>September!BM52</f>
        <v>0</v>
      </c>
      <c r="BH52" s="26"/>
      <c r="BI52" s="26"/>
      <c r="BJ52" s="26"/>
      <c r="BK52" s="26"/>
      <c r="BL52" s="26"/>
      <c r="BM52" s="26"/>
      <c r="BN52" s="27"/>
      <c r="BO52" s="28">
        <f>September!BU52</f>
        <v>0</v>
      </c>
      <c r="BP52" s="28">
        <f>September!BV52</f>
        <v>0</v>
      </c>
      <c r="BQ52" s="26"/>
      <c r="BR52" s="26"/>
      <c r="BS52" s="26"/>
      <c r="BT52" s="26"/>
      <c r="BU52" s="26"/>
      <c r="BV52" s="26"/>
      <c r="BW52" s="29"/>
      <c r="BX52" s="30">
        <f>September!CD52</f>
        <v>0</v>
      </c>
      <c r="BY52" s="26">
        <f>September!CE52</f>
        <v>0</v>
      </c>
      <c r="BZ52" s="26"/>
      <c r="CA52" s="26"/>
      <c r="CB52" s="26"/>
      <c r="CC52" s="26"/>
      <c r="CD52" s="26"/>
      <c r="CE52" s="26"/>
      <c r="CF52" s="27"/>
      <c r="CG52" s="28">
        <f>September!CM52</f>
        <v>0</v>
      </c>
      <c r="CH52" s="28">
        <f>September!CN52</f>
        <v>0</v>
      </c>
      <c r="CI52" s="26"/>
      <c r="CJ52" s="26"/>
      <c r="CK52" s="26"/>
      <c r="CL52" s="26"/>
      <c r="CM52" s="26"/>
      <c r="CN52" s="26"/>
      <c r="CO52" s="29"/>
      <c r="CP52" s="95"/>
      <c r="CQ52" s="96"/>
      <c r="CR52" s="96"/>
      <c r="CS52" s="96"/>
      <c r="CT52" s="96"/>
      <c r="CU52" s="96"/>
      <c r="CV52" s="96"/>
      <c r="CW52" s="96"/>
      <c r="CX52" s="97"/>
      <c r="CY52" s="28">
        <f>September!DE52</f>
        <v>0</v>
      </c>
      <c r="CZ52" s="28">
        <f>September!DF52</f>
        <v>0</v>
      </c>
      <c r="DA52" s="26"/>
      <c r="DB52" s="26"/>
      <c r="DC52" s="26"/>
      <c r="DD52" s="26"/>
      <c r="DE52" s="26"/>
      <c r="DF52" s="26"/>
      <c r="DG52" s="29"/>
      <c r="DH52" s="30">
        <f>September!DN52</f>
        <v>0</v>
      </c>
      <c r="DI52" s="26">
        <f>September!DO52</f>
        <v>0</v>
      </c>
      <c r="DJ52" s="26"/>
      <c r="DK52" s="26"/>
      <c r="DL52" s="26"/>
      <c r="DM52" s="26"/>
      <c r="DN52" s="26"/>
      <c r="DO52" s="26"/>
      <c r="DP52" s="27"/>
      <c r="DQ52" s="28">
        <f>September!DW52</f>
        <v>0</v>
      </c>
      <c r="DR52" s="26">
        <f>September!DX52</f>
        <v>0</v>
      </c>
      <c r="DS52" s="26"/>
      <c r="DT52" s="26"/>
      <c r="DU52" s="26"/>
      <c r="DV52" s="26"/>
      <c r="DW52" s="26"/>
      <c r="DX52" s="26"/>
      <c r="DY52" s="29"/>
      <c r="DZ52" s="30">
        <f>September!EF52</f>
        <v>0</v>
      </c>
      <c r="EA52" s="26">
        <f>September!EG52</f>
        <v>0</v>
      </c>
      <c r="EB52" s="26"/>
      <c r="EC52" s="26"/>
      <c r="ED52" s="26"/>
      <c r="EE52" s="26"/>
      <c r="EF52" s="26"/>
      <c r="EG52" s="26"/>
      <c r="EH52" s="29"/>
      <c r="EI52" s="30">
        <f>September!EO52</f>
        <v>0</v>
      </c>
      <c r="EJ52" s="26">
        <f>September!EP52</f>
        <v>0</v>
      </c>
      <c r="EK52" s="26"/>
      <c r="EL52" s="26"/>
      <c r="EM52" s="26"/>
      <c r="EN52" s="26"/>
      <c r="EO52" s="26"/>
      <c r="EP52" s="26"/>
      <c r="EQ52" s="27"/>
      <c r="ER52" s="28"/>
      <c r="ES52" s="26"/>
      <c r="ET52" s="26"/>
      <c r="EU52" s="26"/>
      <c r="EV52" s="26"/>
      <c r="EW52" s="26"/>
      <c r="EX52" s="26"/>
      <c r="EY52" s="26"/>
      <c r="EZ52" s="29"/>
    </row>
    <row r="53" spans="1:156" ht="14">
      <c r="A53" s="45" t="s">
        <v>70</v>
      </c>
      <c r="B53" s="46">
        <v>1</v>
      </c>
      <c r="C53" s="57" t="s">
        <v>72</v>
      </c>
      <c r="D53" s="24">
        <f>September!J53</f>
        <v>0</v>
      </c>
      <c r="E53" s="25">
        <f>September!K53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2">SUM(D53+G53)</f>
        <v>0</v>
      </c>
      <c r="K53" s="26">
        <f t="shared" si="602"/>
        <v>0</v>
      </c>
      <c r="L53" s="27">
        <f>SUM(J53:K53)</f>
        <v>0</v>
      </c>
      <c r="M53" s="28">
        <f>September!S53</f>
        <v>0</v>
      </c>
      <c r="N53" s="26">
        <f>September!T53</f>
        <v>0</v>
      </c>
      <c r="O53" s="26">
        <f>SUM(M53:N53)</f>
        <v>0</v>
      </c>
      <c r="P53" s="26"/>
      <c r="Q53" s="26"/>
      <c r="R53" s="26">
        <f>SUM(P53:Q53)</f>
        <v>0</v>
      </c>
      <c r="S53" s="26">
        <f t="shared" ref="S53:T53" si="603">SUM(M53+P53)</f>
        <v>0</v>
      </c>
      <c r="T53" s="26">
        <f t="shared" si="603"/>
        <v>0</v>
      </c>
      <c r="U53" s="27">
        <f>SUM(S53:T53)</f>
        <v>0</v>
      </c>
      <c r="V53" s="28">
        <f>September!AB53</f>
        <v>0</v>
      </c>
      <c r="W53" s="28">
        <f>September!AC53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4">SUM(V53+Y53)</f>
        <v>0</v>
      </c>
      <c r="AC53" s="26">
        <f t="shared" si="604"/>
        <v>0</v>
      </c>
      <c r="AD53" s="27">
        <f>SUM(AB53:AC53)</f>
        <v>0</v>
      </c>
      <c r="AE53" s="28">
        <f>September!AK53</f>
        <v>0</v>
      </c>
      <c r="AF53" s="28">
        <f>September!AL53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5">SUM(AE53+AH53)</f>
        <v>0</v>
      </c>
      <c r="AL53" s="26">
        <f t="shared" si="605"/>
        <v>1</v>
      </c>
      <c r="AM53" s="27">
        <f>SUM(AK53:AL53)</f>
        <v>1</v>
      </c>
      <c r="AN53" s="30">
        <f>September!AT53</f>
        <v>0</v>
      </c>
      <c r="AO53" s="26">
        <f>September!AU53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6">SUM(AN53+AQ53)</f>
        <v>0</v>
      </c>
      <c r="AU53" s="26">
        <f t="shared" si="606"/>
        <v>0</v>
      </c>
      <c r="AV53" s="27">
        <f>SUM(AT53:AU53)</f>
        <v>0</v>
      </c>
      <c r="AW53" s="28">
        <f>September!BC53</f>
        <v>0</v>
      </c>
      <c r="AX53" s="28">
        <f>September!BD53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7">SUM(AW53+AZ53)</f>
        <v>0</v>
      </c>
      <c r="BD53" s="26">
        <f t="shared" si="607"/>
        <v>0</v>
      </c>
      <c r="BE53" s="27">
        <f>SUM(BC53:BD53)</f>
        <v>0</v>
      </c>
      <c r="BF53" s="30">
        <f>September!BL53</f>
        <v>0</v>
      </c>
      <c r="BG53" s="26">
        <f>September!BM53</f>
        <v>0</v>
      </c>
      <c r="BH53" s="26">
        <f>SUM(BF53:BG53)</f>
        <v>0</v>
      </c>
      <c r="BI53" s="25">
        <v>0</v>
      </c>
      <c r="BJ53" s="25">
        <v>0</v>
      </c>
      <c r="BK53" s="26">
        <f>SUM(BI53:BJ53)</f>
        <v>0</v>
      </c>
      <c r="BL53" s="26">
        <f t="shared" ref="BL53:BM53" si="608">SUM(BF53+BI53)</f>
        <v>0</v>
      </c>
      <c r="BM53" s="26">
        <f t="shared" si="608"/>
        <v>0</v>
      </c>
      <c r="BN53" s="27">
        <f>SUM(BL53:BM53)</f>
        <v>0</v>
      </c>
      <c r="BO53" s="28">
        <f>September!BU53</f>
        <v>0</v>
      </c>
      <c r="BP53" s="28">
        <f>September!BV53</f>
        <v>0</v>
      </c>
      <c r="BQ53" s="26">
        <f>SUM(BO53:BP53)</f>
        <v>0</v>
      </c>
      <c r="BR53" s="26"/>
      <c r="BS53" s="26"/>
      <c r="BT53" s="26">
        <f>SUM(BR53:BS53)</f>
        <v>0</v>
      </c>
      <c r="BU53" s="26">
        <f t="shared" ref="BU53:BV53" si="609">SUM(BO53+BR53)</f>
        <v>0</v>
      </c>
      <c r="BV53" s="26">
        <f t="shared" si="609"/>
        <v>0</v>
      </c>
      <c r="BW53" s="27">
        <f>SUM(BU53:BV53)</f>
        <v>0</v>
      </c>
      <c r="BX53" s="30">
        <f>September!CD53</f>
        <v>0</v>
      </c>
      <c r="BY53" s="26">
        <f>September!CE53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10">SUM(BX53+CA53)</f>
        <v>0</v>
      </c>
      <c r="CE53" s="26">
        <f t="shared" si="610"/>
        <v>0</v>
      </c>
      <c r="CF53" s="27">
        <f>SUM(CD53:CE53)</f>
        <v>0</v>
      </c>
      <c r="CG53" s="28">
        <f>September!CM53</f>
        <v>0</v>
      </c>
      <c r="CH53" s="28">
        <f>September!CN53</f>
        <v>0</v>
      </c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11">SUM(CG53+CJ53)</f>
        <v>0</v>
      </c>
      <c r="CN53" s="26">
        <f t="shared" si="611"/>
        <v>0</v>
      </c>
      <c r="CO53" s="27">
        <f>SUM(CM53:CN53)</f>
        <v>0</v>
      </c>
      <c r="CP53" s="95">
        <f ca="1">IFERROR(__xludf.DUMMYFUNCTION("""COMPUTED_VALUE"""),0)</f>
        <v>0</v>
      </c>
      <c r="CQ53" s="96">
        <f ca="1">IFERROR(__xludf.DUMMYFUNCTION("""COMPUTED_VALUE"""),0)</f>
        <v>0</v>
      </c>
      <c r="CR53" s="96">
        <f ca="1">IFERROR(__xludf.DUMMYFUNCTION("""COMPUTED_VALUE"""),0)</f>
        <v>0</v>
      </c>
      <c r="CS53" s="33">
        <f ca="1">IFERROR(__xludf.DUMMYFUNCTION("""COMPUTED_VALUE"""),0)</f>
        <v>0</v>
      </c>
      <c r="CT53" s="33">
        <f ca="1">IFERROR(__xludf.DUMMYFUNCTION("""COMPUTED_VALUE"""),0)</f>
        <v>0</v>
      </c>
      <c r="CU53" s="33">
        <f ca="1">IFERROR(__xludf.DUMMYFUNCTION("""COMPUTED_VALUE"""),0)</f>
        <v>0</v>
      </c>
      <c r="CV53" s="96">
        <f ca="1">IFERROR(__xludf.DUMMYFUNCTION("""COMPUTED_VALUE"""),0)</f>
        <v>0</v>
      </c>
      <c r="CW53" s="96">
        <f ca="1">IFERROR(__xludf.DUMMYFUNCTION("""COMPUTED_VALUE"""),0)</f>
        <v>0</v>
      </c>
      <c r="CX53" s="97">
        <f ca="1">IFERROR(__xludf.DUMMYFUNCTION("""COMPUTED_VALUE"""),0)</f>
        <v>0</v>
      </c>
      <c r="CY53" s="28">
        <f>September!DE53</f>
        <v>0</v>
      </c>
      <c r="CZ53" s="28">
        <f>September!DF53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12">SUM(CY53+DB53)</f>
        <v>0</v>
      </c>
      <c r="DF53" s="26">
        <f t="shared" si="612"/>
        <v>0</v>
      </c>
      <c r="DG53" s="27">
        <f>SUM(DE53:DF53)</f>
        <v>0</v>
      </c>
      <c r="DH53" s="30">
        <f>September!DN53</f>
        <v>0</v>
      </c>
      <c r="DI53" s="26">
        <f>September!DO53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3">SUM(DH53+DK53)</f>
        <v>0</v>
      </c>
      <c r="DO53" s="26">
        <f t="shared" si="613"/>
        <v>0</v>
      </c>
      <c r="DP53" s="27">
        <f>SUM(DN53:DO53)</f>
        <v>0</v>
      </c>
      <c r="DQ53" s="28">
        <f>September!DW53</f>
        <v>7</v>
      </c>
      <c r="DR53" s="26">
        <f>September!DX53</f>
        <v>7</v>
      </c>
      <c r="DS53" s="26">
        <f>SUM(DQ53:DR53)</f>
        <v>14</v>
      </c>
      <c r="DT53" s="25">
        <v>2</v>
      </c>
      <c r="DU53" s="25">
        <v>0</v>
      </c>
      <c r="DV53" s="26">
        <f>SUM(DT53:DU53)</f>
        <v>2</v>
      </c>
      <c r="DW53" s="26">
        <f t="shared" ref="DW53:DX53" si="614">SUM(DQ53+DT53)</f>
        <v>9</v>
      </c>
      <c r="DX53" s="26">
        <f t="shared" si="614"/>
        <v>7</v>
      </c>
      <c r="DY53" s="27">
        <f>SUM(DW53:DX53)</f>
        <v>16</v>
      </c>
      <c r="DZ53" s="30">
        <f>September!EF53</f>
        <v>0</v>
      </c>
      <c r="EA53" s="26">
        <f>September!EG53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5">SUM(DZ53+EC53)</f>
        <v>0</v>
      </c>
      <c r="EG53" s="26">
        <f t="shared" si="615"/>
        <v>0</v>
      </c>
      <c r="EH53" s="27">
        <f>SUM(EF53:EG53)</f>
        <v>0</v>
      </c>
      <c r="EI53" s="30">
        <f>September!EO53</f>
        <v>0</v>
      </c>
      <c r="EJ53" s="26">
        <f>September!EP53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6">SUM(EI53+EL53)</f>
        <v>0</v>
      </c>
      <c r="EP53" s="26">
        <f t="shared" si="616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24">
        <f>September!J54</f>
        <v>0</v>
      </c>
      <c r="E54" s="25">
        <f>September!K54</f>
        <v>0</v>
      </c>
      <c r="F54" s="26"/>
      <c r="G54" s="26"/>
      <c r="H54" s="26"/>
      <c r="I54" s="26"/>
      <c r="J54" s="26"/>
      <c r="K54" s="26"/>
      <c r="L54" s="27"/>
      <c r="M54" s="28">
        <f>September!S54</f>
        <v>0</v>
      </c>
      <c r="N54" s="26">
        <f>September!T54</f>
        <v>0</v>
      </c>
      <c r="O54" s="26"/>
      <c r="P54" s="26"/>
      <c r="Q54" s="26"/>
      <c r="R54" s="26"/>
      <c r="S54" s="26"/>
      <c r="T54" s="26"/>
      <c r="U54" s="27"/>
      <c r="V54" s="28">
        <f>September!AB54</f>
        <v>0</v>
      </c>
      <c r="W54" s="28">
        <f>September!AC54</f>
        <v>0</v>
      </c>
      <c r="X54" s="26"/>
      <c r="Y54" s="26"/>
      <c r="Z54" s="26"/>
      <c r="AA54" s="26"/>
      <c r="AB54" s="26"/>
      <c r="AC54" s="26"/>
      <c r="AD54" s="27"/>
      <c r="AE54" s="28">
        <f>September!AK54</f>
        <v>0</v>
      </c>
      <c r="AF54" s="28">
        <f>September!AL54</f>
        <v>0</v>
      </c>
      <c r="AG54" s="26"/>
      <c r="AH54" s="26"/>
      <c r="AI54" s="26"/>
      <c r="AJ54" s="26"/>
      <c r="AK54" s="26"/>
      <c r="AL54" s="26"/>
      <c r="AM54" s="29"/>
      <c r="AN54" s="30">
        <f>September!AT54</f>
        <v>0</v>
      </c>
      <c r="AO54" s="26">
        <f>September!AU54</f>
        <v>0</v>
      </c>
      <c r="AP54" s="26"/>
      <c r="AQ54" s="26"/>
      <c r="AR54" s="26"/>
      <c r="AS54" s="26"/>
      <c r="AT54" s="26"/>
      <c r="AU54" s="26"/>
      <c r="AV54" s="27"/>
      <c r="AW54" s="28">
        <f>September!BC54</f>
        <v>0</v>
      </c>
      <c r="AX54" s="28">
        <f>September!BD54</f>
        <v>0</v>
      </c>
      <c r="AY54" s="26"/>
      <c r="AZ54" s="26"/>
      <c r="BA54" s="26"/>
      <c r="BB54" s="26"/>
      <c r="BC54" s="26"/>
      <c r="BD54" s="26"/>
      <c r="BE54" s="29"/>
      <c r="BF54" s="30">
        <f>September!BL54</f>
        <v>0</v>
      </c>
      <c r="BG54" s="26">
        <f>September!BM54</f>
        <v>0</v>
      </c>
      <c r="BH54" s="26"/>
      <c r="BI54" s="26"/>
      <c r="BJ54" s="26"/>
      <c r="BK54" s="26"/>
      <c r="BL54" s="26"/>
      <c r="BM54" s="26"/>
      <c r="BN54" s="27"/>
      <c r="BO54" s="28">
        <f>September!BU54</f>
        <v>0</v>
      </c>
      <c r="BP54" s="28">
        <f>September!BV54</f>
        <v>0</v>
      </c>
      <c r="BQ54" s="26"/>
      <c r="BR54" s="26"/>
      <c r="BS54" s="26"/>
      <c r="BT54" s="26"/>
      <c r="BU54" s="26"/>
      <c r="BV54" s="26"/>
      <c r="BW54" s="29"/>
      <c r="BX54" s="30">
        <f>September!CD54</f>
        <v>0</v>
      </c>
      <c r="BY54" s="26">
        <f>September!CE54</f>
        <v>0</v>
      </c>
      <c r="BZ54" s="26"/>
      <c r="CA54" s="26"/>
      <c r="CB54" s="26"/>
      <c r="CC54" s="26"/>
      <c r="CD54" s="26"/>
      <c r="CE54" s="26"/>
      <c r="CF54" s="27"/>
      <c r="CG54" s="28">
        <f>September!CM54</f>
        <v>0</v>
      </c>
      <c r="CH54" s="28">
        <f>September!CN54</f>
        <v>0</v>
      </c>
      <c r="CI54" s="26"/>
      <c r="CJ54" s="26"/>
      <c r="CK54" s="26"/>
      <c r="CL54" s="26"/>
      <c r="CM54" s="26"/>
      <c r="CN54" s="26"/>
      <c r="CO54" s="29"/>
      <c r="CP54" s="95"/>
      <c r="CQ54" s="96"/>
      <c r="CR54" s="96"/>
      <c r="CS54" s="33"/>
      <c r="CT54" s="33"/>
      <c r="CU54" s="33"/>
      <c r="CV54" s="96"/>
      <c r="CW54" s="96"/>
      <c r="CX54" s="97"/>
      <c r="CY54" s="28">
        <f>September!DE54</f>
        <v>0</v>
      </c>
      <c r="CZ54" s="28">
        <f>September!DF54</f>
        <v>0</v>
      </c>
      <c r="DA54" s="26"/>
      <c r="DB54" s="26"/>
      <c r="DC54" s="26"/>
      <c r="DD54" s="26"/>
      <c r="DE54" s="26"/>
      <c r="DF54" s="26"/>
      <c r="DG54" s="29"/>
      <c r="DH54" s="30">
        <f>September!DN54</f>
        <v>0</v>
      </c>
      <c r="DI54" s="26">
        <f>September!DO54</f>
        <v>0</v>
      </c>
      <c r="DJ54" s="26"/>
      <c r="DK54" s="26"/>
      <c r="DL54" s="26"/>
      <c r="DM54" s="26"/>
      <c r="DN54" s="26"/>
      <c r="DO54" s="26"/>
      <c r="DP54" s="27"/>
      <c r="DQ54" s="28">
        <f>September!DW54</f>
        <v>0</v>
      </c>
      <c r="DR54" s="26">
        <f>September!DX54</f>
        <v>0</v>
      </c>
      <c r="DS54" s="26"/>
      <c r="DT54" s="26"/>
      <c r="DU54" s="26"/>
      <c r="DV54" s="26"/>
      <c r="DW54" s="26"/>
      <c r="DX54" s="26"/>
      <c r="DY54" s="29"/>
      <c r="DZ54" s="30">
        <f>September!EF54</f>
        <v>0</v>
      </c>
      <c r="EA54" s="26">
        <f>September!EG54</f>
        <v>0</v>
      </c>
      <c r="EB54" s="26"/>
      <c r="EC54" s="26"/>
      <c r="ED54" s="26"/>
      <c r="EE54" s="26"/>
      <c r="EF54" s="26"/>
      <c r="EG54" s="26"/>
      <c r="EH54" s="29"/>
      <c r="EI54" s="30">
        <f>September!EO54</f>
        <v>0</v>
      </c>
      <c r="EJ54" s="26">
        <f>September!EP54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24">
        <f>September!J55</f>
        <v>0</v>
      </c>
      <c r="E55" s="25">
        <f>September!K55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7">SUM(D55+G55)</f>
        <v>0</v>
      </c>
      <c r="K55" s="26">
        <f t="shared" si="617"/>
        <v>0</v>
      </c>
      <c r="L55" s="27">
        <f>SUM(J55:K55)</f>
        <v>0</v>
      </c>
      <c r="M55" s="28">
        <f>September!S55</f>
        <v>0</v>
      </c>
      <c r="N55" s="26">
        <f>September!T55</f>
        <v>0</v>
      </c>
      <c r="O55" s="26">
        <f>SUM(M55:N55)</f>
        <v>0</v>
      </c>
      <c r="P55" s="26"/>
      <c r="Q55" s="26"/>
      <c r="R55" s="26">
        <f>SUM(P55:Q55)</f>
        <v>0</v>
      </c>
      <c r="S55" s="26">
        <f t="shared" ref="S55:T55" si="618">SUM(M55+P55)</f>
        <v>0</v>
      </c>
      <c r="T55" s="26">
        <f t="shared" si="618"/>
        <v>0</v>
      </c>
      <c r="U55" s="27">
        <f>SUM(S55:T55)</f>
        <v>0</v>
      </c>
      <c r="V55" s="28">
        <f>September!AB55</f>
        <v>0</v>
      </c>
      <c r="W55" s="28">
        <f>September!AC55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9">SUM(V55+Y55)</f>
        <v>0</v>
      </c>
      <c r="AC55" s="26">
        <f t="shared" si="619"/>
        <v>0</v>
      </c>
      <c r="AD55" s="27">
        <f>SUM(AB55:AC55)</f>
        <v>0</v>
      </c>
      <c r="AE55" s="28">
        <f>September!AK55</f>
        <v>0</v>
      </c>
      <c r="AF55" s="28">
        <f>September!AL55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20">SUM(AE55+AH55)</f>
        <v>0</v>
      </c>
      <c r="AL55" s="26">
        <f t="shared" si="620"/>
        <v>1</v>
      </c>
      <c r="AM55" s="27">
        <f>SUM(AK55:AL55)</f>
        <v>1</v>
      </c>
      <c r="AN55" s="30">
        <f>September!AT55</f>
        <v>0</v>
      </c>
      <c r="AO55" s="26">
        <f>September!AU55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21">SUM(AN55+AQ55)</f>
        <v>0</v>
      </c>
      <c r="AU55" s="26">
        <f t="shared" si="621"/>
        <v>0</v>
      </c>
      <c r="AV55" s="27">
        <f>SUM(AT55:AU55)</f>
        <v>0</v>
      </c>
      <c r="AW55" s="28">
        <f>September!BC55</f>
        <v>0</v>
      </c>
      <c r="AX55" s="28">
        <f>September!BD55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2">SUM(AW55+AZ55)</f>
        <v>0</v>
      </c>
      <c r="BD55" s="26">
        <f t="shared" si="622"/>
        <v>0</v>
      </c>
      <c r="BE55" s="27">
        <f>SUM(BC55:BD55)</f>
        <v>0</v>
      </c>
      <c r="BF55" s="30">
        <f>September!BL55</f>
        <v>0</v>
      </c>
      <c r="BG55" s="26">
        <f>September!BM55</f>
        <v>0</v>
      </c>
      <c r="BH55" s="26">
        <f>SUM(BF55:BG55)</f>
        <v>0</v>
      </c>
      <c r="BI55" s="25">
        <v>0</v>
      </c>
      <c r="BJ55" s="25">
        <v>0</v>
      </c>
      <c r="BK55" s="26">
        <f>SUM(BI55:BJ55)</f>
        <v>0</v>
      </c>
      <c r="BL55" s="26">
        <f t="shared" ref="BL55:BM55" si="623">SUM(BF55+BI55)</f>
        <v>0</v>
      </c>
      <c r="BM55" s="26">
        <f t="shared" si="623"/>
        <v>0</v>
      </c>
      <c r="BN55" s="27">
        <f>SUM(BL55:BM55)</f>
        <v>0</v>
      </c>
      <c r="BO55" s="28">
        <f>September!BU55</f>
        <v>0</v>
      </c>
      <c r="BP55" s="28">
        <f>September!BV55</f>
        <v>0</v>
      </c>
      <c r="BQ55" s="26">
        <f>SUM(BO55:BP55)</f>
        <v>0</v>
      </c>
      <c r="BR55" s="26"/>
      <c r="BS55" s="26"/>
      <c r="BT55" s="26">
        <f>SUM(BR55:BS55)</f>
        <v>0</v>
      </c>
      <c r="BU55" s="26">
        <f t="shared" ref="BU55:BV55" si="624">SUM(BO55+BR55)</f>
        <v>0</v>
      </c>
      <c r="BV55" s="26">
        <f t="shared" si="624"/>
        <v>0</v>
      </c>
      <c r="BW55" s="27">
        <f>SUM(BU55:BV55)</f>
        <v>0</v>
      </c>
      <c r="BX55" s="30">
        <f>September!CD55</f>
        <v>0</v>
      </c>
      <c r="BY55" s="26">
        <f>September!CE55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5">SUM(BX55+CA55)</f>
        <v>0</v>
      </c>
      <c r="CE55" s="26">
        <f t="shared" si="625"/>
        <v>0</v>
      </c>
      <c r="CF55" s="27">
        <f>SUM(CD55:CE55)</f>
        <v>0</v>
      </c>
      <c r="CG55" s="28">
        <f>September!CM55</f>
        <v>0</v>
      </c>
      <c r="CH55" s="28">
        <f>September!CN55</f>
        <v>0</v>
      </c>
      <c r="CI55" s="26">
        <f>SUM(CG55:CH55)</f>
        <v>0</v>
      </c>
      <c r="CJ55" s="25">
        <v>0</v>
      </c>
      <c r="CK55" s="25">
        <v>0</v>
      </c>
      <c r="CL55" s="26">
        <f>SUM(CJ55:CK55)</f>
        <v>0</v>
      </c>
      <c r="CM55" s="26">
        <f t="shared" ref="CM55:CN55" si="626">SUM(CG55+CJ55)</f>
        <v>0</v>
      </c>
      <c r="CN55" s="26">
        <f t="shared" si="626"/>
        <v>0</v>
      </c>
      <c r="CO55" s="27">
        <f>SUM(CM55:CN55)</f>
        <v>0</v>
      </c>
      <c r="CP55" s="95">
        <f ca="1">IFERROR(__xludf.DUMMYFUNCTION("""COMPUTED_VALUE"""),0)</f>
        <v>0</v>
      </c>
      <c r="CQ55" s="96">
        <f ca="1">IFERROR(__xludf.DUMMYFUNCTION("""COMPUTED_VALUE"""),0)</f>
        <v>0</v>
      </c>
      <c r="CR55" s="96">
        <f ca="1">IFERROR(__xludf.DUMMYFUNCTION("""COMPUTED_VALUE"""),0)</f>
        <v>0</v>
      </c>
      <c r="CS55" s="33">
        <f ca="1">IFERROR(__xludf.DUMMYFUNCTION("""COMPUTED_VALUE"""),0)</f>
        <v>0</v>
      </c>
      <c r="CT55" s="33">
        <f ca="1">IFERROR(__xludf.DUMMYFUNCTION("""COMPUTED_VALUE"""),0)</f>
        <v>0</v>
      </c>
      <c r="CU55" s="33">
        <f ca="1">IFERROR(__xludf.DUMMYFUNCTION("""COMPUTED_VALUE"""),0)</f>
        <v>0</v>
      </c>
      <c r="CV55" s="96">
        <f ca="1">IFERROR(__xludf.DUMMYFUNCTION("""COMPUTED_VALUE"""),0)</f>
        <v>0</v>
      </c>
      <c r="CW55" s="96">
        <f ca="1">IFERROR(__xludf.DUMMYFUNCTION("""COMPUTED_VALUE"""),0)</f>
        <v>0</v>
      </c>
      <c r="CX55" s="97">
        <f ca="1">IFERROR(__xludf.DUMMYFUNCTION("""COMPUTED_VALUE"""),0)</f>
        <v>0</v>
      </c>
      <c r="CY55" s="28">
        <f>September!DE55</f>
        <v>0</v>
      </c>
      <c r="CZ55" s="28">
        <f>September!DF55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7">SUM(CY55+DB55)</f>
        <v>0</v>
      </c>
      <c r="DF55" s="26">
        <f t="shared" si="627"/>
        <v>0</v>
      </c>
      <c r="DG55" s="27">
        <f>SUM(DE55:DF55)</f>
        <v>0</v>
      </c>
      <c r="DH55" s="30">
        <f>September!DN55</f>
        <v>0</v>
      </c>
      <c r="DI55" s="26">
        <f>September!DO55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8">SUM(DH55+DK55)</f>
        <v>0</v>
      </c>
      <c r="DO55" s="26">
        <f t="shared" si="628"/>
        <v>0</v>
      </c>
      <c r="DP55" s="27">
        <f>SUM(DN55:DO55)</f>
        <v>0</v>
      </c>
      <c r="DQ55" s="28">
        <f>September!DW55</f>
        <v>7</v>
      </c>
      <c r="DR55" s="26">
        <f>September!DX55</f>
        <v>7</v>
      </c>
      <c r="DS55" s="26">
        <f>SUM(DQ55:DR55)</f>
        <v>14</v>
      </c>
      <c r="DT55" s="25">
        <v>2</v>
      </c>
      <c r="DU55" s="25">
        <v>0</v>
      </c>
      <c r="DV55" s="26">
        <f>SUM(DT55:DU55)</f>
        <v>2</v>
      </c>
      <c r="DW55" s="26">
        <f t="shared" ref="DW55:DX55" si="629">SUM(DQ55+DT55)</f>
        <v>9</v>
      </c>
      <c r="DX55" s="26">
        <f t="shared" si="629"/>
        <v>7</v>
      </c>
      <c r="DY55" s="27">
        <f>SUM(DW55:DX55)</f>
        <v>16</v>
      </c>
      <c r="DZ55" s="30">
        <f>September!EF55</f>
        <v>0</v>
      </c>
      <c r="EA55" s="26">
        <f>September!EG55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30">SUM(DZ55+EC55)</f>
        <v>0</v>
      </c>
      <c r="EG55" s="26">
        <f t="shared" si="630"/>
        <v>0</v>
      </c>
      <c r="EH55" s="27">
        <f>SUM(EF55:EG55)</f>
        <v>0</v>
      </c>
      <c r="EI55" s="30">
        <f>September!EO55</f>
        <v>0</v>
      </c>
      <c r="EJ55" s="26">
        <f>September!EP55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31">SUM(EI55+EL55)</f>
        <v>0</v>
      </c>
      <c r="EP55" s="26">
        <f t="shared" si="631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24">
        <f>September!J56</f>
        <v>0</v>
      </c>
      <c r="E56" s="25">
        <f>September!K56</f>
        <v>0</v>
      </c>
      <c r="F56" s="26"/>
      <c r="G56" s="26"/>
      <c r="H56" s="26"/>
      <c r="I56" s="26"/>
      <c r="J56" s="26"/>
      <c r="K56" s="26"/>
      <c r="L56" s="27"/>
      <c r="M56" s="28">
        <f>September!S56</f>
        <v>0</v>
      </c>
      <c r="N56" s="26">
        <f>September!T56</f>
        <v>0</v>
      </c>
      <c r="O56" s="26"/>
      <c r="P56" s="26"/>
      <c r="Q56" s="26"/>
      <c r="R56" s="26"/>
      <c r="S56" s="26"/>
      <c r="T56" s="26"/>
      <c r="U56" s="27"/>
      <c r="V56" s="28">
        <f>September!AB56</f>
        <v>0</v>
      </c>
      <c r="W56" s="28">
        <f>September!AC56</f>
        <v>0</v>
      </c>
      <c r="X56" s="26"/>
      <c r="Y56" s="26"/>
      <c r="Z56" s="26"/>
      <c r="AA56" s="26"/>
      <c r="AB56" s="26"/>
      <c r="AC56" s="26"/>
      <c r="AD56" s="27"/>
      <c r="AE56" s="28">
        <f>September!AK56</f>
        <v>0</v>
      </c>
      <c r="AF56" s="28">
        <f>September!AL56</f>
        <v>0</v>
      </c>
      <c r="AG56" s="26"/>
      <c r="AH56" s="26"/>
      <c r="AI56" s="26"/>
      <c r="AJ56" s="26"/>
      <c r="AK56" s="26"/>
      <c r="AL56" s="26"/>
      <c r="AM56" s="29"/>
      <c r="AN56" s="30">
        <f>September!AT56</f>
        <v>0</v>
      </c>
      <c r="AO56" s="26">
        <f>September!AU56</f>
        <v>0</v>
      </c>
      <c r="AP56" s="26"/>
      <c r="AQ56" s="26"/>
      <c r="AR56" s="26"/>
      <c r="AS56" s="26"/>
      <c r="AT56" s="26"/>
      <c r="AU56" s="26"/>
      <c r="AV56" s="27"/>
      <c r="AW56" s="28">
        <f>September!BC56</f>
        <v>0</v>
      </c>
      <c r="AX56" s="28">
        <f>September!BD56</f>
        <v>0</v>
      </c>
      <c r="AY56" s="26"/>
      <c r="AZ56" s="26"/>
      <c r="BA56" s="26"/>
      <c r="BB56" s="26"/>
      <c r="BC56" s="26"/>
      <c r="BD56" s="26"/>
      <c r="BE56" s="29"/>
      <c r="BF56" s="30">
        <f>September!BL56</f>
        <v>0</v>
      </c>
      <c r="BG56" s="26">
        <f>September!BM56</f>
        <v>0</v>
      </c>
      <c r="BH56" s="26"/>
      <c r="BI56" s="26"/>
      <c r="BJ56" s="26"/>
      <c r="BK56" s="26"/>
      <c r="BL56" s="26"/>
      <c r="BM56" s="26"/>
      <c r="BN56" s="27"/>
      <c r="BO56" s="28">
        <f>September!BU56</f>
        <v>0</v>
      </c>
      <c r="BP56" s="28">
        <f>September!BV56</f>
        <v>0</v>
      </c>
      <c r="BQ56" s="26"/>
      <c r="BR56" s="26"/>
      <c r="BS56" s="26"/>
      <c r="BT56" s="26"/>
      <c r="BU56" s="26"/>
      <c r="BV56" s="26"/>
      <c r="BW56" s="29"/>
      <c r="BX56" s="30">
        <f>September!CD56</f>
        <v>0</v>
      </c>
      <c r="BY56" s="26">
        <f>September!CE56</f>
        <v>0</v>
      </c>
      <c r="BZ56" s="26"/>
      <c r="CA56" s="26"/>
      <c r="CB56" s="26"/>
      <c r="CC56" s="26"/>
      <c r="CD56" s="26"/>
      <c r="CE56" s="26"/>
      <c r="CF56" s="27"/>
      <c r="CG56" s="28">
        <f>September!CM56</f>
        <v>0</v>
      </c>
      <c r="CH56" s="28">
        <f>September!CN56</f>
        <v>0</v>
      </c>
      <c r="CI56" s="26"/>
      <c r="CJ56" s="26"/>
      <c r="CK56" s="26"/>
      <c r="CL56" s="26"/>
      <c r="CM56" s="26"/>
      <c r="CN56" s="26"/>
      <c r="CO56" s="29"/>
      <c r="CP56" s="95"/>
      <c r="CQ56" s="96"/>
      <c r="CR56" s="96"/>
      <c r="CS56" s="33"/>
      <c r="CT56" s="33"/>
      <c r="CU56" s="33"/>
      <c r="CV56" s="96"/>
      <c r="CW56" s="96"/>
      <c r="CX56" s="97"/>
      <c r="CY56" s="28">
        <f>September!DE56</f>
        <v>0</v>
      </c>
      <c r="CZ56" s="28">
        <f>September!DF56</f>
        <v>0</v>
      </c>
      <c r="DA56" s="26"/>
      <c r="DB56" s="26"/>
      <c r="DC56" s="26"/>
      <c r="DD56" s="26"/>
      <c r="DE56" s="26"/>
      <c r="DF56" s="26"/>
      <c r="DG56" s="29"/>
      <c r="DH56" s="30">
        <f>September!DN56</f>
        <v>0</v>
      </c>
      <c r="DI56" s="26">
        <f>September!DO56</f>
        <v>0</v>
      </c>
      <c r="DJ56" s="26"/>
      <c r="DK56" s="26"/>
      <c r="DL56" s="26"/>
      <c r="DM56" s="26"/>
      <c r="DN56" s="26"/>
      <c r="DO56" s="26"/>
      <c r="DP56" s="27"/>
      <c r="DQ56" s="28"/>
      <c r="DR56" s="26"/>
      <c r="DS56" s="26"/>
      <c r="DT56" s="26"/>
      <c r="DU56" s="26"/>
      <c r="DV56" s="26"/>
      <c r="DW56" s="26"/>
      <c r="DX56" s="26"/>
      <c r="DY56" s="29"/>
      <c r="DZ56" s="30">
        <f>September!EF56</f>
        <v>0</v>
      </c>
      <c r="EA56" s="26">
        <f>September!EG56</f>
        <v>0</v>
      </c>
      <c r="EB56" s="26"/>
      <c r="EC56" s="26"/>
      <c r="ED56" s="26"/>
      <c r="EE56" s="26"/>
      <c r="EF56" s="26"/>
      <c r="EG56" s="26"/>
      <c r="EH56" s="29"/>
      <c r="EI56" s="30">
        <f>September!EO56</f>
        <v>0</v>
      </c>
      <c r="EJ56" s="26">
        <f>September!EP56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146">
        <f>September!J57</f>
        <v>0</v>
      </c>
      <c r="E57" s="147">
        <f>September!K57</f>
        <v>0</v>
      </c>
      <c r="F57" s="51"/>
      <c r="G57" s="51"/>
      <c r="H57" s="51"/>
      <c r="I57" s="51"/>
      <c r="J57" s="51"/>
      <c r="K57" s="51"/>
      <c r="L57" s="51"/>
      <c r="M57" s="20">
        <f>September!S57</f>
        <v>0</v>
      </c>
      <c r="N57" s="18">
        <f>September!T57</f>
        <v>0</v>
      </c>
      <c r="O57" s="51"/>
      <c r="P57" s="51"/>
      <c r="Q57" s="51"/>
      <c r="R57" s="51"/>
      <c r="S57" s="51"/>
      <c r="T57" s="51"/>
      <c r="U57" s="51"/>
      <c r="V57" s="20">
        <f>September!AB57</f>
        <v>0</v>
      </c>
      <c r="W57" s="20">
        <f>September!AC57</f>
        <v>0</v>
      </c>
      <c r="X57" s="51"/>
      <c r="Y57" s="51"/>
      <c r="Z57" s="51"/>
      <c r="AA57" s="51"/>
      <c r="AB57" s="51"/>
      <c r="AC57" s="51"/>
      <c r="AD57" s="51"/>
      <c r="AE57" s="20">
        <f>September!AK57</f>
        <v>0</v>
      </c>
      <c r="AF57" s="20">
        <f>September!AL57</f>
        <v>0</v>
      </c>
      <c r="AG57" s="51"/>
      <c r="AH57" s="51"/>
      <c r="AI57" s="51"/>
      <c r="AJ57" s="51"/>
      <c r="AK57" s="51"/>
      <c r="AL57" s="51"/>
      <c r="AM57" s="51"/>
      <c r="AN57" s="17">
        <f>September!AT57</f>
        <v>0</v>
      </c>
      <c r="AO57" s="18">
        <f>September!AU57</f>
        <v>0</v>
      </c>
      <c r="AP57" s="51"/>
      <c r="AQ57" s="51"/>
      <c r="AR57" s="51"/>
      <c r="AS57" s="51"/>
      <c r="AT57" s="51"/>
      <c r="AU57" s="51"/>
      <c r="AV57" s="51"/>
      <c r="AW57" s="20">
        <f>September!BC57</f>
        <v>0</v>
      </c>
      <c r="AX57" s="20">
        <f>September!BD57</f>
        <v>0</v>
      </c>
      <c r="AY57" s="51"/>
      <c r="AZ57" s="51"/>
      <c r="BA57" s="51"/>
      <c r="BB57" s="51"/>
      <c r="BC57" s="51"/>
      <c r="BD57" s="51"/>
      <c r="BE57" s="51"/>
      <c r="BF57" s="17">
        <f>September!BL57</f>
        <v>0</v>
      </c>
      <c r="BG57" s="18">
        <f>September!BM57</f>
        <v>0</v>
      </c>
      <c r="BH57" s="51"/>
      <c r="BI57" s="51"/>
      <c r="BJ57" s="51"/>
      <c r="BK57" s="51"/>
      <c r="BL57" s="51"/>
      <c r="BM57" s="51"/>
      <c r="BN57" s="51"/>
      <c r="BO57" s="20">
        <f>September!BU57</f>
        <v>0</v>
      </c>
      <c r="BP57" s="20">
        <f>September!BV57</f>
        <v>0</v>
      </c>
      <c r="BQ57" s="51"/>
      <c r="BR57" s="51"/>
      <c r="BS57" s="51"/>
      <c r="BT57" s="51"/>
      <c r="BU57" s="51"/>
      <c r="BV57" s="51"/>
      <c r="BW57" s="51"/>
      <c r="BX57" s="17">
        <f>September!CD57</f>
        <v>0</v>
      </c>
      <c r="BY57" s="18">
        <f>September!CE57</f>
        <v>0</v>
      </c>
      <c r="BZ57" s="51"/>
      <c r="CA57" s="51"/>
      <c r="CB57" s="51"/>
      <c r="CC57" s="51"/>
      <c r="CD57" s="51"/>
      <c r="CE57" s="51"/>
      <c r="CF57" s="51"/>
      <c r="CG57" s="20">
        <f>September!CM57</f>
        <v>0</v>
      </c>
      <c r="CH57" s="20">
        <f>September!CN57</f>
        <v>0</v>
      </c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20">
        <f>September!DE57</f>
        <v>0</v>
      </c>
      <c r="CZ57" s="20">
        <f>September!DF57</f>
        <v>0</v>
      </c>
      <c r="DA57" s="51"/>
      <c r="DB57" s="51"/>
      <c r="DC57" s="51"/>
      <c r="DD57" s="51"/>
      <c r="DE57" s="51"/>
      <c r="DF57" s="51"/>
      <c r="DG57" s="51"/>
      <c r="DH57" s="17">
        <f>September!DN57</f>
        <v>0</v>
      </c>
      <c r="DI57" s="18">
        <f>September!DO57</f>
        <v>0</v>
      </c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17">
        <f>September!EF57</f>
        <v>0</v>
      </c>
      <c r="EA57" s="18">
        <f>September!EG57</f>
        <v>0</v>
      </c>
      <c r="EB57" s="51"/>
      <c r="EC57" s="51"/>
      <c r="ED57" s="51"/>
      <c r="EE57" s="51"/>
      <c r="EF57" s="51"/>
      <c r="EG57" s="51"/>
      <c r="EH57" s="51"/>
      <c r="EI57" s="17">
        <f>September!EO57</f>
        <v>0</v>
      </c>
      <c r="EJ57" s="18">
        <f>September!EP57</f>
        <v>0</v>
      </c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20"/>
    </row>
    <row r="58" spans="1:156" ht="14">
      <c r="A58" s="276" t="s">
        <v>74</v>
      </c>
      <c r="B58" s="256"/>
      <c r="C58" s="52" t="s">
        <v>75</v>
      </c>
      <c r="D58" s="24">
        <f>September!J58</f>
        <v>0</v>
      </c>
      <c r="E58" s="25">
        <f>September!K58</f>
        <v>0</v>
      </c>
      <c r="F58" s="41"/>
      <c r="G58" s="41"/>
      <c r="H58" s="41"/>
      <c r="I58" s="41"/>
      <c r="J58" s="41"/>
      <c r="K58" s="41"/>
      <c r="L58" s="41"/>
      <c r="M58" s="28">
        <f>September!S58</f>
        <v>0</v>
      </c>
      <c r="N58" s="26">
        <f>September!T58</f>
        <v>0</v>
      </c>
      <c r="O58" s="41"/>
      <c r="P58" s="41"/>
      <c r="Q58" s="41"/>
      <c r="R58" s="41"/>
      <c r="S58" s="41"/>
      <c r="T58" s="41"/>
      <c r="U58" s="41"/>
      <c r="V58" s="28">
        <f>September!AB58</f>
        <v>0</v>
      </c>
      <c r="W58" s="28">
        <f>September!AC58</f>
        <v>0</v>
      </c>
      <c r="X58" s="41"/>
      <c r="Y58" s="41"/>
      <c r="Z58" s="41"/>
      <c r="AA58" s="41"/>
      <c r="AB58" s="41"/>
      <c r="AC58" s="41"/>
      <c r="AD58" s="41"/>
      <c r="AE58" s="28">
        <f>September!AK58</f>
        <v>0</v>
      </c>
      <c r="AF58" s="28">
        <f>September!AL58</f>
        <v>0</v>
      </c>
      <c r="AG58" s="41"/>
      <c r="AH58" s="41"/>
      <c r="AI58" s="41"/>
      <c r="AJ58" s="41"/>
      <c r="AK58" s="41"/>
      <c r="AL58" s="41"/>
      <c r="AM58" s="41"/>
      <c r="AN58" s="30">
        <f>September!AT58</f>
        <v>0</v>
      </c>
      <c r="AO58" s="26">
        <f>September!AU58</f>
        <v>0</v>
      </c>
      <c r="AP58" s="41"/>
      <c r="AQ58" s="41"/>
      <c r="AR58" s="41"/>
      <c r="AS58" s="41"/>
      <c r="AT58" s="41"/>
      <c r="AU58" s="41"/>
      <c r="AV58" s="41"/>
      <c r="AW58" s="28">
        <f>September!BC58</f>
        <v>0</v>
      </c>
      <c r="AX58" s="28">
        <f>September!BD58</f>
        <v>0</v>
      </c>
      <c r="AY58" s="41"/>
      <c r="AZ58" s="41"/>
      <c r="BA58" s="41"/>
      <c r="BB58" s="41"/>
      <c r="BC58" s="41"/>
      <c r="BD58" s="41"/>
      <c r="BE58" s="41"/>
      <c r="BF58" s="30">
        <f>September!BL58</f>
        <v>0</v>
      </c>
      <c r="BG58" s="26">
        <f>September!BM58</f>
        <v>0</v>
      </c>
      <c r="BH58" s="41"/>
      <c r="BI58" s="41"/>
      <c r="BJ58" s="41"/>
      <c r="BK58" s="41"/>
      <c r="BL58" s="41"/>
      <c r="BM58" s="41"/>
      <c r="BN58" s="41"/>
      <c r="BO58" s="28">
        <f>September!BU58</f>
        <v>0</v>
      </c>
      <c r="BP58" s="28">
        <f>September!BV58</f>
        <v>0</v>
      </c>
      <c r="BQ58" s="41"/>
      <c r="BR58" s="41"/>
      <c r="BS58" s="41"/>
      <c r="BT58" s="41"/>
      <c r="BU58" s="41"/>
      <c r="BV58" s="41"/>
      <c r="BW58" s="41"/>
      <c r="BX58" s="30">
        <f>September!CD58</f>
        <v>0</v>
      </c>
      <c r="BY58" s="26">
        <f>September!CE58</f>
        <v>0</v>
      </c>
      <c r="BZ58" s="41"/>
      <c r="CA58" s="41"/>
      <c r="CB58" s="41"/>
      <c r="CC58" s="41"/>
      <c r="CD58" s="41"/>
      <c r="CE58" s="41"/>
      <c r="CF58" s="41"/>
      <c r="CG58" s="28">
        <f>September!CM58</f>
        <v>0</v>
      </c>
      <c r="CH58" s="28">
        <f>September!CN58</f>
        <v>0</v>
      </c>
      <c r="CI58" s="41"/>
      <c r="CJ58" s="41"/>
      <c r="CK58" s="41"/>
      <c r="CL58" s="41"/>
      <c r="CM58" s="41"/>
      <c r="CN58" s="41"/>
      <c r="CO58" s="41"/>
      <c r="CP58" s="119"/>
      <c r="CQ58" s="119"/>
      <c r="CR58" s="119"/>
      <c r="CS58" s="119"/>
      <c r="CT58" s="119"/>
      <c r="CU58" s="119"/>
      <c r="CV58" s="119"/>
      <c r="CW58" s="119"/>
      <c r="CX58" s="119"/>
      <c r="CY58" s="28">
        <f>September!DE58</f>
        <v>0</v>
      </c>
      <c r="CZ58" s="28">
        <f>September!DF58</f>
        <v>0</v>
      </c>
      <c r="DA58" s="41"/>
      <c r="DB58" s="41"/>
      <c r="DC58" s="41"/>
      <c r="DD58" s="41"/>
      <c r="DE58" s="41"/>
      <c r="DF58" s="41"/>
      <c r="DG58" s="41"/>
      <c r="DH58" s="30">
        <f>September!DN58</f>
        <v>0</v>
      </c>
      <c r="DI58" s="26">
        <f>September!DO58</f>
        <v>0</v>
      </c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30">
        <f>September!EF58</f>
        <v>0</v>
      </c>
      <c r="EA58" s="26">
        <f>September!EG58</f>
        <v>0</v>
      </c>
      <c r="EB58" s="41"/>
      <c r="EC58" s="41"/>
      <c r="ED58" s="41"/>
      <c r="EE58" s="41"/>
      <c r="EF58" s="41"/>
      <c r="EG58" s="41"/>
      <c r="EH58" s="41"/>
      <c r="EI58" s="30">
        <f>September!EO58</f>
        <v>0</v>
      </c>
      <c r="EJ58" s="26">
        <f>September!EP58</f>
        <v>0</v>
      </c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28"/>
    </row>
    <row r="59" spans="1:156" ht="14">
      <c r="A59" s="45" t="s">
        <v>74</v>
      </c>
      <c r="B59" s="46">
        <v>1</v>
      </c>
      <c r="C59" s="57" t="s">
        <v>76</v>
      </c>
      <c r="D59" s="24">
        <f>September!J59</f>
        <v>0</v>
      </c>
      <c r="E59" s="25">
        <f>September!K59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2">SUM(D59+G59)</f>
        <v>0</v>
      </c>
      <c r="K59" s="26">
        <f t="shared" si="632"/>
        <v>0</v>
      </c>
      <c r="L59" s="27">
        <f>SUM(J59:K59)</f>
        <v>0</v>
      </c>
      <c r="M59" s="28">
        <f>September!S59</f>
        <v>263</v>
      </c>
      <c r="N59" s="26">
        <f>September!T59</f>
        <v>476</v>
      </c>
      <c r="O59" s="26">
        <f>SUM(M59:N59)</f>
        <v>739</v>
      </c>
      <c r="P59" s="25">
        <v>39</v>
      </c>
      <c r="Q59" s="25">
        <v>58</v>
      </c>
      <c r="R59" s="26">
        <f>SUM(P59:Q59)</f>
        <v>97</v>
      </c>
      <c r="S59" s="26">
        <f t="shared" ref="S59:T59" si="633">SUM(M59+P59)</f>
        <v>302</v>
      </c>
      <c r="T59" s="26">
        <f t="shared" si="633"/>
        <v>534</v>
      </c>
      <c r="U59" s="27">
        <f>SUM(S59:T59)</f>
        <v>836</v>
      </c>
      <c r="V59" s="28">
        <f>September!AB59</f>
        <v>381</v>
      </c>
      <c r="W59" s="28">
        <f>September!AC59</f>
        <v>464</v>
      </c>
      <c r="X59" s="26">
        <f>SUM(V59:W59)</f>
        <v>845</v>
      </c>
      <c r="Y59" s="25">
        <v>7</v>
      </c>
      <c r="Z59" s="25">
        <v>2</v>
      </c>
      <c r="AA59" s="26">
        <f>SUM(Y59:Z59)</f>
        <v>9</v>
      </c>
      <c r="AB59" s="26">
        <f t="shared" ref="AB59:AC59" si="634">SUM(V59+Y59)</f>
        <v>388</v>
      </c>
      <c r="AC59" s="26">
        <f t="shared" si="634"/>
        <v>466</v>
      </c>
      <c r="AD59" s="27">
        <f>SUM(AB59:AC59)</f>
        <v>854</v>
      </c>
      <c r="AE59" s="28">
        <f>September!AK59</f>
        <v>57</v>
      </c>
      <c r="AF59" s="28">
        <f>September!AL59</f>
        <v>54</v>
      </c>
      <c r="AG59" s="26">
        <f>SUM(AE59:AF59)</f>
        <v>111</v>
      </c>
      <c r="AH59" s="25">
        <v>9</v>
      </c>
      <c r="AI59" s="25">
        <v>5</v>
      </c>
      <c r="AJ59" s="26">
        <f>SUM(AH59:AI59)</f>
        <v>14</v>
      </c>
      <c r="AK59" s="26">
        <f t="shared" ref="AK59:AL59" si="635">SUM(AE59+AH59)</f>
        <v>66</v>
      </c>
      <c r="AL59" s="26">
        <f t="shared" si="635"/>
        <v>59</v>
      </c>
      <c r="AM59" s="27">
        <f>SUM(AK59:AL59)</f>
        <v>125</v>
      </c>
      <c r="AN59" s="30">
        <f>September!AT59</f>
        <v>69</v>
      </c>
      <c r="AO59" s="26">
        <f>September!AU59</f>
        <v>88</v>
      </c>
      <c r="AP59" s="26">
        <f>SUM(AN59:AO59)</f>
        <v>157</v>
      </c>
      <c r="AQ59" s="25">
        <v>9</v>
      </c>
      <c r="AR59" s="25">
        <v>15</v>
      </c>
      <c r="AS59" s="26">
        <f>SUM(AQ59:AR59)</f>
        <v>24</v>
      </c>
      <c r="AT59" s="26">
        <f t="shared" ref="AT59:AU59" si="636">SUM(AN59+AQ59)</f>
        <v>78</v>
      </c>
      <c r="AU59" s="26">
        <f t="shared" si="636"/>
        <v>103</v>
      </c>
      <c r="AV59" s="27">
        <f>SUM(AT59:AU59)</f>
        <v>181</v>
      </c>
      <c r="AW59" s="28">
        <f>September!BC59</f>
        <v>45</v>
      </c>
      <c r="AX59" s="28">
        <f>September!BD59</f>
        <v>44</v>
      </c>
      <c r="AY59" s="26">
        <f>SUM(AW59:AX59)</f>
        <v>89</v>
      </c>
      <c r="AZ59" s="25">
        <v>4</v>
      </c>
      <c r="BA59" s="25">
        <v>4</v>
      </c>
      <c r="BB59" s="26">
        <f>SUM(AZ59:BA59)</f>
        <v>8</v>
      </c>
      <c r="BC59" s="26">
        <f t="shared" ref="BC59:BD59" si="637">SUM(AW59+AZ59)</f>
        <v>49</v>
      </c>
      <c r="BD59" s="26">
        <f t="shared" si="637"/>
        <v>48</v>
      </c>
      <c r="BE59" s="27">
        <f>SUM(BC59:BD59)</f>
        <v>97</v>
      </c>
      <c r="BF59" s="30">
        <f>September!BL59</f>
        <v>59</v>
      </c>
      <c r="BG59" s="26">
        <f>September!BM59</f>
        <v>95</v>
      </c>
      <c r="BH59" s="26">
        <f>SUM(BF59:BG59)</f>
        <v>154</v>
      </c>
      <c r="BI59" s="26">
        <f t="shared" ref="BI59:BJ59" si="638">BI61+BI64+BI65+BI66+BI67</f>
        <v>3</v>
      </c>
      <c r="BJ59" s="26">
        <f t="shared" si="638"/>
        <v>4</v>
      </c>
      <c r="BK59" s="26">
        <f>SUM(BI59:BJ59)</f>
        <v>7</v>
      </c>
      <c r="BL59" s="26">
        <f t="shared" ref="BL59:BM59" si="639">SUM(BF59+BI59)</f>
        <v>62</v>
      </c>
      <c r="BM59" s="26">
        <f t="shared" si="639"/>
        <v>99</v>
      </c>
      <c r="BN59" s="27">
        <f>SUM(BL59:BM59)</f>
        <v>161</v>
      </c>
      <c r="BO59" s="28">
        <f>September!BU59</f>
        <v>57</v>
      </c>
      <c r="BP59" s="28">
        <f>September!BV59</f>
        <v>51</v>
      </c>
      <c r="BQ59" s="26">
        <f>SUM(BO59:BP59)</f>
        <v>108</v>
      </c>
      <c r="BR59" s="26"/>
      <c r="BS59" s="26"/>
      <c r="BT59" s="26">
        <f>SUM(BR59:BS59)</f>
        <v>0</v>
      </c>
      <c r="BU59" s="26">
        <f t="shared" ref="BU59:BV59" si="640">SUM(BO59+BR59)</f>
        <v>57</v>
      </c>
      <c r="BV59" s="26">
        <f t="shared" si="640"/>
        <v>51</v>
      </c>
      <c r="BW59" s="27">
        <f>SUM(BU59:BV59)</f>
        <v>108</v>
      </c>
      <c r="BX59" s="30">
        <f>September!CD59</f>
        <v>742</v>
      </c>
      <c r="BY59" s="26">
        <f>September!CE59</f>
        <v>1042</v>
      </c>
      <c r="BZ59" s="26">
        <f>SUM(BX59:BY59)</f>
        <v>1784</v>
      </c>
      <c r="CA59" s="25">
        <v>56</v>
      </c>
      <c r="CB59" s="25">
        <v>82</v>
      </c>
      <c r="CC59" s="26">
        <f>SUM(CA59:CB59)</f>
        <v>138</v>
      </c>
      <c r="CD59" s="26">
        <f t="shared" ref="CD59:CE59" si="641">SUM(BX59+CA59)</f>
        <v>798</v>
      </c>
      <c r="CE59" s="26">
        <f t="shared" si="641"/>
        <v>1124</v>
      </c>
      <c r="CF59" s="27">
        <f>SUM(CD59:CE59)</f>
        <v>1922</v>
      </c>
      <c r="CG59" s="28">
        <f>September!CM59</f>
        <v>98</v>
      </c>
      <c r="CH59" s="28">
        <f>September!CN59</f>
        <v>154</v>
      </c>
      <c r="CI59" s="26">
        <f>SUM(CG59:CH59)</f>
        <v>252</v>
      </c>
      <c r="CJ59" s="25">
        <v>87</v>
      </c>
      <c r="CK59" s="25">
        <v>181</v>
      </c>
      <c r="CL59" s="26">
        <f>SUM(CJ59:CK59)</f>
        <v>268</v>
      </c>
      <c r="CM59" s="26">
        <f t="shared" ref="CM59:CN59" si="642">SUM(CG59+CJ59)</f>
        <v>185</v>
      </c>
      <c r="CN59" s="26">
        <f t="shared" si="642"/>
        <v>335</v>
      </c>
      <c r="CO59" s="27">
        <f>SUM(CM59:CN59)</f>
        <v>520</v>
      </c>
      <c r="CP59" s="31">
        <f ca="1">IFERROR(__xludf.DUMMYFUNCTION("importrange(""1DjzFX_5hpKQ32gDJ9cZkaQq64j_m636uVPTHxkMKqWg"",""LAP YANKES!DQ59:DY78"")"),763)</f>
        <v>763</v>
      </c>
      <c r="CQ59" s="96">
        <f ca="1">IFERROR(__xludf.DUMMYFUNCTION("""COMPUTED_VALUE"""),1377)</f>
        <v>1377</v>
      </c>
      <c r="CR59" s="96">
        <f ca="1">IFERROR(__xludf.DUMMYFUNCTION("""COMPUTED_VALUE"""),2140)</f>
        <v>2140</v>
      </c>
      <c r="CS59" s="33">
        <f ca="1">IFERROR(__xludf.DUMMYFUNCTION("""COMPUTED_VALUE"""),48)</f>
        <v>48</v>
      </c>
      <c r="CT59" s="33">
        <f ca="1">IFERROR(__xludf.DUMMYFUNCTION("""COMPUTED_VALUE"""),122)</f>
        <v>122</v>
      </c>
      <c r="CU59" s="33">
        <f ca="1">IFERROR(__xludf.DUMMYFUNCTION("""COMPUTED_VALUE"""),170)</f>
        <v>170</v>
      </c>
      <c r="CV59" s="96">
        <f ca="1">IFERROR(__xludf.DUMMYFUNCTION("""COMPUTED_VALUE"""),811)</f>
        <v>811</v>
      </c>
      <c r="CW59" s="96">
        <f ca="1">IFERROR(__xludf.DUMMYFUNCTION("""COMPUTED_VALUE"""),1499)</f>
        <v>1499</v>
      </c>
      <c r="CX59" s="97">
        <f ca="1">IFERROR(__xludf.DUMMYFUNCTION("""COMPUTED_VALUE"""),2310)</f>
        <v>2310</v>
      </c>
      <c r="CY59" s="28">
        <f>September!DE59</f>
        <v>535</v>
      </c>
      <c r="CZ59" s="28">
        <f>September!DF59</f>
        <v>808</v>
      </c>
      <c r="DA59" s="26">
        <f>SUM(CY59:CZ59)</f>
        <v>1343</v>
      </c>
      <c r="DB59" s="25">
        <v>98</v>
      </c>
      <c r="DC59" s="25">
        <v>131</v>
      </c>
      <c r="DD59" s="26">
        <f>SUM(DB59:DC59)</f>
        <v>229</v>
      </c>
      <c r="DE59" s="26">
        <f t="shared" ref="DE59:DF59" si="643">SUM(CY59+DB59)</f>
        <v>633</v>
      </c>
      <c r="DF59" s="26">
        <f t="shared" si="643"/>
        <v>939</v>
      </c>
      <c r="DG59" s="27">
        <f>SUM(DE59:DF59)</f>
        <v>1572</v>
      </c>
      <c r="DH59" s="30">
        <f>September!DN59</f>
        <v>107</v>
      </c>
      <c r="DI59" s="26">
        <f>September!DO59</f>
        <v>85</v>
      </c>
      <c r="DJ59" s="26">
        <f>SUM(DH59:DI59)</f>
        <v>192</v>
      </c>
      <c r="DK59" s="25">
        <v>13</v>
      </c>
      <c r="DL59" s="25">
        <v>7</v>
      </c>
      <c r="DM59" s="26">
        <f>SUM(DK59:DL59)</f>
        <v>20</v>
      </c>
      <c r="DN59" s="26">
        <f t="shared" ref="DN59:DO59" si="644">SUM(DH59+DK59)</f>
        <v>120</v>
      </c>
      <c r="DO59" s="26">
        <f t="shared" si="644"/>
        <v>92</v>
      </c>
      <c r="DP59" s="27">
        <f>SUM(DN59:DO59)</f>
        <v>212</v>
      </c>
      <c r="DQ59" s="28">
        <f>September!DW59</f>
        <v>858</v>
      </c>
      <c r="DR59" s="26">
        <f>September!DX59</f>
        <v>1225</v>
      </c>
      <c r="DS59" s="25">
        <v>0</v>
      </c>
      <c r="DT59" s="25">
        <v>35</v>
      </c>
      <c r="DU59" s="25">
        <v>43</v>
      </c>
      <c r="DV59" s="26">
        <f>SUM(DT59:DU59)</f>
        <v>78</v>
      </c>
      <c r="DW59" s="26">
        <f t="shared" ref="DW59:DX59" si="645">SUM(DQ59+DT59)</f>
        <v>893</v>
      </c>
      <c r="DX59" s="26">
        <f t="shared" si="645"/>
        <v>1268</v>
      </c>
      <c r="DY59" s="27">
        <f>SUM(DW59:DX59)</f>
        <v>2161</v>
      </c>
      <c r="DZ59" s="30">
        <f>September!EF59</f>
        <v>234</v>
      </c>
      <c r="EA59" s="26">
        <f>September!EG59</f>
        <v>304</v>
      </c>
      <c r="EB59" s="26">
        <f>SUM(DZ59:EA59)</f>
        <v>538</v>
      </c>
      <c r="EC59" s="25">
        <v>4</v>
      </c>
      <c r="ED59" s="25">
        <v>2</v>
      </c>
      <c r="EE59" s="26">
        <f>SUM(EC59:ED59)</f>
        <v>6</v>
      </c>
      <c r="EF59" s="26">
        <f t="shared" ref="EF59:EG59" si="646">SUM(DZ59+EC59)</f>
        <v>238</v>
      </c>
      <c r="EG59" s="26">
        <f t="shared" si="646"/>
        <v>306</v>
      </c>
      <c r="EH59" s="27">
        <f>SUM(EF59:EG59)</f>
        <v>544</v>
      </c>
      <c r="EI59" s="30">
        <f>September!EO59</f>
        <v>741</v>
      </c>
      <c r="EJ59" s="26">
        <f>September!EP59</f>
        <v>941</v>
      </c>
      <c r="EK59" s="26">
        <f>SUM(EI59:EJ59)</f>
        <v>1682</v>
      </c>
      <c r="EL59" s="26"/>
      <c r="EM59" s="26"/>
      <c r="EN59" s="26">
        <f>SUM(EL59:EM59)</f>
        <v>0</v>
      </c>
      <c r="EO59" s="26">
        <f t="shared" ref="EO59:EP59" si="647">SUM(EI59+EL59)</f>
        <v>741</v>
      </c>
      <c r="EP59" s="26">
        <f t="shared" si="647"/>
        <v>941</v>
      </c>
      <c r="EQ59" s="27">
        <f>SUM(EO59:EP59)</f>
        <v>1682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24">
        <f>September!J60</f>
        <v>0</v>
      </c>
      <c r="E60" s="25">
        <f>September!K60</f>
        <v>0</v>
      </c>
      <c r="F60" s="41"/>
      <c r="G60" s="41"/>
      <c r="H60" s="41"/>
      <c r="I60" s="41"/>
      <c r="J60" s="41"/>
      <c r="K60" s="41"/>
      <c r="L60" s="41"/>
      <c r="M60" s="28">
        <f>September!S60</f>
        <v>0</v>
      </c>
      <c r="N60" s="26">
        <f>September!T60</f>
        <v>0</v>
      </c>
      <c r="O60" s="41"/>
      <c r="P60" s="41"/>
      <c r="Q60" s="41"/>
      <c r="R60" s="41"/>
      <c r="S60" s="41"/>
      <c r="T60" s="41"/>
      <c r="U60" s="41"/>
      <c r="V60" s="28">
        <f>September!AB60</f>
        <v>0</v>
      </c>
      <c r="W60" s="28">
        <f>September!AC60</f>
        <v>0</v>
      </c>
      <c r="X60" s="41"/>
      <c r="Y60" s="41"/>
      <c r="Z60" s="41"/>
      <c r="AA60" s="41"/>
      <c r="AB60" s="41"/>
      <c r="AC60" s="41"/>
      <c r="AD60" s="41"/>
      <c r="AE60" s="28">
        <f>September!AK60</f>
        <v>0</v>
      </c>
      <c r="AF60" s="28">
        <f>September!AL60</f>
        <v>0</v>
      </c>
      <c r="AG60" s="41"/>
      <c r="AH60" s="41"/>
      <c r="AI60" s="41"/>
      <c r="AJ60" s="41"/>
      <c r="AK60" s="41"/>
      <c r="AL60" s="41"/>
      <c r="AM60" s="41"/>
      <c r="AN60" s="30">
        <f>September!AT60</f>
        <v>0</v>
      </c>
      <c r="AO60" s="26">
        <f>September!AU60</f>
        <v>0</v>
      </c>
      <c r="AP60" s="41"/>
      <c r="AQ60" s="41"/>
      <c r="AR60" s="41"/>
      <c r="AS60" s="41"/>
      <c r="AT60" s="41"/>
      <c r="AU60" s="41"/>
      <c r="AV60" s="41"/>
      <c r="AW60" s="28">
        <f>September!BC60</f>
        <v>0</v>
      </c>
      <c r="AX60" s="28">
        <f>September!BD60</f>
        <v>0</v>
      </c>
      <c r="AY60" s="41"/>
      <c r="AZ60" s="41"/>
      <c r="BA60" s="41"/>
      <c r="BB60" s="41"/>
      <c r="BC60" s="41"/>
      <c r="BD60" s="41"/>
      <c r="BE60" s="41"/>
      <c r="BF60" s="30">
        <f>September!BL60</f>
        <v>0</v>
      </c>
      <c r="BG60" s="26">
        <f>September!BM60</f>
        <v>0</v>
      </c>
      <c r="BH60" s="41"/>
      <c r="BI60" s="41"/>
      <c r="BJ60" s="41"/>
      <c r="BK60" s="41"/>
      <c r="BL60" s="41"/>
      <c r="BM60" s="41"/>
      <c r="BN60" s="41"/>
      <c r="BO60" s="28">
        <f>September!BU60</f>
        <v>0</v>
      </c>
      <c r="BP60" s="28">
        <f>September!BV60</f>
        <v>0</v>
      </c>
      <c r="BQ60" s="41"/>
      <c r="BR60" s="41"/>
      <c r="BS60" s="41"/>
      <c r="BT60" s="41"/>
      <c r="BU60" s="41"/>
      <c r="BV60" s="41"/>
      <c r="BW60" s="41"/>
      <c r="BX60" s="30">
        <f>September!CD60</f>
        <v>0</v>
      </c>
      <c r="BY60" s="26">
        <f>September!CE60</f>
        <v>0</v>
      </c>
      <c r="BZ60" s="41"/>
      <c r="CA60" s="41"/>
      <c r="CB60" s="41"/>
      <c r="CC60" s="41"/>
      <c r="CD60" s="41"/>
      <c r="CE60" s="41"/>
      <c r="CF60" s="41"/>
      <c r="CG60" s="28">
        <f>September!CM60</f>
        <v>0</v>
      </c>
      <c r="CH60" s="28">
        <f>September!CN60</f>
        <v>0</v>
      </c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197"/>
      <c r="CT60" s="197"/>
      <c r="CU60" s="197"/>
      <c r="CV60" s="41"/>
      <c r="CW60" s="41"/>
      <c r="CX60" s="41"/>
      <c r="CY60" s="28">
        <f>September!DE60</f>
        <v>0</v>
      </c>
      <c r="CZ60" s="28">
        <f>September!DF60</f>
        <v>0</v>
      </c>
      <c r="DA60" s="41"/>
      <c r="DB60" s="41"/>
      <c r="DC60" s="41"/>
      <c r="DD60" s="41"/>
      <c r="DE60" s="41"/>
      <c r="DF60" s="41"/>
      <c r="DG60" s="41"/>
      <c r="DH60" s="30">
        <f>September!DN60</f>
        <v>0</v>
      </c>
      <c r="DI60" s="26">
        <f>September!DO60</f>
        <v>0</v>
      </c>
      <c r="DJ60" s="41"/>
      <c r="DK60" s="41"/>
      <c r="DL60" s="41"/>
      <c r="DM60" s="41"/>
      <c r="DN60" s="41"/>
      <c r="DO60" s="41"/>
      <c r="DP60" s="41"/>
      <c r="DQ60" s="28">
        <f>September!DW60</f>
        <v>0</v>
      </c>
      <c r="DR60" s="26">
        <f>September!DX60</f>
        <v>0</v>
      </c>
      <c r="DS60" s="41"/>
      <c r="DT60" s="41"/>
      <c r="DU60" s="41"/>
      <c r="DV60" s="41"/>
      <c r="DW60" s="41"/>
      <c r="DX60" s="41"/>
      <c r="DY60" s="41"/>
      <c r="DZ60" s="30">
        <f>September!EF60</f>
        <v>0</v>
      </c>
      <c r="EA60" s="26">
        <f>September!EG60</f>
        <v>0</v>
      </c>
      <c r="EB60" s="41"/>
      <c r="EC60" s="41"/>
      <c r="ED60" s="41"/>
      <c r="EE60" s="41"/>
      <c r="EF60" s="41"/>
      <c r="EG60" s="41"/>
      <c r="EH60" s="41"/>
      <c r="EI60" s="30">
        <f>September!EO60</f>
        <v>0</v>
      </c>
      <c r="EJ60" s="26">
        <f>September!EP60</f>
        <v>0</v>
      </c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24">
        <f>September!J61</f>
        <v>27</v>
      </c>
      <c r="E61" s="25">
        <f>September!K61</f>
        <v>35</v>
      </c>
      <c r="F61" s="26">
        <f t="shared" ref="F61:F69" si="648">SUM(D61:E61)</f>
        <v>62</v>
      </c>
      <c r="G61" s="25">
        <v>2</v>
      </c>
      <c r="H61" s="25">
        <v>5</v>
      </c>
      <c r="I61" s="26">
        <f t="shared" ref="I61:I69" si="649">SUM(G61:H61)</f>
        <v>7</v>
      </c>
      <c r="J61" s="26">
        <f t="shared" ref="J61:K61" si="650">SUM(D61+G61)</f>
        <v>29</v>
      </c>
      <c r="K61" s="26">
        <f t="shared" si="650"/>
        <v>40</v>
      </c>
      <c r="L61" s="27">
        <f t="shared" ref="L61:L69" si="651">SUM(J61:K61)</f>
        <v>69</v>
      </c>
      <c r="M61" s="28">
        <f>September!S61</f>
        <v>16</v>
      </c>
      <c r="N61" s="26">
        <f>September!T61</f>
        <v>12</v>
      </c>
      <c r="O61" s="26">
        <f t="shared" ref="O61:O69" si="652">SUM(M61:N61)</f>
        <v>28</v>
      </c>
      <c r="P61" s="25">
        <v>4</v>
      </c>
      <c r="Q61" s="25">
        <v>3</v>
      </c>
      <c r="R61" s="26">
        <f t="shared" ref="R61:R69" si="653">SUM(P61:Q61)</f>
        <v>7</v>
      </c>
      <c r="S61" s="26">
        <f t="shared" ref="S61:T61" si="654">SUM(M61+P61)</f>
        <v>20</v>
      </c>
      <c r="T61" s="26">
        <f t="shared" si="654"/>
        <v>15</v>
      </c>
      <c r="U61" s="27">
        <f t="shared" ref="U61:U69" si="655">SUM(S61:T61)</f>
        <v>35</v>
      </c>
      <c r="V61" s="28">
        <f>September!AB61</f>
        <v>26</v>
      </c>
      <c r="W61" s="28">
        <f>September!AC61</f>
        <v>8</v>
      </c>
      <c r="X61" s="26">
        <f t="shared" ref="X61:X69" si="656">SUM(V61:W61)</f>
        <v>34</v>
      </c>
      <c r="Y61" s="25">
        <v>7</v>
      </c>
      <c r="Z61" s="25">
        <v>2</v>
      </c>
      <c r="AA61" s="26">
        <f t="shared" ref="AA61:AA69" si="657">SUM(Y61:Z61)</f>
        <v>9</v>
      </c>
      <c r="AB61" s="26">
        <f t="shared" ref="AB61:AC61" si="658">SUM(V61+Y61)</f>
        <v>33</v>
      </c>
      <c r="AC61" s="26">
        <f t="shared" si="658"/>
        <v>10</v>
      </c>
      <c r="AD61" s="27">
        <f t="shared" ref="AD61:AD69" si="659">SUM(AB61:AC61)</f>
        <v>43</v>
      </c>
      <c r="AE61" s="28">
        <f>September!AK61</f>
        <v>50</v>
      </c>
      <c r="AF61" s="28">
        <f>September!AL61</f>
        <v>47</v>
      </c>
      <c r="AG61" s="26">
        <f t="shared" ref="AG61:AG69" si="660">SUM(AE61:AF61)</f>
        <v>97</v>
      </c>
      <c r="AH61" s="25">
        <v>9</v>
      </c>
      <c r="AI61" s="25">
        <v>3</v>
      </c>
      <c r="AJ61" s="26">
        <f t="shared" ref="AJ61:AJ69" si="661">SUM(AH61:AI61)</f>
        <v>12</v>
      </c>
      <c r="AK61" s="26">
        <f t="shared" ref="AK61:AL61" si="662">SUM(AE61+AH61)</f>
        <v>59</v>
      </c>
      <c r="AL61" s="26">
        <f t="shared" si="662"/>
        <v>50</v>
      </c>
      <c r="AM61" s="27">
        <f t="shared" ref="AM61:AM69" si="663">SUM(AK61:AL61)</f>
        <v>109</v>
      </c>
      <c r="AN61" s="30">
        <f>September!AT61</f>
        <v>63</v>
      </c>
      <c r="AO61" s="26">
        <f>September!AU61</f>
        <v>46</v>
      </c>
      <c r="AP61" s="26">
        <f t="shared" ref="AP61:AP69" si="664">SUM(AN61:AO61)</f>
        <v>109</v>
      </c>
      <c r="AQ61" s="25">
        <v>5</v>
      </c>
      <c r="AR61" s="25">
        <v>4</v>
      </c>
      <c r="AS61" s="26">
        <f t="shared" ref="AS61:AS69" si="665">SUM(AQ61:AR61)</f>
        <v>9</v>
      </c>
      <c r="AT61" s="26">
        <f t="shared" ref="AT61:AU61" si="666">SUM(AN61+AQ61)</f>
        <v>68</v>
      </c>
      <c r="AU61" s="26">
        <f t="shared" si="666"/>
        <v>50</v>
      </c>
      <c r="AV61" s="27">
        <f t="shared" ref="AV61:AV69" si="667">SUM(AT61:AU61)</f>
        <v>118</v>
      </c>
      <c r="AW61" s="28">
        <f>September!BC61</f>
        <v>45</v>
      </c>
      <c r="AX61" s="28">
        <f>September!BD61</f>
        <v>44</v>
      </c>
      <c r="AY61" s="26">
        <f t="shared" ref="AY61:AY69" si="668">SUM(AW61:AX61)</f>
        <v>89</v>
      </c>
      <c r="AZ61" s="25">
        <v>4</v>
      </c>
      <c r="BA61" s="25">
        <v>4</v>
      </c>
      <c r="BB61" s="26">
        <f t="shared" ref="BB61:BB69" si="669">SUM(AZ61:BA61)</f>
        <v>8</v>
      </c>
      <c r="BC61" s="26">
        <f t="shared" ref="BC61:BD61" si="670">SUM(AW61+AZ61)</f>
        <v>49</v>
      </c>
      <c r="BD61" s="26">
        <f t="shared" si="670"/>
        <v>48</v>
      </c>
      <c r="BE61" s="27">
        <f t="shared" ref="BE61:BE69" si="671">SUM(BC61:BD61)</f>
        <v>97</v>
      </c>
      <c r="BF61" s="30">
        <f>September!BL61</f>
        <v>50</v>
      </c>
      <c r="BG61" s="26">
        <f>September!BM61</f>
        <v>31</v>
      </c>
      <c r="BH61" s="26">
        <f t="shared" ref="BH61:BH69" si="672">SUM(BF61:BG61)</f>
        <v>81</v>
      </c>
      <c r="BI61" s="25">
        <v>3</v>
      </c>
      <c r="BJ61" s="25">
        <v>4</v>
      </c>
      <c r="BK61" s="26">
        <f t="shared" ref="BK61:BK69" si="673">SUM(BI61:BJ61)</f>
        <v>7</v>
      </c>
      <c r="BL61" s="26">
        <f t="shared" ref="BL61:BM61" si="674">SUM(BF61+BI61)</f>
        <v>53</v>
      </c>
      <c r="BM61" s="26">
        <f t="shared" si="674"/>
        <v>35</v>
      </c>
      <c r="BN61" s="27">
        <f t="shared" ref="BN61:BN69" si="675">SUM(BL61:BM61)</f>
        <v>88</v>
      </c>
      <c r="BO61" s="28">
        <f>September!BU61</f>
        <v>14</v>
      </c>
      <c r="BP61" s="28">
        <f>September!BV61</f>
        <v>11</v>
      </c>
      <c r="BQ61" s="26">
        <f t="shared" ref="BQ61:BQ69" si="676">SUM(BO61:BP61)</f>
        <v>25</v>
      </c>
      <c r="BR61" s="26"/>
      <c r="BS61" s="26"/>
      <c r="BT61" s="26">
        <f t="shared" ref="BT61:BT69" si="677">SUM(BR61:BS61)</f>
        <v>0</v>
      </c>
      <c r="BU61" s="26">
        <f t="shared" ref="BU61:BV61" si="678">SUM(BO61+BR61)</f>
        <v>14</v>
      </c>
      <c r="BV61" s="26">
        <f t="shared" si="678"/>
        <v>11</v>
      </c>
      <c r="BW61" s="27">
        <f t="shared" ref="BW61:BW69" si="679">SUM(BU61:BV61)</f>
        <v>25</v>
      </c>
      <c r="BX61" s="30">
        <f>September!CD61</f>
        <v>7</v>
      </c>
      <c r="BY61" s="26">
        <f>September!CE61</f>
        <v>10</v>
      </c>
      <c r="BZ61" s="26">
        <f t="shared" ref="BZ61:BZ69" si="680">SUM(BX61:BY61)</f>
        <v>17</v>
      </c>
      <c r="CA61" s="25">
        <v>1</v>
      </c>
      <c r="CB61" s="25">
        <v>1</v>
      </c>
      <c r="CC61" s="26">
        <f t="shared" ref="CC61:CC69" si="681">SUM(CA61:CB61)</f>
        <v>2</v>
      </c>
      <c r="CD61" s="26">
        <f t="shared" ref="CD61:CE61" si="682">SUM(BX61+CA61)</f>
        <v>8</v>
      </c>
      <c r="CE61" s="26">
        <f t="shared" si="682"/>
        <v>11</v>
      </c>
      <c r="CF61" s="27">
        <f t="shared" ref="CF61:CF69" si="683">SUM(CD61:CE61)</f>
        <v>19</v>
      </c>
      <c r="CG61" s="28">
        <f>September!CM61</f>
        <v>21</v>
      </c>
      <c r="CH61" s="28">
        <f>September!CN61</f>
        <v>32</v>
      </c>
      <c r="CI61" s="26">
        <f t="shared" ref="CI61:CI69" si="684">SUM(CG61:CH61)</f>
        <v>53</v>
      </c>
      <c r="CJ61" s="25">
        <v>5</v>
      </c>
      <c r="CK61" s="25">
        <v>4</v>
      </c>
      <c r="CL61" s="26">
        <f t="shared" ref="CL61:CL69" si="685">SUM(CJ61:CK61)</f>
        <v>9</v>
      </c>
      <c r="CM61" s="26">
        <f t="shared" ref="CM61:CN61" si="686">SUM(CG61+CJ61)</f>
        <v>26</v>
      </c>
      <c r="CN61" s="26">
        <f t="shared" si="686"/>
        <v>36</v>
      </c>
      <c r="CO61" s="27">
        <f t="shared" ref="CO61:CO69" si="687">SUM(CM61:CN61)</f>
        <v>62</v>
      </c>
      <c r="CP61" s="95">
        <f ca="1">IFERROR(__xludf.DUMMYFUNCTION("""COMPUTED_VALUE"""),98)</f>
        <v>98</v>
      </c>
      <c r="CQ61" s="96">
        <f ca="1">IFERROR(__xludf.DUMMYFUNCTION("""COMPUTED_VALUE"""),95)</f>
        <v>95</v>
      </c>
      <c r="CR61" s="96">
        <f ca="1">IFERROR(__xludf.DUMMYFUNCTION("""COMPUTED_VALUE"""),193)</f>
        <v>193</v>
      </c>
      <c r="CS61" s="33">
        <f ca="1">IFERROR(__xludf.DUMMYFUNCTION("""COMPUTED_VALUE"""),20)</f>
        <v>20</v>
      </c>
      <c r="CT61" s="33">
        <f ca="1">IFERROR(__xludf.DUMMYFUNCTION("""COMPUTED_VALUE"""),14)</f>
        <v>14</v>
      </c>
      <c r="CU61" s="33">
        <f ca="1">IFERROR(__xludf.DUMMYFUNCTION("""COMPUTED_VALUE"""),34)</f>
        <v>34</v>
      </c>
      <c r="CV61" s="96">
        <f ca="1">IFERROR(__xludf.DUMMYFUNCTION("""COMPUTED_VALUE"""),118)</f>
        <v>118</v>
      </c>
      <c r="CW61" s="96">
        <f ca="1">IFERROR(__xludf.DUMMYFUNCTION("""COMPUTED_VALUE"""),109)</f>
        <v>109</v>
      </c>
      <c r="CX61" s="97">
        <f ca="1">IFERROR(__xludf.DUMMYFUNCTION("""COMPUTED_VALUE"""),227)</f>
        <v>227</v>
      </c>
      <c r="CY61" s="28">
        <f>September!DE61</f>
        <v>17</v>
      </c>
      <c r="CZ61" s="28">
        <f>September!DF61</f>
        <v>18</v>
      </c>
      <c r="DA61" s="26">
        <f t="shared" ref="DA61:DA69" si="688">SUM(CY61:CZ61)</f>
        <v>35</v>
      </c>
      <c r="DB61" s="25">
        <v>2</v>
      </c>
      <c r="DC61" s="25">
        <v>1</v>
      </c>
      <c r="DD61" s="26">
        <f t="shared" ref="DD61:DD69" si="689">SUM(DB61:DC61)</f>
        <v>3</v>
      </c>
      <c r="DE61" s="26">
        <f t="shared" ref="DE61:DF61" si="690">SUM(CY61+DB61)</f>
        <v>19</v>
      </c>
      <c r="DF61" s="26">
        <f t="shared" si="690"/>
        <v>19</v>
      </c>
      <c r="DG61" s="27">
        <f t="shared" ref="DG61:DG69" si="691">SUM(DE61:DF61)</f>
        <v>38</v>
      </c>
      <c r="DH61" s="30">
        <f>September!DN61</f>
        <v>14</v>
      </c>
      <c r="DI61" s="26">
        <f>September!DO61</f>
        <v>39</v>
      </c>
      <c r="DJ61" s="26">
        <f t="shared" ref="DJ61:DJ69" si="692">SUM(DH61:DI61)</f>
        <v>53</v>
      </c>
      <c r="DK61" s="25">
        <v>7</v>
      </c>
      <c r="DL61" s="25">
        <v>2</v>
      </c>
      <c r="DM61" s="26">
        <f t="shared" ref="DM61:DM69" si="693">SUM(DK61:DL61)</f>
        <v>9</v>
      </c>
      <c r="DN61" s="26">
        <f t="shared" ref="DN61:DO61" si="694">SUM(DH61+DK61)</f>
        <v>21</v>
      </c>
      <c r="DO61" s="26">
        <f t="shared" si="694"/>
        <v>41</v>
      </c>
      <c r="DP61" s="27">
        <f t="shared" ref="DP61:DP69" si="695">SUM(DN61:DO61)</f>
        <v>62</v>
      </c>
      <c r="DQ61" s="28">
        <f>September!DW61</f>
        <v>5</v>
      </c>
      <c r="DR61" s="26">
        <f>September!DX61</f>
        <v>13</v>
      </c>
      <c r="DS61" s="26">
        <f t="shared" ref="DS61:DS69" si="696">SUM(DQ61:DR61)</f>
        <v>18</v>
      </c>
      <c r="DT61" s="26"/>
      <c r="DU61" s="26"/>
      <c r="DV61" s="26">
        <f t="shared" ref="DV61:DV69" si="697">SUM(DT61:DU61)</f>
        <v>0</v>
      </c>
      <c r="DW61" s="26">
        <f t="shared" ref="DW61:DX61" si="698">SUM(DQ61+DT61)</f>
        <v>5</v>
      </c>
      <c r="DX61" s="26">
        <f t="shared" si="698"/>
        <v>13</v>
      </c>
      <c r="DY61" s="27">
        <f t="shared" ref="DY61:DY69" si="699">SUM(DW61:DX61)</f>
        <v>18</v>
      </c>
      <c r="DZ61" s="30">
        <f>September!EF61</f>
        <v>15</v>
      </c>
      <c r="EA61" s="26">
        <f>September!EG61</f>
        <v>16</v>
      </c>
      <c r="EB61" s="26">
        <f t="shared" ref="EB61:EB69" si="700">SUM(DZ61:EA61)</f>
        <v>31</v>
      </c>
      <c r="EC61" s="26"/>
      <c r="ED61" s="25">
        <v>2</v>
      </c>
      <c r="EE61" s="26">
        <f t="shared" ref="EE61:EE69" si="701">SUM(EC61:ED61)</f>
        <v>2</v>
      </c>
      <c r="EF61" s="26">
        <f t="shared" ref="EF61:EG61" si="702">SUM(DZ61+EC61)</f>
        <v>15</v>
      </c>
      <c r="EG61" s="26">
        <f t="shared" si="702"/>
        <v>18</v>
      </c>
      <c r="EH61" s="27">
        <f t="shared" ref="EH61:EH69" si="703">SUM(EF61:EG61)</f>
        <v>33</v>
      </c>
      <c r="EI61" s="30">
        <f>September!EO61</f>
        <v>28</v>
      </c>
      <c r="EJ61" s="26">
        <f>September!EP61</f>
        <v>46</v>
      </c>
      <c r="EK61" s="26">
        <f t="shared" ref="EK61:EK69" si="704">SUM(EI61:EJ61)</f>
        <v>74</v>
      </c>
      <c r="EL61" s="25">
        <v>6</v>
      </c>
      <c r="EM61" s="25">
        <v>4</v>
      </c>
      <c r="EN61" s="26">
        <f t="shared" ref="EN61:EN69" si="705">SUM(EL61:EM61)</f>
        <v>10</v>
      </c>
      <c r="EO61" s="26">
        <f t="shared" ref="EO61:EP61" si="706">SUM(EI61+EL61)</f>
        <v>34</v>
      </c>
      <c r="EP61" s="26">
        <f t="shared" si="706"/>
        <v>50</v>
      </c>
      <c r="EQ61" s="27">
        <f t="shared" ref="EQ61:EQ69" si="707">SUM(EO61:EP61)</f>
        <v>84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24">
        <f>September!J62</f>
        <v>1</v>
      </c>
      <c r="E62" s="25">
        <f>September!K62</f>
        <v>1</v>
      </c>
      <c r="F62" s="26">
        <f t="shared" si="648"/>
        <v>2</v>
      </c>
      <c r="G62" s="26"/>
      <c r="H62" s="26"/>
      <c r="I62" s="26">
        <f t="shared" si="649"/>
        <v>0</v>
      </c>
      <c r="J62" s="26">
        <f t="shared" ref="J62:K62" si="708">SUM(D62+G62)</f>
        <v>1</v>
      </c>
      <c r="K62" s="26">
        <f t="shared" si="708"/>
        <v>1</v>
      </c>
      <c r="L62" s="27">
        <f t="shared" si="651"/>
        <v>2</v>
      </c>
      <c r="M62" s="28">
        <f>September!S62</f>
        <v>0</v>
      </c>
      <c r="N62" s="26">
        <f>September!T62</f>
        <v>0</v>
      </c>
      <c r="O62" s="26">
        <f t="shared" si="652"/>
        <v>0</v>
      </c>
      <c r="P62" s="26"/>
      <c r="Q62" s="26"/>
      <c r="R62" s="26">
        <f t="shared" si="653"/>
        <v>0</v>
      </c>
      <c r="S62" s="26">
        <f t="shared" ref="S62:T62" si="709">SUM(M62+P62)</f>
        <v>0</v>
      </c>
      <c r="T62" s="26">
        <f t="shared" si="709"/>
        <v>0</v>
      </c>
      <c r="U62" s="27">
        <f t="shared" si="655"/>
        <v>0</v>
      </c>
      <c r="V62" s="28">
        <f>September!AB62</f>
        <v>0</v>
      </c>
      <c r="W62" s="28">
        <f>September!AC62</f>
        <v>0</v>
      </c>
      <c r="X62" s="26">
        <f t="shared" si="656"/>
        <v>0</v>
      </c>
      <c r="Y62" s="26"/>
      <c r="Z62" s="26"/>
      <c r="AA62" s="26">
        <f t="shared" si="657"/>
        <v>0</v>
      </c>
      <c r="AB62" s="26">
        <f t="shared" ref="AB62:AC62" si="710">SUM(V62+Y62)</f>
        <v>0</v>
      </c>
      <c r="AC62" s="26">
        <f t="shared" si="710"/>
        <v>0</v>
      </c>
      <c r="AD62" s="27">
        <f t="shared" si="659"/>
        <v>0</v>
      </c>
      <c r="AE62" s="28">
        <f>September!AK62</f>
        <v>0</v>
      </c>
      <c r="AF62" s="28">
        <f>September!AL62</f>
        <v>0</v>
      </c>
      <c r="AG62" s="26">
        <f t="shared" si="660"/>
        <v>0</v>
      </c>
      <c r="AH62" s="25">
        <v>0</v>
      </c>
      <c r="AI62" s="25">
        <v>0</v>
      </c>
      <c r="AJ62" s="26">
        <f t="shared" si="661"/>
        <v>0</v>
      </c>
      <c r="AK62" s="26">
        <f t="shared" ref="AK62:AL62" si="711">SUM(AE62+AH62)</f>
        <v>0</v>
      </c>
      <c r="AL62" s="26">
        <f t="shared" si="711"/>
        <v>0</v>
      </c>
      <c r="AM62" s="27">
        <f t="shared" si="663"/>
        <v>0</v>
      </c>
      <c r="AN62" s="30">
        <f>September!AT62</f>
        <v>0</v>
      </c>
      <c r="AO62" s="26">
        <f>September!AU62</f>
        <v>0</v>
      </c>
      <c r="AP62" s="26">
        <f t="shared" si="664"/>
        <v>0</v>
      </c>
      <c r="AQ62" s="25">
        <v>0</v>
      </c>
      <c r="AR62" s="25">
        <v>0</v>
      </c>
      <c r="AS62" s="26">
        <f t="shared" si="665"/>
        <v>0</v>
      </c>
      <c r="AT62" s="26">
        <f t="shared" ref="AT62:AU62" si="712">SUM(AN62+AQ62)</f>
        <v>0</v>
      </c>
      <c r="AU62" s="26">
        <f t="shared" si="712"/>
        <v>0</v>
      </c>
      <c r="AV62" s="27">
        <f t="shared" si="667"/>
        <v>0</v>
      </c>
      <c r="AW62" s="28">
        <f>September!BC62</f>
        <v>0</v>
      </c>
      <c r="AX62" s="28">
        <f>September!BD62</f>
        <v>0</v>
      </c>
      <c r="AY62" s="26">
        <f t="shared" si="668"/>
        <v>0</v>
      </c>
      <c r="AZ62" s="25">
        <v>0</v>
      </c>
      <c r="BA62" s="25">
        <v>0</v>
      </c>
      <c r="BB62" s="26">
        <f t="shared" si="669"/>
        <v>0</v>
      </c>
      <c r="BC62" s="26">
        <f t="shared" ref="BC62:BD62" si="713">SUM(AW62+AZ62)</f>
        <v>0</v>
      </c>
      <c r="BD62" s="26">
        <f t="shared" si="713"/>
        <v>0</v>
      </c>
      <c r="BE62" s="27">
        <f t="shared" si="671"/>
        <v>0</v>
      </c>
      <c r="BF62" s="30">
        <f>September!BL62</f>
        <v>0</v>
      </c>
      <c r="BG62" s="26">
        <f>September!BM62</f>
        <v>0</v>
      </c>
      <c r="BH62" s="26">
        <f t="shared" si="672"/>
        <v>0</v>
      </c>
      <c r="BI62" s="25">
        <v>0</v>
      </c>
      <c r="BJ62" s="25">
        <v>0</v>
      </c>
      <c r="BK62" s="26">
        <f t="shared" si="673"/>
        <v>0</v>
      </c>
      <c r="BL62" s="26">
        <f t="shared" ref="BL62:BM62" si="714">SUM(BF62+BI62)</f>
        <v>0</v>
      </c>
      <c r="BM62" s="26">
        <f t="shared" si="714"/>
        <v>0</v>
      </c>
      <c r="BN62" s="27">
        <f t="shared" si="675"/>
        <v>0</v>
      </c>
      <c r="BO62" s="28">
        <f>September!BU62</f>
        <v>0</v>
      </c>
      <c r="BP62" s="28">
        <f>September!BV62</f>
        <v>0</v>
      </c>
      <c r="BQ62" s="26">
        <f t="shared" si="676"/>
        <v>0</v>
      </c>
      <c r="BR62" s="26"/>
      <c r="BS62" s="26"/>
      <c r="BT62" s="26">
        <f t="shared" si="677"/>
        <v>0</v>
      </c>
      <c r="BU62" s="26">
        <f t="shared" ref="BU62:BV62" si="715">SUM(BO62+BR62)</f>
        <v>0</v>
      </c>
      <c r="BV62" s="26">
        <f t="shared" si="715"/>
        <v>0</v>
      </c>
      <c r="BW62" s="27">
        <f t="shared" si="679"/>
        <v>0</v>
      </c>
      <c r="BX62" s="30">
        <f>September!CD62</f>
        <v>0</v>
      </c>
      <c r="BY62" s="26">
        <f>September!CE62</f>
        <v>0</v>
      </c>
      <c r="BZ62" s="26">
        <f t="shared" si="680"/>
        <v>0</v>
      </c>
      <c r="CA62" s="26"/>
      <c r="CB62" s="26"/>
      <c r="CC62" s="26">
        <f t="shared" si="681"/>
        <v>0</v>
      </c>
      <c r="CD62" s="26">
        <f t="shared" ref="CD62:CE62" si="716">SUM(BX62+CA62)</f>
        <v>0</v>
      </c>
      <c r="CE62" s="26">
        <f t="shared" si="716"/>
        <v>0</v>
      </c>
      <c r="CF62" s="27">
        <f t="shared" si="683"/>
        <v>0</v>
      </c>
      <c r="CG62" s="28">
        <f>September!CM62</f>
        <v>0</v>
      </c>
      <c r="CH62" s="28">
        <f>September!CN62</f>
        <v>0</v>
      </c>
      <c r="CI62" s="26">
        <f t="shared" si="684"/>
        <v>0</v>
      </c>
      <c r="CJ62" s="25">
        <v>0</v>
      </c>
      <c r="CK62" s="25">
        <v>0</v>
      </c>
      <c r="CL62" s="26">
        <f t="shared" si="685"/>
        <v>0</v>
      </c>
      <c r="CM62" s="26">
        <f t="shared" ref="CM62:CN62" si="717">SUM(CG62+CJ62)</f>
        <v>0</v>
      </c>
      <c r="CN62" s="26">
        <f t="shared" si="717"/>
        <v>0</v>
      </c>
      <c r="CO62" s="27">
        <f t="shared" si="687"/>
        <v>0</v>
      </c>
      <c r="CP62" s="95">
        <f ca="1">IFERROR(__xludf.DUMMYFUNCTION("""COMPUTED_VALUE"""),0)</f>
        <v>0</v>
      </c>
      <c r="CQ62" s="96">
        <f ca="1">IFERROR(__xludf.DUMMYFUNCTION("""COMPUTED_VALUE"""),0)</f>
        <v>0</v>
      </c>
      <c r="CR62" s="96">
        <f ca="1">IFERROR(__xludf.DUMMYFUNCTION("""COMPUTED_VALUE"""),0)</f>
        <v>0</v>
      </c>
      <c r="CS62" s="33">
        <f ca="1">IFERROR(__xludf.DUMMYFUNCTION("""COMPUTED_VALUE"""),0)</f>
        <v>0</v>
      </c>
      <c r="CT62" s="33">
        <f ca="1">IFERROR(__xludf.DUMMYFUNCTION("""COMPUTED_VALUE"""),0)</f>
        <v>0</v>
      </c>
      <c r="CU62" s="33">
        <f ca="1">IFERROR(__xludf.DUMMYFUNCTION("""COMPUTED_VALUE"""),0)</f>
        <v>0</v>
      </c>
      <c r="CV62" s="96">
        <f ca="1">IFERROR(__xludf.DUMMYFUNCTION("""COMPUTED_VALUE"""),0)</f>
        <v>0</v>
      </c>
      <c r="CW62" s="96">
        <f ca="1">IFERROR(__xludf.DUMMYFUNCTION("""COMPUTED_VALUE"""),0)</f>
        <v>0</v>
      </c>
      <c r="CX62" s="97">
        <f ca="1">IFERROR(__xludf.DUMMYFUNCTION("""COMPUTED_VALUE"""),0)</f>
        <v>0</v>
      </c>
      <c r="CY62" s="28">
        <f>September!DE62</f>
        <v>0</v>
      </c>
      <c r="CZ62" s="28">
        <f>September!DF62</f>
        <v>0</v>
      </c>
      <c r="DA62" s="26">
        <f t="shared" si="688"/>
        <v>0</v>
      </c>
      <c r="DB62" s="25">
        <v>0</v>
      </c>
      <c r="DC62" s="25">
        <v>0</v>
      </c>
      <c r="DD62" s="26">
        <f t="shared" si="689"/>
        <v>0</v>
      </c>
      <c r="DE62" s="26">
        <f t="shared" ref="DE62:DF62" si="718">SUM(CY62+DB62)</f>
        <v>0</v>
      </c>
      <c r="DF62" s="26">
        <f t="shared" si="718"/>
        <v>0</v>
      </c>
      <c r="DG62" s="27">
        <f t="shared" si="691"/>
        <v>0</v>
      </c>
      <c r="DH62" s="30">
        <f>September!DN62</f>
        <v>2</v>
      </c>
      <c r="DI62" s="26">
        <f>September!DO62</f>
        <v>0</v>
      </c>
      <c r="DJ62" s="26">
        <f t="shared" si="692"/>
        <v>2</v>
      </c>
      <c r="DK62" s="26"/>
      <c r="DL62" s="26"/>
      <c r="DM62" s="26">
        <f t="shared" si="693"/>
        <v>0</v>
      </c>
      <c r="DN62" s="26">
        <f t="shared" ref="DN62:DO62" si="719">SUM(DH62+DK62)</f>
        <v>2</v>
      </c>
      <c r="DO62" s="26">
        <f t="shared" si="719"/>
        <v>0</v>
      </c>
      <c r="DP62" s="27">
        <f t="shared" si="695"/>
        <v>2</v>
      </c>
      <c r="DQ62" s="28">
        <f>September!DW62</f>
        <v>0</v>
      </c>
      <c r="DR62" s="26">
        <f>September!DX62</f>
        <v>0</v>
      </c>
      <c r="DS62" s="26">
        <f t="shared" si="696"/>
        <v>0</v>
      </c>
      <c r="DT62" s="26"/>
      <c r="DU62" s="26"/>
      <c r="DV62" s="26">
        <f t="shared" si="697"/>
        <v>0</v>
      </c>
      <c r="DW62" s="26">
        <f t="shared" ref="DW62:DX62" si="720">SUM(DQ62+DT62)</f>
        <v>0</v>
      </c>
      <c r="DX62" s="26">
        <f t="shared" si="720"/>
        <v>0</v>
      </c>
      <c r="DY62" s="27">
        <f t="shared" si="699"/>
        <v>0</v>
      </c>
      <c r="DZ62" s="30">
        <f>September!EF62</f>
        <v>0</v>
      </c>
      <c r="EA62" s="26">
        <f>September!EG62</f>
        <v>0</v>
      </c>
      <c r="EB62" s="26">
        <f t="shared" si="700"/>
        <v>0</v>
      </c>
      <c r="EC62" s="26"/>
      <c r="ED62" s="26"/>
      <c r="EE62" s="26">
        <f t="shared" si="701"/>
        <v>0</v>
      </c>
      <c r="EF62" s="26">
        <f t="shared" ref="EF62:EG62" si="721">SUM(DZ62+EC62)</f>
        <v>0</v>
      </c>
      <c r="EG62" s="26">
        <f t="shared" si="721"/>
        <v>0</v>
      </c>
      <c r="EH62" s="27">
        <f t="shared" si="703"/>
        <v>0</v>
      </c>
      <c r="EI62" s="30">
        <f>September!EO62</f>
        <v>0</v>
      </c>
      <c r="EJ62" s="26">
        <f>September!EP62</f>
        <v>0</v>
      </c>
      <c r="EK62" s="26">
        <f t="shared" si="704"/>
        <v>0</v>
      </c>
      <c r="EL62" s="26"/>
      <c r="EM62" s="26"/>
      <c r="EN62" s="26">
        <f t="shared" si="705"/>
        <v>0</v>
      </c>
      <c r="EO62" s="26">
        <f t="shared" ref="EO62:EP62" si="722">SUM(EI62+EL62)</f>
        <v>0</v>
      </c>
      <c r="EP62" s="26">
        <f t="shared" si="722"/>
        <v>0</v>
      </c>
      <c r="EQ62" s="27">
        <f t="shared" si="707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24">
        <f>September!J63</f>
        <v>0</v>
      </c>
      <c r="E63" s="25">
        <f>September!K63</f>
        <v>0</v>
      </c>
      <c r="F63" s="26">
        <f t="shared" si="648"/>
        <v>0</v>
      </c>
      <c r="G63" s="26"/>
      <c r="H63" s="26"/>
      <c r="I63" s="26">
        <f t="shared" si="649"/>
        <v>0</v>
      </c>
      <c r="J63" s="26">
        <f t="shared" ref="J63:K63" si="723">SUM(D63+G63)</f>
        <v>0</v>
      </c>
      <c r="K63" s="26">
        <f t="shared" si="723"/>
        <v>0</v>
      </c>
      <c r="L63" s="27">
        <f t="shared" si="651"/>
        <v>0</v>
      </c>
      <c r="M63" s="28">
        <f>September!S63</f>
        <v>0</v>
      </c>
      <c r="N63" s="26">
        <f>September!T63</f>
        <v>0</v>
      </c>
      <c r="O63" s="26">
        <f t="shared" si="652"/>
        <v>0</v>
      </c>
      <c r="P63" s="26"/>
      <c r="Q63" s="26"/>
      <c r="R63" s="26">
        <f t="shared" si="653"/>
        <v>0</v>
      </c>
      <c r="S63" s="26">
        <f t="shared" ref="S63:T63" si="724">SUM(M63+P63)</f>
        <v>0</v>
      </c>
      <c r="T63" s="26">
        <f t="shared" si="724"/>
        <v>0</v>
      </c>
      <c r="U63" s="27">
        <f t="shared" si="655"/>
        <v>0</v>
      </c>
      <c r="V63" s="28">
        <f>September!AB63</f>
        <v>15</v>
      </c>
      <c r="W63" s="28">
        <f>September!AC63</f>
        <v>18</v>
      </c>
      <c r="X63" s="26">
        <f t="shared" si="656"/>
        <v>33</v>
      </c>
      <c r="Y63" s="26"/>
      <c r="Z63" s="26"/>
      <c r="AA63" s="26">
        <f t="shared" si="657"/>
        <v>0</v>
      </c>
      <c r="AB63" s="26">
        <f t="shared" ref="AB63:AC63" si="725">SUM(V63+Y63)</f>
        <v>15</v>
      </c>
      <c r="AC63" s="26">
        <f t="shared" si="725"/>
        <v>18</v>
      </c>
      <c r="AD63" s="27">
        <f t="shared" si="659"/>
        <v>33</v>
      </c>
      <c r="AE63" s="28">
        <f>September!AK63</f>
        <v>0</v>
      </c>
      <c r="AF63" s="28">
        <f>September!AL63</f>
        <v>0</v>
      </c>
      <c r="AG63" s="26">
        <f t="shared" si="660"/>
        <v>0</v>
      </c>
      <c r="AH63" s="25">
        <v>0</v>
      </c>
      <c r="AI63" s="25">
        <v>0</v>
      </c>
      <c r="AJ63" s="26">
        <f t="shared" si="661"/>
        <v>0</v>
      </c>
      <c r="AK63" s="26">
        <f t="shared" ref="AK63:AL63" si="726">SUM(AE63+AH63)</f>
        <v>0</v>
      </c>
      <c r="AL63" s="26">
        <f t="shared" si="726"/>
        <v>0</v>
      </c>
      <c r="AM63" s="27">
        <f t="shared" si="663"/>
        <v>0</v>
      </c>
      <c r="AN63" s="30">
        <f>September!AT63</f>
        <v>0</v>
      </c>
      <c r="AO63" s="26">
        <f>September!AU63</f>
        <v>0</v>
      </c>
      <c r="AP63" s="26">
        <f t="shared" si="664"/>
        <v>0</v>
      </c>
      <c r="AQ63" s="25">
        <v>0</v>
      </c>
      <c r="AR63" s="25">
        <v>0</v>
      </c>
      <c r="AS63" s="26">
        <f t="shared" si="665"/>
        <v>0</v>
      </c>
      <c r="AT63" s="26">
        <f t="shared" ref="AT63:AU63" si="727">SUM(AN63+AQ63)</f>
        <v>0</v>
      </c>
      <c r="AU63" s="26">
        <f t="shared" si="727"/>
        <v>0</v>
      </c>
      <c r="AV63" s="27">
        <f t="shared" si="667"/>
        <v>0</v>
      </c>
      <c r="AW63" s="28">
        <f>September!BC63</f>
        <v>0</v>
      </c>
      <c r="AX63" s="28">
        <f>September!BD63</f>
        <v>0</v>
      </c>
      <c r="AY63" s="26">
        <f t="shared" si="668"/>
        <v>0</v>
      </c>
      <c r="AZ63" s="25">
        <v>0</v>
      </c>
      <c r="BA63" s="25">
        <v>0</v>
      </c>
      <c r="BB63" s="26">
        <f t="shared" si="669"/>
        <v>0</v>
      </c>
      <c r="BC63" s="26">
        <f t="shared" ref="BC63:BD63" si="728">SUM(AW63+AZ63)</f>
        <v>0</v>
      </c>
      <c r="BD63" s="26">
        <f t="shared" si="728"/>
        <v>0</v>
      </c>
      <c r="BE63" s="27">
        <f t="shared" si="671"/>
        <v>0</v>
      </c>
      <c r="BF63" s="30">
        <f>September!BL63</f>
        <v>0</v>
      </c>
      <c r="BG63" s="26">
        <f>September!BM63</f>
        <v>0</v>
      </c>
      <c r="BH63" s="26">
        <f t="shared" si="672"/>
        <v>0</v>
      </c>
      <c r="BI63" s="25">
        <v>0</v>
      </c>
      <c r="BJ63" s="25">
        <v>0</v>
      </c>
      <c r="BK63" s="26">
        <f t="shared" si="673"/>
        <v>0</v>
      </c>
      <c r="BL63" s="26">
        <f t="shared" ref="BL63:BM63" si="729">SUM(BF63+BI63)</f>
        <v>0</v>
      </c>
      <c r="BM63" s="26">
        <f t="shared" si="729"/>
        <v>0</v>
      </c>
      <c r="BN63" s="27">
        <f t="shared" si="675"/>
        <v>0</v>
      </c>
      <c r="BO63" s="28">
        <f>September!BU63</f>
        <v>80</v>
      </c>
      <c r="BP63" s="28">
        <f>September!BV63</f>
        <v>195</v>
      </c>
      <c r="BQ63" s="26">
        <f t="shared" si="676"/>
        <v>275</v>
      </c>
      <c r="BR63" s="26"/>
      <c r="BS63" s="26"/>
      <c r="BT63" s="26">
        <f t="shared" si="677"/>
        <v>0</v>
      </c>
      <c r="BU63" s="26">
        <f t="shared" ref="BU63:BV63" si="730">SUM(BO63+BR63)</f>
        <v>80</v>
      </c>
      <c r="BV63" s="26">
        <f t="shared" si="730"/>
        <v>195</v>
      </c>
      <c r="BW63" s="27">
        <f t="shared" si="679"/>
        <v>275</v>
      </c>
      <c r="BX63" s="30">
        <f>September!CD63</f>
        <v>423</v>
      </c>
      <c r="BY63" s="26">
        <f>September!CE63</f>
        <v>564</v>
      </c>
      <c r="BZ63" s="26">
        <f t="shared" si="680"/>
        <v>987</v>
      </c>
      <c r="CA63" s="25">
        <v>61</v>
      </c>
      <c r="CB63" s="25">
        <v>86</v>
      </c>
      <c r="CC63" s="26">
        <f t="shared" si="681"/>
        <v>147</v>
      </c>
      <c r="CD63" s="26">
        <f t="shared" ref="CD63:CE63" si="731">SUM(BX63+CA63)</f>
        <v>484</v>
      </c>
      <c r="CE63" s="26">
        <f t="shared" si="731"/>
        <v>650</v>
      </c>
      <c r="CF63" s="27">
        <f t="shared" si="683"/>
        <v>1134</v>
      </c>
      <c r="CG63" s="28">
        <f>September!CM63</f>
        <v>10</v>
      </c>
      <c r="CH63" s="28">
        <f>September!CN63</f>
        <v>4</v>
      </c>
      <c r="CI63" s="26">
        <f t="shared" si="684"/>
        <v>14</v>
      </c>
      <c r="CJ63" s="25">
        <v>5</v>
      </c>
      <c r="CK63" s="25">
        <v>10</v>
      </c>
      <c r="CL63" s="26">
        <f t="shared" si="685"/>
        <v>15</v>
      </c>
      <c r="CM63" s="26">
        <f t="shared" ref="CM63:CN63" si="732">SUM(CG63+CJ63)</f>
        <v>15</v>
      </c>
      <c r="CN63" s="26">
        <f t="shared" si="732"/>
        <v>14</v>
      </c>
      <c r="CO63" s="27">
        <f t="shared" si="687"/>
        <v>29</v>
      </c>
      <c r="CP63" s="95">
        <f ca="1">IFERROR(__xludf.DUMMYFUNCTION("""COMPUTED_VALUE"""),0)</f>
        <v>0</v>
      </c>
      <c r="CQ63" s="96">
        <f ca="1">IFERROR(__xludf.DUMMYFUNCTION("""COMPUTED_VALUE"""),0)</f>
        <v>0</v>
      </c>
      <c r="CR63" s="96">
        <f ca="1">IFERROR(__xludf.DUMMYFUNCTION("""COMPUTED_VALUE"""),0)</f>
        <v>0</v>
      </c>
      <c r="CS63" s="33">
        <f ca="1">IFERROR(__xludf.DUMMYFUNCTION("""COMPUTED_VALUE"""),0)</f>
        <v>0</v>
      </c>
      <c r="CT63" s="33">
        <f ca="1">IFERROR(__xludf.DUMMYFUNCTION("""COMPUTED_VALUE"""),0)</f>
        <v>0</v>
      </c>
      <c r="CU63" s="33">
        <f ca="1">IFERROR(__xludf.DUMMYFUNCTION("""COMPUTED_VALUE"""),0)</f>
        <v>0</v>
      </c>
      <c r="CV63" s="96">
        <f ca="1">IFERROR(__xludf.DUMMYFUNCTION("""COMPUTED_VALUE"""),0)</f>
        <v>0</v>
      </c>
      <c r="CW63" s="96">
        <f ca="1">IFERROR(__xludf.DUMMYFUNCTION("""COMPUTED_VALUE"""),0)</f>
        <v>0</v>
      </c>
      <c r="CX63" s="97">
        <f ca="1">IFERROR(__xludf.DUMMYFUNCTION("""COMPUTED_VALUE"""),0)</f>
        <v>0</v>
      </c>
      <c r="CY63" s="28">
        <f>September!DE63</f>
        <v>17</v>
      </c>
      <c r="CZ63" s="28">
        <f>September!DF63</f>
        <v>26</v>
      </c>
      <c r="DA63" s="26">
        <f t="shared" si="688"/>
        <v>43</v>
      </c>
      <c r="DB63" s="25">
        <v>0</v>
      </c>
      <c r="DC63" s="25">
        <v>0</v>
      </c>
      <c r="DD63" s="26">
        <f t="shared" si="689"/>
        <v>0</v>
      </c>
      <c r="DE63" s="26">
        <f t="shared" ref="DE63:DF63" si="733">SUM(CY63+DB63)</f>
        <v>17</v>
      </c>
      <c r="DF63" s="26">
        <f t="shared" si="733"/>
        <v>26</v>
      </c>
      <c r="DG63" s="27">
        <f t="shared" si="691"/>
        <v>43</v>
      </c>
      <c r="DH63" s="30">
        <f>September!DN63</f>
        <v>0</v>
      </c>
      <c r="DI63" s="26">
        <f>September!DO63</f>
        <v>0</v>
      </c>
      <c r="DJ63" s="26">
        <f t="shared" si="692"/>
        <v>0</v>
      </c>
      <c r="DK63" s="26"/>
      <c r="DL63" s="26"/>
      <c r="DM63" s="26">
        <f t="shared" si="693"/>
        <v>0</v>
      </c>
      <c r="DN63" s="26">
        <f t="shared" ref="DN63:DO63" si="734">SUM(DH63+DK63)</f>
        <v>0</v>
      </c>
      <c r="DO63" s="26">
        <f t="shared" si="734"/>
        <v>0</v>
      </c>
      <c r="DP63" s="27">
        <f t="shared" si="695"/>
        <v>0</v>
      </c>
      <c r="DQ63" s="28">
        <f>September!DW63</f>
        <v>0</v>
      </c>
      <c r="DR63" s="26">
        <f>September!DX63</f>
        <v>0</v>
      </c>
      <c r="DS63" s="26">
        <f t="shared" si="696"/>
        <v>0</v>
      </c>
      <c r="DT63" s="26"/>
      <c r="DU63" s="26"/>
      <c r="DV63" s="26">
        <f t="shared" si="697"/>
        <v>0</v>
      </c>
      <c r="DW63" s="26">
        <f t="shared" ref="DW63:DX63" si="735">SUM(DQ63+DT63)</f>
        <v>0</v>
      </c>
      <c r="DX63" s="26">
        <f t="shared" si="735"/>
        <v>0</v>
      </c>
      <c r="DY63" s="27">
        <f t="shared" si="699"/>
        <v>0</v>
      </c>
      <c r="DZ63" s="30">
        <f>September!EF63</f>
        <v>0</v>
      </c>
      <c r="EA63" s="26">
        <f>September!EG63</f>
        <v>0</v>
      </c>
      <c r="EB63" s="26">
        <f t="shared" si="700"/>
        <v>0</v>
      </c>
      <c r="EC63" s="26"/>
      <c r="ED63" s="26"/>
      <c r="EE63" s="26">
        <f t="shared" si="701"/>
        <v>0</v>
      </c>
      <c r="EF63" s="26">
        <f t="shared" ref="EF63:EG63" si="736">SUM(DZ63+EC63)</f>
        <v>0</v>
      </c>
      <c r="EG63" s="26">
        <f t="shared" si="736"/>
        <v>0</v>
      </c>
      <c r="EH63" s="27">
        <f t="shared" si="703"/>
        <v>0</v>
      </c>
      <c r="EI63" s="30">
        <f>September!EO63</f>
        <v>0</v>
      </c>
      <c r="EJ63" s="26">
        <f>September!EP63</f>
        <v>0</v>
      </c>
      <c r="EK63" s="26">
        <f t="shared" si="704"/>
        <v>0</v>
      </c>
      <c r="EL63" s="25"/>
      <c r="EM63" s="25"/>
      <c r="EN63" s="26">
        <f t="shared" si="705"/>
        <v>0</v>
      </c>
      <c r="EO63" s="26">
        <f t="shared" ref="EO63:EP63" si="737">SUM(EI63+EL63)</f>
        <v>0</v>
      </c>
      <c r="EP63" s="26">
        <f t="shared" si="737"/>
        <v>0</v>
      </c>
      <c r="EQ63" s="27">
        <f t="shared" si="707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24">
        <f>September!J64</f>
        <v>2</v>
      </c>
      <c r="E64" s="25">
        <f>September!K64</f>
        <v>7</v>
      </c>
      <c r="F64" s="26">
        <f t="shared" si="648"/>
        <v>9</v>
      </c>
      <c r="G64" s="25">
        <v>1</v>
      </c>
      <c r="H64" s="26"/>
      <c r="I64" s="26">
        <f t="shared" si="649"/>
        <v>1</v>
      </c>
      <c r="J64" s="26">
        <f t="shared" ref="J64:K64" si="738">SUM(D64+G64)</f>
        <v>3</v>
      </c>
      <c r="K64" s="26">
        <f t="shared" si="738"/>
        <v>7</v>
      </c>
      <c r="L64" s="27">
        <f t="shared" si="651"/>
        <v>10</v>
      </c>
      <c r="M64" s="28">
        <f>September!S64</f>
        <v>0</v>
      </c>
      <c r="N64" s="26">
        <f>September!T64</f>
        <v>0</v>
      </c>
      <c r="O64" s="26">
        <f t="shared" si="652"/>
        <v>0</v>
      </c>
      <c r="P64" s="26"/>
      <c r="Q64" s="26"/>
      <c r="R64" s="26">
        <f t="shared" si="653"/>
        <v>0</v>
      </c>
      <c r="S64" s="26">
        <f t="shared" ref="S64:T64" si="739">SUM(M64+P64)</f>
        <v>0</v>
      </c>
      <c r="T64" s="26">
        <f t="shared" si="739"/>
        <v>0</v>
      </c>
      <c r="U64" s="27">
        <f t="shared" si="655"/>
        <v>0</v>
      </c>
      <c r="V64" s="28">
        <f>September!AB64</f>
        <v>0</v>
      </c>
      <c r="W64" s="28">
        <f>September!AC64</f>
        <v>0</v>
      </c>
      <c r="X64" s="26">
        <f t="shared" si="656"/>
        <v>0</v>
      </c>
      <c r="Y64" s="26"/>
      <c r="Z64" s="26"/>
      <c r="AA64" s="26">
        <f t="shared" si="657"/>
        <v>0</v>
      </c>
      <c r="AB64" s="26">
        <f t="shared" ref="AB64:AC64" si="740">SUM(V64+Y64)</f>
        <v>0</v>
      </c>
      <c r="AC64" s="26">
        <f t="shared" si="740"/>
        <v>0</v>
      </c>
      <c r="AD64" s="27">
        <f t="shared" si="659"/>
        <v>0</v>
      </c>
      <c r="AE64" s="28">
        <f>September!AK64</f>
        <v>7</v>
      </c>
      <c r="AF64" s="28">
        <f>September!AL64</f>
        <v>7</v>
      </c>
      <c r="AG64" s="26">
        <f t="shared" si="660"/>
        <v>14</v>
      </c>
      <c r="AH64" s="25">
        <v>0</v>
      </c>
      <c r="AI64" s="25">
        <v>2</v>
      </c>
      <c r="AJ64" s="26">
        <f t="shared" si="661"/>
        <v>2</v>
      </c>
      <c r="AK64" s="26">
        <f t="shared" ref="AK64:AL64" si="741">SUM(AE64+AH64)</f>
        <v>7</v>
      </c>
      <c r="AL64" s="26">
        <f t="shared" si="741"/>
        <v>9</v>
      </c>
      <c r="AM64" s="27">
        <f t="shared" si="663"/>
        <v>16</v>
      </c>
      <c r="AN64" s="30">
        <f>September!AT64</f>
        <v>5</v>
      </c>
      <c r="AO64" s="26">
        <f>September!AU64</f>
        <v>38</v>
      </c>
      <c r="AP64" s="26">
        <f t="shared" si="664"/>
        <v>43</v>
      </c>
      <c r="AQ64" s="25">
        <v>2</v>
      </c>
      <c r="AR64" s="25">
        <v>11</v>
      </c>
      <c r="AS64" s="26">
        <f t="shared" si="665"/>
        <v>13</v>
      </c>
      <c r="AT64" s="26">
        <f t="shared" ref="AT64:AU64" si="742">SUM(AN64+AQ64)</f>
        <v>7</v>
      </c>
      <c r="AU64" s="26">
        <f t="shared" si="742"/>
        <v>49</v>
      </c>
      <c r="AV64" s="27">
        <f t="shared" si="667"/>
        <v>56</v>
      </c>
      <c r="AW64" s="28">
        <f>September!BC64</f>
        <v>0</v>
      </c>
      <c r="AX64" s="28">
        <f>September!BD64</f>
        <v>0</v>
      </c>
      <c r="AY64" s="26">
        <f t="shared" si="668"/>
        <v>0</v>
      </c>
      <c r="AZ64" s="25">
        <v>1</v>
      </c>
      <c r="BA64" s="25">
        <v>0</v>
      </c>
      <c r="BB64" s="26">
        <f t="shared" si="669"/>
        <v>1</v>
      </c>
      <c r="BC64" s="26">
        <f t="shared" ref="BC64:BD64" si="743">SUM(AW64+AZ64)</f>
        <v>1</v>
      </c>
      <c r="BD64" s="26">
        <f t="shared" si="743"/>
        <v>0</v>
      </c>
      <c r="BE64" s="27">
        <f t="shared" si="671"/>
        <v>1</v>
      </c>
      <c r="BF64" s="30">
        <f>September!BL64</f>
        <v>9</v>
      </c>
      <c r="BG64" s="26">
        <f>September!BM64</f>
        <v>16</v>
      </c>
      <c r="BH64" s="26">
        <f t="shared" si="672"/>
        <v>25</v>
      </c>
      <c r="BI64" s="25">
        <v>0</v>
      </c>
      <c r="BJ64" s="25">
        <v>0</v>
      </c>
      <c r="BK64" s="26">
        <f t="shared" si="673"/>
        <v>0</v>
      </c>
      <c r="BL64" s="26">
        <f t="shared" ref="BL64:BM64" si="744">SUM(BF64+BI64)</f>
        <v>9</v>
      </c>
      <c r="BM64" s="26">
        <f t="shared" si="744"/>
        <v>16</v>
      </c>
      <c r="BN64" s="27">
        <f t="shared" si="675"/>
        <v>25</v>
      </c>
      <c r="BO64" s="28">
        <f>September!BU64</f>
        <v>4</v>
      </c>
      <c r="BP64" s="28">
        <f>September!BV64</f>
        <v>0</v>
      </c>
      <c r="BQ64" s="26">
        <f t="shared" si="676"/>
        <v>4</v>
      </c>
      <c r="BR64" s="26"/>
      <c r="BS64" s="26"/>
      <c r="BT64" s="26">
        <f t="shared" si="677"/>
        <v>0</v>
      </c>
      <c r="BU64" s="26">
        <f t="shared" ref="BU64:BV64" si="745">SUM(BO64+BR64)</f>
        <v>4</v>
      </c>
      <c r="BV64" s="26">
        <f t="shared" si="745"/>
        <v>0</v>
      </c>
      <c r="BW64" s="27">
        <f t="shared" si="679"/>
        <v>4</v>
      </c>
      <c r="BX64" s="30">
        <f>September!CD64</f>
        <v>7</v>
      </c>
      <c r="BY64" s="26">
        <f>September!CE64</f>
        <v>3</v>
      </c>
      <c r="BZ64" s="26">
        <f t="shared" si="680"/>
        <v>10</v>
      </c>
      <c r="CA64" s="26"/>
      <c r="CB64" s="26"/>
      <c r="CC64" s="26">
        <f t="shared" si="681"/>
        <v>0</v>
      </c>
      <c r="CD64" s="26">
        <f t="shared" ref="CD64:CE64" si="746">SUM(BX64+CA64)</f>
        <v>7</v>
      </c>
      <c r="CE64" s="26">
        <f t="shared" si="746"/>
        <v>3</v>
      </c>
      <c r="CF64" s="27">
        <f t="shared" si="683"/>
        <v>10</v>
      </c>
      <c r="CG64" s="28">
        <f>September!CM64</f>
        <v>0</v>
      </c>
      <c r="CH64" s="28">
        <f>September!CN64</f>
        <v>2</v>
      </c>
      <c r="CI64" s="26">
        <f t="shared" si="684"/>
        <v>2</v>
      </c>
      <c r="CJ64" s="25">
        <v>0</v>
      </c>
      <c r="CK64" s="25">
        <v>1</v>
      </c>
      <c r="CL64" s="26">
        <f t="shared" si="685"/>
        <v>1</v>
      </c>
      <c r="CM64" s="26">
        <f t="shared" ref="CM64:CN64" si="747">SUM(CG64+CJ64)</f>
        <v>0</v>
      </c>
      <c r="CN64" s="26">
        <f t="shared" si="747"/>
        <v>3</v>
      </c>
      <c r="CO64" s="27">
        <f t="shared" si="687"/>
        <v>3</v>
      </c>
      <c r="CP64" s="95">
        <f ca="1">IFERROR(__xludf.DUMMYFUNCTION("""COMPUTED_VALUE"""),7)</f>
        <v>7</v>
      </c>
      <c r="CQ64" s="96">
        <f ca="1">IFERROR(__xludf.DUMMYFUNCTION("""COMPUTED_VALUE"""),87)</f>
        <v>87</v>
      </c>
      <c r="CR64" s="96">
        <f ca="1">IFERROR(__xludf.DUMMYFUNCTION("""COMPUTED_VALUE"""),96)</f>
        <v>96</v>
      </c>
      <c r="CS64" s="33">
        <f ca="1">IFERROR(__xludf.DUMMYFUNCTION("""COMPUTED_VALUE"""),1)</f>
        <v>1</v>
      </c>
      <c r="CT64" s="33">
        <f ca="1">IFERROR(__xludf.DUMMYFUNCTION("""COMPUTED_VALUE"""),19)</f>
        <v>19</v>
      </c>
      <c r="CU64" s="33">
        <f ca="1">IFERROR(__xludf.DUMMYFUNCTION("""COMPUTED_VALUE"""),20)</f>
        <v>20</v>
      </c>
      <c r="CV64" s="96">
        <f ca="1">IFERROR(__xludf.DUMMYFUNCTION("""COMPUTED_VALUE"""),8)</f>
        <v>8</v>
      </c>
      <c r="CW64" s="96">
        <f ca="1">IFERROR(__xludf.DUMMYFUNCTION("""COMPUTED_VALUE"""),106)</f>
        <v>106</v>
      </c>
      <c r="CX64" s="97">
        <f ca="1">IFERROR(__xludf.DUMMYFUNCTION("""COMPUTED_VALUE"""),116)</f>
        <v>116</v>
      </c>
      <c r="CY64" s="28">
        <f>September!DE64</f>
        <v>3</v>
      </c>
      <c r="CZ64" s="28">
        <f>September!DF64</f>
        <v>9</v>
      </c>
      <c r="DA64" s="26">
        <f t="shared" si="688"/>
        <v>12</v>
      </c>
      <c r="DB64" s="25">
        <v>1</v>
      </c>
      <c r="DC64" s="25">
        <v>6</v>
      </c>
      <c r="DD64" s="26">
        <f t="shared" si="689"/>
        <v>7</v>
      </c>
      <c r="DE64" s="26">
        <f t="shared" ref="DE64:DF64" si="748">SUM(CY64+DB64)</f>
        <v>4</v>
      </c>
      <c r="DF64" s="26">
        <f t="shared" si="748"/>
        <v>15</v>
      </c>
      <c r="DG64" s="27">
        <f t="shared" si="691"/>
        <v>19</v>
      </c>
      <c r="DH64" s="30">
        <f>September!DN64</f>
        <v>92</v>
      </c>
      <c r="DI64" s="26">
        <f>September!DO64</f>
        <v>46</v>
      </c>
      <c r="DJ64" s="26">
        <f t="shared" si="692"/>
        <v>138</v>
      </c>
      <c r="DK64" s="25">
        <v>10</v>
      </c>
      <c r="DL64" s="25">
        <v>6</v>
      </c>
      <c r="DM64" s="26">
        <f t="shared" si="693"/>
        <v>16</v>
      </c>
      <c r="DN64" s="26">
        <f t="shared" ref="DN64:DO64" si="749">SUM(DH64+DK64)</f>
        <v>102</v>
      </c>
      <c r="DO64" s="26">
        <f t="shared" si="749"/>
        <v>52</v>
      </c>
      <c r="DP64" s="27">
        <f t="shared" si="695"/>
        <v>154</v>
      </c>
      <c r="DQ64" s="28">
        <f>September!DW64</f>
        <v>4</v>
      </c>
      <c r="DR64" s="26">
        <f>September!DX64</f>
        <v>1</v>
      </c>
      <c r="DS64" s="26">
        <f t="shared" si="696"/>
        <v>5</v>
      </c>
      <c r="DT64" s="26"/>
      <c r="DU64" s="26"/>
      <c r="DV64" s="26">
        <f t="shared" si="697"/>
        <v>0</v>
      </c>
      <c r="DW64" s="26">
        <f t="shared" ref="DW64:DX64" si="750">SUM(DQ64+DT64)</f>
        <v>4</v>
      </c>
      <c r="DX64" s="26">
        <f t="shared" si="750"/>
        <v>1</v>
      </c>
      <c r="DY64" s="27">
        <f t="shared" si="699"/>
        <v>5</v>
      </c>
      <c r="DZ64" s="30">
        <f>September!EF64</f>
        <v>12</v>
      </c>
      <c r="EA64" s="26">
        <f>September!EG64</f>
        <v>1</v>
      </c>
      <c r="EB64" s="26">
        <f t="shared" si="700"/>
        <v>13</v>
      </c>
      <c r="EC64" s="26"/>
      <c r="ED64" s="26"/>
      <c r="EE64" s="26">
        <f t="shared" si="701"/>
        <v>0</v>
      </c>
      <c r="EF64" s="26">
        <f t="shared" ref="EF64:EG64" si="751">SUM(DZ64+EC64)</f>
        <v>12</v>
      </c>
      <c r="EG64" s="26">
        <f t="shared" si="751"/>
        <v>1</v>
      </c>
      <c r="EH64" s="27">
        <f t="shared" si="703"/>
        <v>13</v>
      </c>
      <c r="EI64" s="30">
        <f>September!EO64</f>
        <v>0</v>
      </c>
      <c r="EJ64" s="26">
        <f>September!EP64</f>
        <v>2</v>
      </c>
      <c r="EK64" s="26">
        <f t="shared" si="704"/>
        <v>2</v>
      </c>
      <c r="EL64" s="26"/>
      <c r="EM64" s="25">
        <v>1</v>
      </c>
      <c r="EN64" s="26">
        <f t="shared" si="705"/>
        <v>1</v>
      </c>
      <c r="EO64" s="26">
        <f t="shared" ref="EO64:EP64" si="752">SUM(EI64+EL64)</f>
        <v>0</v>
      </c>
      <c r="EP64" s="26">
        <f t="shared" si="752"/>
        <v>3</v>
      </c>
      <c r="EQ64" s="27">
        <f t="shared" si="707"/>
        <v>3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24">
        <f>September!J65</f>
        <v>0</v>
      </c>
      <c r="E65" s="25">
        <f>September!K65</f>
        <v>7</v>
      </c>
      <c r="F65" s="26">
        <f t="shared" si="648"/>
        <v>7</v>
      </c>
      <c r="G65" s="26"/>
      <c r="H65" s="26"/>
      <c r="I65" s="26">
        <f t="shared" si="649"/>
        <v>0</v>
      </c>
      <c r="J65" s="26">
        <f t="shared" ref="J65:K65" si="753">SUM(D65+G65)</f>
        <v>0</v>
      </c>
      <c r="K65" s="26">
        <f t="shared" si="753"/>
        <v>7</v>
      </c>
      <c r="L65" s="27">
        <f t="shared" si="651"/>
        <v>7</v>
      </c>
      <c r="M65" s="28">
        <f>September!S65</f>
        <v>0</v>
      </c>
      <c r="N65" s="26">
        <f>September!T65</f>
        <v>0</v>
      </c>
      <c r="O65" s="26">
        <f t="shared" si="652"/>
        <v>0</v>
      </c>
      <c r="P65" s="26"/>
      <c r="Q65" s="26"/>
      <c r="R65" s="26">
        <f t="shared" si="653"/>
        <v>0</v>
      </c>
      <c r="S65" s="26">
        <f t="shared" ref="S65:T65" si="754">SUM(M65+P65)</f>
        <v>0</v>
      </c>
      <c r="T65" s="26">
        <f t="shared" si="754"/>
        <v>0</v>
      </c>
      <c r="U65" s="27">
        <f t="shared" si="655"/>
        <v>0</v>
      </c>
      <c r="V65" s="28">
        <f>September!AB65</f>
        <v>0</v>
      </c>
      <c r="W65" s="28">
        <f>September!AC65</f>
        <v>0</v>
      </c>
      <c r="X65" s="26">
        <f t="shared" si="656"/>
        <v>0</v>
      </c>
      <c r="Y65" s="26"/>
      <c r="Z65" s="26"/>
      <c r="AA65" s="26">
        <f t="shared" si="657"/>
        <v>0</v>
      </c>
      <c r="AB65" s="26">
        <f t="shared" ref="AB65:AC65" si="755">SUM(V65+Y65)</f>
        <v>0</v>
      </c>
      <c r="AC65" s="26">
        <f t="shared" si="755"/>
        <v>0</v>
      </c>
      <c r="AD65" s="27">
        <f t="shared" si="659"/>
        <v>0</v>
      </c>
      <c r="AE65" s="28">
        <f>September!AK65</f>
        <v>3</v>
      </c>
      <c r="AF65" s="28">
        <f>September!AL65</f>
        <v>6</v>
      </c>
      <c r="AG65" s="26">
        <f t="shared" si="660"/>
        <v>9</v>
      </c>
      <c r="AH65" s="25">
        <v>0</v>
      </c>
      <c r="AI65" s="25">
        <v>2</v>
      </c>
      <c r="AJ65" s="26">
        <f t="shared" si="661"/>
        <v>2</v>
      </c>
      <c r="AK65" s="26">
        <f t="shared" ref="AK65:AL65" si="756">SUM(AE65+AH65)</f>
        <v>3</v>
      </c>
      <c r="AL65" s="26">
        <f t="shared" si="756"/>
        <v>8</v>
      </c>
      <c r="AM65" s="27">
        <f t="shared" si="663"/>
        <v>11</v>
      </c>
      <c r="AN65" s="30">
        <f>September!AT65</f>
        <v>5</v>
      </c>
      <c r="AO65" s="26">
        <f>September!AU65</f>
        <v>40</v>
      </c>
      <c r="AP65" s="26">
        <f t="shared" si="664"/>
        <v>45</v>
      </c>
      <c r="AQ65" s="25">
        <v>2</v>
      </c>
      <c r="AR65" s="25">
        <v>11</v>
      </c>
      <c r="AS65" s="26">
        <f t="shared" si="665"/>
        <v>13</v>
      </c>
      <c r="AT65" s="26">
        <f t="shared" ref="AT65:AU65" si="757">SUM(AN65+AQ65)</f>
        <v>7</v>
      </c>
      <c r="AU65" s="26">
        <f t="shared" si="757"/>
        <v>51</v>
      </c>
      <c r="AV65" s="27">
        <f t="shared" si="667"/>
        <v>58</v>
      </c>
      <c r="AW65" s="28">
        <f>September!BC65</f>
        <v>0</v>
      </c>
      <c r="AX65" s="28">
        <f>September!BD65</f>
        <v>0</v>
      </c>
      <c r="AY65" s="26">
        <f t="shared" si="668"/>
        <v>0</v>
      </c>
      <c r="AZ65" s="25">
        <v>0</v>
      </c>
      <c r="BA65" s="25">
        <v>0</v>
      </c>
      <c r="BB65" s="26">
        <f t="shared" si="669"/>
        <v>0</v>
      </c>
      <c r="BC65" s="26">
        <f t="shared" ref="BC65:BD65" si="758">SUM(AW65+AZ65)</f>
        <v>0</v>
      </c>
      <c r="BD65" s="26">
        <f t="shared" si="758"/>
        <v>0</v>
      </c>
      <c r="BE65" s="27">
        <f t="shared" si="671"/>
        <v>0</v>
      </c>
      <c r="BF65" s="30">
        <f>September!BL65</f>
        <v>0</v>
      </c>
      <c r="BG65" s="26">
        <f>September!BM65</f>
        <v>16</v>
      </c>
      <c r="BH65" s="26">
        <f t="shared" si="672"/>
        <v>16</v>
      </c>
      <c r="BI65" s="25">
        <v>0</v>
      </c>
      <c r="BJ65" s="25">
        <v>0</v>
      </c>
      <c r="BK65" s="26">
        <f t="shared" si="673"/>
        <v>0</v>
      </c>
      <c r="BL65" s="26">
        <f t="shared" ref="BL65:BM65" si="759">SUM(BF65+BI65)</f>
        <v>0</v>
      </c>
      <c r="BM65" s="26">
        <f t="shared" si="759"/>
        <v>16</v>
      </c>
      <c r="BN65" s="27">
        <f t="shared" si="675"/>
        <v>16</v>
      </c>
      <c r="BO65" s="28">
        <f>September!BU65</f>
        <v>2</v>
      </c>
      <c r="BP65" s="28">
        <f>September!BV65</f>
        <v>0</v>
      </c>
      <c r="BQ65" s="26">
        <f t="shared" si="676"/>
        <v>2</v>
      </c>
      <c r="BR65" s="26"/>
      <c r="BS65" s="26"/>
      <c r="BT65" s="26">
        <f t="shared" si="677"/>
        <v>0</v>
      </c>
      <c r="BU65" s="26">
        <f t="shared" ref="BU65:BV65" si="760">SUM(BO65+BR65)</f>
        <v>2</v>
      </c>
      <c r="BV65" s="26">
        <f t="shared" si="760"/>
        <v>0</v>
      </c>
      <c r="BW65" s="27">
        <f t="shared" si="679"/>
        <v>2</v>
      </c>
      <c r="BX65" s="30">
        <f>September!CD65</f>
        <v>0</v>
      </c>
      <c r="BY65" s="26">
        <f>September!CE65</f>
        <v>3</v>
      </c>
      <c r="BZ65" s="26">
        <f t="shared" si="680"/>
        <v>3</v>
      </c>
      <c r="CA65" s="26"/>
      <c r="CB65" s="26"/>
      <c r="CC65" s="26">
        <f t="shared" si="681"/>
        <v>0</v>
      </c>
      <c r="CD65" s="26">
        <f t="shared" ref="CD65:CE65" si="761">SUM(BX65+CA65)</f>
        <v>0</v>
      </c>
      <c r="CE65" s="26">
        <f t="shared" si="761"/>
        <v>3</v>
      </c>
      <c r="CF65" s="27">
        <f t="shared" si="683"/>
        <v>3</v>
      </c>
      <c r="CG65" s="28">
        <f>September!CM65</f>
        <v>0</v>
      </c>
      <c r="CH65" s="28">
        <f>September!CN65</f>
        <v>2</v>
      </c>
      <c r="CI65" s="26">
        <f t="shared" si="684"/>
        <v>2</v>
      </c>
      <c r="CJ65" s="25">
        <v>0</v>
      </c>
      <c r="CK65" s="25">
        <v>1</v>
      </c>
      <c r="CL65" s="26">
        <f t="shared" si="685"/>
        <v>1</v>
      </c>
      <c r="CM65" s="26">
        <f t="shared" ref="CM65:CN65" si="762">SUM(CG65+CJ65)</f>
        <v>0</v>
      </c>
      <c r="CN65" s="26">
        <f t="shared" si="762"/>
        <v>3</v>
      </c>
      <c r="CO65" s="27">
        <f t="shared" si="687"/>
        <v>3</v>
      </c>
      <c r="CP65" s="95"/>
      <c r="CQ65" s="96">
        <f ca="1">IFERROR(__xludf.DUMMYFUNCTION("""COMPUTED_VALUE"""),87)</f>
        <v>87</v>
      </c>
      <c r="CR65" s="96">
        <f ca="1">IFERROR(__xludf.DUMMYFUNCTION("""COMPUTED_VALUE"""),87)</f>
        <v>87</v>
      </c>
      <c r="CS65" s="33"/>
      <c r="CT65" s="33">
        <f ca="1">IFERROR(__xludf.DUMMYFUNCTION("""COMPUTED_VALUE"""),19)</f>
        <v>19</v>
      </c>
      <c r="CU65" s="33">
        <f ca="1">IFERROR(__xludf.DUMMYFUNCTION("""COMPUTED_VALUE"""),19)</f>
        <v>19</v>
      </c>
      <c r="CV65" s="96"/>
      <c r="CW65" s="96">
        <f ca="1">IFERROR(__xludf.DUMMYFUNCTION("""COMPUTED_VALUE"""),106)</f>
        <v>106</v>
      </c>
      <c r="CX65" s="97">
        <f ca="1">IFERROR(__xludf.DUMMYFUNCTION("""COMPUTED_VALUE"""),106)</f>
        <v>106</v>
      </c>
      <c r="CY65" s="28">
        <f>September!DE65</f>
        <v>0</v>
      </c>
      <c r="CZ65" s="28">
        <f>September!DF65</f>
        <v>19</v>
      </c>
      <c r="DA65" s="26">
        <f t="shared" si="688"/>
        <v>19</v>
      </c>
      <c r="DB65" s="25">
        <v>0</v>
      </c>
      <c r="DC65" s="25">
        <v>6</v>
      </c>
      <c r="DD65" s="26">
        <f t="shared" si="689"/>
        <v>6</v>
      </c>
      <c r="DE65" s="26">
        <f t="shared" ref="DE65:DF65" si="763">SUM(CY65+DB65)</f>
        <v>0</v>
      </c>
      <c r="DF65" s="26">
        <f t="shared" si="763"/>
        <v>25</v>
      </c>
      <c r="DG65" s="27">
        <f t="shared" si="691"/>
        <v>25</v>
      </c>
      <c r="DH65" s="30">
        <f>September!DN65</f>
        <v>0</v>
      </c>
      <c r="DI65" s="26">
        <f>September!DO65</f>
        <v>46</v>
      </c>
      <c r="DJ65" s="26">
        <f t="shared" si="692"/>
        <v>46</v>
      </c>
      <c r="DK65" s="26"/>
      <c r="DL65" s="25">
        <v>6</v>
      </c>
      <c r="DM65" s="26">
        <f t="shared" si="693"/>
        <v>6</v>
      </c>
      <c r="DN65" s="26">
        <f t="shared" ref="DN65:DO65" si="764">SUM(DH65+DK65)</f>
        <v>0</v>
      </c>
      <c r="DO65" s="26">
        <f t="shared" si="764"/>
        <v>52</v>
      </c>
      <c r="DP65" s="27">
        <f t="shared" si="695"/>
        <v>52</v>
      </c>
      <c r="DQ65" s="28">
        <f>September!DW65</f>
        <v>0</v>
      </c>
      <c r="DR65" s="26">
        <f>September!DX65</f>
        <v>0</v>
      </c>
      <c r="DS65" s="26">
        <f t="shared" si="696"/>
        <v>0</v>
      </c>
      <c r="DT65" s="26"/>
      <c r="DU65" s="26"/>
      <c r="DV65" s="26">
        <f t="shared" si="697"/>
        <v>0</v>
      </c>
      <c r="DW65" s="26">
        <f t="shared" ref="DW65:DX65" si="765">SUM(DQ65+DT65)</f>
        <v>0</v>
      </c>
      <c r="DX65" s="26">
        <f t="shared" si="765"/>
        <v>0</v>
      </c>
      <c r="DY65" s="27">
        <f t="shared" si="699"/>
        <v>0</v>
      </c>
      <c r="DZ65" s="30">
        <f>September!EF65</f>
        <v>0</v>
      </c>
      <c r="EA65" s="26">
        <f>September!EG65</f>
        <v>2</v>
      </c>
      <c r="EB65" s="26">
        <f t="shared" si="700"/>
        <v>2</v>
      </c>
      <c r="EC65" s="26"/>
      <c r="ED65" s="26"/>
      <c r="EE65" s="26">
        <f t="shared" si="701"/>
        <v>0</v>
      </c>
      <c r="EF65" s="26">
        <f t="shared" ref="EF65:EG65" si="766">SUM(DZ65+EC65)</f>
        <v>0</v>
      </c>
      <c r="EG65" s="26">
        <f t="shared" si="766"/>
        <v>2</v>
      </c>
      <c r="EH65" s="27">
        <f t="shared" si="703"/>
        <v>2</v>
      </c>
      <c r="EI65" s="30">
        <f>September!EO65</f>
        <v>0</v>
      </c>
      <c r="EJ65" s="26">
        <f>September!EP65</f>
        <v>2</v>
      </c>
      <c r="EK65" s="26">
        <f t="shared" si="704"/>
        <v>2</v>
      </c>
      <c r="EL65" s="26"/>
      <c r="EM65" s="25">
        <v>1</v>
      </c>
      <c r="EN65" s="26">
        <f t="shared" si="705"/>
        <v>1</v>
      </c>
      <c r="EO65" s="26">
        <f t="shared" ref="EO65:EP65" si="767">SUM(EI65+EL65)</f>
        <v>0</v>
      </c>
      <c r="EP65" s="26">
        <f t="shared" si="767"/>
        <v>3</v>
      </c>
      <c r="EQ65" s="27">
        <f t="shared" si="707"/>
        <v>3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24">
        <f>September!J66</f>
        <v>0</v>
      </c>
      <c r="E66" s="25">
        <f>September!K66</f>
        <v>6</v>
      </c>
      <c r="F66" s="26">
        <f t="shared" si="648"/>
        <v>6</v>
      </c>
      <c r="G66" s="26"/>
      <c r="H66" s="26"/>
      <c r="I66" s="26">
        <f t="shared" si="649"/>
        <v>0</v>
      </c>
      <c r="J66" s="26">
        <f t="shared" ref="J66:K66" si="768">SUM(D66+G66)</f>
        <v>0</v>
      </c>
      <c r="K66" s="26">
        <f t="shared" si="768"/>
        <v>6</v>
      </c>
      <c r="L66" s="27">
        <f t="shared" si="651"/>
        <v>6</v>
      </c>
      <c r="M66" s="28">
        <f>September!S66</f>
        <v>0</v>
      </c>
      <c r="N66" s="26">
        <f>September!T66</f>
        <v>0</v>
      </c>
      <c r="O66" s="26">
        <f t="shared" si="652"/>
        <v>0</v>
      </c>
      <c r="P66" s="26"/>
      <c r="Q66" s="26"/>
      <c r="R66" s="26">
        <f t="shared" si="653"/>
        <v>0</v>
      </c>
      <c r="S66" s="26">
        <f t="shared" ref="S66:T66" si="769">SUM(M66+P66)</f>
        <v>0</v>
      </c>
      <c r="T66" s="26">
        <f t="shared" si="769"/>
        <v>0</v>
      </c>
      <c r="U66" s="27">
        <f t="shared" si="655"/>
        <v>0</v>
      </c>
      <c r="V66" s="28">
        <f>September!AB66</f>
        <v>0</v>
      </c>
      <c r="W66" s="28">
        <f>September!AC66</f>
        <v>0</v>
      </c>
      <c r="X66" s="26">
        <f t="shared" si="656"/>
        <v>0</v>
      </c>
      <c r="Y66" s="26"/>
      <c r="Z66" s="26"/>
      <c r="AA66" s="26">
        <f t="shared" si="657"/>
        <v>0</v>
      </c>
      <c r="AB66" s="26">
        <f t="shared" ref="AB66:AC66" si="770">SUM(V66+Y66)</f>
        <v>0</v>
      </c>
      <c r="AC66" s="26">
        <f t="shared" si="770"/>
        <v>0</v>
      </c>
      <c r="AD66" s="27">
        <f t="shared" si="659"/>
        <v>0</v>
      </c>
      <c r="AE66" s="28">
        <f>September!AK66</f>
        <v>1</v>
      </c>
      <c r="AF66" s="28">
        <f>September!AL66</f>
        <v>6</v>
      </c>
      <c r="AG66" s="26">
        <f t="shared" si="660"/>
        <v>7</v>
      </c>
      <c r="AH66" s="25">
        <v>0</v>
      </c>
      <c r="AI66" s="25">
        <v>2</v>
      </c>
      <c r="AJ66" s="26">
        <f t="shared" si="661"/>
        <v>2</v>
      </c>
      <c r="AK66" s="26">
        <f t="shared" ref="AK66:AL66" si="771">SUM(AE66+AH66)</f>
        <v>1</v>
      </c>
      <c r="AL66" s="26">
        <f t="shared" si="771"/>
        <v>8</v>
      </c>
      <c r="AM66" s="27">
        <f t="shared" si="663"/>
        <v>9</v>
      </c>
      <c r="AN66" s="30">
        <f>September!AT66</f>
        <v>5</v>
      </c>
      <c r="AO66" s="26">
        <f>September!AU66</f>
        <v>40</v>
      </c>
      <c r="AP66" s="26">
        <f t="shared" si="664"/>
        <v>45</v>
      </c>
      <c r="AQ66" s="25">
        <v>2</v>
      </c>
      <c r="AR66" s="25">
        <v>11</v>
      </c>
      <c r="AS66" s="26">
        <f t="shared" si="665"/>
        <v>13</v>
      </c>
      <c r="AT66" s="26">
        <f t="shared" ref="AT66:AU66" si="772">SUM(AN66+AQ66)</f>
        <v>7</v>
      </c>
      <c r="AU66" s="26">
        <f t="shared" si="772"/>
        <v>51</v>
      </c>
      <c r="AV66" s="27">
        <f t="shared" si="667"/>
        <v>58</v>
      </c>
      <c r="AW66" s="28">
        <f>September!BC66</f>
        <v>0</v>
      </c>
      <c r="AX66" s="28">
        <f>September!BD66</f>
        <v>0</v>
      </c>
      <c r="AY66" s="26">
        <f t="shared" si="668"/>
        <v>0</v>
      </c>
      <c r="AZ66" s="25">
        <v>0</v>
      </c>
      <c r="BA66" s="25">
        <v>0</v>
      </c>
      <c r="BB66" s="26">
        <f t="shared" si="669"/>
        <v>0</v>
      </c>
      <c r="BC66" s="26">
        <f t="shared" ref="BC66:BD66" si="773">SUM(AW66+AZ66)</f>
        <v>0</v>
      </c>
      <c r="BD66" s="26">
        <f t="shared" si="773"/>
        <v>0</v>
      </c>
      <c r="BE66" s="27">
        <f t="shared" si="671"/>
        <v>0</v>
      </c>
      <c r="BF66" s="30">
        <f>September!BL66</f>
        <v>0</v>
      </c>
      <c r="BG66" s="26">
        <f>September!BM66</f>
        <v>16</v>
      </c>
      <c r="BH66" s="26">
        <f t="shared" si="672"/>
        <v>16</v>
      </c>
      <c r="BI66" s="25">
        <v>0</v>
      </c>
      <c r="BJ66" s="25">
        <v>0</v>
      </c>
      <c r="BK66" s="26">
        <f t="shared" si="673"/>
        <v>0</v>
      </c>
      <c r="BL66" s="26">
        <f t="shared" ref="BL66:BM66" si="774">SUM(BF66+BI66)</f>
        <v>0</v>
      </c>
      <c r="BM66" s="26">
        <f t="shared" si="774"/>
        <v>16</v>
      </c>
      <c r="BN66" s="27">
        <f t="shared" si="675"/>
        <v>16</v>
      </c>
      <c r="BO66" s="28">
        <f>September!BU66</f>
        <v>0</v>
      </c>
      <c r="BP66" s="28">
        <f>September!BV66</f>
        <v>0</v>
      </c>
      <c r="BQ66" s="26">
        <f t="shared" si="676"/>
        <v>0</v>
      </c>
      <c r="BR66" s="26"/>
      <c r="BS66" s="26"/>
      <c r="BT66" s="26">
        <f t="shared" si="677"/>
        <v>0</v>
      </c>
      <c r="BU66" s="26">
        <f t="shared" ref="BU66:BV66" si="775">SUM(BO66+BR66)</f>
        <v>0</v>
      </c>
      <c r="BV66" s="26">
        <f t="shared" si="775"/>
        <v>0</v>
      </c>
      <c r="BW66" s="27">
        <f t="shared" si="679"/>
        <v>0</v>
      </c>
      <c r="BX66" s="30">
        <f>September!CD66</f>
        <v>0</v>
      </c>
      <c r="BY66" s="26">
        <f>September!CE66</f>
        <v>3</v>
      </c>
      <c r="BZ66" s="26">
        <f t="shared" si="680"/>
        <v>3</v>
      </c>
      <c r="CA66" s="26"/>
      <c r="CB66" s="26"/>
      <c r="CC66" s="26">
        <f t="shared" si="681"/>
        <v>0</v>
      </c>
      <c r="CD66" s="26">
        <f t="shared" ref="CD66:CE66" si="776">SUM(BX66+CA66)</f>
        <v>0</v>
      </c>
      <c r="CE66" s="26">
        <f t="shared" si="776"/>
        <v>3</v>
      </c>
      <c r="CF66" s="27">
        <f t="shared" si="683"/>
        <v>3</v>
      </c>
      <c r="CG66" s="28">
        <f>September!CM66</f>
        <v>0</v>
      </c>
      <c r="CH66" s="28">
        <f>September!CN66</f>
        <v>2</v>
      </c>
      <c r="CI66" s="26">
        <f t="shared" si="684"/>
        <v>2</v>
      </c>
      <c r="CJ66" s="25">
        <v>0</v>
      </c>
      <c r="CK66" s="25">
        <v>1</v>
      </c>
      <c r="CL66" s="26">
        <f t="shared" si="685"/>
        <v>1</v>
      </c>
      <c r="CM66" s="26">
        <f t="shared" ref="CM66:CN66" si="777">SUM(CG66+CJ66)</f>
        <v>0</v>
      </c>
      <c r="CN66" s="26">
        <f t="shared" si="777"/>
        <v>3</v>
      </c>
      <c r="CO66" s="27">
        <f t="shared" si="687"/>
        <v>3</v>
      </c>
      <c r="CP66" s="95"/>
      <c r="CQ66" s="96">
        <f ca="1">IFERROR(__xludf.DUMMYFUNCTION("""COMPUTED_VALUE"""),87)</f>
        <v>87</v>
      </c>
      <c r="CR66" s="96">
        <f ca="1">IFERROR(__xludf.DUMMYFUNCTION("""COMPUTED_VALUE"""),87)</f>
        <v>87</v>
      </c>
      <c r="CS66" s="33"/>
      <c r="CT66" s="33">
        <f ca="1">IFERROR(__xludf.DUMMYFUNCTION("""COMPUTED_VALUE"""),19)</f>
        <v>19</v>
      </c>
      <c r="CU66" s="33">
        <f ca="1">IFERROR(__xludf.DUMMYFUNCTION("""COMPUTED_VALUE"""),19)</f>
        <v>19</v>
      </c>
      <c r="CV66" s="96"/>
      <c r="CW66" s="96">
        <f ca="1">IFERROR(__xludf.DUMMYFUNCTION("""COMPUTED_VALUE"""),106)</f>
        <v>106</v>
      </c>
      <c r="CX66" s="97">
        <f ca="1">IFERROR(__xludf.DUMMYFUNCTION("""COMPUTED_VALUE"""),106)</f>
        <v>106</v>
      </c>
      <c r="CY66" s="28">
        <f>September!DE66</f>
        <v>0</v>
      </c>
      <c r="CZ66" s="28">
        <f>September!DF66</f>
        <v>21</v>
      </c>
      <c r="DA66" s="26">
        <f t="shared" si="688"/>
        <v>21</v>
      </c>
      <c r="DB66" s="25">
        <v>0</v>
      </c>
      <c r="DC66" s="25">
        <v>6</v>
      </c>
      <c r="DD66" s="26">
        <f t="shared" si="689"/>
        <v>6</v>
      </c>
      <c r="DE66" s="26">
        <f t="shared" ref="DE66:DF66" si="778">SUM(CY66+DB66)</f>
        <v>0</v>
      </c>
      <c r="DF66" s="26">
        <f t="shared" si="778"/>
        <v>27</v>
      </c>
      <c r="DG66" s="27">
        <f t="shared" si="691"/>
        <v>27</v>
      </c>
      <c r="DH66" s="30">
        <f>September!DN66</f>
        <v>0</v>
      </c>
      <c r="DI66" s="26">
        <f>September!DO66</f>
        <v>46</v>
      </c>
      <c r="DJ66" s="26">
        <f t="shared" si="692"/>
        <v>46</v>
      </c>
      <c r="DK66" s="26"/>
      <c r="DL66" s="25">
        <v>6</v>
      </c>
      <c r="DM66" s="26">
        <f t="shared" si="693"/>
        <v>6</v>
      </c>
      <c r="DN66" s="26">
        <f t="shared" ref="DN66:DO66" si="779">SUM(DH66+DK66)</f>
        <v>0</v>
      </c>
      <c r="DO66" s="26">
        <f t="shared" si="779"/>
        <v>52</v>
      </c>
      <c r="DP66" s="27">
        <f t="shared" si="695"/>
        <v>52</v>
      </c>
      <c r="DQ66" s="28">
        <f>September!DW66</f>
        <v>0</v>
      </c>
      <c r="DR66" s="26">
        <f>September!DX66</f>
        <v>0</v>
      </c>
      <c r="DS66" s="26">
        <f t="shared" si="696"/>
        <v>0</v>
      </c>
      <c r="DT66" s="26"/>
      <c r="DU66" s="26"/>
      <c r="DV66" s="26">
        <f t="shared" si="697"/>
        <v>0</v>
      </c>
      <c r="DW66" s="26">
        <f t="shared" ref="DW66:DX66" si="780">SUM(DQ66+DT66)</f>
        <v>0</v>
      </c>
      <c r="DX66" s="26">
        <f t="shared" si="780"/>
        <v>0</v>
      </c>
      <c r="DY66" s="27">
        <f t="shared" si="699"/>
        <v>0</v>
      </c>
      <c r="DZ66" s="30">
        <f>September!EF66</f>
        <v>0</v>
      </c>
      <c r="EA66" s="26">
        <f>September!EG66</f>
        <v>2</v>
      </c>
      <c r="EB66" s="26">
        <f t="shared" si="700"/>
        <v>2</v>
      </c>
      <c r="EC66" s="26"/>
      <c r="ED66" s="26"/>
      <c r="EE66" s="26">
        <f t="shared" si="701"/>
        <v>0</v>
      </c>
      <c r="EF66" s="26">
        <f t="shared" ref="EF66:EG66" si="781">SUM(DZ66+EC66)</f>
        <v>0</v>
      </c>
      <c r="EG66" s="26">
        <f t="shared" si="781"/>
        <v>2</v>
      </c>
      <c r="EH66" s="27">
        <f t="shared" si="703"/>
        <v>2</v>
      </c>
      <c r="EI66" s="30">
        <f>September!EO66</f>
        <v>0</v>
      </c>
      <c r="EJ66" s="26">
        <f>September!EP66</f>
        <v>2</v>
      </c>
      <c r="EK66" s="26">
        <f t="shared" si="704"/>
        <v>2</v>
      </c>
      <c r="EL66" s="26"/>
      <c r="EM66" s="25">
        <v>1</v>
      </c>
      <c r="EN66" s="26">
        <f t="shared" si="705"/>
        <v>1</v>
      </c>
      <c r="EO66" s="26">
        <f t="shared" ref="EO66:EP66" si="782">SUM(EI66+EL66)</f>
        <v>0</v>
      </c>
      <c r="EP66" s="26">
        <f t="shared" si="782"/>
        <v>3</v>
      </c>
      <c r="EQ66" s="27">
        <f t="shared" si="707"/>
        <v>3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24">
        <f>September!J67</f>
        <v>0</v>
      </c>
      <c r="E67" s="25">
        <f>September!K67</f>
        <v>7</v>
      </c>
      <c r="F67" s="26">
        <f t="shared" si="648"/>
        <v>7</v>
      </c>
      <c r="G67" s="26"/>
      <c r="H67" s="26"/>
      <c r="I67" s="26">
        <f t="shared" si="649"/>
        <v>0</v>
      </c>
      <c r="J67" s="26">
        <f t="shared" ref="J67:K67" si="783">SUM(D67+G67)</f>
        <v>0</v>
      </c>
      <c r="K67" s="26">
        <f t="shared" si="783"/>
        <v>7</v>
      </c>
      <c r="L67" s="27">
        <f t="shared" si="651"/>
        <v>7</v>
      </c>
      <c r="M67" s="28">
        <f>September!S67</f>
        <v>0</v>
      </c>
      <c r="N67" s="26">
        <f>September!T67</f>
        <v>0</v>
      </c>
      <c r="O67" s="26">
        <f t="shared" si="652"/>
        <v>0</v>
      </c>
      <c r="P67" s="26"/>
      <c r="Q67" s="26"/>
      <c r="R67" s="26">
        <f t="shared" si="653"/>
        <v>0</v>
      </c>
      <c r="S67" s="26">
        <f t="shared" ref="S67:T67" si="784">SUM(M67+P67)</f>
        <v>0</v>
      </c>
      <c r="T67" s="26">
        <f t="shared" si="784"/>
        <v>0</v>
      </c>
      <c r="U67" s="27">
        <f t="shared" si="655"/>
        <v>0</v>
      </c>
      <c r="V67" s="28">
        <f>September!AB67</f>
        <v>0</v>
      </c>
      <c r="W67" s="28">
        <f>September!AC67</f>
        <v>0</v>
      </c>
      <c r="X67" s="26">
        <f t="shared" si="656"/>
        <v>0</v>
      </c>
      <c r="Y67" s="26"/>
      <c r="Z67" s="26"/>
      <c r="AA67" s="26">
        <f t="shared" si="657"/>
        <v>0</v>
      </c>
      <c r="AB67" s="26">
        <f t="shared" ref="AB67:AC67" si="785">SUM(V67+Y67)</f>
        <v>0</v>
      </c>
      <c r="AC67" s="26">
        <f t="shared" si="785"/>
        <v>0</v>
      </c>
      <c r="AD67" s="27">
        <f t="shared" si="659"/>
        <v>0</v>
      </c>
      <c r="AE67" s="28">
        <f>September!AK67</f>
        <v>1</v>
      </c>
      <c r="AF67" s="28">
        <f>September!AL67</f>
        <v>6</v>
      </c>
      <c r="AG67" s="26">
        <f t="shared" si="660"/>
        <v>7</v>
      </c>
      <c r="AH67" s="25">
        <v>0</v>
      </c>
      <c r="AI67" s="25">
        <v>2</v>
      </c>
      <c r="AJ67" s="26">
        <f t="shared" si="661"/>
        <v>2</v>
      </c>
      <c r="AK67" s="26">
        <f t="shared" ref="AK67:AL67" si="786">SUM(AE67+AH67)</f>
        <v>1</v>
      </c>
      <c r="AL67" s="26">
        <f t="shared" si="786"/>
        <v>8</v>
      </c>
      <c r="AM67" s="27">
        <f t="shared" si="663"/>
        <v>9</v>
      </c>
      <c r="AN67" s="30">
        <f>September!AT67</f>
        <v>5</v>
      </c>
      <c r="AO67" s="26">
        <f>September!AU67</f>
        <v>40</v>
      </c>
      <c r="AP67" s="26">
        <f t="shared" si="664"/>
        <v>45</v>
      </c>
      <c r="AQ67" s="25">
        <v>2</v>
      </c>
      <c r="AR67" s="25">
        <v>11</v>
      </c>
      <c r="AS67" s="26">
        <f t="shared" si="665"/>
        <v>13</v>
      </c>
      <c r="AT67" s="26">
        <f t="shared" ref="AT67:AU67" si="787">SUM(AN67+AQ67)</f>
        <v>7</v>
      </c>
      <c r="AU67" s="26">
        <f t="shared" si="787"/>
        <v>51</v>
      </c>
      <c r="AV67" s="27">
        <f t="shared" si="667"/>
        <v>58</v>
      </c>
      <c r="AW67" s="28">
        <f>September!BC67</f>
        <v>0</v>
      </c>
      <c r="AX67" s="28">
        <f>September!BD67</f>
        <v>0</v>
      </c>
      <c r="AY67" s="26">
        <f t="shared" si="668"/>
        <v>0</v>
      </c>
      <c r="AZ67" s="25">
        <v>0</v>
      </c>
      <c r="BA67" s="25">
        <v>0</v>
      </c>
      <c r="BB67" s="26">
        <f t="shared" si="669"/>
        <v>0</v>
      </c>
      <c r="BC67" s="26">
        <f t="shared" ref="BC67:BD67" si="788">SUM(AW67+AZ67)</f>
        <v>0</v>
      </c>
      <c r="BD67" s="26">
        <f t="shared" si="788"/>
        <v>0</v>
      </c>
      <c r="BE67" s="27">
        <f t="shared" si="671"/>
        <v>0</v>
      </c>
      <c r="BF67" s="30">
        <f>September!BL67</f>
        <v>0</v>
      </c>
      <c r="BG67" s="26">
        <f>September!BM67</f>
        <v>16</v>
      </c>
      <c r="BH67" s="26">
        <f t="shared" si="672"/>
        <v>16</v>
      </c>
      <c r="BI67" s="25">
        <v>0</v>
      </c>
      <c r="BJ67" s="25">
        <v>0</v>
      </c>
      <c r="BK67" s="26">
        <f t="shared" si="673"/>
        <v>0</v>
      </c>
      <c r="BL67" s="26">
        <f t="shared" ref="BL67:BM67" si="789">SUM(BF67+BI67)</f>
        <v>0</v>
      </c>
      <c r="BM67" s="26">
        <f t="shared" si="789"/>
        <v>16</v>
      </c>
      <c r="BN67" s="27">
        <f t="shared" si="675"/>
        <v>16</v>
      </c>
      <c r="BO67" s="28">
        <f>September!BU67</f>
        <v>0</v>
      </c>
      <c r="BP67" s="28">
        <f>September!BV67</f>
        <v>0</v>
      </c>
      <c r="BQ67" s="26">
        <f t="shared" si="676"/>
        <v>0</v>
      </c>
      <c r="BR67" s="26"/>
      <c r="BS67" s="26"/>
      <c r="BT67" s="26">
        <f t="shared" si="677"/>
        <v>0</v>
      </c>
      <c r="BU67" s="26">
        <f t="shared" ref="BU67:BV67" si="790">SUM(BO67+BR67)</f>
        <v>0</v>
      </c>
      <c r="BV67" s="26">
        <f t="shared" si="790"/>
        <v>0</v>
      </c>
      <c r="BW67" s="27">
        <f t="shared" si="679"/>
        <v>0</v>
      </c>
      <c r="BX67" s="30">
        <f>September!CD67</f>
        <v>0</v>
      </c>
      <c r="BY67" s="26">
        <f>September!CE67</f>
        <v>3</v>
      </c>
      <c r="BZ67" s="26">
        <f t="shared" si="680"/>
        <v>3</v>
      </c>
      <c r="CA67" s="26"/>
      <c r="CB67" s="26"/>
      <c r="CC67" s="26">
        <f t="shared" si="681"/>
        <v>0</v>
      </c>
      <c r="CD67" s="26">
        <f t="shared" ref="CD67:CE67" si="791">SUM(BX67+CA67)</f>
        <v>0</v>
      </c>
      <c r="CE67" s="26">
        <f t="shared" si="791"/>
        <v>3</v>
      </c>
      <c r="CF67" s="27">
        <f t="shared" si="683"/>
        <v>3</v>
      </c>
      <c r="CG67" s="28">
        <f>September!CM67</f>
        <v>0</v>
      </c>
      <c r="CH67" s="28">
        <f>September!CN67</f>
        <v>2</v>
      </c>
      <c r="CI67" s="26">
        <f t="shared" si="684"/>
        <v>2</v>
      </c>
      <c r="CJ67" s="25">
        <v>0</v>
      </c>
      <c r="CK67" s="25">
        <v>1</v>
      </c>
      <c r="CL67" s="26">
        <f t="shared" si="685"/>
        <v>1</v>
      </c>
      <c r="CM67" s="26">
        <f t="shared" ref="CM67:CN67" si="792">SUM(CG67+CJ67)</f>
        <v>0</v>
      </c>
      <c r="CN67" s="26">
        <f t="shared" si="792"/>
        <v>3</v>
      </c>
      <c r="CO67" s="27">
        <f t="shared" si="687"/>
        <v>3</v>
      </c>
      <c r="CP67" s="95"/>
      <c r="CQ67" s="96">
        <f ca="1">IFERROR(__xludf.DUMMYFUNCTION("""COMPUTED_VALUE"""),87)</f>
        <v>87</v>
      </c>
      <c r="CR67" s="96">
        <f ca="1">IFERROR(__xludf.DUMMYFUNCTION("""COMPUTED_VALUE"""),87)</f>
        <v>87</v>
      </c>
      <c r="CS67" s="33"/>
      <c r="CT67" s="33">
        <f ca="1">IFERROR(__xludf.DUMMYFUNCTION("""COMPUTED_VALUE"""),19)</f>
        <v>19</v>
      </c>
      <c r="CU67" s="33">
        <f ca="1">IFERROR(__xludf.DUMMYFUNCTION("""COMPUTED_VALUE"""),19)</f>
        <v>19</v>
      </c>
      <c r="CV67" s="96"/>
      <c r="CW67" s="96">
        <f ca="1">IFERROR(__xludf.DUMMYFUNCTION("""COMPUTED_VALUE"""),106)</f>
        <v>106</v>
      </c>
      <c r="CX67" s="97">
        <f ca="1">IFERROR(__xludf.DUMMYFUNCTION("""COMPUTED_VALUE"""),106)</f>
        <v>106</v>
      </c>
      <c r="CY67" s="28">
        <f>September!DE67</f>
        <v>0</v>
      </c>
      <c r="CZ67" s="28">
        <f>September!DF67</f>
        <v>19</v>
      </c>
      <c r="DA67" s="26">
        <f t="shared" si="688"/>
        <v>19</v>
      </c>
      <c r="DB67" s="25">
        <v>0</v>
      </c>
      <c r="DC67" s="25">
        <v>6</v>
      </c>
      <c r="DD67" s="26">
        <f t="shared" si="689"/>
        <v>6</v>
      </c>
      <c r="DE67" s="26">
        <f t="shared" ref="DE67:DF67" si="793">SUM(CY67+DB67)</f>
        <v>0</v>
      </c>
      <c r="DF67" s="26">
        <f t="shared" si="793"/>
        <v>25</v>
      </c>
      <c r="DG67" s="27">
        <f t="shared" si="691"/>
        <v>25</v>
      </c>
      <c r="DH67" s="30">
        <f>September!DN67</f>
        <v>0</v>
      </c>
      <c r="DI67" s="26">
        <f>September!DO67</f>
        <v>46</v>
      </c>
      <c r="DJ67" s="26">
        <f t="shared" si="692"/>
        <v>46</v>
      </c>
      <c r="DK67" s="26"/>
      <c r="DL67" s="25">
        <v>6</v>
      </c>
      <c r="DM67" s="26">
        <f t="shared" si="693"/>
        <v>6</v>
      </c>
      <c r="DN67" s="26">
        <f t="shared" ref="DN67:DO67" si="794">SUM(DH67+DK67)</f>
        <v>0</v>
      </c>
      <c r="DO67" s="26">
        <f t="shared" si="794"/>
        <v>52</v>
      </c>
      <c r="DP67" s="27">
        <f t="shared" si="695"/>
        <v>52</v>
      </c>
      <c r="DQ67" s="28">
        <f>September!DW67</f>
        <v>0</v>
      </c>
      <c r="DR67" s="26">
        <f>September!DX67</f>
        <v>0</v>
      </c>
      <c r="DS67" s="26">
        <f t="shared" si="696"/>
        <v>0</v>
      </c>
      <c r="DT67" s="26"/>
      <c r="DU67" s="26"/>
      <c r="DV67" s="26">
        <f t="shared" si="697"/>
        <v>0</v>
      </c>
      <c r="DW67" s="26">
        <f t="shared" ref="DW67:DX67" si="795">SUM(DQ67+DT67)</f>
        <v>0</v>
      </c>
      <c r="DX67" s="26">
        <f t="shared" si="795"/>
        <v>0</v>
      </c>
      <c r="DY67" s="27">
        <f t="shared" si="699"/>
        <v>0</v>
      </c>
      <c r="DZ67" s="30">
        <f>September!EF67</f>
        <v>0</v>
      </c>
      <c r="EA67" s="26">
        <f>September!EG67</f>
        <v>2</v>
      </c>
      <c r="EB67" s="26">
        <f t="shared" si="700"/>
        <v>2</v>
      </c>
      <c r="EC67" s="26"/>
      <c r="ED67" s="26"/>
      <c r="EE67" s="26">
        <f t="shared" si="701"/>
        <v>0</v>
      </c>
      <c r="EF67" s="26">
        <f t="shared" ref="EF67:EG67" si="796">SUM(DZ67+EC67)</f>
        <v>0</v>
      </c>
      <c r="EG67" s="26">
        <f t="shared" si="796"/>
        <v>2</v>
      </c>
      <c r="EH67" s="27">
        <f t="shared" si="703"/>
        <v>2</v>
      </c>
      <c r="EI67" s="30">
        <f>September!EO67</f>
        <v>0</v>
      </c>
      <c r="EJ67" s="26">
        <f>September!EP67</f>
        <v>2</v>
      </c>
      <c r="EK67" s="26">
        <f t="shared" si="704"/>
        <v>2</v>
      </c>
      <c r="EL67" s="26"/>
      <c r="EM67" s="25">
        <v>1</v>
      </c>
      <c r="EN67" s="26">
        <f t="shared" si="705"/>
        <v>1</v>
      </c>
      <c r="EO67" s="26">
        <f t="shared" ref="EO67:EP67" si="797">SUM(EI67+EL67)</f>
        <v>0</v>
      </c>
      <c r="EP67" s="26">
        <f t="shared" si="797"/>
        <v>3</v>
      </c>
      <c r="EQ67" s="27">
        <f t="shared" si="707"/>
        <v>3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24">
        <f>September!J68</f>
        <v>0</v>
      </c>
      <c r="E68" s="25">
        <f>September!K68</f>
        <v>0</v>
      </c>
      <c r="F68" s="26">
        <f t="shared" si="648"/>
        <v>0</v>
      </c>
      <c r="G68" s="26"/>
      <c r="H68" s="26"/>
      <c r="I68" s="26">
        <f t="shared" si="649"/>
        <v>0</v>
      </c>
      <c r="J68" s="26">
        <f t="shared" ref="J68:K68" si="798">SUM(D68+G68)</f>
        <v>0</v>
      </c>
      <c r="K68" s="26">
        <f t="shared" si="798"/>
        <v>0</v>
      </c>
      <c r="L68" s="27">
        <f t="shared" si="651"/>
        <v>0</v>
      </c>
      <c r="M68" s="28">
        <f>September!S68</f>
        <v>0</v>
      </c>
      <c r="N68" s="26">
        <f>September!T68</f>
        <v>0</v>
      </c>
      <c r="O68" s="26">
        <f t="shared" si="652"/>
        <v>0</v>
      </c>
      <c r="P68" s="26"/>
      <c r="Q68" s="26"/>
      <c r="R68" s="26">
        <f t="shared" si="653"/>
        <v>0</v>
      </c>
      <c r="S68" s="26">
        <f t="shared" ref="S68:T68" si="799">SUM(M68+P68)</f>
        <v>0</v>
      </c>
      <c r="T68" s="26">
        <f t="shared" si="799"/>
        <v>0</v>
      </c>
      <c r="U68" s="27">
        <f t="shared" si="655"/>
        <v>0</v>
      </c>
      <c r="V68" s="28">
        <f>September!AB68</f>
        <v>0</v>
      </c>
      <c r="W68" s="28">
        <f>September!AC68</f>
        <v>0</v>
      </c>
      <c r="X68" s="26">
        <f t="shared" si="656"/>
        <v>0</v>
      </c>
      <c r="Y68" s="26"/>
      <c r="Z68" s="26"/>
      <c r="AA68" s="26">
        <f t="shared" si="657"/>
        <v>0</v>
      </c>
      <c r="AB68" s="26">
        <f t="shared" ref="AB68:AC68" si="800">SUM(V68+Y68)</f>
        <v>0</v>
      </c>
      <c r="AC68" s="26">
        <f t="shared" si="800"/>
        <v>0</v>
      </c>
      <c r="AD68" s="27">
        <f t="shared" si="659"/>
        <v>0</v>
      </c>
      <c r="AE68" s="28">
        <f>September!AK68</f>
        <v>0</v>
      </c>
      <c r="AF68" s="28">
        <f>September!AL68</f>
        <v>0</v>
      </c>
      <c r="AG68" s="26">
        <f t="shared" si="660"/>
        <v>0</v>
      </c>
      <c r="AH68" s="25">
        <v>0</v>
      </c>
      <c r="AI68" s="25">
        <v>0</v>
      </c>
      <c r="AJ68" s="26">
        <f t="shared" si="661"/>
        <v>0</v>
      </c>
      <c r="AK68" s="26">
        <f t="shared" ref="AK68:AL68" si="801">SUM(AE68+AH68)</f>
        <v>0</v>
      </c>
      <c r="AL68" s="26">
        <f t="shared" si="801"/>
        <v>0</v>
      </c>
      <c r="AM68" s="27">
        <f t="shared" si="663"/>
        <v>0</v>
      </c>
      <c r="AN68" s="30">
        <f>September!AT68</f>
        <v>0</v>
      </c>
      <c r="AO68" s="26">
        <f>September!AU68</f>
        <v>0</v>
      </c>
      <c r="AP68" s="26">
        <f t="shared" si="664"/>
        <v>0</v>
      </c>
      <c r="AQ68" s="25">
        <v>0</v>
      </c>
      <c r="AR68" s="25">
        <v>0</v>
      </c>
      <c r="AS68" s="26">
        <f t="shared" si="665"/>
        <v>0</v>
      </c>
      <c r="AT68" s="26">
        <f t="shared" ref="AT68:AU68" si="802">SUM(AN68+AQ68)</f>
        <v>0</v>
      </c>
      <c r="AU68" s="26">
        <f t="shared" si="802"/>
        <v>0</v>
      </c>
      <c r="AV68" s="27">
        <f t="shared" si="667"/>
        <v>0</v>
      </c>
      <c r="AW68" s="28">
        <f>September!BC68</f>
        <v>0</v>
      </c>
      <c r="AX68" s="28">
        <f>September!BD68</f>
        <v>0</v>
      </c>
      <c r="AY68" s="26">
        <f t="shared" si="668"/>
        <v>0</v>
      </c>
      <c r="AZ68" s="25">
        <v>0</v>
      </c>
      <c r="BA68" s="25">
        <v>0</v>
      </c>
      <c r="BB68" s="26">
        <f t="shared" si="669"/>
        <v>0</v>
      </c>
      <c r="BC68" s="26">
        <f t="shared" ref="BC68:BD68" si="803">SUM(AW68+AZ68)</f>
        <v>0</v>
      </c>
      <c r="BD68" s="26">
        <f t="shared" si="803"/>
        <v>0</v>
      </c>
      <c r="BE68" s="27">
        <f t="shared" si="671"/>
        <v>0</v>
      </c>
      <c r="BF68" s="30">
        <f>September!BL68</f>
        <v>0</v>
      </c>
      <c r="BG68" s="26">
        <f>September!BM68</f>
        <v>0</v>
      </c>
      <c r="BH68" s="26">
        <f t="shared" si="672"/>
        <v>0</v>
      </c>
      <c r="BI68" s="25">
        <v>0</v>
      </c>
      <c r="BJ68" s="25">
        <v>0</v>
      </c>
      <c r="BK68" s="26">
        <f t="shared" si="673"/>
        <v>0</v>
      </c>
      <c r="BL68" s="26">
        <f t="shared" ref="BL68:BM68" si="804">SUM(BF68+BI68)</f>
        <v>0</v>
      </c>
      <c r="BM68" s="26">
        <f t="shared" si="804"/>
        <v>0</v>
      </c>
      <c r="BN68" s="27">
        <f t="shared" si="675"/>
        <v>0</v>
      </c>
      <c r="BO68" s="28">
        <f>September!BU68</f>
        <v>0</v>
      </c>
      <c r="BP68" s="28">
        <f>September!BV68</f>
        <v>0</v>
      </c>
      <c r="BQ68" s="26">
        <f t="shared" si="676"/>
        <v>0</v>
      </c>
      <c r="BR68" s="26"/>
      <c r="BS68" s="26"/>
      <c r="BT68" s="26">
        <f t="shared" si="677"/>
        <v>0</v>
      </c>
      <c r="BU68" s="26">
        <f t="shared" ref="BU68:BV68" si="805">SUM(BO68+BR68)</f>
        <v>0</v>
      </c>
      <c r="BV68" s="26">
        <f t="shared" si="805"/>
        <v>0</v>
      </c>
      <c r="BW68" s="27">
        <f t="shared" si="679"/>
        <v>0</v>
      </c>
      <c r="BX68" s="30">
        <f>September!CD68</f>
        <v>0</v>
      </c>
      <c r="BY68" s="26">
        <f>September!CE68</f>
        <v>0</v>
      </c>
      <c r="BZ68" s="26">
        <f t="shared" si="680"/>
        <v>0</v>
      </c>
      <c r="CA68" s="26"/>
      <c r="CB68" s="26"/>
      <c r="CC68" s="26">
        <f t="shared" si="681"/>
        <v>0</v>
      </c>
      <c r="CD68" s="26">
        <f t="shared" ref="CD68:CE68" si="806">SUM(BX68+CA68)</f>
        <v>0</v>
      </c>
      <c r="CE68" s="26">
        <f t="shared" si="806"/>
        <v>0</v>
      </c>
      <c r="CF68" s="27">
        <f t="shared" si="683"/>
        <v>0</v>
      </c>
      <c r="CG68" s="28">
        <f>September!CM68</f>
        <v>0</v>
      </c>
      <c r="CH68" s="28">
        <f>September!CN68</f>
        <v>0</v>
      </c>
      <c r="CI68" s="26">
        <f t="shared" si="684"/>
        <v>0</v>
      </c>
      <c r="CJ68" s="25">
        <v>0</v>
      </c>
      <c r="CK68" s="25">
        <v>0</v>
      </c>
      <c r="CL68" s="26">
        <f t="shared" si="685"/>
        <v>0</v>
      </c>
      <c r="CM68" s="26">
        <f t="shared" ref="CM68:CN68" si="807">SUM(CG68+CJ68)</f>
        <v>0</v>
      </c>
      <c r="CN68" s="26">
        <f t="shared" si="807"/>
        <v>0</v>
      </c>
      <c r="CO68" s="27">
        <f t="shared" si="687"/>
        <v>0</v>
      </c>
      <c r="CP68" s="95">
        <f ca="1">IFERROR(__xludf.DUMMYFUNCTION("""COMPUTED_VALUE"""),0)</f>
        <v>0</v>
      </c>
      <c r="CQ68" s="96">
        <f ca="1">IFERROR(__xludf.DUMMYFUNCTION("""COMPUTED_VALUE"""),0)</f>
        <v>0</v>
      </c>
      <c r="CR68" s="96">
        <f ca="1">IFERROR(__xludf.DUMMYFUNCTION("""COMPUTED_VALUE"""),0)</f>
        <v>0</v>
      </c>
      <c r="CS68" s="33">
        <f ca="1">IFERROR(__xludf.DUMMYFUNCTION("""COMPUTED_VALUE"""),0)</f>
        <v>0</v>
      </c>
      <c r="CT68" s="33">
        <f ca="1">IFERROR(__xludf.DUMMYFUNCTION("""COMPUTED_VALUE"""),0)</f>
        <v>0</v>
      </c>
      <c r="CU68" s="33">
        <f ca="1">IFERROR(__xludf.DUMMYFUNCTION("""COMPUTED_VALUE"""),0)</f>
        <v>0</v>
      </c>
      <c r="CV68" s="96">
        <f ca="1">IFERROR(__xludf.DUMMYFUNCTION("""COMPUTED_VALUE"""),0)</f>
        <v>0</v>
      </c>
      <c r="CW68" s="96">
        <f ca="1">IFERROR(__xludf.DUMMYFUNCTION("""COMPUTED_VALUE"""),0)</f>
        <v>0</v>
      </c>
      <c r="CX68" s="97">
        <f ca="1">IFERROR(__xludf.DUMMYFUNCTION("""COMPUTED_VALUE"""),0)</f>
        <v>0</v>
      </c>
      <c r="CY68" s="28">
        <f>September!DE68</f>
        <v>0</v>
      </c>
      <c r="CZ68" s="28">
        <f>September!DF68</f>
        <v>0</v>
      </c>
      <c r="DA68" s="26">
        <f t="shared" si="688"/>
        <v>0</v>
      </c>
      <c r="DB68" s="25">
        <v>0</v>
      </c>
      <c r="DC68" s="25">
        <v>0</v>
      </c>
      <c r="DD68" s="26">
        <f t="shared" si="689"/>
        <v>0</v>
      </c>
      <c r="DE68" s="26">
        <f t="shared" ref="DE68:DF68" si="808">SUM(CY68+DB68)</f>
        <v>0</v>
      </c>
      <c r="DF68" s="26">
        <f t="shared" si="808"/>
        <v>0</v>
      </c>
      <c r="DG68" s="27">
        <f t="shared" si="691"/>
        <v>0</v>
      </c>
      <c r="DH68" s="30">
        <f>September!DN68</f>
        <v>0</v>
      </c>
      <c r="DI68" s="26">
        <f>September!DO68</f>
        <v>0</v>
      </c>
      <c r="DJ68" s="26">
        <f t="shared" si="692"/>
        <v>0</v>
      </c>
      <c r="DK68" s="26"/>
      <c r="DL68" s="26"/>
      <c r="DM68" s="26">
        <f t="shared" si="693"/>
        <v>0</v>
      </c>
      <c r="DN68" s="26">
        <f t="shared" ref="DN68:DO68" si="809">SUM(DH68+DK68)</f>
        <v>0</v>
      </c>
      <c r="DO68" s="26">
        <f t="shared" si="809"/>
        <v>0</v>
      </c>
      <c r="DP68" s="27">
        <f t="shared" si="695"/>
        <v>0</v>
      </c>
      <c r="DQ68" s="28">
        <f>September!DW68</f>
        <v>0</v>
      </c>
      <c r="DR68" s="26">
        <f>September!DX68</f>
        <v>0</v>
      </c>
      <c r="DS68" s="26">
        <f t="shared" si="696"/>
        <v>0</v>
      </c>
      <c r="DT68" s="26"/>
      <c r="DU68" s="26"/>
      <c r="DV68" s="26">
        <f t="shared" si="697"/>
        <v>0</v>
      </c>
      <c r="DW68" s="26">
        <f t="shared" ref="DW68:DX68" si="810">SUM(DQ68+DT68)</f>
        <v>0</v>
      </c>
      <c r="DX68" s="26">
        <f t="shared" si="810"/>
        <v>0</v>
      </c>
      <c r="DY68" s="27">
        <f t="shared" si="699"/>
        <v>0</v>
      </c>
      <c r="DZ68" s="30">
        <f>September!EF68</f>
        <v>0</v>
      </c>
      <c r="EA68" s="26">
        <f>September!EG68</f>
        <v>0</v>
      </c>
      <c r="EB68" s="26">
        <f t="shared" si="700"/>
        <v>0</v>
      </c>
      <c r="EC68" s="26"/>
      <c r="ED68" s="26"/>
      <c r="EE68" s="26">
        <f t="shared" si="701"/>
        <v>0</v>
      </c>
      <c r="EF68" s="26">
        <f t="shared" ref="EF68:EG68" si="811">SUM(DZ68+EC68)</f>
        <v>0</v>
      </c>
      <c r="EG68" s="26">
        <f t="shared" si="811"/>
        <v>0</v>
      </c>
      <c r="EH68" s="27">
        <f t="shared" si="703"/>
        <v>0</v>
      </c>
      <c r="EI68" s="30">
        <f>September!EO68</f>
        <v>0</v>
      </c>
      <c r="EJ68" s="26">
        <f>September!EP68</f>
        <v>0</v>
      </c>
      <c r="EK68" s="26">
        <f t="shared" si="704"/>
        <v>0</v>
      </c>
      <c r="EL68" s="26"/>
      <c r="EM68" s="26"/>
      <c r="EN68" s="26">
        <f t="shared" si="705"/>
        <v>0</v>
      </c>
      <c r="EO68" s="26">
        <f t="shared" ref="EO68:EP68" si="812">SUM(EI68+EL68)</f>
        <v>0</v>
      </c>
      <c r="EP68" s="26">
        <f t="shared" si="812"/>
        <v>0</v>
      </c>
      <c r="EQ68" s="27">
        <f t="shared" si="707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24">
        <f>September!J69</f>
        <v>354</v>
      </c>
      <c r="E69" s="25">
        <f>September!K69</f>
        <v>472</v>
      </c>
      <c r="F69" s="26">
        <f t="shared" si="648"/>
        <v>826</v>
      </c>
      <c r="G69" s="26"/>
      <c r="H69" s="26"/>
      <c r="I69" s="26">
        <f t="shared" si="649"/>
        <v>0</v>
      </c>
      <c r="J69" s="26">
        <f t="shared" ref="J69:K69" si="813">SUM(D69+G69)</f>
        <v>354</v>
      </c>
      <c r="K69" s="26">
        <f t="shared" si="813"/>
        <v>472</v>
      </c>
      <c r="L69" s="27">
        <f t="shared" si="651"/>
        <v>826</v>
      </c>
      <c r="M69" s="28">
        <f>September!S69</f>
        <v>454</v>
      </c>
      <c r="N69" s="26">
        <f>September!T69</f>
        <v>865</v>
      </c>
      <c r="O69" s="26">
        <f t="shared" si="652"/>
        <v>1319</v>
      </c>
      <c r="P69" s="25">
        <v>58</v>
      </c>
      <c r="Q69" s="25">
        <v>84</v>
      </c>
      <c r="R69" s="26">
        <f t="shared" si="653"/>
        <v>142</v>
      </c>
      <c r="S69" s="26">
        <f t="shared" ref="S69:T69" si="814">SUM(M69+P69)</f>
        <v>512</v>
      </c>
      <c r="T69" s="26">
        <f t="shared" si="814"/>
        <v>949</v>
      </c>
      <c r="U69" s="27">
        <f t="shared" si="655"/>
        <v>1461</v>
      </c>
      <c r="V69" s="28">
        <f>September!AB69</f>
        <v>355</v>
      </c>
      <c r="W69" s="28">
        <f>September!AC69</f>
        <v>474</v>
      </c>
      <c r="X69" s="26">
        <f t="shared" si="656"/>
        <v>829</v>
      </c>
      <c r="Y69" s="26"/>
      <c r="Z69" s="26"/>
      <c r="AA69" s="26">
        <f t="shared" si="657"/>
        <v>0</v>
      </c>
      <c r="AB69" s="26">
        <f t="shared" ref="AB69:AC69" si="815">SUM(V69+Y69)</f>
        <v>355</v>
      </c>
      <c r="AC69" s="26">
        <f t="shared" si="815"/>
        <v>474</v>
      </c>
      <c r="AD69" s="27">
        <f t="shared" si="659"/>
        <v>829</v>
      </c>
      <c r="AE69" s="28">
        <f>September!AK69</f>
        <v>297</v>
      </c>
      <c r="AF69" s="28">
        <f>September!AL69</f>
        <v>477</v>
      </c>
      <c r="AG69" s="26">
        <f t="shared" si="660"/>
        <v>774</v>
      </c>
      <c r="AH69" s="25">
        <v>62</v>
      </c>
      <c r="AI69" s="25">
        <v>64</v>
      </c>
      <c r="AJ69" s="26">
        <f t="shared" si="661"/>
        <v>126</v>
      </c>
      <c r="AK69" s="26">
        <f t="shared" ref="AK69:AL69" si="816">SUM(AE69+AH69)</f>
        <v>359</v>
      </c>
      <c r="AL69" s="26">
        <f t="shared" si="816"/>
        <v>541</v>
      </c>
      <c r="AM69" s="27">
        <f t="shared" si="663"/>
        <v>900</v>
      </c>
      <c r="AN69" s="30">
        <f>September!AT69</f>
        <v>390</v>
      </c>
      <c r="AO69" s="26">
        <f>September!AU69</f>
        <v>420</v>
      </c>
      <c r="AP69" s="26">
        <f t="shared" si="664"/>
        <v>810</v>
      </c>
      <c r="AQ69" s="25">
        <v>2</v>
      </c>
      <c r="AR69" s="25">
        <v>0</v>
      </c>
      <c r="AS69" s="26">
        <f t="shared" si="665"/>
        <v>2</v>
      </c>
      <c r="AT69" s="26">
        <f t="shared" ref="AT69:AU69" si="817">SUM(AN69+AQ69)</f>
        <v>392</v>
      </c>
      <c r="AU69" s="26">
        <f t="shared" si="817"/>
        <v>420</v>
      </c>
      <c r="AV69" s="27">
        <f t="shared" si="667"/>
        <v>812</v>
      </c>
      <c r="AW69" s="28">
        <f>September!BC69</f>
        <v>374</v>
      </c>
      <c r="AX69" s="28">
        <f>September!BD69</f>
        <v>455</v>
      </c>
      <c r="AY69" s="26">
        <f t="shared" si="668"/>
        <v>829</v>
      </c>
      <c r="AZ69" s="25">
        <v>117</v>
      </c>
      <c r="BA69" s="25">
        <v>145</v>
      </c>
      <c r="BB69" s="26">
        <f t="shared" si="669"/>
        <v>262</v>
      </c>
      <c r="BC69" s="26">
        <f t="shared" ref="BC69:BD69" si="818">SUM(AW69+AZ69)</f>
        <v>491</v>
      </c>
      <c r="BD69" s="26">
        <f t="shared" si="818"/>
        <v>600</v>
      </c>
      <c r="BE69" s="27">
        <f t="shared" si="671"/>
        <v>1091</v>
      </c>
      <c r="BF69" s="30">
        <f>September!BL69</f>
        <v>911</v>
      </c>
      <c r="BG69" s="26">
        <f>September!BM69</f>
        <v>1036</v>
      </c>
      <c r="BH69" s="26">
        <f t="shared" si="672"/>
        <v>1947</v>
      </c>
      <c r="BI69" s="26"/>
      <c r="BJ69" s="26"/>
      <c r="BK69" s="26">
        <f t="shared" si="673"/>
        <v>0</v>
      </c>
      <c r="BL69" s="26">
        <f t="shared" ref="BL69:BM69" si="819">SUM(BF69+BI69)</f>
        <v>911</v>
      </c>
      <c r="BM69" s="26">
        <f t="shared" si="819"/>
        <v>1036</v>
      </c>
      <c r="BN69" s="27">
        <f t="shared" si="675"/>
        <v>1947</v>
      </c>
      <c r="BO69" s="28">
        <f>September!BU69</f>
        <v>0</v>
      </c>
      <c r="BP69" s="28">
        <f>September!BV69</f>
        <v>0</v>
      </c>
      <c r="BQ69" s="26">
        <f t="shared" si="676"/>
        <v>0</v>
      </c>
      <c r="BR69" s="26"/>
      <c r="BS69" s="26"/>
      <c r="BT69" s="26">
        <f t="shared" si="677"/>
        <v>0</v>
      </c>
      <c r="BU69" s="26">
        <f t="shared" ref="BU69:BV69" si="820">SUM(BO69+BR69)</f>
        <v>0</v>
      </c>
      <c r="BV69" s="26">
        <f t="shared" si="820"/>
        <v>0</v>
      </c>
      <c r="BW69" s="27">
        <f t="shared" si="679"/>
        <v>0</v>
      </c>
      <c r="BX69" s="30">
        <f>September!CD69</f>
        <v>567</v>
      </c>
      <c r="BY69" s="26">
        <f>September!CE69</f>
        <v>794</v>
      </c>
      <c r="BZ69" s="26">
        <f t="shared" si="680"/>
        <v>1361</v>
      </c>
      <c r="CA69" s="26"/>
      <c r="CB69" s="26"/>
      <c r="CC69" s="26">
        <f t="shared" si="681"/>
        <v>0</v>
      </c>
      <c r="CD69" s="26">
        <f t="shared" ref="CD69:CE69" si="821">SUM(BX69+CA69)</f>
        <v>567</v>
      </c>
      <c r="CE69" s="26">
        <f t="shared" si="821"/>
        <v>794</v>
      </c>
      <c r="CF69" s="27">
        <f t="shared" si="683"/>
        <v>1361</v>
      </c>
      <c r="CG69" s="28">
        <f>September!CM69</f>
        <v>96</v>
      </c>
      <c r="CH69" s="28">
        <f>September!CN69</f>
        <v>170</v>
      </c>
      <c r="CI69" s="26">
        <f t="shared" si="684"/>
        <v>266</v>
      </c>
      <c r="CJ69" s="25">
        <v>100</v>
      </c>
      <c r="CK69" s="25">
        <v>144</v>
      </c>
      <c r="CL69" s="26">
        <f t="shared" si="685"/>
        <v>244</v>
      </c>
      <c r="CM69" s="26">
        <f t="shared" ref="CM69:CN69" si="822">SUM(CG69+CJ69)</f>
        <v>196</v>
      </c>
      <c r="CN69" s="26">
        <f t="shared" si="822"/>
        <v>314</v>
      </c>
      <c r="CO69" s="27">
        <f t="shared" si="687"/>
        <v>510</v>
      </c>
      <c r="CP69" s="95">
        <f ca="1">IFERROR(__xludf.DUMMYFUNCTION("""COMPUTED_VALUE"""),658)</f>
        <v>658</v>
      </c>
      <c r="CQ69" s="96">
        <f ca="1">IFERROR(__xludf.DUMMYFUNCTION("""COMPUTED_VALUE"""),934)</f>
        <v>934</v>
      </c>
      <c r="CR69" s="96">
        <f ca="1">IFERROR(__xludf.DUMMYFUNCTION("""COMPUTED_VALUE"""),1592)</f>
        <v>1592</v>
      </c>
      <c r="CS69" s="33">
        <f ca="1">IFERROR(__xludf.DUMMYFUNCTION("""COMPUTED_VALUE"""),27)</f>
        <v>27</v>
      </c>
      <c r="CT69" s="33">
        <f ca="1">IFERROR(__xludf.DUMMYFUNCTION("""COMPUTED_VALUE"""),32)</f>
        <v>32</v>
      </c>
      <c r="CU69" s="33">
        <f ca="1">IFERROR(__xludf.DUMMYFUNCTION("""COMPUTED_VALUE"""),59)</f>
        <v>59</v>
      </c>
      <c r="CV69" s="96">
        <f ca="1">IFERROR(__xludf.DUMMYFUNCTION("""COMPUTED_VALUE"""),685)</f>
        <v>685</v>
      </c>
      <c r="CW69" s="96">
        <f ca="1">IFERROR(__xludf.DUMMYFUNCTION("""COMPUTED_VALUE"""),966)</f>
        <v>966</v>
      </c>
      <c r="CX69" s="97">
        <f ca="1">IFERROR(__xludf.DUMMYFUNCTION("""COMPUTED_VALUE"""),1651)</f>
        <v>1651</v>
      </c>
      <c r="CY69" s="28">
        <f>September!DE69</f>
        <v>426</v>
      </c>
      <c r="CZ69" s="28">
        <f>September!DF69</f>
        <v>684</v>
      </c>
      <c r="DA69" s="26">
        <f t="shared" si="688"/>
        <v>1110</v>
      </c>
      <c r="DB69" s="25">
        <v>95</v>
      </c>
      <c r="DC69" s="25">
        <v>106</v>
      </c>
      <c r="DD69" s="26">
        <f t="shared" si="689"/>
        <v>201</v>
      </c>
      <c r="DE69" s="26">
        <f t="shared" ref="DE69:DF69" si="823">SUM(CY69+DB69)</f>
        <v>521</v>
      </c>
      <c r="DF69" s="26">
        <f t="shared" si="823"/>
        <v>790</v>
      </c>
      <c r="DG69" s="27">
        <f t="shared" si="691"/>
        <v>1311</v>
      </c>
      <c r="DH69" s="30">
        <f>September!DN69</f>
        <v>426</v>
      </c>
      <c r="DI69" s="26">
        <f>September!DO69</f>
        <v>506</v>
      </c>
      <c r="DJ69" s="26">
        <f t="shared" si="692"/>
        <v>932</v>
      </c>
      <c r="DK69" s="25">
        <v>201</v>
      </c>
      <c r="DL69" s="25">
        <v>333</v>
      </c>
      <c r="DM69" s="26">
        <f t="shared" si="693"/>
        <v>534</v>
      </c>
      <c r="DN69" s="26">
        <f t="shared" ref="DN69:DO69" si="824">SUM(DH69+DK69)</f>
        <v>627</v>
      </c>
      <c r="DO69" s="26">
        <f t="shared" si="824"/>
        <v>839</v>
      </c>
      <c r="DP69" s="27">
        <f t="shared" si="695"/>
        <v>1466</v>
      </c>
      <c r="DQ69" s="28">
        <f>September!DW69</f>
        <v>711</v>
      </c>
      <c r="DR69" s="26">
        <f>September!DX69</f>
        <v>992</v>
      </c>
      <c r="DS69" s="26">
        <f t="shared" si="696"/>
        <v>1703</v>
      </c>
      <c r="DT69" s="25">
        <v>21</v>
      </c>
      <c r="DU69" s="25">
        <v>28</v>
      </c>
      <c r="DV69" s="26">
        <f t="shared" si="697"/>
        <v>49</v>
      </c>
      <c r="DW69" s="26">
        <f t="shared" ref="DW69:DX69" si="825">SUM(DQ69+DT69)</f>
        <v>732</v>
      </c>
      <c r="DX69" s="26">
        <f t="shared" si="825"/>
        <v>1020</v>
      </c>
      <c r="DY69" s="27">
        <f t="shared" si="699"/>
        <v>1752</v>
      </c>
      <c r="DZ69" s="30">
        <f>September!EF69</f>
        <v>0</v>
      </c>
      <c r="EA69" s="26">
        <f>September!EG69</f>
        <v>0</v>
      </c>
      <c r="EB69" s="26">
        <f t="shared" si="700"/>
        <v>0</v>
      </c>
      <c r="EC69" s="26"/>
      <c r="ED69" s="26"/>
      <c r="EE69" s="26">
        <f t="shared" si="701"/>
        <v>0</v>
      </c>
      <c r="EF69" s="26">
        <f t="shared" ref="EF69:EG69" si="826">SUM(DZ69+EC69)</f>
        <v>0</v>
      </c>
      <c r="EG69" s="26">
        <f t="shared" si="826"/>
        <v>0</v>
      </c>
      <c r="EH69" s="27">
        <f t="shared" si="703"/>
        <v>0</v>
      </c>
      <c r="EI69" s="30">
        <f>September!EO69</f>
        <v>713</v>
      </c>
      <c r="EJ69" s="26">
        <f>September!EP69</f>
        <v>887</v>
      </c>
      <c r="EK69" s="26">
        <f t="shared" si="704"/>
        <v>1600</v>
      </c>
      <c r="EL69" s="25">
        <v>12</v>
      </c>
      <c r="EM69" s="25">
        <v>14</v>
      </c>
      <c r="EN69" s="26">
        <f t="shared" si="705"/>
        <v>26</v>
      </c>
      <c r="EO69" s="26">
        <f t="shared" ref="EO69:EP69" si="827">SUM(EI69+EL69)</f>
        <v>725</v>
      </c>
      <c r="EP69" s="26">
        <f t="shared" si="827"/>
        <v>901</v>
      </c>
      <c r="EQ69" s="27">
        <f t="shared" si="707"/>
        <v>1626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146">
        <f>September!J70</f>
        <v>0</v>
      </c>
      <c r="E70" s="147">
        <f>September!K70</f>
        <v>0</v>
      </c>
      <c r="F70" s="51"/>
      <c r="G70" s="51"/>
      <c r="H70" s="51"/>
      <c r="I70" s="51"/>
      <c r="J70" s="51"/>
      <c r="K70" s="51"/>
      <c r="L70" s="51"/>
      <c r="M70" s="20">
        <f>September!S70</f>
        <v>0</v>
      </c>
      <c r="N70" s="18">
        <f>September!T70</f>
        <v>0</v>
      </c>
      <c r="O70" s="51"/>
      <c r="P70" s="51"/>
      <c r="Q70" s="51"/>
      <c r="R70" s="51"/>
      <c r="S70" s="51"/>
      <c r="T70" s="51"/>
      <c r="U70" s="51"/>
      <c r="V70" s="20">
        <f>September!AB70</f>
        <v>0</v>
      </c>
      <c r="W70" s="20">
        <f>September!AC70</f>
        <v>0</v>
      </c>
      <c r="X70" s="51"/>
      <c r="Y70" s="51"/>
      <c r="Z70" s="51"/>
      <c r="AA70" s="51"/>
      <c r="AB70" s="51"/>
      <c r="AC70" s="51"/>
      <c r="AD70" s="51"/>
      <c r="AE70" s="20">
        <f>September!AK70</f>
        <v>0</v>
      </c>
      <c r="AF70" s="20">
        <f>September!AL70</f>
        <v>0</v>
      </c>
      <c r="AG70" s="51"/>
      <c r="AH70" s="51"/>
      <c r="AI70" s="51"/>
      <c r="AJ70" s="51"/>
      <c r="AK70" s="51"/>
      <c r="AL70" s="51"/>
      <c r="AM70" s="51"/>
      <c r="AN70" s="17">
        <f>September!AT70</f>
        <v>0</v>
      </c>
      <c r="AO70" s="18">
        <f>September!AU70</f>
        <v>0</v>
      </c>
      <c r="AP70" s="51"/>
      <c r="AQ70" s="51"/>
      <c r="AR70" s="51"/>
      <c r="AS70" s="51"/>
      <c r="AT70" s="51"/>
      <c r="AU70" s="51"/>
      <c r="AV70" s="51"/>
      <c r="AW70" s="20">
        <f>September!BC70</f>
        <v>0</v>
      </c>
      <c r="AX70" s="20">
        <f>September!BD70</f>
        <v>0</v>
      </c>
      <c r="AY70" s="51"/>
      <c r="AZ70" s="51"/>
      <c r="BA70" s="51"/>
      <c r="BB70" s="51"/>
      <c r="BC70" s="51"/>
      <c r="BD70" s="51"/>
      <c r="BE70" s="51"/>
      <c r="BF70" s="17">
        <f>September!BL70</f>
        <v>0</v>
      </c>
      <c r="BG70" s="18">
        <f>September!BM70</f>
        <v>0</v>
      </c>
      <c r="BH70" s="51"/>
      <c r="BI70" s="51"/>
      <c r="BJ70" s="51"/>
      <c r="BK70" s="51"/>
      <c r="BL70" s="51"/>
      <c r="BM70" s="51"/>
      <c r="BN70" s="51"/>
      <c r="BO70" s="20">
        <f>September!BU70</f>
        <v>0</v>
      </c>
      <c r="BP70" s="20">
        <f>September!BV70</f>
        <v>0</v>
      </c>
      <c r="BQ70" s="51"/>
      <c r="BR70" s="51"/>
      <c r="BS70" s="51"/>
      <c r="BT70" s="51"/>
      <c r="BU70" s="51"/>
      <c r="BV70" s="51"/>
      <c r="BW70" s="51"/>
      <c r="BX70" s="17">
        <f>September!CD70</f>
        <v>0</v>
      </c>
      <c r="BY70" s="18">
        <f>September!CE70</f>
        <v>0</v>
      </c>
      <c r="BZ70" s="51"/>
      <c r="CA70" s="51"/>
      <c r="CB70" s="51"/>
      <c r="CC70" s="51"/>
      <c r="CD70" s="51"/>
      <c r="CE70" s="51"/>
      <c r="CF70" s="51"/>
      <c r="CG70" s="20">
        <f>September!CM70</f>
        <v>0</v>
      </c>
      <c r="CH70" s="20">
        <f>September!CN70</f>
        <v>0</v>
      </c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20">
        <f>September!DE70</f>
        <v>0</v>
      </c>
      <c r="CZ70" s="20">
        <f>September!DF70</f>
        <v>0</v>
      </c>
      <c r="DA70" s="51"/>
      <c r="DB70" s="51"/>
      <c r="DC70" s="51"/>
      <c r="DD70" s="51"/>
      <c r="DE70" s="51"/>
      <c r="DF70" s="51"/>
      <c r="DG70" s="51"/>
      <c r="DH70" s="17">
        <f>September!DN70</f>
        <v>0</v>
      </c>
      <c r="DI70" s="18">
        <f>September!DO70</f>
        <v>0</v>
      </c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17">
        <f>September!EF70</f>
        <v>0</v>
      </c>
      <c r="EA70" s="18">
        <f>September!EG70</f>
        <v>0</v>
      </c>
      <c r="EB70" s="51"/>
      <c r="EC70" s="51"/>
      <c r="ED70" s="51"/>
      <c r="EE70" s="51"/>
      <c r="EF70" s="51"/>
      <c r="EG70" s="51"/>
      <c r="EH70" s="51"/>
      <c r="EI70" s="17">
        <f>September!EO70</f>
        <v>0</v>
      </c>
      <c r="EJ70" s="18">
        <f>September!EP70</f>
        <v>0</v>
      </c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20"/>
    </row>
    <row r="71" spans="1:156" ht="14">
      <c r="A71" s="276" t="s">
        <v>86</v>
      </c>
      <c r="B71" s="256"/>
      <c r="C71" s="52" t="s">
        <v>87</v>
      </c>
      <c r="D71" s="24">
        <f>September!J71</f>
        <v>0</v>
      </c>
      <c r="E71" s="25">
        <f>September!K71</f>
        <v>0</v>
      </c>
      <c r="F71" s="41"/>
      <c r="G71" s="41"/>
      <c r="H71" s="41"/>
      <c r="I71" s="41"/>
      <c r="J71" s="41"/>
      <c r="K71" s="41"/>
      <c r="L71" s="41"/>
      <c r="M71" s="28">
        <f>September!S71</f>
        <v>0</v>
      </c>
      <c r="N71" s="26">
        <f>September!T71</f>
        <v>0</v>
      </c>
      <c r="O71" s="41"/>
      <c r="P71" s="41"/>
      <c r="Q71" s="41"/>
      <c r="R71" s="41"/>
      <c r="S71" s="41"/>
      <c r="T71" s="41"/>
      <c r="U71" s="41"/>
      <c r="V71" s="28">
        <f>September!AB71</f>
        <v>0</v>
      </c>
      <c r="W71" s="28">
        <f>September!AC71</f>
        <v>0</v>
      </c>
      <c r="X71" s="41"/>
      <c r="Y71" s="41"/>
      <c r="Z71" s="41"/>
      <c r="AA71" s="41"/>
      <c r="AB71" s="41"/>
      <c r="AC71" s="41"/>
      <c r="AD71" s="41"/>
      <c r="AE71" s="28">
        <f>September!AK71</f>
        <v>0</v>
      </c>
      <c r="AF71" s="28">
        <f>September!AL71</f>
        <v>0</v>
      </c>
      <c r="AG71" s="41"/>
      <c r="AH71" s="41"/>
      <c r="AI71" s="41"/>
      <c r="AJ71" s="41"/>
      <c r="AK71" s="41"/>
      <c r="AL71" s="41"/>
      <c r="AM71" s="41"/>
      <c r="AN71" s="30">
        <f>September!AT71</f>
        <v>0</v>
      </c>
      <c r="AO71" s="26">
        <f>September!AU71</f>
        <v>0</v>
      </c>
      <c r="AP71" s="41"/>
      <c r="AQ71" s="41"/>
      <c r="AR71" s="41"/>
      <c r="AS71" s="41"/>
      <c r="AT71" s="41"/>
      <c r="AU71" s="41"/>
      <c r="AV71" s="41"/>
      <c r="AW71" s="28">
        <f>September!BC71</f>
        <v>0</v>
      </c>
      <c r="AX71" s="28">
        <f>September!BD71</f>
        <v>0</v>
      </c>
      <c r="AY71" s="41"/>
      <c r="AZ71" s="41"/>
      <c r="BA71" s="41"/>
      <c r="BB71" s="41"/>
      <c r="BC71" s="41"/>
      <c r="BD71" s="41"/>
      <c r="BE71" s="41"/>
      <c r="BF71" s="30">
        <f>September!BL71</f>
        <v>0</v>
      </c>
      <c r="BG71" s="26">
        <f>September!BM71</f>
        <v>0</v>
      </c>
      <c r="BH71" s="41"/>
      <c r="BI71" s="41"/>
      <c r="BJ71" s="41"/>
      <c r="BK71" s="41"/>
      <c r="BL71" s="41"/>
      <c r="BM71" s="41"/>
      <c r="BN71" s="41"/>
      <c r="BO71" s="28">
        <f>September!BU71</f>
        <v>0</v>
      </c>
      <c r="BP71" s="28">
        <f>September!BV71</f>
        <v>0</v>
      </c>
      <c r="BQ71" s="41"/>
      <c r="BR71" s="41"/>
      <c r="BS71" s="41"/>
      <c r="BT71" s="41"/>
      <c r="BU71" s="41"/>
      <c r="BV71" s="41"/>
      <c r="BW71" s="41"/>
      <c r="BX71" s="30">
        <f>September!CD71</f>
        <v>0</v>
      </c>
      <c r="BY71" s="26">
        <f>September!CE71</f>
        <v>0</v>
      </c>
      <c r="BZ71" s="41"/>
      <c r="CA71" s="41"/>
      <c r="CB71" s="41"/>
      <c r="CC71" s="41"/>
      <c r="CD71" s="41"/>
      <c r="CE71" s="41"/>
      <c r="CF71" s="41"/>
      <c r="CG71" s="28">
        <f>September!CM71</f>
        <v>0</v>
      </c>
      <c r="CH71" s="28">
        <f>September!CN71</f>
        <v>0</v>
      </c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28">
        <f>September!DE71</f>
        <v>0</v>
      </c>
      <c r="CZ71" s="28">
        <f>September!DF71</f>
        <v>0</v>
      </c>
      <c r="DA71" s="41"/>
      <c r="DB71" s="41"/>
      <c r="DC71" s="41"/>
      <c r="DD71" s="41"/>
      <c r="DE71" s="41"/>
      <c r="DF71" s="41"/>
      <c r="DG71" s="41"/>
      <c r="DH71" s="30">
        <f>September!DN71</f>
        <v>0</v>
      </c>
      <c r="DI71" s="26">
        <f>September!DO71</f>
        <v>0</v>
      </c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30">
        <f>September!EF71</f>
        <v>0</v>
      </c>
      <c r="EA71" s="26">
        <f>September!EG71</f>
        <v>0</v>
      </c>
      <c r="EB71" s="41"/>
      <c r="EC71" s="41"/>
      <c r="ED71" s="41"/>
      <c r="EE71" s="41"/>
      <c r="EF71" s="41"/>
      <c r="EG71" s="41"/>
      <c r="EH71" s="41"/>
      <c r="EI71" s="30">
        <f>September!EO71</f>
        <v>0</v>
      </c>
      <c r="EJ71" s="26">
        <f>September!EP71</f>
        <v>0</v>
      </c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28"/>
    </row>
    <row r="72" spans="1:156" ht="14">
      <c r="A72" s="45" t="s">
        <v>86</v>
      </c>
      <c r="B72" s="46">
        <v>1</v>
      </c>
      <c r="C72" s="57" t="s">
        <v>88</v>
      </c>
      <c r="D72" s="24">
        <f>September!J72</f>
        <v>0</v>
      </c>
      <c r="E72" s="25">
        <f>September!K72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8">SUM(D72+G72)</f>
        <v>0</v>
      </c>
      <c r="K72" s="26">
        <f t="shared" si="828"/>
        <v>0</v>
      </c>
      <c r="L72" s="27">
        <f>SUM(J72:K72)</f>
        <v>0</v>
      </c>
      <c r="M72" s="28">
        <f>September!S72</f>
        <v>63</v>
      </c>
      <c r="N72" s="26">
        <f>September!T72</f>
        <v>196</v>
      </c>
      <c r="O72" s="26">
        <f>SUM(M72:N72)</f>
        <v>259</v>
      </c>
      <c r="P72" s="25">
        <v>9</v>
      </c>
      <c r="Q72" s="25">
        <v>14</v>
      </c>
      <c r="R72" s="26">
        <f>SUM(P72:Q72)</f>
        <v>23</v>
      </c>
      <c r="S72" s="26">
        <f t="shared" ref="S72:T72" si="829">SUM(M72+P72)</f>
        <v>72</v>
      </c>
      <c r="T72" s="26">
        <f t="shared" si="829"/>
        <v>210</v>
      </c>
      <c r="U72" s="27">
        <f>SUM(S72:T72)</f>
        <v>282</v>
      </c>
      <c r="V72" s="28">
        <f>September!AB72</f>
        <v>58</v>
      </c>
      <c r="W72" s="28">
        <f>September!AC72</f>
        <v>50</v>
      </c>
      <c r="X72" s="26">
        <f>SUM(V72:W72)</f>
        <v>108</v>
      </c>
      <c r="Y72" s="25">
        <v>23</v>
      </c>
      <c r="Z72" s="25">
        <v>23</v>
      </c>
      <c r="AA72" s="26">
        <f>SUM(Y72:Z72)</f>
        <v>46</v>
      </c>
      <c r="AB72" s="26">
        <f t="shared" ref="AB72:AC72" si="830">SUM(V72+Y72)</f>
        <v>81</v>
      </c>
      <c r="AC72" s="26">
        <f t="shared" si="830"/>
        <v>73</v>
      </c>
      <c r="AD72" s="27">
        <f>SUM(AB72:AC72)</f>
        <v>154</v>
      </c>
      <c r="AE72" s="28">
        <f>September!AK72</f>
        <v>208</v>
      </c>
      <c r="AF72" s="28">
        <f>September!AL72</f>
        <v>222</v>
      </c>
      <c r="AG72" s="26">
        <f>SUM(AE72:AF72)</f>
        <v>430</v>
      </c>
      <c r="AH72" s="25">
        <v>21</v>
      </c>
      <c r="AI72" s="25">
        <v>25</v>
      </c>
      <c r="AJ72" s="26">
        <f>SUM(AH72:AI72)</f>
        <v>46</v>
      </c>
      <c r="AK72" s="26">
        <f t="shared" ref="AK72:AL72" si="831">SUM(AE72+AH72)</f>
        <v>229</v>
      </c>
      <c r="AL72" s="26">
        <f t="shared" si="831"/>
        <v>247</v>
      </c>
      <c r="AM72" s="27">
        <f>SUM(AK72:AL72)</f>
        <v>476</v>
      </c>
      <c r="AN72" s="30">
        <f>September!AT72</f>
        <v>242</v>
      </c>
      <c r="AO72" s="26">
        <f>September!AU72</f>
        <v>291</v>
      </c>
      <c r="AP72" s="26">
        <f>SUM(AN72:AO72)</f>
        <v>533</v>
      </c>
      <c r="AQ72" s="25">
        <v>24</v>
      </c>
      <c r="AR72" s="25">
        <v>25</v>
      </c>
      <c r="AS72" s="26">
        <f>SUM(AQ72:AR72)</f>
        <v>49</v>
      </c>
      <c r="AT72" s="26">
        <f t="shared" ref="AT72:AU72" si="832">SUM(AN72+AQ72)</f>
        <v>266</v>
      </c>
      <c r="AU72" s="26">
        <f t="shared" si="832"/>
        <v>316</v>
      </c>
      <c r="AV72" s="27">
        <f>SUM(AT72:AU72)</f>
        <v>582</v>
      </c>
      <c r="AW72" s="28">
        <f>September!BC72</f>
        <v>148</v>
      </c>
      <c r="AX72" s="28">
        <f>September!BD72</f>
        <v>220</v>
      </c>
      <c r="AY72" s="26">
        <f>SUM(AW72:AX72)</f>
        <v>368</v>
      </c>
      <c r="AZ72" s="25">
        <v>20</v>
      </c>
      <c r="BA72" s="25">
        <v>26</v>
      </c>
      <c r="BB72" s="26">
        <f>SUM(AZ72:BA72)</f>
        <v>46</v>
      </c>
      <c r="BC72" s="26">
        <f t="shared" ref="BC72:BD72" si="833">SUM(AW72+AZ72)</f>
        <v>168</v>
      </c>
      <c r="BD72" s="26">
        <f t="shared" si="833"/>
        <v>246</v>
      </c>
      <c r="BE72" s="27">
        <f>SUM(BC72:BD72)</f>
        <v>414</v>
      </c>
      <c r="BF72" s="30">
        <f>September!BL72</f>
        <v>248</v>
      </c>
      <c r="BG72" s="26">
        <f>September!BM72</f>
        <v>220</v>
      </c>
      <c r="BH72" s="26">
        <f>SUM(BF72:BG72)</f>
        <v>468</v>
      </c>
      <c r="BI72" s="25">
        <v>41</v>
      </c>
      <c r="BJ72" s="25">
        <v>35</v>
      </c>
      <c r="BK72" s="26">
        <f>SUM(BI72:BJ72)</f>
        <v>76</v>
      </c>
      <c r="BL72" s="26">
        <f t="shared" ref="BL72:BM72" si="834">SUM(BF72+BI72)</f>
        <v>289</v>
      </c>
      <c r="BM72" s="26">
        <f t="shared" si="834"/>
        <v>255</v>
      </c>
      <c r="BN72" s="27">
        <f>SUM(BL72:BM72)</f>
        <v>544</v>
      </c>
      <c r="BO72" s="28">
        <f>September!BU72</f>
        <v>92</v>
      </c>
      <c r="BP72" s="28">
        <f>September!BV72</f>
        <v>129</v>
      </c>
      <c r="BQ72" s="26">
        <f>SUM(BO72:BP72)</f>
        <v>221</v>
      </c>
      <c r="BR72" s="26"/>
      <c r="BS72" s="26"/>
      <c r="BT72" s="26">
        <f>SUM(BR72:BS72)</f>
        <v>0</v>
      </c>
      <c r="BU72" s="26">
        <f t="shared" ref="BU72:BV72" si="835">SUM(BO72+BR72)</f>
        <v>92</v>
      </c>
      <c r="BV72" s="26">
        <f t="shared" si="835"/>
        <v>129</v>
      </c>
      <c r="BW72" s="27">
        <f>SUM(BU72:BV72)</f>
        <v>221</v>
      </c>
      <c r="BX72" s="30">
        <f>September!CD72</f>
        <v>0</v>
      </c>
      <c r="BY72" s="26">
        <f>September!CE72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6">SUM(BX72+CA72)</f>
        <v>0</v>
      </c>
      <c r="CE72" s="26">
        <f t="shared" si="836"/>
        <v>0</v>
      </c>
      <c r="CF72" s="27">
        <f>SUM(CD72:CE72)</f>
        <v>0</v>
      </c>
      <c r="CG72" s="28">
        <f>September!CM72</f>
        <v>66</v>
      </c>
      <c r="CH72" s="28">
        <f>September!CN72</f>
        <v>129</v>
      </c>
      <c r="CI72" s="26">
        <f>SUM(CG72:CH72)</f>
        <v>195</v>
      </c>
      <c r="CJ72" s="25">
        <v>5</v>
      </c>
      <c r="CK72" s="25">
        <v>10</v>
      </c>
      <c r="CL72" s="26">
        <f>SUM(CJ72:CK72)</f>
        <v>15</v>
      </c>
      <c r="CM72" s="26">
        <f t="shared" ref="CM72:CN72" si="837">SUM(CG72+CJ72)</f>
        <v>71</v>
      </c>
      <c r="CN72" s="26">
        <f t="shared" si="837"/>
        <v>139</v>
      </c>
      <c r="CO72" s="27">
        <f>SUM(CM72:CN72)</f>
        <v>210</v>
      </c>
      <c r="CP72" s="95">
        <f ca="1">IFERROR(__xludf.DUMMYFUNCTION("""COMPUTED_VALUE"""),348)</f>
        <v>348</v>
      </c>
      <c r="CQ72" s="96">
        <f ca="1">IFERROR(__xludf.DUMMYFUNCTION("""COMPUTED_VALUE"""),448)</f>
        <v>448</v>
      </c>
      <c r="CR72" s="96">
        <f ca="1">IFERROR(__xludf.DUMMYFUNCTION("""COMPUTED_VALUE"""),796)</f>
        <v>796</v>
      </c>
      <c r="CS72" s="33">
        <f ca="1">IFERROR(__xludf.DUMMYFUNCTION("""COMPUTED_VALUE"""),56)</f>
        <v>56</v>
      </c>
      <c r="CT72" s="33">
        <f ca="1">IFERROR(__xludf.DUMMYFUNCTION("""COMPUTED_VALUE"""),116)</f>
        <v>116</v>
      </c>
      <c r="CU72" s="33">
        <f ca="1">IFERROR(__xludf.DUMMYFUNCTION("""COMPUTED_VALUE"""),172)</f>
        <v>172</v>
      </c>
      <c r="CV72" s="96">
        <f ca="1">IFERROR(__xludf.DUMMYFUNCTION("""COMPUTED_VALUE"""),404)</f>
        <v>404</v>
      </c>
      <c r="CW72" s="96">
        <f ca="1">IFERROR(__xludf.DUMMYFUNCTION("""COMPUTED_VALUE"""),564)</f>
        <v>564</v>
      </c>
      <c r="CX72" s="97">
        <f ca="1">IFERROR(__xludf.DUMMYFUNCTION("""COMPUTED_VALUE"""),968)</f>
        <v>968</v>
      </c>
      <c r="CY72" s="28">
        <f>September!DE72</f>
        <v>252</v>
      </c>
      <c r="CZ72" s="28">
        <f>September!DF72</f>
        <v>277</v>
      </c>
      <c r="DA72" s="26">
        <f>SUM(CY72:CZ72)</f>
        <v>529</v>
      </c>
      <c r="DB72" s="25">
        <v>7</v>
      </c>
      <c r="DC72" s="25">
        <v>7</v>
      </c>
      <c r="DD72" s="26">
        <f>SUM(DB72:DC72)</f>
        <v>14</v>
      </c>
      <c r="DE72" s="26">
        <f t="shared" ref="DE72:DF72" si="838">SUM(CY72+DB72)</f>
        <v>259</v>
      </c>
      <c r="DF72" s="26">
        <f t="shared" si="838"/>
        <v>284</v>
      </c>
      <c r="DG72" s="27">
        <f>SUM(DE72:DF72)</f>
        <v>543</v>
      </c>
      <c r="DH72" s="30">
        <f>September!DN72</f>
        <v>286</v>
      </c>
      <c r="DI72" s="26">
        <f>September!DO72</f>
        <v>315</v>
      </c>
      <c r="DJ72" s="26">
        <f>SUM(DH72:DI72)</f>
        <v>601</v>
      </c>
      <c r="DK72" s="25">
        <v>77</v>
      </c>
      <c r="DL72" s="25">
        <v>27</v>
      </c>
      <c r="DM72" s="26">
        <f>SUM(DK72:DL72)</f>
        <v>104</v>
      </c>
      <c r="DN72" s="26">
        <f t="shared" ref="DN72:DO72" si="839">SUM(DH72+DK72)</f>
        <v>363</v>
      </c>
      <c r="DO72" s="26">
        <f t="shared" si="839"/>
        <v>342</v>
      </c>
      <c r="DP72" s="27">
        <f>SUM(DN72:DO72)</f>
        <v>705</v>
      </c>
      <c r="DQ72" s="28">
        <f>September!DW72</f>
        <v>139</v>
      </c>
      <c r="DR72" s="26">
        <f>September!DX72</f>
        <v>218</v>
      </c>
      <c r="DS72" s="26">
        <f>SUM(DQ72:DR72)</f>
        <v>357</v>
      </c>
      <c r="DT72" s="25">
        <v>13</v>
      </c>
      <c r="DU72" s="25">
        <v>14</v>
      </c>
      <c r="DV72" s="26">
        <f>SUM(DT72:DU72)</f>
        <v>27</v>
      </c>
      <c r="DW72" s="26">
        <f t="shared" ref="DW72:DX72" si="840">SUM(DQ72+DT72)</f>
        <v>152</v>
      </c>
      <c r="DX72" s="26">
        <f t="shared" si="840"/>
        <v>232</v>
      </c>
      <c r="DY72" s="27">
        <f>SUM(DW72:DX72)</f>
        <v>384</v>
      </c>
      <c r="DZ72" s="30">
        <f>September!EF72</f>
        <v>41</v>
      </c>
      <c r="EA72" s="26">
        <f>September!EG72</f>
        <v>60</v>
      </c>
      <c r="EB72" s="26">
        <f>SUM(DZ72:EA72)</f>
        <v>101</v>
      </c>
      <c r="EC72" s="25">
        <v>4</v>
      </c>
      <c r="ED72" s="25">
        <v>9</v>
      </c>
      <c r="EE72" s="26">
        <f>SUM(EC72:ED72)</f>
        <v>13</v>
      </c>
      <c r="EF72" s="26">
        <f t="shared" ref="EF72:EG72" si="841">SUM(DZ72+EC72)</f>
        <v>45</v>
      </c>
      <c r="EG72" s="26">
        <f t="shared" si="841"/>
        <v>69</v>
      </c>
      <c r="EH72" s="27">
        <f>SUM(EF72:EG72)</f>
        <v>114</v>
      </c>
      <c r="EI72" s="30">
        <f>September!EO72</f>
        <v>141</v>
      </c>
      <c r="EJ72" s="26">
        <f>September!EP72</f>
        <v>176</v>
      </c>
      <c r="EK72" s="26">
        <f>SUM(EI72:EJ72)</f>
        <v>317</v>
      </c>
      <c r="EL72" s="25">
        <v>19</v>
      </c>
      <c r="EM72" s="25">
        <v>24</v>
      </c>
      <c r="EN72" s="26">
        <f>SUM(EL72:EM72)</f>
        <v>43</v>
      </c>
      <c r="EO72" s="26">
        <f t="shared" ref="EO72:EP72" si="842">SUM(EI72+EL72)</f>
        <v>160</v>
      </c>
      <c r="EP72" s="26">
        <f t="shared" si="842"/>
        <v>200</v>
      </c>
      <c r="EQ72" s="27">
        <f>SUM(EO72:EP72)</f>
        <v>360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24">
        <f>September!J73</f>
        <v>0</v>
      </c>
      <c r="E73" s="25">
        <f>September!K73</f>
        <v>0</v>
      </c>
      <c r="F73" s="41"/>
      <c r="G73" s="41"/>
      <c r="H73" s="41"/>
      <c r="I73" s="41"/>
      <c r="J73" s="41"/>
      <c r="K73" s="41"/>
      <c r="L73" s="41"/>
      <c r="M73" s="28">
        <f>September!S73</f>
        <v>0</v>
      </c>
      <c r="N73" s="26">
        <f>September!T73</f>
        <v>0</v>
      </c>
      <c r="O73" s="41"/>
      <c r="P73" s="41"/>
      <c r="Q73" s="41"/>
      <c r="R73" s="41"/>
      <c r="S73" s="41"/>
      <c r="T73" s="41"/>
      <c r="U73" s="41"/>
      <c r="V73" s="28">
        <f>September!AB73</f>
        <v>0</v>
      </c>
      <c r="W73" s="28">
        <f>September!AC73</f>
        <v>0</v>
      </c>
      <c r="X73" s="41"/>
      <c r="Y73" s="41"/>
      <c r="Z73" s="41"/>
      <c r="AA73" s="41"/>
      <c r="AB73" s="41"/>
      <c r="AC73" s="41"/>
      <c r="AD73" s="41"/>
      <c r="AE73" s="28">
        <f>September!AK73</f>
        <v>0</v>
      </c>
      <c r="AF73" s="28">
        <f>September!AL73</f>
        <v>0</v>
      </c>
      <c r="AG73" s="41"/>
      <c r="AH73" s="41"/>
      <c r="AI73" s="41"/>
      <c r="AJ73" s="41"/>
      <c r="AK73" s="41"/>
      <c r="AL73" s="41"/>
      <c r="AM73" s="41"/>
      <c r="AN73" s="30">
        <f>September!AT73</f>
        <v>0</v>
      </c>
      <c r="AO73" s="26">
        <f>September!AU73</f>
        <v>0</v>
      </c>
      <c r="AP73" s="41"/>
      <c r="AQ73" s="41"/>
      <c r="AR73" s="41"/>
      <c r="AS73" s="41"/>
      <c r="AT73" s="41"/>
      <c r="AU73" s="41"/>
      <c r="AV73" s="41"/>
      <c r="AW73" s="28">
        <f>September!BC73</f>
        <v>0</v>
      </c>
      <c r="AX73" s="28">
        <f>September!BD73</f>
        <v>0</v>
      </c>
      <c r="AY73" s="41"/>
      <c r="AZ73" s="41"/>
      <c r="BA73" s="41"/>
      <c r="BB73" s="41"/>
      <c r="BC73" s="41"/>
      <c r="BD73" s="41"/>
      <c r="BE73" s="41"/>
      <c r="BF73" s="30">
        <f>September!BL73</f>
        <v>0</v>
      </c>
      <c r="BG73" s="26">
        <f>September!BM73</f>
        <v>0</v>
      </c>
      <c r="BH73" s="41"/>
      <c r="BI73" s="41"/>
      <c r="BJ73" s="41"/>
      <c r="BK73" s="41"/>
      <c r="BL73" s="41"/>
      <c r="BM73" s="41"/>
      <c r="BN73" s="41"/>
      <c r="BO73" s="28">
        <f>September!BU73</f>
        <v>0</v>
      </c>
      <c r="BP73" s="28">
        <f>September!BV73</f>
        <v>0</v>
      </c>
      <c r="BQ73" s="41"/>
      <c r="BR73" s="41"/>
      <c r="BS73" s="41"/>
      <c r="BT73" s="41"/>
      <c r="BU73" s="41"/>
      <c r="BV73" s="41"/>
      <c r="BW73" s="41"/>
      <c r="BX73" s="30">
        <f>September!CD73</f>
        <v>0</v>
      </c>
      <c r="BY73" s="26">
        <f>September!CE73</f>
        <v>0</v>
      </c>
      <c r="BZ73" s="41"/>
      <c r="CA73" s="41"/>
      <c r="CB73" s="41"/>
      <c r="CC73" s="41"/>
      <c r="CD73" s="41"/>
      <c r="CE73" s="41"/>
      <c r="CF73" s="41"/>
      <c r="CG73" s="28">
        <f>September!CM73</f>
        <v>0</v>
      </c>
      <c r="CH73" s="28">
        <f>September!CN73</f>
        <v>0</v>
      </c>
      <c r="CI73" s="41"/>
      <c r="CJ73" s="41"/>
      <c r="CK73" s="41"/>
      <c r="CL73" s="41"/>
      <c r="CM73" s="41"/>
      <c r="CN73" s="41"/>
      <c r="CO73" s="41"/>
      <c r="CP73" s="119"/>
      <c r="CQ73" s="119"/>
      <c r="CR73" s="119"/>
      <c r="CS73" s="43"/>
      <c r="CT73" s="43"/>
      <c r="CU73" s="43"/>
      <c r="CV73" s="119"/>
      <c r="CW73" s="119"/>
      <c r="CX73" s="119"/>
      <c r="CY73" s="28">
        <f>September!DE73</f>
        <v>0</v>
      </c>
      <c r="CZ73" s="28">
        <f>September!DF73</f>
        <v>0</v>
      </c>
      <c r="DA73" s="41"/>
      <c r="DB73" s="41"/>
      <c r="DC73" s="41"/>
      <c r="DD73" s="41"/>
      <c r="DE73" s="41"/>
      <c r="DF73" s="41"/>
      <c r="DG73" s="41"/>
      <c r="DH73" s="30">
        <f>September!DN73</f>
        <v>0</v>
      </c>
      <c r="DI73" s="26">
        <f>September!DO73</f>
        <v>0</v>
      </c>
      <c r="DJ73" s="41"/>
      <c r="DK73" s="41"/>
      <c r="DL73" s="41"/>
      <c r="DM73" s="41"/>
      <c r="DN73" s="41"/>
      <c r="DO73" s="41"/>
      <c r="DP73" s="41"/>
      <c r="DQ73" s="28">
        <f>September!DW73</f>
        <v>0</v>
      </c>
      <c r="DR73" s="26">
        <f>September!DX73</f>
        <v>0</v>
      </c>
      <c r="DS73" s="41"/>
      <c r="DT73" s="41"/>
      <c r="DU73" s="41"/>
      <c r="DV73" s="41"/>
      <c r="DW73" s="41"/>
      <c r="DX73" s="41"/>
      <c r="DY73" s="41"/>
      <c r="DZ73" s="30">
        <f>September!EF73</f>
        <v>0</v>
      </c>
      <c r="EA73" s="26">
        <f>September!EG73</f>
        <v>0</v>
      </c>
      <c r="EB73" s="41"/>
      <c r="EC73" s="41"/>
      <c r="ED73" s="41"/>
      <c r="EE73" s="41"/>
      <c r="EF73" s="41"/>
      <c r="EG73" s="41"/>
      <c r="EH73" s="41"/>
      <c r="EI73" s="30">
        <f>September!EO73</f>
        <v>0</v>
      </c>
      <c r="EJ73" s="26">
        <f>September!EP73</f>
        <v>0</v>
      </c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28"/>
    </row>
    <row r="74" spans="1:156" ht="14">
      <c r="A74" s="58"/>
      <c r="B74" s="59">
        <v>1</v>
      </c>
      <c r="C74" s="57" t="s">
        <v>89</v>
      </c>
      <c r="D74" s="24">
        <f>September!J74</f>
        <v>95</v>
      </c>
      <c r="E74" s="25">
        <f>September!K74</f>
        <v>125</v>
      </c>
      <c r="F74" s="26">
        <f t="shared" ref="F74:F78" si="843">SUM(D74:E74)</f>
        <v>220</v>
      </c>
      <c r="G74" s="25">
        <v>18</v>
      </c>
      <c r="H74" s="25">
        <v>11</v>
      </c>
      <c r="I74" s="26">
        <f t="shared" ref="I74:I78" si="844">SUM(G74:H74)</f>
        <v>29</v>
      </c>
      <c r="J74" s="26">
        <f t="shared" ref="J74:K74" si="845">SUM(D74+G74)</f>
        <v>113</v>
      </c>
      <c r="K74" s="26">
        <f t="shared" si="845"/>
        <v>136</v>
      </c>
      <c r="L74" s="27">
        <f t="shared" ref="L74:L78" si="846">SUM(J74:K74)</f>
        <v>249</v>
      </c>
      <c r="M74" s="28">
        <f>September!S74</f>
        <v>56</v>
      </c>
      <c r="N74" s="26">
        <f>September!T74</f>
        <v>85</v>
      </c>
      <c r="O74" s="26">
        <f t="shared" ref="O74:O78" si="847">SUM(M74:N74)</f>
        <v>141</v>
      </c>
      <c r="P74" s="25">
        <v>8</v>
      </c>
      <c r="Q74" s="25">
        <v>10</v>
      </c>
      <c r="R74" s="26">
        <f t="shared" ref="R74:R78" si="848">SUM(P74:Q74)</f>
        <v>18</v>
      </c>
      <c r="S74" s="26">
        <f t="shared" ref="S74:T74" si="849">SUM(M74+P74)</f>
        <v>64</v>
      </c>
      <c r="T74" s="26">
        <f t="shared" si="849"/>
        <v>95</v>
      </c>
      <c r="U74" s="27">
        <f t="shared" ref="U74:U78" si="850">SUM(S74:T74)</f>
        <v>159</v>
      </c>
      <c r="V74" s="28">
        <f>September!AB74</f>
        <v>57</v>
      </c>
      <c r="W74" s="28">
        <f>September!AC74</f>
        <v>52</v>
      </c>
      <c r="X74" s="26">
        <f t="shared" ref="X74:X78" si="851">SUM(V74:W74)</f>
        <v>109</v>
      </c>
      <c r="Y74" s="25">
        <v>26</v>
      </c>
      <c r="Z74" s="25">
        <v>20</v>
      </c>
      <c r="AA74" s="26">
        <f t="shared" ref="AA74:AA78" si="852">SUM(Y74:Z74)</f>
        <v>46</v>
      </c>
      <c r="AB74" s="26">
        <f t="shared" ref="AB74:AC74" si="853">SUM(V74+Y74)</f>
        <v>83</v>
      </c>
      <c r="AC74" s="26">
        <f t="shared" si="853"/>
        <v>72</v>
      </c>
      <c r="AD74" s="27">
        <f t="shared" ref="AD74:AD78" si="854">SUM(AB74:AC74)</f>
        <v>155</v>
      </c>
      <c r="AE74" s="28">
        <f>September!AK74</f>
        <v>179</v>
      </c>
      <c r="AF74" s="28">
        <f>September!AL74</f>
        <v>183</v>
      </c>
      <c r="AG74" s="26">
        <f t="shared" ref="AG74:AG78" si="855">SUM(AE74:AF74)</f>
        <v>362</v>
      </c>
      <c r="AH74" s="25">
        <v>21</v>
      </c>
      <c r="AI74" s="25">
        <v>25</v>
      </c>
      <c r="AJ74" s="26">
        <f t="shared" ref="AJ74:AJ78" si="856">SUM(AH74:AI74)</f>
        <v>46</v>
      </c>
      <c r="AK74" s="26">
        <f t="shared" ref="AK74:AL74" si="857">SUM(AE74+AH74)</f>
        <v>200</v>
      </c>
      <c r="AL74" s="26">
        <f t="shared" si="857"/>
        <v>208</v>
      </c>
      <c r="AM74" s="27">
        <f t="shared" ref="AM74:AM78" si="858">SUM(AK74:AL74)</f>
        <v>408</v>
      </c>
      <c r="AN74" s="30">
        <f>September!AT74</f>
        <v>181</v>
      </c>
      <c r="AO74" s="26">
        <f>September!AU74</f>
        <v>175</v>
      </c>
      <c r="AP74" s="26">
        <f t="shared" ref="AP74:AP78" si="859">SUM(AN74:AO74)</f>
        <v>356</v>
      </c>
      <c r="AQ74" s="25">
        <v>21</v>
      </c>
      <c r="AR74" s="25">
        <v>22</v>
      </c>
      <c r="AS74" s="26">
        <f t="shared" ref="AS74:AS78" si="860">SUM(AQ74:AR74)</f>
        <v>43</v>
      </c>
      <c r="AT74" s="26">
        <f t="shared" ref="AT74:AU74" si="861">SUM(AN74+AQ74)</f>
        <v>202</v>
      </c>
      <c r="AU74" s="26">
        <f t="shared" si="861"/>
        <v>197</v>
      </c>
      <c r="AV74" s="27">
        <f t="shared" ref="AV74:AV78" si="862">SUM(AT74:AU74)</f>
        <v>399</v>
      </c>
      <c r="AW74" s="28">
        <f>September!BC74</f>
        <v>91</v>
      </c>
      <c r="AX74" s="28">
        <f>September!BD74</f>
        <v>127</v>
      </c>
      <c r="AY74" s="26">
        <f t="shared" ref="AY74:AY78" si="863">SUM(AW74:AX74)</f>
        <v>218</v>
      </c>
      <c r="AZ74" s="25">
        <v>20</v>
      </c>
      <c r="BA74" s="25">
        <v>26</v>
      </c>
      <c r="BB74" s="26">
        <f t="shared" ref="BB74:BB78" si="864">SUM(AZ74:BA74)</f>
        <v>46</v>
      </c>
      <c r="BC74" s="26">
        <f t="shared" ref="BC74:BD74" si="865">SUM(AW74+AZ74)</f>
        <v>111</v>
      </c>
      <c r="BD74" s="26">
        <f t="shared" si="865"/>
        <v>153</v>
      </c>
      <c r="BE74" s="27">
        <f t="shared" ref="BE74:BE78" si="866">SUM(BC74:BD74)</f>
        <v>264</v>
      </c>
      <c r="BF74" s="30">
        <f>September!BL74</f>
        <v>246</v>
      </c>
      <c r="BG74" s="26">
        <f>September!BM74</f>
        <v>218</v>
      </c>
      <c r="BH74" s="26">
        <f t="shared" ref="BH74:BH78" si="867">SUM(BF74:BG74)</f>
        <v>464</v>
      </c>
      <c r="BI74" s="25">
        <v>41</v>
      </c>
      <c r="BJ74" s="25">
        <v>35</v>
      </c>
      <c r="BK74" s="26">
        <f t="shared" ref="BK74:BK78" si="868">SUM(BI74:BJ74)</f>
        <v>76</v>
      </c>
      <c r="BL74" s="26">
        <f t="shared" ref="BL74:BM74" si="869">SUM(BF74+BI74)</f>
        <v>287</v>
      </c>
      <c r="BM74" s="26">
        <f t="shared" si="869"/>
        <v>253</v>
      </c>
      <c r="BN74" s="27">
        <f t="shared" ref="BN74:BN78" si="870">SUM(BL74:BM74)</f>
        <v>540</v>
      </c>
      <c r="BO74" s="28">
        <f>September!BU74</f>
        <v>92</v>
      </c>
      <c r="BP74" s="28">
        <f>September!BV74</f>
        <v>129</v>
      </c>
      <c r="BQ74" s="26">
        <f t="shared" ref="BQ74:BQ78" si="871">SUM(BO74:BP74)</f>
        <v>221</v>
      </c>
      <c r="BR74" s="25">
        <v>33</v>
      </c>
      <c r="BS74" s="25">
        <v>16</v>
      </c>
      <c r="BT74" s="26">
        <f t="shared" ref="BT74:BT78" si="872">SUM(BR74:BS74)</f>
        <v>49</v>
      </c>
      <c r="BU74" s="26">
        <f t="shared" ref="BU74:BV74" si="873">SUM(BO74+BR74)</f>
        <v>125</v>
      </c>
      <c r="BV74" s="26">
        <f t="shared" si="873"/>
        <v>145</v>
      </c>
      <c r="BW74" s="27">
        <f t="shared" ref="BW74:BW78" si="874">SUM(BU74:BV74)</f>
        <v>270</v>
      </c>
      <c r="BX74" s="30">
        <f>September!CD74</f>
        <v>0</v>
      </c>
      <c r="BY74" s="26">
        <f>September!CE74</f>
        <v>0</v>
      </c>
      <c r="BZ74" s="26">
        <f t="shared" ref="BZ74:BZ78" si="875">SUM(BX74:BY74)</f>
        <v>0</v>
      </c>
      <c r="CA74" s="26"/>
      <c r="CB74" s="26"/>
      <c r="CC74" s="26">
        <f t="shared" ref="CC74:CC78" si="876">SUM(CA74:CB74)</f>
        <v>0</v>
      </c>
      <c r="CD74" s="26">
        <f t="shared" ref="CD74:CE74" si="877">SUM(BX74+CA74)</f>
        <v>0</v>
      </c>
      <c r="CE74" s="26">
        <f t="shared" si="877"/>
        <v>0</v>
      </c>
      <c r="CF74" s="27">
        <f t="shared" ref="CF74:CF78" si="878">SUM(CD74:CE74)</f>
        <v>0</v>
      </c>
      <c r="CG74" s="28">
        <f>September!CM74</f>
        <v>44</v>
      </c>
      <c r="CH74" s="28">
        <f>September!CN74</f>
        <v>78</v>
      </c>
      <c r="CI74" s="26">
        <f t="shared" ref="CI74:CI78" si="879">SUM(CG74:CH74)</f>
        <v>122</v>
      </c>
      <c r="CJ74" s="25">
        <v>5</v>
      </c>
      <c r="CK74" s="25">
        <v>10</v>
      </c>
      <c r="CL74" s="26">
        <f t="shared" ref="CL74:CL78" si="880">SUM(CJ74:CK74)</f>
        <v>15</v>
      </c>
      <c r="CM74" s="26">
        <f t="shared" ref="CM74:CN74" si="881">SUM(CG74+CJ74)</f>
        <v>49</v>
      </c>
      <c r="CN74" s="26">
        <f t="shared" si="881"/>
        <v>88</v>
      </c>
      <c r="CO74" s="27">
        <f t="shared" ref="CO74:CO78" si="882">SUM(CM74:CN74)</f>
        <v>137</v>
      </c>
      <c r="CP74" s="95">
        <f ca="1">IFERROR(__xludf.DUMMYFUNCTION("""COMPUTED_VALUE"""),237)</f>
        <v>237</v>
      </c>
      <c r="CQ74" s="96">
        <f ca="1">IFERROR(__xludf.DUMMYFUNCTION("""COMPUTED_VALUE"""),327)</f>
        <v>327</v>
      </c>
      <c r="CR74" s="96">
        <f ca="1">IFERROR(__xludf.DUMMYFUNCTION("""COMPUTED_VALUE"""),564)</f>
        <v>564</v>
      </c>
      <c r="CS74" s="33">
        <f ca="1">IFERROR(__xludf.DUMMYFUNCTION("""COMPUTED_VALUE"""),56)</f>
        <v>56</v>
      </c>
      <c r="CT74" s="33">
        <f ca="1">IFERROR(__xludf.DUMMYFUNCTION("""COMPUTED_VALUE"""),116)</f>
        <v>116</v>
      </c>
      <c r="CU74" s="33">
        <f ca="1">IFERROR(__xludf.DUMMYFUNCTION("""COMPUTED_VALUE"""),172)</f>
        <v>172</v>
      </c>
      <c r="CV74" s="96">
        <f ca="1">IFERROR(__xludf.DUMMYFUNCTION("""COMPUTED_VALUE"""),293)</f>
        <v>293</v>
      </c>
      <c r="CW74" s="96">
        <f ca="1">IFERROR(__xludf.DUMMYFUNCTION("""COMPUTED_VALUE"""),443)</f>
        <v>443</v>
      </c>
      <c r="CX74" s="97">
        <f ca="1">IFERROR(__xludf.DUMMYFUNCTION("""COMPUTED_VALUE"""),736)</f>
        <v>736</v>
      </c>
      <c r="CY74" s="28">
        <f>September!DE74</f>
        <v>44</v>
      </c>
      <c r="CZ74" s="28">
        <f>September!DF74</f>
        <v>40</v>
      </c>
      <c r="DA74" s="26">
        <f t="shared" ref="DA74:DA78" si="883">SUM(CY74:CZ74)</f>
        <v>84</v>
      </c>
      <c r="DB74" s="25">
        <v>7</v>
      </c>
      <c r="DC74" s="25">
        <v>8</v>
      </c>
      <c r="DD74" s="26">
        <f t="shared" ref="DD74:DD78" si="884">SUM(DB74:DC74)</f>
        <v>15</v>
      </c>
      <c r="DE74" s="26">
        <f t="shared" ref="DE74:DF74" si="885">SUM(CY74+DB74)</f>
        <v>51</v>
      </c>
      <c r="DF74" s="26">
        <f t="shared" si="885"/>
        <v>48</v>
      </c>
      <c r="DG74" s="27">
        <f t="shared" ref="DG74:DG78" si="886">SUM(DE74:DF74)</f>
        <v>99</v>
      </c>
      <c r="DH74" s="30">
        <f>September!DN74</f>
        <v>88</v>
      </c>
      <c r="DI74" s="26">
        <f>September!DO74</f>
        <v>71</v>
      </c>
      <c r="DJ74" s="26">
        <f t="shared" ref="DJ74:DJ78" si="887">SUM(DH74:DI74)</f>
        <v>159</v>
      </c>
      <c r="DK74" s="25">
        <v>21</v>
      </c>
      <c r="DL74" s="25">
        <v>16</v>
      </c>
      <c r="DM74" s="26">
        <f t="shared" ref="DM74:DM78" si="888">SUM(DK74:DL74)</f>
        <v>37</v>
      </c>
      <c r="DN74" s="26">
        <f t="shared" ref="DN74:DO74" si="889">SUM(DH74+DK74)</f>
        <v>109</v>
      </c>
      <c r="DO74" s="26">
        <f t="shared" si="889"/>
        <v>87</v>
      </c>
      <c r="DP74" s="27">
        <f t="shared" ref="DP74:DP78" si="890">SUM(DN74:DO74)</f>
        <v>196</v>
      </c>
      <c r="DQ74" s="28">
        <f>September!DW74</f>
        <v>40</v>
      </c>
      <c r="DR74" s="26">
        <f>September!DX74</f>
        <v>77</v>
      </c>
      <c r="DS74" s="26">
        <f t="shared" ref="DS74:DS78" si="891">SUM(DQ74:DR74)</f>
        <v>117</v>
      </c>
      <c r="DT74" s="25">
        <v>12</v>
      </c>
      <c r="DU74" s="25">
        <v>12</v>
      </c>
      <c r="DV74" s="26">
        <f t="shared" ref="DV74:DV78" si="892">SUM(DT74:DU74)</f>
        <v>24</v>
      </c>
      <c r="DW74" s="26">
        <f t="shared" ref="DW74:DX74" si="893">SUM(DQ74+DT74)</f>
        <v>52</v>
      </c>
      <c r="DX74" s="26">
        <f t="shared" si="893"/>
        <v>89</v>
      </c>
      <c r="DY74" s="27">
        <f t="shared" ref="DY74:DY78" si="894">SUM(DW74:DX74)</f>
        <v>141</v>
      </c>
      <c r="DZ74" s="30">
        <f>September!EF74</f>
        <v>33</v>
      </c>
      <c r="EA74" s="26">
        <f>September!EG74</f>
        <v>55</v>
      </c>
      <c r="EB74" s="26">
        <f t="shared" ref="EB74:EB78" si="895">SUM(DZ74:EA74)</f>
        <v>88</v>
      </c>
      <c r="EC74" s="25">
        <v>6</v>
      </c>
      <c r="ED74" s="25">
        <v>9</v>
      </c>
      <c r="EE74" s="26">
        <f t="shared" ref="EE74:EE78" si="896">SUM(EC74:ED74)</f>
        <v>15</v>
      </c>
      <c r="EF74" s="26">
        <f t="shared" ref="EF74:EG74" si="897">SUM(DZ74+EC74)</f>
        <v>39</v>
      </c>
      <c r="EG74" s="26">
        <f t="shared" si="897"/>
        <v>64</v>
      </c>
      <c r="EH74" s="27">
        <f t="shared" ref="EH74:EH78" si="898">SUM(EF74:EG74)</f>
        <v>103</v>
      </c>
      <c r="EI74" s="30">
        <f>September!EO74</f>
        <v>70</v>
      </c>
      <c r="EJ74" s="26">
        <f>September!EP74</f>
        <v>92</v>
      </c>
      <c r="EK74" s="26">
        <f t="shared" ref="EK74:EK78" si="899">SUM(EI74:EJ74)</f>
        <v>162</v>
      </c>
      <c r="EL74" s="25">
        <v>18</v>
      </c>
      <c r="EM74" s="25">
        <v>24</v>
      </c>
      <c r="EN74" s="26">
        <f t="shared" ref="EN74:EN78" si="900">SUM(EL74:EM74)</f>
        <v>42</v>
      </c>
      <c r="EO74" s="26">
        <f t="shared" ref="EO74:EP74" si="901">SUM(EI74+EL74)</f>
        <v>88</v>
      </c>
      <c r="EP74" s="26">
        <f t="shared" si="901"/>
        <v>116</v>
      </c>
      <c r="EQ74" s="27">
        <f t="shared" ref="EQ74:EQ78" si="902">SUM(EO74:EP74)</f>
        <v>204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24">
        <f>September!J75</f>
        <v>0</v>
      </c>
      <c r="E75" s="25">
        <f>September!K75</f>
        <v>0</v>
      </c>
      <c r="F75" s="26">
        <f t="shared" si="843"/>
        <v>0</v>
      </c>
      <c r="G75" s="26"/>
      <c r="H75" s="26"/>
      <c r="I75" s="26">
        <f t="shared" si="844"/>
        <v>0</v>
      </c>
      <c r="J75" s="26">
        <f t="shared" ref="J75:K75" si="903">SUM(D75+G75)</f>
        <v>0</v>
      </c>
      <c r="K75" s="26">
        <f t="shared" si="903"/>
        <v>0</v>
      </c>
      <c r="L75" s="27">
        <f t="shared" si="846"/>
        <v>0</v>
      </c>
      <c r="M75" s="28">
        <f>September!S75</f>
        <v>0</v>
      </c>
      <c r="N75" s="26">
        <f>September!T75</f>
        <v>0</v>
      </c>
      <c r="O75" s="26">
        <f t="shared" si="847"/>
        <v>0</v>
      </c>
      <c r="P75" s="26"/>
      <c r="Q75" s="26"/>
      <c r="R75" s="26">
        <f t="shared" si="848"/>
        <v>0</v>
      </c>
      <c r="S75" s="26">
        <f t="shared" ref="S75:T75" si="904">SUM(M75+P75)</f>
        <v>0</v>
      </c>
      <c r="T75" s="26">
        <f t="shared" si="904"/>
        <v>0</v>
      </c>
      <c r="U75" s="27">
        <f t="shared" si="850"/>
        <v>0</v>
      </c>
      <c r="V75" s="28">
        <f>September!AB75</f>
        <v>0</v>
      </c>
      <c r="W75" s="28">
        <f>September!AC75</f>
        <v>0</v>
      </c>
      <c r="X75" s="26">
        <f t="shared" si="851"/>
        <v>0</v>
      </c>
      <c r="Y75" s="26"/>
      <c r="Z75" s="26"/>
      <c r="AA75" s="26">
        <f t="shared" si="852"/>
        <v>0</v>
      </c>
      <c r="AB75" s="26">
        <f t="shared" ref="AB75:AC75" si="905">SUM(V75+Y75)</f>
        <v>0</v>
      </c>
      <c r="AC75" s="26">
        <f t="shared" si="905"/>
        <v>0</v>
      </c>
      <c r="AD75" s="27">
        <f t="shared" si="854"/>
        <v>0</v>
      </c>
      <c r="AE75" s="28">
        <f>September!AK75</f>
        <v>0</v>
      </c>
      <c r="AF75" s="28">
        <f>September!AL75</f>
        <v>0</v>
      </c>
      <c r="AG75" s="26">
        <f t="shared" si="855"/>
        <v>0</v>
      </c>
      <c r="AH75" s="25">
        <v>0</v>
      </c>
      <c r="AI75" s="25">
        <v>0</v>
      </c>
      <c r="AJ75" s="26">
        <f t="shared" si="856"/>
        <v>0</v>
      </c>
      <c r="AK75" s="26">
        <f t="shared" ref="AK75:AL75" si="906">SUM(AE75+AH75)</f>
        <v>0</v>
      </c>
      <c r="AL75" s="26">
        <f t="shared" si="906"/>
        <v>0</v>
      </c>
      <c r="AM75" s="27">
        <f t="shared" si="858"/>
        <v>0</v>
      </c>
      <c r="AN75" s="30">
        <f>September!AT75</f>
        <v>0</v>
      </c>
      <c r="AO75" s="26">
        <f>September!AU75</f>
        <v>0</v>
      </c>
      <c r="AP75" s="26">
        <f t="shared" si="859"/>
        <v>0</v>
      </c>
      <c r="AQ75" s="25">
        <v>0</v>
      </c>
      <c r="AR75" s="25">
        <v>0</v>
      </c>
      <c r="AS75" s="26">
        <f t="shared" si="860"/>
        <v>0</v>
      </c>
      <c r="AT75" s="26">
        <f t="shared" ref="AT75:AU75" si="907">SUM(AN75+AQ75)</f>
        <v>0</v>
      </c>
      <c r="AU75" s="26">
        <f t="shared" si="907"/>
        <v>0</v>
      </c>
      <c r="AV75" s="27">
        <f t="shared" si="862"/>
        <v>0</v>
      </c>
      <c r="AW75" s="28">
        <f>September!BC75</f>
        <v>0</v>
      </c>
      <c r="AX75" s="28">
        <f>September!BD75</f>
        <v>0</v>
      </c>
      <c r="AY75" s="26">
        <f t="shared" si="863"/>
        <v>0</v>
      </c>
      <c r="AZ75" s="25">
        <v>0</v>
      </c>
      <c r="BA75" s="25">
        <v>0</v>
      </c>
      <c r="BB75" s="26">
        <f t="shared" si="864"/>
        <v>0</v>
      </c>
      <c r="BC75" s="26">
        <f t="shared" ref="BC75:BD75" si="908">SUM(AW75+AZ75)</f>
        <v>0</v>
      </c>
      <c r="BD75" s="26">
        <f t="shared" si="908"/>
        <v>0</v>
      </c>
      <c r="BE75" s="27">
        <f t="shared" si="866"/>
        <v>0</v>
      </c>
      <c r="BF75" s="30">
        <f>September!BL75</f>
        <v>0</v>
      </c>
      <c r="BG75" s="26">
        <f>September!BM75</f>
        <v>0</v>
      </c>
      <c r="BH75" s="26">
        <f t="shared" si="867"/>
        <v>0</v>
      </c>
      <c r="BI75" s="25">
        <v>0</v>
      </c>
      <c r="BJ75" s="25">
        <v>0</v>
      </c>
      <c r="BK75" s="26">
        <f t="shared" si="868"/>
        <v>0</v>
      </c>
      <c r="BL75" s="26">
        <f t="shared" ref="BL75:BM75" si="909">SUM(BF75+BI75)</f>
        <v>0</v>
      </c>
      <c r="BM75" s="26">
        <f t="shared" si="909"/>
        <v>0</v>
      </c>
      <c r="BN75" s="27">
        <f t="shared" si="870"/>
        <v>0</v>
      </c>
      <c r="BO75" s="28">
        <f>September!BU75</f>
        <v>0</v>
      </c>
      <c r="BP75" s="28">
        <f>September!BV75</f>
        <v>0</v>
      </c>
      <c r="BQ75" s="26">
        <f t="shared" si="871"/>
        <v>0</v>
      </c>
      <c r="BR75" s="26"/>
      <c r="BS75" s="26"/>
      <c r="BT75" s="26">
        <f t="shared" si="872"/>
        <v>0</v>
      </c>
      <c r="BU75" s="26">
        <f t="shared" ref="BU75:BV75" si="910">SUM(BO75+BR75)</f>
        <v>0</v>
      </c>
      <c r="BV75" s="26">
        <f t="shared" si="910"/>
        <v>0</v>
      </c>
      <c r="BW75" s="27">
        <f t="shared" si="874"/>
        <v>0</v>
      </c>
      <c r="BX75" s="30">
        <f>September!CD75</f>
        <v>0</v>
      </c>
      <c r="BY75" s="26">
        <f>September!CE75</f>
        <v>0</v>
      </c>
      <c r="BZ75" s="26">
        <f t="shared" si="875"/>
        <v>0</v>
      </c>
      <c r="CA75" s="26"/>
      <c r="CB75" s="26"/>
      <c r="CC75" s="26">
        <f t="shared" si="876"/>
        <v>0</v>
      </c>
      <c r="CD75" s="26">
        <f t="shared" ref="CD75:CE75" si="911">SUM(BX75+CA75)</f>
        <v>0</v>
      </c>
      <c r="CE75" s="26">
        <f t="shared" si="911"/>
        <v>0</v>
      </c>
      <c r="CF75" s="27">
        <f t="shared" si="878"/>
        <v>0</v>
      </c>
      <c r="CG75" s="28">
        <f>September!CM75</f>
        <v>0</v>
      </c>
      <c r="CH75" s="28">
        <f>September!CN75</f>
        <v>0</v>
      </c>
      <c r="CI75" s="26">
        <f t="shared" si="879"/>
        <v>0</v>
      </c>
      <c r="CJ75" s="25">
        <v>0</v>
      </c>
      <c r="CK75" s="25">
        <v>0</v>
      </c>
      <c r="CL75" s="26">
        <f t="shared" si="880"/>
        <v>0</v>
      </c>
      <c r="CM75" s="26">
        <f t="shared" ref="CM75:CN75" si="912">SUM(CG75+CJ75)</f>
        <v>0</v>
      </c>
      <c r="CN75" s="26">
        <f t="shared" si="912"/>
        <v>0</v>
      </c>
      <c r="CO75" s="27">
        <f t="shared" si="882"/>
        <v>0</v>
      </c>
      <c r="CP75" s="95">
        <f ca="1">IFERROR(__xludf.DUMMYFUNCTION("""COMPUTED_VALUE"""),2)</f>
        <v>2</v>
      </c>
      <c r="CQ75" s="96">
        <f ca="1">IFERROR(__xludf.DUMMYFUNCTION("""COMPUTED_VALUE"""),15)</f>
        <v>15</v>
      </c>
      <c r="CR75" s="96">
        <f ca="1">IFERROR(__xludf.DUMMYFUNCTION("""COMPUTED_VALUE"""),17)</f>
        <v>17</v>
      </c>
      <c r="CS75" s="33">
        <f ca="1">IFERROR(__xludf.DUMMYFUNCTION("""COMPUTED_VALUE"""),0)</f>
        <v>0</v>
      </c>
      <c r="CT75" s="33">
        <f ca="1">IFERROR(__xludf.DUMMYFUNCTION("""COMPUTED_VALUE"""),0)</f>
        <v>0</v>
      </c>
      <c r="CU75" s="33">
        <f ca="1">IFERROR(__xludf.DUMMYFUNCTION("""COMPUTED_VALUE"""),0)</f>
        <v>0</v>
      </c>
      <c r="CV75" s="96">
        <f ca="1">IFERROR(__xludf.DUMMYFUNCTION("""COMPUTED_VALUE"""),2)</f>
        <v>2</v>
      </c>
      <c r="CW75" s="96">
        <f ca="1">IFERROR(__xludf.DUMMYFUNCTION("""COMPUTED_VALUE"""),15)</f>
        <v>15</v>
      </c>
      <c r="CX75" s="97">
        <f ca="1">IFERROR(__xludf.DUMMYFUNCTION("""COMPUTED_VALUE"""),17)</f>
        <v>17</v>
      </c>
      <c r="CY75" s="28">
        <f>September!DE75</f>
        <v>0</v>
      </c>
      <c r="CZ75" s="28">
        <f>September!DF75</f>
        <v>0</v>
      </c>
      <c r="DA75" s="26">
        <f t="shared" si="883"/>
        <v>0</v>
      </c>
      <c r="DB75" s="25">
        <v>0</v>
      </c>
      <c r="DC75" s="25">
        <v>0</v>
      </c>
      <c r="DD75" s="26">
        <f t="shared" si="884"/>
        <v>0</v>
      </c>
      <c r="DE75" s="26">
        <f t="shared" ref="DE75:DF75" si="913">SUM(CY75+DB75)</f>
        <v>0</v>
      </c>
      <c r="DF75" s="26">
        <f t="shared" si="913"/>
        <v>0</v>
      </c>
      <c r="DG75" s="27">
        <f t="shared" si="886"/>
        <v>0</v>
      </c>
      <c r="DH75" s="30">
        <f>September!DN75</f>
        <v>93</v>
      </c>
      <c r="DI75" s="26">
        <f>September!DO75</f>
        <v>7</v>
      </c>
      <c r="DJ75" s="26">
        <f t="shared" si="887"/>
        <v>100</v>
      </c>
      <c r="DK75" s="25">
        <v>68</v>
      </c>
      <c r="DL75" s="25">
        <v>12</v>
      </c>
      <c r="DM75" s="26">
        <f t="shared" si="888"/>
        <v>80</v>
      </c>
      <c r="DN75" s="26">
        <f t="shared" ref="DN75:DO75" si="914">SUM(DH75+DK75)</f>
        <v>161</v>
      </c>
      <c r="DO75" s="26">
        <f t="shared" si="914"/>
        <v>19</v>
      </c>
      <c r="DP75" s="27">
        <f t="shared" si="890"/>
        <v>180</v>
      </c>
      <c r="DQ75" s="28">
        <f>September!DW75</f>
        <v>0</v>
      </c>
      <c r="DR75" s="26">
        <f>September!DX75</f>
        <v>0</v>
      </c>
      <c r="DS75" s="26">
        <f t="shared" si="891"/>
        <v>0</v>
      </c>
      <c r="DT75" s="26"/>
      <c r="DU75" s="26"/>
      <c r="DV75" s="26">
        <f t="shared" si="892"/>
        <v>0</v>
      </c>
      <c r="DW75" s="26">
        <f t="shared" ref="DW75:DX75" si="915">SUM(DQ75+DT75)</f>
        <v>0</v>
      </c>
      <c r="DX75" s="26">
        <f t="shared" si="915"/>
        <v>0</v>
      </c>
      <c r="DY75" s="27">
        <f t="shared" si="894"/>
        <v>0</v>
      </c>
      <c r="DZ75" s="30">
        <f>September!EF75</f>
        <v>0</v>
      </c>
      <c r="EA75" s="26">
        <f>September!EG75</f>
        <v>0</v>
      </c>
      <c r="EB75" s="26">
        <f t="shared" si="895"/>
        <v>0</v>
      </c>
      <c r="EC75" s="26"/>
      <c r="ED75" s="26"/>
      <c r="EE75" s="26">
        <f t="shared" si="896"/>
        <v>0</v>
      </c>
      <c r="EF75" s="26">
        <f t="shared" ref="EF75:EG75" si="916">SUM(DZ75+EC75)</f>
        <v>0</v>
      </c>
      <c r="EG75" s="26">
        <f t="shared" si="916"/>
        <v>0</v>
      </c>
      <c r="EH75" s="27">
        <f t="shared" si="898"/>
        <v>0</v>
      </c>
      <c r="EI75" s="30">
        <f>September!EO75</f>
        <v>0</v>
      </c>
      <c r="EJ75" s="26">
        <f>September!EP75</f>
        <v>0</v>
      </c>
      <c r="EK75" s="26">
        <f t="shared" si="899"/>
        <v>0</v>
      </c>
      <c r="EL75" s="26"/>
      <c r="EM75" s="26"/>
      <c r="EN75" s="26">
        <f t="shared" si="900"/>
        <v>0</v>
      </c>
      <c r="EO75" s="26">
        <f t="shared" ref="EO75:EP75" si="917">SUM(EI75+EL75)</f>
        <v>0</v>
      </c>
      <c r="EP75" s="26">
        <f t="shared" si="917"/>
        <v>0</v>
      </c>
      <c r="EQ75" s="27">
        <f t="shared" si="902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24">
        <f>September!J76</f>
        <v>29</v>
      </c>
      <c r="E76" s="25">
        <f>September!K76</f>
        <v>33</v>
      </c>
      <c r="F76" s="26">
        <f t="shared" si="843"/>
        <v>62</v>
      </c>
      <c r="G76" s="26"/>
      <c r="H76" s="26"/>
      <c r="I76" s="26">
        <f t="shared" si="844"/>
        <v>0</v>
      </c>
      <c r="J76" s="26">
        <f t="shared" ref="J76:K76" si="918">SUM(D76+G76)</f>
        <v>29</v>
      </c>
      <c r="K76" s="26">
        <f t="shared" si="918"/>
        <v>33</v>
      </c>
      <c r="L76" s="27">
        <f t="shared" si="846"/>
        <v>62</v>
      </c>
      <c r="M76" s="28">
        <f>September!S76</f>
        <v>5</v>
      </c>
      <c r="N76" s="26">
        <f>September!T76</f>
        <v>24</v>
      </c>
      <c r="O76" s="26">
        <f t="shared" si="847"/>
        <v>29</v>
      </c>
      <c r="P76" s="26"/>
      <c r="Q76" s="26"/>
      <c r="R76" s="26">
        <f t="shared" si="848"/>
        <v>0</v>
      </c>
      <c r="S76" s="26">
        <f t="shared" ref="S76:T76" si="919">SUM(M76+P76)</f>
        <v>5</v>
      </c>
      <c r="T76" s="26">
        <f t="shared" si="919"/>
        <v>24</v>
      </c>
      <c r="U76" s="27">
        <f t="shared" si="850"/>
        <v>29</v>
      </c>
      <c r="V76" s="28">
        <f>September!AB76</f>
        <v>3</v>
      </c>
      <c r="W76" s="28">
        <f>September!AC76</f>
        <v>2</v>
      </c>
      <c r="X76" s="26">
        <f t="shared" si="851"/>
        <v>5</v>
      </c>
      <c r="Y76" s="26"/>
      <c r="Z76" s="26"/>
      <c r="AA76" s="26">
        <f t="shared" si="852"/>
        <v>0</v>
      </c>
      <c r="AB76" s="26">
        <f t="shared" ref="AB76:AC76" si="920">SUM(V76+Y76)</f>
        <v>3</v>
      </c>
      <c r="AC76" s="26">
        <f t="shared" si="920"/>
        <v>2</v>
      </c>
      <c r="AD76" s="27">
        <f t="shared" si="854"/>
        <v>5</v>
      </c>
      <c r="AE76" s="28">
        <f>September!AK76</f>
        <v>29</v>
      </c>
      <c r="AF76" s="28">
        <f>September!AL76</f>
        <v>39</v>
      </c>
      <c r="AG76" s="26">
        <f t="shared" si="855"/>
        <v>68</v>
      </c>
      <c r="AH76" s="25">
        <v>0</v>
      </c>
      <c r="AI76" s="25">
        <v>0</v>
      </c>
      <c r="AJ76" s="26">
        <f t="shared" si="856"/>
        <v>0</v>
      </c>
      <c r="AK76" s="26">
        <f t="shared" ref="AK76:AL76" si="921">SUM(AE76+AH76)</f>
        <v>29</v>
      </c>
      <c r="AL76" s="26">
        <f t="shared" si="921"/>
        <v>39</v>
      </c>
      <c r="AM76" s="27">
        <f t="shared" si="858"/>
        <v>68</v>
      </c>
      <c r="AN76" s="30">
        <f>September!AT76</f>
        <v>79</v>
      </c>
      <c r="AO76" s="26">
        <f>September!AU76</f>
        <v>135</v>
      </c>
      <c r="AP76" s="26">
        <f t="shared" si="859"/>
        <v>214</v>
      </c>
      <c r="AQ76" s="25">
        <v>3</v>
      </c>
      <c r="AR76" s="25">
        <v>3</v>
      </c>
      <c r="AS76" s="26">
        <f t="shared" si="860"/>
        <v>6</v>
      </c>
      <c r="AT76" s="26">
        <f t="shared" ref="AT76:AU76" si="922">SUM(AN76+AQ76)</f>
        <v>82</v>
      </c>
      <c r="AU76" s="26">
        <f t="shared" si="922"/>
        <v>138</v>
      </c>
      <c r="AV76" s="27">
        <f t="shared" si="862"/>
        <v>220</v>
      </c>
      <c r="AW76" s="28">
        <f>September!BC76</f>
        <v>57</v>
      </c>
      <c r="AX76" s="28">
        <f>September!BD76</f>
        <v>93</v>
      </c>
      <c r="AY76" s="26">
        <f t="shared" si="863"/>
        <v>150</v>
      </c>
      <c r="AZ76" s="25">
        <v>0</v>
      </c>
      <c r="BA76" s="25">
        <v>0</v>
      </c>
      <c r="BB76" s="26">
        <f t="shared" si="864"/>
        <v>0</v>
      </c>
      <c r="BC76" s="26">
        <f t="shared" ref="BC76:BD76" si="923">SUM(AW76+AZ76)</f>
        <v>57</v>
      </c>
      <c r="BD76" s="26">
        <f t="shared" si="923"/>
        <v>93</v>
      </c>
      <c r="BE76" s="27">
        <f t="shared" si="866"/>
        <v>150</v>
      </c>
      <c r="BF76" s="30">
        <f>September!BL76</f>
        <v>2</v>
      </c>
      <c r="BG76" s="26">
        <f>September!BM76</f>
        <v>2</v>
      </c>
      <c r="BH76" s="26">
        <f t="shared" si="867"/>
        <v>4</v>
      </c>
      <c r="BI76" s="25">
        <v>0</v>
      </c>
      <c r="BJ76" s="25">
        <v>0</v>
      </c>
      <c r="BK76" s="26">
        <f t="shared" si="868"/>
        <v>0</v>
      </c>
      <c r="BL76" s="26">
        <f t="shared" ref="BL76:BM76" si="924">SUM(BF76+BI76)</f>
        <v>2</v>
      </c>
      <c r="BM76" s="26">
        <f t="shared" si="924"/>
        <v>2</v>
      </c>
      <c r="BN76" s="27">
        <f t="shared" si="870"/>
        <v>4</v>
      </c>
      <c r="BO76" s="28">
        <f>September!BU76</f>
        <v>0</v>
      </c>
      <c r="BP76" s="28">
        <f>September!BV76</f>
        <v>0</v>
      </c>
      <c r="BQ76" s="26">
        <f t="shared" si="871"/>
        <v>0</v>
      </c>
      <c r="BR76" s="26"/>
      <c r="BS76" s="26"/>
      <c r="BT76" s="26">
        <f t="shared" si="872"/>
        <v>0</v>
      </c>
      <c r="BU76" s="26">
        <f t="shared" ref="BU76:BV76" si="925">SUM(BO76+BR76)</f>
        <v>0</v>
      </c>
      <c r="BV76" s="26">
        <f t="shared" si="925"/>
        <v>0</v>
      </c>
      <c r="BW76" s="27">
        <f t="shared" si="874"/>
        <v>0</v>
      </c>
      <c r="BX76" s="30">
        <f>September!CD76</f>
        <v>10</v>
      </c>
      <c r="BY76" s="26">
        <f>September!CE76</f>
        <v>27</v>
      </c>
      <c r="BZ76" s="26">
        <f t="shared" si="875"/>
        <v>37</v>
      </c>
      <c r="CA76" s="26"/>
      <c r="CB76" s="26"/>
      <c r="CC76" s="26">
        <f t="shared" si="876"/>
        <v>0</v>
      </c>
      <c r="CD76" s="26">
        <f t="shared" ref="CD76:CE76" si="926">SUM(BX76+CA76)</f>
        <v>10</v>
      </c>
      <c r="CE76" s="26">
        <f t="shared" si="926"/>
        <v>27</v>
      </c>
      <c r="CF76" s="27">
        <f t="shared" si="878"/>
        <v>37</v>
      </c>
      <c r="CG76" s="28">
        <f>September!CM76</f>
        <v>8</v>
      </c>
      <c r="CH76" s="28">
        <f>September!CN76</f>
        <v>12</v>
      </c>
      <c r="CI76" s="26">
        <f t="shared" si="879"/>
        <v>20</v>
      </c>
      <c r="CJ76" s="25">
        <v>0</v>
      </c>
      <c r="CK76" s="25">
        <v>0</v>
      </c>
      <c r="CL76" s="26">
        <f t="shared" si="880"/>
        <v>0</v>
      </c>
      <c r="CM76" s="26">
        <f t="shared" ref="CM76:CN76" si="927">SUM(CG76+CJ76)</f>
        <v>8</v>
      </c>
      <c r="CN76" s="26">
        <f t="shared" si="927"/>
        <v>12</v>
      </c>
      <c r="CO76" s="27">
        <f t="shared" si="882"/>
        <v>20</v>
      </c>
      <c r="CP76" s="95">
        <f ca="1">IFERROR(__xludf.DUMMYFUNCTION("""COMPUTED_VALUE"""),106)</f>
        <v>106</v>
      </c>
      <c r="CQ76" s="96">
        <f ca="1">IFERROR(__xludf.DUMMYFUNCTION("""COMPUTED_VALUE"""),113)</f>
        <v>113</v>
      </c>
      <c r="CR76" s="96">
        <f ca="1">IFERROR(__xludf.DUMMYFUNCTION("""COMPUTED_VALUE"""),219)</f>
        <v>219</v>
      </c>
      <c r="CS76" s="33">
        <f ca="1">IFERROR(__xludf.DUMMYFUNCTION("""COMPUTED_VALUE"""),0)</f>
        <v>0</v>
      </c>
      <c r="CT76" s="33">
        <f ca="1">IFERROR(__xludf.DUMMYFUNCTION("""COMPUTED_VALUE"""),0)</f>
        <v>0</v>
      </c>
      <c r="CU76" s="33">
        <f ca="1">IFERROR(__xludf.DUMMYFUNCTION("""COMPUTED_VALUE"""),0)</f>
        <v>0</v>
      </c>
      <c r="CV76" s="96">
        <f ca="1">IFERROR(__xludf.DUMMYFUNCTION("""COMPUTED_VALUE"""),106)</f>
        <v>106</v>
      </c>
      <c r="CW76" s="96">
        <f ca="1">IFERROR(__xludf.DUMMYFUNCTION("""COMPUTED_VALUE"""),113)</f>
        <v>113</v>
      </c>
      <c r="CX76" s="97">
        <f ca="1">IFERROR(__xludf.DUMMYFUNCTION("""COMPUTED_VALUE"""),219)</f>
        <v>219</v>
      </c>
      <c r="CY76" s="28">
        <f>September!DE76</f>
        <v>220</v>
      </c>
      <c r="CZ76" s="28">
        <f>September!DF76</f>
        <v>411</v>
      </c>
      <c r="DA76" s="26">
        <f t="shared" si="883"/>
        <v>631</v>
      </c>
      <c r="DB76" s="25">
        <v>0</v>
      </c>
      <c r="DC76" s="25">
        <v>0</v>
      </c>
      <c r="DD76" s="26">
        <f t="shared" si="884"/>
        <v>0</v>
      </c>
      <c r="DE76" s="26">
        <f t="shared" ref="DE76:DF76" si="928">SUM(CY76+DB76)</f>
        <v>220</v>
      </c>
      <c r="DF76" s="26">
        <f t="shared" si="928"/>
        <v>411</v>
      </c>
      <c r="DG76" s="27">
        <f t="shared" si="886"/>
        <v>631</v>
      </c>
      <c r="DH76" s="30">
        <f>September!DN76</f>
        <v>122</v>
      </c>
      <c r="DI76" s="26">
        <f>September!DO76</f>
        <v>249</v>
      </c>
      <c r="DJ76" s="26">
        <f t="shared" si="887"/>
        <v>371</v>
      </c>
      <c r="DK76" s="26"/>
      <c r="DL76" s="26"/>
      <c r="DM76" s="26">
        <f t="shared" si="888"/>
        <v>0</v>
      </c>
      <c r="DN76" s="26">
        <f t="shared" ref="DN76:DO76" si="929">SUM(DH76+DK76)</f>
        <v>122</v>
      </c>
      <c r="DO76" s="26">
        <f t="shared" si="929"/>
        <v>249</v>
      </c>
      <c r="DP76" s="27">
        <f t="shared" si="890"/>
        <v>371</v>
      </c>
      <c r="DQ76" s="28">
        <f>September!DW76</f>
        <v>98</v>
      </c>
      <c r="DR76" s="26">
        <f>September!DX76</f>
        <v>137</v>
      </c>
      <c r="DS76" s="26">
        <f t="shared" si="891"/>
        <v>235</v>
      </c>
      <c r="DT76" s="25">
        <v>2</v>
      </c>
      <c r="DU76" s="25">
        <v>3</v>
      </c>
      <c r="DV76" s="26">
        <f t="shared" si="892"/>
        <v>5</v>
      </c>
      <c r="DW76" s="26">
        <f t="shared" ref="DW76:DX76" si="930">SUM(DQ76+DT76)</f>
        <v>100</v>
      </c>
      <c r="DX76" s="26">
        <f t="shared" si="930"/>
        <v>140</v>
      </c>
      <c r="DY76" s="27">
        <f t="shared" si="894"/>
        <v>240</v>
      </c>
      <c r="DZ76" s="30">
        <f>September!EF76</f>
        <v>230</v>
      </c>
      <c r="EA76" s="26">
        <f>September!EG76</f>
        <v>308</v>
      </c>
      <c r="EB76" s="26">
        <f t="shared" si="895"/>
        <v>538</v>
      </c>
      <c r="EC76" s="26"/>
      <c r="ED76" s="26"/>
      <c r="EE76" s="26">
        <f t="shared" si="896"/>
        <v>0</v>
      </c>
      <c r="EF76" s="26">
        <f t="shared" ref="EF76:EG76" si="931">SUM(DZ76+EC76)</f>
        <v>230</v>
      </c>
      <c r="EG76" s="26">
        <f t="shared" si="931"/>
        <v>308</v>
      </c>
      <c r="EH76" s="27">
        <f t="shared" si="898"/>
        <v>538</v>
      </c>
      <c r="EI76" s="30">
        <f>September!EO76</f>
        <v>79</v>
      </c>
      <c r="EJ76" s="26">
        <f>September!EP76</f>
        <v>98</v>
      </c>
      <c r="EK76" s="26">
        <f t="shared" si="899"/>
        <v>177</v>
      </c>
      <c r="EL76" s="26"/>
      <c r="EM76" s="26"/>
      <c r="EN76" s="26">
        <f t="shared" si="900"/>
        <v>0</v>
      </c>
      <c r="EO76" s="26">
        <f t="shared" ref="EO76:EP76" si="932">SUM(EI76+EL76)</f>
        <v>79</v>
      </c>
      <c r="EP76" s="26">
        <f t="shared" si="932"/>
        <v>98</v>
      </c>
      <c r="EQ76" s="27">
        <f t="shared" si="902"/>
        <v>177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24">
        <f>September!J77</f>
        <v>0</v>
      </c>
      <c r="E77" s="25">
        <f>September!K77</f>
        <v>0</v>
      </c>
      <c r="F77" s="26">
        <f t="shared" si="843"/>
        <v>0</v>
      </c>
      <c r="G77" s="26"/>
      <c r="H77" s="26"/>
      <c r="I77" s="26">
        <f t="shared" si="844"/>
        <v>0</v>
      </c>
      <c r="J77" s="26">
        <f t="shared" ref="J77:K77" si="933">SUM(D77+G77)</f>
        <v>0</v>
      </c>
      <c r="K77" s="26">
        <f t="shared" si="933"/>
        <v>0</v>
      </c>
      <c r="L77" s="27">
        <f t="shared" si="846"/>
        <v>0</v>
      </c>
      <c r="M77" s="28">
        <f>September!S77</f>
        <v>0</v>
      </c>
      <c r="N77" s="26">
        <f>September!T77</f>
        <v>0</v>
      </c>
      <c r="O77" s="26">
        <f t="shared" si="847"/>
        <v>0</v>
      </c>
      <c r="P77" s="26"/>
      <c r="Q77" s="26"/>
      <c r="R77" s="26">
        <f t="shared" si="848"/>
        <v>0</v>
      </c>
      <c r="S77" s="26">
        <f t="shared" ref="S77:T77" si="934">SUM(M77+P77)</f>
        <v>0</v>
      </c>
      <c r="T77" s="26">
        <f t="shared" si="934"/>
        <v>0</v>
      </c>
      <c r="U77" s="27">
        <f t="shared" si="850"/>
        <v>0</v>
      </c>
      <c r="V77" s="28">
        <f>September!AB77</f>
        <v>0</v>
      </c>
      <c r="W77" s="28">
        <f>September!AC77</f>
        <v>0</v>
      </c>
      <c r="X77" s="26">
        <f t="shared" si="851"/>
        <v>0</v>
      </c>
      <c r="Y77" s="26"/>
      <c r="Z77" s="26"/>
      <c r="AA77" s="26">
        <f t="shared" si="852"/>
        <v>0</v>
      </c>
      <c r="AB77" s="26">
        <f t="shared" ref="AB77:AC77" si="935">SUM(V77+Y77)</f>
        <v>0</v>
      </c>
      <c r="AC77" s="26">
        <f t="shared" si="935"/>
        <v>0</v>
      </c>
      <c r="AD77" s="27">
        <f t="shared" si="854"/>
        <v>0</v>
      </c>
      <c r="AE77" s="28">
        <f>September!AK77</f>
        <v>0</v>
      </c>
      <c r="AF77" s="28">
        <f>September!AL77</f>
        <v>0</v>
      </c>
      <c r="AG77" s="26">
        <f t="shared" si="855"/>
        <v>0</v>
      </c>
      <c r="AH77" s="25">
        <v>0</v>
      </c>
      <c r="AI77" s="25">
        <v>0</v>
      </c>
      <c r="AJ77" s="26">
        <f t="shared" si="856"/>
        <v>0</v>
      </c>
      <c r="AK77" s="26">
        <f t="shared" ref="AK77:AL77" si="936">SUM(AE77+AH77)</f>
        <v>0</v>
      </c>
      <c r="AL77" s="26">
        <f t="shared" si="936"/>
        <v>0</v>
      </c>
      <c r="AM77" s="27">
        <f t="shared" si="858"/>
        <v>0</v>
      </c>
      <c r="AN77" s="30">
        <f>September!AT77</f>
        <v>0</v>
      </c>
      <c r="AO77" s="26">
        <f>September!AU77</f>
        <v>0</v>
      </c>
      <c r="AP77" s="26">
        <f t="shared" si="859"/>
        <v>0</v>
      </c>
      <c r="AQ77" s="25">
        <v>0</v>
      </c>
      <c r="AR77" s="25">
        <v>0</v>
      </c>
      <c r="AS77" s="26">
        <f t="shared" si="860"/>
        <v>0</v>
      </c>
      <c r="AT77" s="26">
        <f t="shared" ref="AT77:AU77" si="937">SUM(AN77+AQ77)</f>
        <v>0</v>
      </c>
      <c r="AU77" s="26">
        <f t="shared" si="937"/>
        <v>0</v>
      </c>
      <c r="AV77" s="27">
        <f t="shared" si="862"/>
        <v>0</v>
      </c>
      <c r="AW77" s="28">
        <f>September!BC77</f>
        <v>0</v>
      </c>
      <c r="AX77" s="28">
        <f>September!BD77</f>
        <v>0</v>
      </c>
      <c r="AY77" s="26">
        <f t="shared" si="863"/>
        <v>0</v>
      </c>
      <c r="AZ77" s="25">
        <v>0</v>
      </c>
      <c r="BA77" s="25">
        <v>0</v>
      </c>
      <c r="BB77" s="26">
        <f t="shared" si="864"/>
        <v>0</v>
      </c>
      <c r="BC77" s="26">
        <f t="shared" ref="BC77:BD77" si="938">SUM(AW77+AZ77)</f>
        <v>0</v>
      </c>
      <c r="BD77" s="26">
        <f t="shared" si="938"/>
        <v>0</v>
      </c>
      <c r="BE77" s="27">
        <f t="shared" si="866"/>
        <v>0</v>
      </c>
      <c r="BF77" s="30">
        <f>September!BL77</f>
        <v>0</v>
      </c>
      <c r="BG77" s="26">
        <f>September!BM77</f>
        <v>0</v>
      </c>
      <c r="BH77" s="26">
        <f t="shared" si="867"/>
        <v>0</v>
      </c>
      <c r="BI77" s="25">
        <v>0</v>
      </c>
      <c r="BJ77" s="25">
        <v>0</v>
      </c>
      <c r="BK77" s="26">
        <f t="shared" si="868"/>
        <v>0</v>
      </c>
      <c r="BL77" s="26">
        <f t="shared" ref="BL77:BM77" si="939">SUM(BF77+BI77)</f>
        <v>0</v>
      </c>
      <c r="BM77" s="26">
        <f t="shared" si="939"/>
        <v>0</v>
      </c>
      <c r="BN77" s="27">
        <f t="shared" si="870"/>
        <v>0</v>
      </c>
      <c r="BO77" s="28">
        <f>September!BU77</f>
        <v>0</v>
      </c>
      <c r="BP77" s="28">
        <f>September!BV77</f>
        <v>0</v>
      </c>
      <c r="BQ77" s="26">
        <f t="shared" si="871"/>
        <v>0</v>
      </c>
      <c r="BR77" s="26"/>
      <c r="BS77" s="26"/>
      <c r="BT77" s="26">
        <f t="shared" si="872"/>
        <v>0</v>
      </c>
      <c r="BU77" s="26">
        <f t="shared" ref="BU77:BV77" si="940">SUM(BO77+BR77)</f>
        <v>0</v>
      </c>
      <c r="BV77" s="26">
        <f t="shared" si="940"/>
        <v>0</v>
      </c>
      <c r="BW77" s="27">
        <f t="shared" si="874"/>
        <v>0</v>
      </c>
      <c r="BX77" s="30">
        <f>September!CD77</f>
        <v>0</v>
      </c>
      <c r="BY77" s="26">
        <f>September!CE77</f>
        <v>0</v>
      </c>
      <c r="BZ77" s="26">
        <f t="shared" si="875"/>
        <v>0</v>
      </c>
      <c r="CA77" s="26"/>
      <c r="CB77" s="26"/>
      <c r="CC77" s="26">
        <f t="shared" si="876"/>
        <v>0</v>
      </c>
      <c r="CD77" s="26">
        <f t="shared" ref="CD77:CE77" si="941">SUM(BX77+CA77)</f>
        <v>0</v>
      </c>
      <c r="CE77" s="26">
        <f t="shared" si="941"/>
        <v>0</v>
      </c>
      <c r="CF77" s="27">
        <f t="shared" si="878"/>
        <v>0</v>
      </c>
      <c r="CG77" s="28">
        <f>September!CM77</f>
        <v>0</v>
      </c>
      <c r="CH77" s="28">
        <f>September!CN77</f>
        <v>0</v>
      </c>
      <c r="CI77" s="26">
        <f t="shared" si="879"/>
        <v>0</v>
      </c>
      <c r="CJ77" s="25">
        <v>0</v>
      </c>
      <c r="CK77" s="25">
        <v>0</v>
      </c>
      <c r="CL77" s="26">
        <f t="shared" si="880"/>
        <v>0</v>
      </c>
      <c r="CM77" s="26">
        <f t="shared" ref="CM77:CN77" si="942">SUM(CG77+CJ77)</f>
        <v>0</v>
      </c>
      <c r="CN77" s="26">
        <f t="shared" si="942"/>
        <v>0</v>
      </c>
      <c r="CO77" s="27">
        <f t="shared" si="882"/>
        <v>0</v>
      </c>
      <c r="CP77" s="95">
        <f ca="1">IFERROR(__xludf.DUMMYFUNCTION("""COMPUTED_VALUE"""),0)</f>
        <v>0</v>
      </c>
      <c r="CQ77" s="96">
        <f ca="1">IFERROR(__xludf.DUMMYFUNCTION("""COMPUTED_VALUE"""),0)</f>
        <v>0</v>
      </c>
      <c r="CR77" s="96">
        <f ca="1">IFERROR(__xludf.DUMMYFUNCTION("""COMPUTED_VALUE"""),0)</f>
        <v>0</v>
      </c>
      <c r="CS77" s="33"/>
      <c r="CT77" s="33"/>
      <c r="CU77" s="33"/>
      <c r="CV77" s="96">
        <f ca="1">IFERROR(__xludf.DUMMYFUNCTION("""COMPUTED_VALUE"""),0)</f>
        <v>0</v>
      </c>
      <c r="CW77" s="96">
        <f ca="1">IFERROR(__xludf.DUMMYFUNCTION("""COMPUTED_VALUE"""),0)</f>
        <v>0</v>
      </c>
      <c r="CX77" s="97">
        <f ca="1">IFERROR(__xludf.DUMMYFUNCTION("""COMPUTED_VALUE"""),0)</f>
        <v>0</v>
      </c>
      <c r="CY77" s="28">
        <f>September!DE77</f>
        <v>0</v>
      </c>
      <c r="CZ77" s="28">
        <f>September!DF77</f>
        <v>0</v>
      </c>
      <c r="DA77" s="26">
        <f t="shared" si="883"/>
        <v>0</v>
      </c>
      <c r="DB77" s="25">
        <v>0</v>
      </c>
      <c r="DC77" s="25">
        <v>0</v>
      </c>
      <c r="DD77" s="26">
        <f t="shared" si="884"/>
        <v>0</v>
      </c>
      <c r="DE77" s="26">
        <f t="shared" ref="DE77:DF77" si="943">SUM(CY77+DB77)</f>
        <v>0</v>
      </c>
      <c r="DF77" s="26">
        <f t="shared" si="943"/>
        <v>0</v>
      </c>
      <c r="DG77" s="27">
        <f t="shared" si="886"/>
        <v>0</v>
      </c>
      <c r="DH77" s="30">
        <f>September!DN77</f>
        <v>0</v>
      </c>
      <c r="DI77" s="26">
        <f>September!DO77</f>
        <v>0</v>
      </c>
      <c r="DJ77" s="26">
        <f t="shared" si="887"/>
        <v>0</v>
      </c>
      <c r="DK77" s="26"/>
      <c r="DL77" s="25">
        <v>1</v>
      </c>
      <c r="DM77" s="26">
        <f t="shared" si="888"/>
        <v>1</v>
      </c>
      <c r="DN77" s="26">
        <f t="shared" ref="DN77:DO77" si="944">SUM(DH77+DK77)</f>
        <v>0</v>
      </c>
      <c r="DO77" s="26">
        <f t="shared" si="944"/>
        <v>1</v>
      </c>
      <c r="DP77" s="27">
        <f t="shared" si="890"/>
        <v>1</v>
      </c>
      <c r="DQ77" s="28">
        <f>September!DW77</f>
        <v>0</v>
      </c>
      <c r="DR77" s="26">
        <f>September!DX77</f>
        <v>5</v>
      </c>
      <c r="DS77" s="26">
        <f t="shared" si="891"/>
        <v>5</v>
      </c>
      <c r="DT77" s="26"/>
      <c r="DU77" s="26"/>
      <c r="DV77" s="26">
        <f t="shared" si="892"/>
        <v>0</v>
      </c>
      <c r="DW77" s="26">
        <f t="shared" ref="DW77:DX77" si="945">SUM(DQ77+DT77)</f>
        <v>0</v>
      </c>
      <c r="DX77" s="26">
        <f t="shared" si="945"/>
        <v>5</v>
      </c>
      <c r="DY77" s="27">
        <f t="shared" si="894"/>
        <v>5</v>
      </c>
      <c r="DZ77" s="30">
        <f>September!EF77</f>
        <v>0</v>
      </c>
      <c r="EA77" s="26">
        <f>September!EG77</f>
        <v>0</v>
      </c>
      <c r="EB77" s="26">
        <f t="shared" si="895"/>
        <v>0</v>
      </c>
      <c r="EC77" s="26"/>
      <c r="ED77" s="26"/>
      <c r="EE77" s="26">
        <f t="shared" si="896"/>
        <v>0</v>
      </c>
      <c r="EF77" s="26">
        <f t="shared" ref="EF77:EG77" si="946">SUM(DZ77+EC77)</f>
        <v>0</v>
      </c>
      <c r="EG77" s="26">
        <f t="shared" si="946"/>
        <v>0</v>
      </c>
      <c r="EH77" s="27">
        <f t="shared" si="898"/>
        <v>0</v>
      </c>
      <c r="EI77" s="30">
        <f>September!EO77</f>
        <v>0</v>
      </c>
      <c r="EJ77" s="26">
        <f>September!EP77</f>
        <v>0</v>
      </c>
      <c r="EK77" s="26">
        <f t="shared" si="899"/>
        <v>0</v>
      </c>
      <c r="EL77" s="26"/>
      <c r="EM77" s="26"/>
      <c r="EN77" s="26">
        <f t="shared" si="900"/>
        <v>0</v>
      </c>
      <c r="EO77" s="26">
        <f t="shared" ref="EO77:EP77" si="947">SUM(EI77+EL77)</f>
        <v>0</v>
      </c>
      <c r="EP77" s="26">
        <f t="shared" si="947"/>
        <v>0</v>
      </c>
      <c r="EQ77" s="27">
        <f t="shared" si="902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24">
        <f>September!J78</f>
        <v>0</v>
      </c>
      <c r="E78" s="25">
        <f>September!K78</f>
        <v>0</v>
      </c>
      <c r="F78" s="26">
        <f t="shared" si="843"/>
        <v>0</v>
      </c>
      <c r="G78" s="26"/>
      <c r="H78" s="26"/>
      <c r="I78" s="26">
        <f t="shared" si="844"/>
        <v>0</v>
      </c>
      <c r="J78" s="26">
        <f t="shared" ref="J78:K78" si="948">SUM(D78+G78)</f>
        <v>0</v>
      </c>
      <c r="K78" s="26">
        <f t="shared" si="948"/>
        <v>0</v>
      </c>
      <c r="L78" s="27">
        <f t="shared" si="846"/>
        <v>0</v>
      </c>
      <c r="M78" s="28">
        <f>September!S78</f>
        <v>0</v>
      </c>
      <c r="N78" s="26">
        <f>September!T78</f>
        <v>0</v>
      </c>
      <c r="O78" s="26">
        <f t="shared" si="847"/>
        <v>0</v>
      </c>
      <c r="P78" s="26"/>
      <c r="Q78" s="26"/>
      <c r="R78" s="26">
        <f t="shared" si="848"/>
        <v>0</v>
      </c>
      <c r="S78" s="26">
        <f t="shared" ref="S78:T78" si="949">SUM(M78+P78)</f>
        <v>0</v>
      </c>
      <c r="T78" s="26">
        <f t="shared" si="949"/>
        <v>0</v>
      </c>
      <c r="U78" s="27">
        <f t="shared" si="850"/>
        <v>0</v>
      </c>
      <c r="V78" s="28">
        <f>September!AB78</f>
        <v>0</v>
      </c>
      <c r="W78" s="28">
        <f>September!AC78</f>
        <v>0</v>
      </c>
      <c r="X78" s="26">
        <f t="shared" si="851"/>
        <v>0</v>
      </c>
      <c r="Y78" s="26"/>
      <c r="Z78" s="26"/>
      <c r="AA78" s="26">
        <f t="shared" si="852"/>
        <v>0</v>
      </c>
      <c r="AB78" s="26">
        <f t="shared" ref="AB78:AC78" si="950">SUM(V78+Y78)</f>
        <v>0</v>
      </c>
      <c r="AC78" s="26">
        <f t="shared" si="950"/>
        <v>0</v>
      </c>
      <c r="AD78" s="27">
        <f t="shared" si="854"/>
        <v>0</v>
      </c>
      <c r="AE78" s="28">
        <f>September!AK78</f>
        <v>0</v>
      </c>
      <c r="AF78" s="28">
        <f>September!AL78</f>
        <v>0</v>
      </c>
      <c r="AG78" s="26">
        <f t="shared" si="855"/>
        <v>0</v>
      </c>
      <c r="AH78" s="25">
        <v>0</v>
      </c>
      <c r="AI78" s="25">
        <v>0</v>
      </c>
      <c r="AJ78" s="26">
        <f t="shared" si="856"/>
        <v>0</v>
      </c>
      <c r="AK78" s="26">
        <f t="shared" ref="AK78:AL78" si="951">SUM(AE78+AH78)</f>
        <v>0</v>
      </c>
      <c r="AL78" s="26">
        <f t="shared" si="951"/>
        <v>0</v>
      </c>
      <c r="AM78" s="27">
        <f t="shared" si="858"/>
        <v>0</v>
      </c>
      <c r="AN78" s="30">
        <f>September!AT78</f>
        <v>0</v>
      </c>
      <c r="AO78" s="26">
        <f>September!AU78</f>
        <v>0</v>
      </c>
      <c r="AP78" s="26">
        <f t="shared" si="859"/>
        <v>0</v>
      </c>
      <c r="AQ78" s="25">
        <v>0</v>
      </c>
      <c r="AR78" s="25">
        <v>0</v>
      </c>
      <c r="AS78" s="26">
        <f t="shared" si="860"/>
        <v>0</v>
      </c>
      <c r="AT78" s="26">
        <f t="shared" ref="AT78:AU78" si="952">SUM(AN78+AQ78)</f>
        <v>0</v>
      </c>
      <c r="AU78" s="26">
        <f t="shared" si="952"/>
        <v>0</v>
      </c>
      <c r="AV78" s="27">
        <f t="shared" si="862"/>
        <v>0</v>
      </c>
      <c r="AW78" s="28">
        <f>September!BC78</f>
        <v>0</v>
      </c>
      <c r="AX78" s="28">
        <f>September!BD78</f>
        <v>0</v>
      </c>
      <c r="AY78" s="26">
        <f t="shared" si="863"/>
        <v>0</v>
      </c>
      <c r="AZ78" s="25">
        <v>0</v>
      </c>
      <c r="BA78" s="25">
        <v>0</v>
      </c>
      <c r="BB78" s="26">
        <f t="shared" si="864"/>
        <v>0</v>
      </c>
      <c r="BC78" s="26">
        <f t="shared" ref="BC78:BD78" si="953">SUM(AW78+AZ78)</f>
        <v>0</v>
      </c>
      <c r="BD78" s="26">
        <f t="shared" si="953"/>
        <v>0</v>
      </c>
      <c r="BE78" s="27">
        <f t="shared" si="866"/>
        <v>0</v>
      </c>
      <c r="BF78" s="30">
        <f>September!BL78</f>
        <v>0</v>
      </c>
      <c r="BG78" s="26">
        <f>September!BM78</f>
        <v>0</v>
      </c>
      <c r="BH78" s="26">
        <f t="shared" si="867"/>
        <v>0</v>
      </c>
      <c r="BI78" s="25">
        <v>0</v>
      </c>
      <c r="BJ78" s="25">
        <v>0</v>
      </c>
      <c r="BK78" s="26">
        <f t="shared" si="868"/>
        <v>0</v>
      </c>
      <c r="BL78" s="26">
        <f t="shared" ref="BL78:BM78" si="954">SUM(BF78+BI78)</f>
        <v>0</v>
      </c>
      <c r="BM78" s="26">
        <f t="shared" si="954"/>
        <v>0</v>
      </c>
      <c r="BN78" s="27">
        <f t="shared" si="870"/>
        <v>0</v>
      </c>
      <c r="BO78" s="28">
        <f>September!BU78</f>
        <v>0</v>
      </c>
      <c r="BP78" s="28">
        <f>September!BV78</f>
        <v>0</v>
      </c>
      <c r="BQ78" s="26">
        <f t="shared" si="871"/>
        <v>0</v>
      </c>
      <c r="BR78" s="26"/>
      <c r="BS78" s="26"/>
      <c r="BT78" s="26">
        <f t="shared" si="872"/>
        <v>0</v>
      </c>
      <c r="BU78" s="26">
        <f t="shared" ref="BU78:BV78" si="955">SUM(BO78+BR78)</f>
        <v>0</v>
      </c>
      <c r="BV78" s="26">
        <f t="shared" si="955"/>
        <v>0</v>
      </c>
      <c r="BW78" s="27">
        <f t="shared" si="874"/>
        <v>0</v>
      </c>
      <c r="BX78" s="30">
        <f>September!CD78</f>
        <v>0</v>
      </c>
      <c r="BY78" s="26">
        <f>September!CE78</f>
        <v>0</v>
      </c>
      <c r="BZ78" s="26">
        <f t="shared" si="875"/>
        <v>0</v>
      </c>
      <c r="CA78" s="26"/>
      <c r="CB78" s="26"/>
      <c r="CC78" s="26">
        <f t="shared" si="876"/>
        <v>0</v>
      </c>
      <c r="CD78" s="26">
        <f t="shared" ref="CD78:CE78" si="956">SUM(BX78+CA78)</f>
        <v>0</v>
      </c>
      <c r="CE78" s="26">
        <f t="shared" si="956"/>
        <v>0</v>
      </c>
      <c r="CF78" s="27">
        <f t="shared" si="878"/>
        <v>0</v>
      </c>
      <c r="CG78" s="28">
        <f>September!CM78</f>
        <v>25</v>
      </c>
      <c r="CH78" s="28">
        <f>September!CN78</f>
        <v>62</v>
      </c>
      <c r="CI78" s="26">
        <f t="shared" si="879"/>
        <v>87</v>
      </c>
      <c r="CJ78" s="25">
        <v>0</v>
      </c>
      <c r="CK78" s="25">
        <v>0</v>
      </c>
      <c r="CL78" s="26">
        <f t="shared" si="880"/>
        <v>0</v>
      </c>
      <c r="CM78" s="26">
        <f t="shared" ref="CM78:CN78" si="957">SUM(CG78+CJ78)</f>
        <v>25</v>
      </c>
      <c r="CN78" s="26">
        <f t="shared" si="957"/>
        <v>62</v>
      </c>
      <c r="CO78" s="27">
        <f t="shared" si="882"/>
        <v>87</v>
      </c>
      <c r="CP78" s="95">
        <f ca="1">IFERROR(__xludf.DUMMYFUNCTION("""COMPUTED_VALUE"""),5)</f>
        <v>5</v>
      </c>
      <c r="CQ78" s="96">
        <f ca="1">IFERROR(__xludf.DUMMYFUNCTION("""COMPUTED_VALUE"""),1)</f>
        <v>1</v>
      </c>
      <c r="CR78" s="96">
        <f ca="1">IFERROR(__xludf.DUMMYFUNCTION("""COMPUTED_VALUE"""),9)</f>
        <v>9</v>
      </c>
      <c r="CS78" s="33">
        <f ca="1">IFERROR(__xludf.DUMMYFUNCTION("""COMPUTED_VALUE"""),0)</f>
        <v>0</v>
      </c>
      <c r="CT78" s="33">
        <f ca="1">IFERROR(__xludf.DUMMYFUNCTION("""COMPUTED_VALUE"""),0)</f>
        <v>0</v>
      </c>
      <c r="CU78" s="33">
        <f ca="1">IFERROR(__xludf.DUMMYFUNCTION("""COMPUTED_VALUE"""),0)</f>
        <v>0</v>
      </c>
      <c r="CV78" s="96">
        <f ca="1">IFERROR(__xludf.DUMMYFUNCTION("""COMPUTED_VALUE"""),5)</f>
        <v>5</v>
      </c>
      <c r="CW78" s="96">
        <f ca="1">IFERROR(__xludf.DUMMYFUNCTION("""COMPUTED_VALUE"""),1)</f>
        <v>1</v>
      </c>
      <c r="CX78" s="97">
        <f ca="1">IFERROR(__xludf.DUMMYFUNCTION("""COMPUTED_VALUE"""),9)</f>
        <v>9</v>
      </c>
      <c r="CY78" s="28">
        <f>September!DE78</f>
        <v>0</v>
      </c>
      <c r="CZ78" s="28">
        <f>September!DF78</f>
        <v>0</v>
      </c>
      <c r="DA78" s="26">
        <f t="shared" si="883"/>
        <v>0</v>
      </c>
      <c r="DB78" s="25">
        <v>0</v>
      </c>
      <c r="DC78" s="25">
        <v>0</v>
      </c>
      <c r="DD78" s="26">
        <f t="shared" si="884"/>
        <v>0</v>
      </c>
      <c r="DE78" s="26">
        <f t="shared" ref="DE78:DF78" si="958">SUM(CY78+DB78)</f>
        <v>0</v>
      </c>
      <c r="DF78" s="26">
        <f t="shared" si="958"/>
        <v>0</v>
      </c>
      <c r="DG78" s="27">
        <f t="shared" si="886"/>
        <v>0</v>
      </c>
      <c r="DH78" s="30">
        <f>September!DN78</f>
        <v>0</v>
      </c>
      <c r="DI78" s="26">
        <f>September!DO78</f>
        <v>0</v>
      </c>
      <c r="DJ78" s="26">
        <f t="shared" si="887"/>
        <v>0</v>
      </c>
      <c r="DK78" s="26"/>
      <c r="DL78" s="26"/>
      <c r="DM78" s="26">
        <f t="shared" si="888"/>
        <v>0</v>
      </c>
      <c r="DN78" s="26">
        <f t="shared" ref="DN78:DO78" si="959">SUM(DH78+DK78)</f>
        <v>0</v>
      </c>
      <c r="DO78" s="26">
        <f t="shared" si="959"/>
        <v>0</v>
      </c>
      <c r="DP78" s="27">
        <f t="shared" si="890"/>
        <v>0</v>
      </c>
      <c r="DQ78" s="28">
        <f>September!DW78</f>
        <v>6</v>
      </c>
      <c r="DR78" s="26">
        <f>September!DX78</f>
        <v>6</v>
      </c>
      <c r="DS78" s="26">
        <f t="shared" si="891"/>
        <v>12</v>
      </c>
      <c r="DT78" s="25">
        <v>19</v>
      </c>
      <c r="DU78" s="25">
        <v>38</v>
      </c>
      <c r="DV78" s="26">
        <f t="shared" si="892"/>
        <v>57</v>
      </c>
      <c r="DW78" s="26">
        <f t="shared" ref="DW78:DX78" si="960">SUM(DQ78+DT78)</f>
        <v>25</v>
      </c>
      <c r="DX78" s="26">
        <f t="shared" si="960"/>
        <v>44</v>
      </c>
      <c r="DY78" s="27">
        <f t="shared" si="894"/>
        <v>69</v>
      </c>
      <c r="DZ78" s="30">
        <f>September!EF78</f>
        <v>0</v>
      </c>
      <c r="EA78" s="26">
        <f>September!EG78</f>
        <v>0</v>
      </c>
      <c r="EB78" s="26">
        <f t="shared" si="895"/>
        <v>0</v>
      </c>
      <c r="EC78" s="26"/>
      <c r="ED78" s="26"/>
      <c r="EE78" s="26">
        <f t="shared" si="896"/>
        <v>0</v>
      </c>
      <c r="EF78" s="26">
        <f t="shared" ref="EF78:EG78" si="961">SUM(DZ78+EC78)</f>
        <v>0</v>
      </c>
      <c r="EG78" s="26">
        <f t="shared" si="961"/>
        <v>0</v>
      </c>
      <c r="EH78" s="27">
        <f t="shared" si="898"/>
        <v>0</v>
      </c>
      <c r="EI78" s="30">
        <f>September!EO78</f>
        <v>6</v>
      </c>
      <c r="EJ78" s="26">
        <f>September!EP78</f>
        <v>9</v>
      </c>
      <c r="EK78" s="26">
        <f t="shared" si="899"/>
        <v>15</v>
      </c>
      <c r="EL78" s="25">
        <v>1</v>
      </c>
      <c r="EM78" s="26"/>
      <c r="EN78" s="26">
        <f t="shared" si="900"/>
        <v>1</v>
      </c>
      <c r="EO78" s="26">
        <f t="shared" ref="EO78:EP78" si="962">SUM(EI78+EL78)</f>
        <v>7</v>
      </c>
      <c r="EP78" s="26">
        <f t="shared" si="962"/>
        <v>9</v>
      </c>
      <c r="EQ78" s="27">
        <f t="shared" si="902"/>
        <v>16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/>
      <c r="CQ81" s="85"/>
      <c r="CR81" s="84"/>
      <c r="CS81" s="85"/>
      <c r="CT81" s="85"/>
      <c r="CU81" s="84"/>
      <c r="CV81" s="85"/>
      <c r="CW81" s="85"/>
      <c r="CX81" s="86"/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82" t="e">
        <f>(R82/S82)*100%</f>
        <v>#DIV/0!</v>
      </c>
      <c r="U82" s="282"/>
      <c r="V82" s="245">
        <v>40</v>
      </c>
      <c r="W82" s="245">
        <v>50</v>
      </c>
      <c r="X82" s="243">
        <f>(V82/W82)*100%</f>
        <v>0.8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246">
        <f>September!BC82</f>
        <v>35</v>
      </c>
      <c r="AX82" s="246">
        <f>September!BD82</f>
        <v>50</v>
      </c>
      <c r="AY82" s="343">
        <f>September!BE82</f>
        <v>1</v>
      </c>
      <c r="AZ82" s="245">
        <v>35</v>
      </c>
      <c r="BA82" s="245">
        <f>September!BA82</f>
        <v>50</v>
      </c>
      <c r="BB82" s="343">
        <f t="shared" ref="BB82:BE82" si="963">AY82</f>
        <v>1</v>
      </c>
      <c r="BC82" s="245">
        <f t="shared" si="963"/>
        <v>35</v>
      </c>
      <c r="BD82" s="245">
        <f t="shared" si="963"/>
        <v>50</v>
      </c>
      <c r="BE82" s="243">
        <f t="shared" si="963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/>
      <c r="BS82" s="245"/>
      <c r="BT82" s="243" t="e">
        <f>(BR82/BS82)*100%</f>
        <v>#DIV/0!</v>
      </c>
      <c r="BU82" s="245"/>
      <c r="BV82" s="245"/>
      <c r="BW82" s="243" t="e">
        <f>(BU82/BV82)*100%</f>
        <v>#DIV/0!</v>
      </c>
      <c r="BX82" s="246">
        <v>27</v>
      </c>
      <c r="BY82" s="245">
        <v>38</v>
      </c>
      <c r="BZ82" s="243">
        <f>(BX82/BY82)*100%</f>
        <v>0.71052631578947367</v>
      </c>
      <c r="CA82" s="245">
        <v>22</v>
      </c>
      <c r="CB82" s="245">
        <v>38</v>
      </c>
      <c r="CC82" s="243">
        <f>(CA82/CB82)*100%</f>
        <v>0.57894736842105265</v>
      </c>
      <c r="CD82" s="245">
        <v>22</v>
      </c>
      <c r="CE82" s="245">
        <v>38</v>
      </c>
      <c r="CF82" s="243">
        <f>(CD82/CE82)*100%</f>
        <v>0.57894736842105265</v>
      </c>
      <c r="CG82" s="246">
        <v>40</v>
      </c>
      <c r="CH82" s="245">
        <v>30</v>
      </c>
      <c r="CI82" s="243">
        <f>(CG82/CH82)*100%</f>
        <v>1.3333333333333333</v>
      </c>
      <c r="CJ82" s="245">
        <v>40</v>
      </c>
      <c r="CK82" s="245">
        <v>30</v>
      </c>
      <c r="CL82" s="243">
        <f>(CJ82/CK82)*100%</f>
        <v>1.3333333333333333</v>
      </c>
      <c r="CM82" s="245">
        <v>40</v>
      </c>
      <c r="CN82" s="245">
        <v>30</v>
      </c>
      <c r="CO82" s="243">
        <v>1</v>
      </c>
      <c r="CP82" s="349">
        <f ca="1">IFERROR(__xludf.DUMMYFUNCTION("importrange(""1DjzFX_5hpKQ32gDJ9cZkaQq64j_m636uVPTHxkMKqWg"",""LAP YANKES!Dq81:Dy87"")"),46)</f>
        <v>46</v>
      </c>
      <c r="CQ82" s="348">
        <f ca="1">IFERROR(__xludf.DUMMYFUNCTION("""COMPUTED_VALUE"""),50)</f>
        <v>50</v>
      </c>
      <c r="CR82" s="350">
        <f ca="1">IFERROR(__xludf.DUMMYFUNCTION("""COMPUTED_VALUE"""),0.92)</f>
        <v>0.92</v>
      </c>
      <c r="CS82" s="351">
        <f ca="1">IFERROR(__xludf.DUMMYFUNCTION("""COMPUTED_VALUE"""),46)</f>
        <v>46</v>
      </c>
      <c r="CT82" s="351">
        <f ca="1">IFERROR(__xludf.DUMMYFUNCTION("""COMPUTED_VALUE"""),50)</f>
        <v>50</v>
      </c>
      <c r="CU82" s="352">
        <f ca="1">IFERROR(__xludf.DUMMYFUNCTION("""COMPUTED_VALUE"""),0.92)</f>
        <v>0.92</v>
      </c>
      <c r="CV82" s="348">
        <f ca="1">IFERROR(__xludf.DUMMYFUNCTION("""COMPUTED_VALUE"""),46)</f>
        <v>46</v>
      </c>
      <c r="CW82" s="348">
        <f ca="1">IFERROR(__xludf.DUMMYFUNCTION("""COMPUTED_VALUE"""),50)</f>
        <v>50</v>
      </c>
      <c r="CX82" s="350">
        <f ca="1">IFERROR(__xludf.DUMMYFUNCTION("""COMPUTED_VALUE"""),0.92)</f>
        <v>0.92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/>
      <c r="DL82" s="245"/>
      <c r="DM82" s="243" t="e">
        <f>(DK82/DL82)*100%</f>
        <v>#DIV/0!</v>
      </c>
      <c r="DN82" s="245"/>
      <c r="DO82" s="245"/>
      <c r="DP82" s="243" t="e">
        <f>(DN82/DO82)*100%</f>
        <v>#DIV/0!</v>
      </c>
      <c r="DQ82" s="246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83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7"/>
      <c r="AZ83" s="244"/>
      <c r="BA83" s="244"/>
      <c r="BB83" s="247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7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416</v>
      </c>
      <c r="Q84" s="245">
        <v>416</v>
      </c>
      <c r="R84" s="243">
        <f>(P84/Q84)*100%</f>
        <v>1</v>
      </c>
      <c r="S84" s="245"/>
      <c r="T84" s="282" t="e">
        <f>(R84/S84)*100%</f>
        <v>#DIV/0!</v>
      </c>
      <c r="U84" s="282"/>
      <c r="V84" s="245">
        <v>491</v>
      </c>
      <c r="W84" s="245">
        <v>491</v>
      </c>
      <c r="X84" s="243">
        <f>(V84/W84)*100%</f>
        <v>1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3349</v>
      </c>
      <c r="AF84" s="245">
        <v>3349</v>
      </c>
      <c r="AG84" s="243">
        <f>(AE84/AF84)*100%</f>
        <v>1</v>
      </c>
      <c r="AH84" s="245">
        <v>491</v>
      </c>
      <c r="AI84" s="245">
        <v>491</v>
      </c>
      <c r="AJ84" s="243">
        <f>(AH84/AI84)*100%</f>
        <v>1</v>
      </c>
      <c r="AK84" s="245">
        <v>3921</v>
      </c>
      <c r="AL84" s="245">
        <f>AM10</f>
        <v>3921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45">
        <f>September!BC84</f>
        <v>47.103320312500003</v>
      </c>
      <c r="AX84" s="246" t="str">
        <f>September!BD84</f>
        <v>&lt;120</v>
      </c>
      <c r="AY84" s="343">
        <f>September!BE84</f>
        <v>1</v>
      </c>
      <c r="AZ84" s="245">
        <v>55.02</v>
      </c>
      <c r="BA84" s="245" t="str">
        <f>September!BA84</f>
        <v>&lt;120</v>
      </c>
      <c r="BB84" s="343">
        <f>AY84</f>
        <v>1</v>
      </c>
      <c r="BC84" s="341">
        <f>SUM(AW84+AZ84)/2</f>
        <v>51.061660156249999</v>
      </c>
      <c r="BD84" s="245" t="str">
        <f>Agustus!BD84</f>
        <v>&lt;120</v>
      </c>
      <c r="BE84" s="243">
        <f>BB84</f>
        <v>1</v>
      </c>
      <c r="BF84" s="246"/>
      <c r="BG84" s="245"/>
      <c r="BH84" s="243" t="e">
        <f>(BF84/BG84)*100%</f>
        <v>#DIV/0!</v>
      </c>
      <c r="BI84" s="245">
        <v>246</v>
      </c>
      <c r="BJ84" s="245">
        <v>246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/>
      <c r="BS84" s="245"/>
      <c r="BT84" s="243" t="e">
        <f>(BR84/BS84)*100%</f>
        <v>#DIV/0!</v>
      </c>
      <c r="BU84" s="245"/>
      <c r="BV84" s="245"/>
      <c r="BW84" s="243" t="e">
        <f>(BU84/BV84)*100%</f>
        <v>#DIV/0!</v>
      </c>
      <c r="BX84" s="246">
        <v>1603</v>
      </c>
      <c r="BY84" s="245">
        <v>1603</v>
      </c>
      <c r="BZ84" s="243">
        <f>(BX84/BY84)*100%</f>
        <v>1</v>
      </c>
      <c r="CA84" s="245">
        <v>221</v>
      </c>
      <c r="CB84" s="245">
        <v>221</v>
      </c>
      <c r="CC84" s="243">
        <f>(CA84/CB84)*100%</f>
        <v>1</v>
      </c>
      <c r="CD84" s="245">
        <v>1824</v>
      </c>
      <c r="CE84" s="245">
        <v>1824</v>
      </c>
      <c r="CF84" s="243">
        <f>(CD84/CE84)*100%</f>
        <v>1</v>
      </c>
      <c r="CG84" s="246">
        <v>2444</v>
      </c>
      <c r="CH84" s="245">
        <v>2444</v>
      </c>
      <c r="CI84" s="243">
        <f>(CG84/CH84)*100%</f>
        <v>1</v>
      </c>
      <c r="CJ84" s="245">
        <v>479</v>
      </c>
      <c r="CK84" s="245">
        <v>479</v>
      </c>
      <c r="CL84" s="243">
        <f>(CJ84/CK84)*100%</f>
        <v>1</v>
      </c>
      <c r="CM84" s="245">
        <f t="shared" ref="CM84:CN84" si="964">CG84+CJ84</f>
        <v>2923</v>
      </c>
      <c r="CN84" s="245">
        <f t="shared" si="964"/>
        <v>2923</v>
      </c>
      <c r="CO84" s="243">
        <f>(CM84/CN84)*100%</f>
        <v>1</v>
      </c>
      <c r="CP84" s="353">
        <f ca="1">IFERROR(__xludf.DUMMYFUNCTION("""COMPUTED_VALUE"""),6076)</f>
        <v>6076</v>
      </c>
      <c r="CQ84" s="348">
        <f ca="1">IFERROR(__xludf.DUMMYFUNCTION("""COMPUTED_VALUE"""),6076)</f>
        <v>6076</v>
      </c>
      <c r="CR84" s="350">
        <f ca="1">IFERROR(__xludf.DUMMYFUNCTION("""COMPUTED_VALUE"""),1)</f>
        <v>1</v>
      </c>
      <c r="CS84" s="351">
        <f ca="1">IFERROR(__xludf.DUMMYFUNCTION("""COMPUTED_VALUE"""),629)</f>
        <v>629</v>
      </c>
      <c r="CT84" s="351">
        <f ca="1">IFERROR(__xludf.DUMMYFUNCTION("""COMPUTED_VALUE"""),629)</f>
        <v>629</v>
      </c>
      <c r="CU84" s="352">
        <f ca="1">IFERROR(__xludf.DUMMYFUNCTION("""COMPUTED_VALUE"""),1)</f>
        <v>1</v>
      </c>
      <c r="CV84" s="348">
        <f ca="1">IFERROR(__xludf.DUMMYFUNCTION("""COMPUTED_VALUE"""),6705)</f>
        <v>6705</v>
      </c>
      <c r="CW84" s="348">
        <f ca="1">IFERROR(__xludf.DUMMYFUNCTION("""COMPUTED_VALUE"""),6705)</f>
        <v>6705</v>
      </c>
      <c r="CX84" s="350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/>
      <c r="DL84" s="245"/>
      <c r="DM84" s="243" t="e">
        <f>(DK84/DL84)*100%</f>
        <v>#DIV/0!</v>
      </c>
      <c r="DN84" s="245"/>
      <c r="DO84" s="245"/>
      <c r="DP84" s="243" t="e">
        <f>(DN84/DO84)*100%</f>
        <v>#DIV/0!</v>
      </c>
      <c r="DQ84" s="246">
        <v>299</v>
      </c>
      <c r="DR84" s="245">
        <v>299</v>
      </c>
      <c r="DS84" s="243">
        <f>(DQ84/DR84)*100%</f>
        <v>1</v>
      </c>
      <c r="DT84" s="245">
        <v>34</v>
      </c>
      <c r="DU84" s="245">
        <v>34</v>
      </c>
      <c r="DV84" s="243">
        <f>(DT84/DU84)*100%</f>
        <v>1</v>
      </c>
      <c r="DW84" s="245">
        <f>DT84+DQ84</f>
        <v>333</v>
      </c>
      <c r="DX84" s="245">
        <f>DW84</f>
        <v>333</v>
      </c>
      <c r="DY84" s="243">
        <f>(DW84/DX84)*100%</f>
        <v>1</v>
      </c>
      <c r="DZ84" s="246">
        <v>3820</v>
      </c>
      <c r="EA84" s="245">
        <v>3820</v>
      </c>
      <c r="EB84" s="243">
        <f>(DZ84/EA84)*100%</f>
        <v>1</v>
      </c>
      <c r="EC84" s="245">
        <v>433</v>
      </c>
      <c r="ED84" s="245">
        <v>433</v>
      </c>
      <c r="EE84" s="243">
        <f>(EC84/ED84)*100%</f>
        <v>1</v>
      </c>
      <c r="EF84" s="245">
        <v>4253</v>
      </c>
      <c r="EG84" s="245">
        <v>4253</v>
      </c>
      <c r="EH84" s="243">
        <f>(EF84/EG84)*100%</f>
        <v>1</v>
      </c>
      <c r="EI84" s="245">
        <v>2748</v>
      </c>
      <c r="EJ84" s="245">
        <v>2775</v>
      </c>
      <c r="EK84" s="243">
        <f>(EI84/EJ84)*100%</f>
        <v>0.99027027027027026</v>
      </c>
      <c r="EL84" s="245">
        <v>326</v>
      </c>
      <c r="EM84" s="245">
        <v>326</v>
      </c>
      <c r="EN84" s="243">
        <f>(EL84/EM84)*100%</f>
        <v>1</v>
      </c>
      <c r="EO84" s="245">
        <v>3074</v>
      </c>
      <c r="EP84" s="245">
        <v>3101</v>
      </c>
      <c r="EQ84" s="243">
        <f>(EO84/EP84)*100%</f>
        <v>0.99129313124798457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83"/>
      <c r="U85" s="283"/>
      <c r="V85" s="244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7"/>
      <c r="AZ85" s="244"/>
      <c r="BA85" s="244"/>
      <c r="BB85" s="247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7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/>
      <c r="Q86" s="245"/>
      <c r="R86" s="243" t="e">
        <f>(P86/Q86)*100%</f>
        <v>#DIV/0!</v>
      </c>
      <c r="S86" s="245"/>
      <c r="T86" s="282" t="e">
        <f>(R86/S86)*100%</f>
        <v>#DIV/0!</v>
      </c>
      <c r="U86" s="282"/>
      <c r="V86" s="245">
        <v>12</v>
      </c>
      <c r="W86" s="245">
        <v>12</v>
      </c>
      <c r="X86" s="243">
        <f>(V86/W86)*100%</f>
        <v>1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246">
        <f>September!BC86</f>
        <v>8</v>
      </c>
      <c r="AX86" s="246">
        <f>September!BD86</f>
        <v>8</v>
      </c>
      <c r="AY86" s="243">
        <f>(AW86/AX86)*100%</f>
        <v>1</v>
      </c>
      <c r="AZ86" s="245">
        <v>8</v>
      </c>
      <c r="BA86" s="245">
        <f>September!BA86</f>
        <v>8</v>
      </c>
      <c r="BB86" s="243">
        <f>(AZ86/BA86)*100%</f>
        <v>1</v>
      </c>
      <c r="BC86" s="245">
        <v>8</v>
      </c>
      <c r="BD86" s="245">
        <f>Agustus!BD86</f>
        <v>8</v>
      </c>
      <c r="BE86" s="243">
        <f>BB86</f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/>
      <c r="BS86" s="245"/>
      <c r="BT86" s="243" t="e">
        <f>(BR86/BS86)*100%</f>
        <v>#DIV/0!</v>
      </c>
      <c r="BU86" s="245"/>
      <c r="BV86" s="245"/>
      <c r="BW86" s="243" t="e">
        <f>(BU86/BV86)*100%</f>
        <v>#DIV/0!</v>
      </c>
      <c r="BX86" s="246">
        <v>24.4</v>
      </c>
      <c r="BY86" s="245">
        <v>36</v>
      </c>
      <c r="BZ86" s="243">
        <f>(BX86/BY86)*100%</f>
        <v>0.6777777777777777</v>
      </c>
      <c r="CA86" s="245">
        <v>4</v>
      </c>
      <c r="CB86" s="245">
        <v>4</v>
      </c>
      <c r="CC86" s="243">
        <f>(CA86/CB86)*100%</f>
        <v>1</v>
      </c>
      <c r="CD86" s="245">
        <v>28.4</v>
      </c>
      <c r="CE86" s="245">
        <v>40</v>
      </c>
      <c r="CF86" s="243">
        <f>(CD86/CE86)*100%</f>
        <v>0.71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353">
        <f ca="1">IFERROR(__xludf.DUMMYFUNCTION("""COMPUTED_VALUE"""),6076)</f>
        <v>6076</v>
      </c>
      <c r="CQ86" s="348">
        <f ca="1">IFERROR(__xludf.DUMMYFUNCTION("""COMPUTED_VALUE"""),6076)</f>
        <v>6076</v>
      </c>
      <c r="CR86" s="350">
        <f ca="1">IFERROR(__xludf.DUMMYFUNCTION("""COMPUTED_VALUE"""),1)</f>
        <v>1</v>
      </c>
      <c r="CS86" s="351">
        <f ca="1">IFERROR(__xludf.DUMMYFUNCTION("""COMPUTED_VALUE"""),629)</f>
        <v>629</v>
      </c>
      <c r="CT86" s="351">
        <f ca="1">IFERROR(__xludf.DUMMYFUNCTION("""COMPUTED_VALUE"""),629)</f>
        <v>629</v>
      </c>
      <c r="CU86" s="352">
        <f ca="1">IFERROR(__xludf.DUMMYFUNCTION("""COMPUTED_VALUE"""),1)</f>
        <v>1</v>
      </c>
      <c r="CV86" s="348">
        <f ca="1">IFERROR(__xludf.DUMMYFUNCTION("""COMPUTED_VALUE"""),6705)</f>
        <v>6705</v>
      </c>
      <c r="CW86" s="348">
        <f ca="1">IFERROR(__xludf.DUMMYFUNCTION("""COMPUTED_VALUE"""),6705)</f>
        <v>6705</v>
      </c>
      <c r="CX86" s="350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/>
      <c r="DL86" s="245"/>
      <c r="DM86" s="243" t="e">
        <f>(DK86/DL86)*100%</f>
        <v>#DIV/0!</v>
      </c>
      <c r="DN86" s="245"/>
      <c r="DO86" s="245"/>
      <c r="DP86" s="243" t="e">
        <f>(DN86/DO86)*100%</f>
        <v>#DIV/0!</v>
      </c>
      <c r="DQ86" s="246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51</v>
      </c>
      <c r="EJ86" s="245">
        <v>57</v>
      </c>
      <c r="EK86" s="243">
        <f>(EI86/EJ86)*100%</f>
        <v>0.89473684210526316</v>
      </c>
      <c r="EL86" s="245">
        <v>6</v>
      </c>
      <c r="EM86" s="245">
        <v>6</v>
      </c>
      <c r="EN86" s="243">
        <f>(EL86/EM86)*100%</f>
        <v>1</v>
      </c>
      <c r="EO86" s="245">
        <v>57</v>
      </c>
      <c r="EP86" s="245">
        <v>63</v>
      </c>
      <c r="EQ86" s="243">
        <f>(EO86/EP86)*100%</f>
        <v>0.90476190476190477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83"/>
      <c r="U87" s="283"/>
      <c r="V87" s="244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7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/>
      <c r="Q88" s="246"/>
      <c r="R88" s="243" t="e">
        <f>(P88/Q88)*100%</f>
        <v>#DIV/0!</v>
      </c>
      <c r="S88" s="246"/>
      <c r="T88" s="282" t="e">
        <f>(R88/S88)*100%</f>
        <v>#DIV/0!</v>
      </c>
      <c r="U88" s="293"/>
      <c r="V88" s="246">
        <v>57</v>
      </c>
      <c r="W88" s="246">
        <v>1182</v>
      </c>
      <c r="X88" s="243">
        <f>(V88/W88)*100%</f>
        <v>4.8223350253807105E-2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579</v>
      </c>
      <c r="AF88" s="246">
        <v>1182</v>
      </c>
      <c r="AG88" s="243">
        <f>(AE88/AF88)*100%</f>
        <v>0.48984771573604063</v>
      </c>
      <c r="AH88" s="246">
        <v>66</v>
      </c>
      <c r="AI88" s="246">
        <v>1182</v>
      </c>
      <c r="AJ88" s="243">
        <f>(AH88/AI88)*100%</f>
        <v>5.5837563451776651E-2</v>
      </c>
      <c r="AK88" s="246">
        <v>645</v>
      </c>
      <c r="AL88" s="246">
        <v>1182</v>
      </c>
      <c r="AM88" s="243">
        <f>(AK88/AL88)*100%</f>
        <v>0.54568527918781728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44">
        <f>September!BC88</f>
        <v>602</v>
      </c>
      <c r="AX88" s="246">
        <f>September!BD88</f>
        <v>630</v>
      </c>
      <c r="AY88" s="243">
        <f>(AW88/AX88)*100%</f>
        <v>0.9555555555555556</v>
      </c>
      <c r="AZ88" s="246">
        <f>BA17</f>
        <v>73</v>
      </c>
      <c r="BA88" s="245">
        <f>September!BA88</f>
        <v>70</v>
      </c>
      <c r="BB88" s="243">
        <f>(AZ88/BA88)*100%</f>
        <v>1.0428571428571429</v>
      </c>
      <c r="BC88" s="339">
        <f t="shared" ref="BC88:BD88" si="965">SUM(AW88+AZ88)</f>
        <v>675</v>
      </c>
      <c r="BD88" s="326">
        <f t="shared" si="965"/>
        <v>700</v>
      </c>
      <c r="BE88" s="243">
        <f>(BC88/BD88)*100%</f>
        <v>0.9642857142857143</v>
      </c>
      <c r="BF88" s="246"/>
      <c r="BG88" s="246"/>
      <c r="BH88" s="243" t="e">
        <f>(BF88/BG88)*100%</f>
        <v>#DIV/0!</v>
      </c>
      <c r="BI88" s="246">
        <v>34</v>
      </c>
      <c r="BJ88" s="246">
        <v>34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/>
      <c r="BS88" s="246"/>
      <c r="BT88" s="243" t="e">
        <f>(BR88/BS88)*100%</f>
        <v>#DIV/0!</v>
      </c>
      <c r="BU88" s="246"/>
      <c r="BV88" s="246"/>
      <c r="BW88" s="243" t="e">
        <f>(BU88/BV88)*100%</f>
        <v>#DIV/0!</v>
      </c>
      <c r="BX88" s="246">
        <v>260.8</v>
      </c>
      <c r="BY88" s="246">
        <v>273</v>
      </c>
      <c r="BZ88" s="243">
        <f>(BX88/BY88)*100%</f>
        <v>0.95531135531135536</v>
      </c>
      <c r="CA88" s="246">
        <v>41</v>
      </c>
      <c r="CB88" s="246">
        <v>43</v>
      </c>
      <c r="CC88" s="243">
        <f>(CA88/CB88)*100%</f>
        <v>0.95348837209302328</v>
      </c>
      <c r="CD88" s="246">
        <v>301.8</v>
      </c>
      <c r="CE88" s="246">
        <v>316</v>
      </c>
      <c r="CF88" s="243">
        <f>(CD88/CE88)*100%</f>
        <v>0.95506329113924049</v>
      </c>
      <c r="CG88" s="246">
        <v>377</v>
      </c>
      <c r="CH88" s="246">
        <v>353</v>
      </c>
      <c r="CI88" s="243">
        <f>(CG88/CH88)*100%</f>
        <v>1.0679886685552409</v>
      </c>
      <c r="CJ88" s="246">
        <v>31</v>
      </c>
      <c r="CK88" s="246">
        <v>43</v>
      </c>
      <c r="CL88" s="243">
        <f>(CJ88/CK88)*100%</f>
        <v>0.72093023255813948</v>
      </c>
      <c r="CM88" s="245">
        <f t="shared" ref="CM88:CN88" si="966">CG88+CJ88</f>
        <v>408</v>
      </c>
      <c r="CN88" s="245">
        <f t="shared" si="966"/>
        <v>396</v>
      </c>
      <c r="CO88" s="243">
        <f>(CM88/CN88)*100%</f>
        <v>1.0303030303030303</v>
      </c>
      <c r="CP88" s="353">
        <f ca="1">IFERROR(__xludf.DUMMYFUNCTION("""COMPUTED_VALUE"""),897)</f>
        <v>897</v>
      </c>
      <c r="CQ88" s="353">
        <f ca="1">IFERROR(__xludf.DUMMYFUNCTION("""COMPUTED_VALUE"""),709)</f>
        <v>709</v>
      </c>
      <c r="CR88" s="350">
        <f ca="1">IFERROR(__xludf.DUMMYFUNCTION("""COMPUTED_VALUE"""),1.26516220028208)</f>
        <v>1.2651622002820799</v>
      </c>
      <c r="CS88" s="354">
        <f ca="1">IFERROR(__xludf.DUMMYFUNCTION("""COMPUTED_VALUE"""),81)</f>
        <v>81</v>
      </c>
      <c r="CT88" s="354">
        <f ca="1">IFERROR(__xludf.DUMMYFUNCTION("""COMPUTED_VALUE"""),65)</f>
        <v>65</v>
      </c>
      <c r="CU88" s="352">
        <f ca="1">IFERROR(__xludf.DUMMYFUNCTION("""COMPUTED_VALUE"""),1.24615384615384)</f>
        <v>1.24615384615384</v>
      </c>
      <c r="CV88" s="353">
        <f ca="1">IFERROR(__xludf.DUMMYFUNCTION("""COMPUTED_VALUE"""),978)</f>
        <v>978</v>
      </c>
      <c r="CW88" s="353">
        <f ca="1">IFERROR(__xludf.DUMMYFUNCTION("""COMPUTED_VALUE"""),774)</f>
        <v>774</v>
      </c>
      <c r="CX88" s="350">
        <f ca="1">IFERROR(__xludf.DUMMYFUNCTION("""COMPUTED_VALUE"""),1.26356589147286)</f>
        <v>1.26356589147286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/>
      <c r="DL88" s="246"/>
      <c r="DM88" s="243" t="e">
        <f>(DK88/DL88)*100%</f>
        <v>#DIV/0!</v>
      </c>
      <c r="DN88" s="246"/>
      <c r="DO88" s="246"/>
      <c r="DP88" s="243" t="e">
        <f>(DN88/DO88)*100%</f>
        <v>#DIV/0!</v>
      </c>
      <c r="DQ88" s="246">
        <v>550</v>
      </c>
      <c r="DR88" s="246">
        <v>550</v>
      </c>
      <c r="DS88" s="243">
        <f>(DQ88/DR88)*100%</f>
        <v>1</v>
      </c>
      <c r="DT88" s="246">
        <v>65</v>
      </c>
      <c r="DU88" s="246">
        <v>65</v>
      </c>
      <c r="DV88" s="243">
        <f>(DT88/DU88)*100%</f>
        <v>1</v>
      </c>
      <c r="DW88" s="246">
        <f>DT88+DQ88</f>
        <v>615</v>
      </c>
      <c r="DX88" s="246">
        <f>DW88</f>
        <v>615</v>
      </c>
      <c r="DY88" s="243">
        <f>(DW88/DX88)*100%</f>
        <v>1</v>
      </c>
      <c r="DZ88" s="246">
        <v>580</v>
      </c>
      <c r="EA88" s="246">
        <v>580</v>
      </c>
      <c r="EB88" s="243">
        <f>(DZ88/EA88)*100%</f>
        <v>1</v>
      </c>
      <c r="EC88" s="246">
        <v>77</v>
      </c>
      <c r="ED88" s="246">
        <v>77</v>
      </c>
      <c r="EE88" s="243">
        <f>(EC88/ED88)*100%</f>
        <v>1</v>
      </c>
      <c r="EF88" s="246">
        <v>657</v>
      </c>
      <c r="EG88" s="246">
        <v>657</v>
      </c>
      <c r="EH88" s="243">
        <f>(EF88/EG88)*100%</f>
        <v>1</v>
      </c>
      <c r="EI88" s="246">
        <v>347</v>
      </c>
      <c r="EJ88" s="246">
        <v>396</v>
      </c>
      <c r="EK88" s="243">
        <f>(EI88/EJ88)*100%</f>
        <v>0.8762626262626263</v>
      </c>
      <c r="EL88" s="246">
        <v>31</v>
      </c>
      <c r="EM88" s="246">
        <v>31</v>
      </c>
      <c r="EN88" s="243">
        <f>(EL88/EM88)*100%</f>
        <v>1</v>
      </c>
      <c r="EO88" s="246">
        <v>378</v>
      </c>
      <c r="EP88" s="246">
        <v>427</v>
      </c>
      <c r="EQ88" s="243">
        <f>(EO88/EP88)*100%</f>
        <v>0.88524590163934425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83"/>
      <c r="U89" s="294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4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4"/>
      <c r="CN89" s="244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29">
    <mergeCell ref="DH82:DH83"/>
    <mergeCell ref="DI82:DI83"/>
    <mergeCell ref="DJ82:DJ83"/>
    <mergeCell ref="DK82:DK83"/>
    <mergeCell ref="DL82:DL83"/>
    <mergeCell ref="DM82:DM83"/>
    <mergeCell ref="CQ86:CQ87"/>
    <mergeCell ref="CR86:CR87"/>
    <mergeCell ref="CS86:CS87"/>
    <mergeCell ref="CT86:CT87"/>
    <mergeCell ref="CU86:CU87"/>
    <mergeCell ref="CV86:CV87"/>
    <mergeCell ref="CW86:CW87"/>
    <mergeCell ref="CX86:CX87"/>
    <mergeCell ref="CY86:CY87"/>
    <mergeCell ref="CZ86:CZ87"/>
    <mergeCell ref="DA86:DA87"/>
    <mergeCell ref="DB86:DB87"/>
    <mergeCell ref="DC86:DC87"/>
    <mergeCell ref="DD86:DD87"/>
    <mergeCell ref="DE86:DE87"/>
    <mergeCell ref="DF86:DF87"/>
    <mergeCell ref="DG86:DG87"/>
    <mergeCell ref="DH86:DH87"/>
    <mergeCell ref="EZ86:EZ87"/>
    <mergeCell ref="EN86:EN87"/>
    <mergeCell ref="EO86:EO87"/>
    <mergeCell ref="EP86:EP87"/>
    <mergeCell ref="EQ86:EQ87"/>
    <mergeCell ref="ER86:ER87"/>
    <mergeCell ref="ES86:ES87"/>
    <mergeCell ref="ET86:ET87"/>
    <mergeCell ref="DN82:DN83"/>
    <mergeCell ref="DO82:DO83"/>
    <mergeCell ref="DN86:DN87"/>
    <mergeCell ref="DO86:DO87"/>
    <mergeCell ref="DP86:DP87"/>
    <mergeCell ref="DQ86:DQ87"/>
    <mergeCell ref="DR86:DR87"/>
    <mergeCell ref="DS86:DS87"/>
    <mergeCell ref="DT86:DT87"/>
    <mergeCell ref="DU86:DU87"/>
    <mergeCell ref="DV86:DV87"/>
    <mergeCell ref="DW86:DW87"/>
    <mergeCell ref="DX86:DX87"/>
    <mergeCell ref="DY86:DY87"/>
    <mergeCell ref="EJ86:EJ87"/>
    <mergeCell ref="EK86:EK87"/>
    <mergeCell ref="EL86:EL87"/>
    <mergeCell ref="EM86:EM87"/>
    <mergeCell ref="EU86:EU87"/>
    <mergeCell ref="EV86:EV87"/>
    <mergeCell ref="EW86:EW87"/>
    <mergeCell ref="EX86:EX87"/>
    <mergeCell ref="EY86:EY87"/>
    <mergeCell ref="EA86:EA87"/>
    <mergeCell ref="EB86:EB87"/>
    <mergeCell ref="EC86:EC87"/>
    <mergeCell ref="ED86:ED87"/>
    <mergeCell ref="EE86:EE87"/>
    <mergeCell ref="EF86:EF87"/>
    <mergeCell ref="EG86:EG87"/>
    <mergeCell ref="EH86:EH87"/>
    <mergeCell ref="EI86:EI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DZ86:DZ87"/>
    <mergeCell ref="DI86:DI87"/>
    <mergeCell ref="DJ86:DJ87"/>
    <mergeCell ref="DK86:DK87"/>
    <mergeCell ref="DL86:DL87"/>
    <mergeCell ref="DM86:DM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A86:B87"/>
    <mergeCell ref="C86:C87"/>
    <mergeCell ref="D86:D87"/>
    <mergeCell ref="E86:E87"/>
    <mergeCell ref="F86:F87"/>
    <mergeCell ref="G86:G87"/>
    <mergeCell ref="H86:H87"/>
    <mergeCell ref="I86:I87"/>
    <mergeCell ref="J86:J87"/>
    <mergeCell ref="P84:P85"/>
    <mergeCell ref="Q84:Q85"/>
    <mergeCell ref="I84:I85"/>
    <mergeCell ref="J84:J85"/>
    <mergeCell ref="K84:K85"/>
    <mergeCell ref="L84:L85"/>
    <mergeCell ref="M84:M85"/>
    <mergeCell ref="N84:N85"/>
    <mergeCell ref="O84:O85"/>
    <mergeCell ref="AW84:AW85"/>
    <mergeCell ref="AX84:AX85"/>
    <mergeCell ref="AY84:AY85"/>
    <mergeCell ref="BI84:BI85"/>
    <mergeCell ref="BJ84:BJ85"/>
    <mergeCell ref="BB84:BB85"/>
    <mergeCell ref="BC84:BC85"/>
    <mergeCell ref="BD84:BD85"/>
    <mergeCell ref="BE84:BE85"/>
    <mergeCell ref="BF84:BF85"/>
    <mergeCell ref="BG84:BG85"/>
    <mergeCell ref="BH84:BH85"/>
    <mergeCell ref="R84:R85"/>
    <mergeCell ref="S84:S85"/>
    <mergeCell ref="T84:T85"/>
    <mergeCell ref="U84:U85"/>
    <mergeCell ref="V84:V85"/>
    <mergeCell ref="W84:W85"/>
    <mergeCell ref="X84:X85"/>
    <mergeCell ref="AH84:AH85"/>
    <mergeCell ref="AI84:AI85"/>
    <mergeCell ref="AA84:AA85"/>
    <mergeCell ref="AB84:AB85"/>
    <mergeCell ref="AC84:AC85"/>
    <mergeCell ref="AD84:AD85"/>
    <mergeCell ref="AE84:AE85"/>
    <mergeCell ref="AF84:AF85"/>
    <mergeCell ref="AG84:AG85"/>
    <mergeCell ref="CO88:CO89"/>
    <mergeCell ref="CP88:CP89"/>
    <mergeCell ref="CQ88:CQ89"/>
    <mergeCell ref="CR88:CR89"/>
    <mergeCell ref="CS88:CS89"/>
    <mergeCell ref="CT88:CT89"/>
    <mergeCell ref="CU88:CU89"/>
    <mergeCell ref="Y84:Y85"/>
    <mergeCell ref="Z84:Z85"/>
    <mergeCell ref="AQ84:AQ85"/>
    <mergeCell ref="AR84:AR85"/>
    <mergeCell ref="AJ84:AJ85"/>
    <mergeCell ref="AK84:AK85"/>
    <mergeCell ref="AL84:AL85"/>
    <mergeCell ref="AM84:AM85"/>
    <mergeCell ref="AN84:AN85"/>
    <mergeCell ref="AO84:AO85"/>
    <mergeCell ref="AP84:AP85"/>
    <mergeCell ref="AZ84:AZ85"/>
    <mergeCell ref="BA84:BA85"/>
    <mergeCell ref="AS84:AS85"/>
    <mergeCell ref="AT84:AT85"/>
    <mergeCell ref="AU84:AU85"/>
    <mergeCell ref="AV84:AV85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K88:EK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B88:EB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DS88:DS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DJ88:DJ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A88:DA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AU88:AU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L88:AL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C88:AC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CB86:CB87"/>
    <mergeCell ref="CC86:CC87"/>
    <mergeCell ref="CD86:CD87"/>
    <mergeCell ref="CE86:CE87"/>
    <mergeCell ref="CF86:CF87"/>
    <mergeCell ref="CG86:CG87"/>
    <mergeCell ref="AK86:AK87"/>
    <mergeCell ref="AL86:AL87"/>
    <mergeCell ref="AM86:AM87"/>
    <mergeCell ref="AN86:AN87"/>
    <mergeCell ref="AO86:AO87"/>
    <mergeCell ref="AP86:AP87"/>
    <mergeCell ref="AQ86:AQ87"/>
    <mergeCell ref="BS86:BS87"/>
    <mergeCell ref="BT86:BT87"/>
    <mergeCell ref="BU86:BU87"/>
    <mergeCell ref="BV86:BV87"/>
    <mergeCell ref="BW86:BW87"/>
    <mergeCell ref="BX86:BX87"/>
    <mergeCell ref="BY86:BY87"/>
    <mergeCell ref="BZ86:BZ87"/>
    <mergeCell ref="CA86:CA87"/>
    <mergeCell ref="BJ86:BJ87"/>
    <mergeCell ref="BK86:BK87"/>
    <mergeCell ref="BL86:BL87"/>
    <mergeCell ref="BM86:BM87"/>
    <mergeCell ref="BN86:BN87"/>
    <mergeCell ref="BO86:BO87"/>
    <mergeCell ref="BP86:BP87"/>
    <mergeCell ref="BQ86:BQ87"/>
    <mergeCell ref="BR86:BR87"/>
    <mergeCell ref="BA86:BA87"/>
    <mergeCell ref="BB86:BB87"/>
    <mergeCell ref="BC86:BC87"/>
    <mergeCell ref="BD86:BD87"/>
    <mergeCell ref="BE86:BE87"/>
    <mergeCell ref="BF86:BF87"/>
    <mergeCell ref="BG86:BG87"/>
    <mergeCell ref="BH86:BH87"/>
    <mergeCell ref="BI86:BI87"/>
    <mergeCell ref="AR86:AR87"/>
    <mergeCell ref="AS86:AS87"/>
    <mergeCell ref="AT86:AT87"/>
    <mergeCell ref="AU86:AU87"/>
    <mergeCell ref="AV86:AV87"/>
    <mergeCell ref="AW86:AW87"/>
    <mergeCell ref="AX86:AX87"/>
    <mergeCell ref="AY86:AY87"/>
    <mergeCell ref="AZ86:AZ87"/>
    <mergeCell ref="CO86:CO87"/>
    <mergeCell ref="CP86:CP87"/>
    <mergeCell ref="CH86:CH87"/>
    <mergeCell ref="CI86:CI87"/>
    <mergeCell ref="CJ86:CJ87"/>
    <mergeCell ref="CK86:CK87"/>
    <mergeCell ref="CL86:CL87"/>
    <mergeCell ref="CM86:CM87"/>
    <mergeCell ref="CN86:CN87"/>
    <mergeCell ref="DT84:DT85"/>
    <mergeCell ref="DU84:DU85"/>
    <mergeCell ref="DM84:DM85"/>
    <mergeCell ref="DN84:DN85"/>
    <mergeCell ref="DO84:DO85"/>
    <mergeCell ref="DP84:DP85"/>
    <mergeCell ref="DQ84:DQ85"/>
    <mergeCell ref="DR84:DR85"/>
    <mergeCell ref="DS84:DS85"/>
    <mergeCell ref="DK84:DK85"/>
    <mergeCell ref="DL84:DL85"/>
    <mergeCell ref="DD84:DD85"/>
    <mergeCell ref="DE84:DE85"/>
    <mergeCell ref="DF84:DF85"/>
    <mergeCell ref="DG84:DG85"/>
    <mergeCell ref="DH84:DH85"/>
    <mergeCell ref="DI84:DI85"/>
    <mergeCell ref="DJ84:DJ85"/>
    <mergeCell ref="DB84:DB85"/>
    <mergeCell ref="DC84:DC85"/>
    <mergeCell ref="CU84:CU85"/>
    <mergeCell ref="CV84:CV85"/>
    <mergeCell ref="CW84:CW85"/>
    <mergeCell ref="CX84:CX85"/>
    <mergeCell ref="CY84:CY85"/>
    <mergeCell ref="CZ84:CZ85"/>
    <mergeCell ref="DA84:DA85"/>
    <mergeCell ref="CS84:CS85"/>
    <mergeCell ref="CT84:CT85"/>
    <mergeCell ref="CL84:CL85"/>
    <mergeCell ref="CM84:CM85"/>
    <mergeCell ref="CN84:CN85"/>
    <mergeCell ref="CO84:CO85"/>
    <mergeCell ref="CP84:CP85"/>
    <mergeCell ref="CQ84:CQ85"/>
    <mergeCell ref="CR84:CR85"/>
    <mergeCell ref="BV84:BV85"/>
    <mergeCell ref="BW84:BW85"/>
    <mergeCell ref="BX84:BX85"/>
    <mergeCell ref="BY84:BY85"/>
    <mergeCell ref="BZ84:BZ85"/>
    <mergeCell ref="CJ84:CJ85"/>
    <mergeCell ref="CK84:CK85"/>
    <mergeCell ref="CC84:CC85"/>
    <mergeCell ref="CD84:CD85"/>
    <mergeCell ref="CE84:CE85"/>
    <mergeCell ref="CF84:CF85"/>
    <mergeCell ref="CG84:CG85"/>
    <mergeCell ref="CH84:CH85"/>
    <mergeCell ref="CI84:CI85"/>
    <mergeCell ref="EW84:EW85"/>
    <mergeCell ref="EX84:EX85"/>
    <mergeCell ref="EY84:EY85"/>
    <mergeCell ref="EZ84:EZ85"/>
    <mergeCell ref="W82:W83"/>
    <mergeCell ref="X82:X83"/>
    <mergeCell ref="Y82:Y83"/>
    <mergeCell ref="Z82:Z83"/>
    <mergeCell ref="AA82:AA83"/>
    <mergeCell ref="AB82:AB83"/>
    <mergeCell ref="AC82:AC83"/>
    <mergeCell ref="BR84:BR85"/>
    <mergeCell ref="BS84:BS85"/>
    <mergeCell ref="BK84:BK85"/>
    <mergeCell ref="BL84:BL85"/>
    <mergeCell ref="BM84:BM85"/>
    <mergeCell ref="BN84:BN85"/>
    <mergeCell ref="BO84:BO85"/>
    <mergeCell ref="BP84:BP85"/>
    <mergeCell ref="BQ84:BQ85"/>
    <mergeCell ref="CA84:CA85"/>
    <mergeCell ref="CB84:CB85"/>
    <mergeCell ref="BT84:BT85"/>
    <mergeCell ref="BU84:BU85"/>
    <mergeCell ref="D79:EZ79"/>
    <mergeCell ref="A46:C46"/>
    <mergeCell ref="A51:C51"/>
    <mergeCell ref="A52:B52"/>
    <mergeCell ref="A54:C54"/>
    <mergeCell ref="A57:C57"/>
    <mergeCell ref="A58:B58"/>
    <mergeCell ref="A60:C60"/>
    <mergeCell ref="D82:D83"/>
    <mergeCell ref="I82:I83"/>
    <mergeCell ref="J82:J83"/>
    <mergeCell ref="K82:K83"/>
    <mergeCell ref="L82:L83"/>
    <mergeCell ref="M82:M83"/>
    <mergeCell ref="N82:N83"/>
    <mergeCell ref="O82:O83"/>
    <mergeCell ref="P82:P83"/>
    <mergeCell ref="Q82:Q83"/>
    <mergeCell ref="R82:R83"/>
    <mergeCell ref="S82:S83"/>
    <mergeCell ref="T82:T83"/>
    <mergeCell ref="U82:U83"/>
    <mergeCell ref="V82:V83"/>
    <mergeCell ref="DG82:DG83"/>
    <mergeCell ref="EU84:EU85"/>
    <mergeCell ref="EV84:EV85"/>
    <mergeCell ref="EN84:EN85"/>
    <mergeCell ref="EO84:EO85"/>
    <mergeCell ref="EP84:EP85"/>
    <mergeCell ref="EQ84:EQ85"/>
    <mergeCell ref="ER84:ER85"/>
    <mergeCell ref="ES84:ES85"/>
    <mergeCell ref="ET84:ET85"/>
    <mergeCell ref="EL84:EL85"/>
    <mergeCell ref="EM84:EM85"/>
    <mergeCell ref="EE84:EE85"/>
    <mergeCell ref="EF84:EF85"/>
    <mergeCell ref="EG84:EG85"/>
    <mergeCell ref="EH84:EH85"/>
    <mergeCell ref="EI84:EI85"/>
    <mergeCell ref="EJ84:EJ85"/>
    <mergeCell ref="EK84:EK85"/>
    <mergeCell ref="EC84:EC85"/>
    <mergeCell ref="ED84:ED85"/>
    <mergeCell ref="DV84:DV85"/>
    <mergeCell ref="DW84:DW85"/>
    <mergeCell ref="DX84:DX85"/>
    <mergeCell ref="DY84:DY85"/>
    <mergeCell ref="DZ84:DZ85"/>
    <mergeCell ref="EA84:EA85"/>
    <mergeCell ref="EB84:EB85"/>
    <mergeCell ref="E84:E85"/>
    <mergeCell ref="F84:F85"/>
    <mergeCell ref="G84:G85"/>
    <mergeCell ref="H84:H85"/>
    <mergeCell ref="A81:B81"/>
    <mergeCell ref="A82:B83"/>
    <mergeCell ref="E82:E83"/>
    <mergeCell ref="F82:F83"/>
    <mergeCell ref="G82:G83"/>
    <mergeCell ref="H82:H83"/>
    <mergeCell ref="A84:B85"/>
    <mergeCell ref="D84:D85"/>
    <mergeCell ref="DE82:DE83"/>
    <mergeCell ref="DF82:DF83"/>
    <mergeCell ref="CX82:CX83"/>
    <mergeCell ref="CY82:CY83"/>
    <mergeCell ref="CZ82:CZ83"/>
    <mergeCell ref="DA82:DA83"/>
    <mergeCell ref="DB82:DB83"/>
    <mergeCell ref="DC82:DC83"/>
    <mergeCell ref="DD82:DD83"/>
    <mergeCell ref="CV82:CV83"/>
    <mergeCell ref="CW82:CW83"/>
    <mergeCell ref="CO82:CO83"/>
    <mergeCell ref="CP82:CP83"/>
    <mergeCell ref="CQ82:CQ83"/>
    <mergeCell ref="CR82:CR83"/>
    <mergeCell ref="CS82:CS83"/>
    <mergeCell ref="CT82:CT83"/>
    <mergeCell ref="CU82:CU83"/>
    <mergeCell ref="CM82:CM83"/>
    <mergeCell ref="CN82:CN83"/>
    <mergeCell ref="CF82:CF83"/>
    <mergeCell ref="CG82:CG83"/>
    <mergeCell ref="CH82:CH83"/>
    <mergeCell ref="CI82:CI83"/>
    <mergeCell ref="CJ82:CJ83"/>
    <mergeCell ref="CK82:CK83"/>
    <mergeCell ref="CL82:CL83"/>
    <mergeCell ref="CD82:CD83"/>
    <mergeCell ref="CE82:CE83"/>
    <mergeCell ref="BW82:BW83"/>
    <mergeCell ref="BX82:BX83"/>
    <mergeCell ref="BY82:BY83"/>
    <mergeCell ref="BZ82:BZ83"/>
    <mergeCell ref="CA82:CA83"/>
    <mergeCell ref="CB82:CB83"/>
    <mergeCell ref="CC82:CC83"/>
    <mergeCell ref="BU82:BU83"/>
    <mergeCell ref="BV82:BV83"/>
    <mergeCell ref="BN82:BN83"/>
    <mergeCell ref="BO82:BO83"/>
    <mergeCell ref="BP82:BP83"/>
    <mergeCell ref="BQ82:BQ83"/>
    <mergeCell ref="BR82:BR83"/>
    <mergeCell ref="BS82:BS83"/>
    <mergeCell ref="BT82:BT83"/>
    <mergeCell ref="BL82:BL83"/>
    <mergeCell ref="BM82:BM83"/>
    <mergeCell ref="BE82:BE83"/>
    <mergeCell ref="BF82:BF83"/>
    <mergeCell ref="BG82:BG83"/>
    <mergeCell ref="BH82:BH83"/>
    <mergeCell ref="BI82:BI83"/>
    <mergeCell ref="BJ82:BJ83"/>
    <mergeCell ref="BK82:BK83"/>
    <mergeCell ref="BC82:BC83"/>
    <mergeCell ref="BD82:BD83"/>
    <mergeCell ref="AV82:AV83"/>
    <mergeCell ref="AW82:AW83"/>
    <mergeCell ref="AX82:AX83"/>
    <mergeCell ref="AY82:AY83"/>
    <mergeCell ref="AZ82:AZ83"/>
    <mergeCell ref="BA82:BA83"/>
    <mergeCell ref="BB82:BB83"/>
    <mergeCell ref="EX82:EX83"/>
    <mergeCell ref="EY82:EY83"/>
    <mergeCell ref="EZ82:EZ83"/>
    <mergeCell ref="EP82:EP83"/>
    <mergeCell ref="EQ82:EQ83"/>
    <mergeCell ref="ER82:ER83"/>
    <mergeCell ref="ES82:ES83"/>
    <mergeCell ref="ET82:ET83"/>
    <mergeCell ref="EU82:EU83"/>
    <mergeCell ref="EV82:EV83"/>
    <mergeCell ref="EH82:EH83"/>
    <mergeCell ref="EI82:EI83"/>
    <mergeCell ref="EJ82:EJ83"/>
    <mergeCell ref="EK82:EK83"/>
    <mergeCell ref="EL82:EL83"/>
    <mergeCell ref="EM82:EM83"/>
    <mergeCell ref="EN82:EN83"/>
    <mergeCell ref="EO82:EO83"/>
    <mergeCell ref="EW82:EW83"/>
    <mergeCell ref="DY82:DY83"/>
    <mergeCell ref="DZ82:DZ83"/>
    <mergeCell ref="EA82:EA83"/>
    <mergeCell ref="EB82:EB83"/>
    <mergeCell ref="EC82:EC83"/>
    <mergeCell ref="ED82:ED83"/>
    <mergeCell ref="EE82:EE83"/>
    <mergeCell ref="EF82:EF83"/>
    <mergeCell ref="EG82:EG83"/>
    <mergeCell ref="DP82:DP83"/>
    <mergeCell ref="DQ82:DQ83"/>
    <mergeCell ref="DR82:DR83"/>
    <mergeCell ref="DS82:DS83"/>
    <mergeCell ref="DT82:DT83"/>
    <mergeCell ref="DU82:DU83"/>
    <mergeCell ref="DV82:DV83"/>
    <mergeCell ref="DW82:DW83"/>
    <mergeCell ref="DX82:DX83"/>
    <mergeCell ref="AM82:AM83"/>
    <mergeCell ref="AN82:AN83"/>
    <mergeCell ref="AO82:AO83"/>
    <mergeCell ref="AP82:AP83"/>
    <mergeCell ref="AQ82:AQ83"/>
    <mergeCell ref="AR82:AR83"/>
    <mergeCell ref="AS82:AS83"/>
    <mergeCell ref="AT82:AT83"/>
    <mergeCell ref="AU82:AU83"/>
    <mergeCell ref="A8:C8"/>
    <mergeCell ref="A9:B9"/>
    <mergeCell ref="A11:C11"/>
    <mergeCell ref="A12:B12"/>
    <mergeCell ref="A14:C14"/>
    <mergeCell ref="AK82:AK83"/>
    <mergeCell ref="AL82:AL83"/>
    <mergeCell ref="AD82:AD83"/>
    <mergeCell ref="AE82:AE83"/>
    <mergeCell ref="AF82:AF83"/>
    <mergeCell ref="AG82:AG83"/>
    <mergeCell ref="AH82:AH83"/>
    <mergeCell ref="AI82:AI83"/>
    <mergeCell ref="AJ82:AJ83"/>
    <mergeCell ref="A15:B15"/>
    <mergeCell ref="A20:C20"/>
    <mergeCell ref="A21:B21"/>
    <mergeCell ref="A33:C33"/>
    <mergeCell ref="A34:B34"/>
    <mergeCell ref="A43:C43"/>
    <mergeCell ref="A44:B44"/>
    <mergeCell ref="A70:C70"/>
    <mergeCell ref="A71:B71"/>
    <mergeCell ref="A73:C73"/>
    <mergeCell ref="CP7:CX7"/>
    <mergeCell ref="CY7:DG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AN5:AP5"/>
    <mergeCell ref="AQ5:AS5"/>
    <mergeCell ref="M7:U7"/>
    <mergeCell ref="V7:AD7"/>
    <mergeCell ref="A4:B7"/>
    <mergeCell ref="C4:C7"/>
    <mergeCell ref="M4:U4"/>
    <mergeCell ref="V4:AD4"/>
    <mergeCell ref="AE4:AM4"/>
    <mergeCell ref="AN4:AV4"/>
    <mergeCell ref="AT5:AV5"/>
    <mergeCell ref="D4:L4"/>
    <mergeCell ref="D7:L7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AH5:AJ5"/>
    <mergeCell ref="AK5:AM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B6D7A8"/>
    <outlinePr summaryBelow="0" summaryRight="0"/>
  </sheetPr>
  <dimension ref="A1:EZ97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9.7265625" customWidth="1"/>
    <col min="4" max="5" width="7.26953125" customWidth="1"/>
    <col min="6" max="6" width="7.08984375" customWidth="1"/>
    <col min="7" max="7" width="7.36328125" customWidth="1"/>
    <col min="8" max="8" width="7.08984375" customWidth="1"/>
    <col min="9" max="9" width="7" customWidth="1"/>
    <col min="10" max="10" width="7.08984375" customWidth="1"/>
    <col min="11" max="11" width="7.26953125" customWidth="1"/>
    <col min="12" max="12" width="7.08984375" customWidth="1"/>
    <col min="13" max="14" width="7.36328125" customWidth="1"/>
    <col min="15" max="15" width="7" customWidth="1"/>
    <col min="16" max="16" width="7.08984375" customWidth="1"/>
    <col min="17" max="17" width="7.36328125" customWidth="1"/>
    <col min="18" max="18" width="7.08984375" customWidth="1"/>
    <col min="19" max="19" width="7.36328125" customWidth="1"/>
    <col min="20" max="20" width="7.08984375" customWidth="1"/>
    <col min="21" max="23" width="7.36328125" customWidth="1"/>
    <col min="24" max="24" width="7.08984375" customWidth="1"/>
    <col min="25" max="26" width="7.36328125" customWidth="1"/>
    <col min="27" max="28" width="7.6328125" customWidth="1"/>
    <col min="29" max="29" width="7.90625" customWidth="1"/>
    <col min="30" max="30" width="7.453125" customWidth="1"/>
    <col min="31" max="31" width="7.7265625" customWidth="1"/>
    <col min="32" max="32" width="7.90625" customWidth="1"/>
    <col min="33" max="33" width="7.6328125" customWidth="1"/>
    <col min="34" max="34" width="7.7265625" customWidth="1"/>
    <col min="35" max="37" width="7.6328125" customWidth="1"/>
    <col min="38" max="38" width="7.7265625" customWidth="1"/>
    <col min="39" max="39" width="8" customWidth="1"/>
    <col min="40" max="40" width="7.7265625" customWidth="1"/>
    <col min="41" max="41" width="7.90625" customWidth="1"/>
    <col min="42" max="42" width="7.453125" customWidth="1"/>
    <col min="43" max="44" width="7.90625" customWidth="1"/>
    <col min="45" max="45" width="7.7265625" customWidth="1"/>
    <col min="46" max="46" width="7.453125" customWidth="1"/>
    <col min="47" max="47" width="7.7265625" customWidth="1"/>
    <col min="48" max="49" width="7.6328125" customWidth="1"/>
    <col min="50" max="50" width="8" customWidth="1"/>
    <col min="51" max="51" width="7.90625" customWidth="1"/>
    <col min="52" max="53" width="7.7265625" customWidth="1"/>
    <col min="54" max="54" width="7.453125" customWidth="1"/>
    <col min="55" max="55" width="7.90625" customWidth="1"/>
    <col min="56" max="56" width="7.7265625" customWidth="1"/>
    <col min="57" max="57" width="7.90625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customWidth="1"/>
    <col min="69" max="70" width="7.90625" customWidth="1"/>
    <col min="71" max="74" width="7.7265625" customWidth="1"/>
    <col min="75" max="75" width="7.90625" customWidth="1"/>
    <col min="76" max="77" width="7.7265625" customWidth="1"/>
    <col min="78" max="78" width="8" customWidth="1"/>
    <col min="79" max="80" width="7.7265625" customWidth="1"/>
    <col min="81" max="82" width="7.90625" customWidth="1"/>
    <col min="83" max="83" width="7.7265625" customWidth="1"/>
    <col min="84" max="84" width="7.90625" customWidth="1"/>
    <col min="85" max="85" width="7.7265625" customWidth="1"/>
    <col min="86" max="86" width="7.90625" customWidth="1"/>
    <col min="87" max="87" width="7.6328125" customWidth="1"/>
    <col min="88" max="88" width="7.7265625" customWidth="1"/>
    <col min="89" max="89" width="7.90625" customWidth="1"/>
    <col min="90" max="90" width="7.453125" customWidth="1"/>
    <col min="91" max="91" width="8.08984375" customWidth="1"/>
    <col min="92" max="92" width="8" customWidth="1"/>
    <col min="93" max="93" width="8.08984375" customWidth="1"/>
    <col min="94" max="95" width="7.7265625" customWidth="1"/>
    <col min="96" max="97" width="7.90625" customWidth="1"/>
    <col min="98" max="98" width="7.6328125" customWidth="1"/>
    <col min="99" max="99" width="7.90625" customWidth="1"/>
    <col min="100" max="100" width="7.7265625" customWidth="1"/>
    <col min="101" max="103" width="8" customWidth="1"/>
    <col min="104" max="104" width="7.7265625" customWidth="1"/>
    <col min="105" max="105" width="7.90625" customWidth="1"/>
    <col min="106" max="106" width="7.7265625" customWidth="1"/>
    <col min="107" max="107" width="8" customWidth="1"/>
    <col min="108" max="108" width="7.90625" customWidth="1"/>
    <col min="109" max="109" width="7.7265625" customWidth="1"/>
    <col min="110" max="110" width="7.6328125" customWidth="1"/>
    <col min="111" max="113" width="7.7265625" customWidth="1"/>
    <col min="114" max="114" width="7.6328125" customWidth="1"/>
    <col min="115" max="115" width="7.90625" customWidth="1"/>
    <col min="116" max="116" width="7.453125" customWidth="1"/>
    <col min="117" max="123" width="7.90625" customWidth="1"/>
    <col min="124" max="125" width="7.7265625" customWidth="1"/>
    <col min="126" max="126" width="7.90625" customWidth="1"/>
    <col min="127" max="127" width="8" customWidth="1"/>
    <col min="128" max="128" width="7.6328125" customWidth="1"/>
    <col min="129" max="129" width="7.90625" customWidth="1"/>
    <col min="130" max="130" width="7.7265625" customWidth="1"/>
    <col min="131" max="131" width="7.90625" customWidth="1"/>
    <col min="132" max="132" width="7.7265625" customWidth="1"/>
    <col min="133" max="133" width="8" customWidth="1"/>
    <col min="134" max="134" width="7.90625" customWidth="1"/>
    <col min="135" max="135" width="7.7265625" customWidth="1"/>
    <col min="136" max="137" width="7.90625" customWidth="1"/>
    <col min="138" max="138" width="7.7265625" customWidth="1"/>
    <col min="139" max="139" width="7.6328125" customWidth="1"/>
    <col min="140" max="141" width="7.7265625" customWidth="1"/>
    <col min="142" max="142" width="7.6328125" customWidth="1"/>
    <col min="143" max="143" width="7.90625" customWidth="1"/>
    <col min="144" max="144" width="7.7265625" customWidth="1"/>
    <col min="145" max="145" width="7.6328125" customWidth="1"/>
    <col min="146" max="147" width="7.7265625" customWidth="1"/>
    <col min="148" max="148" width="8.08984375" customWidth="1"/>
    <col min="149" max="150" width="7.90625" customWidth="1"/>
    <col min="151" max="151" width="8" customWidth="1"/>
    <col min="152" max="152" width="7.6328125" customWidth="1"/>
    <col min="153" max="154" width="7.90625" customWidth="1"/>
    <col min="155" max="156" width="7.6328125" customWidth="1"/>
  </cols>
  <sheetData>
    <row r="1" spans="1:156" ht="15.75" customHeight="1">
      <c r="A1" s="1" t="s">
        <v>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120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29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17"/>
      <c r="E8" s="18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  <c r="S8" s="18"/>
      <c r="T8" s="18"/>
      <c r="U8" s="19"/>
      <c r="V8" s="20"/>
      <c r="W8" s="18"/>
      <c r="X8" s="18"/>
      <c r="Y8" s="18"/>
      <c r="Z8" s="18"/>
      <c r="AA8" s="18"/>
      <c r="AB8" s="18"/>
      <c r="AC8" s="18"/>
      <c r="AD8" s="19"/>
      <c r="AE8" s="20"/>
      <c r="AF8" s="18"/>
      <c r="AG8" s="18"/>
      <c r="AH8" s="18"/>
      <c r="AI8" s="18"/>
      <c r="AJ8" s="18"/>
      <c r="AK8" s="18"/>
      <c r="AL8" s="18"/>
      <c r="AM8" s="21"/>
      <c r="AN8" s="17"/>
      <c r="AO8" s="18"/>
      <c r="AP8" s="18"/>
      <c r="AQ8" s="18"/>
      <c r="AR8" s="18"/>
      <c r="AS8" s="18"/>
      <c r="AT8" s="18"/>
      <c r="AU8" s="18"/>
      <c r="AV8" s="19"/>
      <c r="AW8" s="20"/>
      <c r="AX8" s="18"/>
      <c r="AY8" s="18"/>
      <c r="AZ8" s="18"/>
      <c r="BA8" s="18"/>
      <c r="BB8" s="18"/>
      <c r="BC8" s="18"/>
      <c r="BD8" s="18"/>
      <c r="BE8" s="21"/>
      <c r="BF8" s="17"/>
      <c r="BG8" s="18"/>
      <c r="BH8" s="18"/>
      <c r="BI8" s="18"/>
      <c r="BJ8" s="18"/>
      <c r="BK8" s="18"/>
      <c r="BL8" s="18"/>
      <c r="BM8" s="18"/>
      <c r="BN8" s="19"/>
      <c r="BO8" s="20"/>
      <c r="BP8" s="18"/>
      <c r="BQ8" s="18"/>
      <c r="BR8" s="18"/>
      <c r="BS8" s="18"/>
      <c r="BT8" s="18"/>
      <c r="BU8" s="18"/>
      <c r="BV8" s="18"/>
      <c r="BW8" s="21"/>
      <c r="BX8" s="17"/>
      <c r="BY8" s="18"/>
      <c r="BZ8" s="18"/>
      <c r="CA8" s="18"/>
      <c r="CB8" s="18"/>
      <c r="CC8" s="18"/>
      <c r="CD8" s="18"/>
      <c r="CE8" s="18"/>
      <c r="CF8" s="19"/>
      <c r="CG8" s="20"/>
      <c r="CH8" s="18"/>
      <c r="CI8" s="18"/>
      <c r="CJ8" s="18"/>
      <c r="CK8" s="18"/>
      <c r="CL8" s="18"/>
      <c r="CM8" s="18"/>
      <c r="CN8" s="18"/>
      <c r="CO8" s="21"/>
      <c r="CP8" s="17"/>
      <c r="CQ8" s="18"/>
      <c r="CR8" s="18"/>
      <c r="CS8" s="18"/>
      <c r="CT8" s="18"/>
      <c r="CU8" s="18"/>
      <c r="CV8" s="18"/>
      <c r="CW8" s="18"/>
      <c r="CX8" s="19"/>
      <c r="CY8" s="20"/>
      <c r="CZ8" s="18"/>
      <c r="DA8" s="18"/>
      <c r="DB8" s="18"/>
      <c r="DC8" s="18"/>
      <c r="DD8" s="18"/>
      <c r="DE8" s="18"/>
      <c r="DF8" s="18"/>
      <c r="DG8" s="21"/>
      <c r="DH8" s="17"/>
      <c r="DI8" s="18"/>
      <c r="DJ8" s="18"/>
      <c r="DK8" s="18"/>
      <c r="DL8" s="18"/>
      <c r="DM8" s="18"/>
      <c r="DN8" s="18"/>
      <c r="DO8" s="18"/>
      <c r="DP8" s="19"/>
      <c r="DQ8" s="20"/>
      <c r="DR8" s="18"/>
      <c r="DS8" s="18"/>
      <c r="DT8" s="18"/>
      <c r="DU8" s="18"/>
      <c r="DV8" s="18"/>
      <c r="DW8" s="18"/>
      <c r="DX8" s="18"/>
      <c r="DY8" s="21"/>
      <c r="DZ8" s="17"/>
      <c r="EA8" s="18"/>
      <c r="EB8" s="18"/>
      <c r="EC8" s="18"/>
      <c r="ED8" s="18"/>
      <c r="EE8" s="18"/>
      <c r="EF8" s="18"/>
      <c r="EG8" s="18"/>
      <c r="EH8" s="21"/>
      <c r="EI8" s="17"/>
      <c r="EJ8" s="18"/>
      <c r="EK8" s="18"/>
      <c r="EL8" s="18"/>
      <c r="EM8" s="18"/>
      <c r="EN8" s="18"/>
      <c r="EO8" s="18"/>
      <c r="EP8" s="18"/>
      <c r="EQ8" s="19"/>
      <c r="ER8" s="22"/>
      <c r="ES8" s="22"/>
      <c r="ET8" s="22"/>
      <c r="EU8" s="22"/>
      <c r="EV8" s="22"/>
      <c r="EW8" s="22"/>
      <c r="EX8" s="22"/>
      <c r="EY8" s="22"/>
      <c r="EZ8" s="22"/>
    </row>
    <row r="9" spans="1:156">
      <c r="A9" s="276" t="s">
        <v>28</v>
      </c>
      <c r="B9" s="256"/>
      <c r="C9" s="23" t="s">
        <v>29</v>
      </c>
      <c r="D9" s="24"/>
      <c r="E9" s="25"/>
      <c r="F9" s="26"/>
      <c r="G9" s="25"/>
      <c r="H9" s="25"/>
      <c r="I9" s="26"/>
      <c r="J9" s="26"/>
      <c r="K9" s="26"/>
      <c r="L9" s="27"/>
      <c r="M9" s="28"/>
      <c r="N9" s="26"/>
      <c r="O9" s="26"/>
      <c r="P9" s="26"/>
      <c r="Q9" s="26"/>
      <c r="R9" s="26"/>
      <c r="S9" s="26"/>
      <c r="T9" s="26"/>
      <c r="U9" s="27"/>
      <c r="V9" s="28"/>
      <c r="W9" s="26"/>
      <c r="X9" s="26"/>
      <c r="Y9" s="26"/>
      <c r="Z9" s="26"/>
      <c r="AA9" s="26"/>
      <c r="AB9" s="26"/>
      <c r="AC9" s="26"/>
      <c r="AD9" s="27"/>
      <c r="AE9" s="28"/>
      <c r="AF9" s="26"/>
      <c r="AG9" s="26"/>
      <c r="AH9" s="26"/>
      <c r="AI9" s="26"/>
      <c r="AJ9" s="26"/>
      <c r="AK9" s="26"/>
      <c r="AL9" s="26"/>
      <c r="AM9" s="29"/>
      <c r="AN9" s="30"/>
      <c r="AO9" s="26"/>
      <c r="AP9" s="26"/>
      <c r="AQ9" s="26"/>
      <c r="AR9" s="26"/>
      <c r="AS9" s="26"/>
      <c r="AT9" s="26"/>
      <c r="AU9" s="26"/>
      <c r="AV9" s="27"/>
      <c r="AW9" s="28"/>
      <c r="AX9" s="26"/>
      <c r="AY9" s="26"/>
      <c r="AZ9" s="26"/>
      <c r="BA9" s="26"/>
      <c r="BB9" s="26"/>
      <c r="BC9" s="26"/>
      <c r="BD9" s="26"/>
      <c r="BE9" s="29"/>
      <c r="BF9" s="30"/>
      <c r="BG9" s="26"/>
      <c r="BH9" s="26"/>
      <c r="BI9" s="26"/>
      <c r="BJ9" s="26"/>
      <c r="BK9" s="26"/>
      <c r="BL9" s="26"/>
      <c r="BM9" s="26"/>
      <c r="BN9" s="27"/>
      <c r="BO9" s="28"/>
      <c r="BP9" s="26"/>
      <c r="BQ9" s="26"/>
      <c r="BR9" s="26"/>
      <c r="BS9" s="26"/>
      <c r="BT9" s="26"/>
      <c r="BU9" s="26"/>
      <c r="BV9" s="26"/>
      <c r="BW9" s="29"/>
      <c r="BX9" s="30"/>
      <c r="BY9" s="26"/>
      <c r="BZ9" s="26"/>
      <c r="CA9" s="26"/>
      <c r="CB9" s="26"/>
      <c r="CC9" s="26"/>
      <c r="CD9" s="26"/>
      <c r="CE9" s="26"/>
      <c r="CF9" s="27"/>
      <c r="CG9" s="28"/>
      <c r="CH9" s="26"/>
      <c r="CI9" s="26"/>
      <c r="CJ9" s="26"/>
      <c r="CK9" s="26"/>
      <c r="CL9" s="26"/>
      <c r="CM9" s="26"/>
      <c r="CN9" s="26"/>
      <c r="CO9" s="29"/>
      <c r="CP9" s="198"/>
      <c r="CQ9" s="26"/>
      <c r="CR9" s="26"/>
      <c r="CS9" s="26"/>
      <c r="CT9" s="26"/>
      <c r="CU9" s="26"/>
      <c r="CV9" s="26"/>
      <c r="CW9" s="26"/>
      <c r="CX9" s="27"/>
      <c r="CY9" s="28"/>
      <c r="CZ9" s="26"/>
      <c r="DA9" s="26"/>
      <c r="DB9" s="26"/>
      <c r="DC9" s="26"/>
      <c r="DD9" s="26"/>
      <c r="DE9" s="26"/>
      <c r="DF9" s="26"/>
      <c r="DG9" s="29"/>
      <c r="DH9" s="30"/>
      <c r="DI9" s="26"/>
      <c r="DJ9" s="26"/>
      <c r="DK9" s="26"/>
      <c r="DL9" s="26"/>
      <c r="DM9" s="26"/>
      <c r="DN9" s="26"/>
      <c r="DO9" s="26"/>
      <c r="DP9" s="27"/>
      <c r="DQ9" s="28"/>
      <c r="DR9" s="26"/>
      <c r="DS9" s="26"/>
      <c r="DT9" s="26"/>
      <c r="DU9" s="26"/>
      <c r="DV9" s="26"/>
      <c r="DW9" s="26"/>
      <c r="DX9" s="26"/>
      <c r="DY9" s="29"/>
      <c r="DZ9" s="30"/>
      <c r="EA9" s="26"/>
      <c r="EB9" s="26"/>
      <c r="EC9" s="26"/>
      <c r="ED9" s="26"/>
      <c r="EE9" s="26"/>
      <c r="EF9" s="26"/>
      <c r="EG9" s="26"/>
      <c r="EH9" s="29"/>
      <c r="EI9" s="30"/>
      <c r="EJ9" s="26"/>
      <c r="EK9" s="26"/>
      <c r="EL9" s="26"/>
      <c r="EM9" s="26"/>
      <c r="EN9" s="26"/>
      <c r="EO9" s="26"/>
      <c r="EP9" s="26"/>
      <c r="EQ9" s="27"/>
      <c r="ER9" s="28"/>
      <c r="ES9" s="26"/>
      <c r="ET9" s="26"/>
      <c r="EU9" s="26"/>
      <c r="EV9" s="26"/>
      <c r="EW9" s="26"/>
      <c r="EX9" s="26"/>
      <c r="EY9" s="26"/>
      <c r="EZ9" s="26"/>
    </row>
    <row r="10" spans="1:156">
      <c r="B10" s="35">
        <v>1</v>
      </c>
      <c r="C10" s="36" t="s">
        <v>30</v>
      </c>
      <c r="D10" s="24">
        <f>Oktober!J10</f>
        <v>1373</v>
      </c>
      <c r="E10" s="25">
        <f>Oktober!K10</f>
        <v>3248</v>
      </c>
      <c r="F10" s="26">
        <f>SUM(D10:E10)</f>
        <v>4621</v>
      </c>
      <c r="G10" s="25">
        <v>148</v>
      </c>
      <c r="H10" s="25">
        <v>377</v>
      </c>
      <c r="I10" s="26">
        <f>SUM(G10:H10)</f>
        <v>525</v>
      </c>
      <c r="J10" s="26">
        <f t="shared" ref="J10:K10" si="0">SUM(D10+G10)</f>
        <v>1521</v>
      </c>
      <c r="K10" s="26">
        <f t="shared" si="0"/>
        <v>3625</v>
      </c>
      <c r="L10" s="27">
        <f>SUM(J10:K10)</f>
        <v>5146</v>
      </c>
      <c r="M10" s="28">
        <f>Oktober!S10</f>
        <v>969</v>
      </c>
      <c r="N10" s="26">
        <f>Oktober!T10</f>
        <v>2835</v>
      </c>
      <c r="O10" s="26">
        <f>SUM(M10:N10)</f>
        <v>3804</v>
      </c>
      <c r="P10" s="25">
        <v>89</v>
      </c>
      <c r="Q10" s="25">
        <v>211</v>
      </c>
      <c r="R10" s="26">
        <f>SUM(P10:Q10)</f>
        <v>300</v>
      </c>
      <c r="S10" s="26">
        <f t="shared" ref="S10:T10" si="1">SUM(M10+P10)</f>
        <v>1058</v>
      </c>
      <c r="T10" s="26">
        <f t="shared" si="1"/>
        <v>3046</v>
      </c>
      <c r="U10" s="27">
        <f>SUM(S10:T10)</f>
        <v>4104</v>
      </c>
      <c r="V10" s="28">
        <f>Oktober!AB10</f>
        <v>1050</v>
      </c>
      <c r="W10" s="28">
        <f>Oktober!AC10</f>
        <v>2511</v>
      </c>
      <c r="X10" s="26">
        <f>SUM(V10:W10)</f>
        <v>3561</v>
      </c>
      <c r="Y10" s="25">
        <v>104</v>
      </c>
      <c r="Z10" s="25">
        <v>282</v>
      </c>
      <c r="AA10" s="26">
        <f>SUM(Y10:Z10)</f>
        <v>386</v>
      </c>
      <c r="AB10" s="26">
        <f t="shared" ref="AB10:AC10" si="2">SUM(V10+Y10)</f>
        <v>1154</v>
      </c>
      <c r="AC10" s="26">
        <f t="shared" si="2"/>
        <v>2793</v>
      </c>
      <c r="AD10" s="27">
        <f>SUM(AB10:AC10)</f>
        <v>3947</v>
      </c>
      <c r="AE10" s="28">
        <f>Oktober!AK10</f>
        <v>951</v>
      </c>
      <c r="AF10" s="28">
        <f>Oktober!AL10</f>
        <v>2970</v>
      </c>
      <c r="AG10" s="26">
        <f>SUM(AE10:AF10)</f>
        <v>3921</v>
      </c>
      <c r="AH10" s="25">
        <v>192</v>
      </c>
      <c r="AI10" s="25">
        <v>335</v>
      </c>
      <c r="AJ10" s="26">
        <f>SUM(AH10:AI10)</f>
        <v>527</v>
      </c>
      <c r="AK10" s="26">
        <f t="shared" ref="AK10:AL10" si="3">SUM(AE10+AH10)</f>
        <v>1143</v>
      </c>
      <c r="AL10" s="26">
        <f t="shared" si="3"/>
        <v>3305</v>
      </c>
      <c r="AM10" s="27">
        <f>SUM(AK10:AL10)</f>
        <v>4448</v>
      </c>
      <c r="AN10" s="30">
        <f>Oktober!AT10</f>
        <v>1166</v>
      </c>
      <c r="AO10" s="26">
        <f>Oktober!AU10</f>
        <v>2653</v>
      </c>
      <c r="AP10" s="26">
        <f>SUM(AN10:AO10)</f>
        <v>3819</v>
      </c>
      <c r="AQ10" s="25">
        <v>102</v>
      </c>
      <c r="AR10" s="25">
        <v>330</v>
      </c>
      <c r="AS10" s="26">
        <f>SUM(AQ10:AR10)</f>
        <v>432</v>
      </c>
      <c r="AT10" s="26">
        <f t="shared" ref="AT10:AU10" si="4">SUM(AN10+AQ10)</f>
        <v>1268</v>
      </c>
      <c r="AU10" s="26">
        <f t="shared" si="4"/>
        <v>2983</v>
      </c>
      <c r="AV10" s="27">
        <f>SUM(AT10:AU10)</f>
        <v>4251</v>
      </c>
      <c r="AW10" s="28">
        <f>Oktober!BC10</f>
        <v>2399</v>
      </c>
      <c r="AX10" s="28">
        <f>Oktober!BD10</f>
        <v>4834</v>
      </c>
      <c r="AY10" s="26">
        <f>SUM(AW10:AX10)</f>
        <v>7233</v>
      </c>
      <c r="AZ10" s="25">
        <v>337</v>
      </c>
      <c r="BA10" s="25">
        <v>601</v>
      </c>
      <c r="BB10" s="26">
        <f>SUM(AZ10:BA10)</f>
        <v>938</v>
      </c>
      <c r="BC10" s="26">
        <f t="shared" ref="BC10:BD10" si="5">SUM(AW10+AZ10)</f>
        <v>2736</v>
      </c>
      <c r="BD10" s="26">
        <f t="shared" si="5"/>
        <v>5435</v>
      </c>
      <c r="BE10" s="27">
        <f>SUM(BC10:BD10)</f>
        <v>8171</v>
      </c>
      <c r="BF10" s="30">
        <f>Oktober!BL10</f>
        <v>760</v>
      </c>
      <c r="BG10" s="26">
        <f>Oktober!BM10</f>
        <v>1622</v>
      </c>
      <c r="BH10" s="26">
        <f>SUM(BF10:BG10)</f>
        <v>2382</v>
      </c>
      <c r="BI10" s="25">
        <v>122</v>
      </c>
      <c r="BJ10" s="25">
        <v>264</v>
      </c>
      <c r="BK10" s="26">
        <f>SUM(BI10:BJ10)</f>
        <v>386</v>
      </c>
      <c r="BL10" s="26">
        <f t="shared" ref="BL10:BM10" si="6">SUM(BF10+BI10)</f>
        <v>882</v>
      </c>
      <c r="BM10" s="26">
        <f t="shared" si="6"/>
        <v>1886</v>
      </c>
      <c r="BN10" s="27">
        <f>SUM(BL10:BM10)</f>
        <v>2768</v>
      </c>
      <c r="BO10" s="28">
        <f>Oktober!BU10</f>
        <v>352</v>
      </c>
      <c r="BP10" s="28">
        <f>Oktober!BV10</f>
        <v>764</v>
      </c>
      <c r="BQ10" s="26">
        <f>SUM(BO10:BP10)</f>
        <v>1116</v>
      </c>
      <c r="BR10" s="26"/>
      <c r="BS10" s="26"/>
      <c r="BT10" s="26">
        <f>SUM(BR10:BS10)</f>
        <v>0</v>
      </c>
      <c r="BU10" s="26">
        <f t="shared" ref="BU10:BV10" si="7">SUM(BO10+BR10)</f>
        <v>352</v>
      </c>
      <c r="BV10" s="26">
        <f t="shared" si="7"/>
        <v>764</v>
      </c>
      <c r="BW10" s="27">
        <f>SUM(BU10:BV10)</f>
        <v>1116</v>
      </c>
      <c r="BX10" s="30">
        <f>Oktober!CD10</f>
        <v>1315</v>
      </c>
      <c r="BY10" s="26">
        <f>Oktober!CE10</f>
        <v>2407</v>
      </c>
      <c r="BZ10" s="26">
        <f>SUM(BX10:BY10)</f>
        <v>3722</v>
      </c>
      <c r="CA10" s="25">
        <v>52</v>
      </c>
      <c r="CB10" s="25">
        <v>155</v>
      </c>
      <c r="CC10" s="26">
        <f>SUM(CA10:CB10)</f>
        <v>207</v>
      </c>
      <c r="CD10" s="26">
        <f t="shared" ref="CD10:CE10" si="8">SUM(BX10+CA10)</f>
        <v>1367</v>
      </c>
      <c r="CE10" s="26">
        <f t="shared" si="8"/>
        <v>2562</v>
      </c>
      <c r="CF10" s="27">
        <f>SUM(CD10:CE10)</f>
        <v>3929</v>
      </c>
      <c r="CG10" s="28">
        <f>September!CM10</f>
        <v>716</v>
      </c>
      <c r="CH10" s="28">
        <f>September!CN10</f>
        <v>2363</v>
      </c>
      <c r="CI10" s="26">
        <f>SUM(CG10:CH10)</f>
        <v>3079</v>
      </c>
      <c r="CJ10" s="25">
        <v>249</v>
      </c>
      <c r="CK10" s="25">
        <v>489</v>
      </c>
      <c r="CL10" s="26">
        <f>SUM(CJ10:CK10)</f>
        <v>738</v>
      </c>
      <c r="CM10" s="26">
        <f t="shared" ref="CM10:CN10" si="9">SUM(CG10+CJ10)</f>
        <v>965</v>
      </c>
      <c r="CN10" s="26">
        <f t="shared" si="9"/>
        <v>2852</v>
      </c>
      <c r="CO10" s="27">
        <f>SUM(CM10:CN10)</f>
        <v>3817</v>
      </c>
      <c r="CP10" s="199">
        <f ca="1">IFERROR(__xludf.DUMMYFUNCTION("importrange(""1DjzFX_5hpKQ32gDJ9cZkaQq64j_m636uVPTHxkMKqWg"",""LAP YANKES!ED8:EL54"")"),2290)</f>
        <v>2290</v>
      </c>
      <c r="CQ10" s="96">
        <f ca="1">IFERROR(__xludf.DUMMYFUNCTION("""COMPUTED_VALUE"""),4438)</f>
        <v>4438</v>
      </c>
      <c r="CR10" s="96">
        <f ca="1">IFERROR(__xludf.DUMMYFUNCTION("""COMPUTED_VALUE"""),6705)</f>
        <v>6705</v>
      </c>
      <c r="CS10" s="100">
        <f ca="1">IFERROR(__xludf.DUMMYFUNCTION("""COMPUTED_VALUE"""),160)</f>
        <v>160</v>
      </c>
      <c r="CT10" s="100">
        <f ca="1">IFERROR(__xludf.DUMMYFUNCTION("""COMPUTED_VALUE"""),622)</f>
        <v>622</v>
      </c>
      <c r="CU10" s="100">
        <f ca="1">IFERROR(__xludf.DUMMYFUNCTION("""COMPUTED_VALUE"""),782)</f>
        <v>782</v>
      </c>
      <c r="CV10" s="96">
        <f ca="1">IFERROR(__xludf.DUMMYFUNCTION("""COMPUTED_VALUE"""),2450)</f>
        <v>2450</v>
      </c>
      <c r="CW10" s="96">
        <f ca="1">IFERROR(__xludf.DUMMYFUNCTION("""COMPUTED_VALUE"""),5060)</f>
        <v>5060</v>
      </c>
      <c r="CX10" s="97">
        <f ca="1">IFERROR(__xludf.DUMMYFUNCTION("""COMPUTED_VALUE"""),7487)</f>
        <v>7487</v>
      </c>
      <c r="CY10" s="28">
        <f>Oktober!DE10</f>
        <v>1215</v>
      </c>
      <c r="CZ10" s="28">
        <f>Oktober!DF10</f>
        <v>2493</v>
      </c>
      <c r="DA10" s="26">
        <f>SUM(CY10:CZ10)</f>
        <v>3708</v>
      </c>
      <c r="DB10" s="25">
        <v>133</v>
      </c>
      <c r="DC10" s="25">
        <v>271</v>
      </c>
      <c r="DD10" s="26">
        <f>SUM(DB10:DC10)</f>
        <v>404</v>
      </c>
      <c r="DE10" s="26">
        <f t="shared" ref="DE10:DF10" si="10">SUM(CY10+DB10)</f>
        <v>1348</v>
      </c>
      <c r="DF10" s="26">
        <f t="shared" si="10"/>
        <v>2764</v>
      </c>
      <c r="DG10" s="27">
        <f>SUM(DE10:DF10)</f>
        <v>4112</v>
      </c>
      <c r="DH10" s="30">
        <f>Oktober!DN10</f>
        <v>2394</v>
      </c>
      <c r="DI10" s="26">
        <f>Oktober!DO10</f>
        <v>5256</v>
      </c>
      <c r="DJ10" s="26">
        <f>SUM(DH10:DI10)</f>
        <v>7650</v>
      </c>
      <c r="DK10" s="25">
        <v>236</v>
      </c>
      <c r="DL10" s="25">
        <v>515</v>
      </c>
      <c r="DM10" s="26">
        <f>SUM(DK10:DL10)</f>
        <v>751</v>
      </c>
      <c r="DN10" s="26">
        <f t="shared" ref="DN10:DO10" si="11">SUM(DH10+DK10)</f>
        <v>2630</v>
      </c>
      <c r="DO10" s="26">
        <f t="shared" si="11"/>
        <v>5771</v>
      </c>
      <c r="DP10" s="27">
        <f>SUM(DN10:DO10)</f>
        <v>8401</v>
      </c>
      <c r="DQ10" s="28">
        <f>Oktober!DW10</f>
        <v>2136</v>
      </c>
      <c r="DR10" s="26">
        <f>Oktober!DX10</f>
        <v>4915</v>
      </c>
      <c r="DS10" s="26">
        <f>SUM(DQ10:DR10)</f>
        <v>7051</v>
      </c>
      <c r="DT10" s="48">
        <v>479</v>
      </c>
      <c r="DU10" s="46">
        <v>805</v>
      </c>
      <c r="DV10" s="26">
        <f>SUM(DT10:DU10)</f>
        <v>1284</v>
      </c>
      <c r="DW10" s="26">
        <f t="shared" ref="DW10:DX10" si="12">SUM(DQ10+DT10)</f>
        <v>2615</v>
      </c>
      <c r="DX10" s="26">
        <f t="shared" si="12"/>
        <v>5720</v>
      </c>
      <c r="DY10" s="27">
        <f>SUM(DW10:DX10)</f>
        <v>8335</v>
      </c>
      <c r="DZ10" s="30">
        <f>Oktober!EF10</f>
        <v>1258</v>
      </c>
      <c r="EA10" s="26">
        <f>Oktober!EG10</f>
        <v>2995</v>
      </c>
      <c r="EB10" s="26">
        <f>SUM(DZ10:EA10)</f>
        <v>4253</v>
      </c>
      <c r="EC10" s="25">
        <v>139</v>
      </c>
      <c r="ED10" s="25">
        <v>325</v>
      </c>
      <c r="EE10" s="26">
        <f>SUM(EC10:ED10)</f>
        <v>464</v>
      </c>
      <c r="EF10" s="26">
        <f t="shared" ref="EF10:EG10" si="13">SUM(DZ10+EC10)</f>
        <v>1397</v>
      </c>
      <c r="EG10" s="26">
        <f t="shared" si="13"/>
        <v>3320</v>
      </c>
      <c r="EH10" s="27">
        <f>SUM(EF10:EG10)</f>
        <v>4717</v>
      </c>
      <c r="EI10" s="30">
        <f>Oktober!EO10</f>
        <v>1432</v>
      </c>
      <c r="EJ10" s="26">
        <f>Oktober!EP10</f>
        <v>2842</v>
      </c>
      <c r="EK10" s="26">
        <f>SUM(EI10:EJ10)</f>
        <v>4274</v>
      </c>
      <c r="EL10" s="25">
        <v>98</v>
      </c>
      <c r="EM10" s="25">
        <v>305</v>
      </c>
      <c r="EN10" s="26">
        <f>SUM(EL10:EM10)</f>
        <v>403</v>
      </c>
      <c r="EO10" s="26">
        <f t="shared" ref="EO10:EP10" si="14">SUM(EI10+EL10)</f>
        <v>1530</v>
      </c>
      <c r="EP10" s="26">
        <f t="shared" si="14"/>
        <v>3147</v>
      </c>
      <c r="EQ10" s="27">
        <f>SUM(EO10:EP10)</f>
        <v>4677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24">
        <f>Oktober!J11</f>
        <v>0</v>
      </c>
      <c r="E11" s="25">
        <f>Oktober!K11</f>
        <v>0</v>
      </c>
      <c r="F11" s="41"/>
      <c r="G11" s="41"/>
      <c r="H11" s="41"/>
      <c r="I11" s="41"/>
      <c r="J11" s="41"/>
      <c r="K11" s="41"/>
      <c r="L11" s="41"/>
      <c r="M11" s="28">
        <f>Oktober!S11</f>
        <v>0</v>
      </c>
      <c r="N11" s="26">
        <f>Oktober!T11</f>
        <v>0</v>
      </c>
      <c r="O11" s="41"/>
      <c r="P11" s="41"/>
      <c r="Q11" s="41"/>
      <c r="R11" s="41"/>
      <c r="S11" s="41"/>
      <c r="T11" s="41"/>
      <c r="U11" s="41"/>
      <c r="V11" s="28">
        <f>Oktober!AB11</f>
        <v>0</v>
      </c>
      <c r="W11" s="28">
        <f>Oktober!AC11</f>
        <v>0</v>
      </c>
      <c r="X11" s="41"/>
      <c r="Y11" s="41"/>
      <c r="Z11" s="41"/>
      <c r="AA11" s="41"/>
      <c r="AB11" s="41"/>
      <c r="AC11" s="41"/>
      <c r="AD11" s="41"/>
      <c r="AE11" s="28">
        <f>Oktober!AK11</f>
        <v>0</v>
      </c>
      <c r="AF11" s="28">
        <f>Oktober!AL11</f>
        <v>0</v>
      </c>
      <c r="AG11" s="41"/>
      <c r="AH11" s="41"/>
      <c r="AI11" s="41"/>
      <c r="AJ11" s="41"/>
      <c r="AK11" s="41"/>
      <c r="AL11" s="41"/>
      <c r="AM11" s="41"/>
      <c r="AN11" s="30">
        <f>Oktober!AT11</f>
        <v>0</v>
      </c>
      <c r="AO11" s="26">
        <f>Oktober!AU11</f>
        <v>0</v>
      </c>
      <c r="AP11" s="41"/>
      <c r="AQ11" s="41"/>
      <c r="AR11" s="41"/>
      <c r="AS11" s="41"/>
      <c r="AT11" s="41"/>
      <c r="AU11" s="41"/>
      <c r="AV11" s="41"/>
      <c r="AW11" s="28">
        <f>Oktober!BC11</f>
        <v>0</v>
      </c>
      <c r="AX11" s="28">
        <f>Oktober!BD11</f>
        <v>0</v>
      </c>
      <c r="AY11" s="41"/>
      <c r="AZ11" s="41"/>
      <c r="BA11" s="41"/>
      <c r="BB11" s="41"/>
      <c r="BC11" s="41"/>
      <c r="BD11" s="41"/>
      <c r="BE11" s="41"/>
      <c r="BF11" s="30">
        <f>Oktober!BL11</f>
        <v>0</v>
      </c>
      <c r="BG11" s="26">
        <f>Oktober!BL11</f>
        <v>0</v>
      </c>
      <c r="BH11" s="41"/>
      <c r="BI11" s="41"/>
      <c r="BJ11" s="41"/>
      <c r="BK11" s="41"/>
      <c r="BL11" s="41"/>
      <c r="BM11" s="41"/>
      <c r="BN11" s="41"/>
      <c r="BO11" s="28">
        <f>Oktober!BU11</f>
        <v>0</v>
      </c>
      <c r="BP11" s="28">
        <f>Oktober!BV11</f>
        <v>0</v>
      </c>
      <c r="BQ11" s="41"/>
      <c r="BR11" s="41"/>
      <c r="BS11" s="41"/>
      <c r="BT11" s="41"/>
      <c r="BU11" s="41"/>
      <c r="BV11" s="41"/>
      <c r="BW11" s="41"/>
      <c r="BX11" s="30">
        <f>Oktober!CD11</f>
        <v>0</v>
      </c>
      <c r="BY11" s="26">
        <f>Oktober!CE11</f>
        <v>0</v>
      </c>
      <c r="BZ11" s="41"/>
      <c r="CA11" s="41"/>
      <c r="CB11" s="41"/>
      <c r="CC11" s="41"/>
      <c r="CD11" s="41"/>
      <c r="CE11" s="41"/>
      <c r="CF11" s="41"/>
      <c r="CG11" s="28">
        <f>September!CM11</f>
        <v>0</v>
      </c>
      <c r="CH11" s="28">
        <f>September!CN11</f>
        <v>0</v>
      </c>
      <c r="CI11" s="41"/>
      <c r="CJ11" s="41"/>
      <c r="CK11" s="41"/>
      <c r="CL11" s="41"/>
      <c r="CM11" s="41"/>
      <c r="CN11" s="41"/>
      <c r="CO11" s="41"/>
      <c r="CP11" s="119"/>
      <c r="CQ11" s="119"/>
      <c r="CR11" s="119"/>
      <c r="CS11" s="109"/>
      <c r="CT11" s="109"/>
      <c r="CU11" s="109"/>
      <c r="CV11" s="119"/>
      <c r="CW11" s="119"/>
      <c r="CX11" s="119"/>
      <c r="CY11" s="28">
        <f>Oktober!DE11</f>
        <v>0</v>
      </c>
      <c r="CZ11" s="28">
        <f>Oktober!DF11</f>
        <v>0</v>
      </c>
      <c r="DA11" s="41"/>
      <c r="DB11" s="41"/>
      <c r="DC11" s="41"/>
      <c r="DD11" s="41"/>
      <c r="DE11" s="41"/>
      <c r="DF11" s="41"/>
      <c r="DG11" s="41"/>
      <c r="DH11" s="30">
        <f>Oktober!DN11</f>
        <v>0</v>
      </c>
      <c r="DI11" s="26">
        <f>Oktober!DO11</f>
        <v>0</v>
      </c>
      <c r="DJ11" s="41"/>
      <c r="DK11" s="41"/>
      <c r="DL11" s="41"/>
      <c r="DM11" s="41"/>
      <c r="DN11" s="41"/>
      <c r="DO11" s="41"/>
      <c r="DP11" s="41"/>
      <c r="DQ11" s="28">
        <f>Oktober!DW11</f>
        <v>0</v>
      </c>
      <c r="DR11" s="26">
        <f>Oktober!DX11</f>
        <v>0</v>
      </c>
      <c r="DS11" s="41"/>
      <c r="DT11" s="41"/>
      <c r="DU11" s="41"/>
      <c r="DV11" s="41"/>
      <c r="DW11" s="41"/>
      <c r="DX11" s="41"/>
      <c r="DY11" s="41"/>
      <c r="DZ11" s="30">
        <f>Oktober!EF11</f>
        <v>0</v>
      </c>
      <c r="EA11" s="26">
        <f>Oktober!EG11</f>
        <v>0</v>
      </c>
      <c r="EB11" s="41"/>
      <c r="EC11" s="41"/>
      <c r="ED11" s="41"/>
      <c r="EE11" s="41"/>
      <c r="EF11" s="41"/>
      <c r="EG11" s="41"/>
      <c r="EH11" s="41"/>
      <c r="EI11" s="30">
        <f>Oktober!EO11</f>
        <v>0</v>
      </c>
      <c r="EJ11" s="26">
        <f>Oktober!EP11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24">
        <f>Oktober!J12</f>
        <v>0</v>
      </c>
      <c r="E12" s="25">
        <f>Oktober!K12</f>
        <v>0</v>
      </c>
      <c r="F12" s="26"/>
      <c r="G12" s="26"/>
      <c r="H12" s="26"/>
      <c r="I12" s="26"/>
      <c r="J12" s="26"/>
      <c r="K12" s="26"/>
      <c r="L12" s="27"/>
      <c r="M12" s="28">
        <f>Oktober!S12</f>
        <v>0</v>
      </c>
      <c r="N12" s="26">
        <f>Oktober!T12</f>
        <v>0</v>
      </c>
      <c r="O12" s="26"/>
      <c r="P12" s="26"/>
      <c r="Q12" s="26"/>
      <c r="R12" s="26"/>
      <c r="S12" s="26"/>
      <c r="T12" s="26"/>
      <c r="U12" s="27"/>
      <c r="V12" s="28">
        <f>Oktober!AB12</f>
        <v>0</v>
      </c>
      <c r="W12" s="28">
        <f>Oktober!AC12</f>
        <v>0</v>
      </c>
      <c r="X12" s="26"/>
      <c r="Y12" s="26"/>
      <c r="Z12" s="26"/>
      <c r="AA12" s="26"/>
      <c r="AB12" s="26"/>
      <c r="AC12" s="26"/>
      <c r="AD12" s="27"/>
      <c r="AE12" s="28">
        <f>Oktober!AK12</f>
        <v>0</v>
      </c>
      <c r="AF12" s="28">
        <f>Oktober!AL12</f>
        <v>0</v>
      </c>
      <c r="AG12" s="26"/>
      <c r="AH12" s="26"/>
      <c r="AI12" s="26"/>
      <c r="AJ12" s="26"/>
      <c r="AK12" s="26"/>
      <c r="AL12" s="26"/>
      <c r="AM12" s="29"/>
      <c r="AN12" s="30">
        <f>Oktober!AT12</f>
        <v>0</v>
      </c>
      <c r="AO12" s="26">
        <f>Oktober!AU12</f>
        <v>0</v>
      </c>
      <c r="AP12" s="26">
        <f>SUM(AN12:AO12)</f>
        <v>0</v>
      </c>
      <c r="AQ12" s="26"/>
      <c r="AR12" s="26"/>
      <c r="AS12" s="26"/>
      <c r="AT12" s="26"/>
      <c r="AU12" s="26"/>
      <c r="AV12" s="27"/>
      <c r="AW12" s="28">
        <f>Oktober!BC12</f>
        <v>0</v>
      </c>
      <c r="AX12" s="28">
        <f>Oktober!BD12</f>
        <v>0</v>
      </c>
      <c r="AY12" s="26"/>
      <c r="AZ12" s="26"/>
      <c r="BA12" s="26"/>
      <c r="BB12" s="26"/>
      <c r="BC12" s="26"/>
      <c r="BD12" s="26"/>
      <c r="BE12" s="29"/>
      <c r="BF12" s="30">
        <f>Oktober!BL12</f>
        <v>0</v>
      </c>
      <c r="BG12" s="26">
        <f>Oktober!BL12</f>
        <v>0</v>
      </c>
      <c r="BH12" s="26"/>
      <c r="BI12" s="26"/>
      <c r="BJ12" s="26"/>
      <c r="BK12" s="26"/>
      <c r="BL12" s="26"/>
      <c r="BM12" s="26"/>
      <c r="BN12" s="27"/>
      <c r="BO12" s="28">
        <f>Oktober!BU12</f>
        <v>0</v>
      </c>
      <c r="BP12" s="28">
        <f>Oktober!BV12</f>
        <v>0</v>
      </c>
      <c r="BQ12" s="26"/>
      <c r="BR12" s="26"/>
      <c r="BS12" s="26"/>
      <c r="BT12" s="26"/>
      <c r="BU12" s="26"/>
      <c r="BV12" s="26"/>
      <c r="BW12" s="29"/>
      <c r="BX12" s="30">
        <f>Oktober!CD12</f>
        <v>0</v>
      </c>
      <c r="BY12" s="26">
        <f>Oktober!CE12</f>
        <v>0</v>
      </c>
      <c r="BZ12" s="26"/>
      <c r="CA12" s="26"/>
      <c r="CB12" s="26"/>
      <c r="CC12" s="26"/>
      <c r="CD12" s="26"/>
      <c r="CE12" s="26"/>
      <c r="CF12" s="27"/>
      <c r="CG12" s="28">
        <f>September!CM12</f>
        <v>0</v>
      </c>
      <c r="CH12" s="28">
        <f>September!CN12</f>
        <v>0</v>
      </c>
      <c r="CI12" s="26"/>
      <c r="CJ12" s="26"/>
      <c r="CK12" s="26"/>
      <c r="CL12" s="26"/>
      <c r="CM12" s="26"/>
      <c r="CN12" s="26"/>
      <c r="CO12" s="29"/>
      <c r="CP12" s="95"/>
      <c r="CQ12" s="96"/>
      <c r="CR12" s="96"/>
      <c r="CS12" s="100"/>
      <c r="CT12" s="100"/>
      <c r="CU12" s="100"/>
      <c r="CV12" s="96"/>
      <c r="CW12" s="96"/>
      <c r="CX12" s="97"/>
      <c r="CY12" s="28">
        <f>Oktober!DE12</f>
        <v>0</v>
      </c>
      <c r="CZ12" s="28">
        <f>Oktober!DF12</f>
        <v>0</v>
      </c>
      <c r="DA12" s="26"/>
      <c r="DB12" s="26"/>
      <c r="DC12" s="26"/>
      <c r="DD12" s="26"/>
      <c r="DE12" s="26"/>
      <c r="DF12" s="26"/>
      <c r="DG12" s="29"/>
      <c r="DH12" s="30">
        <f>Oktober!DN12</f>
        <v>0</v>
      </c>
      <c r="DI12" s="26">
        <f>Oktober!DO12</f>
        <v>0</v>
      </c>
      <c r="DJ12" s="26"/>
      <c r="DK12" s="26"/>
      <c r="DL12" s="26"/>
      <c r="DM12" s="26"/>
      <c r="DN12" s="26"/>
      <c r="DO12" s="26"/>
      <c r="DP12" s="27"/>
      <c r="DQ12" s="28">
        <f>Oktober!DW12</f>
        <v>0</v>
      </c>
      <c r="DR12" s="26">
        <f>Oktober!DX12</f>
        <v>0</v>
      </c>
      <c r="DS12" s="26"/>
      <c r="DT12" s="26"/>
      <c r="DU12" s="26"/>
      <c r="DV12" s="26"/>
      <c r="DW12" s="26"/>
      <c r="DX12" s="26"/>
      <c r="DY12" s="29"/>
      <c r="DZ12" s="30">
        <f>Oktober!EF12</f>
        <v>0</v>
      </c>
      <c r="EA12" s="26">
        <f>Oktober!EG12</f>
        <v>0</v>
      </c>
      <c r="EB12" s="26"/>
      <c r="EC12" s="26"/>
      <c r="ED12" s="26"/>
      <c r="EE12" s="26"/>
      <c r="EF12" s="26"/>
      <c r="EG12" s="26"/>
      <c r="EH12" s="29"/>
      <c r="EI12" s="30">
        <f>Oktober!EO12</f>
        <v>0</v>
      </c>
      <c r="EJ12" s="26">
        <f>Oktober!EP12</f>
        <v>0</v>
      </c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>
      <c r="A13" s="45"/>
      <c r="B13" s="46">
        <v>1</v>
      </c>
      <c r="C13" s="47" t="s">
        <v>33</v>
      </c>
      <c r="D13" s="24">
        <f>Oktober!J13</f>
        <v>804</v>
      </c>
      <c r="E13" s="25">
        <f>Oktober!K13</f>
        <v>2468</v>
      </c>
      <c r="F13" s="26">
        <f>SUM(D13:E13)</f>
        <v>3272</v>
      </c>
      <c r="G13" s="25">
        <v>127</v>
      </c>
      <c r="H13" s="25">
        <v>332</v>
      </c>
      <c r="I13" s="26">
        <f>SUM(G13:H13)</f>
        <v>459</v>
      </c>
      <c r="J13" s="26">
        <f t="shared" ref="J13:K13" si="15">SUM(D13+G13)</f>
        <v>931</v>
      </c>
      <c r="K13" s="26">
        <f t="shared" si="15"/>
        <v>2800</v>
      </c>
      <c r="L13" s="27">
        <f>SUM(J13:K13)</f>
        <v>3731</v>
      </c>
      <c r="M13" s="28">
        <f>Oktober!S13</f>
        <v>371</v>
      </c>
      <c r="N13" s="26">
        <f>Oktober!T13</f>
        <v>1477</v>
      </c>
      <c r="O13" s="26">
        <f>SUM(M13:N13)</f>
        <v>1848</v>
      </c>
      <c r="P13" s="25">
        <v>67</v>
      </c>
      <c r="Q13" s="25">
        <v>184</v>
      </c>
      <c r="R13" s="26">
        <f>SUM(P13:Q13)</f>
        <v>251</v>
      </c>
      <c r="S13" s="26">
        <f t="shared" ref="S13:T13" si="16">SUM(M13+P13)</f>
        <v>438</v>
      </c>
      <c r="T13" s="26">
        <f t="shared" si="16"/>
        <v>1661</v>
      </c>
      <c r="U13" s="27">
        <f>SUM(S13:T13)</f>
        <v>2099</v>
      </c>
      <c r="V13" s="28">
        <f>Oktober!AB13</f>
        <v>569</v>
      </c>
      <c r="W13" s="28">
        <f>Oktober!AC13</f>
        <v>1932</v>
      </c>
      <c r="X13" s="26">
        <f>SUM(V13:W13)</f>
        <v>2501</v>
      </c>
      <c r="Y13" s="25">
        <v>75</v>
      </c>
      <c r="Z13" s="25">
        <v>249</v>
      </c>
      <c r="AA13" s="26">
        <f>SUM(Y13:Z13)</f>
        <v>324</v>
      </c>
      <c r="AB13" s="26">
        <f t="shared" ref="AB13:AC13" si="17">SUM(V13+Y13)</f>
        <v>644</v>
      </c>
      <c r="AC13" s="26">
        <f t="shared" si="17"/>
        <v>2181</v>
      </c>
      <c r="AD13" s="27">
        <f>SUM(AB13:AC13)</f>
        <v>2825</v>
      </c>
      <c r="AE13" s="28">
        <f>Oktober!AK13</f>
        <v>825</v>
      </c>
      <c r="AF13" s="28">
        <f>Oktober!AL13</f>
        <v>2839</v>
      </c>
      <c r="AG13" s="26">
        <f>SUM(AE13:AF13)</f>
        <v>3664</v>
      </c>
      <c r="AH13" s="25">
        <v>123</v>
      </c>
      <c r="AI13" s="25">
        <v>374</v>
      </c>
      <c r="AJ13" s="26">
        <f>SUM(AH13:AI13)</f>
        <v>497</v>
      </c>
      <c r="AK13" s="26">
        <f t="shared" ref="AK13:AL13" si="18">SUM(AE13+AH13)</f>
        <v>948</v>
      </c>
      <c r="AL13" s="26">
        <f t="shared" si="18"/>
        <v>3213</v>
      </c>
      <c r="AM13" s="27">
        <f>SUM(AK13:AL13)</f>
        <v>4161</v>
      </c>
      <c r="AN13" s="30">
        <f>Oktober!AT13</f>
        <v>677</v>
      </c>
      <c r="AO13" s="26">
        <f>Oktober!AU13</f>
        <v>1932</v>
      </c>
      <c r="AP13" s="26"/>
      <c r="AQ13" s="25">
        <v>74</v>
      </c>
      <c r="AR13" s="25">
        <v>290</v>
      </c>
      <c r="AS13" s="26">
        <f>SUM(AQ13:AR13)</f>
        <v>364</v>
      </c>
      <c r="AT13" s="26">
        <f t="shared" ref="AT13:AU13" si="19">SUM(AN13+AQ13)</f>
        <v>751</v>
      </c>
      <c r="AU13" s="26">
        <f t="shared" si="19"/>
        <v>2222</v>
      </c>
      <c r="AV13" s="27">
        <f>SUM(AT13:AU13)</f>
        <v>2973</v>
      </c>
      <c r="AW13" s="28">
        <f>Oktober!BC13</f>
        <v>1686</v>
      </c>
      <c r="AX13" s="28">
        <f>Oktober!BD13</f>
        <v>3813</v>
      </c>
      <c r="AY13" s="28">
        <f>Oktober!BE13</f>
        <v>5499</v>
      </c>
      <c r="AZ13" s="25">
        <v>201</v>
      </c>
      <c r="BA13" s="25">
        <v>422</v>
      </c>
      <c r="BB13" s="26">
        <f>SUM(AZ13:BA13)</f>
        <v>623</v>
      </c>
      <c r="BC13" s="26">
        <f t="shared" ref="BC13:BD13" si="20">SUM(AW13+AZ13)</f>
        <v>1887</v>
      </c>
      <c r="BD13" s="26">
        <f t="shared" si="20"/>
        <v>4235</v>
      </c>
      <c r="BE13" s="27">
        <f>SUM(BC13:BD13)</f>
        <v>6122</v>
      </c>
      <c r="BF13" s="30">
        <f>Oktober!BL13</f>
        <v>535</v>
      </c>
      <c r="BG13" s="26">
        <f>Oktober!BM13</f>
        <v>1391</v>
      </c>
      <c r="BH13" s="26">
        <f>SUM(BF13:BG13)</f>
        <v>1926</v>
      </c>
      <c r="BI13" s="25">
        <v>79</v>
      </c>
      <c r="BJ13" s="25">
        <v>242</v>
      </c>
      <c r="BK13" s="26">
        <f>SUM(BI13:BJ13)</f>
        <v>321</v>
      </c>
      <c r="BL13" s="26">
        <f t="shared" ref="BL13:BM13" si="21">SUM(BF13+BI13)</f>
        <v>614</v>
      </c>
      <c r="BM13" s="26">
        <f t="shared" si="21"/>
        <v>1633</v>
      </c>
      <c r="BN13" s="27">
        <f>SUM(BL13:BM13)</f>
        <v>2247</v>
      </c>
      <c r="BO13" s="28">
        <f>Oktober!BU13</f>
        <v>288</v>
      </c>
      <c r="BP13" s="28">
        <f>Oktober!BV13</f>
        <v>902</v>
      </c>
      <c r="BQ13" s="26">
        <f>SUM(BO13:BP13)</f>
        <v>1190</v>
      </c>
      <c r="BR13" s="26"/>
      <c r="BS13" s="26"/>
      <c r="BT13" s="26">
        <f>SUM(BR13:BS13)</f>
        <v>0</v>
      </c>
      <c r="BU13" s="26">
        <f t="shared" ref="BU13:BV13" si="22">SUM(BO13+BR13)</f>
        <v>288</v>
      </c>
      <c r="BV13" s="26">
        <f t="shared" si="22"/>
        <v>902</v>
      </c>
      <c r="BW13" s="27">
        <f>SUM(BU13:BV13)</f>
        <v>1190</v>
      </c>
      <c r="BX13" s="30">
        <f>Oktober!CD13</f>
        <v>499</v>
      </c>
      <c r="BY13" s="26">
        <f>Oktober!CE13</f>
        <v>1202</v>
      </c>
      <c r="BZ13" s="26">
        <f>SUM(BX13:BY13)</f>
        <v>1701</v>
      </c>
      <c r="CA13" s="25">
        <v>49</v>
      </c>
      <c r="CB13" s="25">
        <v>146</v>
      </c>
      <c r="CC13" s="26">
        <f>SUM(CA13:CB13)</f>
        <v>195</v>
      </c>
      <c r="CD13" s="26">
        <f t="shared" ref="CD13:CE13" si="23">SUM(BX13+CA13)</f>
        <v>548</v>
      </c>
      <c r="CE13" s="26">
        <f t="shared" si="23"/>
        <v>1348</v>
      </c>
      <c r="CF13" s="27">
        <f>SUM(CD13:CE13)</f>
        <v>1896</v>
      </c>
      <c r="CG13" s="28">
        <f>September!CM13</f>
        <v>454</v>
      </c>
      <c r="CH13" s="28">
        <f>September!CN13</f>
        <v>1518</v>
      </c>
      <c r="CI13" s="26">
        <f>SUM(CG13:CH13)</f>
        <v>1972</v>
      </c>
      <c r="CJ13" s="25">
        <v>87</v>
      </c>
      <c r="CK13" s="25">
        <v>186</v>
      </c>
      <c r="CL13" s="26">
        <f>SUM(CJ13:CK13)</f>
        <v>273</v>
      </c>
      <c r="CM13" s="26">
        <f t="shared" ref="CM13:CN13" si="24">SUM(CG13+CJ13)</f>
        <v>541</v>
      </c>
      <c r="CN13" s="26">
        <f t="shared" si="24"/>
        <v>1704</v>
      </c>
      <c r="CO13" s="27">
        <f>SUM(CM13:CN13)</f>
        <v>2245</v>
      </c>
      <c r="CP13" s="95">
        <f ca="1">IFERROR(__xludf.DUMMYFUNCTION("""COMPUTED_VALUE"""),2088)</f>
        <v>2088</v>
      </c>
      <c r="CQ13" s="96">
        <f ca="1">IFERROR(__xludf.DUMMYFUNCTION("""COMPUTED_VALUE"""),7045)</f>
        <v>7045</v>
      </c>
      <c r="CR13" s="96">
        <f ca="1">IFERROR(__xludf.DUMMYFUNCTION("""COMPUTED_VALUE"""),9133)</f>
        <v>9133</v>
      </c>
      <c r="CS13" s="100">
        <f ca="1">IFERROR(__xludf.DUMMYFUNCTION("""COMPUTED_VALUE"""),136)</f>
        <v>136</v>
      </c>
      <c r="CT13" s="100">
        <f ca="1">IFERROR(__xludf.DUMMYFUNCTION("""COMPUTED_VALUE"""),669)</f>
        <v>669</v>
      </c>
      <c r="CU13" s="100">
        <f ca="1">IFERROR(__xludf.DUMMYFUNCTION("""COMPUTED_VALUE"""),805)</f>
        <v>805</v>
      </c>
      <c r="CV13" s="96">
        <f ca="1">IFERROR(__xludf.DUMMYFUNCTION("""COMPUTED_VALUE"""),2224)</f>
        <v>2224</v>
      </c>
      <c r="CW13" s="96">
        <f ca="1">IFERROR(__xludf.DUMMYFUNCTION("""COMPUTED_VALUE"""),7714)</f>
        <v>7714</v>
      </c>
      <c r="CX13" s="97">
        <f ca="1">IFERROR(__xludf.DUMMYFUNCTION("""COMPUTED_VALUE"""),9938)</f>
        <v>9938</v>
      </c>
      <c r="CY13" s="28">
        <f>Oktober!DE13</f>
        <v>703</v>
      </c>
      <c r="CZ13" s="28">
        <f>Oktober!DF13</f>
        <v>1999</v>
      </c>
      <c r="DA13" s="26">
        <f>SUM(CY13:CZ13)</f>
        <v>2702</v>
      </c>
      <c r="DB13" s="25">
        <v>108</v>
      </c>
      <c r="DC13" s="25">
        <v>216</v>
      </c>
      <c r="DD13" s="26">
        <f>SUM(DB13:DC13)</f>
        <v>324</v>
      </c>
      <c r="DE13" s="26">
        <f t="shared" ref="DE13:DF13" si="25">SUM(CY13+DB13)</f>
        <v>811</v>
      </c>
      <c r="DF13" s="26">
        <f t="shared" si="25"/>
        <v>2215</v>
      </c>
      <c r="DG13" s="27">
        <f>SUM(DE13:DF13)</f>
        <v>3026</v>
      </c>
      <c r="DH13" s="30">
        <f>Oktober!DN13</f>
        <v>1910</v>
      </c>
      <c r="DI13" s="26">
        <f>Oktober!DO13</f>
        <v>4092</v>
      </c>
      <c r="DJ13" s="26">
        <f>SUM(DH13:DI13)</f>
        <v>6002</v>
      </c>
      <c r="DK13" s="25">
        <v>213</v>
      </c>
      <c r="DL13" s="25">
        <v>432</v>
      </c>
      <c r="DM13" s="26">
        <f>SUM(DK13:DL13)</f>
        <v>645</v>
      </c>
      <c r="DN13" s="26">
        <f t="shared" ref="DN13:DO13" si="26">SUM(DH13+DK13)</f>
        <v>2123</v>
      </c>
      <c r="DO13" s="26">
        <f t="shared" si="26"/>
        <v>4524</v>
      </c>
      <c r="DP13" s="27">
        <f>SUM(DN13:DO13)</f>
        <v>6647</v>
      </c>
      <c r="DQ13" s="28">
        <f>Oktober!DW13</f>
        <v>1238</v>
      </c>
      <c r="DR13" s="26">
        <f>Oktober!DX13</f>
        <v>3611</v>
      </c>
      <c r="DS13" s="26">
        <f>SUM(DQ13:DR13)</f>
        <v>4849</v>
      </c>
      <c r="DT13" s="200">
        <v>130</v>
      </c>
      <c r="DU13" s="201">
        <v>353</v>
      </c>
      <c r="DV13" s="26">
        <f>SUM(DT13:DU13)</f>
        <v>483</v>
      </c>
      <c r="DW13" s="26">
        <f t="shared" ref="DW13:DX13" si="27">SUM(DQ13+DT13)</f>
        <v>1368</v>
      </c>
      <c r="DX13" s="26">
        <f t="shared" si="27"/>
        <v>3964</v>
      </c>
      <c r="DY13" s="27">
        <f>SUM(DW13:DX13)</f>
        <v>5332</v>
      </c>
      <c r="DZ13" s="30">
        <f>Oktober!EF13</f>
        <v>980</v>
      </c>
      <c r="EA13" s="26">
        <f>Oktober!EG13</f>
        <v>2599</v>
      </c>
      <c r="EB13" s="26">
        <f>SUM(DZ13:EA13)</f>
        <v>3579</v>
      </c>
      <c r="EC13" s="25">
        <v>133</v>
      </c>
      <c r="ED13" s="25">
        <v>309</v>
      </c>
      <c r="EE13" s="26">
        <f>SUM(EC13:ED13)</f>
        <v>442</v>
      </c>
      <c r="EF13" s="26">
        <f t="shared" ref="EF13:EG13" si="28">SUM(DZ13+EC13)</f>
        <v>1113</v>
      </c>
      <c r="EG13" s="26">
        <f t="shared" si="28"/>
        <v>2908</v>
      </c>
      <c r="EH13" s="27">
        <f>SUM(EF13:EG13)</f>
        <v>4021</v>
      </c>
      <c r="EI13" s="30">
        <f>Oktober!EO13</f>
        <v>697</v>
      </c>
      <c r="EJ13" s="26">
        <f>Oktober!EP13</f>
        <v>1651</v>
      </c>
      <c r="EK13" s="26">
        <f>SUM(EI13:EJ13)</f>
        <v>2348</v>
      </c>
      <c r="EL13" s="25">
        <v>92</v>
      </c>
      <c r="EM13" s="25">
        <v>297</v>
      </c>
      <c r="EN13" s="26">
        <f>SUM(EL13:EM13)</f>
        <v>389</v>
      </c>
      <c r="EO13" s="26">
        <f t="shared" ref="EO13:EP13" si="29">SUM(EI13+EL13)</f>
        <v>789</v>
      </c>
      <c r="EP13" s="26">
        <f t="shared" si="29"/>
        <v>1948</v>
      </c>
      <c r="EQ13" s="27">
        <f>SUM(EO13:EP13)</f>
        <v>2737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146">
        <f>Oktober!J14</f>
        <v>0</v>
      </c>
      <c r="E14" s="147">
        <f>Oktober!K14</f>
        <v>0</v>
      </c>
      <c r="F14" s="51"/>
      <c r="G14" s="51"/>
      <c r="H14" s="51"/>
      <c r="I14" s="51"/>
      <c r="J14" s="51"/>
      <c r="K14" s="51"/>
      <c r="L14" s="51"/>
      <c r="M14" s="20">
        <f>Oktober!S14</f>
        <v>0</v>
      </c>
      <c r="N14" s="18">
        <f>Oktober!T14</f>
        <v>0</v>
      </c>
      <c r="O14" s="51"/>
      <c r="P14" s="51"/>
      <c r="Q14" s="51"/>
      <c r="R14" s="51"/>
      <c r="S14" s="51"/>
      <c r="T14" s="51"/>
      <c r="U14" s="51"/>
      <c r="V14" s="20">
        <f>Oktober!AB14</f>
        <v>0</v>
      </c>
      <c r="W14" s="20">
        <f>Oktober!AC14</f>
        <v>0</v>
      </c>
      <c r="X14" s="51"/>
      <c r="Y14" s="51"/>
      <c r="Z14" s="51"/>
      <c r="AA14" s="51"/>
      <c r="AB14" s="51"/>
      <c r="AC14" s="51"/>
      <c r="AD14" s="51"/>
      <c r="AE14" s="20">
        <f>Oktober!AK14</f>
        <v>0</v>
      </c>
      <c r="AF14" s="20">
        <f>Oktober!AL14</f>
        <v>0</v>
      </c>
      <c r="AG14" s="51"/>
      <c r="AH14" s="51"/>
      <c r="AI14" s="51"/>
      <c r="AJ14" s="51"/>
      <c r="AK14" s="51"/>
      <c r="AL14" s="51"/>
      <c r="AM14" s="51"/>
      <c r="AN14" s="17">
        <f>Oktober!AT14</f>
        <v>0</v>
      </c>
      <c r="AO14" s="18">
        <f>Oktober!AU14</f>
        <v>0</v>
      </c>
      <c r="AP14" s="51"/>
      <c r="AQ14" s="51"/>
      <c r="AR14" s="51"/>
      <c r="AS14" s="51"/>
      <c r="AT14" s="51"/>
      <c r="AU14" s="51"/>
      <c r="AV14" s="51"/>
      <c r="AW14" s="20">
        <f>Oktober!BC14</f>
        <v>0</v>
      </c>
      <c r="AX14" s="20">
        <f>Oktober!BD14</f>
        <v>0</v>
      </c>
      <c r="AY14" s="51"/>
      <c r="AZ14" s="51"/>
      <c r="BA14" s="51"/>
      <c r="BB14" s="51"/>
      <c r="BC14" s="51"/>
      <c r="BD14" s="51"/>
      <c r="BE14" s="51"/>
      <c r="BF14" s="17">
        <f>Oktober!BL14</f>
        <v>0</v>
      </c>
      <c r="BG14" s="18">
        <f>Oktober!BL14</f>
        <v>0</v>
      </c>
      <c r="BH14" s="51"/>
      <c r="BI14" s="51"/>
      <c r="BJ14" s="51"/>
      <c r="BK14" s="51"/>
      <c r="BL14" s="51"/>
      <c r="BM14" s="51"/>
      <c r="BN14" s="51"/>
      <c r="BO14" s="20">
        <f>Oktober!BU14</f>
        <v>0</v>
      </c>
      <c r="BP14" s="20">
        <f>Oktober!BV14</f>
        <v>0</v>
      </c>
      <c r="BQ14" s="51"/>
      <c r="BR14" s="51"/>
      <c r="BS14" s="51"/>
      <c r="BT14" s="51"/>
      <c r="BU14" s="51"/>
      <c r="BV14" s="51"/>
      <c r="BW14" s="51"/>
      <c r="BX14" s="17">
        <f>Oktober!CD14</f>
        <v>0</v>
      </c>
      <c r="BY14" s="18">
        <f>Oktober!CE14</f>
        <v>0</v>
      </c>
      <c r="BZ14" s="51"/>
      <c r="CA14" s="51"/>
      <c r="CB14" s="51"/>
      <c r="CC14" s="51"/>
      <c r="CD14" s="51"/>
      <c r="CE14" s="51"/>
      <c r="CF14" s="51"/>
      <c r="CG14" s="20">
        <f>September!CM14</f>
        <v>0</v>
      </c>
      <c r="CH14" s="20">
        <f>September!CN14</f>
        <v>0</v>
      </c>
      <c r="CI14" s="51"/>
      <c r="CJ14" s="51"/>
      <c r="CK14" s="51"/>
      <c r="CL14" s="51"/>
      <c r="CM14" s="51"/>
      <c r="CN14" s="51"/>
      <c r="CO14" s="51"/>
      <c r="CP14" s="159"/>
      <c r="CQ14" s="159"/>
      <c r="CR14" s="159"/>
      <c r="CS14" s="109"/>
      <c r="CT14" s="109"/>
      <c r="CU14" s="109"/>
      <c r="CV14" s="159"/>
      <c r="CW14" s="159"/>
      <c r="CX14" s="159"/>
      <c r="CY14" s="20">
        <f>Oktober!DE14</f>
        <v>0</v>
      </c>
      <c r="CZ14" s="20">
        <f>Oktober!DF14</f>
        <v>0</v>
      </c>
      <c r="DA14" s="51"/>
      <c r="DB14" s="51"/>
      <c r="DC14" s="51"/>
      <c r="DD14" s="51"/>
      <c r="DE14" s="51"/>
      <c r="DF14" s="51"/>
      <c r="DG14" s="51"/>
      <c r="DH14" s="17">
        <f>Oktober!DN14</f>
        <v>0</v>
      </c>
      <c r="DI14" s="18">
        <f>Oktober!DO14</f>
        <v>0</v>
      </c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17">
        <f>Oktober!EF14</f>
        <v>0</v>
      </c>
      <c r="EA14" s="18">
        <f>Oktober!EG14</f>
        <v>0</v>
      </c>
      <c r="EB14" s="51"/>
      <c r="EC14" s="51"/>
      <c r="ED14" s="51"/>
      <c r="EE14" s="51"/>
      <c r="EF14" s="51"/>
      <c r="EG14" s="51"/>
      <c r="EH14" s="51"/>
      <c r="EI14" s="17">
        <f>Oktober!EO14</f>
        <v>0</v>
      </c>
      <c r="EJ14" s="18">
        <f>Oktober!EP14</f>
        <v>0</v>
      </c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20"/>
    </row>
    <row r="15" spans="1:156">
      <c r="A15" s="279" t="s">
        <v>34</v>
      </c>
      <c r="B15" s="264"/>
      <c r="C15" s="52" t="s">
        <v>35</v>
      </c>
      <c r="D15" s="24">
        <f>Oktober!J15</f>
        <v>0</v>
      </c>
      <c r="E15" s="25">
        <f>Oktober!K15</f>
        <v>0</v>
      </c>
      <c r="F15" s="26"/>
      <c r="G15" s="26"/>
      <c r="H15" s="26"/>
      <c r="I15" s="26"/>
      <c r="J15" s="26"/>
      <c r="K15" s="26"/>
      <c r="L15" s="27"/>
      <c r="M15" s="28">
        <f>Oktober!S15</f>
        <v>0</v>
      </c>
      <c r="N15" s="26">
        <f>Oktober!T15</f>
        <v>0</v>
      </c>
      <c r="O15" s="26"/>
      <c r="P15" s="26"/>
      <c r="Q15" s="26"/>
      <c r="R15" s="26"/>
      <c r="S15" s="26"/>
      <c r="T15" s="26"/>
      <c r="U15" s="27"/>
      <c r="V15" s="28">
        <f>Oktober!AB15</f>
        <v>0</v>
      </c>
      <c r="W15" s="28">
        <f>Oktober!AC15</f>
        <v>0</v>
      </c>
      <c r="X15" s="26"/>
      <c r="Y15" s="26"/>
      <c r="Z15" s="26"/>
      <c r="AA15" s="26"/>
      <c r="AB15" s="26"/>
      <c r="AC15" s="26"/>
      <c r="AD15" s="27"/>
      <c r="AE15" s="28">
        <f>Oktober!AK15</f>
        <v>0</v>
      </c>
      <c r="AF15" s="28">
        <f>Oktober!AL15</f>
        <v>0</v>
      </c>
      <c r="AG15" s="26"/>
      <c r="AH15" s="26"/>
      <c r="AI15" s="26"/>
      <c r="AJ15" s="26"/>
      <c r="AK15" s="26"/>
      <c r="AL15" s="26"/>
      <c r="AM15" s="29"/>
      <c r="AN15" s="30">
        <f>Oktober!AT15</f>
        <v>0</v>
      </c>
      <c r="AO15" s="26">
        <f>Oktober!AU15</f>
        <v>0</v>
      </c>
      <c r="AP15" s="26"/>
      <c r="AQ15" s="26"/>
      <c r="AR15" s="26"/>
      <c r="AS15" s="26"/>
      <c r="AT15" s="26"/>
      <c r="AU15" s="26"/>
      <c r="AV15" s="27"/>
      <c r="AW15" s="28">
        <f>Oktober!BC15</f>
        <v>0</v>
      </c>
      <c r="AX15" s="28">
        <f>Oktober!BD15</f>
        <v>0</v>
      </c>
      <c r="AY15" s="26"/>
      <c r="AZ15" s="26"/>
      <c r="BA15" s="26"/>
      <c r="BB15" s="26"/>
      <c r="BC15" s="26"/>
      <c r="BD15" s="26"/>
      <c r="BE15" s="29"/>
      <c r="BF15" s="30">
        <f>Oktober!BL15</f>
        <v>0</v>
      </c>
      <c r="BG15" s="26">
        <f>Oktober!BL15</f>
        <v>0</v>
      </c>
      <c r="BH15" s="26"/>
      <c r="BI15" s="26"/>
      <c r="BJ15" s="26"/>
      <c r="BK15" s="26"/>
      <c r="BL15" s="26"/>
      <c r="BM15" s="26"/>
      <c r="BN15" s="27"/>
      <c r="BO15" s="28">
        <f>Oktober!BU15</f>
        <v>0</v>
      </c>
      <c r="BP15" s="28">
        <f>Oktober!BV15</f>
        <v>0</v>
      </c>
      <c r="BQ15" s="26"/>
      <c r="BR15" s="26"/>
      <c r="BS15" s="26"/>
      <c r="BT15" s="26"/>
      <c r="BU15" s="26"/>
      <c r="BV15" s="26"/>
      <c r="BW15" s="29"/>
      <c r="BX15" s="30">
        <f>Oktober!CD15</f>
        <v>0</v>
      </c>
      <c r="BY15" s="26">
        <f>Oktober!CE15</f>
        <v>0</v>
      </c>
      <c r="BZ15" s="26"/>
      <c r="CA15" s="26"/>
      <c r="CB15" s="26"/>
      <c r="CC15" s="26"/>
      <c r="CD15" s="26"/>
      <c r="CE15" s="26"/>
      <c r="CF15" s="27"/>
      <c r="CG15" s="28">
        <f>September!CM15</f>
        <v>0</v>
      </c>
      <c r="CH15" s="28">
        <f>September!CN15</f>
        <v>0</v>
      </c>
      <c r="CI15" s="26"/>
      <c r="CJ15" s="26"/>
      <c r="CK15" s="26"/>
      <c r="CL15" s="26"/>
      <c r="CM15" s="26"/>
      <c r="CN15" s="26"/>
      <c r="CO15" s="29"/>
      <c r="CP15" s="95"/>
      <c r="CQ15" s="96"/>
      <c r="CR15" s="96"/>
      <c r="CS15" s="100"/>
      <c r="CT15" s="100"/>
      <c r="CU15" s="100"/>
      <c r="CV15" s="96"/>
      <c r="CW15" s="96"/>
      <c r="CX15" s="97"/>
      <c r="CY15" s="28">
        <f>Oktober!DE15</f>
        <v>0</v>
      </c>
      <c r="CZ15" s="28">
        <f>Oktober!DF15</f>
        <v>0</v>
      </c>
      <c r="DA15" s="26"/>
      <c r="DB15" s="26"/>
      <c r="DC15" s="26"/>
      <c r="DD15" s="26"/>
      <c r="DE15" s="26"/>
      <c r="DF15" s="26"/>
      <c r="DG15" s="29"/>
      <c r="DH15" s="30">
        <f>Oktober!DN15</f>
        <v>0</v>
      </c>
      <c r="DI15" s="26">
        <f>Oktober!DO15</f>
        <v>0</v>
      </c>
      <c r="DJ15" s="26"/>
      <c r="DK15" s="26"/>
      <c r="DL15" s="26"/>
      <c r="DM15" s="26"/>
      <c r="DN15" s="26"/>
      <c r="DO15" s="26"/>
      <c r="DP15" s="27"/>
      <c r="DQ15" s="28">
        <f>Oktober!DW15</f>
        <v>0</v>
      </c>
      <c r="DR15" s="26">
        <f>Oktober!DX15</f>
        <v>0</v>
      </c>
      <c r="DS15" s="26"/>
      <c r="DT15" s="26"/>
      <c r="DU15" s="26"/>
      <c r="DV15" s="26"/>
      <c r="DW15" s="26"/>
      <c r="DX15" s="26"/>
      <c r="DY15" s="29"/>
      <c r="DZ15" s="30">
        <f>Oktober!EF15</f>
        <v>0</v>
      </c>
      <c r="EA15" s="26">
        <f>Oktober!EG15</f>
        <v>0</v>
      </c>
      <c r="EB15" s="26"/>
      <c r="EC15" s="26"/>
      <c r="ED15" s="26"/>
      <c r="EE15" s="26"/>
      <c r="EF15" s="26"/>
      <c r="EG15" s="26"/>
      <c r="EH15" s="29"/>
      <c r="EI15" s="30">
        <f>Oktober!EO15</f>
        <v>0</v>
      </c>
      <c r="EJ15" s="26">
        <f>Oktober!EP15</f>
        <v>0</v>
      </c>
      <c r="EK15" s="26"/>
      <c r="EL15" s="26"/>
      <c r="EM15" s="26"/>
      <c r="EN15" s="26"/>
      <c r="EO15" s="26"/>
      <c r="EP15" s="26"/>
      <c r="EQ15" s="27"/>
      <c r="ER15" s="53"/>
      <c r="ES15" s="54"/>
      <c r="ET15" s="54"/>
      <c r="EU15" s="54"/>
      <c r="EV15" s="54"/>
      <c r="EW15" s="54"/>
      <c r="EX15" s="54"/>
      <c r="EY15" s="54"/>
      <c r="EZ15" s="55"/>
    </row>
    <row r="16" spans="1:156">
      <c r="A16" s="56"/>
      <c r="B16" s="46">
        <v>1</v>
      </c>
      <c r="C16" s="57" t="s">
        <v>36</v>
      </c>
      <c r="D16" s="24">
        <f>Oktober!J16</f>
        <v>157</v>
      </c>
      <c r="E16" s="25">
        <f>Oktober!K16</f>
        <v>195</v>
      </c>
      <c r="F16" s="26">
        <f t="shared" ref="F16:F19" si="30">SUM(D16:E16)</f>
        <v>352</v>
      </c>
      <c r="G16" s="25">
        <v>37</v>
      </c>
      <c r="H16" s="25">
        <v>50</v>
      </c>
      <c r="I16" s="26">
        <f t="shared" ref="I16:I19" si="31">SUM(G16:H16)</f>
        <v>87</v>
      </c>
      <c r="J16" s="26">
        <f t="shared" ref="J16:K16" si="32">SUM(D16+G16)</f>
        <v>194</v>
      </c>
      <c r="K16" s="26">
        <f t="shared" si="32"/>
        <v>245</v>
      </c>
      <c r="L16" s="27">
        <f t="shared" ref="L16:L19" si="33">SUM(J16:K16)</f>
        <v>439</v>
      </c>
      <c r="M16" s="28">
        <f>Oktober!S16</f>
        <v>64</v>
      </c>
      <c r="N16" s="26">
        <f>Oktober!T16</f>
        <v>226</v>
      </c>
      <c r="O16" s="26">
        <f t="shared" ref="O16:O19" si="34">SUM(M16:N16)</f>
        <v>290</v>
      </c>
      <c r="P16" s="25">
        <v>13</v>
      </c>
      <c r="Q16" s="25">
        <v>31</v>
      </c>
      <c r="R16" s="26">
        <f>SUM(P16:Q16)</f>
        <v>44</v>
      </c>
      <c r="S16" s="26">
        <f t="shared" ref="S16:T16" si="35">SUM(M16+P16)</f>
        <v>77</v>
      </c>
      <c r="T16" s="26">
        <f t="shared" si="35"/>
        <v>257</v>
      </c>
      <c r="U16" s="27">
        <f t="shared" ref="U16:U19" si="36">SUM(S16:T16)</f>
        <v>334</v>
      </c>
      <c r="V16" s="28">
        <f>Oktober!AB16</f>
        <v>97</v>
      </c>
      <c r="W16" s="28">
        <f>Oktober!AC16</f>
        <v>235</v>
      </c>
      <c r="X16" s="26">
        <f t="shared" ref="X16:X19" si="37">SUM(V16:W16)</f>
        <v>332</v>
      </c>
      <c r="Y16" s="25">
        <v>10</v>
      </c>
      <c r="Z16" s="25">
        <v>44</v>
      </c>
      <c r="AA16" s="26">
        <f t="shared" ref="AA16:AA19" si="38">SUM(Y16:Z16)</f>
        <v>54</v>
      </c>
      <c r="AB16" s="26">
        <f t="shared" ref="AB16:AC16" si="39">SUM(V16+Y16)</f>
        <v>107</v>
      </c>
      <c r="AC16" s="26">
        <f t="shared" si="39"/>
        <v>279</v>
      </c>
      <c r="AD16" s="27">
        <f t="shared" ref="AD16:AD19" si="40">SUM(AB16:AC16)</f>
        <v>386</v>
      </c>
      <c r="AE16" s="28">
        <f>Oktober!AK16</f>
        <v>159</v>
      </c>
      <c r="AF16" s="28">
        <f>Oktober!AL16</f>
        <v>218</v>
      </c>
      <c r="AG16" s="26">
        <f t="shared" ref="AG16:AG19" si="41">SUM(AE16:AF16)</f>
        <v>377</v>
      </c>
      <c r="AH16" s="25">
        <v>19</v>
      </c>
      <c r="AI16" s="25">
        <v>36</v>
      </c>
      <c r="AJ16" s="26">
        <f t="shared" ref="AJ16:AJ19" si="42">SUM(AH16:AI16)</f>
        <v>55</v>
      </c>
      <c r="AK16" s="26">
        <f t="shared" ref="AK16:AL16" si="43">SUM(AE16+AH16)</f>
        <v>178</v>
      </c>
      <c r="AL16" s="26">
        <f t="shared" si="43"/>
        <v>254</v>
      </c>
      <c r="AM16" s="27">
        <f t="shared" ref="AM16:AM19" si="44">SUM(AK16:AL16)</f>
        <v>432</v>
      </c>
      <c r="AN16" s="30">
        <f>Oktober!AT16</f>
        <v>185</v>
      </c>
      <c r="AO16" s="26">
        <f>Oktober!AU16</f>
        <v>316</v>
      </c>
      <c r="AP16" s="26">
        <f t="shared" ref="AP16:AP19" si="45">SUM(AN16:AO16)</f>
        <v>501</v>
      </c>
      <c r="AQ16" s="25">
        <v>35</v>
      </c>
      <c r="AR16" s="25">
        <v>34</v>
      </c>
      <c r="AS16" s="26">
        <f t="shared" ref="AS16:AS19" si="46">SUM(AQ16:AR16)</f>
        <v>69</v>
      </c>
      <c r="AT16" s="26">
        <f t="shared" ref="AT16:AU16" si="47">SUM(AN16+AQ16)</f>
        <v>220</v>
      </c>
      <c r="AU16" s="26">
        <f t="shared" si="47"/>
        <v>350</v>
      </c>
      <c r="AV16" s="27">
        <f t="shared" ref="AV16:AV19" si="48">SUM(AT16:AU16)</f>
        <v>570</v>
      </c>
      <c r="AW16" s="28">
        <f>Oktober!BC16</f>
        <v>348</v>
      </c>
      <c r="AX16" s="28">
        <f>Oktober!BD16</f>
        <v>450</v>
      </c>
      <c r="AY16" s="26">
        <f t="shared" ref="AY16:AY19" si="49">SUM(AW16:AX16)</f>
        <v>798</v>
      </c>
      <c r="AZ16" s="25">
        <v>64</v>
      </c>
      <c r="BA16" s="25">
        <v>75</v>
      </c>
      <c r="BB16" s="26">
        <f t="shared" ref="BB16:BB19" si="50">SUM(AZ16:BA16)</f>
        <v>139</v>
      </c>
      <c r="BC16" s="26">
        <f t="shared" ref="BC16:BD16" si="51">SUM(AW16+AZ16)</f>
        <v>412</v>
      </c>
      <c r="BD16" s="26">
        <f t="shared" si="51"/>
        <v>525</v>
      </c>
      <c r="BE16" s="27">
        <f t="shared" ref="BE16:BE19" si="52">SUM(BC16:BD16)</f>
        <v>937</v>
      </c>
      <c r="BF16" s="30">
        <f>Oktober!BL16</f>
        <v>81</v>
      </c>
      <c r="BG16" s="26">
        <f>Oktober!BM16</f>
        <v>153</v>
      </c>
      <c r="BH16" s="26">
        <f t="shared" ref="BH16:BH19" si="53">SUM(BF16:BG16)</f>
        <v>234</v>
      </c>
      <c r="BI16" s="25">
        <v>16</v>
      </c>
      <c r="BJ16" s="25">
        <v>20</v>
      </c>
      <c r="BK16" s="26">
        <f t="shared" ref="BK16:BK19" si="54">SUM(BI16:BJ16)</f>
        <v>36</v>
      </c>
      <c r="BL16" s="26">
        <f t="shared" ref="BL16:BM16" si="55">SUM(BF16+BI16)</f>
        <v>97</v>
      </c>
      <c r="BM16" s="26">
        <f t="shared" si="55"/>
        <v>173</v>
      </c>
      <c r="BN16" s="27">
        <f t="shared" ref="BN16:BN19" si="56">SUM(BL16:BM16)</f>
        <v>270</v>
      </c>
      <c r="BO16" s="28">
        <f>Oktober!BU16</f>
        <v>67</v>
      </c>
      <c r="BP16" s="28">
        <f>Oktober!BV16</f>
        <v>136</v>
      </c>
      <c r="BQ16" s="26">
        <f t="shared" ref="BQ16:BQ19" si="57">SUM(BO16:BP16)</f>
        <v>203</v>
      </c>
      <c r="BR16" s="26"/>
      <c r="BS16" s="26"/>
      <c r="BT16" s="26">
        <f t="shared" ref="BT16:BT19" si="58">SUM(BR16:BS16)</f>
        <v>0</v>
      </c>
      <c r="BU16" s="26">
        <f t="shared" ref="BU16:BV16" si="59">SUM(BO16+BR16)</f>
        <v>67</v>
      </c>
      <c r="BV16" s="26">
        <f t="shared" si="59"/>
        <v>136</v>
      </c>
      <c r="BW16" s="27">
        <f t="shared" ref="BW16:BW19" si="60">SUM(BU16:BV16)</f>
        <v>203</v>
      </c>
      <c r="BX16" s="30">
        <f>Oktober!CD16</f>
        <v>137</v>
      </c>
      <c r="BY16" s="26">
        <f>Oktober!CE16</f>
        <v>246</v>
      </c>
      <c r="BZ16" s="26">
        <f t="shared" ref="BZ16:BZ19" si="61">SUM(BX16:BY16)</f>
        <v>383</v>
      </c>
      <c r="CA16" s="25">
        <v>15</v>
      </c>
      <c r="CB16" s="25">
        <v>29</v>
      </c>
      <c r="CC16" s="26">
        <f t="shared" ref="CC16:CC19" si="62">SUM(CA16:CB16)</f>
        <v>44</v>
      </c>
      <c r="CD16" s="26">
        <f t="shared" ref="CD16:CE16" si="63">SUM(BX16+CA16)</f>
        <v>152</v>
      </c>
      <c r="CE16" s="26">
        <f t="shared" si="63"/>
        <v>275</v>
      </c>
      <c r="CF16" s="27">
        <f t="shared" ref="CF16:CF19" si="64">SUM(CD16:CE16)</f>
        <v>427</v>
      </c>
      <c r="CG16" s="28">
        <f>September!CM16</f>
        <v>52</v>
      </c>
      <c r="CH16" s="28">
        <f>September!CN16</f>
        <v>218</v>
      </c>
      <c r="CI16" s="26">
        <f t="shared" ref="CI16:CI19" si="65">SUM(CG16:CH16)</f>
        <v>270</v>
      </c>
      <c r="CJ16" s="25">
        <v>24</v>
      </c>
      <c r="CK16" s="25">
        <v>33</v>
      </c>
      <c r="CL16" s="26">
        <f t="shared" ref="CL16:CL19" si="66">SUM(CJ16:CK16)</f>
        <v>57</v>
      </c>
      <c r="CM16" s="26">
        <f t="shared" ref="CM16:CN16" si="67">SUM(CG16+CJ16)</f>
        <v>76</v>
      </c>
      <c r="CN16" s="26">
        <f t="shared" si="67"/>
        <v>251</v>
      </c>
      <c r="CO16" s="27">
        <f t="shared" ref="CO16:CO19" si="68">SUM(CM16:CN16)</f>
        <v>327</v>
      </c>
      <c r="CP16" s="95">
        <f ca="1">IFERROR(__xludf.DUMMYFUNCTION("""COMPUTED_VALUE"""),231)</f>
        <v>231</v>
      </c>
      <c r="CQ16" s="96">
        <f ca="1">IFERROR(__xludf.DUMMYFUNCTION("""COMPUTED_VALUE"""),276)</f>
        <v>276</v>
      </c>
      <c r="CR16" s="96">
        <f ca="1">IFERROR(__xludf.DUMMYFUNCTION("""COMPUTED_VALUE"""),507)</f>
        <v>507</v>
      </c>
      <c r="CS16" s="100">
        <f ca="1">IFERROR(__xludf.DUMMYFUNCTION("""COMPUTED_VALUE"""),16)</f>
        <v>16</v>
      </c>
      <c r="CT16" s="100">
        <f ca="1">IFERROR(__xludf.DUMMYFUNCTION("""COMPUTED_VALUE"""),50)</f>
        <v>50</v>
      </c>
      <c r="CU16" s="100">
        <f ca="1">IFERROR(__xludf.DUMMYFUNCTION("""COMPUTED_VALUE"""),66)</f>
        <v>66</v>
      </c>
      <c r="CV16" s="96">
        <f ca="1">IFERROR(__xludf.DUMMYFUNCTION("""COMPUTED_VALUE"""),247)</f>
        <v>247</v>
      </c>
      <c r="CW16" s="96">
        <f ca="1">IFERROR(__xludf.DUMMYFUNCTION("""COMPUTED_VALUE"""),326)</f>
        <v>326</v>
      </c>
      <c r="CX16" s="97">
        <f ca="1">IFERROR(__xludf.DUMMYFUNCTION("""COMPUTED_VALUE"""),573)</f>
        <v>573</v>
      </c>
      <c r="CY16" s="28">
        <f>Oktober!DE16</f>
        <v>179</v>
      </c>
      <c r="CZ16" s="28">
        <f>Oktober!DF16</f>
        <v>260</v>
      </c>
      <c r="DA16" s="26">
        <f t="shared" ref="DA16:DA19" si="69">SUM(CY16:CZ16)</f>
        <v>439</v>
      </c>
      <c r="DB16" s="25">
        <v>28</v>
      </c>
      <c r="DC16" s="25">
        <v>17</v>
      </c>
      <c r="DD16" s="26">
        <f t="shared" ref="DD16:DD19" si="70">SUM(DB16:DC16)</f>
        <v>45</v>
      </c>
      <c r="DE16" s="26">
        <f t="shared" ref="DE16:DF16" si="71">SUM(CY16+DB16)</f>
        <v>207</v>
      </c>
      <c r="DF16" s="26">
        <f t="shared" si="71"/>
        <v>277</v>
      </c>
      <c r="DG16" s="27">
        <f t="shared" ref="DG16:DG19" si="72">SUM(DE16:DF16)</f>
        <v>484</v>
      </c>
      <c r="DH16" s="30">
        <f>Oktober!DN16</f>
        <v>321</v>
      </c>
      <c r="DI16" s="26">
        <f>Oktober!DO16</f>
        <v>478</v>
      </c>
      <c r="DJ16" s="26">
        <f t="shared" ref="DJ16:DJ19" si="73">SUM(DH16:DI16)</f>
        <v>799</v>
      </c>
      <c r="DK16" s="25">
        <v>32</v>
      </c>
      <c r="DL16" s="25">
        <v>54</v>
      </c>
      <c r="DM16" s="26">
        <f t="shared" ref="DM16:DM19" si="74">SUM(DK16:DL16)</f>
        <v>86</v>
      </c>
      <c r="DN16" s="26">
        <f t="shared" ref="DN16:DO16" si="75">SUM(DH16+DK16)</f>
        <v>353</v>
      </c>
      <c r="DO16" s="26">
        <f t="shared" si="75"/>
        <v>532</v>
      </c>
      <c r="DP16" s="27">
        <f t="shared" ref="DP16:DP19" si="76">SUM(DN16:DO16)</f>
        <v>885</v>
      </c>
      <c r="DQ16" s="28">
        <f>Oktober!DW16</f>
        <v>197</v>
      </c>
      <c r="DR16" s="26">
        <f>Oktober!DX16</f>
        <v>442</v>
      </c>
      <c r="DS16" s="26">
        <f t="shared" ref="DS16:DS19" si="77">SUM(DQ16:DR16)</f>
        <v>639</v>
      </c>
      <c r="DT16" s="200">
        <v>31</v>
      </c>
      <c r="DU16" s="201">
        <v>54</v>
      </c>
      <c r="DV16" s="26">
        <f t="shared" ref="DV16:DV19" si="78">SUM(DT16:DU16)</f>
        <v>85</v>
      </c>
      <c r="DW16" s="26">
        <f t="shared" ref="DW16:DX16" si="79">SUM(DQ16+DT16)</f>
        <v>228</v>
      </c>
      <c r="DX16" s="26">
        <f t="shared" si="79"/>
        <v>496</v>
      </c>
      <c r="DY16" s="27">
        <f t="shared" ref="DY16:DY19" si="80">SUM(DW16:DX16)</f>
        <v>724</v>
      </c>
      <c r="DZ16" s="30">
        <f>Oktober!EF16</f>
        <v>266</v>
      </c>
      <c r="EA16" s="26">
        <f>Oktober!EG16</f>
        <v>361</v>
      </c>
      <c r="EB16" s="26">
        <f t="shared" ref="EB16:EB19" si="81">SUM(DZ16:EA16)</f>
        <v>627</v>
      </c>
      <c r="EC16" s="25">
        <v>40</v>
      </c>
      <c r="ED16" s="25">
        <v>57</v>
      </c>
      <c r="EE16" s="26">
        <f t="shared" ref="EE16:EE19" si="82">SUM(EC16:ED16)</f>
        <v>97</v>
      </c>
      <c r="EF16" s="26">
        <f t="shared" ref="EF16:EG16" si="83">SUM(DZ16+EC16)</f>
        <v>306</v>
      </c>
      <c r="EG16" s="26">
        <f t="shared" si="83"/>
        <v>418</v>
      </c>
      <c r="EH16" s="27">
        <f t="shared" ref="EH16:EH19" si="84">SUM(EF16:EG16)</f>
        <v>724</v>
      </c>
      <c r="EI16" s="30">
        <f>Oktober!EO16</f>
        <v>312</v>
      </c>
      <c r="EJ16" s="26">
        <f>Oktober!EP16</f>
        <v>335</v>
      </c>
      <c r="EK16" s="26">
        <f t="shared" ref="EK16:EK19" si="85">SUM(EI16:EJ16)</f>
        <v>647</v>
      </c>
      <c r="EL16" s="25">
        <v>31</v>
      </c>
      <c r="EM16" s="25">
        <v>43</v>
      </c>
      <c r="EN16" s="26">
        <f t="shared" ref="EN16:EN19" si="86">SUM(EL16:EM16)</f>
        <v>74</v>
      </c>
      <c r="EO16" s="26">
        <f t="shared" ref="EO16:EP16" si="87">SUM(EI16+EL16)</f>
        <v>343</v>
      </c>
      <c r="EP16" s="26">
        <f t="shared" si="87"/>
        <v>378</v>
      </c>
      <c r="EQ16" s="27">
        <f t="shared" ref="EQ16:EQ19" si="88">SUM(EO16:EP16)</f>
        <v>721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24">
        <f>Oktober!J17</f>
        <v>0</v>
      </c>
      <c r="E17" s="25">
        <f>Oktober!K17</f>
        <v>1111</v>
      </c>
      <c r="F17" s="26">
        <f t="shared" si="30"/>
        <v>1111</v>
      </c>
      <c r="G17" s="26"/>
      <c r="H17" s="25">
        <v>147</v>
      </c>
      <c r="I17" s="26">
        <f t="shared" si="31"/>
        <v>147</v>
      </c>
      <c r="J17" s="26">
        <f t="shared" ref="J17:K17" si="89">SUM(D17+G17)</f>
        <v>0</v>
      </c>
      <c r="K17" s="26">
        <f t="shared" si="89"/>
        <v>1258</v>
      </c>
      <c r="L17" s="27">
        <f t="shared" si="33"/>
        <v>1258</v>
      </c>
      <c r="M17" s="28">
        <f>Oktober!S17</f>
        <v>0</v>
      </c>
      <c r="N17" s="26">
        <f>Oktober!T17</f>
        <v>742</v>
      </c>
      <c r="O17" s="26">
        <f t="shared" si="34"/>
        <v>742</v>
      </c>
      <c r="P17" s="26"/>
      <c r="Q17" s="25">
        <v>77</v>
      </c>
      <c r="R17" s="25">
        <v>77</v>
      </c>
      <c r="S17" s="26">
        <f t="shared" ref="S17:T17" si="90">SUM(M17+P17)</f>
        <v>0</v>
      </c>
      <c r="T17" s="26">
        <f t="shared" si="90"/>
        <v>819</v>
      </c>
      <c r="U17" s="27">
        <f t="shared" si="36"/>
        <v>819</v>
      </c>
      <c r="V17" s="28">
        <f>Oktober!AB17</f>
        <v>0</v>
      </c>
      <c r="W17" s="28">
        <f>Oktober!AC17</f>
        <v>582</v>
      </c>
      <c r="X17" s="26">
        <f t="shared" si="37"/>
        <v>582</v>
      </c>
      <c r="Y17" s="26"/>
      <c r="Z17" s="25">
        <v>64</v>
      </c>
      <c r="AA17" s="26">
        <f t="shared" si="38"/>
        <v>64</v>
      </c>
      <c r="AB17" s="26">
        <f t="shared" ref="AB17:AC17" si="91">SUM(V17+Y17)</f>
        <v>0</v>
      </c>
      <c r="AC17" s="26">
        <f t="shared" si="91"/>
        <v>646</v>
      </c>
      <c r="AD17" s="27">
        <f t="shared" si="40"/>
        <v>646</v>
      </c>
      <c r="AE17" s="28">
        <f>Oktober!AK17</f>
        <v>0</v>
      </c>
      <c r="AF17" s="28">
        <f>Oktober!AL17</f>
        <v>645</v>
      </c>
      <c r="AG17" s="26">
        <f t="shared" si="41"/>
        <v>645</v>
      </c>
      <c r="AH17" s="25">
        <v>0</v>
      </c>
      <c r="AI17" s="25">
        <v>86</v>
      </c>
      <c r="AJ17" s="26">
        <f t="shared" si="42"/>
        <v>86</v>
      </c>
      <c r="AK17" s="26">
        <f t="shared" ref="AK17:AL17" si="92">SUM(AE17+AH17)</f>
        <v>0</v>
      </c>
      <c r="AL17" s="26">
        <f t="shared" si="92"/>
        <v>731</v>
      </c>
      <c r="AM17" s="27">
        <f t="shared" si="44"/>
        <v>731</v>
      </c>
      <c r="AN17" s="30">
        <f>Oktober!AT17</f>
        <v>0</v>
      </c>
      <c r="AO17" s="26">
        <f>Oktober!AU17</f>
        <v>775</v>
      </c>
      <c r="AP17" s="26">
        <f t="shared" si="45"/>
        <v>775</v>
      </c>
      <c r="AQ17" s="25">
        <v>0</v>
      </c>
      <c r="AR17" s="25">
        <v>99</v>
      </c>
      <c r="AS17" s="26">
        <f t="shared" si="46"/>
        <v>99</v>
      </c>
      <c r="AT17" s="26">
        <f t="shared" ref="AT17:AU17" si="93">SUM(AN17+AQ17)</f>
        <v>0</v>
      </c>
      <c r="AU17" s="26">
        <f t="shared" si="93"/>
        <v>874</v>
      </c>
      <c r="AV17" s="27">
        <f t="shared" si="48"/>
        <v>874</v>
      </c>
      <c r="AW17" s="28">
        <f>Oktober!BC17</f>
        <v>0</v>
      </c>
      <c r="AX17" s="28">
        <f>Oktober!BD17</f>
        <v>675</v>
      </c>
      <c r="AY17" s="26">
        <f t="shared" si="49"/>
        <v>675</v>
      </c>
      <c r="AZ17" s="25">
        <v>0</v>
      </c>
      <c r="BA17" s="25">
        <v>93</v>
      </c>
      <c r="BB17" s="26">
        <f t="shared" si="50"/>
        <v>93</v>
      </c>
      <c r="BC17" s="26">
        <f t="shared" ref="BC17:BD17" si="94">SUM(AW17+AZ17)</f>
        <v>0</v>
      </c>
      <c r="BD17" s="26">
        <f t="shared" si="94"/>
        <v>768</v>
      </c>
      <c r="BE17" s="27">
        <f t="shared" si="52"/>
        <v>768</v>
      </c>
      <c r="BF17" s="30">
        <f>Oktober!BL17</f>
        <v>0</v>
      </c>
      <c r="BG17" s="26">
        <f>Oktober!BM17</f>
        <v>291</v>
      </c>
      <c r="BH17" s="26">
        <f t="shared" si="53"/>
        <v>291</v>
      </c>
      <c r="BI17" s="25">
        <v>0</v>
      </c>
      <c r="BJ17" s="25">
        <v>40</v>
      </c>
      <c r="BK17" s="26">
        <f t="shared" si="54"/>
        <v>40</v>
      </c>
      <c r="BL17" s="26">
        <f t="shared" ref="BL17:BM17" si="95">SUM(BF17+BI17)</f>
        <v>0</v>
      </c>
      <c r="BM17" s="26">
        <f t="shared" si="95"/>
        <v>331</v>
      </c>
      <c r="BN17" s="27">
        <f t="shared" si="56"/>
        <v>331</v>
      </c>
      <c r="BO17" s="28">
        <f>Oktober!BU17</f>
        <v>0</v>
      </c>
      <c r="BP17" s="28">
        <f>Oktober!BV17</f>
        <v>183</v>
      </c>
      <c r="BQ17" s="26">
        <f t="shared" si="57"/>
        <v>183</v>
      </c>
      <c r="BR17" s="26"/>
      <c r="BS17" s="26"/>
      <c r="BT17" s="26">
        <f t="shared" si="58"/>
        <v>0</v>
      </c>
      <c r="BU17" s="26">
        <f t="shared" ref="BU17:BV17" si="96">SUM(BO17+BR17)</f>
        <v>0</v>
      </c>
      <c r="BV17" s="26">
        <f t="shared" si="96"/>
        <v>183</v>
      </c>
      <c r="BW17" s="27">
        <f t="shared" si="60"/>
        <v>183</v>
      </c>
      <c r="BX17" s="30">
        <f>Oktober!CD17</f>
        <v>0</v>
      </c>
      <c r="BY17" s="26">
        <f>Oktober!CE17</f>
        <v>201</v>
      </c>
      <c r="BZ17" s="26">
        <f t="shared" si="61"/>
        <v>201</v>
      </c>
      <c r="CA17" s="26"/>
      <c r="CB17" s="25">
        <v>29</v>
      </c>
      <c r="CC17" s="26">
        <f t="shared" si="62"/>
        <v>29</v>
      </c>
      <c r="CD17" s="26">
        <f t="shared" ref="CD17:CE17" si="97">SUM(BX17+CA17)</f>
        <v>0</v>
      </c>
      <c r="CE17" s="26">
        <f t="shared" si="97"/>
        <v>230</v>
      </c>
      <c r="CF17" s="27">
        <f t="shared" si="64"/>
        <v>230</v>
      </c>
      <c r="CG17" s="28">
        <f>September!CM17</f>
        <v>0</v>
      </c>
      <c r="CH17" s="28">
        <f>September!CN17</f>
        <v>350</v>
      </c>
      <c r="CI17" s="26">
        <f t="shared" si="65"/>
        <v>350</v>
      </c>
      <c r="CJ17" s="25">
        <v>0</v>
      </c>
      <c r="CK17" s="25">
        <v>36</v>
      </c>
      <c r="CL17" s="26">
        <f t="shared" si="66"/>
        <v>36</v>
      </c>
      <c r="CM17" s="26">
        <f t="shared" ref="CM17:CN17" si="98">SUM(CG17+CJ17)</f>
        <v>0</v>
      </c>
      <c r="CN17" s="26">
        <f t="shared" si="98"/>
        <v>386</v>
      </c>
      <c r="CO17" s="27">
        <f t="shared" si="68"/>
        <v>386</v>
      </c>
      <c r="CP17" s="95"/>
      <c r="CQ17" s="96">
        <f ca="1">IFERROR(__xludf.DUMMYFUNCTION("""COMPUTED_VALUE"""),978)</f>
        <v>978</v>
      </c>
      <c r="CR17" s="96">
        <f ca="1">IFERROR(__xludf.DUMMYFUNCTION("""COMPUTED_VALUE"""),978)</f>
        <v>978</v>
      </c>
      <c r="CS17" s="100"/>
      <c r="CT17" s="100">
        <f ca="1">IFERROR(__xludf.DUMMYFUNCTION("""COMPUTED_VALUE"""),98)</f>
        <v>98</v>
      </c>
      <c r="CU17" s="100">
        <f ca="1">IFERROR(__xludf.DUMMYFUNCTION("""COMPUTED_VALUE"""),98)</f>
        <v>98</v>
      </c>
      <c r="CV17" s="96"/>
      <c r="CW17" s="96">
        <f ca="1">IFERROR(__xludf.DUMMYFUNCTION("""COMPUTED_VALUE"""),1076)</f>
        <v>1076</v>
      </c>
      <c r="CX17" s="97">
        <f ca="1">IFERROR(__xludf.DUMMYFUNCTION("""COMPUTED_VALUE"""),1076)</f>
        <v>1076</v>
      </c>
      <c r="CY17" s="28">
        <f>Oktober!DE17</f>
        <v>0</v>
      </c>
      <c r="CZ17" s="28">
        <f>Oktober!DF17</f>
        <v>641</v>
      </c>
      <c r="DA17" s="26">
        <f t="shared" si="69"/>
        <v>641</v>
      </c>
      <c r="DB17" s="25">
        <v>0</v>
      </c>
      <c r="DC17" s="25">
        <v>66</v>
      </c>
      <c r="DD17" s="26">
        <f t="shared" si="70"/>
        <v>66</v>
      </c>
      <c r="DE17" s="26">
        <f t="shared" ref="DE17:DF17" si="99">SUM(CY17+DB17)</f>
        <v>0</v>
      </c>
      <c r="DF17" s="26">
        <f t="shared" si="99"/>
        <v>707</v>
      </c>
      <c r="DG17" s="27">
        <f t="shared" si="72"/>
        <v>707</v>
      </c>
      <c r="DH17" s="30">
        <f>Oktober!DN17</f>
        <v>0</v>
      </c>
      <c r="DI17" s="26">
        <f>Oktober!DO17</f>
        <v>908</v>
      </c>
      <c r="DJ17" s="26">
        <f t="shared" si="73"/>
        <v>908</v>
      </c>
      <c r="DK17" s="26"/>
      <c r="DL17" s="25">
        <v>105</v>
      </c>
      <c r="DM17" s="26">
        <f t="shared" si="74"/>
        <v>105</v>
      </c>
      <c r="DN17" s="26">
        <f t="shared" ref="DN17:DO17" si="100">SUM(DH17+DK17)</f>
        <v>0</v>
      </c>
      <c r="DO17" s="26">
        <f t="shared" si="100"/>
        <v>1013</v>
      </c>
      <c r="DP17" s="27">
        <f t="shared" si="76"/>
        <v>1013</v>
      </c>
      <c r="DQ17" s="28">
        <f>Oktober!DW17</f>
        <v>0</v>
      </c>
      <c r="DR17" s="26">
        <f>Oktober!DX17</f>
        <v>615</v>
      </c>
      <c r="DS17" s="26">
        <f t="shared" si="77"/>
        <v>615</v>
      </c>
      <c r="DT17" s="202"/>
      <c r="DU17" s="203">
        <v>48</v>
      </c>
      <c r="DV17" s="26">
        <f t="shared" si="78"/>
        <v>48</v>
      </c>
      <c r="DW17" s="26">
        <f t="shared" ref="DW17:DX17" si="101">SUM(DQ17+DT17)</f>
        <v>0</v>
      </c>
      <c r="DX17" s="26">
        <f t="shared" si="101"/>
        <v>663</v>
      </c>
      <c r="DY17" s="27">
        <f t="shared" si="80"/>
        <v>663</v>
      </c>
      <c r="DZ17" s="30">
        <f>Oktober!EF17</f>
        <v>0</v>
      </c>
      <c r="EA17" s="26">
        <f>Oktober!EG17</f>
        <v>657</v>
      </c>
      <c r="EB17" s="26">
        <f t="shared" si="81"/>
        <v>657</v>
      </c>
      <c r="EC17" s="26"/>
      <c r="ED17" s="25">
        <v>74</v>
      </c>
      <c r="EE17" s="26">
        <f t="shared" si="82"/>
        <v>74</v>
      </c>
      <c r="EF17" s="26">
        <f t="shared" ref="EF17:EG17" si="102">SUM(DZ17+EC17)</f>
        <v>0</v>
      </c>
      <c r="EG17" s="26">
        <f t="shared" si="102"/>
        <v>731</v>
      </c>
      <c r="EH17" s="27">
        <f t="shared" si="84"/>
        <v>731</v>
      </c>
      <c r="EI17" s="30">
        <f>Oktober!EO17</f>
        <v>0</v>
      </c>
      <c r="EJ17" s="26">
        <f>Oktober!EP17</f>
        <v>441</v>
      </c>
      <c r="EK17" s="26">
        <f t="shared" si="85"/>
        <v>441</v>
      </c>
      <c r="EL17" s="26"/>
      <c r="EM17" s="25">
        <v>49</v>
      </c>
      <c r="EN17" s="26">
        <f t="shared" si="86"/>
        <v>49</v>
      </c>
      <c r="EO17" s="26">
        <f t="shared" ref="EO17:EP17" si="103">SUM(EI17+EL17)</f>
        <v>0</v>
      </c>
      <c r="EP17" s="26">
        <f t="shared" si="103"/>
        <v>490</v>
      </c>
      <c r="EQ17" s="27">
        <f t="shared" si="88"/>
        <v>490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24">
        <f>Oktober!J18</f>
        <v>236</v>
      </c>
      <c r="E18" s="25">
        <f>Oktober!K18</f>
        <v>684</v>
      </c>
      <c r="F18" s="26">
        <f t="shared" si="30"/>
        <v>920</v>
      </c>
      <c r="G18" s="25">
        <v>23</v>
      </c>
      <c r="H18" s="25">
        <v>81</v>
      </c>
      <c r="I18" s="26">
        <f t="shared" si="31"/>
        <v>104</v>
      </c>
      <c r="J18" s="26">
        <f t="shared" ref="J18:K18" si="104">SUM(D18+G18)</f>
        <v>259</v>
      </c>
      <c r="K18" s="26">
        <f t="shared" si="104"/>
        <v>765</v>
      </c>
      <c r="L18" s="27">
        <f t="shared" si="33"/>
        <v>1024</v>
      </c>
      <c r="M18" s="28">
        <f>Oktober!S18</f>
        <v>69</v>
      </c>
      <c r="N18" s="26">
        <f>Oktober!T18</f>
        <v>430</v>
      </c>
      <c r="O18" s="26">
        <f t="shared" si="34"/>
        <v>499</v>
      </c>
      <c r="P18" s="25">
        <v>9</v>
      </c>
      <c r="Q18" s="25">
        <v>41</v>
      </c>
      <c r="R18" s="26">
        <f t="shared" ref="R18:R19" si="105">SUM(P18:Q18)</f>
        <v>50</v>
      </c>
      <c r="S18" s="26">
        <f t="shared" ref="S18:T18" si="106">SUM(M18+P18)</f>
        <v>78</v>
      </c>
      <c r="T18" s="26">
        <f t="shared" si="106"/>
        <v>471</v>
      </c>
      <c r="U18" s="27">
        <f t="shared" si="36"/>
        <v>549</v>
      </c>
      <c r="V18" s="28">
        <f>Oktober!AB18</f>
        <v>22</v>
      </c>
      <c r="W18" s="28">
        <f>Oktober!AC18</f>
        <v>378</v>
      </c>
      <c r="X18" s="26">
        <f t="shared" si="37"/>
        <v>400</v>
      </c>
      <c r="Y18" s="26"/>
      <c r="Z18" s="25">
        <v>54</v>
      </c>
      <c r="AA18" s="26">
        <f t="shared" si="38"/>
        <v>54</v>
      </c>
      <c r="AB18" s="26">
        <f t="shared" ref="AB18:AC18" si="107">SUM(V18+Y18)</f>
        <v>22</v>
      </c>
      <c r="AC18" s="26">
        <f t="shared" si="107"/>
        <v>432</v>
      </c>
      <c r="AD18" s="27">
        <f t="shared" si="40"/>
        <v>454</v>
      </c>
      <c r="AE18" s="28">
        <f>Oktober!AK18</f>
        <v>52</v>
      </c>
      <c r="AF18" s="28">
        <f>Oktober!AL18</f>
        <v>392</v>
      </c>
      <c r="AG18" s="26">
        <f t="shared" si="41"/>
        <v>444</v>
      </c>
      <c r="AH18" s="25">
        <v>8</v>
      </c>
      <c r="AI18" s="25">
        <v>54</v>
      </c>
      <c r="AJ18" s="26">
        <f t="shared" si="42"/>
        <v>62</v>
      </c>
      <c r="AK18" s="26">
        <f t="shared" ref="AK18:AL18" si="108">SUM(AE18+AH18)</f>
        <v>60</v>
      </c>
      <c r="AL18" s="26">
        <f t="shared" si="108"/>
        <v>446</v>
      </c>
      <c r="AM18" s="27">
        <f t="shared" si="44"/>
        <v>506</v>
      </c>
      <c r="AN18" s="30">
        <f>Oktober!AT18</f>
        <v>34</v>
      </c>
      <c r="AO18" s="26">
        <f>Oktober!AU18</f>
        <v>746</v>
      </c>
      <c r="AP18" s="26">
        <f t="shared" si="45"/>
        <v>780</v>
      </c>
      <c r="AQ18" s="25">
        <v>4</v>
      </c>
      <c r="AR18" s="25">
        <v>90</v>
      </c>
      <c r="AS18" s="26">
        <f t="shared" si="46"/>
        <v>94</v>
      </c>
      <c r="AT18" s="26">
        <f t="shared" ref="AT18:AU18" si="109">SUM(AN18+AQ18)</f>
        <v>38</v>
      </c>
      <c r="AU18" s="26">
        <f t="shared" si="109"/>
        <v>836</v>
      </c>
      <c r="AV18" s="27">
        <f t="shared" si="48"/>
        <v>874</v>
      </c>
      <c r="AW18" s="28">
        <f>Oktober!BC18</f>
        <v>389</v>
      </c>
      <c r="AX18" s="28">
        <f>Oktober!BD18</f>
        <v>841</v>
      </c>
      <c r="AY18" s="26">
        <f t="shared" si="49"/>
        <v>1230</v>
      </c>
      <c r="AZ18" s="25">
        <v>26</v>
      </c>
      <c r="BA18" s="25">
        <v>77</v>
      </c>
      <c r="BB18" s="26">
        <f t="shared" si="50"/>
        <v>103</v>
      </c>
      <c r="BC18" s="26">
        <f t="shared" ref="BC18:BD18" si="110">SUM(AW18+AZ18)</f>
        <v>415</v>
      </c>
      <c r="BD18" s="26">
        <f t="shared" si="110"/>
        <v>918</v>
      </c>
      <c r="BE18" s="27">
        <f t="shared" si="52"/>
        <v>1333</v>
      </c>
      <c r="BF18" s="30">
        <f>Oktober!BL18</f>
        <v>128</v>
      </c>
      <c r="BG18" s="26">
        <f>Oktober!BM18</f>
        <v>289</v>
      </c>
      <c r="BH18" s="26">
        <f t="shared" si="53"/>
        <v>417</v>
      </c>
      <c r="BI18" s="25">
        <v>15</v>
      </c>
      <c r="BJ18" s="25">
        <v>34</v>
      </c>
      <c r="BK18" s="26">
        <f t="shared" si="54"/>
        <v>49</v>
      </c>
      <c r="BL18" s="26">
        <f t="shared" ref="BL18:BM18" si="111">SUM(BF18+BI18)</f>
        <v>143</v>
      </c>
      <c r="BM18" s="26">
        <f t="shared" si="111"/>
        <v>323</v>
      </c>
      <c r="BN18" s="27">
        <f t="shared" si="56"/>
        <v>466</v>
      </c>
      <c r="BO18" s="28">
        <f>Oktober!BU18</f>
        <v>25</v>
      </c>
      <c r="BP18" s="28">
        <f>Oktober!BV18</f>
        <v>160</v>
      </c>
      <c r="BQ18" s="26">
        <f t="shared" si="57"/>
        <v>185</v>
      </c>
      <c r="BR18" s="26"/>
      <c r="BS18" s="26"/>
      <c r="BT18" s="26">
        <f t="shared" si="58"/>
        <v>0</v>
      </c>
      <c r="BU18" s="26">
        <f t="shared" ref="BU18:BV18" si="112">SUM(BO18+BR18)</f>
        <v>25</v>
      </c>
      <c r="BV18" s="26">
        <f t="shared" si="112"/>
        <v>160</v>
      </c>
      <c r="BW18" s="27">
        <f t="shared" si="60"/>
        <v>185</v>
      </c>
      <c r="BX18" s="30">
        <f>Oktober!CD18</f>
        <v>47</v>
      </c>
      <c r="BY18" s="26">
        <f>Oktober!CE18</f>
        <v>117</v>
      </c>
      <c r="BZ18" s="26">
        <f t="shared" si="61"/>
        <v>164</v>
      </c>
      <c r="CA18" s="25">
        <v>7</v>
      </c>
      <c r="CB18" s="25">
        <v>14</v>
      </c>
      <c r="CC18" s="26">
        <f t="shared" si="62"/>
        <v>21</v>
      </c>
      <c r="CD18" s="26">
        <f t="shared" ref="CD18:CE18" si="113">SUM(BX18+CA18)</f>
        <v>54</v>
      </c>
      <c r="CE18" s="26">
        <f t="shared" si="113"/>
        <v>131</v>
      </c>
      <c r="CF18" s="27">
        <f t="shared" si="64"/>
        <v>185</v>
      </c>
      <c r="CG18" s="28">
        <f>September!CM18</f>
        <v>30</v>
      </c>
      <c r="CH18" s="28">
        <f>September!CN18</f>
        <v>223</v>
      </c>
      <c r="CI18" s="26">
        <f t="shared" si="65"/>
        <v>253</v>
      </c>
      <c r="CJ18" s="25">
        <v>7</v>
      </c>
      <c r="CK18" s="25">
        <v>29</v>
      </c>
      <c r="CL18" s="26">
        <f t="shared" si="66"/>
        <v>36</v>
      </c>
      <c r="CM18" s="26">
        <f t="shared" ref="CM18:CN18" si="114">SUM(CG18+CJ18)</f>
        <v>37</v>
      </c>
      <c r="CN18" s="26">
        <f t="shared" si="114"/>
        <v>252</v>
      </c>
      <c r="CO18" s="27">
        <f t="shared" si="68"/>
        <v>289</v>
      </c>
      <c r="CP18" s="95">
        <f ca="1">IFERROR(__xludf.DUMMYFUNCTION("""COMPUTED_VALUE"""),186)</f>
        <v>186</v>
      </c>
      <c r="CQ18" s="96">
        <f ca="1">IFERROR(__xludf.DUMMYFUNCTION("""COMPUTED_VALUE"""),453)</f>
        <v>453</v>
      </c>
      <c r="CR18" s="96">
        <f ca="1">IFERROR(__xludf.DUMMYFUNCTION("""COMPUTED_VALUE"""),639)</f>
        <v>639</v>
      </c>
      <c r="CS18" s="100">
        <f ca="1">IFERROR(__xludf.DUMMYFUNCTION("""COMPUTED_VALUE"""),10)</f>
        <v>10</v>
      </c>
      <c r="CT18" s="100">
        <f ca="1">IFERROR(__xludf.DUMMYFUNCTION("""COMPUTED_VALUE"""),35)</f>
        <v>35</v>
      </c>
      <c r="CU18" s="100">
        <f ca="1">IFERROR(__xludf.DUMMYFUNCTION("""COMPUTED_VALUE"""),45)</f>
        <v>45</v>
      </c>
      <c r="CV18" s="96">
        <f ca="1">IFERROR(__xludf.DUMMYFUNCTION("""COMPUTED_VALUE"""),196)</f>
        <v>196</v>
      </c>
      <c r="CW18" s="96">
        <f ca="1">IFERROR(__xludf.DUMMYFUNCTION("""COMPUTED_VALUE"""),488)</f>
        <v>488</v>
      </c>
      <c r="CX18" s="97">
        <f ca="1">IFERROR(__xludf.DUMMYFUNCTION("""COMPUTED_VALUE"""),684)</f>
        <v>684</v>
      </c>
      <c r="CY18" s="28">
        <f>Oktober!DE18</f>
        <v>30</v>
      </c>
      <c r="CZ18" s="28">
        <f>Oktober!DF18</f>
        <v>326</v>
      </c>
      <c r="DA18" s="26">
        <f t="shared" si="69"/>
        <v>356</v>
      </c>
      <c r="DB18" s="25">
        <v>1</v>
      </c>
      <c r="DC18" s="25">
        <v>27</v>
      </c>
      <c r="DD18" s="26">
        <f t="shared" si="70"/>
        <v>28</v>
      </c>
      <c r="DE18" s="26">
        <f t="shared" ref="DE18:DF18" si="115">SUM(CY18+DB18)</f>
        <v>31</v>
      </c>
      <c r="DF18" s="26">
        <f t="shared" si="115"/>
        <v>353</v>
      </c>
      <c r="DG18" s="27">
        <f t="shared" si="72"/>
        <v>384</v>
      </c>
      <c r="DH18" s="30">
        <f>Oktober!DN18</f>
        <v>43</v>
      </c>
      <c r="DI18" s="26">
        <f>Oktober!DO18</f>
        <v>240</v>
      </c>
      <c r="DJ18" s="26">
        <f t="shared" si="73"/>
        <v>283</v>
      </c>
      <c r="DK18" s="25">
        <v>5</v>
      </c>
      <c r="DL18" s="25">
        <v>22</v>
      </c>
      <c r="DM18" s="26">
        <f t="shared" si="74"/>
        <v>27</v>
      </c>
      <c r="DN18" s="26">
        <f t="shared" ref="DN18:DO18" si="116">SUM(DH18+DK18)</f>
        <v>48</v>
      </c>
      <c r="DO18" s="26">
        <f t="shared" si="116"/>
        <v>262</v>
      </c>
      <c r="DP18" s="27">
        <f t="shared" si="76"/>
        <v>310</v>
      </c>
      <c r="DQ18" s="28">
        <f>Oktober!DW18</f>
        <v>14</v>
      </c>
      <c r="DR18" s="26">
        <f>Oktober!DX18</f>
        <v>287</v>
      </c>
      <c r="DS18" s="26">
        <f t="shared" si="77"/>
        <v>301</v>
      </c>
      <c r="DT18" s="204">
        <v>2</v>
      </c>
      <c r="DU18" s="203">
        <v>26</v>
      </c>
      <c r="DV18" s="26">
        <f t="shared" si="78"/>
        <v>28</v>
      </c>
      <c r="DW18" s="26">
        <f t="shared" ref="DW18:DX18" si="117">SUM(DQ18+DT18)</f>
        <v>16</v>
      </c>
      <c r="DX18" s="26">
        <f t="shared" si="117"/>
        <v>313</v>
      </c>
      <c r="DY18" s="27">
        <f t="shared" si="80"/>
        <v>329</v>
      </c>
      <c r="DZ18" s="30">
        <f>Oktober!EF18</f>
        <v>55</v>
      </c>
      <c r="EA18" s="26">
        <f>Oktober!EG18</f>
        <v>283</v>
      </c>
      <c r="EB18" s="26">
        <f t="shared" si="81"/>
        <v>338</v>
      </c>
      <c r="EC18" s="25">
        <v>5</v>
      </c>
      <c r="ED18" s="25">
        <v>34</v>
      </c>
      <c r="EE18" s="26">
        <f t="shared" si="82"/>
        <v>39</v>
      </c>
      <c r="EF18" s="26">
        <f t="shared" ref="EF18:EG18" si="118">SUM(DZ18+EC18)</f>
        <v>60</v>
      </c>
      <c r="EG18" s="26">
        <f t="shared" si="118"/>
        <v>317</v>
      </c>
      <c r="EH18" s="27">
        <f t="shared" si="84"/>
        <v>377</v>
      </c>
      <c r="EI18" s="30">
        <f>Oktober!EO18</f>
        <v>49</v>
      </c>
      <c r="EJ18" s="26">
        <f>Oktober!EP18</f>
        <v>234</v>
      </c>
      <c r="EK18" s="26">
        <f t="shared" si="85"/>
        <v>283</v>
      </c>
      <c r="EL18" s="26"/>
      <c r="EM18" s="25">
        <v>36</v>
      </c>
      <c r="EN18" s="26">
        <f t="shared" si="86"/>
        <v>36</v>
      </c>
      <c r="EO18" s="26">
        <f t="shared" ref="EO18:EP18" si="119">SUM(EI18+EL18)</f>
        <v>49</v>
      </c>
      <c r="EP18" s="26">
        <f t="shared" si="119"/>
        <v>270</v>
      </c>
      <c r="EQ18" s="27">
        <f t="shared" si="88"/>
        <v>319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121</v>
      </c>
      <c r="D19" s="24">
        <f>Oktober!J19</f>
        <v>0</v>
      </c>
      <c r="E19" s="25">
        <f>Oktober!K19</f>
        <v>0</v>
      </c>
      <c r="F19" s="26">
        <f t="shared" si="30"/>
        <v>0</v>
      </c>
      <c r="G19" s="26"/>
      <c r="H19" s="26"/>
      <c r="I19" s="26">
        <f t="shared" si="31"/>
        <v>0</v>
      </c>
      <c r="J19" s="26">
        <f t="shared" ref="J19:K19" si="120">SUM(D19+G19)</f>
        <v>0</v>
      </c>
      <c r="K19" s="26">
        <f t="shared" si="120"/>
        <v>0</v>
      </c>
      <c r="L19" s="27">
        <f t="shared" si="33"/>
        <v>0</v>
      </c>
      <c r="M19" s="28">
        <f>Oktober!S19</f>
        <v>0</v>
      </c>
      <c r="N19" s="26">
        <f>Oktober!T19</f>
        <v>0</v>
      </c>
      <c r="O19" s="26">
        <f t="shared" si="34"/>
        <v>0</v>
      </c>
      <c r="P19" s="26"/>
      <c r="Q19" s="26"/>
      <c r="R19" s="26">
        <f t="shared" si="105"/>
        <v>0</v>
      </c>
      <c r="S19" s="26">
        <f t="shared" ref="S19:T19" si="121">SUM(M19+P19)</f>
        <v>0</v>
      </c>
      <c r="T19" s="26">
        <f t="shared" si="121"/>
        <v>0</v>
      </c>
      <c r="U19" s="27">
        <f t="shared" si="36"/>
        <v>0</v>
      </c>
      <c r="V19" s="28">
        <f>Oktober!AB19</f>
        <v>0</v>
      </c>
      <c r="W19" s="28">
        <f>Oktober!AC19</f>
        <v>0</v>
      </c>
      <c r="X19" s="26">
        <f t="shared" si="37"/>
        <v>0</v>
      </c>
      <c r="Y19" s="26"/>
      <c r="Z19" s="26"/>
      <c r="AA19" s="26">
        <f t="shared" si="38"/>
        <v>0</v>
      </c>
      <c r="AB19" s="26">
        <f t="shared" ref="AB19:AC19" si="122">SUM(V19+Y19)</f>
        <v>0</v>
      </c>
      <c r="AC19" s="26">
        <f t="shared" si="122"/>
        <v>0</v>
      </c>
      <c r="AD19" s="27">
        <f t="shared" si="40"/>
        <v>0</v>
      </c>
      <c r="AE19" s="28">
        <f>Oktober!AK19</f>
        <v>0</v>
      </c>
      <c r="AF19" s="28">
        <f>Oktober!AL19</f>
        <v>246</v>
      </c>
      <c r="AG19" s="26">
        <f t="shared" si="41"/>
        <v>246</v>
      </c>
      <c r="AH19" s="25">
        <v>0</v>
      </c>
      <c r="AI19" s="25">
        <v>41</v>
      </c>
      <c r="AJ19" s="26">
        <f t="shared" si="42"/>
        <v>41</v>
      </c>
      <c r="AK19" s="26">
        <f t="shared" ref="AK19:AL19" si="123">SUM(AE19+AH19)</f>
        <v>0</v>
      </c>
      <c r="AL19" s="26">
        <f t="shared" si="123"/>
        <v>287</v>
      </c>
      <c r="AM19" s="27">
        <f t="shared" si="44"/>
        <v>287</v>
      </c>
      <c r="AN19" s="30">
        <f>Oktober!AT19</f>
        <v>0</v>
      </c>
      <c r="AO19" s="26">
        <f>Oktober!AU19</f>
        <v>0</v>
      </c>
      <c r="AP19" s="26">
        <f t="shared" si="45"/>
        <v>0</v>
      </c>
      <c r="AQ19" s="26"/>
      <c r="AR19" s="26"/>
      <c r="AS19" s="26">
        <f t="shared" si="46"/>
        <v>0</v>
      </c>
      <c r="AT19" s="26">
        <f t="shared" ref="AT19:AU19" si="124">SUM(AN19+AQ19)</f>
        <v>0</v>
      </c>
      <c r="AU19" s="26">
        <f t="shared" si="124"/>
        <v>0</v>
      </c>
      <c r="AV19" s="27">
        <f t="shared" si="48"/>
        <v>0</v>
      </c>
      <c r="AW19" s="28">
        <f>Oktober!BC19</f>
        <v>0</v>
      </c>
      <c r="AX19" s="28">
        <f>Oktober!BD19</f>
        <v>0</v>
      </c>
      <c r="AY19" s="26">
        <f t="shared" si="49"/>
        <v>0</v>
      </c>
      <c r="AZ19" s="25">
        <v>0</v>
      </c>
      <c r="BA19" s="25">
        <v>0</v>
      </c>
      <c r="BB19" s="26">
        <f t="shared" si="50"/>
        <v>0</v>
      </c>
      <c r="BC19" s="26">
        <f t="shared" ref="BC19:BD19" si="125">SUM(AW19+AZ19)</f>
        <v>0</v>
      </c>
      <c r="BD19" s="26">
        <f t="shared" si="125"/>
        <v>0</v>
      </c>
      <c r="BE19" s="27">
        <f t="shared" si="52"/>
        <v>0</v>
      </c>
      <c r="BF19" s="30">
        <f>Oktober!BL19</f>
        <v>0</v>
      </c>
      <c r="BG19" s="26">
        <f>Oktober!BM19</f>
        <v>34</v>
      </c>
      <c r="BH19" s="26">
        <f t="shared" si="53"/>
        <v>34</v>
      </c>
      <c r="BI19" s="25">
        <v>0</v>
      </c>
      <c r="BJ19" s="25">
        <v>15</v>
      </c>
      <c r="BK19" s="26">
        <f t="shared" si="54"/>
        <v>15</v>
      </c>
      <c r="BL19" s="26">
        <f t="shared" ref="BL19:BM19" si="126">SUM(BF19+BI19)</f>
        <v>0</v>
      </c>
      <c r="BM19" s="26">
        <f t="shared" si="126"/>
        <v>49</v>
      </c>
      <c r="BN19" s="27">
        <f t="shared" si="56"/>
        <v>49</v>
      </c>
      <c r="BO19" s="28">
        <f>Oktober!BU19</f>
        <v>22</v>
      </c>
      <c r="BP19" s="28">
        <f>Oktober!BV19</f>
        <v>60</v>
      </c>
      <c r="BQ19" s="26">
        <f t="shared" si="57"/>
        <v>82</v>
      </c>
      <c r="BR19" s="26"/>
      <c r="BS19" s="26"/>
      <c r="BT19" s="26">
        <f t="shared" si="58"/>
        <v>0</v>
      </c>
      <c r="BU19" s="26">
        <f t="shared" ref="BU19:BV19" si="127">SUM(BO19+BR19)</f>
        <v>22</v>
      </c>
      <c r="BV19" s="26">
        <f t="shared" si="127"/>
        <v>60</v>
      </c>
      <c r="BW19" s="27">
        <f t="shared" si="60"/>
        <v>82</v>
      </c>
      <c r="BX19" s="30">
        <f>Oktober!CD19</f>
        <v>0</v>
      </c>
      <c r="BY19" s="26">
        <f>Oktober!CE19</f>
        <v>0</v>
      </c>
      <c r="BZ19" s="26">
        <f t="shared" si="61"/>
        <v>0</v>
      </c>
      <c r="CA19" s="26"/>
      <c r="CB19" s="26"/>
      <c r="CC19" s="26">
        <f t="shared" si="62"/>
        <v>0</v>
      </c>
      <c r="CD19" s="26">
        <f t="shared" ref="CD19:CE19" si="128">SUM(BX19+CA19)</f>
        <v>0</v>
      </c>
      <c r="CE19" s="26">
        <f t="shared" si="128"/>
        <v>0</v>
      </c>
      <c r="CF19" s="27">
        <f t="shared" si="64"/>
        <v>0</v>
      </c>
      <c r="CG19" s="28">
        <f>September!CM19</f>
        <v>0</v>
      </c>
      <c r="CH19" s="28">
        <f>September!CN19</f>
        <v>0</v>
      </c>
      <c r="CI19" s="26">
        <f t="shared" si="65"/>
        <v>0</v>
      </c>
      <c r="CJ19" s="25">
        <v>4</v>
      </c>
      <c r="CK19" s="25">
        <v>0</v>
      </c>
      <c r="CL19" s="26">
        <f t="shared" si="66"/>
        <v>4</v>
      </c>
      <c r="CM19" s="26">
        <f t="shared" ref="CM19:CN19" si="129">SUM(CG19+CJ19)</f>
        <v>4</v>
      </c>
      <c r="CN19" s="26">
        <f t="shared" si="129"/>
        <v>0</v>
      </c>
      <c r="CO19" s="27">
        <f t="shared" si="68"/>
        <v>4</v>
      </c>
      <c r="CP19" s="95">
        <f ca="1">IFERROR(__xludf.DUMMYFUNCTION("""COMPUTED_VALUE"""),10)</f>
        <v>10</v>
      </c>
      <c r="CQ19" s="96">
        <f ca="1">IFERROR(__xludf.DUMMYFUNCTION("""COMPUTED_VALUE"""),150)</f>
        <v>150</v>
      </c>
      <c r="CR19" s="96">
        <f ca="1">IFERROR(__xludf.DUMMYFUNCTION("""COMPUTED_VALUE"""),160)</f>
        <v>160</v>
      </c>
      <c r="CS19" s="100">
        <f ca="1">IFERROR(__xludf.DUMMYFUNCTION("""COMPUTED_VALUE"""),0)</f>
        <v>0</v>
      </c>
      <c r="CT19" s="100">
        <f ca="1">IFERROR(__xludf.DUMMYFUNCTION("""COMPUTED_VALUE"""),5)</f>
        <v>5</v>
      </c>
      <c r="CU19" s="100">
        <f ca="1">IFERROR(__xludf.DUMMYFUNCTION("""COMPUTED_VALUE"""),5)</f>
        <v>5</v>
      </c>
      <c r="CV19" s="96">
        <f ca="1">IFERROR(__xludf.DUMMYFUNCTION("""COMPUTED_VALUE"""),10)</f>
        <v>10</v>
      </c>
      <c r="CW19" s="96">
        <f ca="1">IFERROR(__xludf.DUMMYFUNCTION("""COMPUTED_VALUE"""),155)</f>
        <v>155</v>
      </c>
      <c r="CX19" s="97">
        <f ca="1">IFERROR(__xludf.DUMMYFUNCTION("""COMPUTED_VALUE"""),165)</f>
        <v>165</v>
      </c>
      <c r="CY19" s="28">
        <f>Oktober!DE19</f>
        <v>0</v>
      </c>
      <c r="CZ19" s="28">
        <f>Oktober!DF19</f>
        <v>0</v>
      </c>
      <c r="DA19" s="26">
        <f t="shared" si="69"/>
        <v>0</v>
      </c>
      <c r="DB19" s="25">
        <v>0</v>
      </c>
      <c r="DC19" s="25">
        <v>0</v>
      </c>
      <c r="DD19" s="26">
        <f t="shared" si="70"/>
        <v>0</v>
      </c>
      <c r="DE19" s="26">
        <f t="shared" ref="DE19:DF19" si="130">SUM(CY19+DB19)</f>
        <v>0</v>
      </c>
      <c r="DF19" s="26">
        <f t="shared" si="130"/>
        <v>0</v>
      </c>
      <c r="DG19" s="27">
        <f t="shared" si="72"/>
        <v>0</v>
      </c>
      <c r="DH19" s="30">
        <f>Oktober!DN19</f>
        <v>0</v>
      </c>
      <c r="DI19" s="26">
        <f>Oktober!DO19</f>
        <v>0</v>
      </c>
      <c r="DJ19" s="26">
        <f t="shared" si="73"/>
        <v>0</v>
      </c>
      <c r="DK19" s="26"/>
      <c r="DL19" s="26"/>
      <c r="DM19" s="26">
        <f t="shared" si="74"/>
        <v>0</v>
      </c>
      <c r="DN19" s="26">
        <f t="shared" ref="DN19:DO19" si="131">SUM(DH19+DK19)</f>
        <v>0</v>
      </c>
      <c r="DO19" s="26">
        <f t="shared" si="131"/>
        <v>0</v>
      </c>
      <c r="DP19" s="27">
        <f t="shared" si="76"/>
        <v>0</v>
      </c>
      <c r="DQ19" s="28">
        <f>Oktober!DW19</f>
        <v>0</v>
      </c>
      <c r="DR19" s="26">
        <f>Oktober!DX19</f>
        <v>0</v>
      </c>
      <c r="DS19" s="26">
        <f t="shared" si="77"/>
        <v>0</v>
      </c>
      <c r="DT19" s="26"/>
      <c r="DU19" s="26"/>
      <c r="DV19" s="26">
        <f t="shared" si="78"/>
        <v>0</v>
      </c>
      <c r="DW19" s="26">
        <f t="shared" ref="DW19:DX19" si="132">SUM(DQ19+DT19)</f>
        <v>0</v>
      </c>
      <c r="DX19" s="26">
        <f t="shared" si="132"/>
        <v>0</v>
      </c>
      <c r="DY19" s="27">
        <f t="shared" si="80"/>
        <v>0</v>
      </c>
      <c r="DZ19" s="30">
        <f>Oktober!EF19</f>
        <v>0</v>
      </c>
      <c r="EA19" s="26">
        <f>Oktober!EG19</f>
        <v>0</v>
      </c>
      <c r="EB19" s="26">
        <f t="shared" si="81"/>
        <v>0</v>
      </c>
      <c r="EC19" s="26"/>
      <c r="ED19" s="26"/>
      <c r="EE19" s="26">
        <f t="shared" si="82"/>
        <v>0</v>
      </c>
      <c r="EF19" s="26">
        <f t="shared" ref="EF19:EG19" si="133">SUM(DZ19+EC19)</f>
        <v>0</v>
      </c>
      <c r="EG19" s="26">
        <f t="shared" si="133"/>
        <v>0</v>
      </c>
      <c r="EH19" s="27">
        <f t="shared" si="84"/>
        <v>0</v>
      </c>
      <c r="EI19" s="30">
        <f>Oktober!EO19</f>
        <v>0</v>
      </c>
      <c r="EJ19" s="26">
        <f>Oktober!EP19</f>
        <v>0</v>
      </c>
      <c r="EK19" s="26">
        <f t="shared" si="85"/>
        <v>0</v>
      </c>
      <c r="EL19" s="26"/>
      <c r="EM19" s="25">
        <v>30</v>
      </c>
      <c r="EN19" s="26">
        <f t="shared" si="86"/>
        <v>30</v>
      </c>
      <c r="EO19" s="26">
        <f t="shared" ref="EO19:EP19" si="134">SUM(EI19+EL19)</f>
        <v>0</v>
      </c>
      <c r="EP19" s="26">
        <f t="shared" si="134"/>
        <v>30</v>
      </c>
      <c r="EQ19" s="27">
        <f t="shared" si="88"/>
        <v>30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5.75" customHeight="1">
      <c r="A20" s="277"/>
      <c r="B20" s="278"/>
      <c r="C20" s="247"/>
      <c r="D20" s="329">
        <f>Oktober!J20</f>
        <v>0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6"/>
    </row>
    <row r="21" spans="1:156">
      <c r="A21" s="276" t="s">
        <v>41</v>
      </c>
      <c r="B21" s="256"/>
      <c r="C21" s="52" t="s">
        <v>42</v>
      </c>
      <c r="D21" s="24">
        <f>Oktober!J21</f>
        <v>0</v>
      </c>
      <c r="E21" s="25">
        <f>Oktober!K21</f>
        <v>0</v>
      </c>
      <c r="F21" s="41"/>
      <c r="G21" s="41"/>
      <c r="H21" s="41"/>
      <c r="I21" s="41"/>
      <c r="J21" s="41"/>
      <c r="K21" s="41"/>
      <c r="L21" s="41"/>
      <c r="M21" s="28">
        <f>Oktober!S21</f>
        <v>0</v>
      </c>
      <c r="N21" s="26">
        <f>Oktober!T21</f>
        <v>0</v>
      </c>
      <c r="O21" s="41"/>
      <c r="P21" s="41"/>
      <c r="Q21" s="41"/>
      <c r="R21" s="41"/>
      <c r="S21" s="41"/>
      <c r="T21" s="41"/>
      <c r="U21" s="41"/>
      <c r="V21" s="28">
        <f>Oktober!AB21</f>
        <v>0</v>
      </c>
      <c r="W21" s="28">
        <f>Oktober!AC21</f>
        <v>0</v>
      </c>
      <c r="X21" s="41"/>
      <c r="Y21" s="41"/>
      <c r="Z21" s="41"/>
      <c r="AA21" s="41"/>
      <c r="AB21" s="41"/>
      <c r="AC21" s="41"/>
      <c r="AD21" s="41"/>
      <c r="AE21" s="28">
        <f>Oktober!AK21</f>
        <v>0</v>
      </c>
      <c r="AF21" s="28">
        <f>Oktober!AL21</f>
        <v>0</v>
      </c>
      <c r="AG21" s="41"/>
      <c r="AH21" s="41"/>
      <c r="AI21" s="41"/>
      <c r="AJ21" s="41"/>
      <c r="AK21" s="41"/>
      <c r="AL21" s="41"/>
      <c r="AM21" s="41"/>
      <c r="AN21" s="30">
        <f>Oktober!AT21</f>
        <v>0</v>
      </c>
      <c r="AO21" s="26">
        <f>Oktober!AU21</f>
        <v>0</v>
      </c>
      <c r="AP21" s="41"/>
      <c r="AQ21" s="41"/>
      <c r="AR21" s="41"/>
      <c r="AS21" s="41"/>
      <c r="AT21" s="41"/>
      <c r="AU21" s="41"/>
      <c r="AV21" s="41"/>
      <c r="AW21" s="28">
        <f>Oktober!BC21</f>
        <v>0</v>
      </c>
      <c r="AX21" s="28">
        <f>Oktober!BD21</f>
        <v>0</v>
      </c>
      <c r="AY21" s="41"/>
      <c r="AZ21" s="41"/>
      <c r="BA21" s="41"/>
      <c r="BB21" s="41"/>
      <c r="BC21" s="41"/>
      <c r="BD21" s="41"/>
      <c r="BE21" s="41"/>
      <c r="BF21" s="30">
        <f>Oktober!BL21</f>
        <v>0</v>
      </c>
      <c r="BG21" s="26">
        <f>Oktober!BL21</f>
        <v>0</v>
      </c>
      <c r="BH21" s="41"/>
      <c r="BI21" s="41"/>
      <c r="BJ21" s="41"/>
      <c r="BK21" s="41"/>
      <c r="BL21" s="41"/>
      <c r="BM21" s="41"/>
      <c r="BN21" s="41"/>
      <c r="BO21" s="28">
        <f>Oktober!BU21</f>
        <v>0</v>
      </c>
      <c r="BP21" s="28">
        <f>Oktober!BV21</f>
        <v>0</v>
      </c>
      <c r="BQ21" s="41"/>
      <c r="BR21" s="41"/>
      <c r="BS21" s="41"/>
      <c r="BT21" s="41"/>
      <c r="BU21" s="41"/>
      <c r="BV21" s="41"/>
      <c r="BW21" s="41"/>
      <c r="BX21" s="30">
        <f>Oktober!CD21</f>
        <v>0</v>
      </c>
      <c r="BY21" s="26">
        <f>Oktober!CE21</f>
        <v>0</v>
      </c>
      <c r="BZ21" s="41"/>
      <c r="CA21" s="41"/>
      <c r="CB21" s="41"/>
      <c r="CC21" s="41"/>
      <c r="CD21" s="41"/>
      <c r="CE21" s="41"/>
      <c r="CF21" s="41"/>
      <c r="CG21" s="28">
        <f>September!CM21</f>
        <v>0</v>
      </c>
      <c r="CH21" s="28">
        <f>September!CN21</f>
        <v>0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28">
        <f>Oktober!DE21</f>
        <v>0</v>
      </c>
      <c r="CZ21" s="28">
        <f>Oktober!DF21</f>
        <v>0</v>
      </c>
      <c r="DA21" s="41"/>
      <c r="DB21" s="41"/>
      <c r="DC21" s="41"/>
      <c r="DD21" s="41"/>
      <c r="DE21" s="41"/>
      <c r="DF21" s="41"/>
      <c r="DG21" s="41"/>
      <c r="DH21" s="30">
        <f>Oktober!DN21</f>
        <v>0</v>
      </c>
      <c r="DI21" s="26">
        <f>Oktober!DO21</f>
        <v>0</v>
      </c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30">
        <f>Oktober!EF21</f>
        <v>0</v>
      </c>
      <c r="EA21" s="26">
        <f>Oktober!EG21</f>
        <v>0</v>
      </c>
      <c r="EB21" s="41"/>
      <c r="EC21" s="41"/>
      <c r="ED21" s="41"/>
      <c r="EE21" s="41"/>
      <c r="EF21" s="41"/>
      <c r="EG21" s="41"/>
      <c r="EH21" s="41"/>
      <c r="EI21" s="30">
        <f>Oktober!EO21</f>
        <v>0</v>
      </c>
      <c r="EJ21" s="26">
        <f>Oktober!EP21</f>
        <v>0</v>
      </c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28"/>
    </row>
    <row r="22" spans="1:156">
      <c r="A22" s="58"/>
      <c r="B22" s="59">
        <v>1</v>
      </c>
      <c r="C22" s="57" t="s">
        <v>43</v>
      </c>
      <c r="D22" s="24">
        <f>Oktober!J22</f>
        <v>360</v>
      </c>
      <c r="E22" s="25">
        <f>Oktober!K22</f>
        <v>1614</v>
      </c>
      <c r="F22" s="26">
        <f t="shared" ref="F22:F32" si="135">SUM(D22:E22)</f>
        <v>1974</v>
      </c>
      <c r="G22" s="25">
        <v>61</v>
      </c>
      <c r="H22" s="25">
        <v>216</v>
      </c>
      <c r="I22" s="26">
        <f t="shared" ref="I22:I32" si="136">SUM(G22:H22)</f>
        <v>277</v>
      </c>
      <c r="J22" s="26">
        <f t="shared" ref="J22:K22" si="137">SUM(D22+G22)</f>
        <v>421</v>
      </c>
      <c r="K22" s="26">
        <f t="shared" si="137"/>
        <v>1830</v>
      </c>
      <c r="L22" s="27">
        <f t="shared" ref="L22:L32" si="138">SUM(J22:K22)</f>
        <v>2251</v>
      </c>
      <c r="M22" s="28">
        <f>Oktober!S22</f>
        <v>178</v>
      </c>
      <c r="N22" s="26">
        <f>Oktober!T22</f>
        <v>977</v>
      </c>
      <c r="O22" s="26">
        <f t="shared" ref="O22:O32" si="139">SUM(M22:N22)</f>
        <v>1155</v>
      </c>
      <c r="P22" s="25">
        <v>35</v>
      </c>
      <c r="Q22" s="25">
        <v>102</v>
      </c>
      <c r="R22" s="26">
        <f t="shared" ref="R22:R30" si="140">SUM(P22:Q22)</f>
        <v>137</v>
      </c>
      <c r="S22" s="26">
        <f t="shared" ref="S22:T22" si="141">SUM(M22+P22)</f>
        <v>213</v>
      </c>
      <c r="T22" s="26">
        <f t="shared" si="141"/>
        <v>1079</v>
      </c>
      <c r="U22" s="27">
        <f t="shared" ref="U22:U32" si="142">SUM(S22:T22)</f>
        <v>1292</v>
      </c>
      <c r="V22" s="28">
        <f>Oktober!AB22</f>
        <v>422</v>
      </c>
      <c r="W22" s="28">
        <f>Oktober!AC22</f>
        <v>1466</v>
      </c>
      <c r="X22" s="26">
        <f t="shared" ref="X22:X32" si="143">SUM(V22:W22)</f>
        <v>1888</v>
      </c>
      <c r="Y22" s="25">
        <v>58</v>
      </c>
      <c r="Z22" s="25">
        <v>179</v>
      </c>
      <c r="AA22" s="26">
        <f t="shared" ref="AA22:AA32" si="144">SUM(Y22:Z22)</f>
        <v>237</v>
      </c>
      <c r="AB22" s="26">
        <f t="shared" ref="AB22:AC22" si="145">SUM(V22+Y22)</f>
        <v>480</v>
      </c>
      <c r="AC22" s="26">
        <f t="shared" si="145"/>
        <v>1645</v>
      </c>
      <c r="AD22" s="27">
        <f t="shared" ref="AD22:AD32" si="146">SUM(AB22:AC22)</f>
        <v>2125</v>
      </c>
      <c r="AE22" s="28">
        <f>Oktober!AK22</f>
        <v>490</v>
      </c>
      <c r="AF22" s="28">
        <f>Oktober!AL22</f>
        <v>1357</v>
      </c>
      <c r="AG22" s="26">
        <f t="shared" ref="AG22:AG32" si="147">SUM(AE22:AF22)</f>
        <v>1847</v>
      </c>
      <c r="AH22" s="25">
        <v>82</v>
      </c>
      <c r="AI22" s="25">
        <v>186</v>
      </c>
      <c r="AJ22" s="26">
        <f t="shared" ref="AJ22:AJ32" si="148">SUM(AH22:AI22)</f>
        <v>268</v>
      </c>
      <c r="AK22" s="26">
        <f t="shared" ref="AK22:AL22" si="149">SUM(AE22+AH22)</f>
        <v>572</v>
      </c>
      <c r="AL22" s="26">
        <f t="shared" si="149"/>
        <v>1543</v>
      </c>
      <c r="AM22" s="27">
        <f t="shared" ref="AM22:AM32" si="150">SUM(AK22:AL22)</f>
        <v>2115</v>
      </c>
      <c r="AN22" s="30">
        <f>Oktober!AT22</f>
        <v>607</v>
      </c>
      <c r="AO22" s="26">
        <f>Oktober!AU22</f>
        <v>2210</v>
      </c>
      <c r="AP22" s="26">
        <f t="shared" ref="AP22:AP32" si="151">SUM(AN22:AO22)</f>
        <v>2817</v>
      </c>
      <c r="AQ22" s="25">
        <v>76</v>
      </c>
      <c r="AR22" s="25">
        <v>298</v>
      </c>
      <c r="AS22" s="26">
        <f t="shared" ref="AS22:AS32" si="152">SUM(AQ22:AR22)</f>
        <v>374</v>
      </c>
      <c r="AT22" s="26">
        <f t="shared" ref="AT22:AU22" si="153">SUM(AN22+AQ22)</f>
        <v>683</v>
      </c>
      <c r="AU22" s="26">
        <f t="shared" si="153"/>
        <v>2508</v>
      </c>
      <c r="AV22" s="27">
        <f t="shared" ref="AV22:AV32" si="154">SUM(AT22:AU22)</f>
        <v>3191</v>
      </c>
      <c r="AW22" s="28">
        <f>Oktober!BC22</f>
        <v>959</v>
      </c>
      <c r="AX22" s="28">
        <f>Oktober!BD22</f>
        <v>2610</v>
      </c>
      <c r="AY22" s="26">
        <f t="shared" ref="AY22:AY32" si="155">SUM(AW22:AX22)</f>
        <v>3569</v>
      </c>
      <c r="AZ22" s="25">
        <v>125</v>
      </c>
      <c r="BA22" s="25">
        <v>285</v>
      </c>
      <c r="BB22" s="26">
        <f t="shared" ref="BB22:BB32" si="156">SUM(AZ22:BA22)</f>
        <v>410</v>
      </c>
      <c r="BC22" s="26">
        <f t="shared" ref="BC22:BD22" si="157">SUM(AW22+AZ22)</f>
        <v>1084</v>
      </c>
      <c r="BD22" s="26">
        <f t="shared" si="157"/>
        <v>2895</v>
      </c>
      <c r="BE22" s="27">
        <f t="shared" ref="BE22:BE32" si="158">SUM(BC22:BD22)</f>
        <v>3979</v>
      </c>
      <c r="BF22" s="30">
        <f>Oktober!BL22</f>
        <v>162</v>
      </c>
      <c r="BG22" s="26">
        <f>Oktober!BM22</f>
        <v>878</v>
      </c>
      <c r="BH22" s="26">
        <f t="shared" ref="BH22:BH32" si="159">SUM(BF22:BG22)</f>
        <v>1040</v>
      </c>
      <c r="BI22" s="25">
        <v>41</v>
      </c>
      <c r="BJ22" s="25">
        <v>153</v>
      </c>
      <c r="BK22" s="26">
        <f t="shared" ref="BK22:BK32" si="160">SUM(BI22:BJ22)</f>
        <v>194</v>
      </c>
      <c r="BL22" s="26">
        <f t="shared" ref="BL22:BM22" si="161">SUM(BF22+BI22)</f>
        <v>203</v>
      </c>
      <c r="BM22" s="26">
        <f t="shared" si="161"/>
        <v>1031</v>
      </c>
      <c r="BN22" s="27">
        <f t="shared" ref="BN22:BN32" si="162">SUM(BL22:BM22)</f>
        <v>1234</v>
      </c>
      <c r="BO22" s="28">
        <f>Oktober!BU22</f>
        <v>141</v>
      </c>
      <c r="BP22" s="28">
        <f>Oktober!BV22</f>
        <v>365</v>
      </c>
      <c r="BQ22" s="26">
        <f t="shared" ref="BQ22:BQ32" si="163">SUM(BO22:BP22)</f>
        <v>506</v>
      </c>
      <c r="BR22" s="26"/>
      <c r="BS22" s="26"/>
      <c r="BT22" s="26">
        <f t="shared" ref="BT22:BT32" si="164">SUM(BR22:BS22)</f>
        <v>0</v>
      </c>
      <c r="BU22" s="26">
        <f t="shared" ref="BU22:BV22" si="165">SUM(BO22+BR22)</f>
        <v>141</v>
      </c>
      <c r="BV22" s="26">
        <f t="shared" si="165"/>
        <v>365</v>
      </c>
      <c r="BW22" s="27">
        <f t="shared" ref="BW22:BW32" si="166">SUM(BU22:BV22)</f>
        <v>506</v>
      </c>
      <c r="BX22" s="30">
        <f>Oktober!CD22</f>
        <v>235</v>
      </c>
      <c r="BY22" s="26">
        <f>Oktober!CE22</f>
        <v>747</v>
      </c>
      <c r="BZ22" s="26">
        <f t="shared" ref="BZ22:BZ32" si="167">SUM(BX22:BY22)</f>
        <v>982</v>
      </c>
      <c r="CA22" s="25">
        <v>34</v>
      </c>
      <c r="CB22" s="25">
        <v>97</v>
      </c>
      <c r="CC22" s="26">
        <f t="shared" ref="CC22:CC32" si="168">SUM(CA22:CB22)</f>
        <v>131</v>
      </c>
      <c r="CD22" s="26">
        <f t="shared" ref="CD22:CE22" si="169">SUM(BX22+CA22)</f>
        <v>269</v>
      </c>
      <c r="CE22" s="26">
        <f t="shared" si="169"/>
        <v>844</v>
      </c>
      <c r="CF22" s="27">
        <f t="shared" ref="CF22:CF32" si="170">SUM(CD22:CE22)</f>
        <v>1113</v>
      </c>
      <c r="CG22" s="28">
        <f>September!CM22</f>
        <v>307</v>
      </c>
      <c r="CH22" s="28">
        <f>September!CN22</f>
        <v>1084</v>
      </c>
      <c r="CI22" s="26">
        <f t="shared" ref="CI22:CI32" si="171">SUM(CG22:CH22)</f>
        <v>1391</v>
      </c>
      <c r="CJ22" s="25">
        <v>36</v>
      </c>
      <c r="CK22" s="25">
        <v>119</v>
      </c>
      <c r="CL22" s="26">
        <f t="shared" ref="CL22:CL32" si="172">SUM(CJ22:CK22)</f>
        <v>155</v>
      </c>
      <c r="CM22" s="26">
        <f t="shared" ref="CM22:CN22" si="173">SUM(CG22+CJ22)</f>
        <v>343</v>
      </c>
      <c r="CN22" s="26">
        <f t="shared" si="173"/>
        <v>1203</v>
      </c>
      <c r="CO22" s="27">
        <f t="shared" ref="CO22:CO32" si="174">SUM(CM22:CN22)</f>
        <v>1546</v>
      </c>
      <c r="CP22" s="95">
        <f ca="1">IFERROR(__xludf.DUMMYFUNCTION("""COMPUTED_VALUE"""),671)</f>
        <v>671</v>
      </c>
      <c r="CQ22" s="96">
        <f ca="1">IFERROR(__xludf.DUMMYFUNCTION("""COMPUTED_VALUE"""),2116)</f>
        <v>2116</v>
      </c>
      <c r="CR22" s="96">
        <f ca="1">IFERROR(__xludf.DUMMYFUNCTION("""COMPUTED_VALUE"""),2787)</f>
        <v>2787</v>
      </c>
      <c r="CS22" s="100">
        <f ca="1">IFERROR(__xludf.DUMMYFUNCTION("""COMPUTED_VALUE"""),63)</f>
        <v>63</v>
      </c>
      <c r="CT22" s="100">
        <f ca="1">IFERROR(__xludf.DUMMYFUNCTION("""COMPUTED_VALUE"""),206)</f>
        <v>206</v>
      </c>
      <c r="CU22" s="100">
        <f ca="1">IFERROR(__xludf.DUMMYFUNCTION("""COMPUTED_VALUE"""),269)</f>
        <v>269</v>
      </c>
      <c r="CV22" s="96">
        <f ca="1">IFERROR(__xludf.DUMMYFUNCTION("""COMPUTED_VALUE"""),734)</f>
        <v>734</v>
      </c>
      <c r="CW22" s="96">
        <f ca="1">IFERROR(__xludf.DUMMYFUNCTION("""COMPUTED_VALUE"""),2322)</f>
        <v>2322</v>
      </c>
      <c r="CX22" s="97">
        <f ca="1">IFERROR(__xludf.DUMMYFUNCTION("""COMPUTED_VALUE"""),3056)</f>
        <v>3056</v>
      </c>
      <c r="CY22" s="28">
        <f>Oktober!DE22</f>
        <v>313</v>
      </c>
      <c r="CZ22" s="28">
        <f>Oktober!DF22</f>
        <v>1199</v>
      </c>
      <c r="DA22" s="26">
        <f t="shared" ref="DA22:DA32" si="175">SUM(CY22:CZ22)</f>
        <v>1512</v>
      </c>
      <c r="DB22" s="25">
        <v>39</v>
      </c>
      <c r="DC22" s="25">
        <v>129</v>
      </c>
      <c r="DD22" s="26">
        <f t="shared" ref="DD22:DD32" si="176">SUM(DB22:DC22)</f>
        <v>168</v>
      </c>
      <c r="DE22" s="26">
        <f t="shared" ref="DE22:DF22" si="177">SUM(CY22+DB22)</f>
        <v>352</v>
      </c>
      <c r="DF22" s="26">
        <f t="shared" si="177"/>
        <v>1328</v>
      </c>
      <c r="DG22" s="27">
        <f t="shared" ref="DG22:DG32" si="178">SUM(DE22:DF22)</f>
        <v>1680</v>
      </c>
      <c r="DH22" s="30">
        <f>Oktober!DN22</f>
        <v>755</v>
      </c>
      <c r="DI22" s="26">
        <f>Oktober!DO22</f>
        <v>2672</v>
      </c>
      <c r="DJ22" s="26">
        <f t="shared" ref="DJ22:DJ32" si="179">SUM(DH22:DI22)</f>
        <v>3427</v>
      </c>
      <c r="DK22" s="25">
        <v>91</v>
      </c>
      <c r="DL22" s="25">
        <v>304</v>
      </c>
      <c r="DM22" s="26">
        <f t="shared" ref="DM22:DM32" si="180">SUM(DK22:DL22)</f>
        <v>395</v>
      </c>
      <c r="DN22" s="26">
        <f t="shared" ref="DN22:DO22" si="181">SUM(DH22+DK22)</f>
        <v>846</v>
      </c>
      <c r="DO22" s="26">
        <f t="shared" si="181"/>
        <v>2976</v>
      </c>
      <c r="DP22" s="27">
        <f t="shared" ref="DP22:DP32" si="182">SUM(DN22:DO22)</f>
        <v>3822</v>
      </c>
      <c r="DQ22" s="28">
        <f>Oktober!DW22</f>
        <v>956</v>
      </c>
      <c r="DR22" s="26">
        <f>Oktober!DX22</f>
        <v>2548</v>
      </c>
      <c r="DS22" s="26">
        <f t="shared" ref="DS22:DS32" si="183">SUM(DQ22:DR22)</f>
        <v>3504</v>
      </c>
      <c r="DT22" s="200">
        <v>104</v>
      </c>
      <c r="DU22" s="201">
        <v>269</v>
      </c>
      <c r="DV22" s="26">
        <f t="shared" ref="DV22:DV32" si="184">SUM(DT22:DU22)</f>
        <v>373</v>
      </c>
      <c r="DW22" s="26">
        <f t="shared" ref="DW22:DX22" si="185">SUM(DQ22+DT22)</f>
        <v>1060</v>
      </c>
      <c r="DX22" s="26">
        <f t="shared" si="185"/>
        <v>2817</v>
      </c>
      <c r="DY22" s="27">
        <f t="shared" ref="DY22:DY32" si="186">SUM(DW22:DX22)</f>
        <v>3877</v>
      </c>
      <c r="DZ22" s="30">
        <f>Oktober!EF22</f>
        <v>535</v>
      </c>
      <c r="EA22" s="26">
        <f>Oktober!EG22</f>
        <v>1809</v>
      </c>
      <c r="EB22" s="26">
        <f t="shared" ref="EB22:EB32" si="187">SUM(DZ22:EA22)</f>
        <v>2344</v>
      </c>
      <c r="EC22" s="25">
        <v>75</v>
      </c>
      <c r="ED22" s="25">
        <v>210</v>
      </c>
      <c r="EE22" s="26">
        <f t="shared" ref="EE22:EE32" si="188">SUM(EC22:ED22)</f>
        <v>285</v>
      </c>
      <c r="EF22" s="26">
        <f t="shared" ref="EF22:EG22" si="189">SUM(DZ22+EC22)</f>
        <v>610</v>
      </c>
      <c r="EG22" s="26">
        <f t="shared" si="189"/>
        <v>2019</v>
      </c>
      <c r="EH22" s="27">
        <f t="shared" ref="EH22:EH32" si="190">SUM(EF22:EG22)</f>
        <v>2629</v>
      </c>
      <c r="EI22" s="30">
        <f>Oktober!EO22</f>
        <v>339</v>
      </c>
      <c r="EJ22" s="26">
        <f>Oktober!EP22</f>
        <v>913</v>
      </c>
      <c r="EK22" s="26">
        <f t="shared" ref="EK22:EK32" si="191">SUM(EI22:EJ22)</f>
        <v>1252</v>
      </c>
      <c r="EL22" s="25">
        <v>53</v>
      </c>
      <c r="EM22" s="25">
        <v>164</v>
      </c>
      <c r="EN22" s="26">
        <f t="shared" ref="EN22:EN27" si="192">SUM(EL22:EM22)</f>
        <v>217</v>
      </c>
      <c r="EO22" s="26">
        <f t="shared" ref="EO22:EP22" si="193">SUM(EI22+EL22)</f>
        <v>392</v>
      </c>
      <c r="EP22" s="26">
        <f t="shared" si="193"/>
        <v>1077</v>
      </c>
      <c r="EQ22" s="27">
        <f t="shared" ref="EQ22:EQ32" si="194">SUM(EO22:EP22)</f>
        <v>1469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24">
        <f>Oktober!J23</f>
        <v>77</v>
      </c>
      <c r="E23" s="25">
        <f>Oktober!K23</f>
        <v>229</v>
      </c>
      <c r="F23" s="26">
        <f t="shared" si="135"/>
        <v>306</v>
      </c>
      <c r="G23" s="25">
        <v>7</v>
      </c>
      <c r="H23" s="25">
        <v>13</v>
      </c>
      <c r="I23" s="26">
        <f t="shared" si="136"/>
        <v>20</v>
      </c>
      <c r="J23" s="26">
        <f t="shared" ref="J23:K23" si="195">SUM(D23+G23)</f>
        <v>84</v>
      </c>
      <c r="K23" s="26">
        <f t="shared" si="195"/>
        <v>242</v>
      </c>
      <c r="L23" s="27">
        <f t="shared" si="138"/>
        <v>326</v>
      </c>
      <c r="M23" s="28">
        <f>Oktober!S23</f>
        <v>96</v>
      </c>
      <c r="N23" s="26">
        <f>Oktober!T23</f>
        <v>215</v>
      </c>
      <c r="O23" s="26">
        <f t="shared" si="139"/>
        <v>311</v>
      </c>
      <c r="P23" s="25">
        <v>20</v>
      </c>
      <c r="Q23" s="25">
        <v>21</v>
      </c>
      <c r="R23" s="26">
        <f t="shared" si="140"/>
        <v>41</v>
      </c>
      <c r="S23" s="26">
        <f t="shared" ref="S23:T23" si="196">SUM(M23+P23)</f>
        <v>116</v>
      </c>
      <c r="T23" s="26">
        <f t="shared" si="196"/>
        <v>236</v>
      </c>
      <c r="U23" s="27">
        <f t="shared" si="142"/>
        <v>352</v>
      </c>
      <c r="V23" s="28">
        <f>Oktober!AB23</f>
        <v>207</v>
      </c>
      <c r="W23" s="28">
        <f>Oktober!AC23</f>
        <v>503</v>
      </c>
      <c r="X23" s="26">
        <f t="shared" si="143"/>
        <v>710</v>
      </c>
      <c r="Y23" s="25">
        <v>28</v>
      </c>
      <c r="Z23" s="25">
        <v>66</v>
      </c>
      <c r="AA23" s="26">
        <f t="shared" si="144"/>
        <v>94</v>
      </c>
      <c r="AB23" s="26">
        <f t="shared" ref="AB23:AC23" si="197">SUM(V23+Y23)</f>
        <v>235</v>
      </c>
      <c r="AC23" s="26">
        <f t="shared" si="197"/>
        <v>569</v>
      </c>
      <c r="AD23" s="27">
        <f t="shared" si="146"/>
        <v>804</v>
      </c>
      <c r="AE23" s="28">
        <f>Oktober!AK23</f>
        <v>237</v>
      </c>
      <c r="AF23" s="28">
        <f>Oktober!AL23</f>
        <v>769</v>
      </c>
      <c r="AG23" s="26">
        <f t="shared" si="147"/>
        <v>1006</v>
      </c>
      <c r="AH23" s="25">
        <v>35</v>
      </c>
      <c r="AI23" s="25">
        <v>115</v>
      </c>
      <c r="AJ23" s="26">
        <f t="shared" si="148"/>
        <v>150</v>
      </c>
      <c r="AK23" s="26">
        <f t="shared" ref="AK23:AL23" si="198">SUM(AE23+AH23)</f>
        <v>272</v>
      </c>
      <c r="AL23" s="26">
        <f t="shared" si="198"/>
        <v>884</v>
      </c>
      <c r="AM23" s="27">
        <f t="shared" si="150"/>
        <v>1156</v>
      </c>
      <c r="AN23" s="30">
        <f>Oktober!AT23</f>
        <v>285</v>
      </c>
      <c r="AO23" s="26">
        <f>Oktober!AU23</f>
        <v>758</v>
      </c>
      <c r="AP23" s="26">
        <f t="shared" si="151"/>
        <v>1043</v>
      </c>
      <c r="AQ23" s="25">
        <v>35</v>
      </c>
      <c r="AR23" s="25">
        <v>108</v>
      </c>
      <c r="AS23" s="26">
        <f t="shared" si="152"/>
        <v>143</v>
      </c>
      <c r="AT23" s="26">
        <f t="shared" ref="AT23:AU23" si="199">SUM(AN23+AQ23)</f>
        <v>320</v>
      </c>
      <c r="AU23" s="26">
        <f t="shared" si="199"/>
        <v>866</v>
      </c>
      <c r="AV23" s="27">
        <f t="shared" si="154"/>
        <v>1186</v>
      </c>
      <c r="AW23" s="28">
        <f>Oktober!BC23</f>
        <v>537</v>
      </c>
      <c r="AX23" s="28">
        <f>Oktober!BD23</f>
        <v>1204</v>
      </c>
      <c r="AY23" s="26">
        <f t="shared" si="155"/>
        <v>1741</v>
      </c>
      <c r="AZ23" s="25">
        <v>60</v>
      </c>
      <c r="BA23" s="25">
        <v>123</v>
      </c>
      <c r="BB23" s="26">
        <f t="shared" si="156"/>
        <v>183</v>
      </c>
      <c r="BC23" s="26">
        <f t="shared" ref="BC23:BD23" si="200">SUM(AW23+AZ23)</f>
        <v>597</v>
      </c>
      <c r="BD23" s="26">
        <f t="shared" si="200"/>
        <v>1327</v>
      </c>
      <c r="BE23" s="27">
        <f t="shared" si="158"/>
        <v>1924</v>
      </c>
      <c r="BF23" s="30">
        <f>Oktober!BL23</f>
        <v>42</v>
      </c>
      <c r="BG23" s="26">
        <f>Oktober!BM23</f>
        <v>179</v>
      </c>
      <c r="BH23" s="26">
        <f t="shared" si="159"/>
        <v>221</v>
      </c>
      <c r="BI23" s="25">
        <v>21</v>
      </c>
      <c r="BJ23" s="25">
        <v>41</v>
      </c>
      <c r="BK23" s="26">
        <f t="shared" si="160"/>
        <v>62</v>
      </c>
      <c r="BL23" s="26">
        <f t="shared" ref="BL23:BM23" si="201">SUM(BF23+BI23)</f>
        <v>63</v>
      </c>
      <c r="BM23" s="26">
        <f t="shared" si="201"/>
        <v>220</v>
      </c>
      <c r="BN23" s="27">
        <f t="shared" si="162"/>
        <v>283</v>
      </c>
      <c r="BO23" s="28">
        <f>Oktober!BU23</f>
        <v>51</v>
      </c>
      <c r="BP23" s="28">
        <f>Oktober!BV23</f>
        <v>109</v>
      </c>
      <c r="BQ23" s="26">
        <f t="shared" si="163"/>
        <v>160</v>
      </c>
      <c r="BR23" s="26"/>
      <c r="BS23" s="26"/>
      <c r="BT23" s="26">
        <f t="shared" si="164"/>
        <v>0</v>
      </c>
      <c r="BU23" s="26">
        <f t="shared" ref="BU23:BV23" si="202">SUM(BO23+BR23)</f>
        <v>51</v>
      </c>
      <c r="BV23" s="26">
        <f t="shared" si="202"/>
        <v>109</v>
      </c>
      <c r="BW23" s="27">
        <f t="shared" si="166"/>
        <v>160</v>
      </c>
      <c r="BX23" s="30">
        <f>Oktober!CD23</f>
        <v>206</v>
      </c>
      <c r="BY23" s="26">
        <f>Oktober!CE23</f>
        <v>558</v>
      </c>
      <c r="BZ23" s="26">
        <f t="shared" si="167"/>
        <v>764</v>
      </c>
      <c r="CA23" s="25">
        <v>24</v>
      </c>
      <c r="CB23" s="25">
        <v>62</v>
      </c>
      <c r="CC23" s="26">
        <f t="shared" si="168"/>
        <v>86</v>
      </c>
      <c r="CD23" s="26">
        <f t="shared" ref="CD23:CE23" si="203">SUM(BX23+CA23)</f>
        <v>230</v>
      </c>
      <c r="CE23" s="26">
        <f t="shared" si="203"/>
        <v>620</v>
      </c>
      <c r="CF23" s="27">
        <f t="shared" si="170"/>
        <v>850</v>
      </c>
      <c r="CG23" s="28">
        <f>September!CM23</f>
        <v>234</v>
      </c>
      <c r="CH23" s="28">
        <f>September!CN23</f>
        <v>759</v>
      </c>
      <c r="CI23" s="26">
        <f t="shared" si="171"/>
        <v>993</v>
      </c>
      <c r="CJ23" s="25">
        <v>18</v>
      </c>
      <c r="CK23" s="25">
        <v>59</v>
      </c>
      <c r="CL23" s="26">
        <f t="shared" si="172"/>
        <v>77</v>
      </c>
      <c r="CM23" s="26">
        <f t="shared" ref="CM23:CN23" si="204">SUM(CG23+CJ23)</f>
        <v>252</v>
      </c>
      <c r="CN23" s="26">
        <f t="shared" si="204"/>
        <v>818</v>
      </c>
      <c r="CO23" s="27">
        <f t="shared" si="174"/>
        <v>1070</v>
      </c>
      <c r="CP23" s="95">
        <f ca="1">IFERROR(__xludf.DUMMYFUNCTION("""COMPUTED_VALUE"""),174)</f>
        <v>174</v>
      </c>
      <c r="CQ23" s="96">
        <f ca="1">IFERROR(__xludf.DUMMYFUNCTION("""COMPUTED_VALUE"""),439)</f>
        <v>439</v>
      </c>
      <c r="CR23" s="96">
        <f ca="1">IFERROR(__xludf.DUMMYFUNCTION("""COMPUTED_VALUE"""),613)</f>
        <v>613</v>
      </c>
      <c r="CS23" s="100">
        <f ca="1">IFERROR(__xludf.DUMMYFUNCTION("""COMPUTED_VALUE"""),14)</f>
        <v>14</v>
      </c>
      <c r="CT23" s="100">
        <f ca="1">IFERROR(__xludf.DUMMYFUNCTION("""COMPUTED_VALUE"""),48)</f>
        <v>48</v>
      </c>
      <c r="CU23" s="100">
        <f ca="1">IFERROR(__xludf.DUMMYFUNCTION("""COMPUTED_VALUE"""),62)</f>
        <v>62</v>
      </c>
      <c r="CV23" s="96">
        <f ca="1">IFERROR(__xludf.DUMMYFUNCTION("""COMPUTED_VALUE"""),188)</f>
        <v>188</v>
      </c>
      <c r="CW23" s="96">
        <f ca="1">IFERROR(__xludf.DUMMYFUNCTION("""COMPUTED_VALUE"""),487)</f>
        <v>487</v>
      </c>
      <c r="CX23" s="97">
        <f ca="1">IFERROR(__xludf.DUMMYFUNCTION("""COMPUTED_VALUE"""),675)</f>
        <v>675</v>
      </c>
      <c r="CY23" s="28">
        <f>Oktober!DE23</f>
        <v>67</v>
      </c>
      <c r="CZ23" s="28">
        <f>Oktober!DF23</f>
        <v>201</v>
      </c>
      <c r="DA23" s="26">
        <f t="shared" si="175"/>
        <v>268</v>
      </c>
      <c r="DB23" s="25">
        <v>11</v>
      </c>
      <c r="DC23" s="25">
        <v>38</v>
      </c>
      <c r="DD23" s="26">
        <f t="shared" si="176"/>
        <v>49</v>
      </c>
      <c r="DE23" s="26">
        <f t="shared" ref="DE23:DF23" si="205">SUM(CY23+DB23)</f>
        <v>78</v>
      </c>
      <c r="DF23" s="26">
        <f t="shared" si="205"/>
        <v>239</v>
      </c>
      <c r="DG23" s="27">
        <f t="shared" si="178"/>
        <v>317</v>
      </c>
      <c r="DH23" s="30">
        <f>Oktober!DN23</f>
        <v>373</v>
      </c>
      <c r="DI23" s="26">
        <f>Oktober!DO23</f>
        <v>950</v>
      </c>
      <c r="DJ23" s="26">
        <f t="shared" si="179"/>
        <v>1323</v>
      </c>
      <c r="DK23" s="25">
        <v>58</v>
      </c>
      <c r="DL23" s="25">
        <v>116</v>
      </c>
      <c r="DM23" s="26">
        <f t="shared" si="180"/>
        <v>174</v>
      </c>
      <c r="DN23" s="26">
        <f t="shared" ref="DN23:DO23" si="206">SUM(DH23+DK23)</f>
        <v>431</v>
      </c>
      <c r="DO23" s="26">
        <f t="shared" si="206"/>
        <v>1066</v>
      </c>
      <c r="DP23" s="27">
        <f t="shared" si="182"/>
        <v>1497</v>
      </c>
      <c r="DQ23" s="28">
        <f>Oktober!DW23</f>
        <v>287</v>
      </c>
      <c r="DR23" s="26">
        <f>Oktober!DX23</f>
        <v>797</v>
      </c>
      <c r="DS23" s="26">
        <f t="shared" si="183"/>
        <v>1084</v>
      </c>
      <c r="DT23" s="204">
        <v>25</v>
      </c>
      <c r="DU23" s="203">
        <v>54</v>
      </c>
      <c r="DV23" s="26">
        <f t="shared" si="184"/>
        <v>79</v>
      </c>
      <c r="DW23" s="26">
        <f t="shared" ref="DW23:DX23" si="207">SUM(DQ23+DT23)</f>
        <v>312</v>
      </c>
      <c r="DX23" s="26">
        <f t="shared" si="207"/>
        <v>851</v>
      </c>
      <c r="DY23" s="27">
        <f t="shared" si="186"/>
        <v>1163</v>
      </c>
      <c r="DZ23" s="30">
        <f>Oktober!EF23</f>
        <v>208</v>
      </c>
      <c r="EA23" s="26">
        <f>Oktober!EG23</f>
        <v>507</v>
      </c>
      <c r="EB23" s="26">
        <f t="shared" si="187"/>
        <v>715</v>
      </c>
      <c r="EC23" s="25">
        <v>25</v>
      </c>
      <c r="ED23" s="25">
        <v>45</v>
      </c>
      <c r="EE23" s="26">
        <f t="shared" si="188"/>
        <v>70</v>
      </c>
      <c r="EF23" s="26">
        <f t="shared" ref="EF23:EG23" si="208">SUM(DZ23+EC23)</f>
        <v>233</v>
      </c>
      <c r="EG23" s="26">
        <f t="shared" si="208"/>
        <v>552</v>
      </c>
      <c r="EH23" s="27">
        <f t="shared" si="190"/>
        <v>785</v>
      </c>
      <c r="EI23" s="30">
        <f>Oktober!EO23</f>
        <v>190</v>
      </c>
      <c r="EJ23" s="26">
        <f>Oktober!EP23</f>
        <v>388</v>
      </c>
      <c r="EK23" s="26">
        <f t="shared" si="191"/>
        <v>578</v>
      </c>
      <c r="EL23" s="25">
        <v>31</v>
      </c>
      <c r="EM23" s="25">
        <v>58</v>
      </c>
      <c r="EN23" s="26">
        <f t="shared" si="192"/>
        <v>89</v>
      </c>
      <c r="EO23" s="26">
        <f t="shared" ref="EO23:EP23" si="209">SUM(EI23+EL23)</f>
        <v>221</v>
      </c>
      <c r="EP23" s="26">
        <f t="shared" si="209"/>
        <v>446</v>
      </c>
      <c r="EQ23" s="27">
        <f t="shared" si="194"/>
        <v>667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24">
        <f>Oktober!J24</f>
        <v>0</v>
      </c>
      <c r="E24" s="25">
        <f>Oktober!K24</f>
        <v>0</v>
      </c>
      <c r="F24" s="26">
        <f t="shared" si="135"/>
        <v>0</v>
      </c>
      <c r="G24" s="25"/>
      <c r="H24" s="25"/>
      <c r="I24" s="26">
        <f t="shared" si="136"/>
        <v>0</v>
      </c>
      <c r="J24" s="26">
        <f t="shared" ref="J24:K24" si="210">SUM(D24+G24)</f>
        <v>0</v>
      </c>
      <c r="K24" s="26">
        <f t="shared" si="210"/>
        <v>0</v>
      </c>
      <c r="L24" s="27">
        <f t="shared" si="138"/>
        <v>0</v>
      </c>
      <c r="M24" s="28">
        <f>Oktober!S24</f>
        <v>37</v>
      </c>
      <c r="N24" s="26">
        <f>Oktober!T24</f>
        <v>79</v>
      </c>
      <c r="O24" s="26">
        <f t="shared" si="139"/>
        <v>116</v>
      </c>
      <c r="P24" s="25">
        <v>1</v>
      </c>
      <c r="Q24" s="25">
        <v>3</v>
      </c>
      <c r="R24" s="26">
        <f t="shared" si="140"/>
        <v>4</v>
      </c>
      <c r="S24" s="26">
        <f t="shared" ref="S24:T24" si="211">SUM(M24+P24)</f>
        <v>38</v>
      </c>
      <c r="T24" s="26">
        <f t="shared" si="211"/>
        <v>82</v>
      </c>
      <c r="U24" s="27">
        <f t="shared" si="142"/>
        <v>120</v>
      </c>
      <c r="V24" s="28">
        <f>Oktober!AB24</f>
        <v>10</v>
      </c>
      <c r="W24" s="28">
        <f>Oktober!AC24</f>
        <v>9</v>
      </c>
      <c r="X24" s="26">
        <f t="shared" si="143"/>
        <v>19</v>
      </c>
      <c r="Y24" s="25">
        <v>15</v>
      </c>
      <c r="Z24" s="25">
        <v>28</v>
      </c>
      <c r="AA24" s="26">
        <f t="shared" si="144"/>
        <v>43</v>
      </c>
      <c r="AB24" s="26">
        <f t="shared" ref="AB24:AC24" si="212">SUM(V24+Y24)</f>
        <v>25</v>
      </c>
      <c r="AC24" s="26">
        <f t="shared" si="212"/>
        <v>37</v>
      </c>
      <c r="AD24" s="27">
        <f t="shared" si="146"/>
        <v>62</v>
      </c>
      <c r="AE24" s="28">
        <f>Oktober!AK24</f>
        <v>112</v>
      </c>
      <c r="AF24" s="28">
        <f>Oktober!AL24</f>
        <v>401</v>
      </c>
      <c r="AG24" s="26">
        <f t="shared" si="147"/>
        <v>513</v>
      </c>
      <c r="AH24" s="25">
        <v>13</v>
      </c>
      <c r="AI24" s="25">
        <v>36</v>
      </c>
      <c r="AJ24" s="26">
        <f t="shared" si="148"/>
        <v>49</v>
      </c>
      <c r="AK24" s="26">
        <f t="shared" ref="AK24:AL24" si="213">SUM(AE24+AH24)</f>
        <v>125</v>
      </c>
      <c r="AL24" s="26">
        <f t="shared" si="213"/>
        <v>437</v>
      </c>
      <c r="AM24" s="27">
        <f t="shared" si="150"/>
        <v>562</v>
      </c>
      <c r="AN24" s="30">
        <f>Oktober!AT24</f>
        <v>249</v>
      </c>
      <c r="AO24" s="26">
        <f>Oktober!AU24</f>
        <v>627</v>
      </c>
      <c r="AP24" s="26">
        <f t="shared" si="151"/>
        <v>876</v>
      </c>
      <c r="AQ24" s="25">
        <v>32</v>
      </c>
      <c r="AR24" s="25">
        <v>74</v>
      </c>
      <c r="AS24" s="26">
        <f t="shared" si="152"/>
        <v>106</v>
      </c>
      <c r="AT24" s="26">
        <f t="shared" ref="AT24:AU24" si="214">SUM(AN24+AQ24)</f>
        <v>281</v>
      </c>
      <c r="AU24" s="26">
        <f t="shared" si="214"/>
        <v>701</v>
      </c>
      <c r="AV24" s="27">
        <f t="shared" si="154"/>
        <v>982</v>
      </c>
      <c r="AW24" s="28">
        <f>Oktober!BC24</f>
        <v>71</v>
      </c>
      <c r="AX24" s="28">
        <f>Oktober!BD24</f>
        <v>115</v>
      </c>
      <c r="AY24" s="26">
        <f t="shared" si="155"/>
        <v>186</v>
      </c>
      <c r="AZ24" s="25">
        <v>9</v>
      </c>
      <c r="BA24" s="25">
        <v>10</v>
      </c>
      <c r="BB24" s="26">
        <f t="shared" si="156"/>
        <v>19</v>
      </c>
      <c r="BC24" s="26">
        <f t="shared" ref="BC24:BD24" si="215">SUM(AW24+AZ24)</f>
        <v>80</v>
      </c>
      <c r="BD24" s="26">
        <f t="shared" si="215"/>
        <v>125</v>
      </c>
      <c r="BE24" s="27">
        <f t="shared" si="158"/>
        <v>205</v>
      </c>
      <c r="BF24" s="30">
        <f>Oktober!BL24</f>
        <v>9</v>
      </c>
      <c r="BG24" s="26">
        <f>Oktober!BM24</f>
        <v>44</v>
      </c>
      <c r="BH24" s="26">
        <f t="shared" si="159"/>
        <v>53</v>
      </c>
      <c r="BI24" s="25">
        <v>5</v>
      </c>
      <c r="BJ24" s="25">
        <v>9</v>
      </c>
      <c r="BK24" s="26">
        <f t="shared" si="160"/>
        <v>14</v>
      </c>
      <c r="BL24" s="26">
        <f t="shared" ref="BL24:BM24" si="216">SUM(BF24+BI24)</f>
        <v>14</v>
      </c>
      <c r="BM24" s="26">
        <f t="shared" si="216"/>
        <v>53</v>
      </c>
      <c r="BN24" s="27">
        <f t="shared" si="162"/>
        <v>67</v>
      </c>
      <c r="BO24" s="28">
        <f>Oktober!BU24</f>
        <v>15</v>
      </c>
      <c r="BP24" s="28">
        <f>Oktober!BV24</f>
        <v>44</v>
      </c>
      <c r="BQ24" s="26">
        <f t="shared" si="163"/>
        <v>59</v>
      </c>
      <c r="BR24" s="26"/>
      <c r="BS24" s="26"/>
      <c r="BT24" s="26">
        <f t="shared" si="164"/>
        <v>0</v>
      </c>
      <c r="BU24" s="26">
        <f t="shared" ref="BU24:BV24" si="217">SUM(BO24+BR24)</f>
        <v>15</v>
      </c>
      <c r="BV24" s="26">
        <f t="shared" si="217"/>
        <v>44</v>
      </c>
      <c r="BW24" s="27">
        <f t="shared" si="166"/>
        <v>59</v>
      </c>
      <c r="BX24" s="30">
        <f>Oktober!CD24</f>
        <v>41</v>
      </c>
      <c r="BY24" s="26">
        <f>Oktober!CE24</f>
        <v>72</v>
      </c>
      <c r="BZ24" s="26">
        <f t="shared" si="167"/>
        <v>113</v>
      </c>
      <c r="CA24" s="25">
        <v>2</v>
      </c>
      <c r="CB24" s="25">
        <v>17</v>
      </c>
      <c r="CC24" s="26">
        <f t="shared" si="168"/>
        <v>19</v>
      </c>
      <c r="CD24" s="26">
        <f t="shared" ref="CD24:CE24" si="218">SUM(BX24+CA24)</f>
        <v>43</v>
      </c>
      <c r="CE24" s="26">
        <f t="shared" si="218"/>
        <v>89</v>
      </c>
      <c r="CF24" s="27">
        <f t="shared" si="170"/>
        <v>132</v>
      </c>
      <c r="CG24" s="28">
        <f>September!CM24</f>
        <v>92</v>
      </c>
      <c r="CH24" s="28">
        <f>September!CN24</f>
        <v>259</v>
      </c>
      <c r="CI24" s="26">
        <f t="shared" si="171"/>
        <v>351</v>
      </c>
      <c r="CJ24" s="25">
        <v>3</v>
      </c>
      <c r="CK24" s="25">
        <v>10</v>
      </c>
      <c r="CL24" s="26">
        <f t="shared" si="172"/>
        <v>13</v>
      </c>
      <c r="CM24" s="26">
        <f t="shared" ref="CM24:CN24" si="219">SUM(CG24+CJ24)</f>
        <v>95</v>
      </c>
      <c r="CN24" s="26">
        <f t="shared" si="219"/>
        <v>269</v>
      </c>
      <c r="CO24" s="27">
        <f t="shared" si="174"/>
        <v>364</v>
      </c>
      <c r="CP24" s="95">
        <f ca="1">IFERROR(__xludf.DUMMYFUNCTION("""COMPUTED_VALUE"""),54)</f>
        <v>54</v>
      </c>
      <c r="CQ24" s="96">
        <f ca="1">IFERROR(__xludf.DUMMYFUNCTION("""COMPUTED_VALUE"""),115)</f>
        <v>115</v>
      </c>
      <c r="CR24" s="96">
        <f ca="1">IFERROR(__xludf.DUMMYFUNCTION("""COMPUTED_VALUE"""),169)</f>
        <v>169</v>
      </c>
      <c r="CS24" s="100">
        <f ca="1">IFERROR(__xludf.DUMMYFUNCTION("""COMPUTED_VALUE"""),0)</f>
        <v>0</v>
      </c>
      <c r="CT24" s="100">
        <f ca="1">IFERROR(__xludf.DUMMYFUNCTION("""COMPUTED_VALUE"""),0)</f>
        <v>0</v>
      </c>
      <c r="CU24" s="100">
        <f ca="1">IFERROR(__xludf.DUMMYFUNCTION("""COMPUTED_VALUE"""),0)</f>
        <v>0</v>
      </c>
      <c r="CV24" s="96">
        <f ca="1">IFERROR(__xludf.DUMMYFUNCTION("""COMPUTED_VALUE"""),54)</f>
        <v>54</v>
      </c>
      <c r="CW24" s="96">
        <f ca="1">IFERROR(__xludf.DUMMYFUNCTION("""COMPUTED_VALUE"""),115)</f>
        <v>115</v>
      </c>
      <c r="CX24" s="97">
        <f ca="1">IFERROR(__xludf.DUMMYFUNCTION("""COMPUTED_VALUE"""),169)</f>
        <v>169</v>
      </c>
      <c r="CY24" s="28">
        <f>Oktober!DE24</f>
        <v>13</v>
      </c>
      <c r="CZ24" s="28">
        <f>Oktober!DF24</f>
        <v>33</v>
      </c>
      <c r="DA24" s="26">
        <f t="shared" si="175"/>
        <v>46</v>
      </c>
      <c r="DB24" s="25">
        <v>3</v>
      </c>
      <c r="DC24" s="25">
        <v>1</v>
      </c>
      <c r="DD24" s="26">
        <f t="shared" si="176"/>
        <v>4</v>
      </c>
      <c r="DE24" s="26">
        <f t="shared" ref="DE24:DF24" si="220">SUM(CY24+DB24)</f>
        <v>16</v>
      </c>
      <c r="DF24" s="26">
        <f t="shared" si="220"/>
        <v>34</v>
      </c>
      <c r="DG24" s="27">
        <f t="shared" si="178"/>
        <v>50</v>
      </c>
      <c r="DH24" s="30">
        <f>Oktober!DN24</f>
        <v>264</v>
      </c>
      <c r="DI24" s="26">
        <f>Oktober!DO24</f>
        <v>664</v>
      </c>
      <c r="DJ24" s="26">
        <f t="shared" si="179"/>
        <v>928</v>
      </c>
      <c r="DK24" s="25">
        <v>34</v>
      </c>
      <c r="DL24" s="25">
        <v>78</v>
      </c>
      <c r="DM24" s="26">
        <f t="shared" si="180"/>
        <v>112</v>
      </c>
      <c r="DN24" s="26">
        <f t="shared" ref="DN24:DO24" si="221">SUM(DH24+DK24)</f>
        <v>298</v>
      </c>
      <c r="DO24" s="26">
        <f t="shared" si="221"/>
        <v>742</v>
      </c>
      <c r="DP24" s="27">
        <f t="shared" si="182"/>
        <v>1040</v>
      </c>
      <c r="DQ24" s="28">
        <f>Oktober!DW24</f>
        <v>83</v>
      </c>
      <c r="DR24" s="26">
        <f>Oktober!DX24</f>
        <v>175</v>
      </c>
      <c r="DS24" s="26">
        <f t="shared" si="183"/>
        <v>258</v>
      </c>
      <c r="DT24" s="204">
        <v>9</v>
      </c>
      <c r="DU24" s="203">
        <v>27</v>
      </c>
      <c r="DV24" s="26">
        <f t="shared" si="184"/>
        <v>36</v>
      </c>
      <c r="DW24" s="26">
        <f t="shared" ref="DW24:DX24" si="222">SUM(DQ24+DT24)</f>
        <v>92</v>
      </c>
      <c r="DX24" s="26">
        <f t="shared" si="222"/>
        <v>202</v>
      </c>
      <c r="DY24" s="27">
        <f t="shared" si="186"/>
        <v>294</v>
      </c>
      <c r="DZ24" s="30">
        <f>Oktober!EF24</f>
        <v>208</v>
      </c>
      <c r="EA24" s="26">
        <f>Oktober!EG24</f>
        <v>507</v>
      </c>
      <c r="EB24" s="26">
        <f t="shared" si="187"/>
        <v>715</v>
      </c>
      <c r="EC24" s="25">
        <v>25</v>
      </c>
      <c r="ED24" s="25">
        <v>45</v>
      </c>
      <c r="EE24" s="26">
        <f t="shared" si="188"/>
        <v>70</v>
      </c>
      <c r="EF24" s="26">
        <f t="shared" ref="EF24:EG24" si="223">SUM(DZ24+EC24)</f>
        <v>233</v>
      </c>
      <c r="EG24" s="26">
        <f t="shared" si="223"/>
        <v>552</v>
      </c>
      <c r="EH24" s="27">
        <f t="shared" si="190"/>
        <v>785</v>
      </c>
      <c r="EI24" s="30">
        <f>Oktober!EO24</f>
        <v>145</v>
      </c>
      <c r="EJ24" s="26">
        <f>Oktober!EP24</f>
        <v>307</v>
      </c>
      <c r="EK24" s="26">
        <f t="shared" si="191"/>
        <v>452</v>
      </c>
      <c r="EL24" s="25">
        <v>17</v>
      </c>
      <c r="EM24" s="25">
        <v>30</v>
      </c>
      <c r="EN24" s="26">
        <f t="shared" si="192"/>
        <v>47</v>
      </c>
      <c r="EO24" s="26">
        <f t="shared" ref="EO24:EP24" si="224">SUM(EI24+EL24)</f>
        <v>162</v>
      </c>
      <c r="EP24" s="26">
        <f t="shared" si="224"/>
        <v>337</v>
      </c>
      <c r="EQ24" s="27">
        <f t="shared" si="194"/>
        <v>499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24">
        <f>Oktober!J25</f>
        <v>0</v>
      </c>
      <c r="E25" s="25">
        <f>Oktober!K25</f>
        <v>0</v>
      </c>
      <c r="F25" s="26">
        <f t="shared" si="135"/>
        <v>0</v>
      </c>
      <c r="G25" s="26"/>
      <c r="H25" s="26"/>
      <c r="I25" s="26">
        <f t="shared" si="136"/>
        <v>0</v>
      </c>
      <c r="J25" s="26">
        <f t="shared" ref="J25:K25" si="225">SUM(D25+G25)</f>
        <v>0</v>
      </c>
      <c r="K25" s="26">
        <f t="shared" si="225"/>
        <v>0</v>
      </c>
      <c r="L25" s="27">
        <f t="shared" si="138"/>
        <v>0</v>
      </c>
      <c r="M25" s="28">
        <f>Oktober!S25</f>
        <v>1</v>
      </c>
      <c r="N25" s="26">
        <f>Oktober!T25</f>
        <v>3</v>
      </c>
      <c r="O25" s="26">
        <f t="shared" si="139"/>
        <v>4</v>
      </c>
      <c r="P25" s="25">
        <v>0</v>
      </c>
      <c r="Q25" s="25">
        <v>1</v>
      </c>
      <c r="R25" s="26">
        <f t="shared" si="140"/>
        <v>1</v>
      </c>
      <c r="S25" s="26">
        <f t="shared" ref="S25:T25" si="226">SUM(M25+P25)</f>
        <v>1</v>
      </c>
      <c r="T25" s="26">
        <f t="shared" si="226"/>
        <v>4</v>
      </c>
      <c r="U25" s="27">
        <f t="shared" si="142"/>
        <v>5</v>
      </c>
      <c r="V25" s="28">
        <f>Oktober!AB25</f>
        <v>5</v>
      </c>
      <c r="W25" s="28">
        <f>Oktober!AC25</f>
        <v>6</v>
      </c>
      <c r="X25" s="26">
        <f t="shared" si="143"/>
        <v>11</v>
      </c>
      <c r="Y25" s="25">
        <v>2</v>
      </c>
      <c r="Z25" s="25">
        <v>3</v>
      </c>
      <c r="AA25" s="26">
        <f t="shared" si="144"/>
        <v>5</v>
      </c>
      <c r="AB25" s="26">
        <f t="shared" ref="AB25:AC25" si="227">SUM(V25+Y25)</f>
        <v>7</v>
      </c>
      <c r="AC25" s="26">
        <f t="shared" si="227"/>
        <v>9</v>
      </c>
      <c r="AD25" s="27">
        <f t="shared" si="146"/>
        <v>16</v>
      </c>
      <c r="AE25" s="28">
        <f>Oktober!AK25</f>
        <v>69</v>
      </c>
      <c r="AF25" s="28">
        <f>Oktober!AL25</f>
        <v>210</v>
      </c>
      <c r="AG25" s="26">
        <f t="shared" si="147"/>
        <v>279</v>
      </c>
      <c r="AH25" s="25">
        <v>0</v>
      </c>
      <c r="AI25" s="25">
        <v>1</v>
      </c>
      <c r="AJ25" s="26">
        <f t="shared" si="148"/>
        <v>1</v>
      </c>
      <c r="AK25" s="26">
        <f t="shared" ref="AK25:AL25" si="228">SUM(AE25+AH25)</f>
        <v>69</v>
      </c>
      <c r="AL25" s="26">
        <f t="shared" si="228"/>
        <v>211</v>
      </c>
      <c r="AM25" s="27">
        <f t="shared" si="150"/>
        <v>280</v>
      </c>
      <c r="AN25" s="30">
        <f>Oktober!AT25</f>
        <v>103</v>
      </c>
      <c r="AO25" s="26">
        <f>Oktober!AU25</f>
        <v>227</v>
      </c>
      <c r="AP25" s="26">
        <f t="shared" si="151"/>
        <v>330</v>
      </c>
      <c r="AQ25" s="25">
        <v>12</v>
      </c>
      <c r="AR25" s="25">
        <v>37</v>
      </c>
      <c r="AS25" s="26">
        <f t="shared" si="152"/>
        <v>49</v>
      </c>
      <c r="AT25" s="26">
        <f t="shared" ref="AT25:AU25" si="229">SUM(AN25+AQ25)</f>
        <v>115</v>
      </c>
      <c r="AU25" s="26">
        <f t="shared" si="229"/>
        <v>264</v>
      </c>
      <c r="AV25" s="27">
        <f t="shared" si="154"/>
        <v>379</v>
      </c>
      <c r="AW25" s="28">
        <f>Oktober!BC25</f>
        <v>0</v>
      </c>
      <c r="AX25" s="28">
        <f>Oktober!BD25</f>
        <v>0</v>
      </c>
      <c r="AY25" s="26">
        <f t="shared" si="155"/>
        <v>0</v>
      </c>
      <c r="AZ25" s="25">
        <v>0</v>
      </c>
      <c r="BA25" s="25">
        <v>0</v>
      </c>
      <c r="BB25" s="26">
        <f t="shared" si="156"/>
        <v>0</v>
      </c>
      <c r="BC25" s="26">
        <f t="shared" ref="BC25:BD25" si="230">SUM(AW25+AZ25)</f>
        <v>0</v>
      </c>
      <c r="BD25" s="26">
        <f t="shared" si="230"/>
        <v>0</v>
      </c>
      <c r="BE25" s="27">
        <f t="shared" si="158"/>
        <v>0</v>
      </c>
      <c r="BF25" s="30">
        <f>Oktober!BL25</f>
        <v>0</v>
      </c>
      <c r="BG25" s="26">
        <f>Oktober!BM25</f>
        <v>0</v>
      </c>
      <c r="BH25" s="26">
        <f t="shared" si="159"/>
        <v>0</v>
      </c>
      <c r="BI25" s="25">
        <v>0</v>
      </c>
      <c r="BJ25" s="25">
        <v>0</v>
      </c>
      <c r="BK25" s="26">
        <f t="shared" si="160"/>
        <v>0</v>
      </c>
      <c r="BL25" s="26">
        <f t="shared" ref="BL25:BM25" si="231">SUM(BF25+BI25)</f>
        <v>0</v>
      </c>
      <c r="BM25" s="26">
        <f t="shared" si="231"/>
        <v>0</v>
      </c>
      <c r="BN25" s="27">
        <f t="shared" si="162"/>
        <v>0</v>
      </c>
      <c r="BO25" s="28">
        <f>Oktober!BU25</f>
        <v>12</v>
      </c>
      <c r="BP25" s="28">
        <f>Oktober!BV25</f>
        <v>19</v>
      </c>
      <c r="BQ25" s="26">
        <f t="shared" si="163"/>
        <v>31</v>
      </c>
      <c r="BR25" s="26"/>
      <c r="BS25" s="26"/>
      <c r="BT25" s="26">
        <f t="shared" si="164"/>
        <v>0</v>
      </c>
      <c r="BU25" s="26">
        <f t="shared" ref="BU25:BV25" si="232">SUM(BO25+BR25)</f>
        <v>12</v>
      </c>
      <c r="BV25" s="26">
        <f t="shared" si="232"/>
        <v>19</v>
      </c>
      <c r="BW25" s="27">
        <f t="shared" si="166"/>
        <v>31</v>
      </c>
      <c r="BX25" s="30">
        <f>Oktober!CD25</f>
        <v>0</v>
      </c>
      <c r="BY25" s="26">
        <f>Oktober!CE25</f>
        <v>0</v>
      </c>
      <c r="BZ25" s="26">
        <f t="shared" si="167"/>
        <v>0</v>
      </c>
      <c r="CA25" s="26"/>
      <c r="CB25" s="26"/>
      <c r="CC25" s="26">
        <f t="shared" si="168"/>
        <v>0</v>
      </c>
      <c r="CD25" s="26">
        <f t="shared" ref="CD25:CE25" si="233">SUM(BX25+CA25)</f>
        <v>0</v>
      </c>
      <c r="CE25" s="26">
        <f t="shared" si="233"/>
        <v>0</v>
      </c>
      <c r="CF25" s="27">
        <f t="shared" si="170"/>
        <v>0</v>
      </c>
      <c r="CG25" s="28">
        <f>September!CM25</f>
        <v>8</v>
      </c>
      <c r="CH25" s="28">
        <f>September!CN25</f>
        <v>15</v>
      </c>
      <c r="CI25" s="26">
        <f t="shared" si="171"/>
        <v>23</v>
      </c>
      <c r="CJ25" s="25">
        <v>1</v>
      </c>
      <c r="CK25" s="25">
        <v>1</v>
      </c>
      <c r="CL25" s="26">
        <f t="shared" si="172"/>
        <v>2</v>
      </c>
      <c r="CM25" s="26">
        <f t="shared" ref="CM25:CN25" si="234">SUM(CG25+CJ25)</f>
        <v>9</v>
      </c>
      <c r="CN25" s="26">
        <f t="shared" si="234"/>
        <v>16</v>
      </c>
      <c r="CO25" s="27">
        <f t="shared" si="174"/>
        <v>25</v>
      </c>
      <c r="CP25" s="95">
        <f ca="1">IFERROR(__xludf.DUMMYFUNCTION("""COMPUTED_VALUE"""),40)</f>
        <v>40</v>
      </c>
      <c r="CQ25" s="96">
        <f ca="1">IFERROR(__xludf.DUMMYFUNCTION("""COMPUTED_VALUE"""),85)</f>
        <v>85</v>
      </c>
      <c r="CR25" s="96">
        <f ca="1">IFERROR(__xludf.DUMMYFUNCTION("""COMPUTED_VALUE"""),125)</f>
        <v>125</v>
      </c>
      <c r="CS25" s="100">
        <f ca="1">IFERROR(__xludf.DUMMYFUNCTION("""COMPUTED_VALUE"""),0)</f>
        <v>0</v>
      </c>
      <c r="CT25" s="100">
        <f ca="1">IFERROR(__xludf.DUMMYFUNCTION("""COMPUTED_VALUE"""),0)</f>
        <v>0</v>
      </c>
      <c r="CU25" s="100">
        <f ca="1">IFERROR(__xludf.DUMMYFUNCTION("""COMPUTED_VALUE"""),0)</f>
        <v>0</v>
      </c>
      <c r="CV25" s="96">
        <f ca="1">IFERROR(__xludf.DUMMYFUNCTION("""COMPUTED_VALUE"""),40)</f>
        <v>40</v>
      </c>
      <c r="CW25" s="96">
        <f ca="1">IFERROR(__xludf.DUMMYFUNCTION("""COMPUTED_VALUE"""),85)</f>
        <v>85</v>
      </c>
      <c r="CX25" s="97">
        <f ca="1">IFERROR(__xludf.DUMMYFUNCTION("""COMPUTED_VALUE"""),125)</f>
        <v>125</v>
      </c>
      <c r="CY25" s="28">
        <f>Oktober!DE25</f>
        <v>0</v>
      </c>
      <c r="CZ25" s="28">
        <f>Oktober!DF25</f>
        <v>0</v>
      </c>
      <c r="DA25" s="26">
        <f t="shared" si="175"/>
        <v>0</v>
      </c>
      <c r="DB25" s="25">
        <v>0</v>
      </c>
      <c r="DC25" s="25">
        <v>0</v>
      </c>
      <c r="DD25" s="26">
        <f t="shared" si="176"/>
        <v>0</v>
      </c>
      <c r="DE25" s="26">
        <f t="shared" ref="DE25:DF25" si="235">SUM(CY25+DB25)</f>
        <v>0</v>
      </c>
      <c r="DF25" s="26">
        <f t="shared" si="235"/>
        <v>0</v>
      </c>
      <c r="DG25" s="27">
        <f t="shared" si="178"/>
        <v>0</v>
      </c>
      <c r="DH25" s="30">
        <f>Oktober!DN25</f>
        <v>60</v>
      </c>
      <c r="DI25" s="26">
        <f>Oktober!DO25</f>
        <v>108</v>
      </c>
      <c r="DJ25" s="26">
        <f t="shared" si="179"/>
        <v>168</v>
      </c>
      <c r="DK25" s="25">
        <v>11</v>
      </c>
      <c r="DL25" s="25">
        <v>10</v>
      </c>
      <c r="DM25" s="26">
        <f t="shared" si="180"/>
        <v>21</v>
      </c>
      <c r="DN25" s="26">
        <f t="shared" ref="DN25:DO25" si="236">SUM(DH25+DK25)</f>
        <v>71</v>
      </c>
      <c r="DO25" s="26">
        <f t="shared" si="236"/>
        <v>118</v>
      </c>
      <c r="DP25" s="27">
        <f t="shared" si="182"/>
        <v>189</v>
      </c>
      <c r="DQ25" s="28">
        <f>Oktober!DW25</f>
        <v>63</v>
      </c>
      <c r="DR25" s="26">
        <f>Oktober!DX25</f>
        <v>124</v>
      </c>
      <c r="DS25" s="26">
        <f t="shared" si="183"/>
        <v>187</v>
      </c>
      <c r="DT25" s="204">
        <v>7</v>
      </c>
      <c r="DU25" s="203">
        <v>25</v>
      </c>
      <c r="DV25" s="26">
        <f t="shared" si="184"/>
        <v>32</v>
      </c>
      <c r="DW25" s="26">
        <f t="shared" ref="DW25:DX25" si="237">SUM(DQ25+DT25)</f>
        <v>70</v>
      </c>
      <c r="DX25" s="26">
        <f t="shared" si="237"/>
        <v>149</v>
      </c>
      <c r="DY25" s="27">
        <f t="shared" si="186"/>
        <v>219</v>
      </c>
      <c r="DZ25" s="30">
        <f>Oktober!EF25</f>
        <v>35</v>
      </c>
      <c r="EA25" s="26">
        <f>Oktober!EG25</f>
        <v>54</v>
      </c>
      <c r="EB25" s="26">
        <f t="shared" si="187"/>
        <v>89</v>
      </c>
      <c r="EC25" s="25">
        <v>6</v>
      </c>
      <c r="ED25" s="25">
        <v>4</v>
      </c>
      <c r="EE25" s="26">
        <f t="shared" si="188"/>
        <v>10</v>
      </c>
      <c r="EF25" s="26">
        <f t="shared" ref="EF25:EG25" si="238">SUM(DZ25+EC25)</f>
        <v>41</v>
      </c>
      <c r="EG25" s="26">
        <f t="shared" si="238"/>
        <v>58</v>
      </c>
      <c r="EH25" s="27">
        <f t="shared" si="190"/>
        <v>99</v>
      </c>
      <c r="EI25" s="30">
        <f>Oktober!EO25</f>
        <v>138</v>
      </c>
      <c r="EJ25" s="26">
        <f>Oktober!EP25</f>
        <v>291</v>
      </c>
      <c r="EK25" s="26">
        <f t="shared" si="191"/>
        <v>429</v>
      </c>
      <c r="EL25" s="25">
        <v>18</v>
      </c>
      <c r="EM25" s="25">
        <v>27</v>
      </c>
      <c r="EN25" s="26">
        <f t="shared" si="192"/>
        <v>45</v>
      </c>
      <c r="EO25" s="26">
        <f t="shared" ref="EO25:EP25" si="239">SUM(EI25+EL25)</f>
        <v>156</v>
      </c>
      <c r="EP25" s="26">
        <f t="shared" si="239"/>
        <v>318</v>
      </c>
      <c r="EQ25" s="27">
        <f t="shared" si="194"/>
        <v>474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24">
        <f>Oktober!J26</f>
        <v>0</v>
      </c>
      <c r="E26" s="25">
        <f>Oktober!K26</f>
        <v>0</v>
      </c>
      <c r="F26" s="26">
        <f t="shared" si="135"/>
        <v>0</v>
      </c>
      <c r="G26" s="26"/>
      <c r="H26" s="26"/>
      <c r="I26" s="26">
        <f t="shared" si="136"/>
        <v>0</v>
      </c>
      <c r="J26" s="26">
        <f t="shared" ref="J26:K26" si="240">SUM(D26+G26)</f>
        <v>0</v>
      </c>
      <c r="K26" s="26">
        <f t="shared" si="240"/>
        <v>0</v>
      </c>
      <c r="L26" s="27">
        <f t="shared" si="138"/>
        <v>0</v>
      </c>
      <c r="M26" s="28">
        <f>Oktober!S26</f>
        <v>1</v>
      </c>
      <c r="N26" s="26">
        <f>Oktober!T26</f>
        <v>3</v>
      </c>
      <c r="O26" s="26">
        <f t="shared" si="139"/>
        <v>4</v>
      </c>
      <c r="P26" s="25">
        <v>0</v>
      </c>
      <c r="Q26" s="25">
        <v>1</v>
      </c>
      <c r="R26" s="26">
        <f t="shared" si="140"/>
        <v>1</v>
      </c>
      <c r="S26" s="26">
        <f t="shared" ref="S26:T26" si="241">SUM(M26+P26)</f>
        <v>1</v>
      </c>
      <c r="T26" s="26">
        <f t="shared" si="241"/>
        <v>4</v>
      </c>
      <c r="U26" s="27">
        <f t="shared" si="142"/>
        <v>5</v>
      </c>
      <c r="V26" s="28">
        <f>Oktober!AB26</f>
        <v>5</v>
      </c>
      <c r="W26" s="28">
        <f>Oktober!AC26</f>
        <v>6</v>
      </c>
      <c r="X26" s="26">
        <f t="shared" si="143"/>
        <v>11</v>
      </c>
      <c r="Y26" s="25">
        <v>2</v>
      </c>
      <c r="Z26" s="25">
        <v>3</v>
      </c>
      <c r="AA26" s="26">
        <f t="shared" si="144"/>
        <v>5</v>
      </c>
      <c r="AB26" s="26">
        <f t="shared" ref="AB26:AC26" si="242">SUM(V26+Y26)</f>
        <v>7</v>
      </c>
      <c r="AC26" s="26">
        <f t="shared" si="242"/>
        <v>9</v>
      </c>
      <c r="AD26" s="27">
        <f t="shared" si="146"/>
        <v>16</v>
      </c>
      <c r="AE26" s="28">
        <f>Oktober!AK26</f>
        <v>134</v>
      </c>
      <c r="AF26" s="28">
        <f>Oktober!AL26</f>
        <v>368</v>
      </c>
      <c r="AG26" s="26">
        <f t="shared" si="147"/>
        <v>502</v>
      </c>
      <c r="AH26" s="25">
        <v>22</v>
      </c>
      <c r="AI26" s="25">
        <v>34</v>
      </c>
      <c r="AJ26" s="26">
        <f t="shared" si="148"/>
        <v>56</v>
      </c>
      <c r="AK26" s="26">
        <f t="shared" ref="AK26:AL26" si="243">SUM(AE26+AH26)</f>
        <v>156</v>
      </c>
      <c r="AL26" s="26">
        <f t="shared" si="243"/>
        <v>402</v>
      </c>
      <c r="AM26" s="27">
        <f t="shared" si="150"/>
        <v>558</v>
      </c>
      <c r="AN26" s="30">
        <f>Oktober!AT26</f>
        <v>103</v>
      </c>
      <c r="AO26" s="26">
        <f>Oktober!AU26</f>
        <v>227</v>
      </c>
      <c r="AP26" s="26">
        <f t="shared" si="151"/>
        <v>330</v>
      </c>
      <c r="AQ26" s="25">
        <v>12</v>
      </c>
      <c r="AR26" s="25">
        <v>37</v>
      </c>
      <c r="AS26" s="26">
        <f t="shared" si="152"/>
        <v>49</v>
      </c>
      <c r="AT26" s="26">
        <f t="shared" ref="AT26:AU26" si="244">SUM(AN26+AQ26)</f>
        <v>115</v>
      </c>
      <c r="AU26" s="26">
        <f t="shared" si="244"/>
        <v>264</v>
      </c>
      <c r="AV26" s="27">
        <f t="shared" si="154"/>
        <v>379</v>
      </c>
      <c r="AW26" s="28">
        <f>Oktober!BC26</f>
        <v>0</v>
      </c>
      <c r="AX26" s="28">
        <f>Oktober!BD26</f>
        <v>0</v>
      </c>
      <c r="AY26" s="26">
        <f t="shared" si="155"/>
        <v>0</v>
      </c>
      <c r="AZ26" s="26"/>
      <c r="BA26" s="25">
        <v>0</v>
      </c>
      <c r="BB26" s="26">
        <f t="shared" si="156"/>
        <v>0</v>
      </c>
      <c r="BC26" s="26">
        <f t="shared" ref="BC26:BD26" si="245">SUM(AW26+AZ26)</f>
        <v>0</v>
      </c>
      <c r="BD26" s="26">
        <f t="shared" si="245"/>
        <v>0</v>
      </c>
      <c r="BE26" s="27">
        <f t="shared" si="158"/>
        <v>0</v>
      </c>
      <c r="BF26" s="30">
        <f>Oktober!BL26</f>
        <v>0</v>
      </c>
      <c r="BG26" s="26">
        <f>Oktober!BM26</f>
        <v>0</v>
      </c>
      <c r="BH26" s="26">
        <f t="shared" si="159"/>
        <v>0</v>
      </c>
      <c r="BI26" s="25">
        <v>0</v>
      </c>
      <c r="BJ26" s="25">
        <v>0</v>
      </c>
      <c r="BK26" s="26">
        <f t="shared" si="160"/>
        <v>0</v>
      </c>
      <c r="BL26" s="26">
        <f t="shared" ref="BL26:BM26" si="246">SUM(BF26+BI26)</f>
        <v>0</v>
      </c>
      <c r="BM26" s="26">
        <f t="shared" si="246"/>
        <v>0</v>
      </c>
      <c r="BN26" s="27">
        <f t="shared" si="162"/>
        <v>0</v>
      </c>
      <c r="BO26" s="28">
        <f>Oktober!BU26</f>
        <v>12</v>
      </c>
      <c r="BP26" s="28">
        <f>Oktober!BV26</f>
        <v>19</v>
      </c>
      <c r="BQ26" s="26">
        <f t="shared" si="163"/>
        <v>31</v>
      </c>
      <c r="BR26" s="26"/>
      <c r="BS26" s="26"/>
      <c r="BT26" s="26">
        <f t="shared" si="164"/>
        <v>0</v>
      </c>
      <c r="BU26" s="26">
        <f t="shared" ref="BU26:BV26" si="247">SUM(BO26+BR26)</f>
        <v>12</v>
      </c>
      <c r="BV26" s="26">
        <f t="shared" si="247"/>
        <v>19</v>
      </c>
      <c r="BW26" s="27">
        <f t="shared" si="166"/>
        <v>31</v>
      </c>
      <c r="BX26" s="30">
        <f>Oktober!CD26</f>
        <v>0</v>
      </c>
      <c r="BY26" s="26">
        <f>Oktober!CE26</f>
        <v>0</v>
      </c>
      <c r="BZ26" s="26">
        <f t="shared" si="167"/>
        <v>0</v>
      </c>
      <c r="CA26" s="26"/>
      <c r="CB26" s="26"/>
      <c r="CC26" s="26">
        <f t="shared" si="168"/>
        <v>0</v>
      </c>
      <c r="CD26" s="26">
        <f t="shared" ref="CD26:CE26" si="248">SUM(BX26+CA26)</f>
        <v>0</v>
      </c>
      <c r="CE26" s="26">
        <f t="shared" si="248"/>
        <v>0</v>
      </c>
      <c r="CF26" s="27">
        <f t="shared" si="170"/>
        <v>0</v>
      </c>
      <c r="CG26" s="28">
        <f>September!CM26</f>
        <v>8</v>
      </c>
      <c r="CH26" s="28">
        <f>September!CN26</f>
        <v>15</v>
      </c>
      <c r="CI26" s="26">
        <f t="shared" si="171"/>
        <v>23</v>
      </c>
      <c r="CJ26" s="25">
        <v>1</v>
      </c>
      <c r="CK26" s="25">
        <v>1</v>
      </c>
      <c r="CL26" s="26">
        <f t="shared" si="172"/>
        <v>2</v>
      </c>
      <c r="CM26" s="26">
        <f t="shared" ref="CM26:CN26" si="249">SUM(CG26+CJ26)</f>
        <v>9</v>
      </c>
      <c r="CN26" s="26">
        <f t="shared" si="249"/>
        <v>16</v>
      </c>
      <c r="CO26" s="27">
        <f t="shared" si="174"/>
        <v>25</v>
      </c>
      <c r="CP26" s="95">
        <f ca="1">IFERROR(__xludf.DUMMYFUNCTION("""COMPUTED_VALUE"""),40)</f>
        <v>40</v>
      </c>
      <c r="CQ26" s="96">
        <f ca="1">IFERROR(__xludf.DUMMYFUNCTION("""COMPUTED_VALUE"""),85)</f>
        <v>85</v>
      </c>
      <c r="CR26" s="96">
        <f ca="1">IFERROR(__xludf.DUMMYFUNCTION("""COMPUTED_VALUE"""),125)</f>
        <v>125</v>
      </c>
      <c r="CS26" s="100">
        <f ca="1">IFERROR(__xludf.DUMMYFUNCTION("""COMPUTED_VALUE"""),0)</f>
        <v>0</v>
      </c>
      <c r="CT26" s="100">
        <f ca="1">IFERROR(__xludf.DUMMYFUNCTION("""COMPUTED_VALUE"""),0)</f>
        <v>0</v>
      </c>
      <c r="CU26" s="100">
        <f ca="1">IFERROR(__xludf.DUMMYFUNCTION("""COMPUTED_VALUE"""),0)</f>
        <v>0</v>
      </c>
      <c r="CV26" s="96">
        <f ca="1">IFERROR(__xludf.DUMMYFUNCTION("""COMPUTED_VALUE"""),40)</f>
        <v>40</v>
      </c>
      <c r="CW26" s="96">
        <f ca="1">IFERROR(__xludf.DUMMYFUNCTION("""COMPUTED_VALUE"""),85)</f>
        <v>85</v>
      </c>
      <c r="CX26" s="97">
        <f ca="1">IFERROR(__xludf.DUMMYFUNCTION("""COMPUTED_VALUE"""),125)</f>
        <v>125</v>
      </c>
      <c r="CY26" s="28">
        <f>Oktober!DE26</f>
        <v>0</v>
      </c>
      <c r="CZ26" s="28">
        <f>Oktober!DF26</f>
        <v>0</v>
      </c>
      <c r="DA26" s="26">
        <f t="shared" si="175"/>
        <v>0</v>
      </c>
      <c r="DB26" s="25">
        <v>0</v>
      </c>
      <c r="DC26" s="25">
        <v>0</v>
      </c>
      <c r="DD26" s="26">
        <f t="shared" si="176"/>
        <v>0</v>
      </c>
      <c r="DE26" s="26">
        <f t="shared" ref="DE26:DF26" si="250">SUM(CY26+DB26)</f>
        <v>0</v>
      </c>
      <c r="DF26" s="26">
        <f t="shared" si="250"/>
        <v>0</v>
      </c>
      <c r="DG26" s="27">
        <f t="shared" si="178"/>
        <v>0</v>
      </c>
      <c r="DH26" s="30">
        <f>Oktober!DN26</f>
        <v>60</v>
      </c>
      <c r="DI26" s="26">
        <f>Oktober!DO26</f>
        <v>108</v>
      </c>
      <c r="DJ26" s="26">
        <f t="shared" si="179"/>
        <v>168</v>
      </c>
      <c r="DK26" s="25">
        <v>11</v>
      </c>
      <c r="DL26" s="25">
        <v>10</v>
      </c>
      <c r="DM26" s="26">
        <f t="shared" si="180"/>
        <v>21</v>
      </c>
      <c r="DN26" s="26">
        <f t="shared" ref="DN26:DO26" si="251">SUM(DH26+DK26)</f>
        <v>71</v>
      </c>
      <c r="DO26" s="26">
        <f t="shared" si="251"/>
        <v>118</v>
      </c>
      <c r="DP26" s="27">
        <f t="shared" si="182"/>
        <v>189</v>
      </c>
      <c r="DQ26" s="28">
        <f>Oktober!DW26</f>
        <v>63</v>
      </c>
      <c r="DR26" s="26">
        <f>Oktober!DX26</f>
        <v>124</v>
      </c>
      <c r="DS26" s="26">
        <f t="shared" si="183"/>
        <v>187</v>
      </c>
      <c r="DT26" s="204">
        <v>7</v>
      </c>
      <c r="DU26" s="203">
        <v>25</v>
      </c>
      <c r="DV26" s="26">
        <f t="shared" si="184"/>
        <v>32</v>
      </c>
      <c r="DW26" s="26">
        <f t="shared" ref="DW26:DX26" si="252">SUM(DQ26+DT26)</f>
        <v>70</v>
      </c>
      <c r="DX26" s="26">
        <f t="shared" si="252"/>
        <v>149</v>
      </c>
      <c r="DY26" s="27">
        <f t="shared" si="186"/>
        <v>219</v>
      </c>
      <c r="DZ26" s="30">
        <f>Oktober!EF26</f>
        <v>35</v>
      </c>
      <c r="EA26" s="26">
        <f>Oktober!EG26</f>
        <v>54</v>
      </c>
      <c r="EB26" s="26">
        <f t="shared" si="187"/>
        <v>89</v>
      </c>
      <c r="EC26" s="25">
        <v>6</v>
      </c>
      <c r="ED26" s="25">
        <v>4</v>
      </c>
      <c r="EE26" s="26">
        <f t="shared" si="188"/>
        <v>10</v>
      </c>
      <c r="EF26" s="26">
        <f t="shared" ref="EF26:EG26" si="253">SUM(DZ26+EC26)</f>
        <v>41</v>
      </c>
      <c r="EG26" s="26">
        <f t="shared" si="253"/>
        <v>58</v>
      </c>
      <c r="EH26" s="27">
        <f t="shared" si="190"/>
        <v>99</v>
      </c>
      <c r="EI26" s="30">
        <f>Oktober!EO26</f>
        <v>138</v>
      </c>
      <c r="EJ26" s="26">
        <f>Oktober!EP26</f>
        <v>291</v>
      </c>
      <c r="EK26" s="26">
        <f t="shared" si="191"/>
        <v>429</v>
      </c>
      <c r="EL26" s="25">
        <v>18</v>
      </c>
      <c r="EM26" s="25">
        <v>27</v>
      </c>
      <c r="EN26" s="26">
        <f t="shared" si="192"/>
        <v>45</v>
      </c>
      <c r="EO26" s="26">
        <f t="shared" ref="EO26:EP26" si="254">SUM(EI26+EL26)</f>
        <v>156</v>
      </c>
      <c r="EP26" s="26">
        <f t="shared" si="254"/>
        <v>318</v>
      </c>
      <c r="EQ26" s="27">
        <f t="shared" si="194"/>
        <v>474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24">
        <f>Oktober!J27</f>
        <v>0</v>
      </c>
      <c r="E27" s="25">
        <f>Oktober!K27</f>
        <v>0</v>
      </c>
      <c r="F27" s="26">
        <f t="shared" si="135"/>
        <v>0</v>
      </c>
      <c r="G27" s="26"/>
      <c r="H27" s="26"/>
      <c r="I27" s="26">
        <f t="shared" si="136"/>
        <v>0</v>
      </c>
      <c r="J27" s="26">
        <f t="shared" ref="J27:K27" si="255">SUM(D27+G27)</f>
        <v>0</v>
      </c>
      <c r="K27" s="26">
        <f t="shared" si="255"/>
        <v>0</v>
      </c>
      <c r="L27" s="27">
        <f t="shared" si="138"/>
        <v>0</v>
      </c>
      <c r="M27" s="28">
        <f>Oktober!S27</f>
        <v>1</v>
      </c>
      <c r="N27" s="26">
        <f>Oktober!T27</f>
        <v>4</v>
      </c>
      <c r="O27" s="26">
        <f t="shared" si="139"/>
        <v>5</v>
      </c>
      <c r="P27" s="25">
        <v>0</v>
      </c>
      <c r="Q27" s="25">
        <v>1</v>
      </c>
      <c r="R27" s="26">
        <f t="shared" si="140"/>
        <v>1</v>
      </c>
      <c r="S27" s="26">
        <f t="shared" ref="S27:T27" si="256">SUM(M27+P27)</f>
        <v>1</v>
      </c>
      <c r="T27" s="26">
        <f t="shared" si="256"/>
        <v>5</v>
      </c>
      <c r="U27" s="27">
        <f t="shared" si="142"/>
        <v>6</v>
      </c>
      <c r="V27" s="28">
        <f>Oktober!AB27</f>
        <v>9</v>
      </c>
      <c r="W27" s="28">
        <f>Oktober!AC27</f>
        <v>10</v>
      </c>
      <c r="X27" s="26">
        <f t="shared" si="143"/>
        <v>19</v>
      </c>
      <c r="Y27" s="25">
        <v>8</v>
      </c>
      <c r="Z27" s="25">
        <v>7</v>
      </c>
      <c r="AA27" s="26">
        <f t="shared" si="144"/>
        <v>15</v>
      </c>
      <c r="AB27" s="26">
        <f t="shared" ref="AB27:AC27" si="257">SUM(V27+Y27)</f>
        <v>17</v>
      </c>
      <c r="AC27" s="26">
        <f t="shared" si="257"/>
        <v>17</v>
      </c>
      <c r="AD27" s="27">
        <f t="shared" si="146"/>
        <v>34</v>
      </c>
      <c r="AE27" s="28">
        <f>Oktober!AK27</f>
        <v>119</v>
      </c>
      <c r="AF27" s="28">
        <f>Oktober!AL27</f>
        <v>347</v>
      </c>
      <c r="AG27" s="26">
        <f t="shared" si="147"/>
        <v>466</v>
      </c>
      <c r="AH27" s="25">
        <v>11</v>
      </c>
      <c r="AI27" s="25">
        <v>33</v>
      </c>
      <c r="AJ27" s="26">
        <f t="shared" si="148"/>
        <v>44</v>
      </c>
      <c r="AK27" s="26">
        <f t="shared" ref="AK27:AL27" si="258">SUM(AE27+AH27)</f>
        <v>130</v>
      </c>
      <c r="AL27" s="26">
        <f t="shared" si="258"/>
        <v>380</v>
      </c>
      <c r="AM27" s="27">
        <f t="shared" si="150"/>
        <v>510</v>
      </c>
      <c r="AN27" s="30">
        <f>Oktober!AT27</f>
        <v>23</v>
      </c>
      <c r="AO27" s="26">
        <f>Oktober!AU27</f>
        <v>27</v>
      </c>
      <c r="AP27" s="26">
        <f t="shared" si="151"/>
        <v>50</v>
      </c>
      <c r="AQ27" s="25">
        <v>2</v>
      </c>
      <c r="AR27" s="25">
        <v>4</v>
      </c>
      <c r="AS27" s="26">
        <f t="shared" si="152"/>
        <v>6</v>
      </c>
      <c r="AT27" s="26">
        <f t="shared" ref="AT27:AU27" si="259">SUM(AN27+AQ27)</f>
        <v>25</v>
      </c>
      <c r="AU27" s="26">
        <f t="shared" si="259"/>
        <v>31</v>
      </c>
      <c r="AV27" s="27">
        <f t="shared" si="154"/>
        <v>56</v>
      </c>
      <c r="AW27" s="28">
        <f>Oktober!BC27</f>
        <v>32</v>
      </c>
      <c r="AX27" s="28">
        <f>Oktober!BD27</f>
        <v>34</v>
      </c>
      <c r="AY27" s="26">
        <f t="shared" si="155"/>
        <v>66</v>
      </c>
      <c r="AZ27" s="25">
        <v>0</v>
      </c>
      <c r="BA27" s="25">
        <v>0</v>
      </c>
      <c r="BB27" s="26">
        <f t="shared" si="156"/>
        <v>0</v>
      </c>
      <c r="BC27" s="26">
        <f t="shared" ref="BC27:BD27" si="260">SUM(AW27+AZ27)</f>
        <v>32</v>
      </c>
      <c r="BD27" s="26">
        <f t="shared" si="260"/>
        <v>34</v>
      </c>
      <c r="BE27" s="27">
        <f t="shared" si="158"/>
        <v>66</v>
      </c>
      <c r="BF27" s="30">
        <f>Oktober!BL27</f>
        <v>0</v>
      </c>
      <c r="BG27" s="26">
        <f>Oktober!BM27</f>
        <v>0</v>
      </c>
      <c r="BH27" s="26">
        <f t="shared" si="159"/>
        <v>0</v>
      </c>
      <c r="BI27" s="25">
        <v>0</v>
      </c>
      <c r="BJ27" s="25">
        <v>0</v>
      </c>
      <c r="BK27" s="26">
        <f t="shared" si="160"/>
        <v>0</v>
      </c>
      <c r="BL27" s="26">
        <f t="shared" ref="BL27:BM27" si="261">SUM(BF27+BI27)</f>
        <v>0</v>
      </c>
      <c r="BM27" s="26">
        <f t="shared" si="261"/>
        <v>0</v>
      </c>
      <c r="BN27" s="27">
        <f t="shared" si="162"/>
        <v>0</v>
      </c>
      <c r="BO27" s="28">
        <f>Oktober!BU27</f>
        <v>4</v>
      </c>
      <c r="BP27" s="28">
        <f>Oktober!BV27</f>
        <v>4</v>
      </c>
      <c r="BQ27" s="26">
        <f t="shared" si="163"/>
        <v>8</v>
      </c>
      <c r="BR27" s="26"/>
      <c r="BS27" s="26"/>
      <c r="BT27" s="26">
        <f t="shared" si="164"/>
        <v>0</v>
      </c>
      <c r="BU27" s="26">
        <f t="shared" ref="BU27:BV27" si="262">SUM(BO27+BR27)</f>
        <v>4</v>
      </c>
      <c r="BV27" s="26">
        <f t="shared" si="262"/>
        <v>4</v>
      </c>
      <c r="BW27" s="27">
        <f t="shared" si="166"/>
        <v>8</v>
      </c>
      <c r="BX27" s="30">
        <f>Oktober!CD27</f>
        <v>16</v>
      </c>
      <c r="BY27" s="26">
        <f>Oktober!CE27</f>
        <v>15</v>
      </c>
      <c r="BZ27" s="26">
        <f t="shared" si="167"/>
        <v>31</v>
      </c>
      <c r="CA27" s="26"/>
      <c r="CB27" s="25">
        <v>1</v>
      </c>
      <c r="CC27" s="26">
        <f t="shared" si="168"/>
        <v>1</v>
      </c>
      <c r="CD27" s="26">
        <f t="shared" ref="CD27:CE27" si="263">SUM(BX27+CA27)</f>
        <v>16</v>
      </c>
      <c r="CE27" s="26">
        <f t="shared" si="263"/>
        <v>16</v>
      </c>
      <c r="CF27" s="27">
        <f t="shared" si="170"/>
        <v>32</v>
      </c>
      <c r="CG27" s="28">
        <f>September!CM27</f>
        <v>5</v>
      </c>
      <c r="CH27" s="28">
        <f>September!CN27</f>
        <v>12</v>
      </c>
      <c r="CI27" s="26">
        <f t="shared" si="171"/>
        <v>17</v>
      </c>
      <c r="CJ27" s="25">
        <v>1</v>
      </c>
      <c r="CK27" s="26"/>
      <c r="CL27" s="26">
        <f t="shared" si="172"/>
        <v>1</v>
      </c>
      <c r="CM27" s="26">
        <f t="shared" ref="CM27:CN27" si="264">SUM(CG27+CJ27)</f>
        <v>6</v>
      </c>
      <c r="CN27" s="26">
        <f t="shared" si="264"/>
        <v>12</v>
      </c>
      <c r="CO27" s="27">
        <f t="shared" si="174"/>
        <v>18</v>
      </c>
      <c r="CP27" s="95">
        <f ca="1">IFERROR(__xludf.DUMMYFUNCTION("""COMPUTED_VALUE"""),92)</f>
        <v>92</v>
      </c>
      <c r="CQ27" s="96">
        <f ca="1">IFERROR(__xludf.DUMMYFUNCTION("""COMPUTED_VALUE"""),155)</f>
        <v>155</v>
      </c>
      <c r="CR27" s="96">
        <f ca="1">IFERROR(__xludf.DUMMYFUNCTION("""COMPUTED_VALUE"""),247)</f>
        <v>247</v>
      </c>
      <c r="CS27" s="100">
        <f ca="1">IFERROR(__xludf.DUMMYFUNCTION("""COMPUTED_VALUE"""),0)</f>
        <v>0</v>
      </c>
      <c r="CT27" s="100">
        <f ca="1">IFERROR(__xludf.DUMMYFUNCTION("""COMPUTED_VALUE"""),0)</f>
        <v>0</v>
      </c>
      <c r="CU27" s="100">
        <f ca="1">IFERROR(__xludf.DUMMYFUNCTION("""COMPUTED_VALUE"""),0)</f>
        <v>0</v>
      </c>
      <c r="CV27" s="96">
        <f ca="1">IFERROR(__xludf.DUMMYFUNCTION("""COMPUTED_VALUE"""),92)</f>
        <v>92</v>
      </c>
      <c r="CW27" s="96">
        <f ca="1">IFERROR(__xludf.DUMMYFUNCTION("""COMPUTED_VALUE"""),155)</f>
        <v>155</v>
      </c>
      <c r="CX27" s="97">
        <f ca="1">IFERROR(__xludf.DUMMYFUNCTION("""COMPUTED_VALUE"""),247)</f>
        <v>247</v>
      </c>
      <c r="CY27" s="28">
        <f>Oktober!DE27</f>
        <v>19</v>
      </c>
      <c r="CZ27" s="28">
        <f>Oktober!DF27</f>
        <v>14</v>
      </c>
      <c r="DA27" s="26">
        <f t="shared" si="175"/>
        <v>33</v>
      </c>
      <c r="DB27" s="25">
        <v>1</v>
      </c>
      <c r="DC27" s="25">
        <v>2</v>
      </c>
      <c r="DD27" s="26">
        <f t="shared" si="176"/>
        <v>3</v>
      </c>
      <c r="DE27" s="26">
        <f t="shared" ref="DE27:DF27" si="265">SUM(CY27+DB27)</f>
        <v>20</v>
      </c>
      <c r="DF27" s="26">
        <f t="shared" si="265"/>
        <v>16</v>
      </c>
      <c r="DG27" s="27">
        <f t="shared" si="178"/>
        <v>36</v>
      </c>
      <c r="DH27" s="30">
        <f>Oktober!DN27</f>
        <v>64</v>
      </c>
      <c r="DI27" s="26">
        <f>Oktober!DO27</f>
        <v>74</v>
      </c>
      <c r="DJ27" s="26">
        <f t="shared" si="179"/>
        <v>138</v>
      </c>
      <c r="DK27" s="25">
        <v>6</v>
      </c>
      <c r="DL27" s="25">
        <v>5</v>
      </c>
      <c r="DM27" s="26">
        <f t="shared" si="180"/>
        <v>11</v>
      </c>
      <c r="DN27" s="26">
        <f t="shared" ref="DN27:DO27" si="266">SUM(DH27+DK27)</f>
        <v>70</v>
      </c>
      <c r="DO27" s="26">
        <f t="shared" si="266"/>
        <v>79</v>
      </c>
      <c r="DP27" s="27">
        <f t="shared" si="182"/>
        <v>149</v>
      </c>
      <c r="DQ27" s="28">
        <f>Oktober!DW27</f>
        <v>54</v>
      </c>
      <c r="DR27" s="26">
        <f>Oktober!DX27</f>
        <v>81</v>
      </c>
      <c r="DS27" s="26">
        <f t="shared" si="183"/>
        <v>135</v>
      </c>
      <c r="DT27" s="204">
        <v>8</v>
      </c>
      <c r="DU27" s="203">
        <v>24</v>
      </c>
      <c r="DV27" s="26">
        <f t="shared" si="184"/>
        <v>32</v>
      </c>
      <c r="DW27" s="26">
        <f t="shared" ref="DW27:DX27" si="267">SUM(DQ27+DT27)</f>
        <v>62</v>
      </c>
      <c r="DX27" s="26">
        <f t="shared" si="267"/>
        <v>105</v>
      </c>
      <c r="DY27" s="27">
        <f t="shared" si="186"/>
        <v>167</v>
      </c>
      <c r="DZ27" s="30">
        <f>Oktober!EF27</f>
        <v>18</v>
      </c>
      <c r="EA27" s="26">
        <f>Oktober!EG27</f>
        <v>20</v>
      </c>
      <c r="EB27" s="26">
        <f t="shared" si="187"/>
        <v>38</v>
      </c>
      <c r="EC27" s="25">
        <v>5</v>
      </c>
      <c r="ED27" s="25">
        <v>3</v>
      </c>
      <c r="EE27" s="26">
        <f t="shared" si="188"/>
        <v>8</v>
      </c>
      <c r="EF27" s="26">
        <f t="shared" ref="EF27:EG27" si="268">SUM(DZ27+EC27)</f>
        <v>23</v>
      </c>
      <c r="EG27" s="26">
        <f t="shared" si="268"/>
        <v>23</v>
      </c>
      <c r="EH27" s="27">
        <f t="shared" si="190"/>
        <v>46</v>
      </c>
      <c r="EI27" s="30">
        <f>Oktober!EO27</f>
        <v>76</v>
      </c>
      <c r="EJ27" s="26">
        <f>Oktober!EP27</f>
        <v>88</v>
      </c>
      <c r="EK27" s="26">
        <f t="shared" si="191"/>
        <v>164</v>
      </c>
      <c r="EL27" s="25">
        <v>13</v>
      </c>
      <c r="EM27" s="25">
        <v>19</v>
      </c>
      <c r="EN27" s="26">
        <f t="shared" si="192"/>
        <v>32</v>
      </c>
      <c r="EO27" s="26">
        <f t="shared" ref="EO27:EP27" si="269">SUM(EI27+EL27)</f>
        <v>89</v>
      </c>
      <c r="EP27" s="26">
        <f t="shared" si="269"/>
        <v>107</v>
      </c>
      <c r="EQ27" s="27">
        <f t="shared" si="194"/>
        <v>196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24">
        <f>Oktober!J28</f>
        <v>0</v>
      </c>
      <c r="E28" s="25">
        <f>Oktober!K28</f>
        <v>0</v>
      </c>
      <c r="F28" s="26">
        <f t="shared" si="135"/>
        <v>0</v>
      </c>
      <c r="G28" s="26"/>
      <c r="H28" s="26"/>
      <c r="I28" s="26">
        <f t="shared" si="136"/>
        <v>0</v>
      </c>
      <c r="J28" s="26">
        <f t="shared" ref="J28:K28" si="270">SUM(D28+G28)</f>
        <v>0</v>
      </c>
      <c r="K28" s="26">
        <f t="shared" si="270"/>
        <v>0</v>
      </c>
      <c r="L28" s="27">
        <f t="shared" si="138"/>
        <v>0</v>
      </c>
      <c r="M28" s="28">
        <f>Oktober!S28</f>
        <v>1</v>
      </c>
      <c r="N28" s="26">
        <f>Oktober!T28</f>
        <v>2</v>
      </c>
      <c r="O28" s="26">
        <f t="shared" si="139"/>
        <v>3</v>
      </c>
      <c r="P28" s="25">
        <v>0</v>
      </c>
      <c r="Q28" s="25">
        <v>1</v>
      </c>
      <c r="R28" s="26">
        <f t="shared" si="140"/>
        <v>1</v>
      </c>
      <c r="S28" s="26">
        <f t="shared" ref="S28:T28" si="271">SUM(M28+P28)</f>
        <v>1</v>
      </c>
      <c r="T28" s="26">
        <f t="shared" si="271"/>
        <v>3</v>
      </c>
      <c r="U28" s="27">
        <f t="shared" si="142"/>
        <v>4</v>
      </c>
      <c r="V28" s="28">
        <f>Oktober!AB28</f>
        <v>9</v>
      </c>
      <c r="W28" s="28">
        <f>Oktober!AC28</f>
        <v>10</v>
      </c>
      <c r="X28" s="26">
        <f t="shared" si="143"/>
        <v>19</v>
      </c>
      <c r="Y28" s="25">
        <v>8</v>
      </c>
      <c r="Z28" s="25">
        <v>7</v>
      </c>
      <c r="AA28" s="26">
        <f t="shared" si="144"/>
        <v>15</v>
      </c>
      <c r="AB28" s="26">
        <f t="shared" ref="AB28:AC28" si="272">SUM(V28+Y28)</f>
        <v>17</v>
      </c>
      <c r="AC28" s="26">
        <f t="shared" si="272"/>
        <v>17</v>
      </c>
      <c r="AD28" s="27">
        <f t="shared" si="146"/>
        <v>34</v>
      </c>
      <c r="AE28" s="28">
        <f>Oktober!AK28</f>
        <v>119</v>
      </c>
      <c r="AF28" s="28">
        <f>Oktober!AL28</f>
        <v>347</v>
      </c>
      <c r="AG28" s="26">
        <f t="shared" si="147"/>
        <v>466</v>
      </c>
      <c r="AH28" s="25">
        <v>11</v>
      </c>
      <c r="AI28" s="25">
        <v>33</v>
      </c>
      <c r="AJ28" s="26">
        <f t="shared" si="148"/>
        <v>44</v>
      </c>
      <c r="AK28" s="26">
        <f t="shared" ref="AK28:AL28" si="273">SUM(AE28+AH28)</f>
        <v>130</v>
      </c>
      <c r="AL28" s="26">
        <f t="shared" si="273"/>
        <v>380</v>
      </c>
      <c r="AM28" s="27">
        <f t="shared" si="150"/>
        <v>510</v>
      </c>
      <c r="AN28" s="30">
        <f>Oktober!AT28</f>
        <v>23</v>
      </c>
      <c r="AO28" s="26">
        <f>Oktober!AU28</f>
        <v>27</v>
      </c>
      <c r="AP28" s="26">
        <f t="shared" si="151"/>
        <v>50</v>
      </c>
      <c r="AQ28" s="25">
        <v>2</v>
      </c>
      <c r="AR28" s="25">
        <v>4</v>
      </c>
      <c r="AS28" s="26">
        <f t="shared" si="152"/>
        <v>6</v>
      </c>
      <c r="AT28" s="26">
        <f t="shared" ref="AT28:AU28" si="274">SUM(AN28+AQ28)</f>
        <v>25</v>
      </c>
      <c r="AU28" s="26">
        <f t="shared" si="274"/>
        <v>31</v>
      </c>
      <c r="AV28" s="27">
        <f t="shared" si="154"/>
        <v>56</v>
      </c>
      <c r="AW28" s="28">
        <f>Oktober!BC28</f>
        <v>0</v>
      </c>
      <c r="AX28" s="28">
        <f>Oktober!BD28</f>
        <v>0</v>
      </c>
      <c r="AY28" s="26">
        <f t="shared" si="155"/>
        <v>0</v>
      </c>
      <c r="AZ28" s="25">
        <v>0</v>
      </c>
      <c r="BA28" s="25">
        <v>0</v>
      </c>
      <c r="BB28" s="26">
        <f t="shared" si="156"/>
        <v>0</v>
      </c>
      <c r="BC28" s="26">
        <f t="shared" ref="BC28:BD28" si="275">SUM(AW28+AZ28)</f>
        <v>0</v>
      </c>
      <c r="BD28" s="26">
        <f t="shared" si="275"/>
        <v>0</v>
      </c>
      <c r="BE28" s="27">
        <f t="shared" si="158"/>
        <v>0</v>
      </c>
      <c r="BF28" s="30">
        <f>Oktober!BL28</f>
        <v>3</v>
      </c>
      <c r="BG28" s="26">
        <f>Oktober!BM28</f>
        <v>9</v>
      </c>
      <c r="BH28" s="26">
        <f t="shared" si="159"/>
        <v>12</v>
      </c>
      <c r="BI28" s="25">
        <v>2</v>
      </c>
      <c r="BJ28" s="25">
        <v>3</v>
      </c>
      <c r="BK28" s="26">
        <f t="shared" si="160"/>
        <v>5</v>
      </c>
      <c r="BL28" s="26">
        <f t="shared" ref="BL28:BM28" si="276">SUM(BF28+BI28)</f>
        <v>5</v>
      </c>
      <c r="BM28" s="26">
        <f t="shared" si="276"/>
        <v>12</v>
      </c>
      <c r="BN28" s="27">
        <f t="shared" si="162"/>
        <v>17</v>
      </c>
      <c r="BO28" s="28">
        <f>Oktober!BU28</f>
        <v>3</v>
      </c>
      <c r="BP28" s="28">
        <f>Oktober!BV28</f>
        <v>3</v>
      </c>
      <c r="BQ28" s="26">
        <f t="shared" si="163"/>
        <v>6</v>
      </c>
      <c r="BR28" s="26"/>
      <c r="BS28" s="26"/>
      <c r="BT28" s="26">
        <f t="shared" si="164"/>
        <v>0</v>
      </c>
      <c r="BU28" s="26">
        <f t="shared" ref="BU28:BV28" si="277">SUM(BO28+BR28)</f>
        <v>3</v>
      </c>
      <c r="BV28" s="26">
        <f t="shared" si="277"/>
        <v>3</v>
      </c>
      <c r="BW28" s="27">
        <f t="shared" si="166"/>
        <v>6</v>
      </c>
      <c r="BX28" s="30">
        <f>Oktober!CD28</f>
        <v>16</v>
      </c>
      <c r="BY28" s="26">
        <f>Oktober!CE28</f>
        <v>15</v>
      </c>
      <c r="BZ28" s="26">
        <f t="shared" si="167"/>
        <v>31</v>
      </c>
      <c r="CA28" s="26"/>
      <c r="CB28" s="25">
        <v>1</v>
      </c>
      <c r="CC28" s="26">
        <f t="shared" si="168"/>
        <v>1</v>
      </c>
      <c r="CD28" s="26">
        <f t="shared" ref="CD28:CE28" si="278">SUM(BX28+CA28)</f>
        <v>16</v>
      </c>
      <c r="CE28" s="26">
        <f t="shared" si="278"/>
        <v>16</v>
      </c>
      <c r="CF28" s="27">
        <f t="shared" si="170"/>
        <v>32</v>
      </c>
      <c r="CG28" s="28">
        <f>September!CM28</f>
        <v>5</v>
      </c>
      <c r="CH28" s="28">
        <f>September!CN28</f>
        <v>12</v>
      </c>
      <c r="CI28" s="26">
        <f t="shared" si="171"/>
        <v>17</v>
      </c>
      <c r="CJ28" s="25">
        <v>1</v>
      </c>
      <c r="CK28" s="26"/>
      <c r="CL28" s="26">
        <f t="shared" si="172"/>
        <v>1</v>
      </c>
      <c r="CM28" s="26">
        <f t="shared" ref="CM28:CN28" si="279">SUM(CG28+CJ28)</f>
        <v>6</v>
      </c>
      <c r="CN28" s="26">
        <f t="shared" si="279"/>
        <v>12</v>
      </c>
      <c r="CO28" s="27">
        <f t="shared" si="174"/>
        <v>18</v>
      </c>
      <c r="CP28" s="95">
        <f ca="1">IFERROR(__xludf.DUMMYFUNCTION("""COMPUTED_VALUE"""),84)</f>
        <v>84</v>
      </c>
      <c r="CQ28" s="96">
        <f ca="1">IFERROR(__xludf.DUMMYFUNCTION("""COMPUTED_VALUE"""),141)</f>
        <v>141</v>
      </c>
      <c r="CR28" s="96">
        <f ca="1">IFERROR(__xludf.DUMMYFUNCTION("""COMPUTED_VALUE"""),225)</f>
        <v>225</v>
      </c>
      <c r="CS28" s="100">
        <f ca="1">IFERROR(__xludf.DUMMYFUNCTION("""COMPUTED_VALUE"""),0)</f>
        <v>0</v>
      </c>
      <c r="CT28" s="100">
        <f ca="1">IFERROR(__xludf.DUMMYFUNCTION("""COMPUTED_VALUE"""),0)</f>
        <v>0</v>
      </c>
      <c r="CU28" s="100">
        <f ca="1">IFERROR(__xludf.DUMMYFUNCTION("""COMPUTED_VALUE"""),0)</f>
        <v>0</v>
      </c>
      <c r="CV28" s="96">
        <f ca="1">IFERROR(__xludf.DUMMYFUNCTION("""COMPUTED_VALUE"""),84)</f>
        <v>84</v>
      </c>
      <c r="CW28" s="96">
        <f ca="1">IFERROR(__xludf.DUMMYFUNCTION("""COMPUTED_VALUE"""),141)</f>
        <v>141</v>
      </c>
      <c r="CX28" s="97">
        <f ca="1">IFERROR(__xludf.DUMMYFUNCTION("""COMPUTED_VALUE"""),225)</f>
        <v>225</v>
      </c>
      <c r="CY28" s="28">
        <f>Oktober!DE28</f>
        <v>17</v>
      </c>
      <c r="CZ28" s="28">
        <f>Oktober!DF28</f>
        <v>15</v>
      </c>
      <c r="DA28" s="26">
        <f t="shared" si="175"/>
        <v>32</v>
      </c>
      <c r="DB28" s="25">
        <v>1</v>
      </c>
      <c r="DC28" s="25">
        <v>2</v>
      </c>
      <c r="DD28" s="26">
        <f t="shared" si="176"/>
        <v>3</v>
      </c>
      <c r="DE28" s="26">
        <f t="shared" ref="DE28:DF28" si="280">SUM(CY28+DB28)</f>
        <v>18</v>
      </c>
      <c r="DF28" s="26">
        <f t="shared" si="280"/>
        <v>17</v>
      </c>
      <c r="DG28" s="27">
        <f t="shared" si="178"/>
        <v>35</v>
      </c>
      <c r="DH28" s="30">
        <f>Oktober!DN28</f>
        <v>76</v>
      </c>
      <c r="DI28" s="26">
        <f>Oktober!DO28</f>
        <v>108</v>
      </c>
      <c r="DJ28" s="26">
        <f t="shared" si="179"/>
        <v>184</v>
      </c>
      <c r="DK28" s="25">
        <v>7</v>
      </c>
      <c r="DL28" s="25">
        <v>8</v>
      </c>
      <c r="DM28" s="26">
        <f t="shared" si="180"/>
        <v>15</v>
      </c>
      <c r="DN28" s="26">
        <f t="shared" ref="DN28:DO28" si="281">SUM(DH28+DK28)</f>
        <v>83</v>
      </c>
      <c r="DO28" s="26">
        <f t="shared" si="281"/>
        <v>116</v>
      </c>
      <c r="DP28" s="27">
        <f t="shared" si="182"/>
        <v>199</v>
      </c>
      <c r="DQ28" s="28">
        <f>Oktober!DW28</f>
        <v>54</v>
      </c>
      <c r="DR28" s="26">
        <f>Oktober!DX28</f>
        <v>81</v>
      </c>
      <c r="DS28" s="26">
        <f t="shared" si="183"/>
        <v>135</v>
      </c>
      <c r="DT28" s="204">
        <v>8</v>
      </c>
      <c r="DU28" s="203">
        <v>24</v>
      </c>
      <c r="DV28" s="26">
        <f t="shared" si="184"/>
        <v>32</v>
      </c>
      <c r="DW28" s="26">
        <f t="shared" ref="DW28:DX28" si="282">SUM(DQ28+DT28)</f>
        <v>62</v>
      </c>
      <c r="DX28" s="26">
        <f t="shared" si="282"/>
        <v>105</v>
      </c>
      <c r="DY28" s="27">
        <f t="shared" si="186"/>
        <v>167</v>
      </c>
      <c r="DZ28" s="30">
        <f>Oktober!EF28</f>
        <v>18</v>
      </c>
      <c r="EA28" s="26">
        <f>Oktober!EG28</f>
        <v>20</v>
      </c>
      <c r="EB28" s="26">
        <f t="shared" si="187"/>
        <v>38</v>
      </c>
      <c r="EC28" s="25">
        <v>5</v>
      </c>
      <c r="ED28" s="25">
        <v>3</v>
      </c>
      <c r="EE28" s="26">
        <f t="shared" si="188"/>
        <v>8</v>
      </c>
      <c r="EF28" s="26">
        <f t="shared" ref="EF28:EG28" si="283">SUM(DZ28+EC28)</f>
        <v>23</v>
      </c>
      <c r="EG28" s="26">
        <f t="shared" si="283"/>
        <v>23</v>
      </c>
      <c r="EH28" s="27">
        <f t="shared" si="190"/>
        <v>46</v>
      </c>
      <c r="EI28" s="30">
        <f>Oktober!EO28</f>
        <v>79</v>
      </c>
      <c r="EJ28" s="26">
        <f>Oktober!EP28</f>
        <v>83</v>
      </c>
      <c r="EK28" s="26">
        <f t="shared" si="191"/>
        <v>162</v>
      </c>
      <c r="EL28" s="26"/>
      <c r="EM28" s="25">
        <v>19</v>
      </c>
      <c r="EN28" s="25">
        <v>32</v>
      </c>
      <c r="EO28" s="26">
        <f t="shared" ref="EO28:EP28" si="284">SUM(EI28+EL28)</f>
        <v>79</v>
      </c>
      <c r="EP28" s="26">
        <f t="shared" si="284"/>
        <v>102</v>
      </c>
      <c r="EQ28" s="27">
        <f t="shared" si="194"/>
        <v>181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24">
        <f>Oktober!J29</f>
        <v>90</v>
      </c>
      <c r="E29" s="25">
        <f>Oktober!K29</f>
        <v>292</v>
      </c>
      <c r="F29" s="26">
        <f t="shared" si="135"/>
        <v>382</v>
      </c>
      <c r="G29" s="25">
        <v>18</v>
      </c>
      <c r="H29" s="25">
        <v>35</v>
      </c>
      <c r="I29" s="26">
        <f t="shared" si="136"/>
        <v>53</v>
      </c>
      <c r="J29" s="26">
        <f t="shared" ref="J29:K29" si="285">SUM(D29+G29)</f>
        <v>108</v>
      </c>
      <c r="K29" s="26">
        <f t="shared" si="285"/>
        <v>327</v>
      </c>
      <c r="L29" s="27">
        <f t="shared" si="138"/>
        <v>435</v>
      </c>
      <c r="M29" s="28">
        <f>Oktober!S29</f>
        <v>89</v>
      </c>
      <c r="N29" s="26">
        <f>Oktober!T29</f>
        <v>168</v>
      </c>
      <c r="O29" s="26">
        <f t="shared" si="139"/>
        <v>257</v>
      </c>
      <c r="P29" s="25">
        <v>8</v>
      </c>
      <c r="Q29" s="25">
        <v>18</v>
      </c>
      <c r="R29" s="26">
        <f t="shared" si="140"/>
        <v>26</v>
      </c>
      <c r="S29" s="26">
        <f t="shared" ref="S29:T29" si="286">SUM(M29+P29)</f>
        <v>97</v>
      </c>
      <c r="T29" s="26">
        <f t="shared" si="286"/>
        <v>186</v>
      </c>
      <c r="U29" s="27">
        <f t="shared" si="142"/>
        <v>283</v>
      </c>
      <c r="V29" s="28">
        <f>Oktober!AB29</f>
        <v>194</v>
      </c>
      <c r="W29" s="28">
        <f>Oktober!AC29</f>
        <v>475</v>
      </c>
      <c r="X29" s="26">
        <f t="shared" si="143"/>
        <v>669</v>
      </c>
      <c r="Y29" s="25">
        <v>26</v>
      </c>
      <c r="Z29" s="25">
        <v>59</v>
      </c>
      <c r="AA29" s="26">
        <f t="shared" si="144"/>
        <v>85</v>
      </c>
      <c r="AB29" s="26">
        <f t="shared" ref="AB29:AC29" si="287">SUM(V29+Y29)</f>
        <v>220</v>
      </c>
      <c r="AC29" s="26">
        <f t="shared" si="287"/>
        <v>534</v>
      </c>
      <c r="AD29" s="27">
        <f t="shared" si="146"/>
        <v>754</v>
      </c>
      <c r="AE29" s="28">
        <f>Oktober!AK29</f>
        <v>255</v>
      </c>
      <c r="AF29" s="28">
        <f>Oktober!AL29</f>
        <v>730</v>
      </c>
      <c r="AG29" s="26">
        <f t="shared" si="147"/>
        <v>985</v>
      </c>
      <c r="AH29" s="25">
        <v>35</v>
      </c>
      <c r="AI29" s="25">
        <v>81</v>
      </c>
      <c r="AJ29" s="26">
        <f t="shared" si="148"/>
        <v>116</v>
      </c>
      <c r="AK29" s="26">
        <f t="shared" ref="AK29:AL29" si="288">SUM(AE29+AH29)</f>
        <v>290</v>
      </c>
      <c r="AL29" s="26">
        <f t="shared" si="288"/>
        <v>811</v>
      </c>
      <c r="AM29" s="27">
        <f t="shared" si="150"/>
        <v>1101</v>
      </c>
      <c r="AN29" s="30">
        <f>Oktober!AT29</f>
        <v>259</v>
      </c>
      <c r="AO29" s="26">
        <f>Oktober!AU29</f>
        <v>657</v>
      </c>
      <c r="AP29" s="26">
        <f t="shared" si="151"/>
        <v>916</v>
      </c>
      <c r="AQ29" s="25">
        <v>29</v>
      </c>
      <c r="AR29" s="25">
        <v>79</v>
      </c>
      <c r="AS29" s="26">
        <f t="shared" si="152"/>
        <v>108</v>
      </c>
      <c r="AT29" s="26">
        <f t="shared" ref="AT29:AU29" si="289">SUM(AN29+AQ29)</f>
        <v>288</v>
      </c>
      <c r="AU29" s="26">
        <f t="shared" si="289"/>
        <v>736</v>
      </c>
      <c r="AV29" s="27">
        <f t="shared" si="154"/>
        <v>1024</v>
      </c>
      <c r="AW29" s="28">
        <f>Oktober!BC29</f>
        <v>455</v>
      </c>
      <c r="AX29" s="28">
        <f>Oktober!BD29</f>
        <v>960</v>
      </c>
      <c r="AY29" s="26">
        <f t="shared" si="155"/>
        <v>1415</v>
      </c>
      <c r="AZ29" s="25">
        <v>45</v>
      </c>
      <c r="BA29" s="25">
        <v>88</v>
      </c>
      <c r="BB29" s="26">
        <f t="shared" si="156"/>
        <v>133</v>
      </c>
      <c r="BC29" s="26">
        <f t="shared" ref="BC29:BD29" si="290">SUM(AW29+AZ29)</f>
        <v>500</v>
      </c>
      <c r="BD29" s="26">
        <f t="shared" si="290"/>
        <v>1048</v>
      </c>
      <c r="BE29" s="27">
        <f t="shared" si="158"/>
        <v>1548</v>
      </c>
      <c r="BF29" s="30">
        <f>Oktober!BL29</f>
        <v>31</v>
      </c>
      <c r="BG29" s="26">
        <f>Oktober!BM29</f>
        <v>132</v>
      </c>
      <c r="BH29" s="26">
        <f t="shared" si="159"/>
        <v>163</v>
      </c>
      <c r="BI29" s="25">
        <v>15</v>
      </c>
      <c r="BJ29" s="25">
        <v>33</v>
      </c>
      <c r="BK29" s="26">
        <f t="shared" si="160"/>
        <v>48</v>
      </c>
      <c r="BL29" s="26">
        <f t="shared" ref="BL29:BM29" si="291">SUM(BF29+BI29)</f>
        <v>46</v>
      </c>
      <c r="BM29" s="26">
        <f t="shared" si="291"/>
        <v>165</v>
      </c>
      <c r="BN29" s="27">
        <f t="shared" si="162"/>
        <v>211</v>
      </c>
      <c r="BO29" s="28">
        <f>Oktober!BU29</f>
        <v>48</v>
      </c>
      <c r="BP29" s="28">
        <f>Oktober!BV29</f>
        <v>114</v>
      </c>
      <c r="BQ29" s="26">
        <f t="shared" si="163"/>
        <v>162</v>
      </c>
      <c r="BR29" s="26"/>
      <c r="BS29" s="26"/>
      <c r="BT29" s="26">
        <f t="shared" si="164"/>
        <v>0</v>
      </c>
      <c r="BU29" s="26">
        <f t="shared" ref="BU29:BV29" si="292">SUM(BO29+BR29)</f>
        <v>48</v>
      </c>
      <c r="BV29" s="26">
        <f t="shared" si="292"/>
        <v>114</v>
      </c>
      <c r="BW29" s="27">
        <f t="shared" si="166"/>
        <v>162</v>
      </c>
      <c r="BX29" s="30">
        <f>Oktober!CD29</f>
        <v>165</v>
      </c>
      <c r="BY29" s="26">
        <f>Oktober!CE29</f>
        <v>412</v>
      </c>
      <c r="BZ29" s="26">
        <f t="shared" si="167"/>
        <v>577</v>
      </c>
      <c r="CA29" s="26"/>
      <c r="CB29" s="26"/>
      <c r="CC29" s="26">
        <f t="shared" si="168"/>
        <v>0</v>
      </c>
      <c r="CD29" s="26">
        <f t="shared" ref="CD29:CE29" si="293">SUM(BX29+CA29)</f>
        <v>165</v>
      </c>
      <c r="CE29" s="26">
        <f t="shared" si="293"/>
        <v>412</v>
      </c>
      <c r="CF29" s="27">
        <f t="shared" si="170"/>
        <v>577</v>
      </c>
      <c r="CG29" s="28">
        <f>September!CM29</f>
        <v>176</v>
      </c>
      <c r="CH29" s="28">
        <f>September!CN29</f>
        <v>511</v>
      </c>
      <c r="CI29" s="26">
        <f t="shared" si="171"/>
        <v>687</v>
      </c>
      <c r="CJ29" s="25">
        <v>3</v>
      </c>
      <c r="CK29" s="25">
        <v>5</v>
      </c>
      <c r="CL29" s="26">
        <f t="shared" si="172"/>
        <v>8</v>
      </c>
      <c r="CM29" s="26">
        <f t="shared" ref="CM29:CN29" si="294">SUM(CG29+CJ29)</f>
        <v>179</v>
      </c>
      <c r="CN29" s="26">
        <f t="shared" si="294"/>
        <v>516</v>
      </c>
      <c r="CO29" s="27">
        <f t="shared" si="174"/>
        <v>695</v>
      </c>
      <c r="CP29" s="95">
        <f ca="1">IFERROR(__xludf.DUMMYFUNCTION("""COMPUTED_VALUE"""),128)</f>
        <v>128</v>
      </c>
      <c r="CQ29" s="96">
        <f ca="1">IFERROR(__xludf.DUMMYFUNCTION("""COMPUTED_VALUE"""),300)</f>
        <v>300</v>
      </c>
      <c r="CR29" s="96">
        <f ca="1">IFERROR(__xludf.DUMMYFUNCTION("""COMPUTED_VALUE"""),428)</f>
        <v>428</v>
      </c>
      <c r="CS29" s="100">
        <f ca="1">IFERROR(__xludf.DUMMYFUNCTION("""COMPUTED_VALUE"""),16)</f>
        <v>16</v>
      </c>
      <c r="CT29" s="100">
        <f ca="1">IFERROR(__xludf.DUMMYFUNCTION("""COMPUTED_VALUE"""),47)</f>
        <v>47</v>
      </c>
      <c r="CU29" s="100">
        <f ca="1">IFERROR(__xludf.DUMMYFUNCTION("""COMPUTED_VALUE"""),63)</f>
        <v>63</v>
      </c>
      <c r="CV29" s="96">
        <f ca="1">IFERROR(__xludf.DUMMYFUNCTION("""COMPUTED_VALUE"""),144)</f>
        <v>144</v>
      </c>
      <c r="CW29" s="96">
        <f ca="1">IFERROR(__xludf.DUMMYFUNCTION("""COMPUTED_VALUE"""),347)</f>
        <v>347</v>
      </c>
      <c r="CX29" s="97">
        <f ca="1">IFERROR(__xludf.DUMMYFUNCTION("""COMPUTED_VALUE"""),491)</f>
        <v>491</v>
      </c>
      <c r="CY29" s="28">
        <f>Oktober!DE29</f>
        <v>55</v>
      </c>
      <c r="CZ29" s="28">
        <f>Oktober!DF29</f>
        <v>148</v>
      </c>
      <c r="DA29" s="26">
        <f t="shared" si="175"/>
        <v>203</v>
      </c>
      <c r="DB29" s="25">
        <v>9</v>
      </c>
      <c r="DC29" s="25">
        <v>30</v>
      </c>
      <c r="DD29" s="26">
        <f t="shared" si="176"/>
        <v>39</v>
      </c>
      <c r="DE29" s="26">
        <f t="shared" ref="DE29:DF29" si="295">SUM(CY29+DB29)</f>
        <v>64</v>
      </c>
      <c r="DF29" s="26">
        <f t="shared" si="295"/>
        <v>178</v>
      </c>
      <c r="DG29" s="27">
        <f t="shared" si="178"/>
        <v>242</v>
      </c>
      <c r="DH29" s="30">
        <f>Oktober!DN29</f>
        <v>371</v>
      </c>
      <c r="DI29" s="26">
        <f>Oktober!DO29</f>
        <v>934</v>
      </c>
      <c r="DJ29" s="26">
        <f t="shared" si="179"/>
        <v>1305</v>
      </c>
      <c r="DK29" s="25">
        <v>42</v>
      </c>
      <c r="DL29" s="25">
        <v>97</v>
      </c>
      <c r="DM29" s="26">
        <f t="shared" si="180"/>
        <v>139</v>
      </c>
      <c r="DN29" s="26">
        <f t="shared" ref="DN29:DO29" si="296">SUM(DH29+DK29)</f>
        <v>413</v>
      </c>
      <c r="DO29" s="26">
        <f t="shared" si="296"/>
        <v>1031</v>
      </c>
      <c r="DP29" s="27">
        <f t="shared" si="182"/>
        <v>1444</v>
      </c>
      <c r="DQ29" s="28">
        <f>Oktober!DW29</f>
        <v>106</v>
      </c>
      <c r="DR29" s="26">
        <f>Oktober!DX29</f>
        <v>287</v>
      </c>
      <c r="DS29" s="26">
        <f t="shared" si="183"/>
        <v>393</v>
      </c>
      <c r="DT29" s="204">
        <v>7</v>
      </c>
      <c r="DU29" s="203">
        <v>23</v>
      </c>
      <c r="DV29" s="26">
        <f t="shared" si="184"/>
        <v>30</v>
      </c>
      <c r="DW29" s="26">
        <f t="shared" ref="DW29:DX29" si="297">SUM(DQ29+DT29)</f>
        <v>113</v>
      </c>
      <c r="DX29" s="26">
        <f t="shared" si="297"/>
        <v>310</v>
      </c>
      <c r="DY29" s="27">
        <f t="shared" si="186"/>
        <v>423</v>
      </c>
      <c r="DZ29" s="30">
        <f>Oktober!EF29</f>
        <v>161</v>
      </c>
      <c r="EA29" s="26">
        <f>Oktober!EG29</f>
        <v>348</v>
      </c>
      <c r="EB29" s="26">
        <f t="shared" si="187"/>
        <v>509</v>
      </c>
      <c r="EC29" s="25">
        <v>18</v>
      </c>
      <c r="ED29" s="25">
        <v>26</v>
      </c>
      <c r="EE29" s="26">
        <f t="shared" si="188"/>
        <v>44</v>
      </c>
      <c r="EF29" s="26">
        <f t="shared" ref="EF29:EG29" si="298">SUM(DZ29+EC29)</f>
        <v>179</v>
      </c>
      <c r="EG29" s="26">
        <f t="shared" si="298"/>
        <v>374</v>
      </c>
      <c r="EH29" s="27">
        <f t="shared" si="190"/>
        <v>553</v>
      </c>
      <c r="EI29" s="30">
        <f>Oktober!EO29</f>
        <v>131</v>
      </c>
      <c r="EJ29" s="26">
        <f>Oktober!EP29</f>
        <v>228</v>
      </c>
      <c r="EK29" s="26">
        <f t="shared" si="191"/>
        <v>359</v>
      </c>
      <c r="EL29" s="25">
        <v>20</v>
      </c>
      <c r="EM29" s="25">
        <v>42</v>
      </c>
      <c r="EN29" s="26">
        <f t="shared" ref="EN29:EN32" si="299">SUM(EL29:EM29)</f>
        <v>62</v>
      </c>
      <c r="EO29" s="26">
        <f t="shared" ref="EO29:EP29" si="300">SUM(EI29+EL29)</f>
        <v>151</v>
      </c>
      <c r="EP29" s="26">
        <f t="shared" si="300"/>
        <v>270</v>
      </c>
      <c r="EQ29" s="27">
        <f t="shared" si="194"/>
        <v>421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24">
        <f>Oktober!J30</f>
        <v>0</v>
      </c>
      <c r="E30" s="25">
        <f>Oktober!K30</f>
        <v>0</v>
      </c>
      <c r="F30" s="26">
        <f t="shared" si="135"/>
        <v>0</v>
      </c>
      <c r="G30" s="26"/>
      <c r="H30" s="26"/>
      <c r="I30" s="26">
        <f t="shared" si="136"/>
        <v>0</v>
      </c>
      <c r="J30" s="26">
        <f t="shared" ref="J30:K30" si="301">SUM(D30+G30)</f>
        <v>0</v>
      </c>
      <c r="K30" s="26">
        <f t="shared" si="301"/>
        <v>0</v>
      </c>
      <c r="L30" s="27">
        <f t="shared" si="138"/>
        <v>0</v>
      </c>
      <c r="M30" s="28">
        <f>Oktober!S30</f>
        <v>0</v>
      </c>
      <c r="N30" s="26">
        <f>Oktober!T30</f>
        <v>2</v>
      </c>
      <c r="O30" s="26">
        <f t="shared" si="139"/>
        <v>2</v>
      </c>
      <c r="P30" s="25">
        <v>0</v>
      </c>
      <c r="Q30" s="25">
        <v>0</v>
      </c>
      <c r="R30" s="26">
        <f t="shared" si="140"/>
        <v>0</v>
      </c>
      <c r="S30" s="26">
        <f t="shared" ref="S30:T30" si="302">SUM(M30+P30)</f>
        <v>0</v>
      </c>
      <c r="T30" s="26">
        <f t="shared" si="302"/>
        <v>2</v>
      </c>
      <c r="U30" s="27">
        <f t="shared" si="142"/>
        <v>2</v>
      </c>
      <c r="V30" s="28">
        <f>Oktober!AB30</f>
        <v>3</v>
      </c>
      <c r="W30" s="28">
        <f>Oktober!AC30</f>
        <v>5</v>
      </c>
      <c r="X30" s="26">
        <f t="shared" si="143"/>
        <v>8</v>
      </c>
      <c r="Y30" s="25">
        <v>3</v>
      </c>
      <c r="Z30" s="25">
        <v>2</v>
      </c>
      <c r="AA30" s="26">
        <f t="shared" si="144"/>
        <v>5</v>
      </c>
      <c r="AB30" s="26">
        <f t="shared" ref="AB30:AC30" si="303">SUM(V30+Y30)</f>
        <v>6</v>
      </c>
      <c r="AC30" s="26">
        <f t="shared" si="303"/>
        <v>7</v>
      </c>
      <c r="AD30" s="27">
        <f t="shared" si="146"/>
        <v>13</v>
      </c>
      <c r="AE30" s="28">
        <f>Oktober!AK30</f>
        <v>22</v>
      </c>
      <c r="AF30" s="28">
        <f>Oktober!AL30</f>
        <v>48</v>
      </c>
      <c r="AG30" s="26">
        <f t="shared" si="147"/>
        <v>70</v>
      </c>
      <c r="AH30" s="25">
        <v>1</v>
      </c>
      <c r="AI30" s="25">
        <v>4</v>
      </c>
      <c r="AJ30" s="26">
        <f t="shared" si="148"/>
        <v>5</v>
      </c>
      <c r="AK30" s="26">
        <f t="shared" ref="AK30:AL30" si="304">SUM(AE30+AH30)</f>
        <v>23</v>
      </c>
      <c r="AL30" s="26">
        <f t="shared" si="304"/>
        <v>52</v>
      </c>
      <c r="AM30" s="27">
        <f t="shared" si="150"/>
        <v>75</v>
      </c>
      <c r="AN30" s="30">
        <f>Oktober!AT30</f>
        <v>14</v>
      </c>
      <c r="AO30" s="26">
        <f>Oktober!AU30</f>
        <v>22</v>
      </c>
      <c r="AP30" s="26">
        <f t="shared" si="151"/>
        <v>36</v>
      </c>
      <c r="AQ30" s="25">
        <v>0</v>
      </c>
      <c r="AR30" s="25">
        <v>1</v>
      </c>
      <c r="AS30" s="26">
        <f t="shared" si="152"/>
        <v>1</v>
      </c>
      <c r="AT30" s="26">
        <f t="shared" ref="AT30:AU30" si="305">SUM(AN30+AQ30)</f>
        <v>14</v>
      </c>
      <c r="AU30" s="26">
        <f t="shared" si="305"/>
        <v>23</v>
      </c>
      <c r="AV30" s="27">
        <f t="shared" si="154"/>
        <v>37</v>
      </c>
      <c r="AW30" s="28">
        <f>Oktober!BC30</f>
        <v>35</v>
      </c>
      <c r="AX30" s="28">
        <f>Oktober!BD30</f>
        <v>48</v>
      </c>
      <c r="AY30" s="26">
        <f t="shared" si="155"/>
        <v>83</v>
      </c>
      <c r="AZ30" s="25">
        <v>3</v>
      </c>
      <c r="BA30" s="25">
        <v>0</v>
      </c>
      <c r="BB30" s="26">
        <f t="shared" si="156"/>
        <v>3</v>
      </c>
      <c r="BC30" s="26">
        <f t="shared" ref="BC30:BD30" si="306">SUM(AW30+AZ30)</f>
        <v>38</v>
      </c>
      <c r="BD30" s="26">
        <f t="shared" si="306"/>
        <v>48</v>
      </c>
      <c r="BE30" s="27">
        <f t="shared" si="158"/>
        <v>86</v>
      </c>
      <c r="BF30" s="30">
        <f>Oktober!BL30</f>
        <v>0</v>
      </c>
      <c r="BG30" s="26">
        <f>Oktober!BM30</f>
        <v>0</v>
      </c>
      <c r="BH30" s="26">
        <f t="shared" si="159"/>
        <v>0</v>
      </c>
      <c r="BI30" s="25">
        <v>2</v>
      </c>
      <c r="BJ30" s="25">
        <v>1</v>
      </c>
      <c r="BK30" s="26">
        <f t="shared" si="160"/>
        <v>3</v>
      </c>
      <c r="BL30" s="26">
        <f t="shared" ref="BL30:BM30" si="307">SUM(BF30+BI30)</f>
        <v>2</v>
      </c>
      <c r="BM30" s="26">
        <f t="shared" si="307"/>
        <v>1</v>
      </c>
      <c r="BN30" s="27">
        <f t="shared" si="162"/>
        <v>3</v>
      </c>
      <c r="BO30" s="28">
        <f>Oktober!BU30</f>
        <v>0</v>
      </c>
      <c r="BP30" s="28">
        <f>Oktober!BV30</f>
        <v>3</v>
      </c>
      <c r="BQ30" s="26">
        <f t="shared" si="163"/>
        <v>3</v>
      </c>
      <c r="BR30" s="26"/>
      <c r="BS30" s="26"/>
      <c r="BT30" s="26">
        <f t="shared" si="164"/>
        <v>0</v>
      </c>
      <c r="BU30" s="26">
        <f t="shared" ref="BU30:BV30" si="308">SUM(BO30+BR30)</f>
        <v>0</v>
      </c>
      <c r="BV30" s="26">
        <f t="shared" si="308"/>
        <v>3</v>
      </c>
      <c r="BW30" s="27">
        <f t="shared" si="166"/>
        <v>3</v>
      </c>
      <c r="BX30" s="30">
        <f>Oktober!CD30</f>
        <v>12</v>
      </c>
      <c r="BY30" s="26">
        <f>Oktober!CE30</f>
        <v>11</v>
      </c>
      <c r="BZ30" s="26">
        <f t="shared" si="167"/>
        <v>23</v>
      </c>
      <c r="CA30" s="26"/>
      <c r="CB30" s="26"/>
      <c r="CC30" s="26">
        <f t="shared" si="168"/>
        <v>0</v>
      </c>
      <c r="CD30" s="26">
        <f t="shared" ref="CD30:CE30" si="309">SUM(BX30+CA30)</f>
        <v>12</v>
      </c>
      <c r="CE30" s="26">
        <f t="shared" si="309"/>
        <v>11</v>
      </c>
      <c r="CF30" s="27">
        <f t="shared" si="170"/>
        <v>23</v>
      </c>
      <c r="CG30" s="28">
        <f>September!CM30</f>
        <v>7</v>
      </c>
      <c r="CH30" s="28">
        <f>September!CN30</f>
        <v>11</v>
      </c>
      <c r="CI30" s="26">
        <f t="shared" si="171"/>
        <v>18</v>
      </c>
      <c r="CJ30" s="25">
        <v>1</v>
      </c>
      <c r="CK30" s="26"/>
      <c r="CL30" s="26">
        <f t="shared" si="172"/>
        <v>1</v>
      </c>
      <c r="CM30" s="26">
        <f t="shared" ref="CM30:CN30" si="310">SUM(CG30+CJ30)</f>
        <v>8</v>
      </c>
      <c r="CN30" s="26">
        <f t="shared" si="310"/>
        <v>11</v>
      </c>
      <c r="CO30" s="27">
        <f t="shared" si="174"/>
        <v>19</v>
      </c>
      <c r="CP30" s="95">
        <f ca="1">IFERROR(__xludf.DUMMYFUNCTION("""COMPUTED_VALUE"""),41)</f>
        <v>41</v>
      </c>
      <c r="CQ30" s="96">
        <f ca="1">IFERROR(__xludf.DUMMYFUNCTION("""COMPUTED_VALUE"""),42)</f>
        <v>42</v>
      </c>
      <c r="CR30" s="96">
        <f ca="1">IFERROR(__xludf.DUMMYFUNCTION("""COMPUTED_VALUE"""),83)</f>
        <v>83</v>
      </c>
      <c r="CS30" s="100">
        <f ca="1">IFERROR(__xludf.DUMMYFUNCTION("""COMPUTED_VALUE"""),0)</f>
        <v>0</v>
      </c>
      <c r="CT30" s="100">
        <f ca="1">IFERROR(__xludf.DUMMYFUNCTION("""COMPUTED_VALUE"""),0)</f>
        <v>0</v>
      </c>
      <c r="CU30" s="100">
        <f ca="1">IFERROR(__xludf.DUMMYFUNCTION("""COMPUTED_VALUE"""),0)</f>
        <v>0</v>
      </c>
      <c r="CV30" s="96">
        <f ca="1">IFERROR(__xludf.DUMMYFUNCTION("""COMPUTED_VALUE"""),41)</f>
        <v>41</v>
      </c>
      <c r="CW30" s="96">
        <f ca="1">IFERROR(__xludf.DUMMYFUNCTION("""COMPUTED_VALUE"""),42)</f>
        <v>42</v>
      </c>
      <c r="CX30" s="97">
        <f ca="1">IFERROR(__xludf.DUMMYFUNCTION("""COMPUTED_VALUE"""),83)</f>
        <v>83</v>
      </c>
      <c r="CY30" s="28">
        <f>Oktober!DE30</f>
        <v>12</v>
      </c>
      <c r="CZ30" s="28">
        <f>Oktober!DF30</f>
        <v>11</v>
      </c>
      <c r="DA30" s="26">
        <f t="shared" si="175"/>
        <v>23</v>
      </c>
      <c r="DB30" s="25">
        <v>1</v>
      </c>
      <c r="DC30" s="25">
        <v>0</v>
      </c>
      <c r="DD30" s="26">
        <f t="shared" si="176"/>
        <v>1</v>
      </c>
      <c r="DE30" s="26">
        <f t="shared" ref="DE30:DF30" si="311">SUM(CY30+DB30)</f>
        <v>13</v>
      </c>
      <c r="DF30" s="26">
        <f t="shared" si="311"/>
        <v>11</v>
      </c>
      <c r="DG30" s="27">
        <f t="shared" si="178"/>
        <v>24</v>
      </c>
      <c r="DH30" s="30">
        <f>Oktober!DN30</f>
        <v>35</v>
      </c>
      <c r="DI30" s="26">
        <f>Oktober!DO30</f>
        <v>52</v>
      </c>
      <c r="DJ30" s="26">
        <f t="shared" si="179"/>
        <v>87</v>
      </c>
      <c r="DK30" s="25">
        <v>5</v>
      </c>
      <c r="DL30" s="25">
        <v>4</v>
      </c>
      <c r="DM30" s="26">
        <f t="shared" si="180"/>
        <v>9</v>
      </c>
      <c r="DN30" s="26">
        <f t="shared" ref="DN30:DO30" si="312">SUM(DH30+DK30)</f>
        <v>40</v>
      </c>
      <c r="DO30" s="26">
        <f t="shared" si="312"/>
        <v>56</v>
      </c>
      <c r="DP30" s="27">
        <f t="shared" si="182"/>
        <v>96</v>
      </c>
      <c r="DQ30" s="28">
        <f>Oktober!DW30</f>
        <v>45</v>
      </c>
      <c r="DR30" s="26">
        <f>Oktober!DX30</f>
        <v>70</v>
      </c>
      <c r="DS30" s="26">
        <f t="shared" si="183"/>
        <v>115</v>
      </c>
      <c r="DT30" s="204">
        <v>8</v>
      </c>
      <c r="DU30" s="203">
        <v>22</v>
      </c>
      <c r="DV30" s="26">
        <f t="shared" si="184"/>
        <v>30</v>
      </c>
      <c r="DW30" s="26">
        <f t="shared" ref="DW30:DX30" si="313">SUM(DQ30+DT30)</f>
        <v>53</v>
      </c>
      <c r="DX30" s="26">
        <f t="shared" si="313"/>
        <v>92</v>
      </c>
      <c r="DY30" s="27">
        <f t="shared" si="186"/>
        <v>145</v>
      </c>
      <c r="DZ30" s="30">
        <f>Oktober!EF30</f>
        <v>10</v>
      </c>
      <c r="EA30" s="26">
        <f>Oktober!EG30</f>
        <v>14</v>
      </c>
      <c r="EB30" s="26">
        <f t="shared" si="187"/>
        <v>24</v>
      </c>
      <c r="EC30" s="25">
        <v>5</v>
      </c>
      <c r="ED30" s="25">
        <v>2</v>
      </c>
      <c r="EE30" s="26">
        <f t="shared" si="188"/>
        <v>7</v>
      </c>
      <c r="EF30" s="26">
        <f t="shared" ref="EF30:EG30" si="314">SUM(DZ30+EC30)</f>
        <v>15</v>
      </c>
      <c r="EG30" s="26">
        <f t="shared" si="314"/>
        <v>16</v>
      </c>
      <c r="EH30" s="27">
        <f t="shared" si="190"/>
        <v>31</v>
      </c>
      <c r="EI30" s="30">
        <f>Oktober!EO30</f>
        <v>48</v>
      </c>
      <c r="EJ30" s="26">
        <f>Oktober!EP30</f>
        <v>56</v>
      </c>
      <c r="EK30" s="26">
        <f t="shared" si="191"/>
        <v>104</v>
      </c>
      <c r="EL30" s="25">
        <v>3</v>
      </c>
      <c r="EM30" s="25">
        <v>6</v>
      </c>
      <c r="EN30" s="26">
        <f t="shared" si="299"/>
        <v>9</v>
      </c>
      <c r="EO30" s="26">
        <f t="shared" ref="EO30:EP30" si="315">SUM(EI30+EL30)</f>
        <v>51</v>
      </c>
      <c r="EP30" s="26">
        <f t="shared" si="315"/>
        <v>62</v>
      </c>
      <c r="EQ30" s="27">
        <f t="shared" si="194"/>
        <v>113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24">
        <f>Oktober!J31</f>
        <v>0</v>
      </c>
      <c r="E31" s="25">
        <f>Oktober!K31</f>
        <v>0</v>
      </c>
      <c r="F31" s="26">
        <f t="shared" si="135"/>
        <v>0</v>
      </c>
      <c r="G31" s="26"/>
      <c r="H31" s="26"/>
      <c r="I31" s="26">
        <f t="shared" si="136"/>
        <v>0</v>
      </c>
      <c r="J31" s="26">
        <f t="shared" ref="J31:K31" si="316">SUM(D31+G31)</f>
        <v>0</v>
      </c>
      <c r="K31" s="26">
        <f t="shared" si="316"/>
        <v>0</v>
      </c>
      <c r="L31" s="27">
        <f t="shared" si="138"/>
        <v>0</v>
      </c>
      <c r="M31" s="28">
        <f>Oktober!S31</f>
        <v>0</v>
      </c>
      <c r="N31" s="26">
        <f>Oktober!T31</f>
        <v>2</v>
      </c>
      <c r="O31" s="26">
        <f t="shared" si="139"/>
        <v>2</v>
      </c>
      <c r="P31" s="26"/>
      <c r="Q31" s="25">
        <v>0</v>
      </c>
      <c r="R31" s="25">
        <v>0</v>
      </c>
      <c r="S31" s="26">
        <f t="shared" ref="S31:T31" si="317">SUM(M31+P31)</f>
        <v>0</v>
      </c>
      <c r="T31" s="26">
        <f t="shared" si="317"/>
        <v>2</v>
      </c>
      <c r="U31" s="27">
        <f t="shared" si="142"/>
        <v>2</v>
      </c>
      <c r="V31" s="28">
        <f>Oktober!AB31</f>
        <v>3</v>
      </c>
      <c r="W31" s="28">
        <f>Oktober!AC31</f>
        <v>5</v>
      </c>
      <c r="X31" s="26">
        <f t="shared" si="143"/>
        <v>8</v>
      </c>
      <c r="Y31" s="25">
        <v>3</v>
      </c>
      <c r="Z31" s="25">
        <v>2</v>
      </c>
      <c r="AA31" s="26">
        <f t="shared" si="144"/>
        <v>5</v>
      </c>
      <c r="AB31" s="26">
        <f t="shared" ref="AB31:AC31" si="318">SUM(V31+Y31)</f>
        <v>6</v>
      </c>
      <c r="AC31" s="26">
        <f t="shared" si="318"/>
        <v>7</v>
      </c>
      <c r="AD31" s="27">
        <f t="shared" si="146"/>
        <v>13</v>
      </c>
      <c r="AE31" s="28">
        <f>Oktober!AK31</f>
        <v>22</v>
      </c>
      <c r="AF31" s="28">
        <f>Oktober!AL31</f>
        <v>48</v>
      </c>
      <c r="AG31" s="26">
        <f t="shared" si="147"/>
        <v>70</v>
      </c>
      <c r="AH31" s="25">
        <v>1</v>
      </c>
      <c r="AI31" s="25">
        <v>4</v>
      </c>
      <c r="AJ31" s="26">
        <f t="shared" si="148"/>
        <v>5</v>
      </c>
      <c r="AK31" s="26">
        <f t="shared" ref="AK31:AL31" si="319">SUM(AE31+AH31)</f>
        <v>23</v>
      </c>
      <c r="AL31" s="26">
        <f t="shared" si="319"/>
        <v>52</v>
      </c>
      <c r="AM31" s="27">
        <f t="shared" si="150"/>
        <v>75</v>
      </c>
      <c r="AN31" s="30">
        <f>Oktober!AT31</f>
        <v>14</v>
      </c>
      <c r="AO31" s="26">
        <f>Oktober!AU31</f>
        <v>22</v>
      </c>
      <c r="AP31" s="26">
        <f t="shared" si="151"/>
        <v>36</v>
      </c>
      <c r="AQ31" s="25">
        <v>0</v>
      </c>
      <c r="AR31" s="25">
        <v>1</v>
      </c>
      <c r="AS31" s="26">
        <f t="shared" si="152"/>
        <v>1</v>
      </c>
      <c r="AT31" s="26">
        <f t="shared" ref="AT31:AU31" si="320">SUM(AN31+AQ31)</f>
        <v>14</v>
      </c>
      <c r="AU31" s="26">
        <f t="shared" si="320"/>
        <v>23</v>
      </c>
      <c r="AV31" s="27">
        <f t="shared" si="154"/>
        <v>37</v>
      </c>
      <c r="AW31" s="28">
        <f>Oktober!BC31</f>
        <v>35</v>
      </c>
      <c r="AX31" s="28">
        <f>Oktober!BD31</f>
        <v>48</v>
      </c>
      <c r="AY31" s="26">
        <f t="shared" si="155"/>
        <v>83</v>
      </c>
      <c r="AZ31" s="25">
        <v>3</v>
      </c>
      <c r="BA31" s="25">
        <v>0</v>
      </c>
      <c r="BB31" s="26">
        <f t="shared" si="156"/>
        <v>3</v>
      </c>
      <c r="BC31" s="26">
        <f t="shared" ref="BC31:BD31" si="321">SUM(AW31+AZ31)</f>
        <v>38</v>
      </c>
      <c r="BD31" s="26">
        <f t="shared" si="321"/>
        <v>48</v>
      </c>
      <c r="BE31" s="27">
        <f t="shared" si="158"/>
        <v>86</v>
      </c>
      <c r="BF31" s="30">
        <f>Oktober!BL31</f>
        <v>0</v>
      </c>
      <c r="BG31" s="26">
        <f>Oktober!BM31</f>
        <v>0</v>
      </c>
      <c r="BH31" s="26">
        <f t="shared" si="159"/>
        <v>0</v>
      </c>
      <c r="BI31" s="25">
        <v>0</v>
      </c>
      <c r="BJ31" s="25">
        <v>0</v>
      </c>
      <c r="BK31" s="26">
        <f t="shared" si="160"/>
        <v>0</v>
      </c>
      <c r="BL31" s="26">
        <f t="shared" ref="BL31:BM31" si="322">SUM(BF31+BI31)</f>
        <v>0</v>
      </c>
      <c r="BM31" s="26">
        <f t="shared" si="322"/>
        <v>0</v>
      </c>
      <c r="BN31" s="27">
        <f t="shared" si="162"/>
        <v>0</v>
      </c>
      <c r="BO31" s="28">
        <f>Oktober!BU31</f>
        <v>0</v>
      </c>
      <c r="BP31" s="28">
        <f>Oktober!BV31</f>
        <v>3</v>
      </c>
      <c r="BQ31" s="26">
        <f t="shared" si="163"/>
        <v>3</v>
      </c>
      <c r="BR31" s="26"/>
      <c r="BS31" s="26"/>
      <c r="BT31" s="26">
        <f t="shared" si="164"/>
        <v>0</v>
      </c>
      <c r="BU31" s="26">
        <f t="shared" ref="BU31:BV31" si="323">SUM(BO31+BR31)</f>
        <v>0</v>
      </c>
      <c r="BV31" s="26">
        <f t="shared" si="323"/>
        <v>3</v>
      </c>
      <c r="BW31" s="27">
        <f t="shared" si="166"/>
        <v>3</v>
      </c>
      <c r="BX31" s="30">
        <f>Oktober!CD31</f>
        <v>12</v>
      </c>
      <c r="BY31" s="26">
        <f>Oktober!CE31</f>
        <v>11</v>
      </c>
      <c r="BZ31" s="26">
        <f t="shared" si="167"/>
        <v>23</v>
      </c>
      <c r="CA31" s="26"/>
      <c r="CB31" s="26"/>
      <c r="CC31" s="26">
        <f t="shared" si="168"/>
        <v>0</v>
      </c>
      <c r="CD31" s="26">
        <f t="shared" ref="CD31:CE31" si="324">SUM(BX31+CA31)</f>
        <v>12</v>
      </c>
      <c r="CE31" s="26">
        <f t="shared" si="324"/>
        <v>11</v>
      </c>
      <c r="CF31" s="27">
        <f t="shared" si="170"/>
        <v>23</v>
      </c>
      <c r="CG31" s="28">
        <f>September!CM31</f>
        <v>7</v>
      </c>
      <c r="CH31" s="28">
        <f>September!CN31</f>
        <v>11</v>
      </c>
      <c r="CI31" s="26">
        <f t="shared" si="171"/>
        <v>18</v>
      </c>
      <c r="CJ31" s="25">
        <v>1</v>
      </c>
      <c r="CK31" s="26"/>
      <c r="CL31" s="26">
        <f t="shared" si="172"/>
        <v>1</v>
      </c>
      <c r="CM31" s="26">
        <f t="shared" ref="CM31:CN31" si="325">SUM(CG31+CJ31)</f>
        <v>8</v>
      </c>
      <c r="CN31" s="26">
        <f t="shared" si="325"/>
        <v>11</v>
      </c>
      <c r="CO31" s="27">
        <f t="shared" si="174"/>
        <v>19</v>
      </c>
      <c r="CP31" s="95">
        <f ca="1">IFERROR(__xludf.DUMMYFUNCTION("""COMPUTED_VALUE"""),41)</f>
        <v>41</v>
      </c>
      <c r="CQ31" s="96">
        <f ca="1">IFERROR(__xludf.DUMMYFUNCTION("""COMPUTED_VALUE"""),42)</f>
        <v>42</v>
      </c>
      <c r="CR31" s="96">
        <f ca="1">IFERROR(__xludf.DUMMYFUNCTION("""COMPUTED_VALUE"""),83)</f>
        <v>83</v>
      </c>
      <c r="CS31" s="100">
        <f ca="1">IFERROR(__xludf.DUMMYFUNCTION("""COMPUTED_VALUE"""),0)</f>
        <v>0</v>
      </c>
      <c r="CT31" s="100">
        <f ca="1">IFERROR(__xludf.DUMMYFUNCTION("""COMPUTED_VALUE"""),0)</f>
        <v>0</v>
      </c>
      <c r="CU31" s="100">
        <f ca="1">IFERROR(__xludf.DUMMYFUNCTION("""COMPUTED_VALUE"""),0)</f>
        <v>0</v>
      </c>
      <c r="CV31" s="96">
        <f ca="1">IFERROR(__xludf.DUMMYFUNCTION("""COMPUTED_VALUE"""),41)</f>
        <v>41</v>
      </c>
      <c r="CW31" s="96">
        <f ca="1">IFERROR(__xludf.DUMMYFUNCTION("""COMPUTED_VALUE"""),42)</f>
        <v>42</v>
      </c>
      <c r="CX31" s="97">
        <f ca="1">IFERROR(__xludf.DUMMYFUNCTION("""COMPUTED_VALUE"""),83)</f>
        <v>83</v>
      </c>
      <c r="CY31" s="28">
        <f>Oktober!DE31</f>
        <v>12</v>
      </c>
      <c r="CZ31" s="28">
        <f>Oktober!DF31</f>
        <v>11</v>
      </c>
      <c r="DA31" s="26">
        <f t="shared" si="175"/>
        <v>23</v>
      </c>
      <c r="DB31" s="25">
        <v>1</v>
      </c>
      <c r="DC31" s="25">
        <v>0</v>
      </c>
      <c r="DD31" s="26">
        <f t="shared" si="176"/>
        <v>1</v>
      </c>
      <c r="DE31" s="26">
        <f t="shared" ref="DE31:DF31" si="326">SUM(CY31+DB31)</f>
        <v>13</v>
      </c>
      <c r="DF31" s="26">
        <f t="shared" si="326"/>
        <v>11</v>
      </c>
      <c r="DG31" s="27">
        <f t="shared" si="178"/>
        <v>24</v>
      </c>
      <c r="DH31" s="30">
        <f>Oktober!DN31</f>
        <v>35</v>
      </c>
      <c r="DI31" s="26">
        <f>Oktober!DO31</f>
        <v>52</v>
      </c>
      <c r="DJ31" s="26">
        <f t="shared" si="179"/>
        <v>87</v>
      </c>
      <c r="DK31" s="25">
        <v>5</v>
      </c>
      <c r="DL31" s="25">
        <v>4</v>
      </c>
      <c r="DM31" s="26">
        <f t="shared" si="180"/>
        <v>9</v>
      </c>
      <c r="DN31" s="26">
        <f t="shared" ref="DN31:DO31" si="327">SUM(DH31+DK31)</f>
        <v>40</v>
      </c>
      <c r="DO31" s="26">
        <f t="shared" si="327"/>
        <v>56</v>
      </c>
      <c r="DP31" s="27">
        <f t="shared" si="182"/>
        <v>96</v>
      </c>
      <c r="DQ31" s="28">
        <f>Oktober!DW31</f>
        <v>45</v>
      </c>
      <c r="DR31" s="26">
        <f>Oktober!DX31</f>
        <v>70</v>
      </c>
      <c r="DS31" s="26">
        <f t="shared" si="183"/>
        <v>115</v>
      </c>
      <c r="DT31" s="204">
        <v>8</v>
      </c>
      <c r="DU31" s="203">
        <v>22</v>
      </c>
      <c r="DV31" s="26">
        <f t="shared" si="184"/>
        <v>30</v>
      </c>
      <c r="DW31" s="26">
        <f t="shared" ref="DW31:DX31" si="328">SUM(DQ31+DT31)</f>
        <v>53</v>
      </c>
      <c r="DX31" s="26">
        <f t="shared" si="328"/>
        <v>92</v>
      </c>
      <c r="DY31" s="27">
        <f t="shared" si="186"/>
        <v>145</v>
      </c>
      <c r="DZ31" s="30">
        <f>Oktober!EF31</f>
        <v>10</v>
      </c>
      <c r="EA31" s="26">
        <f>Oktober!EG31</f>
        <v>14</v>
      </c>
      <c r="EB31" s="26">
        <f t="shared" si="187"/>
        <v>24</v>
      </c>
      <c r="EC31" s="25">
        <v>5</v>
      </c>
      <c r="ED31" s="25">
        <v>2</v>
      </c>
      <c r="EE31" s="26">
        <f t="shared" si="188"/>
        <v>7</v>
      </c>
      <c r="EF31" s="26">
        <f t="shared" ref="EF31:EG31" si="329">SUM(DZ31+EC31)</f>
        <v>15</v>
      </c>
      <c r="EG31" s="26">
        <f t="shared" si="329"/>
        <v>16</v>
      </c>
      <c r="EH31" s="27">
        <f t="shared" si="190"/>
        <v>31</v>
      </c>
      <c r="EI31" s="30">
        <f>Oktober!EO31</f>
        <v>48</v>
      </c>
      <c r="EJ31" s="26">
        <f>Oktober!EP31</f>
        <v>56</v>
      </c>
      <c r="EK31" s="26">
        <f t="shared" si="191"/>
        <v>104</v>
      </c>
      <c r="EL31" s="25">
        <v>3</v>
      </c>
      <c r="EM31" s="25">
        <v>6</v>
      </c>
      <c r="EN31" s="26">
        <f t="shared" si="299"/>
        <v>9</v>
      </c>
      <c r="EO31" s="26">
        <f t="shared" ref="EO31:EP31" si="330">SUM(EI31+EL31)</f>
        <v>51</v>
      </c>
      <c r="EP31" s="26">
        <f t="shared" si="330"/>
        <v>62</v>
      </c>
      <c r="EQ31" s="27">
        <f t="shared" si="194"/>
        <v>113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24">
        <f>Oktober!J32</f>
        <v>0</v>
      </c>
      <c r="E32" s="25">
        <f>Oktober!K32</f>
        <v>0</v>
      </c>
      <c r="F32" s="26">
        <f t="shared" si="135"/>
        <v>0</v>
      </c>
      <c r="G32" s="26"/>
      <c r="H32" s="26"/>
      <c r="I32" s="26">
        <f t="shared" si="136"/>
        <v>0</v>
      </c>
      <c r="J32" s="26">
        <f t="shared" ref="J32:K32" si="331">SUM(D32+G32)</f>
        <v>0</v>
      </c>
      <c r="K32" s="26">
        <f t="shared" si="331"/>
        <v>0</v>
      </c>
      <c r="L32" s="27">
        <f t="shared" si="138"/>
        <v>0</v>
      </c>
      <c r="M32" s="28">
        <f>Oktober!S32</f>
        <v>0</v>
      </c>
      <c r="N32" s="26">
        <f>Oktober!T32</f>
        <v>0</v>
      </c>
      <c r="O32" s="26">
        <f t="shared" si="139"/>
        <v>0</v>
      </c>
      <c r="P32" s="26"/>
      <c r="Q32" s="26"/>
      <c r="R32" s="26">
        <f>SUM(P32:Q32)</f>
        <v>0</v>
      </c>
      <c r="S32" s="26">
        <f t="shared" ref="S32:T32" si="332">SUM(M32+P32)</f>
        <v>0</v>
      </c>
      <c r="T32" s="26">
        <f t="shared" si="332"/>
        <v>0</v>
      </c>
      <c r="U32" s="27">
        <f t="shared" si="142"/>
        <v>0</v>
      </c>
      <c r="V32" s="28">
        <f>Oktober!AB32</f>
        <v>0</v>
      </c>
      <c r="W32" s="28">
        <f>Oktober!AC32</f>
        <v>0</v>
      </c>
      <c r="X32" s="26">
        <f t="shared" si="143"/>
        <v>0</v>
      </c>
      <c r="Y32" s="26"/>
      <c r="Z32" s="26"/>
      <c r="AA32" s="26">
        <f t="shared" si="144"/>
        <v>0</v>
      </c>
      <c r="AB32" s="26">
        <f t="shared" ref="AB32:AC32" si="333">SUM(V32+Y32)</f>
        <v>0</v>
      </c>
      <c r="AC32" s="26">
        <f t="shared" si="333"/>
        <v>0</v>
      </c>
      <c r="AD32" s="27">
        <f t="shared" si="146"/>
        <v>0</v>
      </c>
      <c r="AE32" s="28">
        <f>Oktober!AK32</f>
        <v>0</v>
      </c>
      <c r="AF32" s="28">
        <f>Oktober!AL32</f>
        <v>0</v>
      </c>
      <c r="AG32" s="26">
        <f t="shared" si="147"/>
        <v>0</v>
      </c>
      <c r="AH32" s="25">
        <v>0</v>
      </c>
      <c r="AI32" s="25">
        <v>0</v>
      </c>
      <c r="AJ32" s="26">
        <f t="shared" si="148"/>
        <v>0</v>
      </c>
      <c r="AK32" s="26">
        <f t="shared" ref="AK32:AL32" si="334">SUM(AE32+AH32)</f>
        <v>0</v>
      </c>
      <c r="AL32" s="26">
        <f t="shared" si="334"/>
        <v>0</v>
      </c>
      <c r="AM32" s="27">
        <f t="shared" si="150"/>
        <v>0</v>
      </c>
      <c r="AN32" s="30">
        <f>Oktober!AT32</f>
        <v>0</v>
      </c>
      <c r="AO32" s="26">
        <f>Oktober!AU32</f>
        <v>0</v>
      </c>
      <c r="AP32" s="26">
        <f t="shared" si="151"/>
        <v>0</v>
      </c>
      <c r="AQ32" s="25">
        <v>0</v>
      </c>
      <c r="AR32" s="25">
        <v>0</v>
      </c>
      <c r="AS32" s="26">
        <f t="shared" si="152"/>
        <v>0</v>
      </c>
      <c r="AT32" s="26">
        <f t="shared" ref="AT32:AU32" si="335">SUM(AN32+AQ32)</f>
        <v>0</v>
      </c>
      <c r="AU32" s="26">
        <f t="shared" si="335"/>
        <v>0</v>
      </c>
      <c r="AV32" s="27">
        <f t="shared" si="154"/>
        <v>0</v>
      </c>
      <c r="AW32" s="28">
        <f>Oktober!BC32</f>
        <v>0</v>
      </c>
      <c r="AX32" s="28">
        <f>Oktober!BD32</f>
        <v>0</v>
      </c>
      <c r="AY32" s="26">
        <f t="shared" si="155"/>
        <v>0</v>
      </c>
      <c r="AZ32" s="25">
        <v>0</v>
      </c>
      <c r="BA32" s="25">
        <v>0</v>
      </c>
      <c r="BB32" s="26">
        <f t="shared" si="156"/>
        <v>0</v>
      </c>
      <c r="BC32" s="26">
        <f t="shared" ref="BC32:BD32" si="336">SUM(AW32+AZ32)</f>
        <v>0</v>
      </c>
      <c r="BD32" s="26">
        <f t="shared" si="336"/>
        <v>0</v>
      </c>
      <c r="BE32" s="27">
        <f t="shared" si="158"/>
        <v>0</v>
      </c>
      <c r="BF32" s="30">
        <f>Oktober!BL32</f>
        <v>0</v>
      </c>
      <c r="BG32" s="26">
        <f>Oktober!BM32</f>
        <v>0</v>
      </c>
      <c r="BH32" s="26">
        <f t="shared" si="159"/>
        <v>0</v>
      </c>
      <c r="BI32" s="25">
        <v>0</v>
      </c>
      <c r="BJ32" s="25">
        <v>0</v>
      </c>
      <c r="BK32" s="26">
        <f t="shared" si="160"/>
        <v>0</v>
      </c>
      <c r="BL32" s="26">
        <f t="shared" ref="BL32:BM32" si="337">SUM(BF32+BI32)</f>
        <v>0</v>
      </c>
      <c r="BM32" s="26">
        <f t="shared" si="337"/>
        <v>0</v>
      </c>
      <c r="BN32" s="27">
        <f t="shared" si="162"/>
        <v>0</v>
      </c>
      <c r="BO32" s="28">
        <f>Oktober!BU32</f>
        <v>0</v>
      </c>
      <c r="BP32" s="28">
        <f>Oktober!BV32</f>
        <v>0</v>
      </c>
      <c r="BQ32" s="26">
        <f t="shared" si="163"/>
        <v>0</v>
      </c>
      <c r="BR32" s="26"/>
      <c r="BS32" s="26"/>
      <c r="BT32" s="26">
        <f t="shared" si="164"/>
        <v>0</v>
      </c>
      <c r="BU32" s="26">
        <f t="shared" ref="BU32:BV32" si="338">SUM(BO32+BR32)</f>
        <v>0</v>
      </c>
      <c r="BV32" s="26">
        <f t="shared" si="338"/>
        <v>0</v>
      </c>
      <c r="BW32" s="27">
        <f t="shared" si="166"/>
        <v>0</v>
      </c>
      <c r="BX32" s="30">
        <f>Oktober!CD32</f>
        <v>0</v>
      </c>
      <c r="BY32" s="26">
        <f>Oktober!CE32</f>
        <v>0</v>
      </c>
      <c r="BZ32" s="26">
        <f t="shared" si="167"/>
        <v>0</v>
      </c>
      <c r="CA32" s="26"/>
      <c r="CB32" s="26"/>
      <c r="CC32" s="26">
        <f t="shared" si="168"/>
        <v>0</v>
      </c>
      <c r="CD32" s="26">
        <f t="shared" ref="CD32:CE32" si="339">SUM(BX32+CA32)</f>
        <v>0</v>
      </c>
      <c r="CE32" s="26">
        <f t="shared" si="339"/>
        <v>0</v>
      </c>
      <c r="CF32" s="27">
        <f t="shared" si="170"/>
        <v>0</v>
      </c>
      <c r="CG32" s="28">
        <f>September!CM32</f>
        <v>0</v>
      </c>
      <c r="CH32" s="28">
        <f>September!CN32</f>
        <v>0</v>
      </c>
      <c r="CI32" s="26">
        <f t="shared" si="171"/>
        <v>0</v>
      </c>
      <c r="CJ32" s="26"/>
      <c r="CK32" s="26"/>
      <c r="CL32" s="26">
        <f t="shared" si="172"/>
        <v>0</v>
      </c>
      <c r="CM32" s="26">
        <f t="shared" ref="CM32:CN32" si="340">SUM(CG32+CJ32)</f>
        <v>0</v>
      </c>
      <c r="CN32" s="26">
        <f t="shared" si="340"/>
        <v>0</v>
      </c>
      <c r="CO32" s="27">
        <f t="shared" si="174"/>
        <v>0</v>
      </c>
      <c r="CP32" s="95"/>
      <c r="CQ32" s="96"/>
      <c r="CR32" s="96"/>
      <c r="CS32" s="100"/>
      <c r="CT32" s="100"/>
      <c r="CU32" s="100"/>
      <c r="CV32" s="96"/>
      <c r="CW32" s="96"/>
      <c r="CX32" s="97"/>
      <c r="CY32" s="28">
        <f>Oktober!DE32</f>
        <v>0</v>
      </c>
      <c r="CZ32" s="28">
        <f>Oktober!DF32</f>
        <v>0</v>
      </c>
      <c r="DA32" s="26">
        <f t="shared" si="175"/>
        <v>0</v>
      </c>
      <c r="DB32" s="25">
        <v>0</v>
      </c>
      <c r="DC32" s="25">
        <v>0</v>
      </c>
      <c r="DD32" s="26">
        <f t="shared" si="176"/>
        <v>0</v>
      </c>
      <c r="DE32" s="26">
        <f t="shared" ref="DE32:DF32" si="341">SUM(CY32+DB32)</f>
        <v>0</v>
      </c>
      <c r="DF32" s="26">
        <f t="shared" si="341"/>
        <v>0</v>
      </c>
      <c r="DG32" s="27">
        <f t="shared" si="178"/>
        <v>0</v>
      </c>
      <c r="DH32" s="30">
        <f>Oktober!DN32</f>
        <v>0</v>
      </c>
      <c r="DI32" s="26">
        <f>Oktober!DO32</f>
        <v>0</v>
      </c>
      <c r="DJ32" s="26">
        <f t="shared" si="179"/>
        <v>0</v>
      </c>
      <c r="DK32" s="26"/>
      <c r="DL32" s="26"/>
      <c r="DM32" s="26">
        <f t="shared" si="180"/>
        <v>0</v>
      </c>
      <c r="DN32" s="26">
        <f t="shared" ref="DN32:DO32" si="342">SUM(DH32+DK32)</f>
        <v>0</v>
      </c>
      <c r="DO32" s="26">
        <f t="shared" si="342"/>
        <v>0</v>
      </c>
      <c r="DP32" s="27">
        <f t="shared" si="182"/>
        <v>0</v>
      </c>
      <c r="DQ32" s="28">
        <f>Oktober!DW32</f>
        <v>0</v>
      </c>
      <c r="DR32" s="26">
        <f>Oktober!DX32</f>
        <v>0</v>
      </c>
      <c r="DS32" s="26">
        <f t="shared" si="183"/>
        <v>0</v>
      </c>
      <c r="DT32" s="25">
        <v>0</v>
      </c>
      <c r="DU32" s="25">
        <v>0</v>
      </c>
      <c r="DV32" s="26">
        <f t="shared" si="184"/>
        <v>0</v>
      </c>
      <c r="DW32" s="26">
        <f t="shared" ref="DW32:DX32" si="343">SUM(DQ32+DT32)</f>
        <v>0</v>
      </c>
      <c r="DX32" s="26">
        <f t="shared" si="343"/>
        <v>0</v>
      </c>
      <c r="DY32" s="27">
        <f t="shared" si="186"/>
        <v>0</v>
      </c>
      <c r="DZ32" s="30">
        <f>Oktober!EF32</f>
        <v>0</v>
      </c>
      <c r="EA32" s="26">
        <f>Oktober!EG32</f>
        <v>0</v>
      </c>
      <c r="EB32" s="26">
        <f t="shared" si="187"/>
        <v>0</v>
      </c>
      <c r="EC32" s="26"/>
      <c r="ED32" s="26"/>
      <c r="EE32" s="26">
        <f t="shared" si="188"/>
        <v>0</v>
      </c>
      <c r="EF32" s="26">
        <f t="shared" ref="EF32:EG32" si="344">SUM(DZ32+EC32)</f>
        <v>0</v>
      </c>
      <c r="EG32" s="26">
        <f t="shared" si="344"/>
        <v>0</v>
      </c>
      <c r="EH32" s="27">
        <f t="shared" si="190"/>
        <v>0</v>
      </c>
      <c r="EI32" s="30">
        <f>Oktober!EO32</f>
        <v>0</v>
      </c>
      <c r="EJ32" s="26">
        <f>Oktober!EP32</f>
        <v>0</v>
      </c>
      <c r="EK32" s="26">
        <f t="shared" si="191"/>
        <v>0</v>
      </c>
      <c r="EL32" s="26"/>
      <c r="EM32" s="26"/>
      <c r="EN32" s="26">
        <f t="shared" si="299"/>
        <v>0</v>
      </c>
      <c r="EO32" s="26">
        <f t="shared" ref="EO32:EP32" si="345">SUM(EI32+EL32)</f>
        <v>0</v>
      </c>
      <c r="EP32" s="26">
        <f t="shared" si="345"/>
        <v>0</v>
      </c>
      <c r="EQ32" s="27">
        <f t="shared" si="194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146">
        <f>Oktober!J33</f>
        <v>0</v>
      </c>
      <c r="E33" s="147">
        <f>Oktober!K33</f>
        <v>0</v>
      </c>
      <c r="F33" s="51"/>
      <c r="G33" s="51"/>
      <c r="H33" s="51"/>
      <c r="I33" s="51"/>
      <c r="J33" s="51"/>
      <c r="K33" s="51"/>
      <c r="L33" s="51"/>
      <c r="M33" s="20">
        <f>Oktober!S33</f>
        <v>0</v>
      </c>
      <c r="N33" s="18">
        <f>Oktober!T33</f>
        <v>0</v>
      </c>
      <c r="O33" s="51"/>
      <c r="P33" s="51"/>
      <c r="Q33" s="51"/>
      <c r="R33" s="51"/>
      <c r="S33" s="51"/>
      <c r="T33" s="51"/>
      <c r="U33" s="51"/>
      <c r="V33" s="20">
        <f>Oktober!AB33</f>
        <v>0</v>
      </c>
      <c r="W33" s="20">
        <f>Oktober!AC33</f>
        <v>0</v>
      </c>
      <c r="X33" s="51"/>
      <c r="Y33" s="51"/>
      <c r="Z33" s="51"/>
      <c r="AA33" s="51"/>
      <c r="AB33" s="51"/>
      <c r="AC33" s="51"/>
      <c r="AD33" s="51"/>
      <c r="AE33" s="20">
        <f>Oktober!AK33</f>
        <v>0</v>
      </c>
      <c r="AF33" s="20">
        <f>Oktober!AL33</f>
        <v>0</v>
      </c>
      <c r="AG33" s="51"/>
      <c r="AH33" s="51"/>
      <c r="AI33" s="51"/>
      <c r="AJ33" s="51"/>
      <c r="AK33" s="51"/>
      <c r="AL33" s="51"/>
      <c r="AM33" s="51"/>
      <c r="AN33" s="17">
        <f>Oktober!AT33</f>
        <v>0</v>
      </c>
      <c r="AO33" s="18">
        <f>Oktober!AU33</f>
        <v>0</v>
      </c>
      <c r="AP33" s="51"/>
      <c r="AQ33" s="51"/>
      <c r="AR33" s="51"/>
      <c r="AS33" s="51"/>
      <c r="AT33" s="51"/>
      <c r="AU33" s="51"/>
      <c r="AV33" s="51"/>
      <c r="AW33" s="20">
        <f>Oktober!BC33</f>
        <v>0</v>
      </c>
      <c r="AX33" s="20">
        <f>Oktober!BD33</f>
        <v>0</v>
      </c>
      <c r="AY33" s="51"/>
      <c r="AZ33" s="51"/>
      <c r="BA33" s="51"/>
      <c r="BB33" s="51"/>
      <c r="BC33" s="51"/>
      <c r="BD33" s="51"/>
      <c r="BE33" s="51"/>
      <c r="BF33" s="17">
        <f>Oktober!BL33</f>
        <v>0</v>
      </c>
      <c r="BG33" s="18">
        <f>Oktober!BL33</f>
        <v>0</v>
      </c>
      <c r="BH33" s="51"/>
      <c r="BI33" s="51"/>
      <c r="BJ33" s="51"/>
      <c r="BK33" s="51"/>
      <c r="BL33" s="51"/>
      <c r="BM33" s="51"/>
      <c r="BN33" s="51"/>
      <c r="BO33" s="20">
        <f>Oktober!BU33</f>
        <v>0</v>
      </c>
      <c r="BP33" s="20">
        <f>Oktober!BV33</f>
        <v>0</v>
      </c>
      <c r="BQ33" s="51"/>
      <c r="BR33" s="51"/>
      <c r="BS33" s="51"/>
      <c r="BT33" s="51"/>
      <c r="BU33" s="51"/>
      <c r="BV33" s="51"/>
      <c r="BW33" s="51"/>
      <c r="BX33" s="17">
        <f>Oktober!CD33</f>
        <v>0</v>
      </c>
      <c r="BY33" s="18">
        <f>Oktober!CE33</f>
        <v>0</v>
      </c>
      <c r="BZ33" s="51"/>
      <c r="CA33" s="51"/>
      <c r="CB33" s="51"/>
      <c r="CC33" s="51"/>
      <c r="CD33" s="51"/>
      <c r="CE33" s="51"/>
      <c r="CF33" s="51"/>
      <c r="CG33" s="20">
        <f>September!CM33</f>
        <v>0</v>
      </c>
      <c r="CH33" s="20">
        <f>September!CN33</f>
        <v>0</v>
      </c>
      <c r="CI33" s="51"/>
      <c r="CJ33" s="51"/>
      <c r="CK33" s="51"/>
      <c r="CL33" s="51"/>
      <c r="CM33" s="51"/>
      <c r="CN33" s="51"/>
      <c r="CO33" s="51"/>
      <c r="CP33" s="159"/>
      <c r="CQ33" s="159"/>
      <c r="CR33" s="159"/>
      <c r="CS33" s="159"/>
      <c r="CT33" s="159"/>
      <c r="CU33" s="159"/>
      <c r="CV33" s="159"/>
      <c r="CW33" s="159"/>
      <c r="CX33" s="159"/>
      <c r="CY33" s="20">
        <f>Oktober!DE33</f>
        <v>0</v>
      </c>
      <c r="CZ33" s="20">
        <f>Oktober!DF33</f>
        <v>0</v>
      </c>
      <c r="DA33" s="51"/>
      <c r="DB33" s="51"/>
      <c r="DC33" s="51"/>
      <c r="DD33" s="51"/>
      <c r="DE33" s="51"/>
      <c r="DF33" s="51"/>
      <c r="DG33" s="51"/>
      <c r="DH33" s="17">
        <f>Oktober!DN33</f>
        <v>0</v>
      </c>
      <c r="DI33" s="18">
        <f>Oktober!DO33</f>
        <v>0</v>
      </c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17">
        <f>Oktober!EF33</f>
        <v>0</v>
      </c>
      <c r="EA33" s="18">
        <f>Oktober!EG33</f>
        <v>0</v>
      </c>
      <c r="EB33" s="51"/>
      <c r="EC33" s="51"/>
      <c r="ED33" s="51"/>
      <c r="EE33" s="51"/>
      <c r="EF33" s="51"/>
      <c r="EG33" s="51"/>
      <c r="EH33" s="51"/>
      <c r="EI33" s="17">
        <f>Oktober!EO33</f>
        <v>0</v>
      </c>
      <c r="EJ33" s="18">
        <f>Oktober!EP33</f>
        <v>0</v>
      </c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20"/>
    </row>
    <row r="34" spans="1:156" ht="14">
      <c r="A34" s="276" t="s">
        <v>54</v>
      </c>
      <c r="B34" s="256"/>
      <c r="C34" s="52" t="s">
        <v>55</v>
      </c>
      <c r="D34" s="24">
        <f>Oktober!J34</f>
        <v>0</v>
      </c>
      <c r="E34" s="25">
        <f>Oktober!K34</f>
        <v>0</v>
      </c>
      <c r="F34" s="41"/>
      <c r="G34" s="41"/>
      <c r="H34" s="41"/>
      <c r="I34" s="41"/>
      <c r="J34" s="41"/>
      <c r="K34" s="41"/>
      <c r="L34" s="41"/>
      <c r="M34" s="28">
        <f>Oktober!S34</f>
        <v>0</v>
      </c>
      <c r="N34" s="26">
        <f>Oktober!T34</f>
        <v>0</v>
      </c>
      <c r="O34" s="41"/>
      <c r="P34" s="41"/>
      <c r="Q34" s="41"/>
      <c r="R34" s="41"/>
      <c r="S34" s="41"/>
      <c r="T34" s="41"/>
      <c r="U34" s="41"/>
      <c r="V34" s="28">
        <f>Oktober!AB34</f>
        <v>0</v>
      </c>
      <c r="W34" s="28">
        <f>Oktober!AC34</f>
        <v>0</v>
      </c>
      <c r="X34" s="41"/>
      <c r="Y34" s="41"/>
      <c r="Z34" s="41"/>
      <c r="AA34" s="41"/>
      <c r="AB34" s="41"/>
      <c r="AC34" s="41"/>
      <c r="AD34" s="41"/>
      <c r="AE34" s="28">
        <f>Oktober!AK34</f>
        <v>0</v>
      </c>
      <c r="AF34" s="28">
        <f>Oktober!AL34</f>
        <v>0</v>
      </c>
      <c r="AG34" s="41"/>
      <c r="AH34" s="41"/>
      <c r="AI34" s="41"/>
      <c r="AJ34" s="41"/>
      <c r="AK34" s="41"/>
      <c r="AL34" s="41"/>
      <c r="AM34" s="41"/>
      <c r="AN34" s="30">
        <f>Oktober!AT34</f>
        <v>0</v>
      </c>
      <c r="AO34" s="26">
        <f>Oktober!AU34</f>
        <v>0</v>
      </c>
      <c r="AP34" s="41"/>
      <c r="AQ34" s="41"/>
      <c r="AR34" s="41"/>
      <c r="AS34" s="41"/>
      <c r="AT34" s="41"/>
      <c r="AU34" s="41"/>
      <c r="AV34" s="41"/>
      <c r="AW34" s="28">
        <f>Oktober!BC34</f>
        <v>0</v>
      </c>
      <c r="AX34" s="28">
        <f>Oktober!BD34</f>
        <v>0</v>
      </c>
      <c r="AY34" s="41"/>
      <c r="AZ34" s="41"/>
      <c r="BA34" s="41"/>
      <c r="BB34" s="41"/>
      <c r="BC34" s="41"/>
      <c r="BD34" s="41"/>
      <c r="BE34" s="41"/>
      <c r="BF34" s="30">
        <f>Oktober!BL34</f>
        <v>0</v>
      </c>
      <c r="BG34" s="26">
        <f>Oktober!BL34</f>
        <v>0</v>
      </c>
      <c r="BH34" s="41"/>
      <c r="BI34" s="41"/>
      <c r="BJ34" s="41"/>
      <c r="BK34" s="41"/>
      <c r="BL34" s="41"/>
      <c r="BM34" s="41"/>
      <c r="BN34" s="41"/>
      <c r="BO34" s="28">
        <f>Oktober!BU34</f>
        <v>0</v>
      </c>
      <c r="BP34" s="28">
        <f>Oktober!BV34</f>
        <v>0</v>
      </c>
      <c r="BQ34" s="41"/>
      <c r="BR34" s="41"/>
      <c r="BS34" s="41"/>
      <c r="BT34" s="41"/>
      <c r="BU34" s="41"/>
      <c r="BV34" s="41"/>
      <c r="BW34" s="41"/>
      <c r="BX34" s="30">
        <f>Oktober!CD34</f>
        <v>0</v>
      </c>
      <c r="BY34" s="26">
        <f>Oktober!CE34</f>
        <v>0</v>
      </c>
      <c r="BZ34" s="41"/>
      <c r="CA34" s="41"/>
      <c r="CB34" s="41"/>
      <c r="CC34" s="41"/>
      <c r="CD34" s="41"/>
      <c r="CE34" s="41"/>
      <c r="CF34" s="41"/>
      <c r="CG34" s="28">
        <f>September!CM34</f>
        <v>0</v>
      </c>
      <c r="CH34" s="28">
        <f>September!CN34</f>
        <v>0</v>
      </c>
      <c r="CI34" s="41"/>
      <c r="CJ34" s="41"/>
      <c r="CK34" s="41"/>
      <c r="CL34" s="41"/>
      <c r="CM34" s="41"/>
      <c r="CN34" s="41"/>
      <c r="CO34" s="41"/>
      <c r="CP34" s="119"/>
      <c r="CQ34" s="119"/>
      <c r="CR34" s="119"/>
      <c r="CS34" s="119"/>
      <c r="CT34" s="119"/>
      <c r="CU34" s="119"/>
      <c r="CV34" s="119"/>
      <c r="CW34" s="119"/>
      <c r="CX34" s="119"/>
      <c r="CY34" s="28">
        <f>Oktober!DE34</f>
        <v>0</v>
      </c>
      <c r="CZ34" s="28">
        <f>Oktober!DF34</f>
        <v>0</v>
      </c>
      <c r="DA34" s="41"/>
      <c r="DB34" s="41"/>
      <c r="DC34" s="41"/>
      <c r="DD34" s="41"/>
      <c r="DE34" s="41"/>
      <c r="DF34" s="41"/>
      <c r="DG34" s="41"/>
      <c r="DH34" s="30">
        <f>Oktober!DN34</f>
        <v>0</v>
      </c>
      <c r="DI34" s="26">
        <f>Oktober!DO34</f>
        <v>0</v>
      </c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30">
        <f>Oktober!EF34</f>
        <v>0</v>
      </c>
      <c r="EA34" s="26">
        <f>Oktober!EG34</f>
        <v>0</v>
      </c>
      <c r="EB34" s="41"/>
      <c r="EC34" s="41"/>
      <c r="ED34" s="41"/>
      <c r="EE34" s="41"/>
      <c r="EF34" s="41"/>
      <c r="EG34" s="41"/>
      <c r="EH34" s="41"/>
      <c r="EI34" s="30">
        <f>Oktober!EO34</f>
        <v>0</v>
      </c>
      <c r="EJ34" s="26">
        <f>Oktober!EP34</f>
        <v>0</v>
      </c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28"/>
    </row>
    <row r="35" spans="1:156" ht="14">
      <c r="A35" s="58"/>
      <c r="B35" s="59">
        <v>1</v>
      </c>
      <c r="C35" s="57" t="s">
        <v>56</v>
      </c>
      <c r="D35" s="24">
        <f>Oktober!J35</f>
        <v>98</v>
      </c>
      <c r="E35" s="25">
        <f>Oktober!K35</f>
        <v>109</v>
      </c>
      <c r="F35" s="26">
        <f t="shared" ref="F35:F41" si="346">SUM(D35:E35)</f>
        <v>207</v>
      </c>
      <c r="G35" s="25">
        <v>24</v>
      </c>
      <c r="H35" s="25">
        <v>29</v>
      </c>
      <c r="I35" s="26">
        <f t="shared" ref="I35:I41" si="347">SUM(G35:H35)</f>
        <v>53</v>
      </c>
      <c r="J35" s="26">
        <f t="shared" ref="J35:K35" si="348">SUM(D35+G35)</f>
        <v>122</v>
      </c>
      <c r="K35" s="26">
        <f t="shared" si="348"/>
        <v>138</v>
      </c>
      <c r="L35" s="27">
        <f t="shared" ref="L35:L41" si="349">SUM(J35:K35)</f>
        <v>260</v>
      </c>
      <c r="M35" s="28">
        <f>Oktober!S35</f>
        <v>34</v>
      </c>
      <c r="N35" s="26">
        <f>Oktober!T35</f>
        <v>33</v>
      </c>
      <c r="O35" s="26">
        <f t="shared" ref="O35:O41" si="350">SUM(M35:N35)</f>
        <v>67</v>
      </c>
      <c r="P35" s="25">
        <v>8</v>
      </c>
      <c r="Q35" s="25">
        <v>6</v>
      </c>
      <c r="R35" s="25">
        <v>14</v>
      </c>
      <c r="S35" s="25">
        <v>42</v>
      </c>
      <c r="T35" s="26">
        <f>SUM(N35+Q35)</f>
        <v>39</v>
      </c>
      <c r="U35" s="27">
        <f t="shared" ref="U35:U41" si="351">SUM(S35:T35)</f>
        <v>81</v>
      </c>
      <c r="V35" s="28">
        <f>Oktober!AB35</f>
        <v>72</v>
      </c>
      <c r="W35" s="28">
        <f>Oktober!AC35</f>
        <v>109</v>
      </c>
      <c r="X35" s="26">
        <f t="shared" ref="X35:X41" si="352">SUM(V35:W35)</f>
        <v>181</v>
      </c>
      <c r="Y35" s="25">
        <v>9</v>
      </c>
      <c r="Z35" s="25">
        <v>24</v>
      </c>
      <c r="AA35" s="26">
        <f t="shared" ref="AA35:AA41" si="353">SUM(Y35:Z35)</f>
        <v>33</v>
      </c>
      <c r="AB35" s="26">
        <f t="shared" ref="AB35:AC35" si="354">SUM(V35+Y35)</f>
        <v>81</v>
      </c>
      <c r="AC35" s="26">
        <f t="shared" si="354"/>
        <v>133</v>
      </c>
      <c r="AD35" s="27">
        <f t="shared" ref="AD35:AD41" si="355">SUM(AB35:AC35)</f>
        <v>214</v>
      </c>
      <c r="AE35" s="28">
        <f>Oktober!AK35</f>
        <v>114</v>
      </c>
      <c r="AF35" s="28">
        <f>Oktober!AL35</f>
        <v>148</v>
      </c>
      <c r="AG35" s="26">
        <f t="shared" ref="AG35:AG41" si="356">SUM(AE35:AF35)</f>
        <v>262</v>
      </c>
      <c r="AH35" s="25">
        <v>16</v>
      </c>
      <c r="AI35" s="25">
        <v>34</v>
      </c>
      <c r="AJ35" s="26">
        <f t="shared" ref="AJ35:AJ41" si="357">SUM(AH35:AI35)</f>
        <v>50</v>
      </c>
      <c r="AK35" s="26">
        <f t="shared" ref="AK35:AL35" si="358">SUM(AE35+AH35)</f>
        <v>130</v>
      </c>
      <c r="AL35" s="26">
        <f t="shared" si="358"/>
        <v>182</v>
      </c>
      <c r="AM35" s="27">
        <f t="shared" ref="AM35:AM41" si="359">SUM(AK35:AL35)</f>
        <v>312</v>
      </c>
      <c r="AN35" s="30">
        <f>Oktober!AT35</f>
        <v>123</v>
      </c>
      <c r="AO35" s="26">
        <f>Oktober!AU35</f>
        <v>157</v>
      </c>
      <c r="AP35" s="26">
        <f t="shared" ref="AP35:AP41" si="360">SUM(AN35:AO35)</f>
        <v>280</v>
      </c>
      <c r="AQ35" s="25">
        <v>26</v>
      </c>
      <c r="AR35" s="25">
        <v>19</v>
      </c>
      <c r="AS35" s="26">
        <f t="shared" ref="AS35:AS41" si="361">SUM(AQ35:AR35)</f>
        <v>45</v>
      </c>
      <c r="AT35" s="26">
        <f t="shared" ref="AT35:AU35" si="362">SUM(AN35+AQ35)</f>
        <v>149</v>
      </c>
      <c r="AU35" s="26">
        <f t="shared" si="362"/>
        <v>176</v>
      </c>
      <c r="AV35" s="27">
        <f t="shared" ref="AV35:AV41" si="363">SUM(AT35:AU35)</f>
        <v>325</v>
      </c>
      <c r="AW35" s="28">
        <f>Oktober!BC35</f>
        <v>266</v>
      </c>
      <c r="AX35" s="28">
        <f>Oktober!BD35</f>
        <v>345</v>
      </c>
      <c r="AY35" s="26">
        <f t="shared" ref="AY35:AY41" si="364">SUM(AW35:AX35)</f>
        <v>611</v>
      </c>
      <c r="AZ35" s="25">
        <v>45</v>
      </c>
      <c r="BA35" s="25">
        <v>61</v>
      </c>
      <c r="BB35" s="26">
        <f t="shared" ref="BB35:BB41" si="365">SUM(AZ35:BA35)</f>
        <v>106</v>
      </c>
      <c r="BC35" s="26">
        <f t="shared" ref="BC35:BD35" si="366">SUM(AW35+AZ35)</f>
        <v>311</v>
      </c>
      <c r="BD35" s="26">
        <f t="shared" si="366"/>
        <v>406</v>
      </c>
      <c r="BE35" s="27">
        <f t="shared" ref="BE35:BE41" si="367">SUM(BC35:BD35)</f>
        <v>717</v>
      </c>
      <c r="BF35" s="30">
        <f>Oktober!BL35</f>
        <v>68</v>
      </c>
      <c r="BG35" s="26">
        <f>Oktober!BM35</f>
        <v>105</v>
      </c>
      <c r="BH35" s="26">
        <f t="shared" ref="BH35:BH41" si="368">SUM(BF35:BG35)</f>
        <v>173</v>
      </c>
      <c r="BI35" s="25">
        <v>15</v>
      </c>
      <c r="BJ35" s="25">
        <v>18</v>
      </c>
      <c r="BK35" s="26">
        <f t="shared" ref="BK35:BK41" si="369">SUM(BI35:BJ35)</f>
        <v>33</v>
      </c>
      <c r="BL35" s="26">
        <f t="shared" ref="BL35:BM35" si="370">SUM(BF35+BI35)</f>
        <v>83</v>
      </c>
      <c r="BM35" s="26">
        <f t="shared" si="370"/>
        <v>123</v>
      </c>
      <c r="BN35" s="27">
        <f t="shared" ref="BN35:BN41" si="371">SUM(BL35:BM35)</f>
        <v>206</v>
      </c>
      <c r="BO35" s="28">
        <f>Oktober!BU35</f>
        <v>33</v>
      </c>
      <c r="BP35" s="28">
        <f>Oktober!BV35</f>
        <v>65</v>
      </c>
      <c r="BQ35" s="26">
        <f t="shared" ref="BQ35:BQ41" si="372">SUM(BO35:BP35)</f>
        <v>98</v>
      </c>
      <c r="BR35" s="26"/>
      <c r="BS35" s="26"/>
      <c r="BT35" s="26">
        <f t="shared" ref="BT35:BT41" si="373">SUM(BR35:BS35)</f>
        <v>0</v>
      </c>
      <c r="BU35" s="26">
        <f t="shared" ref="BU35:BV35" si="374">SUM(BO35+BR35)</f>
        <v>33</v>
      </c>
      <c r="BV35" s="26">
        <f t="shared" si="374"/>
        <v>65</v>
      </c>
      <c r="BW35" s="27">
        <f t="shared" ref="BW35:BW41" si="375">SUM(BU35:BV35)</f>
        <v>98</v>
      </c>
      <c r="BX35" s="30">
        <f>Oktober!CD35</f>
        <v>26</v>
      </c>
      <c r="BY35" s="26">
        <f>Oktober!CE35</f>
        <v>33</v>
      </c>
      <c r="BZ35" s="26">
        <f t="shared" ref="BZ35:BZ41" si="376">SUM(BX35:BY35)</f>
        <v>59</v>
      </c>
      <c r="CA35" s="25">
        <v>5</v>
      </c>
      <c r="CB35" s="25">
        <v>10</v>
      </c>
      <c r="CC35" s="26">
        <f t="shared" ref="CC35:CC41" si="377">SUM(CA35:CB35)</f>
        <v>15</v>
      </c>
      <c r="CD35" s="26">
        <f t="shared" ref="CD35:CE35" si="378">SUM(BX35+CA35)</f>
        <v>31</v>
      </c>
      <c r="CE35" s="26">
        <f t="shared" si="378"/>
        <v>43</v>
      </c>
      <c r="CF35" s="27">
        <f t="shared" ref="CF35:CF41" si="379">SUM(CD35:CE35)</f>
        <v>74</v>
      </c>
      <c r="CG35" s="28">
        <f>September!CM35</f>
        <v>43</v>
      </c>
      <c r="CH35" s="28">
        <f>September!CN35</f>
        <v>80</v>
      </c>
      <c r="CI35" s="26">
        <f t="shared" ref="CI35:CI41" si="380">SUM(CG35:CH35)</f>
        <v>123</v>
      </c>
      <c r="CJ35" s="25">
        <v>15</v>
      </c>
      <c r="CK35" s="25">
        <v>11</v>
      </c>
      <c r="CL35" s="26">
        <f t="shared" ref="CL35:CL41" si="381">SUM(CJ35:CK35)</f>
        <v>26</v>
      </c>
      <c r="CM35" s="26">
        <f t="shared" ref="CM35:CN35" si="382">SUM(CG35+CJ35)</f>
        <v>58</v>
      </c>
      <c r="CN35" s="26">
        <f t="shared" si="382"/>
        <v>91</v>
      </c>
      <c r="CO35" s="27">
        <f t="shared" ref="CO35:CO41" si="383">SUM(CM35:CN35)</f>
        <v>149</v>
      </c>
      <c r="CP35" s="95">
        <f ca="1">IFERROR(__xludf.DUMMYFUNCTION("""COMPUTED_VALUE"""),136)</f>
        <v>136</v>
      </c>
      <c r="CQ35" s="96">
        <f ca="1">IFERROR(__xludf.DUMMYFUNCTION("""COMPUTED_VALUE"""),159)</f>
        <v>159</v>
      </c>
      <c r="CR35" s="96">
        <f ca="1">IFERROR(__xludf.DUMMYFUNCTION("""COMPUTED_VALUE"""),295)</f>
        <v>295</v>
      </c>
      <c r="CS35" s="100">
        <f ca="1">IFERROR(__xludf.DUMMYFUNCTION("""COMPUTED_VALUE"""),10)</f>
        <v>10</v>
      </c>
      <c r="CT35" s="100">
        <f ca="1">IFERROR(__xludf.DUMMYFUNCTION("""COMPUTED_VALUE"""),16)</f>
        <v>16</v>
      </c>
      <c r="CU35" s="100">
        <f ca="1">IFERROR(__xludf.DUMMYFUNCTION("""COMPUTED_VALUE"""),26)</f>
        <v>26</v>
      </c>
      <c r="CV35" s="96">
        <f ca="1">IFERROR(__xludf.DUMMYFUNCTION("""COMPUTED_VALUE"""),146)</f>
        <v>146</v>
      </c>
      <c r="CW35" s="96">
        <f ca="1">IFERROR(__xludf.DUMMYFUNCTION("""COMPUTED_VALUE"""),175)</f>
        <v>175</v>
      </c>
      <c r="CX35" s="97">
        <f ca="1">IFERROR(__xludf.DUMMYFUNCTION("""COMPUTED_VALUE"""),321)</f>
        <v>321</v>
      </c>
      <c r="CY35" s="28">
        <f>Oktober!DE35</f>
        <v>134</v>
      </c>
      <c r="CZ35" s="28">
        <f>Oktober!DF35</f>
        <v>173</v>
      </c>
      <c r="DA35" s="26">
        <f t="shared" ref="DA35:DA41" si="384">SUM(CY35:CZ35)</f>
        <v>307</v>
      </c>
      <c r="DB35" s="25">
        <v>18</v>
      </c>
      <c r="DC35" s="25">
        <v>13</v>
      </c>
      <c r="DD35" s="26">
        <f t="shared" ref="DD35:DD41" si="385">SUM(DB35:DC35)</f>
        <v>31</v>
      </c>
      <c r="DE35" s="26">
        <f t="shared" ref="DE35:DF35" si="386">SUM(CY35+DB35)</f>
        <v>152</v>
      </c>
      <c r="DF35" s="26">
        <f t="shared" si="386"/>
        <v>186</v>
      </c>
      <c r="DG35" s="27">
        <f t="shared" ref="DG35:DG41" si="387">SUM(DE35:DF35)</f>
        <v>338</v>
      </c>
      <c r="DH35" s="30">
        <f>Oktober!DN35</f>
        <v>161</v>
      </c>
      <c r="DI35" s="26">
        <f>Oktober!DO35</f>
        <v>147</v>
      </c>
      <c r="DJ35" s="26">
        <f t="shared" ref="DJ35:DJ41" si="388">SUM(DH35:DI35)</f>
        <v>308</v>
      </c>
      <c r="DK35" s="25">
        <v>15</v>
      </c>
      <c r="DL35" s="25">
        <v>17</v>
      </c>
      <c r="DM35" s="26">
        <f t="shared" ref="DM35:DM41" si="389">SUM(DK35:DL35)</f>
        <v>32</v>
      </c>
      <c r="DN35" s="26">
        <f t="shared" ref="DN35:DO35" si="390">SUM(DH35+DK35)</f>
        <v>176</v>
      </c>
      <c r="DO35" s="26">
        <f t="shared" si="390"/>
        <v>164</v>
      </c>
      <c r="DP35" s="27">
        <f t="shared" ref="DP35:DP41" si="391">SUM(DN35:DO35)</f>
        <v>340</v>
      </c>
      <c r="DQ35" s="28">
        <f>Oktober!DW35</f>
        <v>104</v>
      </c>
      <c r="DR35" s="26">
        <f>Oktober!DX35</f>
        <v>124</v>
      </c>
      <c r="DS35" s="26">
        <f t="shared" ref="DS35:DS41" si="392">SUM(DQ35:DR35)</f>
        <v>228</v>
      </c>
      <c r="DT35" s="200">
        <v>15</v>
      </c>
      <c r="DU35" s="201">
        <v>10</v>
      </c>
      <c r="DV35" s="26">
        <f t="shared" ref="DV35:DV41" si="393">SUM(DT35:DU35)</f>
        <v>25</v>
      </c>
      <c r="DW35" s="26">
        <f t="shared" ref="DW35:DX35" si="394">SUM(DQ35+DT35)</f>
        <v>119</v>
      </c>
      <c r="DX35" s="26">
        <f t="shared" si="394"/>
        <v>134</v>
      </c>
      <c r="DY35" s="27">
        <f t="shared" ref="DY35:DY41" si="395">SUM(DW35:DX35)</f>
        <v>253</v>
      </c>
      <c r="DZ35" s="30">
        <f>Oktober!EF35</f>
        <v>216</v>
      </c>
      <c r="EA35" s="26">
        <f>Oktober!EG35</f>
        <v>229</v>
      </c>
      <c r="EB35" s="26">
        <f t="shared" ref="EB35:EB41" si="396">SUM(DZ35:EA35)</f>
        <v>445</v>
      </c>
      <c r="EC35" s="25">
        <v>26</v>
      </c>
      <c r="ED35" s="25">
        <v>40</v>
      </c>
      <c r="EE35" s="26">
        <f t="shared" ref="EE35:EE41" si="397">SUM(EC35:ED35)</f>
        <v>66</v>
      </c>
      <c r="EF35" s="26">
        <f t="shared" ref="EF35:EG35" si="398">SUM(DZ35+EC35)</f>
        <v>242</v>
      </c>
      <c r="EG35" s="26">
        <f t="shared" si="398"/>
        <v>269</v>
      </c>
      <c r="EH35" s="27">
        <f t="shared" ref="EH35:EH41" si="399">SUM(EF35:EG35)</f>
        <v>511</v>
      </c>
      <c r="EI35" s="30">
        <f>Oktober!EO35</f>
        <v>70</v>
      </c>
      <c r="EJ35" s="26">
        <f>Oktober!EP35</f>
        <v>59</v>
      </c>
      <c r="EK35" s="26">
        <f t="shared" ref="EK35:EK41" si="400">SUM(EI35:EJ35)</f>
        <v>129</v>
      </c>
      <c r="EL35" s="25">
        <v>13</v>
      </c>
      <c r="EM35" s="25">
        <v>15</v>
      </c>
      <c r="EN35" s="26">
        <f t="shared" ref="EN35:EN42" si="401">SUM(EL35:EM35)</f>
        <v>28</v>
      </c>
      <c r="EO35" s="26">
        <f t="shared" ref="EO35:EP35" si="402">SUM(EI35+EL35)</f>
        <v>83</v>
      </c>
      <c r="EP35" s="26">
        <f t="shared" si="402"/>
        <v>74</v>
      </c>
      <c r="EQ35" s="27">
        <f t="shared" ref="EQ35:EQ42" si="403">SUM(EO35:EP35)</f>
        <v>157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24">
        <f>Oktober!J36</f>
        <v>17</v>
      </c>
      <c r="E36" s="25">
        <f>Oktober!K36</f>
        <v>827</v>
      </c>
      <c r="F36" s="26">
        <f t="shared" si="346"/>
        <v>844</v>
      </c>
      <c r="G36" s="25">
        <v>5</v>
      </c>
      <c r="H36" s="25">
        <v>108</v>
      </c>
      <c r="I36" s="26">
        <f t="shared" si="347"/>
        <v>113</v>
      </c>
      <c r="J36" s="26">
        <f t="shared" ref="J36:K36" si="404">SUM(D36+G36)</f>
        <v>22</v>
      </c>
      <c r="K36" s="26">
        <f t="shared" si="404"/>
        <v>935</v>
      </c>
      <c r="L36" s="27">
        <f t="shared" si="349"/>
        <v>957</v>
      </c>
      <c r="M36" s="28">
        <f>Oktober!S36</f>
        <v>11</v>
      </c>
      <c r="N36" s="26">
        <f>Oktober!T36</f>
        <v>659</v>
      </c>
      <c r="O36" s="26">
        <f t="shared" si="350"/>
        <v>670</v>
      </c>
      <c r="P36" s="25">
        <v>3</v>
      </c>
      <c r="Q36" s="25">
        <v>67</v>
      </c>
      <c r="R36" s="26">
        <f t="shared" ref="R36:R41" si="405">SUM(P36:Q36)</f>
        <v>70</v>
      </c>
      <c r="S36" s="26">
        <f t="shared" ref="S36:T36" si="406">SUM(M36+P36)</f>
        <v>14</v>
      </c>
      <c r="T36" s="26">
        <f t="shared" si="406"/>
        <v>726</v>
      </c>
      <c r="U36" s="27">
        <f t="shared" si="351"/>
        <v>740</v>
      </c>
      <c r="V36" s="28">
        <f>Oktober!AB36</f>
        <v>19</v>
      </c>
      <c r="W36" s="28">
        <f>Oktober!AC36</f>
        <v>421</v>
      </c>
      <c r="X36" s="26">
        <f t="shared" si="352"/>
        <v>440</v>
      </c>
      <c r="Y36" s="25">
        <v>3</v>
      </c>
      <c r="Z36" s="25">
        <v>48</v>
      </c>
      <c r="AA36" s="26">
        <f t="shared" si="353"/>
        <v>51</v>
      </c>
      <c r="AB36" s="26">
        <f t="shared" ref="AB36:AC36" si="407">SUM(V36+Y36)</f>
        <v>22</v>
      </c>
      <c r="AC36" s="26">
        <f t="shared" si="407"/>
        <v>469</v>
      </c>
      <c r="AD36" s="27">
        <f t="shared" si="355"/>
        <v>491</v>
      </c>
      <c r="AE36" s="28">
        <f>Oktober!AK36</f>
        <v>41</v>
      </c>
      <c r="AF36" s="28">
        <f>Oktober!AL36</f>
        <v>682</v>
      </c>
      <c r="AG36" s="26">
        <f t="shared" si="356"/>
        <v>723</v>
      </c>
      <c r="AH36" s="25">
        <v>1</v>
      </c>
      <c r="AI36" s="25">
        <v>88</v>
      </c>
      <c r="AJ36" s="26">
        <f t="shared" si="357"/>
        <v>89</v>
      </c>
      <c r="AK36" s="26">
        <f t="shared" ref="AK36:AL36" si="408">SUM(AE36+AH36)</f>
        <v>42</v>
      </c>
      <c r="AL36" s="26">
        <f t="shared" si="408"/>
        <v>770</v>
      </c>
      <c r="AM36" s="27">
        <f t="shared" si="359"/>
        <v>812</v>
      </c>
      <c r="AN36" s="30">
        <f>Oktober!AT36</f>
        <v>179</v>
      </c>
      <c r="AO36" s="26">
        <f>Oktober!AU36</f>
        <v>644</v>
      </c>
      <c r="AP36" s="26">
        <f t="shared" si="360"/>
        <v>823</v>
      </c>
      <c r="AQ36" s="25">
        <v>3</v>
      </c>
      <c r="AR36" s="25">
        <v>61</v>
      </c>
      <c r="AS36" s="26">
        <f t="shared" si="361"/>
        <v>64</v>
      </c>
      <c r="AT36" s="26">
        <f t="shared" ref="AT36:AU36" si="409">SUM(AN36+AQ36)</f>
        <v>182</v>
      </c>
      <c r="AU36" s="26">
        <f t="shared" si="409"/>
        <v>705</v>
      </c>
      <c r="AV36" s="27">
        <f t="shared" si="363"/>
        <v>887</v>
      </c>
      <c r="AW36" s="28">
        <f>Oktober!BC36</f>
        <v>40</v>
      </c>
      <c r="AX36" s="28">
        <f>Oktober!BD36</f>
        <v>719</v>
      </c>
      <c r="AY36" s="26">
        <f t="shared" si="364"/>
        <v>759</v>
      </c>
      <c r="AZ36" s="25">
        <v>3</v>
      </c>
      <c r="BA36" s="25">
        <v>72</v>
      </c>
      <c r="BB36" s="26">
        <f t="shared" si="365"/>
        <v>75</v>
      </c>
      <c r="BC36" s="26">
        <f t="shared" ref="BC36:BD36" si="410">SUM(AW36+AZ36)</f>
        <v>43</v>
      </c>
      <c r="BD36" s="26">
        <f t="shared" si="410"/>
        <v>791</v>
      </c>
      <c r="BE36" s="27">
        <f t="shared" si="367"/>
        <v>834</v>
      </c>
      <c r="BF36" s="30">
        <f>Oktober!BL36</f>
        <v>187</v>
      </c>
      <c r="BG36" s="26">
        <f>Oktober!BM36</f>
        <v>444</v>
      </c>
      <c r="BH36" s="26">
        <f t="shared" si="368"/>
        <v>631</v>
      </c>
      <c r="BI36" s="25">
        <v>11</v>
      </c>
      <c r="BJ36" s="25">
        <v>85</v>
      </c>
      <c r="BK36" s="26">
        <f t="shared" si="369"/>
        <v>96</v>
      </c>
      <c r="BL36" s="26">
        <f t="shared" ref="BL36:BM36" si="411">SUM(BF36+BI36)</f>
        <v>198</v>
      </c>
      <c r="BM36" s="26">
        <f t="shared" si="411"/>
        <v>529</v>
      </c>
      <c r="BN36" s="27">
        <f t="shared" si="371"/>
        <v>727</v>
      </c>
      <c r="BO36" s="28">
        <f>Oktober!BU36</f>
        <v>8</v>
      </c>
      <c r="BP36" s="28">
        <f>Oktober!BV36</f>
        <v>186</v>
      </c>
      <c r="BQ36" s="26">
        <f t="shared" si="372"/>
        <v>194</v>
      </c>
      <c r="BR36" s="26"/>
      <c r="BS36" s="26"/>
      <c r="BT36" s="26">
        <f t="shared" si="373"/>
        <v>0</v>
      </c>
      <c r="BU36" s="26">
        <f t="shared" ref="BU36:BV36" si="412">SUM(BO36+BR36)</f>
        <v>8</v>
      </c>
      <c r="BV36" s="26">
        <f t="shared" si="412"/>
        <v>186</v>
      </c>
      <c r="BW36" s="27">
        <f t="shared" si="375"/>
        <v>194</v>
      </c>
      <c r="BX36" s="30">
        <f>Oktober!CD36</f>
        <v>43</v>
      </c>
      <c r="BY36" s="26">
        <f>Oktober!CE36</f>
        <v>176</v>
      </c>
      <c r="BZ36" s="26">
        <f t="shared" si="376"/>
        <v>219</v>
      </c>
      <c r="CA36" s="25">
        <v>1</v>
      </c>
      <c r="CB36" s="25">
        <v>22</v>
      </c>
      <c r="CC36" s="26">
        <f t="shared" si="377"/>
        <v>23</v>
      </c>
      <c r="CD36" s="26">
        <f t="shared" ref="CD36:CE36" si="413">SUM(BX36+CA36)</f>
        <v>44</v>
      </c>
      <c r="CE36" s="26">
        <f t="shared" si="413"/>
        <v>198</v>
      </c>
      <c r="CF36" s="27">
        <f t="shared" si="379"/>
        <v>242</v>
      </c>
      <c r="CG36" s="28">
        <f>September!CM36</f>
        <v>13</v>
      </c>
      <c r="CH36" s="28">
        <f>September!CN36</f>
        <v>387</v>
      </c>
      <c r="CI36" s="26">
        <f t="shared" si="380"/>
        <v>400</v>
      </c>
      <c r="CJ36" s="25">
        <v>9</v>
      </c>
      <c r="CK36" s="25">
        <v>37</v>
      </c>
      <c r="CL36" s="26">
        <f t="shared" si="381"/>
        <v>46</v>
      </c>
      <c r="CM36" s="26">
        <f t="shared" ref="CM36:CN36" si="414">SUM(CG36+CJ36)</f>
        <v>22</v>
      </c>
      <c r="CN36" s="26">
        <f t="shared" si="414"/>
        <v>424</v>
      </c>
      <c r="CO36" s="27">
        <f t="shared" si="383"/>
        <v>446</v>
      </c>
      <c r="CP36" s="95">
        <f ca="1">IFERROR(__xludf.DUMMYFUNCTION("""COMPUTED_VALUE"""),161)</f>
        <v>161</v>
      </c>
      <c r="CQ36" s="96">
        <f ca="1">IFERROR(__xludf.DUMMYFUNCTION("""COMPUTED_VALUE"""),630)</f>
        <v>630</v>
      </c>
      <c r="CR36" s="96">
        <f ca="1">IFERROR(__xludf.DUMMYFUNCTION("""COMPUTED_VALUE"""),791)</f>
        <v>791</v>
      </c>
      <c r="CS36" s="100">
        <f ca="1">IFERROR(__xludf.DUMMYFUNCTION("""COMPUTED_VALUE"""),5)</f>
        <v>5</v>
      </c>
      <c r="CT36" s="100">
        <f ca="1">IFERROR(__xludf.DUMMYFUNCTION("""COMPUTED_VALUE"""),59)</f>
        <v>59</v>
      </c>
      <c r="CU36" s="100">
        <f ca="1">IFERROR(__xludf.DUMMYFUNCTION("""COMPUTED_VALUE"""),64)</f>
        <v>64</v>
      </c>
      <c r="CV36" s="96">
        <f ca="1">IFERROR(__xludf.DUMMYFUNCTION("""COMPUTED_VALUE"""),166)</f>
        <v>166</v>
      </c>
      <c r="CW36" s="96">
        <f ca="1">IFERROR(__xludf.DUMMYFUNCTION("""COMPUTED_VALUE"""),689)</f>
        <v>689</v>
      </c>
      <c r="CX36" s="97">
        <f ca="1">IFERROR(__xludf.DUMMYFUNCTION("""COMPUTED_VALUE"""),855)</f>
        <v>855</v>
      </c>
      <c r="CY36" s="28">
        <f>Oktober!DE36</f>
        <v>96</v>
      </c>
      <c r="CZ36" s="28">
        <f>Oktober!DF36</f>
        <v>635</v>
      </c>
      <c r="DA36" s="26">
        <f t="shared" si="384"/>
        <v>731</v>
      </c>
      <c r="DB36" s="25">
        <v>36</v>
      </c>
      <c r="DC36" s="25">
        <v>48</v>
      </c>
      <c r="DD36" s="26">
        <f t="shared" si="385"/>
        <v>84</v>
      </c>
      <c r="DE36" s="26">
        <f t="shared" ref="DE36:DF36" si="415">SUM(CY36+DB36)</f>
        <v>132</v>
      </c>
      <c r="DF36" s="26">
        <f t="shared" si="415"/>
        <v>683</v>
      </c>
      <c r="DG36" s="27">
        <f t="shared" si="387"/>
        <v>815</v>
      </c>
      <c r="DH36" s="30">
        <f>Oktober!DN36</f>
        <v>744</v>
      </c>
      <c r="DI36" s="26">
        <f>Oktober!DO36</f>
        <v>868</v>
      </c>
      <c r="DJ36" s="26">
        <f t="shared" si="388"/>
        <v>1612</v>
      </c>
      <c r="DK36" s="25">
        <v>90</v>
      </c>
      <c r="DL36" s="25">
        <v>74</v>
      </c>
      <c r="DM36" s="26">
        <f t="shared" si="389"/>
        <v>164</v>
      </c>
      <c r="DN36" s="26">
        <f t="shared" ref="DN36:DO36" si="416">SUM(DH36+DK36)</f>
        <v>834</v>
      </c>
      <c r="DO36" s="26">
        <f t="shared" si="416"/>
        <v>942</v>
      </c>
      <c r="DP36" s="27">
        <f t="shared" si="391"/>
        <v>1776</v>
      </c>
      <c r="DQ36" s="28">
        <f>Oktober!DW36</f>
        <v>11</v>
      </c>
      <c r="DR36" s="26">
        <f>Oktober!DX36</f>
        <v>480</v>
      </c>
      <c r="DS36" s="26">
        <f t="shared" si="392"/>
        <v>491</v>
      </c>
      <c r="DT36" s="204">
        <v>2</v>
      </c>
      <c r="DU36" s="203">
        <v>32</v>
      </c>
      <c r="DV36" s="26">
        <f t="shared" si="393"/>
        <v>34</v>
      </c>
      <c r="DW36" s="26">
        <f t="shared" ref="DW36:DX36" si="417">SUM(DQ36+DT36)</f>
        <v>13</v>
      </c>
      <c r="DX36" s="26">
        <f t="shared" si="417"/>
        <v>512</v>
      </c>
      <c r="DY36" s="27">
        <f t="shared" si="395"/>
        <v>525</v>
      </c>
      <c r="DZ36" s="30">
        <f>Oktober!EF36</f>
        <v>87</v>
      </c>
      <c r="EA36" s="26">
        <f>Oktober!EG36</f>
        <v>502</v>
      </c>
      <c r="EB36" s="26">
        <f t="shared" si="396"/>
        <v>589</v>
      </c>
      <c r="EC36" s="25">
        <v>12</v>
      </c>
      <c r="ED36" s="25">
        <v>55</v>
      </c>
      <c r="EE36" s="26">
        <f t="shared" si="397"/>
        <v>67</v>
      </c>
      <c r="EF36" s="26">
        <f t="shared" ref="EF36:EG36" si="418">SUM(DZ36+EC36)</f>
        <v>99</v>
      </c>
      <c r="EG36" s="26">
        <f t="shared" si="418"/>
        <v>557</v>
      </c>
      <c r="EH36" s="27">
        <f t="shared" si="399"/>
        <v>656</v>
      </c>
      <c r="EI36" s="30">
        <f>Oktober!EO36</f>
        <v>15</v>
      </c>
      <c r="EJ36" s="26">
        <f>Oktober!EP36</f>
        <v>425</v>
      </c>
      <c r="EK36" s="26">
        <f t="shared" si="400"/>
        <v>440</v>
      </c>
      <c r="EL36" s="25">
        <v>1</v>
      </c>
      <c r="EM36" s="25">
        <v>47</v>
      </c>
      <c r="EN36" s="26">
        <f t="shared" si="401"/>
        <v>48</v>
      </c>
      <c r="EO36" s="26">
        <f t="shared" ref="EO36:EP36" si="419">SUM(EI36+EL36)</f>
        <v>16</v>
      </c>
      <c r="EP36" s="26">
        <f t="shared" si="419"/>
        <v>472</v>
      </c>
      <c r="EQ36" s="27">
        <f t="shared" si="403"/>
        <v>488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24">
        <f>Oktober!J37</f>
        <v>6</v>
      </c>
      <c r="E37" s="25">
        <f>Oktober!K37</f>
        <v>742</v>
      </c>
      <c r="F37" s="26">
        <f t="shared" si="346"/>
        <v>748</v>
      </c>
      <c r="G37" s="25"/>
      <c r="H37" s="25">
        <v>102</v>
      </c>
      <c r="I37" s="26">
        <f t="shared" si="347"/>
        <v>102</v>
      </c>
      <c r="J37" s="26">
        <f t="shared" ref="J37:K37" si="420">SUM(D37+G37)</f>
        <v>6</v>
      </c>
      <c r="K37" s="26">
        <f t="shared" si="420"/>
        <v>844</v>
      </c>
      <c r="L37" s="27">
        <f t="shared" si="349"/>
        <v>850</v>
      </c>
      <c r="M37" s="28">
        <f>Oktober!S37</f>
        <v>5</v>
      </c>
      <c r="N37" s="26">
        <f>Oktober!T37</f>
        <v>602</v>
      </c>
      <c r="O37" s="26">
        <f t="shared" si="350"/>
        <v>607</v>
      </c>
      <c r="P37" s="25">
        <v>1</v>
      </c>
      <c r="Q37" s="25">
        <v>65</v>
      </c>
      <c r="R37" s="26">
        <f t="shared" si="405"/>
        <v>66</v>
      </c>
      <c r="S37" s="26">
        <f t="shared" ref="S37:T37" si="421">SUM(M37+P37)</f>
        <v>6</v>
      </c>
      <c r="T37" s="26">
        <f t="shared" si="421"/>
        <v>667</v>
      </c>
      <c r="U37" s="27">
        <f t="shared" si="351"/>
        <v>673</v>
      </c>
      <c r="V37" s="28">
        <f>Oktober!AB37</f>
        <v>1</v>
      </c>
      <c r="W37" s="28">
        <f>Oktober!AC37</f>
        <v>408</v>
      </c>
      <c r="X37" s="26">
        <f t="shared" si="352"/>
        <v>409</v>
      </c>
      <c r="Y37" s="25">
        <v>2</v>
      </c>
      <c r="Z37" s="25">
        <v>48</v>
      </c>
      <c r="AA37" s="26">
        <f t="shared" si="353"/>
        <v>50</v>
      </c>
      <c r="AB37" s="26">
        <f t="shared" ref="AB37:AC37" si="422">SUM(V37+Y37)</f>
        <v>3</v>
      </c>
      <c r="AC37" s="26">
        <f t="shared" si="422"/>
        <v>456</v>
      </c>
      <c r="AD37" s="27">
        <f t="shared" si="355"/>
        <v>459</v>
      </c>
      <c r="AE37" s="28">
        <f>Oktober!AK37</f>
        <v>9</v>
      </c>
      <c r="AF37" s="28">
        <f>Oktober!AL37</f>
        <v>656</v>
      </c>
      <c r="AG37" s="26">
        <f t="shared" si="356"/>
        <v>665</v>
      </c>
      <c r="AH37" s="25">
        <v>0</v>
      </c>
      <c r="AI37" s="25">
        <v>88</v>
      </c>
      <c r="AJ37" s="26">
        <f t="shared" si="357"/>
        <v>88</v>
      </c>
      <c r="AK37" s="26">
        <f t="shared" ref="AK37:AL37" si="423">SUM(AE37+AH37)</f>
        <v>9</v>
      </c>
      <c r="AL37" s="26">
        <f t="shared" si="423"/>
        <v>744</v>
      </c>
      <c r="AM37" s="27">
        <f t="shared" si="359"/>
        <v>753</v>
      </c>
      <c r="AN37" s="30">
        <f>Oktober!AT37</f>
        <v>10</v>
      </c>
      <c r="AO37" s="26">
        <f>Oktober!AU37</f>
        <v>615</v>
      </c>
      <c r="AP37" s="26">
        <f t="shared" si="360"/>
        <v>625</v>
      </c>
      <c r="AQ37" s="25">
        <v>0</v>
      </c>
      <c r="AR37" s="25">
        <v>61</v>
      </c>
      <c r="AS37" s="26">
        <f t="shared" si="361"/>
        <v>61</v>
      </c>
      <c r="AT37" s="26">
        <f t="shared" ref="AT37:AU37" si="424">SUM(AN37+AQ37)</f>
        <v>10</v>
      </c>
      <c r="AU37" s="26">
        <f t="shared" si="424"/>
        <v>676</v>
      </c>
      <c r="AV37" s="27">
        <f t="shared" si="363"/>
        <v>686</v>
      </c>
      <c r="AW37" s="28">
        <f>Oktober!BC37</f>
        <v>23</v>
      </c>
      <c r="AX37" s="28">
        <f>Oktober!BD37</f>
        <v>702</v>
      </c>
      <c r="AY37" s="26">
        <f t="shared" si="364"/>
        <v>725</v>
      </c>
      <c r="AZ37" s="25">
        <v>4</v>
      </c>
      <c r="BA37" s="25">
        <v>70</v>
      </c>
      <c r="BB37" s="26">
        <f t="shared" si="365"/>
        <v>74</v>
      </c>
      <c r="BC37" s="26">
        <f t="shared" ref="BC37:BD37" si="425">SUM(AW37+AZ37)</f>
        <v>27</v>
      </c>
      <c r="BD37" s="26">
        <f t="shared" si="425"/>
        <v>772</v>
      </c>
      <c r="BE37" s="27">
        <f t="shared" si="367"/>
        <v>799</v>
      </c>
      <c r="BF37" s="30">
        <f>Oktober!BL37</f>
        <v>0</v>
      </c>
      <c r="BG37" s="26">
        <f>Oktober!BM37</f>
        <v>283</v>
      </c>
      <c r="BH37" s="26">
        <f t="shared" si="368"/>
        <v>283</v>
      </c>
      <c r="BI37" s="25">
        <v>0</v>
      </c>
      <c r="BJ37" s="25">
        <v>39</v>
      </c>
      <c r="BK37" s="26">
        <f t="shared" si="369"/>
        <v>39</v>
      </c>
      <c r="BL37" s="26">
        <f t="shared" ref="BL37:BM37" si="426">SUM(BF37+BI37)</f>
        <v>0</v>
      </c>
      <c r="BM37" s="26">
        <f t="shared" si="426"/>
        <v>322</v>
      </c>
      <c r="BN37" s="27">
        <f t="shared" si="371"/>
        <v>322</v>
      </c>
      <c r="BO37" s="28">
        <f>Oktober!BU37</f>
        <v>1</v>
      </c>
      <c r="BP37" s="28">
        <f>Oktober!BV37</f>
        <v>183</v>
      </c>
      <c r="BQ37" s="26">
        <f t="shared" si="372"/>
        <v>184</v>
      </c>
      <c r="BR37" s="26"/>
      <c r="BS37" s="26"/>
      <c r="BT37" s="26">
        <f t="shared" si="373"/>
        <v>0</v>
      </c>
      <c r="BU37" s="26">
        <f t="shared" ref="BU37:BV37" si="427">SUM(BO37+BR37)</f>
        <v>1</v>
      </c>
      <c r="BV37" s="26">
        <f t="shared" si="427"/>
        <v>183</v>
      </c>
      <c r="BW37" s="27">
        <f t="shared" si="375"/>
        <v>184</v>
      </c>
      <c r="BX37" s="30">
        <f>Oktober!CD37</f>
        <v>2</v>
      </c>
      <c r="BY37" s="26">
        <f>Oktober!CE37</f>
        <v>157</v>
      </c>
      <c r="BZ37" s="26">
        <f t="shared" si="376"/>
        <v>159</v>
      </c>
      <c r="CA37" s="26"/>
      <c r="CB37" s="25">
        <v>21</v>
      </c>
      <c r="CC37" s="26">
        <f t="shared" si="377"/>
        <v>21</v>
      </c>
      <c r="CD37" s="26">
        <f t="shared" ref="CD37:CE37" si="428">SUM(BX37+CA37)</f>
        <v>2</v>
      </c>
      <c r="CE37" s="26">
        <f t="shared" si="428"/>
        <v>178</v>
      </c>
      <c r="CF37" s="27">
        <f t="shared" si="379"/>
        <v>180</v>
      </c>
      <c r="CG37" s="28">
        <f>September!CM37</f>
        <v>4</v>
      </c>
      <c r="CH37" s="28">
        <f>September!CN37</f>
        <v>327</v>
      </c>
      <c r="CI37" s="26">
        <f t="shared" si="380"/>
        <v>331</v>
      </c>
      <c r="CJ37" s="25">
        <v>0</v>
      </c>
      <c r="CK37" s="25">
        <v>23</v>
      </c>
      <c r="CL37" s="26">
        <f t="shared" si="381"/>
        <v>23</v>
      </c>
      <c r="CM37" s="26">
        <f t="shared" ref="CM37:CN37" si="429">SUM(CG37+CJ37)</f>
        <v>4</v>
      </c>
      <c r="CN37" s="26">
        <f t="shared" si="429"/>
        <v>350</v>
      </c>
      <c r="CO37" s="27">
        <f t="shared" si="383"/>
        <v>354</v>
      </c>
      <c r="CP37" s="95">
        <f ca="1">IFERROR(__xludf.DUMMYFUNCTION("""COMPUTED_VALUE"""),6)</f>
        <v>6</v>
      </c>
      <c r="CQ37" s="96">
        <f ca="1">IFERROR(__xludf.DUMMYFUNCTION("""COMPUTED_VALUE"""),566)</f>
        <v>566</v>
      </c>
      <c r="CR37" s="96">
        <f ca="1">IFERROR(__xludf.DUMMYFUNCTION("""COMPUTED_VALUE"""),572)</f>
        <v>572</v>
      </c>
      <c r="CS37" s="100">
        <f ca="1">IFERROR(__xludf.DUMMYFUNCTION("""COMPUTED_VALUE"""),0)</f>
        <v>0</v>
      </c>
      <c r="CT37" s="100">
        <f ca="1">IFERROR(__xludf.DUMMYFUNCTION("""COMPUTED_VALUE"""),51)</f>
        <v>51</v>
      </c>
      <c r="CU37" s="100">
        <f ca="1">IFERROR(__xludf.DUMMYFUNCTION("""COMPUTED_VALUE"""),51)</f>
        <v>51</v>
      </c>
      <c r="CV37" s="96">
        <f ca="1">IFERROR(__xludf.DUMMYFUNCTION("""COMPUTED_VALUE"""),6)</f>
        <v>6</v>
      </c>
      <c r="CW37" s="96">
        <f ca="1">IFERROR(__xludf.DUMMYFUNCTION("""COMPUTED_VALUE"""),617)</f>
        <v>617</v>
      </c>
      <c r="CX37" s="97">
        <f ca="1">IFERROR(__xludf.DUMMYFUNCTION("""COMPUTED_VALUE"""),623)</f>
        <v>623</v>
      </c>
      <c r="CY37" s="28">
        <f>Oktober!DE37</f>
        <v>2</v>
      </c>
      <c r="CZ37" s="28">
        <f>Oktober!DF37</f>
        <v>396</v>
      </c>
      <c r="DA37" s="26">
        <f t="shared" si="384"/>
        <v>398</v>
      </c>
      <c r="DB37" s="25">
        <v>0</v>
      </c>
      <c r="DC37" s="25">
        <v>31</v>
      </c>
      <c r="DD37" s="26">
        <f t="shared" si="385"/>
        <v>31</v>
      </c>
      <c r="DE37" s="26">
        <f t="shared" ref="DE37:DF37" si="430">SUM(CY37+DB37)</f>
        <v>2</v>
      </c>
      <c r="DF37" s="26">
        <f t="shared" si="430"/>
        <v>427</v>
      </c>
      <c r="DG37" s="27">
        <f t="shared" si="387"/>
        <v>429</v>
      </c>
      <c r="DH37" s="30">
        <f>Oktober!DN37</f>
        <v>4</v>
      </c>
      <c r="DI37" s="26">
        <f>Oktober!DO37</f>
        <v>537</v>
      </c>
      <c r="DJ37" s="26">
        <f t="shared" si="388"/>
        <v>541</v>
      </c>
      <c r="DK37" s="26"/>
      <c r="DL37" s="25">
        <v>63</v>
      </c>
      <c r="DM37" s="26">
        <f t="shared" si="389"/>
        <v>63</v>
      </c>
      <c r="DN37" s="26">
        <f t="shared" ref="DN37:DO37" si="431">SUM(DH37+DK37)</f>
        <v>4</v>
      </c>
      <c r="DO37" s="26">
        <f t="shared" si="431"/>
        <v>600</v>
      </c>
      <c r="DP37" s="27">
        <f t="shared" si="391"/>
        <v>604</v>
      </c>
      <c r="DQ37" s="28">
        <f>Oktober!DW37</f>
        <v>2</v>
      </c>
      <c r="DR37" s="26">
        <f>Oktober!DX37</f>
        <v>444</v>
      </c>
      <c r="DS37" s="26">
        <f t="shared" si="392"/>
        <v>446</v>
      </c>
      <c r="DT37" s="204">
        <v>3</v>
      </c>
      <c r="DU37" s="203">
        <v>32</v>
      </c>
      <c r="DV37" s="26">
        <f t="shared" si="393"/>
        <v>35</v>
      </c>
      <c r="DW37" s="26">
        <f t="shared" ref="DW37:DX37" si="432">SUM(DQ37+DT37)</f>
        <v>5</v>
      </c>
      <c r="DX37" s="26">
        <f t="shared" si="432"/>
        <v>476</v>
      </c>
      <c r="DY37" s="27">
        <f t="shared" si="395"/>
        <v>481</v>
      </c>
      <c r="DZ37" s="30">
        <f>Oktober!EF37</f>
        <v>2</v>
      </c>
      <c r="EA37" s="26">
        <f>Oktober!EG37</f>
        <v>465</v>
      </c>
      <c r="EB37" s="26">
        <f t="shared" si="396"/>
        <v>467</v>
      </c>
      <c r="EC37" s="26"/>
      <c r="ED37" s="25">
        <v>51</v>
      </c>
      <c r="EE37" s="26">
        <f t="shared" si="397"/>
        <v>51</v>
      </c>
      <c r="EF37" s="26">
        <f t="shared" ref="EF37:EG37" si="433">SUM(DZ37+EC37)</f>
        <v>2</v>
      </c>
      <c r="EG37" s="26">
        <f t="shared" si="433"/>
        <v>516</v>
      </c>
      <c r="EH37" s="27">
        <f t="shared" si="399"/>
        <v>518</v>
      </c>
      <c r="EI37" s="30">
        <f>Oktober!EO37</f>
        <v>5</v>
      </c>
      <c r="EJ37" s="26">
        <f>Oktober!EP37</f>
        <v>343</v>
      </c>
      <c r="EK37" s="26">
        <f t="shared" si="400"/>
        <v>348</v>
      </c>
      <c r="EL37" s="26"/>
      <c r="EM37" s="25">
        <v>45</v>
      </c>
      <c r="EN37" s="26">
        <f t="shared" si="401"/>
        <v>45</v>
      </c>
      <c r="EO37" s="26">
        <f t="shared" ref="EO37:EP37" si="434">SUM(EI37+EL37)</f>
        <v>5</v>
      </c>
      <c r="EP37" s="26">
        <f t="shared" si="434"/>
        <v>388</v>
      </c>
      <c r="EQ37" s="27">
        <f t="shared" si="403"/>
        <v>393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24">
        <f>Oktober!J38</f>
        <v>0</v>
      </c>
      <c r="E38" s="25">
        <f>Oktober!K38</f>
        <v>0</v>
      </c>
      <c r="F38" s="26">
        <f t="shared" si="346"/>
        <v>0</v>
      </c>
      <c r="G38" s="26"/>
      <c r="H38" s="26"/>
      <c r="I38" s="26">
        <f t="shared" si="347"/>
        <v>0</v>
      </c>
      <c r="J38" s="26">
        <f t="shared" ref="J38:K38" si="435">SUM(D38+G38)</f>
        <v>0</v>
      </c>
      <c r="K38" s="26">
        <f t="shared" si="435"/>
        <v>0</v>
      </c>
      <c r="L38" s="27">
        <f t="shared" si="349"/>
        <v>0</v>
      </c>
      <c r="M38" s="28">
        <f>Oktober!S38</f>
        <v>0</v>
      </c>
      <c r="N38" s="26">
        <f>Oktober!T38</f>
        <v>2</v>
      </c>
      <c r="O38" s="26">
        <f t="shared" si="350"/>
        <v>2</v>
      </c>
      <c r="P38" s="25">
        <v>0</v>
      </c>
      <c r="Q38" s="25">
        <v>0</v>
      </c>
      <c r="R38" s="26">
        <f t="shared" si="405"/>
        <v>0</v>
      </c>
      <c r="S38" s="26">
        <f t="shared" ref="S38:T38" si="436">SUM(M38+P38)</f>
        <v>0</v>
      </c>
      <c r="T38" s="26">
        <f t="shared" si="436"/>
        <v>2</v>
      </c>
      <c r="U38" s="27">
        <f t="shared" si="351"/>
        <v>2</v>
      </c>
      <c r="V38" s="28">
        <f>Oktober!AB38</f>
        <v>0</v>
      </c>
      <c r="W38" s="28">
        <f>Oktober!AC38</f>
        <v>0</v>
      </c>
      <c r="X38" s="26">
        <f t="shared" si="352"/>
        <v>0</v>
      </c>
      <c r="Y38" s="26"/>
      <c r="Z38" s="26"/>
      <c r="AA38" s="26">
        <f t="shared" si="353"/>
        <v>0</v>
      </c>
      <c r="AB38" s="26">
        <f t="shared" ref="AB38:AC38" si="437">SUM(V38+Y38)</f>
        <v>0</v>
      </c>
      <c r="AC38" s="26">
        <f t="shared" si="437"/>
        <v>0</v>
      </c>
      <c r="AD38" s="27">
        <f t="shared" si="355"/>
        <v>0</v>
      </c>
      <c r="AE38" s="28">
        <f>Oktober!AK38</f>
        <v>0</v>
      </c>
      <c r="AF38" s="28">
        <f>Oktober!AL38</f>
        <v>0</v>
      </c>
      <c r="AG38" s="26">
        <f t="shared" si="356"/>
        <v>0</v>
      </c>
      <c r="AH38" s="25">
        <v>0</v>
      </c>
      <c r="AI38" s="25">
        <v>0</v>
      </c>
      <c r="AJ38" s="26">
        <f t="shared" si="357"/>
        <v>0</v>
      </c>
      <c r="AK38" s="26">
        <f t="shared" ref="AK38:AL38" si="438">SUM(AE38+AH38)</f>
        <v>0</v>
      </c>
      <c r="AL38" s="26">
        <f t="shared" si="438"/>
        <v>0</v>
      </c>
      <c r="AM38" s="27">
        <f t="shared" si="359"/>
        <v>0</v>
      </c>
      <c r="AN38" s="30">
        <f>Oktober!AT38</f>
        <v>0</v>
      </c>
      <c r="AO38" s="26">
        <f>Oktober!AU38</f>
        <v>0</v>
      </c>
      <c r="AP38" s="26">
        <f t="shared" si="360"/>
        <v>0</v>
      </c>
      <c r="AQ38" s="25">
        <v>0</v>
      </c>
      <c r="AR38" s="25">
        <v>0</v>
      </c>
      <c r="AS38" s="26">
        <f t="shared" si="361"/>
        <v>0</v>
      </c>
      <c r="AT38" s="26">
        <f t="shared" ref="AT38:AU38" si="439">SUM(AN38+AQ38)</f>
        <v>0</v>
      </c>
      <c r="AU38" s="26">
        <f t="shared" si="439"/>
        <v>0</v>
      </c>
      <c r="AV38" s="27">
        <f t="shared" si="363"/>
        <v>0</v>
      </c>
      <c r="AW38" s="28">
        <f>Oktober!BC38</f>
        <v>0</v>
      </c>
      <c r="AX38" s="28">
        <f>Oktober!BD38</f>
        <v>0</v>
      </c>
      <c r="AY38" s="26">
        <f t="shared" si="364"/>
        <v>0</v>
      </c>
      <c r="AZ38" s="25">
        <v>0</v>
      </c>
      <c r="BA38" s="25">
        <v>0</v>
      </c>
      <c r="BB38" s="26">
        <f t="shared" si="365"/>
        <v>0</v>
      </c>
      <c r="BC38" s="26">
        <f t="shared" ref="BC38:BD38" si="440">SUM(AW38+AZ38)</f>
        <v>0</v>
      </c>
      <c r="BD38" s="26">
        <f t="shared" si="440"/>
        <v>0</v>
      </c>
      <c r="BE38" s="27">
        <f t="shared" si="367"/>
        <v>0</v>
      </c>
      <c r="BF38" s="30">
        <f>Oktober!BL38</f>
        <v>0</v>
      </c>
      <c r="BG38" s="26">
        <f>Oktober!BM38</f>
        <v>0</v>
      </c>
      <c r="BH38" s="26">
        <f t="shared" si="368"/>
        <v>0</v>
      </c>
      <c r="BI38" s="25">
        <v>0</v>
      </c>
      <c r="BJ38" s="25">
        <v>0</v>
      </c>
      <c r="BK38" s="26">
        <f t="shared" si="369"/>
        <v>0</v>
      </c>
      <c r="BL38" s="26">
        <f t="shared" ref="BL38:BM38" si="441">SUM(BF38+BI38)</f>
        <v>0</v>
      </c>
      <c r="BM38" s="26">
        <f t="shared" si="441"/>
        <v>0</v>
      </c>
      <c r="BN38" s="27">
        <f t="shared" si="371"/>
        <v>0</v>
      </c>
      <c r="BO38" s="28">
        <f>Oktober!BU38</f>
        <v>0</v>
      </c>
      <c r="BP38" s="28">
        <f>Oktober!BV38</f>
        <v>0</v>
      </c>
      <c r="BQ38" s="26">
        <f t="shared" si="372"/>
        <v>0</v>
      </c>
      <c r="BR38" s="26"/>
      <c r="BS38" s="26"/>
      <c r="BT38" s="26">
        <f t="shared" si="373"/>
        <v>0</v>
      </c>
      <c r="BU38" s="26">
        <f t="shared" ref="BU38:BV38" si="442">SUM(BO38+BR38)</f>
        <v>0</v>
      </c>
      <c r="BV38" s="26">
        <f t="shared" si="442"/>
        <v>0</v>
      </c>
      <c r="BW38" s="27">
        <f t="shared" si="375"/>
        <v>0</v>
      </c>
      <c r="BX38" s="30">
        <f>Oktober!CD38</f>
        <v>3</v>
      </c>
      <c r="BY38" s="26">
        <f>Oktober!CE38</f>
        <v>0</v>
      </c>
      <c r="BZ38" s="26">
        <f t="shared" si="376"/>
        <v>3</v>
      </c>
      <c r="CA38" s="26"/>
      <c r="CB38" s="26"/>
      <c r="CC38" s="26">
        <f t="shared" si="377"/>
        <v>0</v>
      </c>
      <c r="CD38" s="26">
        <f t="shared" ref="CD38:CE38" si="443">SUM(BX38+CA38)</f>
        <v>3</v>
      </c>
      <c r="CE38" s="26">
        <f t="shared" si="443"/>
        <v>0</v>
      </c>
      <c r="CF38" s="27">
        <f t="shared" si="379"/>
        <v>3</v>
      </c>
      <c r="CG38" s="28">
        <f>September!CM38</f>
        <v>0</v>
      </c>
      <c r="CH38" s="28">
        <f>September!CN38</f>
        <v>0</v>
      </c>
      <c r="CI38" s="26">
        <f t="shared" si="380"/>
        <v>0</v>
      </c>
      <c r="CJ38" s="26"/>
      <c r="CK38" s="25">
        <v>0</v>
      </c>
      <c r="CL38" s="26">
        <f t="shared" si="381"/>
        <v>0</v>
      </c>
      <c r="CM38" s="26">
        <f t="shared" ref="CM38:CN38" si="444">SUM(CG38+CJ38)</f>
        <v>0</v>
      </c>
      <c r="CN38" s="26">
        <f t="shared" si="444"/>
        <v>0</v>
      </c>
      <c r="CO38" s="27">
        <f t="shared" si="383"/>
        <v>0</v>
      </c>
      <c r="CP38" s="95">
        <f ca="1">IFERROR(__xludf.DUMMYFUNCTION("""COMPUTED_VALUE"""),0)</f>
        <v>0</v>
      </c>
      <c r="CQ38" s="96">
        <f ca="1">IFERROR(__xludf.DUMMYFUNCTION("""COMPUTED_VALUE"""),0)</f>
        <v>0</v>
      </c>
      <c r="CR38" s="96">
        <f ca="1">IFERROR(__xludf.DUMMYFUNCTION("""COMPUTED_VALUE"""),0)</f>
        <v>0</v>
      </c>
      <c r="CS38" s="100">
        <f ca="1">IFERROR(__xludf.DUMMYFUNCTION("""COMPUTED_VALUE"""),0)</f>
        <v>0</v>
      </c>
      <c r="CT38" s="100">
        <f ca="1">IFERROR(__xludf.DUMMYFUNCTION("""COMPUTED_VALUE"""),0)</f>
        <v>0</v>
      </c>
      <c r="CU38" s="100">
        <f ca="1">IFERROR(__xludf.DUMMYFUNCTION("""COMPUTED_VALUE"""),0)</f>
        <v>0</v>
      </c>
      <c r="CV38" s="96">
        <f ca="1">IFERROR(__xludf.DUMMYFUNCTION("""COMPUTED_VALUE"""),0)</f>
        <v>0</v>
      </c>
      <c r="CW38" s="96">
        <f ca="1">IFERROR(__xludf.DUMMYFUNCTION("""COMPUTED_VALUE"""),0)</f>
        <v>0</v>
      </c>
      <c r="CX38" s="97">
        <f ca="1">IFERROR(__xludf.DUMMYFUNCTION("""COMPUTED_VALUE"""),0)</f>
        <v>0</v>
      </c>
      <c r="CY38" s="28">
        <f>Oktober!DE38</f>
        <v>4</v>
      </c>
      <c r="CZ38" s="28">
        <f>Oktober!DF38</f>
        <v>0</v>
      </c>
      <c r="DA38" s="26">
        <f t="shared" si="384"/>
        <v>4</v>
      </c>
      <c r="DB38" s="25">
        <v>0</v>
      </c>
      <c r="DC38" s="25">
        <v>0</v>
      </c>
      <c r="DD38" s="26">
        <f t="shared" si="385"/>
        <v>0</v>
      </c>
      <c r="DE38" s="26">
        <f t="shared" ref="DE38:DF38" si="445">SUM(CY38+DB38)</f>
        <v>4</v>
      </c>
      <c r="DF38" s="26">
        <f t="shared" si="445"/>
        <v>0</v>
      </c>
      <c r="DG38" s="27">
        <f t="shared" si="387"/>
        <v>4</v>
      </c>
      <c r="DH38" s="30">
        <f>Oktober!DN38</f>
        <v>0</v>
      </c>
      <c r="DI38" s="26">
        <f>Oktober!DO38</f>
        <v>5</v>
      </c>
      <c r="DJ38" s="26">
        <f t="shared" si="388"/>
        <v>5</v>
      </c>
      <c r="DK38" s="25">
        <v>10</v>
      </c>
      <c r="DL38" s="25">
        <v>0</v>
      </c>
      <c r="DM38" s="26">
        <f t="shared" si="389"/>
        <v>10</v>
      </c>
      <c r="DN38" s="26">
        <f t="shared" ref="DN38:DO38" si="446">SUM(DH38+DK38)</f>
        <v>10</v>
      </c>
      <c r="DO38" s="26">
        <f t="shared" si="446"/>
        <v>5</v>
      </c>
      <c r="DP38" s="27">
        <f t="shared" si="391"/>
        <v>15</v>
      </c>
      <c r="DQ38" s="28">
        <f>Oktober!DW38</f>
        <v>0</v>
      </c>
      <c r="DR38" s="26">
        <f>Oktober!DX38</f>
        <v>0</v>
      </c>
      <c r="DS38" s="26">
        <f t="shared" si="392"/>
        <v>0</v>
      </c>
      <c r="DT38" s="204">
        <v>0</v>
      </c>
      <c r="DU38" s="203">
        <v>0</v>
      </c>
      <c r="DV38" s="26">
        <f t="shared" si="393"/>
        <v>0</v>
      </c>
      <c r="DW38" s="26">
        <f t="shared" ref="DW38:DX38" si="447">SUM(DQ38+DT38)</f>
        <v>0</v>
      </c>
      <c r="DX38" s="26">
        <f t="shared" si="447"/>
        <v>0</v>
      </c>
      <c r="DY38" s="27">
        <f t="shared" si="395"/>
        <v>0</v>
      </c>
      <c r="DZ38" s="30">
        <f>Oktober!EF38</f>
        <v>0</v>
      </c>
      <c r="EA38" s="26">
        <f>Oktober!EG38</f>
        <v>0</v>
      </c>
      <c r="EB38" s="26">
        <f t="shared" si="396"/>
        <v>0</v>
      </c>
      <c r="EC38" s="25">
        <v>5</v>
      </c>
      <c r="ED38" s="26"/>
      <c r="EE38" s="26">
        <f t="shared" si="397"/>
        <v>5</v>
      </c>
      <c r="EF38" s="26">
        <f t="shared" ref="EF38:EG38" si="448">SUM(DZ38+EC38)</f>
        <v>5</v>
      </c>
      <c r="EG38" s="26">
        <f t="shared" si="448"/>
        <v>0</v>
      </c>
      <c r="EH38" s="27">
        <f t="shared" si="399"/>
        <v>5</v>
      </c>
      <c r="EI38" s="30">
        <f>Oktober!EO38</f>
        <v>0</v>
      </c>
      <c r="EJ38" s="26">
        <f>Oktober!EP38</f>
        <v>0</v>
      </c>
      <c r="EK38" s="26">
        <f t="shared" si="400"/>
        <v>0</v>
      </c>
      <c r="EL38" s="26"/>
      <c r="EM38" s="26"/>
      <c r="EN38" s="26">
        <f t="shared" si="401"/>
        <v>0</v>
      </c>
      <c r="EO38" s="26">
        <f t="shared" ref="EO38:EP38" si="449">SUM(EI38+EL38)</f>
        <v>0</v>
      </c>
      <c r="EP38" s="26">
        <f t="shared" si="449"/>
        <v>0</v>
      </c>
      <c r="EQ38" s="27">
        <f t="shared" si="403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24">
        <f>Oktober!J39</f>
        <v>1</v>
      </c>
      <c r="E39" s="25">
        <f>Oktober!K39</f>
        <v>653</v>
      </c>
      <c r="F39" s="26">
        <f t="shared" si="346"/>
        <v>654</v>
      </c>
      <c r="G39" s="26"/>
      <c r="H39" s="25">
        <v>100</v>
      </c>
      <c r="I39" s="26">
        <f t="shared" si="347"/>
        <v>100</v>
      </c>
      <c r="J39" s="26">
        <f t="shared" ref="J39:K39" si="450">SUM(D39+G39)</f>
        <v>1</v>
      </c>
      <c r="K39" s="26">
        <f t="shared" si="450"/>
        <v>753</v>
      </c>
      <c r="L39" s="27">
        <f t="shared" si="349"/>
        <v>754</v>
      </c>
      <c r="M39" s="28">
        <f>Oktober!S39</f>
        <v>2</v>
      </c>
      <c r="N39" s="26">
        <f>Oktober!T39</f>
        <v>554</v>
      </c>
      <c r="O39" s="26">
        <f t="shared" si="350"/>
        <v>556</v>
      </c>
      <c r="P39" s="26"/>
      <c r="Q39" s="25">
        <v>66</v>
      </c>
      <c r="R39" s="26">
        <f t="shared" si="405"/>
        <v>66</v>
      </c>
      <c r="S39" s="26">
        <f t="shared" ref="S39:T39" si="451">SUM(M39+P39)</f>
        <v>2</v>
      </c>
      <c r="T39" s="26">
        <f t="shared" si="451"/>
        <v>620</v>
      </c>
      <c r="U39" s="27">
        <f t="shared" si="351"/>
        <v>622</v>
      </c>
      <c r="V39" s="28">
        <f>Oktober!AB39</f>
        <v>0</v>
      </c>
      <c r="W39" s="28">
        <f>Oktober!AC39</f>
        <v>405</v>
      </c>
      <c r="X39" s="26">
        <f t="shared" si="352"/>
        <v>405</v>
      </c>
      <c r="Y39" s="25">
        <v>1</v>
      </c>
      <c r="Z39" s="25">
        <v>48</v>
      </c>
      <c r="AA39" s="26">
        <f t="shared" si="353"/>
        <v>49</v>
      </c>
      <c r="AB39" s="26">
        <f t="shared" ref="AB39:AC39" si="452">SUM(V39+Y39)</f>
        <v>1</v>
      </c>
      <c r="AC39" s="26">
        <f t="shared" si="452"/>
        <v>453</v>
      </c>
      <c r="AD39" s="27">
        <f t="shared" si="355"/>
        <v>454</v>
      </c>
      <c r="AE39" s="28">
        <f>Oktober!AK39</f>
        <v>0</v>
      </c>
      <c r="AF39" s="28">
        <f>Oktober!AL39</f>
        <v>645</v>
      </c>
      <c r="AG39" s="26">
        <f t="shared" si="356"/>
        <v>645</v>
      </c>
      <c r="AH39" s="25">
        <v>0</v>
      </c>
      <c r="AI39" s="25">
        <v>86</v>
      </c>
      <c r="AJ39" s="26">
        <f t="shared" si="357"/>
        <v>86</v>
      </c>
      <c r="AK39" s="26">
        <f t="shared" ref="AK39:AL39" si="453">SUM(AE39+AH39)</f>
        <v>0</v>
      </c>
      <c r="AL39" s="26">
        <f t="shared" si="453"/>
        <v>731</v>
      </c>
      <c r="AM39" s="27">
        <f t="shared" si="359"/>
        <v>731</v>
      </c>
      <c r="AN39" s="30">
        <f>Oktober!AT39</f>
        <v>5</v>
      </c>
      <c r="AO39" s="26">
        <f>Oktober!AU39</f>
        <v>603</v>
      </c>
      <c r="AP39" s="26">
        <f t="shared" si="360"/>
        <v>608</v>
      </c>
      <c r="AQ39" s="25">
        <v>1</v>
      </c>
      <c r="AR39" s="25">
        <v>61</v>
      </c>
      <c r="AS39" s="26">
        <f t="shared" si="361"/>
        <v>62</v>
      </c>
      <c r="AT39" s="26">
        <f t="shared" ref="AT39:AU39" si="454">SUM(AN39+AQ39)</f>
        <v>6</v>
      </c>
      <c r="AU39" s="26">
        <f t="shared" si="454"/>
        <v>664</v>
      </c>
      <c r="AV39" s="27">
        <f t="shared" si="363"/>
        <v>670</v>
      </c>
      <c r="AW39" s="28">
        <f>Oktober!BC39</f>
        <v>21</v>
      </c>
      <c r="AX39" s="28">
        <f>Oktober!BD39</f>
        <v>685</v>
      </c>
      <c r="AY39" s="26">
        <f t="shared" si="364"/>
        <v>706</v>
      </c>
      <c r="AZ39" s="25">
        <v>1</v>
      </c>
      <c r="BA39" s="25">
        <v>71</v>
      </c>
      <c r="BB39" s="26">
        <f t="shared" si="365"/>
        <v>72</v>
      </c>
      <c r="BC39" s="26">
        <f t="shared" ref="BC39:BD39" si="455">SUM(AW39+AZ39)</f>
        <v>22</v>
      </c>
      <c r="BD39" s="26">
        <f t="shared" si="455"/>
        <v>756</v>
      </c>
      <c r="BE39" s="27">
        <f t="shared" si="367"/>
        <v>778</v>
      </c>
      <c r="BF39" s="30">
        <f>Oktober!BL39</f>
        <v>7</v>
      </c>
      <c r="BG39" s="26">
        <f>Oktober!BM39</f>
        <v>129</v>
      </c>
      <c r="BH39" s="26">
        <f t="shared" si="368"/>
        <v>136</v>
      </c>
      <c r="BI39" s="25">
        <v>3</v>
      </c>
      <c r="BJ39" s="25">
        <v>82</v>
      </c>
      <c r="BK39" s="26">
        <f t="shared" si="369"/>
        <v>85</v>
      </c>
      <c r="BL39" s="26">
        <f t="shared" ref="BL39:BM39" si="456">SUM(BF39+BI39)</f>
        <v>10</v>
      </c>
      <c r="BM39" s="26">
        <f t="shared" si="456"/>
        <v>211</v>
      </c>
      <c r="BN39" s="27">
        <f t="shared" si="371"/>
        <v>221</v>
      </c>
      <c r="BO39" s="28">
        <f>Oktober!BU39</f>
        <v>0</v>
      </c>
      <c r="BP39" s="28">
        <f>Oktober!BV39</f>
        <v>183</v>
      </c>
      <c r="BQ39" s="26">
        <f t="shared" si="372"/>
        <v>183</v>
      </c>
      <c r="BR39" s="26"/>
      <c r="BS39" s="26"/>
      <c r="BT39" s="26">
        <f t="shared" si="373"/>
        <v>0</v>
      </c>
      <c r="BU39" s="26">
        <f t="shared" ref="BU39:BV39" si="457">SUM(BO39+BR39)</f>
        <v>0</v>
      </c>
      <c r="BV39" s="26">
        <f t="shared" si="457"/>
        <v>183</v>
      </c>
      <c r="BW39" s="27">
        <f t="shared" si="375"/>
        <v>183</v>
      </c>
      <c r="BX39" s="30">
        <f>Oktober!CD39</f>
        <v>1</v>
      </c>
      <c r="BY39" s="26">
        <f>Oktober!CE39</f>
        <v>151</v>
      </c>
      <c r="BZ39" s="26">
        <f t="shared" si="376"/>
        <v>152</v>
      </c>
      <c r="CA39" s="26"/>
      <c r="CB39" s="25">
        <v>21</v>
      </c>
      <c r="CC39" s="26">
        <f t="shared" si="377"/>
        <v>21</v>
      </c>
      <c r="CD39" s="26">
        <f t="shared" ref="CD39:CE39" si="458">SUM(BX39+CA39)</f>
        <v>1</v>
      </c>
      <c r="CE39" s="26">
        <f t="shared" si="458"/>
        <v>172</v>
      </c>
      <c r="CF39" s="27">
        <f t="shared" si="379"/>
        <v>173</v>
      </c>
      <c r="CG39" s="28">
        <f>September!CM39</f>
        <v>4</v>
      </c>
      <c r="CH39" s="28">
        <f>September!CN39</f>
        <v>330</v>
      </c>
      <c r="CI39" s="26">
        <f t="shared" si="380"/>
        <v>334</v>
      </c>
      <c r="CJ39" s="25">
        <v>0</v>
      </c>
      <c r="CK39" s="25">
        <v>24</v>
      </c>
      <c r="CL39" s="26">
        <f t="shared" si="381"/>
        <v>24</v>
      </c>
      <c r="CM39" s="26">
        <f t="shared" ref="CM39:CN39" si="459">SUM(CG39+CJ39)</f>
        <v>4</v>
      </c>
      <c r="CN39" s="26">
        <f t="shared" si="459"/>
        <v>354</v>
      </c>
      <c r="CO39" s="27">
        <f t="shared" si="383"/>
        <v>358</v>
      </c>
      <c r="CP39" s="95">
        <f ca="1">IFERROR(__xludf.DUMMYFUNCTION("""COMPUTED_VALUE"""),3)</f>
        <v>3</v>
      </c>
      <c r="CQ39" s="96">
        <f ca="1">IFERROR(__xludf.DUMMYFUNCTION("""COMPUTED_VALUE"""),463)</f>
        <v>463</v>
      </c>
      <c r="CR39" s="96">
        <f ca="1">IFERROR(__xludf.DUMMYFUNCTION("""COMPUTED_VALUE"""),466)</f>
        <v>466</v>
      </c>
      <c r="CS39" s="100">
        <f ca="1">IFERROR(__xludf.DUMMYFUNCTION("""COMPUTED_VALUE"""),2)</f>
        <v>2</v>
      </c>
      <c r="CT39" s="100">
        <f ca="1">IFERROR(__xludf.DUMMYFUNCTION("""COMPUTED_VALUE"""),59)</f>
        <v>59</v>
      </c>
      <c r="CU39" s="100">
        <f ca="1">IFERROR(__xludf.DUMMYFUNCTION("""COMPUTED_VALUE"""),61)</f>
        <v>61</v>
      </c>
      <c r="CV39" s="96">
        <f ca="1">IFERROR(__xludf.DUMMYFUNCTION("""COMPUTED_VALUE"""),5)</f>
        <v>5</v>
      </c>
      <c r="CW39" s="96">
        <f ca="1">IFERROR(__xludf.DUMMYFUNCTION("""COMPUTED_VALUE"""),522)</f>
        <v>522</v>
      </c>
      <c r="CX39" s="97">
        <f ca="1">IFERROR(__xludf.DUMMYFUNCTION("""COMPUTED_VALUE"""),527)</f>
        <v>527</v>
      </c>
      <c r="CY39" s="28">
        <f>Oktober!DE39</f>
        <v>13</v>
      </c>
      <c r="CZ39" s="28">
        <f>Oktober!DF39</f>
        <v>405</v>
      </c>
      <c r="DA39" s="26">
        <f t="shared" si="384"/>
        <v>418</v>
      </c>
      <c r="DB39" s="25">
        <v>0</v>
      </c>
      <c r="DC39" s="25">
        <v>33</v>
      </c>
      <c r="DD39" s="26">
        <f t="shared" si="385"/>
        <v>33</v>
      </c>
      <c r="DE39" s="26">
        <f t="shared" ref="DE39:DF39" si="460">SUM(CY39+DB39)</f>
        <v>13</v>
      </c>
      <c r="DF39" s="26">
        <f t="shared" si="460"/>
        <v>438</v>
      </c>
      <c r="DG39" s="27">
        <f t="shared" si="387"/>
        <v>451</v>
      </c>
      <c r="DH39" s="30">
        <f>Oktober!DN39</f>
        <v>165</v>
      </c>
      <c r="DI39" s="26">
        <f>Oktober!DO39</f>
        <v>540</v>
      </c>
      <c r="DJ39" s="26">
        <f t="shared" si="388"/>
        <v>705</v>
      </c>
      <c r="DK39" s="25">
        <v>20</v>
      </c>
      <c r="DL39" s="25">
        <v>65</v>
      </c>
      <c r="DM39" s="26">
        <f t="shared" si="389"/>
        <v>85</v>
      </c>
      <c r="DN39" s="26">
        <f t="shared" ref="DN39:DO39" si="461">SUM(DH39+DK39)</f>
        <v>185</v>
      </c>
      <c r="DO39" s="26">
        <f t="shared" si="461"/>
        <v>605</v>
      </c>
      <c r="DP39" s="27">
        <f t="shared" si="391"/>
        <v>790</v>
      </c>
      <c r="DQ39" s="28">
        <f>Oktober!DW39</f>
        <v>4</v>
      </c>
      <c r="DR39" s="26">
        <f>Oktober!DX39</f>
        <v>437</v>
      </c>
      <c r="DS39" s="26">
        <f t="shared" si="392"/>
        <v>441</v>
      </c>
      <c r="DT39" s="204">
        <v>0</v>
      </c>
      <c r="DU39" s="203">
        <v>32</v>
      </c>
      <c r="DV39" s="26">
        <f t="shared" si="393"/>
        <v>32</v>
      </c>
      <c r="DW39" s="26">
        <f t="shared" ref="DW39:DX39" si="462">SUM(DQ39+DT39)</f>
        <v>4</v>
      </c>
      <c r="DX39" s="26">
        <f t="shared" si="462"/>
        <v>469</v>
      </c>
      <c r="DY39" s="27">
        <f t="shared" si="395"/>
        <v>473</v>
      </c>
      <c r="DZ39" s="30">
        <f>Oktober!EF39</f>
        <v>8</v>
      </c>
      <c r="EA39" s="26">
        <f>Oktober!EG39</f>
        <v>461</v>
      </c>
      <c r="EB39" s="26">
        <f t="shared" si="396"/>
        <v>469</v>
      </c>
      <c r="EC39" s="25">
        <v>1</v>
      </c>
      <c r="ED39" s="25">
        <v>49</v>
      </c>
      <c r="EE39" s="26">
        <f t="shared" si="397"/>
        <v>50</v>
      </c>
      <c r="EF39" s="26">
        <f t="shared" ref="EF39:EG39" si="463">SUM(DZ39+EC39)</f>
        <v>9</v>
      </c>
      <c r="EG39" s="26">
        <f t="shared" si="463"/>
        <v>510</v>
      </c>
      <c r="EH39" s="27">
        <f t="shared" si="399"/>
        <v>519</v>
      </c>
      <c r="EI39" s="30">
        <f>Oktober!EO39</f>
        <v>2</v>
      </c>
      <c r="EJ39" s="26">
        <f>Oktober!EP39</f>
        <v>331</v>
      </c>
      <c r="EK39" s="26">
        <f t="shared" si="400"/>
        <v>333</v>
      </c>
      <c r="EL39" s="26"/>
      <c r="EM39" s="25">
        <v>45</v>
      </c>
      <c r="EN39" s="26">
        <f t="shared" si="401"/>
        <v>45</v>
      </c>
      <c r="EO39" s="26">
        <f t="shared" ref="EO39:EP39" si="464">SUM(EI39+EL39)</f>
        <v>2</v>
      </c>
      <c r="EP39" s="26">
        <f t="shared" si="464"/>
        <v>376</v>
      </c>
      <c r="EQ39" s="27">
        <f t="shared" si="403"/>
        <v>378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24">
        <f>Oktober!J40</f>
        <v>0</v>
      </c>
      <c r="E40" s="25">
        <f>Oktober!K40</f>
        <v>0</v>
      </c>
      <c r="F40" s="26">
        <f t="shared" si="346"/>
        <v>0</v>
      </c>
      <c r="G40" s="26"/>
      <c r="H40" s="26"/>
      <c r="I40" s="26">
        <f t="shared" si="347"/>
        <v>0</v>
      </c>
      <c r="J40" s="26">
        <f t="shared" ref="J40:K40" si="465">SUM(D40+G40)</f>
        <v>0</v>
      </c>
      <c r="K40" s="26">
        <f t="shared" si="465"/>
        <v>0</v>
      </c>
      <c r="L40" s="27">
        <f t="shared" si="349"/>
        <v>0</v>
      </c>
      <c r="M40" s="28">
        <f>Oktober!S40</f>
        <v>0</v>
      </c>
      <c r="N40" s="26">
        <f>Oktober!T40</f>
        <v>0</v>
      </c>
      <c r="O40" s="26">
        <f t="shared" si="350"/>
        <v>0</v>
      </c>
      <c r="P40" s="25">
        <v>0</v>
      </c>
      <c r="Q40" s="25">
        <v>0</v>
      </c>
      <c r="R40" s="26">
        <f t="shared" si="405"/>
        <v>0</v>
      </c>
      <c r="S40" s="26">
        <f t="shared" ref="S40:T40" si="466">SUM(M40+P40)</f>
        <v>0</v>
      </c>
      <c r="T40" s="26">
        <f t="shared" si="466"/>
        <v>0</v>
      </c>
      <c r="U40" s="27">
        <f t="shared" si="351"/>
        <v>0</v>
      </c>
      <c r="V40" s="28">
        <f>Oktober!AB40</f>
        <v>0</v>
      </c>
      <c r="W40" s="28">
        <f>Oktober!AC40</f>
        <v>0</v>
      </c>
      <c r="X40" s="26">
        <f t="shared" si="352"/>
        <v>0</v>
      </c>
      <c r="Y40" s="26"/>
      <c r="Z40" s="26"/>
      <c r="AA40" s="26">
        <f t="shared" si="353"/>
        <v>0</v>
      </c>
      <c r="AB40" s="26">
        <f t="shared" ref="AB40:AC40" si="467">SUM(V40+Y40)</f>
        <v>0</v>
      </c>
      <c r="AC40" s="26">
        <f t="shared" si="467"/>
        <v>0</v>
      </c>
      <c r="AD40" s="27">
        <f t="shared" si="355"/>
        <v>0</v>
      </c>
      <c r="AE40" s="28">
        <f>Oktober!AK40</f>
        <v>0</v>
      </c>
      <c r="AF40" s="28">
        <f>Oktober!AL40</f>
        <v>0</v>
      </c>
      <c r="AG40" s="26">
        <f t="shared" si="356"/>
        <v>0</v>
      </c>
      <c r="AH40" s="25">
        <v>0</v>
      </c>
      <c r="AI40" s="25">
        <v>0</v>
      </c>
      <c r="AJ40" s="26">
        <f t="shared" si="357"/>
        <v>0</v>
      </c>
      <c r="AK40" s="26">
        <f t="shared" ref="AK40:AL40" si="468">SUM(AE40+AH40)</f>
        <v>0</v>
      </c>
      <c r="AL40" s="26">
        <f t="shared" si="468"/>
        <v>0</v>
      </c>
      <c r="AM40" s="27">
        <f t="shared" si="359"/>
        <v>0</v>
      </c>
      <c r="AN40" s="30">
        <f>Oktober!AT40</f>
        <v>0</v>
      </c>
      <c r="AO40" s="26">
        <f>Oktober!AU40</f>
        <v>0</v>
      </c>
      <c r="AP40" s="26">
        <f t="shared" si="360"/>
        <v>0</v>
      </c>
      <c r="AQ40" s="25">
        <v>0</v>
      </c>
      <c r="AR40" s="25">
        <v>0</v>
      </c>
      <c r="AS40" s="26">
        <f t="shared" si="361"/>
        <v>0</v>
      </c>
      <c r="AT40" s="26">
        <f t="shared" ref="AT40:AU40" si="469">SUM(AN40+AQ40)</f>
        <v>0</v>
      </c>
      <c r="AU40" s="26">
        <f t="shared" si="469"/>
        <v>0</v>
      </c>
      <c r="AV40" s="27">
        <f t="shared" si="363"/>
        <v>0</v>
      </c>
      <c r="AW40" s="28">
        <f>Oktober!BC40</f>
        <v>0</v>
      </c>
      <c r="AX40" s="28">
        <f>Oktober!BD40</f>
        <v>0</v>
      </c>
      <c r="AY40" s="26">
        <f t="shared" si="364"/>
        <v>0</v>
      </c>
      <c r="AZ40" s="25">
        <v>0</v>
      </c>
      <c r="BA40" s="25">
        <v>0</v>
      </c>
      <c r="BB40" s="26">
        <f t="shared" si="365"/>
        <v>0</v>
      </c>
      <c r="BC40" s="26">
        <f t="shared" ref="BC40:BD40" si="470">SUM(AW40+AZ40)</f>
        <v>0</v>
      </c>
      <c r="BD40" s="26">
        <f t="shared" si="470"/>
        <v>0</v>
      </c>
      <c r="BE40" s="27">
        <f t="shared" si="367"/>
        <v>0</v>
      </c>
      <c r="BF40" s="30">
        <f>Oktober!BL40</f>
        <v>0</v>
      </c>
      <c r="BG40" s="26">
        <f>Oktober!BM40</f>
        <v>0</v>
      </c>
      <c r="BH40" s="26">
        <f t="shared" si="368"/>
        <v>0</v>
      </c>
      <c r="BI40" s="25">
        <v>0</v>
      </c>
      <c r="BJ40" s="25">
        <v>0</v>
      </c>
      <c r="BK40" s="26">
        <f t="shared" si="369"/>
        <v>0</v>
      </c>
      <c r="BL40" s="26">
        <f t="shared" ref="BL40:BM40" si="471">SUM(BF40+BI40)</f>
        <v>0</v>
      </c>
      <c r="BM40" s="26">
        <f t="shared" si="471"/>
        <v>0</v>
      </c>
      <c r="BN40" s="27">
        <f t="shared" si="371"/>
        <v>0</v>
      </c>
      <c r="BO40" s="28">
        <f>Oktober!BU40</f>
        <v>0</v>
      </c>
      <c r="BP40" s="28">
        <f>Oktober!BV40</f>
        <v>0</v>
      </c>
      <c r="BQ40" s="26">
        <f t="shared" si="372"/>
        <v>0</v>
      </c>
      <c r="BR40" s="26"/>
      <c r="BS40" s="26"/>
      <c r="BT40" s="26">
        <f t="shared" si="373"/>
        <v>0</v>
      </c>
      <c r="BU40" s="26">
        <f t="shared" ref="BU40:BV40" si="472">SUM(BO40+BR40)</f>
        <v>0</v>
      </c>
      <c r="BV40" s="26">
        <f t="shared" si="472"/>
        <v>0</v>
      </c>
      <c r="BW40" s="27">
        <f t="shared" si="375"/>
        <v>0</v>
      </c>
      <c r="BX40" s="30">
        <f>Oktober!CD40</f>
        <v>28</v>
      </c>
      <c r="BY40" s="26">
        <f>Oktober!CE40</f>
        <v>10</v>
      </c>
      <c r="BZ40" s="26">
        <f t="shared" si="376"/>
        <v>38</v>
      </c>
      <c r="CA40" s="25">
        <v>1</v>
      </c>
      <c r="CB40" s="26"/>
      <c r="CC40" s="26">
        <f t="shared" si="377"/>
        <v>1</v>
      </c>
      <c r="CD40" s="26">
        <f t="shared" ref="CD40:CE40" si="473">SUM(BX40+CA40)</f>
        <v>29</v>
      </c>
      <c r="CE40" s="26">
        <f t="shared" si="473"/>
        <v>10</v>
      </c>
      <c r="CF40" s="27">
        <f t="shared" si="379"/>
        <v>39</v>
      </c>
      <c r="CG40" s="28">
        <f>September!CM40</f>
        <v>4</v>
      </c>
      <c r="CH40" s="28">
        <f>September!CN40</f>
        <v>330</v>
      </c>
      <c r="CI40" s="26">
        <f t="shared" si="380"/>
        <v>334</v>
      </c>
      <c r="CJ40" s="25">
        <v>0</v>
      </c>
      <c r="CK40" s="25">
        <v>24</v>
      </c>
      <c r="CL40" s="26">
        <f t="shared" si="381"/>
        <v>24</v>
      </c>
      <c r="CM40" s="26">
        <f t="shared" ref="CM40:CN40" si="474">SUM(CG40+CJ40)</f>
        <v>4</v>
      </c>
      <c r="CN40" s="26">
        <f t="shared" si="474"/>
        <v>354</v>
      </c>
      <c r="CO40" s="27">
        <f t="shared" si="383"/>
        <v>358</v>
      </c>
      <c r="CP40" s="95">
        <f ca="1">IFERROR(__xludf.DUMMYFUNCTION("""COMPUTED_VALUE"""),0)</f>
        <v>0</v>
      </c>
      <c r="CQ40" s="96">
        <f ca="1">IFERROR(__xludf.DUMMYFUNCTION("""COMPUTED_VALUE"""),0)</f>
        <v>0</v>
      </c>
      <c r="CR40" s="96">
        <f ca="1">IFERROR(__xludf.DUMMYFUNCTION("""COMPUTED_VALUE"""),0)</f>
        <v>0</v>
      </c>
      <c r="CS40" s="100">
        <f ca="1">IFERROR(__xludf.DUMMYFUNCTION("""COMPUTED_VALUE"""),0)</f>
        <v>0</v>
      </c>
      <c r="CT40" s="100">
        <f ca="1">IFERROR(__xludf.DUMMYFUNCTION("""COMPUTED_VALUE"""),0)</f>
        <v>0</v>
      </c>
      <c r="CU40" s="100">
        <f ca="1">IFERROR(__xludf.DUMMYFUNCTION("""COMPUTED_VALUE"""),0)</f>
        <v>0</v>
      </c>
      <c r="CV40" s="96">
        <f ca="1">IFERROR(__xludf.DUMMYFUNCTION("""COMPUTED_VALUE"""),0)</f>
        <v>0</v>
      </c>
      <c r="CW40" s="96">
        <f ca="1">IFERROR(__xludf.DUMMYFUNCTION("""COMPUTED_VALUE"""),0)</f>
        <v>0</v>
      </c>
      <c r="CX40" s="97">
        <f ca="1">IFERROR(__xludf.DUMMYFUNCTION("""COMPUTED_VALUE"""),0)</f>
        <v>0</v>
      </c>
      <c r="CY40" s="28">
        <f>Oktober!DE40</f>
        <v>0</v>
      </c>
      <c r="CZ40" s="28">
        <f>Oktober!DF40</f>
        <v>0</v>
      </c>
      <c r="DA40" s="26">
        <f t="shared" si="384"/>
        <v>0</v>
      </c>
      <c r="DB40" s="25">
        <v>0</v>
      </c>
      <c r="DC40" s="25">
        <v>0</v>
      </c>
      <c r="DD40" s="26">
        <f t="shared" si="385"/>
        <v>0</v>
      </c>
      <c r="DE40" s="26">
        <f t="shared" ref="DE40:DF40" si="475">SUM(CY40+DB40)</f>
        <v>0</v>
      </c>
      <c r="DF40" s="26">
        <f t="shared" si="475"/>
        <v>0</v>
      </c>
      <c r="DG40" s="27">
        <f t="shared" si="387"/>
        <v>0</v>
      </c>
      <c r="DH40" s="30">
        <f>Oktober!DN40</f>
        <v>0</v>
      </c>
      <c r="DI40" s="26">
        <f>Oktober!DO40</f>
        <v>0</v>
      </c>
      <c r="DJ40" s="26">
        <f t="shared" si="388"/>
        <v>0</v>
      </c>
      <c r="DK40" s="26"/>
      <c r="DL40" s="26"/>
      <c r="DM40" s="26">
        <f t="shared" si="389"/>
        <v>0</v>
      </c>
      <c r="DN40" s="26">
        <f t="shared" ref="DN40:DO40" si="476">SUM(DH40+DK40)</f>
        <v>0</v>
      </c>
      <c r="DO40" s="26">
        <f t="shared" si="476"/>
        <v>0</v>
      </c>
      <c r="DP40" s="27">
        <f t="shared" si="391"/>
        <v>0</v>
      </c>
      <c r="DQ40" s="28">
        <f>Oktober!DW40</f>
        <v>7</v>
      </c>
      <c r="DR40" s="26">
        <f>Oktober!DX40</f>
        <v>3</v>
      </c>
      <c r="DS40" s="26">
        <f t="shared" si="392"/>
        <v>10</v>
      </c>
      <c r="DT40" s="204">
        <v>0</v>
      </c>
      <c r="DU40" s="203">
        <v>0</v>
      </c>
      <c r="DV40" s="26">
        <f t="shared" si="393"/>
        <v>0</v>
      </c>
      <c r="DW40" s="26">
        <f t="shared" ref="DW40:DX40" si="477">SUM(DQ40+DT40)</f>
        <v>7</v>
      </c>
      <c r="DX40" s="26">
        <f t="shared" si="477"/>
        <v>3</v>
      </c>
      <c r="DY40" s="27">
        <f t="shared" si="395"/>
        <v>10</v>
      </c>
      <c r="DZ40" s="30">
        <f>Oktober!EF40</f>
        <v>0</v>
      </c>
      <c r="EA40" s="26">
        <f>Oktober!EG40</f>
        <v>0</v>
      </c>
      <c r="EB40" s="26">
        <f t="shared" si="396"/>
        <v>0</v>
      </c>
      <c r="EC40" s="26"/>
      <c r="ED40" s="26"/>
      <c r="EE40" s="26">
        <f t="shared" si="397"/>
        <v>0</v>
      </c>
      <c r="EF40" s="26">
        <f t="shared" ref="EF40:EG40" si="478">SUM(DZ40+EC40)</f>
        <v>0</v>
      </c>
      <c r="EG40" s="26">
        <f t="shared" si="478"/>
        <v>0</v>
      </c>
      <c r="EH40" s="27">
        <f t="shared" si="399"/>
        <v>0</v>
      </c>
      <c r="EI40" s="30">
        <f>Oktober!EO40</f>
        <v>0</v>
      </c>
      <c r="EJ40" s="26">
        <f>Oktober!EP40</f>
        <v>0</v>
      </c>
      <c r="EK40" s="26">
        <f t="shared" si="400"/>
        <v>0</v>
      </c>
      <c r="EL40" s="26"/>
      <c r="EM40" s="26"/>
      <c r="EN40" s="26">
        <f t="shared" si="401"/>
        <v>0</v>
      </c>
      <c r="EO40" s="26">
        <f t="shared" ref="EO40:EP40" si="479">SUM(EI40+EL40)</f>
        <v>0</v>
      </c>
      <c r="EP40" s="26">
        <f t="shared" si="479"/>
        <v>0</v>
      </c>
      <c r="EQ40" s="27">
        <f t="shared" si="403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24">
        <f>Oktober!J41</f>
        <v>11</v>
      </c>
      <c r="E41" s="25">
        <f>Oktober!K41</f>
        <v>9</v>
      </c>
      <c r="F41" s="26">
        <f t="shared" si="346"/>
        <v>20</v>
      </c>
      <c r="G41" s="26"/>
      <c r="H41" s="26"/>
      <c r="I41" s="26">
        <f t="shared" si="347"/>
        <v>0</v>
      </c>
      <c r="J41" s="26">
        <f t="shared" ref="J41:K41" si="480">SUM(D41+G41)</f>
        <v>11</v>
      </c>
      <c r="K41" s="26">
        <f t="shared" si="480"/>
        <v>9</v>
      </c>
      <c r="L41" s="27">
        <f t="shared" si="349"/>
        <v>20</v>
      </c>
      <c r="M41" s="28">
        <f>Oktober!S41</f>
        <v>1</v>
      </c>
      <c r="N41" s="26">
        <f>Oktober!T41</f>
        <v>2</v>
      </c>
      <c r="O41" s="26">
        <f t="shared" si="350"/>
        <v>3</v>
      </c>
      <c r="P41" s="26"/>
      <c r="Q41" s="26"/>
      <c r="R41" s="26">
        <f t="shared" si="405"/>
        <v>0</v>
      </c>
      <c r="S41" s="26">
        <f t="shared" ref="S41:T41" si="481">SUM(M41+P41)</f>
        <v>1</v>
      </c>
      <c r="T41" s="26">
        <f t="shared" si="481"/>
        <v>2</v>
      </c>
      <c r="U41" s="27">
        <f t="shared" si="351"/>
        <v>3</v>
      </c>
      <c r="V41" s="28">
        <f>Oktober!AB41</f>
        <v>1</v>
      </c>
      <c r="W41" s="28">
        <f>Oktober!AC41</f>
        <v>1</v>
      </c>
      <c r="X41" s="26">
        <f t="shared" si="352"/>
        <v>2</v>
      </c>
      <c r="Y41" s="26"/>
      <c r="Z41" s="26"/>
      <c r="AA41" s="26">
        <f t="shared" si="353"/>
        <v>0</v>
      </c>
      <c r="AB41" s="26">
        <f t="shared" ref="AB41:AC41" si="482">SUM(V41+Y41)</f>
        <v>1</v>
      </c>
      <c r="AC41" s="26">
        <f t="shared" si="482"/>
        <v>1</v>
      </c>
      <c r="AD41" s="27">
        <f t="shared" si="355"/>
        <v>2</v>
      </c>
      <c r="AE41" s="28">
        <f>Oktober!AK41</f>
        <v>1</v>
      </c>
      <c r="AF41" s="28">
        <f>Oktober!AL41</f>
        <v>0</v>
      </c>
      <c r="AG41" s="26">
        <f t="shared" si="356"/>
        <v>1</v>
      </c>
      <c r="AH41" s="25">
        <v>0</v>
      </c>
      <c r="AI41" s="25">
        <v>0</v>
      </c>
      <c r="AJ41" s="26">
        <f t="shared" si="357"/>
        <v>0</v>
      </c>
      <c r="AK41" s="26">
        <f t="shared" ref="AK41:AL41" si="483">SUM(AE41+AH41)</f>
        <v>1</v>
      </c>
      <c r="AL41" s="26">
        <f t="shared" si="483"/>
        <v>0</v>
      </c>
      <c r="AM41" s="27">
        <f t="shared" si="359"/>
        <v>1</v>
      </c>
      <c r="AN41" s="30">
        <f>Oktober!AT41</f>
        <v>0</v>
      </c>
      <c r="AO41" s="26">
        <f>Oktober!AU41</f>
        <v>0</v>
      </c>
      <c r="AP41" s="26">
        <f t="shared" si="360"/>
        <v>0</v>
      </c>
      <c r="AQ41" s="25">
        <v>0</v>
      </c>
      <c r="AR41" s="25">
        <v>0</v>
      </c>
      <c r="AS41" s="26">
        <f t="shared" si="361"/>
        <v>0</v>
      </c>
      <c r="AT41" s="26">
        <f t="shared" ref="AT41:AU41" si="484">SUM(AN41+AQ41)</f>
        <v>0</v>
      </c>
      <c r="AU41" s="26">
        <f t="shared" si="484"/>
        <v>0</v>
      </c>
      <c r="AV41" s="27">
        <f t="shared" si="363"/>
        <v>0</v>
      </c>
      <c r="AW41" s="28">
        <f>Oktober!BC41</f>
        <v>7</v>
      </c>
      <c r="AX41" s="28">
        <f>Oktober!BD41</f>
        <v>9</v>
      </c>
      <c r="AY41" s="26">
        <f t="shared" si="364"/>
        <v>16</v>
      </c>
      <c r="AZ41" s="25">
        <v>0</v>
      </c>
      <c r="BA41" s="25">
        <v>0</v>
      </c>
      <c r="BB41" s="26">
        <f t="shared" si="365"/>
        <v>0</v>
      </c>
      <c r="BC41" s="26">
        <f t="shared" ref="BC41:BD41" si="485">SUM(AW41+AZ41)</f>
        <v>7</v>
      </c>
      <c r="BD41" s="26">
        <f t="shared" si="485"/>
        <v>9</v>
      </c>
      <c r="BE41" s="27">
        <f t="shared" si="367"/>
        <v>16</v>
      </c>
      <c r="BF41" s="30">
        <f>Oktober!BL41</f>
        <v>10</v>
      </c>
      <c r="BG41" s="26">
        <f>Oktober!BM41</f>
        <v>9</v>
      </c>
      <c r="BH41" s="26">
        <f t="shared" si="368"/>
        <v>19</v>
      </c>
      <c r="BI41" s="25">
        <v>0</v>
      </c>
      <c r="BJ41" s="25">
        <v>0</v>
      </c>
      <c r="BK41" s="26">
        <f t="shared" si="369"/>
        <v>0</v>
      </c>
      <c r="BL41" s="26">
        <f t="shared" ref="BL41:BM41" si="486">SUM(BF41+BI41)</f>
        <v>10</v>
      </c>
      <c r="BM41" s="26">
        <f t="shared" si="486"/>
        <v>9</v>
      </c>
      <c r="BN41" s="27">
        <f t="shared" si="371"/>
        <v>19</v>
      </c>
      <c r="BO41" s="28">
        <f>Oktober!BU41</f>
        <v>0</v>
      </c>
      <c r="BP41" s="28">
        <f>Oktober!BV41</f>
        <v>0</v>
      </c>
      <c r="BQ41" s="26">
        <f t="shared" si="372"/>
        <v>0</v>
      </c>
      <c r="BR41" s="26"/>
      <c r="BS41" s="26"/>
      <c r="BT41" s="26">
        <f t="shared" si="373"/>
        <v>0</v>
      </c>
      <c r="BU41" s="26">
        <f t="shared" ref="BU41:BV41" si="487">SUM(BO41+BR41)</f>
        <v>0</v>
      </c>
      <c r="BV41" s="26">
        <f t="shared" si="487"/>
        <v>0</v>
      </c>
      <c r="BW41" s="27">
        <f t="shared" si="375"/>
        <v>0</v>
      </c>
      <c r="BX41" s="30">
        <f>Oktober!CD41</f>
        <v>1</v>
      </c>
      <c r="BY41" s="26">
        <f>Oktober!CE41</f>
        <v>1</v>
      </c>
      <c r="BZ41" s="26">
        <f t="shared" si="376"/>
        <v>2</v>
      </c>
      <c r="CA41" s="26"/>
      <c r="CB41" s="26"/>
      <c r="CC41" s="26">
        <f t="shared" si="377"/>
        <v>0</v>
      </c>
      <c r="CD41" s="26">
        <f t="shared" ref="CD41:CE41" si="488">SUM(BX41+CA41)</f>
        <v>1</v>
      </c>
      <c r="CE41" s="26">
        <f t="shared" si="488"/>
        <v>1</v>
      </c>
      <c r="CF41" s="27">
        <f t="shared" si="379"/>
        <v>2</v>
      </c>
      <c r="CG41" s="28">
        <f>September!CM41</f>
        <v>1</v>
      </c>
      <c r="CH41" s="28">
        <f>September!CN41</f>
        <v>2</v>
      </c>
      <c r="CI41" s="26">
        <f t="shared" si="380"/>
        <v>3</v>
      </c>
      <c r="CJ41" s="26"/>
      <c r="CK41" s="26"/>
      <c r="CL41" s="26">
        <f t="shared" si="381"/>
        <v>0</v>
      </c>
      <c r="CM41" s="26">
        <f t="shared" ref="CM41:CN41" si="489">SUM(CG41+CJ41)</f>
        <v>1</v>
      </c>
      <c r="CN41" s="26">
        <f t="shared" si="489"/>
        <v>2</v>
      </c>
      <c r="CO41" s="27">
        <f t="shared" si="383"/>
        <v>3</v>
      </c>
      <c r="CP41" s="95">
        <f ca="1">IFERROR(__xludf.DUMMYFUNCTION("""COMPUTED_VALUE"""),15)</f>
        <v>15</v>
      </c>
      <c r="CQ41" s="96">
        <f ca="1">IFERROR(__xludf.DUMMYFUNCTION("""COMPUTED_VALUE"""),21)</f>
        <v>21</v>
      </c>
      <c r="CR41" s="96">
        <f ca="1">IFERROR(__xludf.DUMMYFUNCTION("""COMPUTED_VALUE"""),36)</f>
        <v>36</v>
      </c>
      <c r="CS41" s="100">
        <f ca="1">IFERROR(__xludf.DUMMYFUNCTION("""COMPUTED_VALUE"""),0)</f>
        <v>0</v>
      </c>
      <c r="CT41" s="100">
        <f ca="1">IFERROR(__xludf.DUMMYFUNCTION("""COMPUTED_VALUE"""),0)</f>
        <v>0</v>
      </c>
      <c r="CU41" s="100">
        <f ca="1">IFERROR(__xludf.DUMMYFUNCTION("""COMPUTED_VALUE"""),0)</f>
        <v>0</v>
      </c>
      <c r="CV41" s="96">
        <f ca="1">IFERROR(__xludf.DUMMYFUNCTION("""COMPUTED_VALUE"""),15)</f>
        <v>15</v>
      </c>
      <c r="CW41" s="96">
        <f ca="1">IFERROR(__xludf.DUMMYFUNCTION("""COMPUTED_VALUE"""),21)</f>
        <v>21</v>
      </c>
      <c r="CX41" s="97">
        <f ca="1">IFERROR(__xludf.DUMMYFUNCTION("""COMPUTED_VALUE"""),36)</f>
        <v>36</v>
      </c>
      <c r="CY41" s="28">
        <f>Oktober!DE41</f>
        <v>8</v>
      </c>
      <c r="CZ41" s="28">
        <f>Oktober!DF41</f>
        <v>6</v>
      </c>
      <c r="DA41" s="26">
        <f t="shared" si="384"/>
        <v>14</v>
      </c>
      <c r="DB41" s="25">
        <v>0</v>
      </c>
      <c r="DC41" s="25">
        <v>0</v>
      </c>
      <c r="DD41" s="26">
        <f t="shared" si="385"/>
        <v>0</v>
      </c>
      <c r="DE41" s="26">
        <f t="shared" ref="DE41:DF41" si="490">SUM(CY41+DB41)</f>
        <v>8</v>
      </c>
      <c r="DF41" s="26">
        <f t="shared" si="490"/>
        <v>6</v>
      </c>
      <c r="DG41" s="27">
        <f t="shared" si="387"/>
        <v>14</v>
      </c>
      <c r="DH41" s="30">
        <f>Oktober!DN41</f>
        <v>7</v>
      </c>
      <c r="DI41" s="26">
        <f>Oktober!DO41</f>
        <v>6</v>
      </c>
      <c r="DJ41" s="26">
        <f t="shared" si="388"/>
        <v>13</v>
      </c>
      <c r="DK41" s="26"/>
      <c r="DL41" s="26"/>
      <c r="DM41" s="26">
        <f t="shared" si="389"/>
        <v>0</v>
      </c>
      <c r="DN41" s="26">
        <f t="shared" ref="DN41:DO41" si="491">SUM(DH41+DK41)</f>
        <v>7</v>
      </c>
      <c r="DO41" s="26">
        <f t="shared" si="491"/>
        <v>6</v>
      </c>
      <c r="DP41" s="27">
        <f t="shared" si="391"/>
        <v>13</v>
      </c>
      <c r="DQ41" s="28">
        <f>Oktober!DW41</f>
        <v>2</v>
      </c>
      <c r="DR41" s="26">
        <f>Oktober!DX41</f>
        <v>1</v>
      </c>
      <c r="DS41" s="26">
        <f t="shared" si="392"/>
        <v>3</v>
      </c>
      <c r="DT41" s="204">
        <v>0</v>
      </c>
      <c r="DU41" s="203">
        <v>0</v>
      </c>
      <c r="DV41" s="26">
        <f t="shared" si="393"/>
        <v>0</v>
      </c>
      <c r="DW41" s="26">
        <f t="shared" ref="DW41:DX41" si="492">SUM(DQ41+DT41)</f>
        <v>2</v>
      </c>
      <c r="DX41" s="26">
        <f t="shared" si="492"/>
        <v>1</v>
      </c>
      <c r="DY41" s="27">
        <f t="shared" si="395"/>
        <v>3</v>
      </c>
      <c r="DZ41" s="30">
        <f>Oktober!EF41</f>
        <v>0</v>
      </c>
      <c r="EA41" s="26">
        <f>Oktober!EG41</f>
        <v>0</v>
      </c>
      <c r="EB41" s="26">
        <f t="shared" si="396"/>
        <v>0</v>
      </c>
      <c r="EC41" s="26"/>
      <c r="ED41" s="26"/>
      <c r="EE41" s="26">
        <f t="shared" si="397"/>
        <v>0</v>
      </c>
      <c r="EF41" s="26">
        <f t="shared" ref="EF41:EG41" si="493">SUM(DZ41+EC41)</f>
        <v>0</v>
      </c>
      <c r="EG41" s="26">
        <f t="shared" si="493"/>
        <v>0</v>
      </c>
      <c r="EH41" s="27">
        <f t="shared" si="399"/>
        <v>0</v>
      </c>
      <c r="EI41" s="30">
        <f>Oktober!EO41</f>
        <v>10</v>
      </c>
      <c r="EJ41" s="26">
        <f>Oktober!EP41</f>
        <v>3</v>
      </c>
      <c r="EK41" s="26">
        <f t="shared" si="400"/>
        <v>13</v>
      </c>
      <c r="EL41" s="26"/>
      <c r="EM41" s="26"/>
      <c r="EN41" s="26">
        <f t="shared" si="401"/>
        <v>0</v>
      </c>
      <c r="EO41" s="26">
        <f t="shared" ref="EO41:EP41" si="494">SUM(EI41+EL41)</f>
        <v>10</v>
      </c>
      <c r="EP41" s="26">
        <f t="shared" si="494"/>
        <v>3</v>
      </c>
      <c r="EQ41" s="27">
        <f t="shared" si="403"/>
        <v>13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108</v>
      </c>
      <c r="D42" s="24">
        <f>Oktober!J42</f>
        <v>0</v>
      </c>
      <c r="E42" s="25">
        <f>Oktober!K42</f>
        <v>0</v>
      </c>
      <c r="F42" s="26"/>
      <c r="G42" s="26"/>
      <c r="H42" s="26"/>
      <c r="I42" s="26"/>
      <c r="J42" s="26"/>
      <c r="K42" s="26"/>
      <c r="L42" s="27"/>
      <c r="M42" s="28">
        <f>Oktober!S42</f>
        <v>0</v>
      </c>
      <c r="N42" s="26">
        <f>Oktober!T42</f>
        <v>0</v>
      </c>
      <c r="O42" s="26"/>
      <c r="P42" s="26"/>
      <c r="Q42" s="26"/>
      <c r="R42" s="26"/>
      <c r="S42" s="26"/>
      <c r="T42" s="26"/>
      <c r="U42" s="27"/>
      <c r="V42" s="39"/>
      <c r="W42" s="39"/>
      <c r="X42" s="25"/>
      <c r="Y42" s="25"/>
      <c r="Z42" s="25"/>
      <c r="AA42" s="26"/>
      <c r="AB42" s="26"/>
      <c r="AC42" s="26"/>
      <c r="AD42" s="27"/>
      <c r="AE42" s="28">
        <f>Oktober!AK42</f>
        <v>0</v>
      </c>
      <c r="AF42" s="28">
        <f>Oktober!AL42</f>
        <v>0</v>
      </c>
      <c r="AG42" s="26"/>
      <c r="AH42" s="26"/>
      <c r="AI42" s="26"/>
      <c r="AJ42" s="26"/>
      <c r="AK42" s="26"/>
      <c r="AL42" s="26"/>
      <c r="AM42" s="29"/>
      <c r="AN42" s="30">
        <f>Oktober!AT42</f>
        <v>0</v>
      </c>
      <c r="AO42" s="26">
        <f>Oktober!AU42</f>
        <v>0</v>
      </c>
      <c r="AP42" s="26"/>
      <c r="AQ42" s="26"/>
      <c r="AR42" s="26"/>
      <c r="AS42" s="26"/>
      <c r="AT42" s="26"/>
      <c r="AU42" s="26"/>
      <c r="AV42" s="27"/>
      <c r="AW42" s="28">
        <f>Oktober!BC42</f>
        <v>0</v>
      </c>
      <c r="AX42" s="28">
        <f>Oktober!BD42</f>
        <v>0</v>
      </c>
      <c r="AY42" s="26"/>
      <c r="AZ42" s="26"/>
      <c r="BA42" s="26"/>
      <c r="BB42" s="26"/>
      <c r="BC42" s="26"/>
      <c r="BD42" s="26"/>
      <c r="BE42" s="29"/>
      <c r="BF42" s="30">
        <f>Oktober!BL42</f>
        <v>0</v>
      </c>
      <c r="BG42" s="26">
        <f>Oktober!BL42</f>
        <v>0</v>
      </c>
      <c r="BH42" s="26"/>
      <c r="BI42" s="26"/>
      <c r="BJ42" s="26"/>
      <c r="BK42" s="26"/>
      <c r="BL42" s="26"/>
      <c r="BM42" s="26"/>
      <c r="BN42" s="27"/>
      <c r="BO42" s="28">
        <f>Oktober!BU42</f>
        <v>0</v>
      </c>
      <c r="BP42" s="28">
        <f>Oktober!BV42</f>
        <v>0</v>
      </c>
      <c r="BQ42" s="26"/>
      <c r="BR42" s="26"/>
      <c r="BS42" s="26"/>
      <c r="BT42" s="26"/>
      <c r="BU42" s="26"/>
      <c r="BV42" s="26"/>
      <c r="BW42" s="29"/>
      <c r="BX42" s="30">
        <f>Oktober!CD42</f>
        <v>0</v>
      </c>
      <c r="BY42" s="26">
        <f>Oktober!CE42</f>
        <v>0</v>
      </c>
      <c r="BZ42" s="26"/>
      <c r="CA42" s="26"/>
      <c r="CB42" s="26"/>
      <c r="CC42" s="26"/>
      <c r="CD42" s="26"/>
      <c r="CE42" s="26"/>
      <c r="CF42" s="27"/>
      <c r="CG42" s="28">
        <f>September!CM42</f>
        <v>0</v>
      </c>
      <c r="CH42" s="28">
        <f>September!CN42</f>
        <v>0</v>
      </c>
      <c r="CI42" s="26"/>
      <c r="CJ42" s="25"/>
      <c r="CK42" s="26"/>
      <c r="CL42" s="26"/>
      <c r="CM42" s="26"/>
      <c r="CN42" s="26"/>
      <c r="CO42" s="29"/>
      <c r="CP42" s="95">
        <f ca="1">IFERROR(__xludf.DUMMYFUNCTION("""COMPUTED_VALUE"""),689)</f>
        <v>689</v>
      </c>
      <c r="CQ42" s="96">
        <f ca="1">IFERROR(__xludf.DUMMYFUNCTION("""COMPUTED_VALUE"""),1096)</f>
        <v>1096</v>
      </c>
      <c r="CR42" s="96">
        <f ca="1">IFERROR(__xludf.DUMMYFUNCTION("""COMPUTED_VALUE"""),1785)</f>
        <v>1785</v>
      </c>
      <c r="CS42" s="100">
        <f ca="1">IFERROR(__xludf.DUMMYFUNCTION("""COMPUTED_VALUE"""),27)</f>
        <v>27</v>
      </c>
      <c r="CT42" s="100">
        <f ca="1">IFERROR(__xludf.DUMMYFUNCTION("""COMPUTED_VALUE"""),32)</f>
        <v>32</v>
      </c>
      <c r="CU42" s="100">
        <f ca="1">IFERROR(__xludf.DUMMYFUNCTION("""COMPUTED_VALUE"""),59)</f>
        <v>59</v>
      </c>
      <c r="CV42" s="96">
        <f ca="1">IFERROR(__xludf.DUMMYFUNCTION("""COMPUTED_VALUE"""),716)</f>
        <v>716</v>
      </c>
      <c r="CW42" s="96">
        <f ca="1">IFERROR(__xludf.DUMMYFUNCTION("""COMPUTED_VALUE"""),1128)</f>
        <v>1128</v>
      </c>
      <c r="CX42" s="97">
        <f ca="1">IFERROR(__xludf.DUMMYFUNCTION("""COMPUTED_VALUE"""),1844)</f>
        <v>1844</v>
      </c>
      <c r="CY42" s="28">
        <f>Oktober!DE42</f>
        <v>0</v>
      </c>
      <c r="CZ42" s="28">
        <f>Oktober!DF42</f>
        <v>0</v>
      </c>
      <c r="DA42" s="26"/>
      <c r="DB42" s="25">
        <v>400</v>
      </c>
      <c r="DC42" s="25">
        <v>441</v>
      </c>
      <c r="DD42" s="26"/>
      <c r="DE42" s="26"/>
      <c r="DF42" s="26"/>
      <c r="DG42" s="29"/>
      <c r="DH42" s="30">
        <f>Oktober!DN42</f>
        <v>0</v>
      </c>
      <c r="DI42" s="26">
        <f>Oktober!DO42</f>
        <v>0</v>
      </c>
      <c r="DJ42" s="26"/>
      <c r="DK42" s="26"/>
      <c r="DL42" s="26"/>
      <c r="DM42" s="26"/>
      <c r="DN42" s="26"/>
      <c r="DO42" s="26"/>
      <c r="DP42" s="27"/>
      <c r="DQ42" s="28"/>
      <c r="DR42" s="26"/>
      <c r="DS42" s="26"/>
      <c r="DT42" s="26"/>
      <c r="DU42" s="26"/>
      <c r="DV42" s="26"/>
      <c r="DW42" s="26"/>
      <c r="DX42" s="26"/>
      <c r="DY42" s="29"/>
      <c r="DZ42" s="30">
        <f>Oktober!EF42</f>
        <v>0</v>
      </c>
      <c r="EA42" s="26">
        <f>Oktober!EG42</f>
        <v>0</v>
      </c>
      <c r="EB42" s="26"/>
      <c r="EC42" s="26"/>
      <c r="ED42" s="26"/>
      <c r="EE42" s="26"/>
      <c r="EF42" s="26"/>
      <c r="EG42" s="26"/>
      <c r="EH42" s="29"/>
      <c r="EI42" s="30">
        <f>Oktober!EO42</f>
        <v>0</v>
      </c>
      <c r="EJ42" s="26">
        <f>Oktober!EP42</f>
        <v>0</v>
      </c>
      <c r="EK42" s="26"/>
      <c r="EL42" s="25">
        <v>18</v>
      </c>
      <c r="EM42" s="25">
        <v>48</v>
      </c>
      <c r="EN42" s="26">
        <f t="shared" si="401"/>
        <v>66</v>
      </c>
      <c r="EO42" s="26">
        <f t="shared" ref="EO42:EP42" si="495">SUM(EI42+EL42)</f>
        <v>18</v>
      </c>
      <c r="EP42" s="26">
        <f t="shared" si="495"/>
        <v>48</v>
      </c>
      <c r="EQ42" s="27">
        <f t="shared" si="403"/>
        <v>66</v>
      </c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146">
        <f>Oktober!J43</f>
        <v>0</v>
      </c>
      <c r="E43" s="147">
        <f>Oktober!K43</f>
        <v>0</v>
      </c>
      <c r="F43" s="51"/>
      <c r="G43" s="51"/>
      <c r="H43" s="51"/>
      <c r="I43" s="51"/>
      <c r="J43" s="51"/>
      <c r="K43" s="51"/>
      <c r="L43" s="51"/>
      <c r="M43" s="20">
        <f>Oktober!S43</f>
        <v>0</v>
      </c>
      <c r="N43" s="18">
        <f>Oktober!T43</f>
        <v>0</v>
      </c>
      <c r="O43" s="51"/>
      <c r="P43" s="51"/>
      <c r="Q43" s="51"/>
      <c r="R43" s="51"/>
      <c r="S43" s="51"/>
      <c r="T43" s="51"/>
      <c r="U43" s="51"/>
      <c r="V43" s="20">
        <f>Oktober!AB43</f>
        <v>0</v>
      </c>
      <c r="W43" s="20">
        <f>Oktober!AC43</f>
        <v>0</v>
      </c>
      <c r="X43" s="51"/>
      <c r="Y43" s="51"/>
      <c r="Z43" s="51"/>
      <c r="AA43" s="51"/>
      <c r="AB43" s="51"/>
      <c r="AC43" s="51"/>
      <c r="AD43" s="51"/>
      <c r="AE43" s="20">
        <f>Oktober!AK43</f>
        <v>0</v>
      </c>
      <c r="AF43" s="20">
        <f>Oktober!AL43</f>
        <v>0</v>
      </c>
      <c r="AG43" s="51"/>
      <c r="AH43" s="51"/>
      <c r="AI43" s="51"/>
      <c r="AJ43" s="51"/>
      <c r="AK43" s="51"/>
      <c r="AL43" s="51"/>
      <c r="AM43" s="51"/>
      <c r="AN43" s="17">
        <f>Oktober!AT43</f>
        <v>0</v>
      </c>
      <c r="AO43" s="18">
        <f>Oktober!AU43</f>
        <v>0</v>
      </c>
      <c r="AP43" s="51"/>
      <c r="AQ43" s="51"/>
      <c r="AR43" s="51"/>
      <c r="AS43" s="51"/>
      <c r="AT43" s="51"/>
      <c r="AU43" s="51"/>
      <c r="AV43" s="51"/>
      <c r="AW43" s="20">
        <f>Oktober!BC43</f>
        <v>0</v>
      </c>
      <c r="AX43" s="20">
        <f>Oktober!BD43</f>
        <v>0</v>
      </c>
      <c r="AY43" s="51"/>
      <c r="AZ43" s="51"/>
      <c r="BA43" s="51"/>
      <c r="BB43" s="51"/>
      <c r="BC43" s="51"/>
      <c r="BD43" s="51"/>
      <c r="BE43" s="51"/>
      <c r="BF43" s="17">
        <f>Oktober!BL43</f>
        <v>0</v>
      </c>
      <c r="BG43" s="18">
        <f>Oktober!BL43</f>
        <v>0</v>
      </c>
      <c r="BH43" s="51"/>
      <c r="BI43" s="51"/>
      <c r="BJ43" s="51"/>
      <c r="BK43" s="51"/>
      <c r="BL43" s="51"/>
      <c r="BM43" s="51"/>
      <c r="BN43" s="51"/>
      <c r="BO43" s="20">
        <f>Oktober!BU43</f>
        <v>0</v>
      </c>
      <c r="BP43" s="20">
        <f>Oktober!BV43</f>
        <v>0</v>
      </c>
      <c r="BQ43" s="51"/>
      <c r="BR43" s="51"/>
      <c r="BS43" s="51"/>
      <c r="BT43" s="51"/>
      <c r="BU43" s="51"/>
      <c r="BV43" s="51"/>
      <c r="BW43" s="51"/>
      <c r="BX43" s="17">
        <f>Oktober!CD43</f>
        <v>0</v>
      </c>
      <c r="BY43" s="18">
        <f>Oktober!CE43</f>
        <v>0</v>
      </c>
      <c r="BZ43" s="51"/>
      <c r="CA43" s="51"/>
      <c r="CB43" s="51"/>
      <c r="CC43" s="51"/>
      <c r="CD43" s="51"/>
      <c r="CE43" s="51"/>
      <c r="CF43" s="51"/>
      <c r="CG43" s="20">
        <f>September!CM43</f>
        <v>0</v>
      </c>
      <c r="CH43" s="20">
        <f>September!CN43</f>
        <v>0</v>
      </c>
      <c r="CI43" s="51"/>
      <c r="CJ43" s="51"/>
      <c r="CK43" s="51"/>
      <c r="CL43" s="51"/>
      <c r="CM43" s="51"/>
      <c r="CN43" s="51"/>
      <c r="CO43" s="51"/>
      <c r="CP43" s="159"/>
      <c r="CQ43" s="159"/>
      <c r="CR43" s="159"/>
      <c r="CS43" s="159"/>
      <c r="CT43" s="159"/>
      <c r="CU43" s="159"/>
      <c r="CV43" s="159"/>
      <c r="CW43" s="159"/>
      <c r="CX43" s="159"/>
      <c r="CY43" s="20">
        <f>Oktober!DE43</f>
        <v>0</v>
      </c>
      <c r="CZ43" s="20">
        <f>Oktober!DF43</f>
        <v>0</v>
      </c>
      <c r="DA43" s="51"/>
      <c r="DB43" s="51"/>
      <c r="DC43" s="51"/>
      <c r="DD43" s="51"/>
      <c r="DE43" s="51"/>
      <c r="DF43" s="51"/>
      <c r="DG43" s="51"/>
      <c r="DH43" s="17">
        <f>Oktober!DN43</f>
        <v>0</v>
      </c>
      <c r="DI43" s="18">
        <f>Oktober!DO43</f>
        <v>0</v>
      </c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17">
        <f>Oktober!EF43</f>
        <v>0</v>
      </c>
      <c r="EA43" s="18">
        <f>Oktober!EG43</f>
        <v>0</v>
      </c>
      <c r="EB43" s="51"/>
      <c r="EC43" s="51"/>
      <c r="ED43" s="51"/>
      <c r="EE43" s="51"/>
      <c r="EF43" s="51"/>
      <c r="EG43" s="51"/>
      <c r="EH43" s="51"/>
      <c r="EI43" s="17">
        <f>Oktober!EO43</f>
        <v>0</v>
      </c>
      <c r="EJ43" s="18">
        <f>Oktober!EP43</f>
        <v>0</v>
      </c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20"/>
    </row>
    <row r="44" spans="1:156" ht="14">
      <c r="A44" s="276" t="s">
        <v>64</v>
      </c>
      <c r="B44" s="256"/>
      <c r="C44" s="52" t="s">
        <v>65</v>
      </c>
      <c r="D44" s="24">
        <f>Oktober!J44</f>
        <v>0</v>
      </c>
      <c r="E44" s="25">
        <f>Oktober!K44</f>
        <v>0</v>
      </c>
      <c r="F44" s="41"/>
      <c r="G44" s="41"/>
      <c r="H44" s="41"/>
      <c r="I44" s="41"/>
      <c r="J44" s="41"/>
      <c r="K44" s="41"/>
      <c r="L44" s="41"/>
      <c r="M44" s="28">
        <f>Oktober!S44</f>
        <v>0</v>
      </c>
      <c r="N44" s="26">
        <f>Oktober!T44</f>
        <v>0</v>
      </c>
      <c r="O44" s="41"/>
      <c r="P44" s="41"/>
      <c r="Q44" s="41"/>
      <c r="R44" s="41"/>
      <c r="S44" s="41"/>
      <c r="T44" s="41"/>
      <c r="U44" s="41"/>
      <c r="V44" s="28">
        <f>Oktober!AB44</f>
        <v>0</v>
      </c>
      <c r="W44" s="28">
        <f>Oktober!AC44</f>
        <v>0</v>
      </c>
      <c r="X44" s="41"/>
      <c r="Y44" s="41"/>
      <c r="Z44" s="41"/>
      <c r="AA44" s="41"/>
      <c r="AB44" s="41"/>
      <c r="AC44" s="41"/>
      <c r="AD44" s="41"/>
      <c r="AE44" s="28">
        <f>Oktober!AK44</f>
        <v>0</v>
      </c>
      <c r="AF44" s="28">
        <f>Oktober!AL44</f>
        <v>0</v>
      </c>
      <c r="AG44" s="41"/>
      <c r="AH44" s="41"/>
      <c r="AI44" s="41"/>
      <c r="AJ44" s="41"/>
      <c r="AK44" s="41"/>
      <c r="AL44" s="41"/>
      <c r="AM44" s="41"/>
      <c r="AN44" s="30">
        <f>Oktober!AT44</f>
        <v>0</v>
      </c>
      <c r="AO44" s="26">
        <f>Oktober!AU44</f>
        <v>0</v>
      </c>
      <c r="AP44" s="41"/>
      <c r="AQ44" s="41"/>
      <c r="AR44" s="41"/>
      <c r="AS44" s="41"/>
      <c r="AT44" s="41"/>
      <c r="AU44" s="41"/>
      <c r="AV44" s="41"/>
      <c r="AW44" s="28">
        <f>Oktober!BC44</f>
        <v>0</v>
      </c>
      <c r="AX44" s="28">
        <f>Oktober!BD44</f>
        <v>0</v>
      </c>
      <c r="AY44" s="41"/>
      <c r="AZ44" s="41"/>
      <c r="BA44" s="41"/>
      <c r="BB44" s="41"/>
      <c r="BC44" s="41"/>
      <c r="BD44" s="41"/>
      <c r="BE44" s="41"/>
      <c r="BF44" s="30">
        <f>Oktober!BL44</f>
        <v>0</v>
      </c>
      <c r="BG44" s="26">
        <f>Oktober!BL44</f>
        <v>0</v>
      </c>
      <c r="BH44" s="41"/>
      <c r="BI44" s="41"/>
      <c r="BJ44" s="41"/>
      <c r="BK44" s="41"/>
      <c r="BL44" s="41"/>
      <c r="BM44" s="41"/>
      <c r="BN44" s="41"/>
      <c r="BO44" s="28">
        <f>Oktober!BU44</f>
        <v>0</v>
      </c>
      <c r="BP44" s="28">
        <f>Oktober!BV44</f>
        <v>0</v>
      </c>
      <c r="BQ44" s="41"/>
      <c r="BR44" s="41"/>
      <c r="BS44" s="41"/>
      <c r="BT44" s="41"/>
      <c r="BU44" s="41"/>
      <c r="BV44" s="41"/>
      <c r="BW44" s="41"/>
      <c r="BX44" s="30">
        <f>Oktober!CD44</f>
        <v>0</v>
      </c>
      <c r="BY44" s="26">
        <f>Oktober!CE44</f>
        <v>0</v>
      </c>
      <c r="BZ44" s="41"/>
      <c r="CA44" s="41"/>
      <c r="CB44" s="41"/>
      <c r="CC44" s="41"/>
      <c r="CD44" s="41"/>
      <c r="CE44" s="41"/>
      <c r="CF44" s="41"/>
      <c r="CG44" s="28">
        <f>September!CM44</f>
        <v>0</v>
      </c>
      <c r="CH44" s="28">
        <f>September!CN44</f>
        <v>0</v>
      </c>
      <c r="CI44" s="41"/>
      <c r="CJ44" s="41"/>
      <c r="CK44" s="41"/>
      <c r="CL44" s="41"/>
      <c r="CM44" s="41"/>
      <c r="CN44" s="41"/>
      <c r="CO44" s="41"/>
      <c r="CP44" s="119"/>
      <c r="CQ44" s="119"/>
      <c r="CR44" s="119"/>
      <c r="CS44" s="119"/>
      <c r="CT44" s="119"/>
      <c r="CU44" s="119"/>
      <c r="CV44" s="119"/>
      <c r="CW44" s="119"/>
      <c r="CX44" s="119"/>
      <c r="CY44" s="28">
        <f>Oktober!DE44</f>
        <v>0</v>
      </c>
      <c r="CZ44" s="28">
        <f>Oktober!DF44</f>
        <v>0</v>
      </c>
      <c r="DA44" s="41"/>
      <c r="DB44" s="41"/>
      <c r="DC44" s="41"/>
      <c r="DD44" s="41"/>
      <c r="DE44" s="41"/>
      <c r="DF44" s="41"/>
      <c r="DG44" s="41"/>
      <c r="DH44" s="30">
        <f>Oktober!DN44</f>
        <v>0</v>
      </c>
      <c r="DI44" s="26">
        <f>Oktober!DO44</f>
        <v>0</v>
      </c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30">
        <f>Oktober!EF44</f>
        <v>0</v>
      </c>
      <c r="EA44" s="26">
        <f>Oktober!EG44</f>
        <v>0</v>
      </c>
      <c r="EB44" s="41"/>
      <c r="EC44" s="41"/>
      <c r="ED44" s="41"/>
      <c r="EE44" s="41"/>
      <c r="EF44" s="41"/>
      <c r="EG44" s="41"/>
      <c r="EH44" s="41"/>
      <c r="EI44" s="30">
        <f>Oktober!EO44</f>
        <v>0</v>
      </c>
      <c r="EJ44" s="26">
        <f>Oktober!EP44</f>
        <v>0</v>
      </c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24">
        <f>Oktober!J45</f>
        <v>48</v>
      </c>
      <c r="E45" s="25">
        <f>Oktober!K45</f>
        <v>1206</v>
      </c>
      <c r="F45" s="26">
        <f>SUM(D45:E45)</f>
        <v>1254</v>
      </c>
      <c r="G45" s="25">
        <v>1</v>
      </c>
      <c r="H45" s="25">
        <v>167</v>
      </c>
      <c r="I45" s="26">
        <f>SUM(G45:H45)</f>
        <v>168</v>
      </c>
      <c r="J45" s="26">
        <f t="shared" ref="J45:K45" si="496">SUM(D45+G45)</f>
        <v>49</v>
      </c>
      <c r="K45" s="26">
        <f t="shared" si="496"/>
        <v>1373</v>
      </c>
      <c r="L45" s="27">
        <f>SUM(J45:K45)</f>
        <v>1422</v>
      </c>
      <c r="M45" s="28">
        <f>Oktober!S45</f>
        <v>17</v>
      </c>
      <c r="N45" s="26">
        <f>Oktober!T45</f>
        <v>809</v>
      </c>
      <c r="O45" s="26">
        <f>SUM(M45:N45)</f>
        <v>826</v>
      </c>
      <c r="P45" s="25">
        <v>2</v>
      </c>
      <c r="Q45" s="25">
        <v>96</v>
      </c>
      <c r="R45" s="26">
        <f>SUM(P45:Q45)</f>
        <v>98</v>
      </c>
      <c r="S45" s="26">
        <f t="shared" ref="S45:T45" si="497">SUM(M45+P45)</f>
        <v>19</v>
      </c>
      <c r="T45" s="26">
        <f t="shared" si="497"/>
        <v>905</v>
      </c>
      <c r="U45" s="27">
        <f>SUM(S45:T45)</f>
        <v>924</v>
      </c>
      <c r="V45" s="28">
        <f>Oktober!AB45</f>
        <v>18</v>
      </c>
      <c r="W45" s="28">
        <f>Oktober!AC45</f>
        <v>564</v>
      </c>
      <c r="X45" s="26">
        <f>SUM(V45:W45)</f>
        <v>582</v>
      </c>
      <c r="Y45" s="25">
        <v>5</v>
      </c>
      <c r="Z45" s="25">
        <v>65</v>
      </c>
      <c r="AA45" s="26">
        <f>SUM(Y45:Z45)</f>
        <v>70</v>
      </c>
      <c r="AB45" s="26">
        <f t="shared" ref="AB45:AC45" si="498">SUM(V45+Y45)</f>
        <v>23</v>
      </c>
      <c r="AC45" s="26">
        <f t="shared" si="498"/>
        <v>629</v>
      </c>
      <c r="AD45" s="27">
        <f>SUM(AB45:AC45)</f>
        <v>652</v>
      </c>
      <c r="AE45" s="28">
        <f>Oktober!AK45</f>
        <v>65</v>
      </c>
      <c r="AF45" s="28">
        <f>Oktober!AL45</f>
        <v>871</v>
      </c>
      <c r="AG45" s="26">
        <f>SUM(AE45:AF45)</f>
        <v>936</v>
      </c>
      <c r="AH45" s="25">
        <v>8</v>
      </c>
      <c r="AI45" s="25">
        <v>119</v>
      </c>
      <c r="AJ45" s="26">
        <f>SUM(AH45:AI45)</f>
        <v>127</v>
      </c>
      <c r="AK45" s="26">
        <f t="shared" ref="AK45:AL45" si="499">SUM(AE45+AH45)</f>
        <v>73</v>
      </c>
      <c r="AL45" s="26">
        <f t="shared" si="499"/>
        <v>990</v>
      </c>
      <c r="AM45" s="27">
        <f>SUM(AK45:AL45)</f>
        <v>1063</v>
      </c>
      <c r="AN45" s="30">
        <f>Oktober!AT45</f>
        <v>23</v>
      </c>
      <c r="AO45" s="26">
        <f>Oktober!AU45</f>
        <v>712</v>
      </c>
      <c r="AP45" s="26">
        <f>SUM(AN45:AO45)</f>
        <v>735</v>
      </c>
      <c r="AQ45" s="25">
        <v>4</v>
      </c>
      <c r="AR45" s="25">
        <v>79</v>
      </c>
      <c r="AS45" s="26">
        <f>SUM(AQ45:AR45)</f>
        <v>83</v>
      </c>
      <c r="AT45" s="26">
        <f t="shared" ref="AT45:AU45" si="500">SUM(AN45+AQ45)</f>
        <v>27</v>
      </c>
      <c r="AU45" s="26">
        <f t="shared" si="500"/>
        <v>791</v>
      </c>
      <c r="AV45" s="27">
        <f>SUM(AT45:AU45)</f>
        <v>818</v>
      </c>
      <c r="AW45" s="28">
        <f>Oktober!BC45</f>
        <v>79</v>
      </c>
      <c r="AX45" s="28">
        <f>Oktober!BD45</f>
        <v>738</v>
      </c>
      <c r="AY45" s="26">
        <f>SUM(AW45:AX45)</f>
        <v>817</v>
      </c>
      <c r="AZ45" s="25">
        <v>8</v>
      </c>
      <c r="BA45" s="25">
        <v>79</v>
      </c>
      <c r="BB45" s="26">
        <f>SUM(AZ45:BA45)</f>
        <v>87</v>
      </c>
      <c r="BC45" s="26">
        <f t="shared" ref="BC45:BD45" si="501">SUM(AW45+AZ45)</f>
        <v>87</v>
      </c>
      <c r="BD45" s="26">
        <f t="shared" si="501"/>
        <v>817</v>
      </c>
      <c r="BE45" s="27">
        <f>SUM(BC45:BD45)</f>
        <v>904</v>
      </c>
      <c r="BF45" s="30">
        <f>Oktober!BL45</f>
        <v>17</v>
      </c>
      <c r="BG45" s="26">
        <f>Oktober!BM45</f>
        <v>371</v>
      </c>
      <c r="BH45" s="26">
        <f>SUM(BF45:BG45)</f>
        <v>388</v>
      </c>
      <c r="BI45" s="26">
        <f t="shared" ref="BI45:BJ45" si="502">SUM(BI47,BI48,BI49)</f>
        <v>3</v>
      </c>
      <c r="BJ45" s="26">
        <f t="shared" si="502"/>
        <v>60</v>
      </c>
      <c r="BK45" s="26">
        <f>SUM(BI45:BJ45)</f>
        <v>63</v>
      </c>
      <c r="BL45" s="26">
        <f t="shared" ref="BL45:BM45" si="503">SUM(BF45+BI45)</f>
        <v>20</v>
      </c>
      <c r="BM45" s="26">
        <f t="shared" si="503"/>
        <v>431</v>
      </c>
      <c r="BN45" s="27">
        <f>SUM(BL45:BM45)</f>
        <v>451</v>
      </c>
      <c r="BO45" s="28">
        <f>Oktober!BU45</f>
        <v>18</v>
      </c>
      <c r="BP45" s="28">
        <f>Oktober!BV45</f>
        <v>242</v>
      </c>
      <c r="BQ45" s="26">
        <f>SUM(BO45:BP45)</f>
        <v>260</v>
      </c>
      <c r="BR45" s="26"/>
      <c r="BS45" s="26"/>
      <c r="BT45" s="26">
        <f>SUM(BR45:BS45)</f>
        <v>0</v>
      </c>
      <c r="BU45" s="26">
        <f t="shared" ref="BU45:BV45" si="504">SUM(BO45+BR45)</f>
        <v>18</v>
      </c>
      <c r="BV45" s="26">
        <f t="shared" si="504"/>
        <v>242</v>
      </c>
      <c r="BW45" s="27">
        <f>SUM(BU45:BV45)</f>
        <v>260</v>
      </c>
      <c r="BX45" s="30">
        <f>Oktober!CD45</f>
        <v>21</v>
      </c>
      <c r="BY45" s="26">
        <f>Oktober!CE45</f>
        <v>238</v>
      </c>
      <c r="BZ45" s="26">
        <f>SUM(BX45:BY45)</f>
        <v>259</v>
      </c>
      <c r="CA45" s="25">
        <v>1</v>
      </c>
      <c r="CB45" s="25">
        <v>32</v>
      </c>
      <c r="CC45" s="26">
        <f>SUM(CA45:CB45)</f>
        <v>33</v>
      </c>
      <c r="CD45" s="26">
        <f t="shared" ref="CD45:CE45" si="505">SUM(BX45+CA45)</f>
        <v>22</v>
      </c>
      <c r="CE45" s="26">
        <f t="shared" si="505"/>
        <v>270</v>
      </c>
      <c r="CF45" s="27">
        <f>SUM(CD45:CE45)</f>
        <v>292</v>
      </c>
      <c r="CG45" s="28">
        <f>September!CM45</f>
        <v>14</v>
      </c>
      <c r="CH45" s="28">
        <f>September!CN45</f>
        <v>328</v>
      </c>
      <c r="CI45" s="26">
        <f>SUM(CG45:CH45)</f>
        <v>342</v>
      </c>
      <c r="CJ45" s="25">
        <v>0</v>
      </c>
      <c r="CK45" s="25">
        <v>29</v>
      </c>
      <c r="CL45" s="26">
        <f>SUM(CJ45:CK45)</f>
        <v>29</v>
      </c>
      <c r="CM45" s="26">
        <f t="shared" ref="CM45:CN45" si="506">SUM(CG45+CJ45)</f>
        <v>14</v>
      </c>
      <c r="CN45" s="26">
        <f t="shared" si="506"/>
        <v>357</v>
      </c>
      <c r="CO45" s="27">
        <f>SUM(CM45:CN45)</f>
        <v>371</v>
      </c>
      <c r="CP45" s="95">
        <f ca="1">IFERROR(__xludf.DUMMYFUNCTION("""COMPUTED_VALUE"""),49)</f>
        <v>49</v>
      </c>
      <c r="CQ45" s="96">
        <f ca="1">IFERROR(__xludf.DUMMYFUNCTION("""COMPUTED_VALUE"""),1530)</f>
        <v>1530</v>
      </c>
      <c r="CR45" s="96">
        <f ca="1">IFERROR(__xludf.DUMMYFUNCTION("""COMPUTED_VALUE"""),1579)</f>
        <v>1579</v>
      </c>
      <c r="CS45" s="100">
        <f ca="1">IFERROR(__xludf.DUMMYFUNCTION("""COMPUTED_VALUE"""),15)</f>
        <v>15</v>
      </c>
      <c r="CT45" s="100">
        <f ca="1">IFERROR(__xludf.DUMMYFUNCTION("""COMPUTED_VALUE"""),137)</f>
        <v>137</v>
      </c>
      <c r="CU45" s="100">
        <f ca="1">IFERROR(__xludf.DUMMYFUNCTION("""COMPUTED_VALUE"""),152)</f>
        <v>152</v>
      </c>
      <c r="CV45" s="96">
        <f ca="1">IFERROR(__xludf.DUMMYFUNCTION("""COMPUTED_VALUE"""),64)</f>
        <v>64</v>
      </c>
      <c r="CW45" s="96">
        <f ca="1">IFERROR(__xludf.DUMMYFUNCTION("""COMPUTED_VALUE"""),1667)</f>
        <v>1667</v>
      </c>
      <c r="CX45" s="97">
        <f ca="1">IFERROR(__xludf.DUMMYFUNCTION("""COMPUTED_VALUE"""),1731)</f>
        <v>1731</v>
      </c>
      <c r="CY45" s="28">
        <f>Oktober!DE45</f>
        <v>28</v>
      </c>
      <c r="CZ45" s="28">
        <f>Oktober!DF45</f>
        <v>405</v>
      </c>
      <c r="DA45" s="26">
        <f>SUM(CY45:CZ45)</f>
        <v>433</v>
      </c>
      <c r="DB45" s="25">
        <v>1</v>
      </c>
      <c r="DC45" s="25">
        <v>51</v>
      </c>
      <c r="DD45" s="26">
        <f>SUM(DB45:DC45)</f>
        <v>52</v>
      </c>
      <c r="DE45" s="26">
        <f t="shared" ref="DE45:DF45" si="507">SUM(CY45+DB45)</f>
        <v>29</v>
      </c>
      <c r="DF45" s="26">
        <f t="shared" si="507"/>
        <v>456</v>
      </c>
      <c r="DG45" s="27">
        <f>SUM(DE45:DF45)</f>
        <v>485</v>
      </c>
      <c r="DH45" s="30">
        <f>Oktober!DN45</f>
        <v>69</v>
      </c>
      <c r="DI45" s="26">
        <f>Oktober!DO45</f>
        <v>712</v>
      </c>
      <c r="DJ45" s="26">
        <f>SUM(DH45:DI45)</f>
        <v>781</v>
      </c>
      <c r="DK45" s="25">
        <v>15</v>
      </c>
      <c r="DL45" s="25">
        <v>79</v>
      </c>
      <c r="DM45" s="26">
        <f>SUM(DK45:DL45)</f>
        <v>94</v>
      </c>
      <c r="DN45" s="26">
        <f t="shared" ref="DN45:DO45" si="508">SUM(DH45+DK45)</f>
        <v>84</v>
      </c>
      <c r="DO45" s="26">
        <f t="shared" si="508"/>
        <v>791</v>
      </c>
      <c r="DP45" s="27">
        <f>SUM(DN45:DO45)</f>
        <v>875</v>
      </c>
      <c r="DQ45" s="28">
        <f>Oktober!DW45</f>
        <v>33</v>
      </c>
      <c r="DR45" s="26">
        <f>Oktober!DX45</f>
        <v>707</v>
      </c>
      <c r="DS45" s="26">
        <f>SUM(DQ45:DR45)</f>
        <v>740</v>
      </c>
      <c r="DT45" s="200">
        <v>8</v>
      </c>
      <c r="DU45" s="201">
        <v>72</v>
      </c>
      <c r="DV45" s="26">
        <f>SUM(DT45:DU45)</f>
        <v>80</v>
      </c>
      <c r="DW45" s="26">
        <f t="shared" ref="DW45:DX45" si="509">SUM(DQ45+DT45)</f>
        <v>41</v>
      </c>
      <c r="DX45" s="26">
        <f t="shared" si="509"/>
        <v>779</v>
      </c>
      <c r="DY45" s="27">
        <f>SUM(DW45:DX45)</f>
        <v>820</v>
      </c>
      <c r="DZ45" s="30">
        <f>Oktober!EF45</f>
        <v>32</v>
      </c>
      <c r="EA45" s="26">
        <f>Oktober!EG45</f>
        <v>635</v>
      </c>
      <c r="EB45" s="26">
        <f>SUM(DZ45:EA45)</f>
        <v>667</v>
      </c>
      <c r="EC45" s="25">
        <v>4</v>
      </c>
      <c r="ED45" s="25">
        <v>58</v>
      </c>
      <c r="EE45" s="26">
        <f>SUM(EC45:ED45)</f>
        <v>62</v>
      </c>
      <c r="EF45" s="26">
        <f t="shared" ref="EF45:EG45" si="510">SUM(DZ45+EC45)</f>
        <v>36</v>
      </c>
      <c r="EG45" s="26">
        <f t="shared" si="510"/>
        <v>693</v>
      </c>
      <c r="EH45" s="27">
        <f>SUM(EF45:EG45)</f>
        <v>729</v>
      </c>
      <c r="EI45" s="30">
        <f>Oktober!EO45</f>
        <v>60</v>
      </c>
      <c r="EJ45" s="26">
        <f>Oktober!EP45</f>
        <v>655</v>
      </c>
      <c r="EK45" s="26">
        <f>SUM(EI45:EJ45)</f>
        <v>715</v>
      </c>
      <c r="EL45" s="25">
        <v>4</v>
      </c>
      <c r="EM45" s="25">
        <v>71</v>
      </c>
      <c r="EN45" s="26">
        <f>SUM(EL45:EM45)</f>
        <v>75</v>
      </c>
      <c r="EO45" s="26">
        <f t="shared" ref="EO45:EP45" si="511">SUM(EI45+EL45)</f>
        <v>64</v>
      </c>
      <c r="EP45" s="26">
        <f t="shared" si="511"/>
        <v>726</v>
      </c>
      <c r="EQ45" s="27">
        <f>SUM(EO45:EP45)</f>
        <v>790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24">
        <f>Oktober!J46</f>
        <v>0</v>
      </c>
      <c r="E46" s="25">
        <f>Oktober!K46</f>
        <v>0</v>
      </c>
      <c r="F46" s="41"/>
      <c r="G46" s="41"/>
      <c r="H46" s="41"/>
      <c r="I46" s="41"/>
      <c r="J46" s="41"/>
      <c r="K46" s="41"/>
      <c r="L46" s="41"/>
      <c r="M46" s="28">
        <f>Oktober!S46</f>
        <v>0</v>
      </c>
      <c r="N46" s="26">
        <f>Oktober!T46</f>
        <v>0</v>
      </c>
      <c r="O46" s="41"/>
      <c r="P46" s="41"/>
      <c r="Q46" s="41"/>
      <c r="R46" s="41"/>
      <c r="S46" s="41"/>
      <c r="T46" s="41"/>
      <c r="U46" s="41"/>
      <c r="V46" s="28">
        <f>Oktober!AB46</f>
        <v>0</v>
      </c>
      <c r="W46" s="28">
        <f>Oktober!AC46</f>
        <v>0</v>
      </c>
      <c r="X46" s="41"/>
      <c r="Y46" s="41"/>
      <c r="Z46" s="41"/>
      <c r="AA46" s="41"/>
      <c r="AB46" s="41"/>
      <c r="AC46" s="41"/>
      <c r="AD46" s="41"/>
      <c r="AE46" s="28">
        <f>Oktober!AK46</f>
        <v>0</v>
      </c>
      <c r="AF46" s="28">
        <f>Oktober!AL46</f>
        <v>0</v>
      </c>
      <c r="AG46" s="41"/>
      <c r="AH46" s="41"/>
      <c r="AI46" s="41"/>
      <c r="AJ46" s="41"/>
      <c r="AK46" s="41"/>
      <c r="AL46" s="41"/>
      <c r="AM46" s="41"/>
      <c r="AN46" s="30">
        <f>Oktober!AT46</f>
        <v>0</v>
      </c>
      <c r="AO46" s="26">
        <f>Oktober!AU46</f>
        <v>0</v>
      </c>
      <c r="AP46" s="41"/>
      <c r="AQ46" s="41"/>
      <c r="AR46" s="41"/>
      <c r="AS46" s="41"/>
      <c r="AT46" s="41"/>
      <c r="AU46" s="41"/>
      <c r="AV46" s="41"/>
      <c r="AW46" s="28">
        <f>Oktober!BC46</f>
        <v>0</v>
      </c>
      <c r="AX46" s="28">
        <f>Oktober!BD46</f>
        <v>0</v>
      </c>
      <c r="AY46" s="41"/>
      <c r="AZ46" s="41"/>
      <c r="BA46" s="41"/>
      <c r="BB46" s="41"/>
      <c r="BC46" s="41"/>
      <c r="BD46" s="41"/>
      <c r="BE46" s="41"/>
      <c r="BF46" s="30">
        <f>Oktober!BL46</f>
        <v>0</v>
      </c>
      <c r="BG46" s="26">
        <f>Oktober!BL46</f>
        <v>0</v>
      </c>
      <c r="BH46" s="41"/>
      <c r="BI46" s="41"/>
      <c r="BJ46" s="41"/>
      <c r="BK46" s="41"/>
      <c r="BL46" s="41"/>
      <c r="BM46" s="41"/>
      <c r="BN46" s="41"/>
      <c r="BO46" s="28">
        <f>Oktober!BU46</f>
        <v>0</v>
      </c>
      <c r="BP46" s="28">
        <f>Oktober!BV46</f>
        <v>0</v>
      </c>
      <c r="BQ46" s="41"/>
      <c r="BR46" s="41"/>
      <c r="BS46" s="41"/>
      <c r="BT46" s="41"/>
      <c r="BU46" s="41"/>
      <c r="BV46" s="41"/>
      <c r="BW46" s="41"/>
      <c r="BX46" s="30">
        <f>Oktober!CD46</f>
        <v>0</v>
      </c>
      <c r="BY46" s="26">
        <f>Oktober!CE46</f>
        <v>0</v>
      </c>
      <c r="BZ46" s="41"/>
      <c r="CA46" s="41"/>
      <c r="CB46" s="41"/>
      <c r="CC46" s="41"/>
      <c r="CD46" s="41"/>
      <c r="CE46" s="41"/>
      <c r="CF46" s="41"/>
      <c r="CG46" s="28">
        <f>September!CM46</f>
        <v>0</v>
      </c>
      <c r="CH46" s="28">
        <f>September!CN46</f>
        <v>0</v>
      </c>
      <c r="CI46" s="41"/>
      <c r="CJ46" s="41"/>
      <c r="CK46" s="41"/>
      <c r="CL46" s="41"/>
      <c r="CM46" s="41"/>
      <c r="CN46" s="41"/>
      <c r="CO46" s="41"/>
      <c r="CP46" s="119"/>
      <c r="CQ46" s="119"/>
      <c r="CR46" s="119"/>
      <c r="CS46" s="109"/>
      <c r="CT46" s="109"/>
      <c r="CU46" s="109"/>
      <c r="CV46" s="119"/>
      <c r="CW46" s="119"/>
      <c r="CX46" s="119"/>
      <c r="CY46" s="28">
        <f>Oktober!DE46</f>
        <v>0</v>
      </c>
      <c r="CZ46" s="28">
        <f>Oktober!DF46</f>
        <v>0</v>
      </c>
      <c r="DA46" s="41"/>
      <c r="DB46" s="41"/>
      <c r="DC46" s="41"/>
      <c r="DD46" s="41"/>
      <c r="DE46" s="41"/>
      <c r="DF46" s="41"/>
      <c r="DG46" s="41"/>
      <c r="DH46" s="30">
        <f>Oktober!DN46</f>
        <v>0</v>
      </c>
      <c r="DI46" s="26">
        <f>Oktober!DO46</f>
        <v>0</v>
      </c>
      <c r="DJ46" s="41"/>
      <c r="DK46" s="41"/>
      <c r="DL46" s="41"/>
      <c r="DM46" s="41"/>
      <c r="DN46" s="41"/>
      <c r="DO46" s="41"/>
      <c r="DP46" s="41"/>
      <c r="DQ46" s="28">
        <f>Oktober!DW46</f>
        <v>0</v>
      </c>
      <c r="DR46" s="26">
        <f>Oktober!DX46</f>
        <v>0</v>
      </c>
      <c r="DS46" s="41"/>
      <c r="DT46" s="41"/>
      <c r="DU46" s="41"/>
      <c r="DV46" s="41"/>
      <c r="DW46" s="41"/>
      <c r="DX46" s="41"/>
      <c r="DY46" s="41"/>
      <c r="DZ46" s="30">
        <f>Oktober!EF46</f>
        <v>0</v>
      </c>
      <c r="EA46" s="26">
        <f>Oktober!EG46</f>
        <v>0</v>
      </c>
      <c r="EB46" s="41"/>
      <c r="EC46" s="41"/>
      <c r="ED46" s="41"/>
      <c r="EE46" s="41"/>
      <c r="EF46" s="41"/>
      <c r="EG46" s="41"/>
      <c r="EH46" s="41"/>
      <c r="EI46" s="30">
        <f>Oktober!EO46</f>
        <v>0</v>
      </c>
      <c r="EJ46" s="26">
        <f>Oktober!EP46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24">
        <f>Oktober!J47</f>
        <v>22</v>
      </c>
      <c r="E47" s="25">
        <f>Oktober!K47</f>
        <v>84</v>
      </c>
      <c r="F47" s="26">
        <f t="shared" ref="F47:F49" si="512">SUM(D47:E47)</f>
        <v>106</v>
      </c>
      <c r="G47" s="25">
        <v>2</v>
      </c>
      <c r="H47" s="25">
        <v>18</v>
      </c>
      <c r="I47" s="26">
        <f t="shared" ref="I47:I49" si="513">SUM(G47:H47)</f>
        <v>20</v>
      </c>
      <c r="J47" s="26">
        <f t="shared" ref="J47:K47" si="514">SUM(D47+G47)</f>
        <v>24</v>
      </c>
      <c r="K47" s="26">
        <f t="shared" si="514"/>
        <v>102</v>
      </c>
      <c r="L47" s="27">
        <f t="shared" ref="L47:L49" si="515">SUM(J47:K47)</f>
        <v>126</v>
      </c>
      <c r="M47" s="28">
        <f>Oktober!S47</f>
        <v>17</v>
      </c>
      <c r="N47" s="26">
        <f>Oktober!T47</f>
        <v>163</v>
      </c>
      <c r="O47" s="26">
        <f t="shared" ref="O47:O49" si="516">SUM(M47:N47)</f>
        <v>180</v>
      </c>
      <c r="P47" s="25">
        <v>2</v>
      </c>
      <c r="Q47" s="25">
        <v>21</v>
      </c>
      <c r="R47" s="26">
        <f t="shared" ref="R47:R49" si="517">SUM(P47:Q47)</f>
        <v>23</v>
      </c>
      <c r="S47" s="26">
        <f t="shared" ref="S47:T47" si="518">SUM(M47+P47)</f>
        <v>19</v>
      </c>
      <c r="T47" s="26">
        <f t="shared" si="518"/>
        <v>184</v>
      </c>
      <c r="U47" s="27">
        <f t="shared" ref="U47:U49" si="519">SUM(S47:T47)</f>
        <v>203</v>
      </c>
      <c r="V47" s="28">
        <f>Oktober!AB47</f>
        <v>18</v>
      </c>
      <c r="W47" s="28">
        <f>Oktober!AC47</f>
        <v>34</v>
      </c>
      <c r="X47" s="26">
        <f t="shared" ref="X47:X49" si="520">SUM(V47:W47)</f>
        <v>52</v>
      </c>
      <c r="Y47" s="25">
        <v>5</v>
      </c>
      <c r="Z47" s="25">
        <v>2</v>
      </c>
      <c r="AA47" s="26">
        <f t="shared" ref="AA47:AA49" si="521">SUM(Y47:Z47)</f>
        <v>7</v>
      </c>
      <c r="AB47" s="26">
        <f t="shared" ref="AB47:AC47" si="522">SUM(V47+Y47)</f>
        <v>23</v>
      </c>
      <c r="AC47" s="26">
        <f t="shared" si="522"/>
        <v>36</v>
      </c>
      <c r="AD47" s="27">
        <f t="shared" ref="AD47:AD49" si="523">SUM(AB47:AC47)</f>
        <v>59</v>
      </c>
      <c r="AE47" s="28">
        <f>Oktober!AK47</f>
        <v>55</v>
      </c>
      <c r="AF47" s="28">
        <f>Oktober!AL47</f>
        <v>67</v>
      </c>
      <c r="AG47" s="26">
        <f t="shared" ref="AG47:AG49" si="524">SUM(AE47:AF47)</f>
        <v>122</v>
      </c>
      <c r="AH47" s="25">
        <v>6</v>
      </c>
      <c r="AI47" s="25">
        <v>5</v>
      </c>
      <c r="AJ47" s="26">
        <f t="shared" ref="AJ47:AJ49" si="525">SUM(AH47:AI47)</f>
        <v>11</v>
      </c>
      <c r="AK47" s="26">
        <f t="shared" ref="AK47:AL47" si="526">SUM(AE47+AH47)</f>
        <v>61</v>
      </c>
      <c r="AL47" s="26">
        <f t="shared" si="526"/>
        <v>72</v>
      </c>
      <c r="AM47" s="27">
        <f t="shared" ref="AM47:AM49" si="527">SUM(AK47:AL47)</f>
        <v>133</v>
      </c>
      <c r="AN47" s="30">
        <f>Oktober!AT47</f>
        <v>23</v>
      </c>
      <c r="AO47" s="26">
        <f>Oktober!AU47</f>
        <v>82</v>
      </c>
      <c r="AP47" s="26">
        <f t="shared" ref="AP47:AP49" si="528">SUM(AN47:AO47)</f>
        <v>105</v>
      </c>
      <c r="AQ47" s="25">
        <v>4</v>
      </c>
      <c r="AR47" s="25">
        <v>10</v>
      </c>
      <c r="AS47" s="26">
        <f t="shared" ref="AS47:AS49" si="529">SUM(AQ47:AR47)</f>
        <v>14</v>
      </c>
      <c r="AT47" s="26">
        <f t="shared" ref="AT47:AU47" si="530">SUM(AN47+AQ47)</f>
        <v>27</v>
      </c>
      <c r="AU47" s="26">
        <f t="shared" si="530"/>
        <v>92</v>
      </c>
      <c r="AV47" s="27">
        <f t="shared" ref="AV47:AV49" si="531">SUM(AT47:AU47)</f>
        <v>119</v>
      </c>
      <c r="AW47" s="28">
        <f>Oktober!BC47</f>
        <v>78</v>
      </c>
      <c r="AX47" s="28">
        <f>Oktober!BD47</f>
        <v>139</v>
      </c>
      <c r="AY47" s="26">
        <f t="shared" ref="AY47:AY49" si="532">SUM(AW47:AX47)</f>
        <v>217</v>
      </c>
      <c r="AZ47" s="25">
        <v>2</v>
      </c>
      <c r="BA47" s="25">
        <v>8</v>
      </c>
      <c r="BB47" s="26">
        <f t="shared" ref="BB47:BB49" si="533">SUM(AZ47:BA47)</f>
        <v>10</v>
      </c>
      <c r="BC47" s="26">
        <f t="shared" ref="BC47:BD47" si="534">SUM(AW47+AZ47)</f>
        <v>80</v>
      </c>
      <c r="BD47" s="26">
        <f t="shared" si="534"/>
        <v>147</v>
      </c>
      <c r="BE47" s="27">
        <f t="shared" ref="BE47:BE49" si="535">SUM(BC47:BD47)</f>
        <v>227</v>
      </c>
      <c r="BF47" s="30">
        <f>Oktober!BL47</f>
        <v>17</v>
      </c>
      <c r="BG47" s="26">
        <f>Oktober!BM47</f>
        <v>51</v>
      </c>
      <c r="BH47" s="26">
        <f t="shared" ref="BH47:BH49" si="536">SUM(BF47:BG47)</f>
        <v>68</v>
      </c>
      <c r="BI47" s="25">
        <v>3</v>
      </c>
      <c r="BJ47" s="25">
        <v>7</v>
      </c>
      <c r="BK47" s="26">
        <f t="shared" ref="BK47:BK49" si="537">SUM(BI47:BJ47)</f>
        <v>10</v>
      </c>
      <c r="BL47" s="26">
        <f t="shared" ref="BL47:BM47" si="538">SUM(BF47+BI47)</f>
        <v>20</v>
      </c>
      <c r="BM47" s="26">
        <f t="shared" si="538"/>
        <v>58</v>
      </c>
      <c r="BN47" s="27">
        <f t="shared" ref="BN47:BN49" si="539">SUM(BL47:BM47)</f>
        <v>78</v>
      </c>
      <c r="BO47" s="28">
        <f>Oktober!BU47</f>
        <v>14</v>
      </c>
      <c r="BP47" s="28">
        <f>Oktober!BV47</f>
        <v>31</v>
      </c>
      <c r="BQ47" s="26">
        <f t="shared" ref="BQ47:BQ49" si="540">SUM(BO47:BP47)</f>
        <v>45</v>
      </c>
      <c r="BR47" s="26"/>
      <c r="BS47" s="26"/>
      <c r="BT47" s="26">
        <f t="shared" ref="BT47:BT49" si="541">SUM(BR47:BS47)</f>
        <v>0</v>
      </c>
      <c r="BU47" s="26">
        <f t="shared" ref="BU47:BV47" si="542">SUM(BO47+BR47)</f>
        <v>14</v>
      </c>
      <c r="BV47" s="26">
        <f t="shared" si="542"/>
        <v>31</v>
      </c>
      <c r="BW47" s="27">
        <f t="shared" ref="BW47:BW49" si="543">SUM(BU47:BV47)</f>
        <v>45</v>
      </c>
      <c r="BX47" s="30">
        <f>Oktober!CD47</f>
        <v>20</v>
      </c>
      <c r="BY47" s="26">
        <f>Oktober!CE47</f>
        <v>60</v>
      </c>
      <c r="BZ47" s="26">
        <f t="shared" ref="BZ47:BZ49" si="544">SUM(BX47:BY47)</f>
        <v>80</v>
      </c>
      <c r="CA47" s="25">
        <v>1</v>
      </c>
      <c r="CB47" s="25">
        <v>8</v>
      </c>
      <c r="CC47" s="26">
        <f t="shared" ref="CC47:CC49" si="545">SUM(CA47:CB47)</f>
        <v>9</v>
      </c>
      <c r="CD47" s="26">
        <f t="shared" ref="CD47:CE47" si="546">SUM(BX47+CA47)</f>
        <v>21</v>
      </c>
      <c r="CE47" s="26">
        <f t="shared" si="546"/>
        <v>68</v>
      </c>
      <c r="CF47" s="27">
        <f t="shared" ref="CF47:CF49" si="547">SUM(CD47:CE47)</f>
        <v>89</v>
      </c>
      <c r="CG47" s="28">
        <f>September!CM47</f>
        <v>12</v>
      </c>
      <c r="CH47" s="28">
        <f>September!CN47</f>
        <v>18</v>
      </c>
      <c r="CI47" s="26">
        <f t="shared" ref="CI47:CI49" si="548">SUM(CG47:CH47)</f>
        <v>30</v>
      </c>
      <c r="CJ47" s="25">
        <v>0</v>
      </c>
      <c r="CK47" s="25">
        <v>2</v>
      </c>
      <c r="CL47" s="26">
        <f t="shared" ref="CL47:CL49" si="549">SUM(CJ47:CK47)</f>
        <v>2</v>
      </c>
      <c r="CM47" s="26">
        <f t="shared" ref="CM47:CN47" si="550">SUM(CG47+CJ47)</f>
        <v>12</v>
      </c>
      <c r="CN47" s="26">
        <f t="shared" si="550"/>
        <v>20</v>
      </c>
      <c r="CO47" s="27">
        <f t="shared" ref="CO47:CO49" si="551">SUM(CM47:CN47)</f>
        <v>32</v>
      </c>
      <c r="CP47" s="95">
        <f ca="1">IFERROR(__xludf.DUMMYFUNCTION("""COMPUTED_VALUE"""),49)</f>
        <v>49</v>
      </c>
      <c r="CQ47" s="96">
        <f ca="1">IFERROR(__xludf.DUMMYFUNCTION("""COMPUTED_VALUE"""),103)</f>
        <v>103</v>
      </c>
      <c r="CR47" s="96">
        <f ca="1">IFERROR(__xludf.DUMMYFUNCTION("""COMPUTED_VALUE"""),152)</f>
        <v>152</v>
      </c>
      <c r="CS47" s="100">
        <f ca="1">IFERROR(__xludf.DUMMYFUNCTION("""COMPUTED_VALUE"""),15)</f>
        <v>15</v>
      </c>
      <c r="CT47" s="100">
        <f ca="1">IFERROR(__xludf.DUMMYFUNCTION("""COMPUTED_VALUE"""),21)</f>
        <v>21</v>
      </c>
      <c r="CU47" s="100">
        <f ca="1">IFERROR(__xludf.DUMMYFUNCTION("""COMPUTED_VALUE"""),36)</f>
        <v>36</v>
      </c>
      <c r="CV47" s="96">
        <f ca="1">IFERROR(__xludf.DUMMYFUNCTION("""COMPUTED_VALUE"""),64)</f>
        <v>64</v>
      </c>
      <c r="CW47" s="96">
        <f ca="1">IFERROR(__xludf.DUMMYFUNCTION("""COMPUTED_VALUE"""),124)</f>
        <v>124</v>
      </c>
      <c r="CX47" s="97">
        <f ca="1">IFERROR(__xludf.DUMMYFUNCTION("""COMPUTED_VALUE"""),188)</f>
        <v>188</v>
      </c>
      <c r="CY47" s="28">
        <f>Oktober!DE47</f>
        <v>30</v>
      </c>
      <c r="CZ47" s="28">
        <f>Oktober!DF47</f>
        <v>58</v>
      </c>
      <c r="DA47" s="26">
        <f t="shared" ref="DA47:DA49" si="552">SUM(CY47:CZ47)</f>
        <v>88</v>
      </c>
      <c r="DB47" s="25">
        <v>2</v>
      </c>
      <c r="DC47" s="25">
        <v>8</v>
      </c>
      <c r="DD47" s="26">
        <f t="shared" ref="DD47:DD49" si="553">SUM(DB47:DC47)</f>
        <v>10</v>
      </c>
      <c r="DE47" s="26">
        <f t="shared" ref="DE47:DF47" si="554">SUM(CY47+DB47)</f>
        <v>32</v>
      </c>
      <c r="DF47" s="26">
        <f t="shared" si="554"/>
        <v>66</v>
      </c>
      <c r="DG47" s="27">
        <f t="shared" ref="DG47:DG49" si="555">SUM(DE47:DF47)</f>
        <v>98</v>
      </c>
      <c r="DH47" s="30">
        <f>Oktober!DN47</f>
        <v>69</v>
      </c>
      <c r="DI47" s="26">
        <f>Oktober!DO47</f>
        <v>181</v>
      </c>
      <c r="DJ47" s="26">
        <f t="shared" ref="DJ47:DJ49" si="556">SUM(DH47:DI47)</f>
        <v>250</v>
      </c>
      <c r="DK47" s="25">
        <v>15</v>
      </c>
      <c r="DL47" s="25">
        <v>16</v>
      </c>
      <c r="DM47" s="26">
        <f t="shared" ref="DM47:DM49" si="557">SUM(DK47:DL47)</f>
        <v>31</v>
      </c>
      <c r="DN47" s="26">
        <f t="shared" ref="DN47:DO47" si="558">SUM(DH47+DK47)</f>
        <v>84</v>
      </c>
      <c r="DO47" s="26">
        <f t="shared" si="558"/>
        <v>197</v>
      </c>
      <c r="DP47" s="27">
        <f t="shared" ref="DP47:DP49" si="559">SUM(DN47:DO47)</f>
        <v>281</v>
      </c>
      <c r="DQ47" s="28">
        <f>Oktober!DW47</f>
        <v>44</v>
      </c>
      <c r="DR47" s="26">
        <f>Oktober!DX47</f>
        <v>121</v>
      </c>
      <c r="DS47" s="26">
        <f t="shared" ref="DS47:DS49" si="560">SUM(DQ47:DR47)</f>
        <v>165</v>
      </c>
      <c r="DT47" s="200">
        <v>9</v>
      </c>
      <c r="DU47" s="201">
        <v>24</v>
      </c>
      <c r="DV47" s="26">
        <f t="shared" ref="DV47:DV49" si="561">SUM(DT47:DU47)</f>
        <v>33</v>
      </c>
      <c r="DW47" s="26">
        <f t="shared" ref="DW47:DX47" si="562">SUM(DQ47+DT47)</f>
        <v>53</v>
      </c>
      <c r="DX47" s="26">
        <f t="shared" si="562"/>
        <v>145</v>
      </c>
      <c r="DY47" s="27">
        <f t="shared" ref="DY47:DY49" si="563">SUM(DW47:DX47)</f>
        <v>198</v>
      </c>
      <c r="DZ47" s="30">
        <f>Oktober!EF47</f>
        <v>32</v>
      </c>
      <c r="EA47" s="26">
        <f>Oktober!EG47</f>
        <v>103</v>
      </c>
      <c r="EB47" s="26">
        <f t="shared" ref="EB47:EB49" si="564">SUM(DZ47:EA47)</f>
        <v>135</v>
      </c>
      <c r="EC47" s="25">
        <v>4</v>
      </c>
      <c r="ED47" s="25">
        <v>13</v>
      </c>
      <c r="EE47" s="26">
        <f t="shared" ref="EE47:EE49" si="565">SUM(EC47:ED47)</f>
        <v>17</v>
      </c>
      <c r="EF47" s="26">
        <f t="shared" ref="EF47:EG47" si="566">SUM(DZ47+EC47)</f>
        <v>36</v>
      </c>
      <c r="EG47" s="26">
        <f t="shared" si="566"/>
        <v>116</v>
      </c>
      <c r="EH47" s="27">
        <f t="shared" ref="EH47:EH49" si="567">SUM(EF47:EG47)</f>
        <v>152</v>
      </c>
      <c r="EI47" s="30">
        <f>Oktober!EO47</f>
        <v>58</v>
      </c>
      <c r="EJ47" s="26">
        <f>Oktober!EP47</f>
        <v>166</v>
      </c>
      <c r="EK47" s="26">
        <f t="shared" ref="EK47:EK49" si="568">SUM(EI47:EJ47)</f>
        <v>224</v>
      </c>
      <c r="EL47" s="25">
        <v>4</v>
      </c>
      <c r="EM47" s="25">
        <v>15</v>
      </c>
      <c r="EN47" s="26">
        <f t="shared" ref="EN47:EN49" si="569">SUM(EL47:EM47)</f>
        <v>19</v>
      </c>
      <c r="EO47" s="26">
        <f t="shared" ref="EO47:EP47" si="570">SUM(EI47+EL47)</f>
        <v>62</v>
      </c>
      <c r="EP47" s="26">
        <f t="shared" si="570"/>
        <v>181</v>
      </c>
      <c r="EQ47" s="27">
        <f t="shared" ref="EQ47:EQ49" si="571">SUM(EO47:EP47)</f>
        <v>243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24">
        <f>Oktober!J48</f>
        <v>0</v>
      </c>
      <c r="E48" s="25">
        <f>Oktober!K48</f>
        <v>841</v>
      </c>
      <c r="F48" s="26">
        <f t="shared" si="512"/>
        <v>841</v>
      </c>
      <c r="G48" s="26"/>
      <c r="H48" s="25">
        <v>106</v>
      </c>
      <c r="I48" s="26">
        <f t="shared" si="513"/>
        <v>106</v>
      </c>
      <c r="J48" s="26">
        <f t="shared" ref="J48:K48" si="572">SUM(D48+G48)</f>
        <v>0</v>
      </c>
      <c r="K48" s="26">
        <f t="shared" si="572"/>
        <v>947</v>
      </c>
      <c r="L48" s="27">
        <f t="shared" si="515"/>
        <v>947</v>
      </c>
      <c r="M48" s="28">
        <f>Oktober!S48</f>
        <v>0</v>
      </c>
      <c r="N48" s="26">
        <f>Oktober!T48</f>
        <v>475</v>
      </c>
      <c r="O48" s="26">
        <f t="shared" si="516"/>
        <v>475</v>
      </c>
      <c r="P48" s="25">
        <v>0</v>
      </c>
      <c r="Q48" s="25">
        <v>39</v>
      </c>
      <c r="R48" s="26">
        <f t="shared" si="517"/>
        <v>39</v>
      </c>
      <c r="S48" s="26">
        <f t="shared" ref="S48:T48" si="573">SUM(M48+P48)</f>
        <v>0</v>
      </c>
      <c r="T48" s="26">
        <f t="shared" si="573"/>
        <v>514</v>
      </c>
      <c r="U48" s="27">
        <f t="shared" si="519"/>
        <v>514</v>
      </c>
      <c r="V48" s="28">
        <f>Oktober!AB48</f>
        <v>0</v>
      </c>
      <c r="W48" s="28">
        <f>Oktober!AC48</f>
        <v>503</v>
      </c>
      <c r="X48" s="26">
        <f t="shared" si="520"/>
        <v>503</v>
      </c>
      <c r="Y48" s="26"/>
      <c r="Z48" s="25">
        <v>61</v>
      </c>
      <c r="AA48" s="26">
        <f t="shared" si="521"/>
        <v>61</v>
      </c>
      <c r="AB48" s="26">
        <f t="shared" ref="AB48:AC48" si="574">SUM(V48+Y48)</f>
        <v>0</v>
      </c>
      <c r="AC48" s="26">
        <f t="shared" si="574"/>
        <v>564</v>
      </c>
      <c r="AD48" s="27">
        <f t="shared" si="523"/>
        <v>564</v>
      </c>
      <c r="AE48" s="28">
        <f>Oktober!AK48</f>
        <v>0</v>
      </c>
      <c r="AF48" s="28">
        <f>Oktober!AL48</f>
        <v>669</v>
      </c>
      <c r="AG48" s="26">
        <f t="shared" si="524"/>
        <v>669</v>
      </c>
      <c r="AH48" s="25">
        <v>0</v>
      </c>
      <c r="AI48" s="25">
        <v>87</v>
      </c>
      <c r="AJ48" s="26">
        <f t="shared" si="525"/>
        <v>87</v>
      </c>
      <c r="AK48" s="26">
        <f t="shared" ref="AK48:AL48" si="575">SUM(AE48+AH48)</f>
        <v>0</v>
      </c>
      <c r="AL48" s="26">
        <f t="shared" si="575"/>
        <v>756</v>
      </c>
      <c r="AM48" s="27">
        <f t="shared" si="527"/>
        <v>756</v>
      </c>
      <c r="AN48" s="30">
        <f>Oktober!AT48</f>
        <v>0</v>
      </c>
      <c r="AO48" s="26">
        <f>Oktober!AU48</f>
        <v>587</v>
      </c>
      <c r="AP48" s="26">
        <f t="shared" si="528"/>
        <v>587</v>
      </c>
      <c r="AQ48" s="25">
        <v>0</v>
      </c>
      <c r="AR48" s="25">
        <v>59</v>
      </c>
      <c r="AS48" s="26">
        <f t="shared" si="529"/>
        <v>59</v>
      </c>
      <c r="AT48" s="26">
        <f t="shared" ref="AT48:AU48" si="576">SUM(AN48+AQ48)</f>
        <v>0</v>
      </c>
      <c r="AU48" s="26">
        <f t="shared" si="576"/>
        <v>646</v>
      </c>
      <c r="AV48" s="27">
        <f t="shared" si="531"/>
        <v>646</v>
      </c>
      <c r="AW48" s="28">
        <f>Oktober!BC48</f>
        <v>0</v>
      </c>
      <c r="AX48" s="28">
        <f>Oktober!BD48</f>
        <v>483</v>
      </c>
      <c r="AY48" s="26">
        <f t="shared" si="532"/>
        <v>483</v>
      </c>
      <c r="AZ48" s="25">
        <v>0</v>
      </c>
      <c r="BA48" s="25">
        <v>58</v>
      </c>
      <c r="BB48" s="26">
        <f t="shared" si="533"/>
        <v>58</v>
      </c>
      <c r="BC48" s="26">
        <f t="shared" ref="BC48:BD48" si="577">SUM(AW48+AZ48)</f>
        <v>0</v>
      </c>
      <c r="BD48" s="26">
        <f t="shared" si="577"/>
        <v>541</v>
      </c>
      <c r="BE48" s="27">
        <f t="shared" si="535"/>
        <v>541</v>
      </c>
      <c r="BF48" s="30">
        <f>Oktober!BL48</f>
        <v>0</v>
      </c>
      <c r="BG48" s="26">
        <f>Oktober!BM48</f>
        <v>284</v>
      </c>
      <c r="BH48" s="26">
        <f t="shared" si="536"/>
        <v>284</v>
      </c>
      <c r="BI48" s="25">
        <v>0</v>
      </c>
      <c r="BJ48" s="25">
        <v>39</v>
      </c>
      <c r="BK48" s="26">
        <f t="shared" si="537"/>
        <v>39</v>
      </c>
      <c r="BL48" s="26">
        <f t="shared" ref="BL48:BM48" si="578">SUM(BF48+BI48)</f>
        <v>0</v>
      </c>
      <c r="BM48" s="26">
        <f t="shared" si="578"/>
        <v>323</v>
      </c>
      <c r="BN48" s="27">
        <f t="shared" si="539"/>
        <v>323</v>
      </c>
      <c r="BO48" s="28">
        <f>Oktober!BU48</f>
        <v>0</v>
      </c>
      <c r="BP48" s="28">
        <f>Oktober!BV48</f>
        <v>183</v>
      </c>
      <c r="BQ48" s="26">
        <f t="shared" si="540"/>
        <v>183</v>
      </c>
      <c r="BR48" s="26"/>
      <c r="BS48" s="26"/>
      <c r="BT48" s="26">
        <f t="shared" si="541"/>
        <v>0</v>
      </c>
      <c r="BU48" s="26">
        <f t="shared" ref="BU48:BV48" si="579">SUM(BO48+BR48)</f>
        <v>0</v>
      </c>
      <c r="BV48" s="26">
        <f t="shared" si="579"/>
        <v>183</v>
      </c>
      <c r="BW48" s="27">
        <f t="shared" si="543"/>
        <v>183</v>
      </c>
      <c r="BX48" s="30">
        <f>Oktober!CD48</f>
        <v>0</v>
      </c>
      <c r="BY48" s="26">
        <f>Oktober!CE48</f>
        <v>166</v>
      </c>
      <c r="BZ48" s="26">
        <f t="shared" si="544"/>
        <v>166</v>
      </c>
      <c r="CA48" s="26"/>
      <c r="CB48" s="25">
        <v>22</v>
      </c>
      <c r="CC48" s="26">
        <f t="shared" si="545"/>
        <v>22</v>
      </c>
      <c r="CD48" s="26">
        <f t="shared" ref="CD48:CE48" si="580">SUM(BX48+CA48)</f>
        <v>0</v>
      </c>
      <c r="CE48" s="26">
        <f t="shared" si="580"/>
        <v>188</v>
      </c>
      <c r="CF48" s="27">
        <f t="shared" si="547"/>
        <v>188</v>
      </c>
      <c r="CG48" s="28">
        <f>September!CM48</f>
        <v>0</v>
      </c>
      <c r="CH48" s="28">
        <f>September!CN48</f>
        <v>256</v>
      </c>
      <c r="CI48" s="26">
        <f t="shared" si="548"/>
        <v>256</v>
      </c>
      <c r="CJ48" s="25">
        <v>0</v>
      </c>
      <c r="CK48" s="25">
        <v>24</v>
      </c>
      <c r="CL48" s="26">
        <f t="shared" si="549"/>
        <v>24</v>
      </c>
      <c r="CM48" s="26">
        <f t="shared" ref="CM48:CN48" si="581">SUM(CG48+CJ48)</f>
        <v>0</v>
      </c>
      <c r="CN48" s="26">
        <f t="shared" si="581"/>
        <v>280</v>
      </c>
      <c r="CO48" s="27">
        <f t="shared" si="551"/>
        <v>280</v>
      </c>
      <c r="CP48" s="95"/>
      <c r="CQ48" s="96">
        <f ca="1">IFERROR(__xludf.DUMMYFUNCTION("""COMPUTED_VALUE"""),656)</f>
        <v>656</v>
      </c>
      <c r="CR48" s="96">
        <f ca="1">IFERROR(__xludf.DUMMYFUNCTION("""COMPUTED_VALUE"""),656)</f>
        <v>656</v>
      </c>
      <c r="CS48" s="100"/>
      <c r="CT48" s="100">
        <f ca="1">IFERROR(__xludf.DUMMYFUNCTION("""COMPUTED_VALUE"""),52)</f>
        <v>52</v>
      </c>
      <c r="CU48" s="100">
        <f ca="1">IFERROR(__xludf.DUMMYFUNCTION("""COMPUTED_VALUE"""),52)</f>
        <v>52</v>
      </c>
      <c r="CV48" s="96"/>
      <c r="CW48" s="96">
        <f ca="1">IFERROR(__xludf.DUMMYFUNCTION("""COMPUTED_VALUE"""),708)</f>
        <v>708</v>
      </c>
      <c r="CX48" s="97">
        <f ca="1">IFERROR(__xludf.DUMMYFUNCTION("""COMPUTED_VALUE"""),708)</f>
        <v>708</v>
      </c>
      <c r="CY48" s="28">
        <f>Oktober!DE48</f>
        <v>0</v>
      </c>
      <c r="CZ48" s="28">
        <f>Oktober!DF48</f>
        <v>272</v>
      </c>
      <c r="DA48" s="26">
        <f t="shared" si="552"/>
        <v>272</v>
      </c>
      <c r="DB48" s="25">
        <v>0</v>
      </c>
      <c r="DC48" s="25">
        <v>34</v>
      </c>
      <c r="DD48" s="26">
        <f t="shared" si="553"/>
        <v>34</v>
      </c>
      <c r="DE48" s="26">
        <f t="shared" ref="DE48:DF48" si="582">SUM(CY48+DB48)</f>
        <v>0</v>
      </c>
      <c r="DF48" s="26">
        <f t="shared" si="582"/>
        <v>306</v>
      </c>
      <c r="DG48" s="27">
        <f t="shared" si="555"/>
        <v>306</v>
      </c>
      <c r="DH48" s="30">
        <f>Oktober!DN48</f>
        <v>0</v>
      </c>
      <c r="DI48" s="26">
        <f>Oktober!DO48</f>
        <v>493</v>
      </c>
      <c r="DJ48" s="26">
        <f t="shared" si="556"/>
        <v>493</v>
      </c>
      <c r="DK48" s="26"/>
      <c r="DL48" s="25">
        <v>63</v>
      </c>
      <c r="DM48" s="26">
        <f t="shared" si="557"/>
        <v>63</v>
      </c>
      <c r="DN48" s="26">
        <f t="shared" ref="DN48:DO48" si="583">SUM(DH48+DK48)</f>
        <v>0</v>
      </c>
      <c r="DO48" s="26">
        <f t="shared" si="583"/>
        <v>556</v>
      </c>
      <c r="DP48" s="27">
        <f t="shared" si="559"/>
        <v>556</v>
      </c>
      <c r="DQ48" s="28">
        <f>Oktober!DW48</f>
        <v>0</v>
      </c>
      <c r="DR48" s="26">
        <f>Oktober!DX48</f>
        <v>588</v>
      </c>
      <c r="DS48" s="26">
        <f t="shared" si="560"/>
        <v>588</v>
      </c>
      <c r="DT48" s="202"/>
      <c r="DU48" s="203">
        <v>47</v>
      </c>
      <c r="DV48" s="26">
        <f t="shared" si="561"/>
        <v>47</v>
      </c>
      <c r="DW48" s="26">
        <f t="shared" ref="DW48:DX48" si="584">SUM(DQ48+DT48)</f>
        <v>0</v>
      </c>
      <c r="DX48" s="26">
        <f t="shared" si="584"/>
        <v>635</v>
      </c>
      <c r="DY48" s="27">
        <f t="shared" si="563"/>
        <v>635</v>
      </c>
      <c r="DZ48" s="30">
        <f>Oktober!EF48</f>
        <v>0</v>
      </c>
      <c r="EA48" s="26">
        <f>Oktober!EG48</f>
        <v>417</v>
      </c>
      <c r="EB48" s="26">
        <f t="shared" si="564"/>
        <v>417</v>
      </c>
      <c r="EC48" s="26"/>
      <c r="ED48" s="25">
        <v>43</v>
      </c>
      <c r="EE48" s="26">
        <f t="shared" si="565"/>
        <v>43</v>
      </c>
      <c r="EF48" s="26">
        <f t="shared" ref="EF48:EG48" si="585">SUM(DZ48+EC48)</f>
        <v>0</v>
      </c>
      <c r="EG48" s="26">
        <f t="shared" si="585"/>
        <v>460</v>
      </c>
      <c r="EH48" s="27">
        <f t="shared" si="567"/>
        <v>460</v>
      </c>
      <c r="EI48" s="30">
        <f>Oktober!EO48</f>
        <v>0</v>
      </c>
      <c r="EJ48" s="26">
        <f>Oktober!EP48</f>
        <v>369</v>
      </c>
      <c r="EK48" s="26">
        <f t="shared" si="568"/>
        <v>369</v>
      </c>
      <c r="EL48" s="26"/>
      <c r="EM48" s="25">
        <v>49</v>
      </c>
      <c r="EN48" s="26">
        <f t="shared" si="569"/>
        <v>49</v>
      </c>
      <c r="EO48" s="26">
        <f t="shared" ref="EO48:EP48" si="586">SUM(EI48+EL48)</f>
        <v>0</v>
      </c>
      <c r="EP48" s="26">
        <f t="shared" si="586"/>
        <v>418</v>
      </c>
      <c r="EQ48" s="27">
        <f t="shared" si="571"/>
        <v>418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24">
        <f>Oktober!J49</f>
        <v>0</v>
      </c>
      <c r="E49" s="25">
        <f>Oktober!K49</f>
        <v>275</v>
      </c>
      <c r="F49" s="26">
        <f t="shared" si="512"/>
        <v>275</v>
      </c>
      <c r="G49" s="26"/>
      <c r="H49" s="25">
        <v>43</v>
      </c>
      <c r="I49" s="26">
        <f t="shared" si="513"/>
        <v>43</v>
      </c>
      <c r="J49" s="26">
        <f t="shared" ref="J49:K49" si="587">SUM(D49+G49)</f>
        <v>0</v>
      </c>
      <c r="K49" s="26">
        <f t="shared" si="587"/>
        <v>318</v>
      </c>
      <c r="L49" s="27">
        <f t="shared" si="515"/>
        <v>318</v>
      </c>
      <c r="M49" s="28">
        <f>Oktober!S49</f>
        <v>0</v>
      </c>
      <c r="N49" s="26">
        <f>Oktober!T49</f>
        <v>189</v>
      </c>
      <c r="O49" s="26">
        <f t="shared" si="516"/>
        <v>189</v>
      </c>
      <c r="P49" s="25">
        <v>0</v>
      </c>
      <c r="Q49" s="25">
        <v>38</v>
      </c>
      <c r="R49" s="26">
        <f t="shared" si="517"/>
        <v>38</v>
      </c>
      <c r="S49" s="26">
        <f t="shared" ref="S49:T49" si="588">SUM(M49+P49)</f>
        <v>0</v>
      </c>
      <c r="T49" s="26">
        <f t="shared" si="588"/>
        <v>227</v>
      </c>
      <c r="U49" s="27">
        <f t="shared" si="519"/>
        <v>227</v>
      </c>
      <c r="V49" s="28">
        <f>Oktober!AB49</f>
        <v>0</v>
      </c>
      <c r="W49" s="28">
        <f>Oktober!AC49</f>
        <v>34</v>
      </c>
      <c r="X49" s="26">
        <f t="shared" si="520"/>
        <v>34</v>
      </c>
      <c r="Y49" s="26"/>
      <c r="Z49" s="25">
        <v>3</v>
      </c>
      <c r="AA49" s="26">
        <f t="shared" si="521"/>
        <v>3</v>
      </c>
      <c r="AB49" s="26">
        <f t="shared" ref="AB49:AC49" si="589">SUM(V49+Y49)</f>
        <v>0</v>
      </c>
      <c r="AC49" s="26">
        <f t="shared" si="589"/>
        <v>37</v>
      </c>
      <c r="AD49" s="27">
        <f t="shared" si="523"/>
        <v>37</v>
      </c>
      <c r="AE49" s="28">
        <f>Oktober!AK49</f>
        <v>0</v>
      </c>
      <c r="AF49" s="28">
        <f>Oktober!AL49</f>
        <v>136</v>
      </c>
      <c r="AG49" s="26">
        <f t="shared" si="524"/>
        <v>136</v>
      </c>
      <c r="AH49" s="25">
        <v>0</v>
      </c>
      <c r="AI49" s="25">
        <v>27</v>
      </c>
      <c r="AJ49" s="26">
        <f t="shared" si="525"/>
        <v>27</v>
      </c>
      <c r="AK49" s="26">
        <f t="shared" ref="AK49:AL49" si="590">SUM(AE49+AH49)</f>
        <v>0</v>
      </c>
      <c r="AL49" s="26">
        <f t="shared" si="590"/>
        <v>163</v>
      </c>
      <c r="AM49" s="27">
        <f t="shared" si="527"/>
        <v>163</v>
      </c>
      <c r="AN49" s="30">
        <f>Oktober!AT49</f>
        <v>0</v>
      </c>
      <c r="AO49" s="26">
        <f>Oktober!AU49</f>
        <v>49</v>
      </c>
      <c r="AP49" s="26">
        <f t="shared" si="528"/>
        <v>49</v>
      </c>
      <c r="AQ49" s="25">
        <v>0</v>
      </c>
      <c r="AR49" s="25">
        <v>10</v>
      </c>
      <c r="AS49" s="26">
        <f t="shared" si="529"/>
        <v>10</v>
      </c>
      <c r="AT49" s="26">
        <f t="shared" ref="AT49:AU49" si="591">SUM(AN49+AQ49)</f>
        <v>0</v>
      </c>
      <c r="AU49" s="26">
        <f t="shared" si="591"/>
        <v>59</v>
      </c>
      <c r="AV49" s="27">
        <f t="shared" si="531"/>
        <v>59</v>
      </c>
      <c r="AW49" s="28">
        <f>Oktober!BC49</f>
        <v>0</v>
      </c>
      <c r="AX49" s="28">
        <f>Oktober!BD49</f>
        <v>141</v>
      </c>
      <c r="AY49" s="26">
        <f t="shared" si="532"/>
        <v>141</v>
      </c>
      <c r="AZ49" s="25">
        <v>0</v>
      </c>
      <c r="BA49" s="25">
        <v>14</v>
      </c>
      <c r="BB49" s="26">
        <f t="shared" si="533"/>
        <v>14</v>
      </c>
      <c r="BC49" s="26">
        <f t="shared" ref="BC49:BD49" si="592">SUM(AW49+AZ49)</f>
        <v>0</v>
      </c>
      <c r="BD49" s="26">
        <f t="shared" si="592"/>
        <v>155</v>
      </c>
      <c r="BE49" s="27">
        <f t="shared" si="535"/>
        <v>155</v>
      </c>
      <c r="BF49" s="30">
        <f>Oktober!BL49</f>
        <v>0</v>
      </c>
      <c r="BG49" s="26">
        <f>Oktober!BM49</f>
        <v>36</v>
      </c>
      <c r="BH49" s="26">
        <f t="shared" si="536"/>
        <v>36</v>
      </c>
      <c r="BI49" s="25">
        <v>0</v>
      </c>
      <c r="BJ49" s="25">
        <v>14</v>
      </c>
      <c r="BK49" s="26">
        <f t="shared" si="537"/>
        <v>14</v>
      </c>
      <c r="BL49" s="26">
        <f t="shared" ref="BL49:BM49" si="593">SUM(BF49+BI49)</f>
        <v>0</v>
      </c>
      <c r="BM49" s="26">
        <f t="shared" si="593"/>
        <v>50</v>
      </c>
      <c r="BN49" s="27">
        <f t="shared" si="539"/>
        <v>50</v>
      </c>
      <c r="BO49" s="28">
        <f>Oktober!BU49</f>
        <v>0</v>
      </c>
      <c r="BP49" s="28">
        <f>Oktober!BV49</f>
        <v>39</v>
      </c>
      <c r="BQ49" s="26">
        <f t="shared" si="540"/>
        <v>39</v>
      </c>
      <c r="BR49" s="26"/>
      <c r="BS49" s="26"/>
      <c r="BT49" s="26">
        <f t="shared" si="541"/>
        <v>0</v>
      </c>
      <c r="BU49" s="26">
        <f t="shared" ref="BU49:BV49" si="594">SUM(BO49+BR49)</f>
        <v>0</v>
      </c>
      <c r="BV49" s="26">
        <f t="shared" si="594"/>
        <v>39</v>
      </c>
      <c r="BW49" s="27">
        <f t="shared" si="543"/>
        <v>39</v>
      </c>
      <c r="BX49" s="30">
        <f>Oktober!CD49</f>
        <v>0</v>
      </c>
      <c r="BY49" s="26">
        <f>Oktober!CE49</f>
        <v>13</v>
      </c>
      <c r="BZ49" s="26">
        <f t="shared" si="544"/>
        <v>13</v>
      </c>
      <c r="CA49" s="26"/>
      <c r="CB49" s="25">
        <v>1</v>
      </c>
      <c r="CC49" s="26">
        <f t="shared" si="545"/>
        <v>1</v>
      </c>
      <c r="CD49" s="26">
        <f t="shared" ref="CD49:CE49" si="595">SUM(BX49+CA49)</f>
        <v>0</v>
      </c>
      <c r="CE49" s="26">
        <f t="shared" si="595"/>
        <v>14</v>
      </c>
      <c r="CF49" s="27">
        <f t="shared" si="547"/>
        <v>14</v>
      </c>
      <c r="CG49" s="28">
        <f>September!CM49</f>
        <v>0</v>
      </c>
      <c r="CH49" s="28">
        <f>September!CN49</f>
        <v>84</v>
      </c>
      <c r="CI49" s="26">
        <f t="shared" si="548"/>
        <v>84</v>
      </c>
      <c r="CJ49" s="25">
        <v>0</v>
      </c>
      <c r="CK49" s="25">
        <v>3</v>
      </c>
      <c r="CL49" s="26">
        <f t="shared" si="549"/>
        <v>3</v>
      </c>
      <c r="CM49" s="26">
        <f t="shared" ref="CM49:CN49" si="596">SUM(CG49+CJ49)</f>
        <v>0</v>
      </c>
      <c r="CN49" s="26">
        <f t="shared" si="596"/>
        <v>87</v>
      </c>
      <c r="CO49" s="27">
        <f t="shared" si="551"/>
        <v>87</v>
      </c>
      <c r="CP49" s="95"/>
      <c r="CQ49" s="96">
        <f ca="1">IFERROR(__xludf.DUMMYFUNCTION("""COMPUTED_VALUE"""),115)</f>
        <v>115</v>
      </c>
      <c r="CR49" s="96">
        <f ca="1">IFERROR(__xludf.DUMMYFUNCTION("""COMPUTED_VALUE"""),115)</f>
        <v>115</v>
      </c>
      <c r="CS49" s="100"/>
      <c r="CT49" s="100">
        <f ca="1">IFERROR(__xludf.DUMMYFUNCTION("""COMPUTED_VALUE"""),12)</f>
        <v>12</v>
      </c>
      <c r="CU49" s="100">
        <f ca="1">IFERROR(__xludf.DUMMYFUNCTION("""COMPUTED_VALUE"""),12)</f>
        <v>12</v>
      </c>
      <c r="CV49" s="96"/>
      <c r="CW49" s="96">
        <f ca="1">IFERROR(__xludf.DUMMYFUNCTION("""COMPUTED_VALUE"""),127)</f>
        <v>127</v>
      </c>
      <c r="CX49" s="97">
        <f ca="1">IFERROR(__xludf.DUMMYFUNCTION("""COMPUTED_VALUE"""),127)</f>
        <v>127</v>
      </c>
      <c r="CY49" s="28">
        <f>Oktober!DE49</f>
        <v>0</v>
      </c>
      <c r="CZ49" s="28">
        <f>Oktober!DF49</f>
        <v>76</v>
      </c>
      <c r="DA49" s="26">
        <f t="shared" si="552"/>
        <v>76</v>
      </c>
      <c r="DB49" s="25">
        <v>0</v>
      </c>
      <c r="DC49" s="25">
        <v>9</v>
      </c>
      <c r="DD49" s="26">
        <f t="shared" si="553"/>
        <v>9</v>
      </c>
      <c r="DE49" s="26">
        <f t="shared" ref="DE49:DF49" si="597">SUM(CY49+DB49)</f>
        <v>0</v>
      </c>
      <c r="DF49" s="26">
        <f t="shared" si="597"/>
        <v>85</v>
      </c>
      <c r="DG49" s="27">
        <f t="shared" si="555"/>
        <v>85</v>
      </c>
      <c r="DH49" s="30">
        <f>Oktober!DN49</f>
        <v>0</v>
      </c>
      <c r="DI49" s="26">
        <f>Oktober!DO49</f>
        <v>84</v>
      </c>
      <c r="DJ49" s="26">
        <f t="shared" si="556"/>
        <v>84</v>
      </c>
      <c r="DK49" s="26"/>
      <c r="DL49" s="25">
        <v>15</v>
      </c>
      <c r="DM49" s="26">
        <f t="shared" si="557"/>
        <v>15</v>
      </c>
      <c r="DN49" s="26">
        <f t="shared" ref="DN49:DO49" si="598">SUM(DH49+DK49)</f>
        <v>0</v>
      </c>
      <c r="DO49" s="26">
        <f t="shared" si="598"/>
        <v>99</v>
      </c>
      <c r="DP49" s="27">
        <f t="shared" si="559"/>
        <v>99</v>
      </c>
      <c r="DQ49" s="28">
        <f>Oktober!DW49</f>
        <v>0</v>
      </c>
      <c r="DR49" s="26">
        <f>Oktober!DX49</f>
        <v>41</v>
      </c>
      <c r="DS49" s="26">
        <f t="shared" si="560"/>
        <v>41</v>
      </c>
      <c r="DT49" s="202"/>
      <c r="DU49" s="203">
        <v>8</v>
      </c>
      <c r="DV49" s="26">
        <f t="shared" si="561"/>
        <v>8</v>
      </c>
      <c r="DW49" s="26">
        <f t="shared" ref="DW49:DX49" si="599">SUM(DQ49+DT49)</f>
        <v>0</v>
      </c>
      <c r="DX49" s="26">
        <f t="shared" si="599"/>
        <v>49</v>
      </c>
      <c r="DY49" s="27">
        <f t="shared" si="563"/>
        <v>49</v>
      </c>
      <c r="DZ49" s="30">
        <f>Oktober!EF49</f>
        <v>0</v>
      </c>
      <c r="EA49" s="26">
        <f>Oktober!EG49</f>
        <v>183</v>
      </c>
      <c r="EB49" s="26">
        <f t="shared" si="564"/>
        <v>183</v>
      </c>
      <c r="EC49" s="26"/>
      <c r="ED49" s="25">
        <v>8</v>
      </c>
      <c r="EE49" s="26">
        <f t="shared" si="565"/>
        <v>8</v>
      </c>
      <c r="EF49" s="26">
        <f t="shared" ref="EF49:EG49" si="600">SUM(DZ49+EC49)</f>
        <v>0</v>
      </c>
      <c r="EG49" s="26">
        <f t="shared" si="600"/>
        <v>191</v>
      </c>
      <c r="EH49" s="27">
        <f t="shared" si="567"/>
        <v>191</v>
      </c>
      <c r="EI49" s="30">
        <f>Oktober!EO49</f>
        <v>0</v>
      </c>
      <c r="EJ49" s="26">
        <f>Oktober!EP49</f>
        <v>96</v>
      </c>
      <c r="EK49" s="26">
        <f t="shared" si="568"/>
        <v>96</v>
      </c>
      <c r="EL49" s="26"/>
      <c r="EM49" s="25">
        <v>7</v>
      </c>
      <c r="EN49" s="26">
        <f t="shared" si="569"/>
        <v>7</v>
      </c>
      <c r="EO49" s="26">
        <f t="shared" ref="EO49:EP49" si="601">SUM(EI49+EL49)</f>
        <v>0</v>
      </c>
      <c r="EP49" s="26">
        <f t="shared" si="601"/>
        <v>103</v>
      </c>
      <c r="EQ49" s="27">
        <f t="shared" si="571"/>
        <v>103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24">
        <f>Oktober!J50</f>
        <v>0</v>
      </c>
      <c r="E50" s="25">
        <f>Oktober!K50</f>
        <v>0</v>
      </c>
      <c r="F50" s="26"/>
      <c r="G50" s="26"/>
      <c r="H50" s="26"/>
      <c r="I50" s="26"/>
      <c r="J50" s="26"/>
      <c r="K50" s="26"/>
      <c r="L50" s="27"/>
      <c r="M50" s="28">
        <f>Oktober!S50</f>
        <v>0</v>
      </c>
      <c r="N50" s="26">
        <f>Oktober!T50</f>
        <v>0</v>
      </c>
      <c r="O50" s="26"/>
      <c r="P50" s="26"/>
      <c r="Q50" s="26"/>
      <c r="R50" s="26"/>
      <c r="S50" s="26"/>
      <c r="T50" s="26"/>
      <c r="U50" s="27"/>
      <c r="V50" s="28">
        <f>Oktober!AB50</f>
        <v>0</v>
      </c>
      <c r="W50" s="28">
        <f>Oktober!AC50</f>
        <v>0</v>
      </c>
      <c r="X50" s="26"/>
      <c r="Y50" s="26"/>
      <c r="Z50" s="26"/>
      <c r="AA50" s="26"/>
      <c r="AB50" s="26"/>
      <c r="AC50" s="26"/>
      <c r="AD50" s="27"/>
      <c r="AE50" s="28">
        <f>Oktober!AK50</f>
        <v>0</v>
      </c>
      <c r="AF50" s="28">
        <f>Oktober!AL50</f>
        <v>0</v>
      </c>
      <c r="AG50" s="26"/>
      <c r="AH50" s="26"/>
      <c r="AI50" s="26"/>
      <c r="AJ50" s="26"/>
      <c r="AK50" s="26"/>
      <c r="AL50" s="26"/>
      <c r="AM50" s="29"/>
      <c r="AN50" s="30">
        <f>Oktober!AT50</f>
        <v>0</v>
      </c>
      <c r="AO50" s="26">
        <f>Oktober!AU50</f>
        <v>0</v>
      </c>
      <c r="AP50" s="26"/>
      <c r="AQ50" s="26"/>
      <c r="AR50" s="26"/>
      <c r="AS50" s="26"/>
      <c r="AT50" s="26"/>
      <c r="AU50" s="26"/>
      <c r="AV50" s="27"/>
      <c r="AW50" s="28">
        <f>Oktober!BC50</f>
        <v>0</v>
      </c>
      <c r="AX50" s="28">
        <f>Oktober!BD50</f>
        <v>0</v>
      </c>
      <c r="AY50" s="26"/>
      <c r="AZ50" s="26"/>
      <c r="BA50" s="26"/>
      <c r="BB50" s="26"/>
      <c r="BC50" s="26"/>
      <c r="BD50" s="26"/>
      <c r="BE50" s="29"/>
      <c r="BF50" s="30">
        <f>Oktober!BL50</f>
        <v>0</v>
      </c>
      <c r="BG50" s="26">
        <f>Oktober!BL50</f>
        <v>0</v>
      </c>
      <c r="BH50" s="26"/>
      <c r="BI50" s="26"/>
      <c r="BJ50" s="26"/>
      <c r="BK50" s="26"/>
      <c r="BL50" s="26"/>
      <c r="BM50" s="26"/>
      <c r="BN50" s="27"/>
      <c r="BO50" s="28">
        <f>Oktober!BU50</f>
        <v>0</v>
      </c>
      <c r="BP50" s="28">
        <f>Oktober!BV50</f>
        <v>0</v>
      </c>
      <c r="BQ50" s="26"/>
      <c r="BR50" s="26"/>
      <c r="BS50" s="26"/>
      <c r="BT50" s="26"/>
      <c r="BU50" s="26"/>
      <c r="BV50" s="26"/>
      <c r="BW50" s="29"/>
      <c r="BX50" s="30">
        <f>Oktober!CD50</f>
        <v>0</v>
      </c>
      <c r="BY50" s="26">
        <f>Oktober!CE50</f>
        <v>0</v>
      </c>
      <c r="BZ50" s="26"/>
      <c r="CA50" s="26"/>
      <c r="CB50" s="26"/>
      <c r="CC50" s="26"/>
      <c r="CD50" s="26"/>
      <c r="CE50" s="26"/>
      <c r="CF50" s="27"/>
      <c r="CG50" s="28">
        <f>September!CM50</f>
        <v>0</v>
      </c>
      <c r="CH50" s="28">
        <f>September!CN50</f>
        <v>0</v>
      </c>
      <c r="CI50" s="26"/>
      <c r="CJ50" s="26"/>
      <c r="CK50" s="26"/>
      <c r="CL50" s="26"/>
      <c r="CM50" s="26"/>
      <c r="CN50" s="26"/>
      <c r="CO50" s="29"/>
      <c r="CP50" s="95"/>
      <c r="CQ50" s="96"/>
      <c r="CR50" s="96"/>
      <c r="CS50" s="100"/>
      <c r="CT50" s="100"/>
      <c r="CU50" s="100"/>
      <c r="CV50" s="96"/>
      <c r="CW50" s="96"/>
      <c r="CX50" s="97"/>
      <c r="CY50" s="28">
        <f>Oktober!DE50</f>
        <v>0</v>
      </c>
      <c r="CZ50" s="28">
        <f>Oktober!DF50</f>
        <v>0</v>
      </c>
      <c r="DA50" s="26"/>
      <c r="DB50" s="26"/>
      <c r="DC50" s="26"/>
      <c r="DD50" s="26"/>
      <c r="DE50" s="26"/>
      <c r="DF50" s="26"/>
      <c r="DG50" s="29"/>
      <c r="DH50" s="30">
        <f>Oktober!DN50</f>
        <v>0</v>
      </c>
      <c r="DI50" s="26">
        <f>Oktober!DO50</f>
        <v>0</v>
      </c>
      <c r="DJ50" s="26"/>
      <c r="DK50" s="26"/>
      <c r="DL50" s="26"/>
      <c r="DM50" s="26"/>
      <c r="DN50" s="26"/>
      <c r="DO50" s="26"/>
      <c r="DP50" s="27"/>
      <c r="DQ50" s="28">
        <f>Oktober!DW50</f>
        <v>0</v>
      </c>
      <c r="DR50" s="26">
        <f>Oktober!DX50</f>
        <v>0</v>
      </c>
      <c r="DS50" s="26"/>
      <c r="DT50" s="26"/>
      <c r="DU50" s="26"/>
      <c r="DV50" s="26"/>
      <c r="DW50" s="26"/>
      <c r="DX50" s="26"/>
      <c r="DY50" s="29"/>
      <c r="DZ50" s="30">
        <f>Oktober!EF50</f>
        <v>0</v>
      </c>
      <c r="EA50" s="26">
        <f>Oktober!EG50</f>
        <v>0</v>
      </c>
      <c r="EB50" s="26"/>
      <c r="EC50" s="26"/>
      <c r="ED50" s="26"/>
      <c r="EE50" s="26"/>
      <c r="EF50" s="26"/>
      <c r="EG50" s="26"/>
      <c r="EH50" s="29"/>
      <c r="EI50" s="30">
        <f>Oktober!EO50</f>
        <v>0</v>
      </c>
      <c r="EJ50" s="26">
        <f>Oktober!EP50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77"/>
      <c r="B51" s="278"/>
      <c r="C51" s="247"/>
      <c r="D51" s="146">
        <f>Oktober!J51</f>
        <v>0</v>
      </c>
      <c r="E51" s="147">
        <f>Oktober!K51</f>
        <v>0</v>
      </c>
      <c r="F51" s="51"/>
      <c r="G51" s="51"/>
      <c r="H51" s="51"/>
      <c r="I51" s="51"/>
      <c r="J51" s="51"/>
      <c r="K51" s="51"/>
      <c r="L51" s="51"/>
      <c r="M51" s="20">
        <f>Oktober!S51</f>
        <v>0</v>
      </c>
      <c r="N51" s="18">
        <f>Oktober!T51</f>
        <v>0</v>
      </c>
      <c r="O51" s="51"/>
      <c r="P51" s="51"/>
      <c r="Q51" s="51"/>
      <c r="R51" s="51"/>
      <c r="S51" s="51"/>
      <c r="T51" s="51"/>
      <c r="U51" s="51"/>
      <c r="V51" s="20">
        <f>Oktober!AB51</f>
        <v>0</v>
      </c>
      <c r="W51" s="20">
        <f>Oktober!AC51</f>
        <v>0</v>
      </c>
      <c r="X51" s="51"/>
      <c r="Y51" s="51"/>
      <c r="Z51" s="51"/>
      <c r="AA51" s="51"/>
      <c r="AB51" s="51"/>
      <c r="AC51" s="51"/>
      <c r="AD51" s="51"/>
      <c r="AE51" s="20">
        <f>Oktober!AK51</f>
        <v>0</v>
      </c>
      <c r="AF51" s="20">
        <f>Oktober!AL51</f>
        <v>0</v>
      </c>
      <c r="AG51" s="51"/>
      <c r="AH51" s="51"/>
      <c r="AI51" s="51"/>
      <c r="AJ51" s="51"/>
      <c r="AK51" s="51"/>
      <c r="AL51" s="51"/>
      <c r="AM51" s="51"/>
      <c r="AN51" s="17">
        <f>Oktober!AT51</f>
        <v>0</v>
      </c>
      <c r="AO51" s="18">
        <f>Oktober!AU51</f>
        <v>0</v>
      </c>
      <c r="AP51" s="51"/>
      <c r="AQ51" s="51"/>
      <c r="AR51" s="51"/>
      <c r="AS51" s="51"/>
      <c r="AT51" s="51"/>
      <c r="AU51" s="51"/>
      <c r="AV51" s="51"/>
      <c r="AW51" s="20">
        <f>Oktober!BC51</f>
        <v>0</v>
      </c>
      <c r="AX51" s="20">
        <f>Oktober!BD51</f>
        <v>0</v>
      </c>
      <c r="AY51" s="51"/>
      <c r="AZ51" s="51"/>
      <c r="BA51" s="51"/>
      <c r="BB51" s="51"/>
      <c r="BC51" s="51"/>
      <c r="BD51" s="51"/>
      <c r="BE51" s="51"/>
      <c r="BF51" s="17">
        <f>Oktober!BL51</f>
        <v>0</v>
      </c>
      <c r="BG51" s="18">
        <f>Oktober!BL51</f>
        <v>0</v>
      </c>
      <c r="BH51" s="51"/>
      <c r="BI51" s="51"/>
      <c r="BJ51" s="51"/>
      <c r="BK51" s="51"/>
      <c r="BL51" s="51"/>
      <c r="BM51" s="51"/>
      <c r="BN51" s="51"/>
      <c r="BO51" s="20">
        <f>Oktober!BU51</f>
        <v>0</v>
      </c>
      <c r="BP51" s="20">
        <f>Oktober!BV51</f>
        <v>0</v>
      </c>
      <c r="BQ51" s="51"/>
      <c r="BR51" s="51"/>
      <c r="BS51" s="51"/>
      <c r="BT51" s="51"/>
      <c r="BU51" s="51"/>
      <c r="BV51" s="51"/>
      <c r="BW51" s="51"/>
      <c r="BX51" s="17">
        <f>Oktober!CD51</f>
        <v>0</v>
      </c>
      <c r="BY51" s="18">
        <f>Oktober!CE51</f>
        <v>0</v>
      </c>
      <c r="BZ51" s="51"/>
      <c r="CA51" s="51"/>
      <c r="CB51" s="51"/>
      <c r="CC51" s="51"/>
      <c r="CD51" s="51"/>
      <c r="CE51" s="51"/>
      <c r="CF51" s="51"/>
      <c r="CG51" s="20">
        <f>September!CM51</f>
        <v>0</v>
      </c>
      <c r="CH51" s="20">
        <f>September!CN51</f>
        <v>0</v>
      </c>
      <c r="CI51" s="51"/>
      <c r="CJ51" s="51"/>
      <c r="CK51" s="51"/>
      <c r="CL51" s="51"/>
      <c r="CM51" s="51"/>
      <c r="CN51" s="51"/>
      <c r="CO51" s="51"/>
      <c r="CP51" s="159"/>
      <c r="CQ51" s="159"/>
      <c r="CR51" s="159"/>
      <c r="CS51" s="159"/>
      <c r="CT51" s="159"/>
      <c r="CU51" s="159"/>
      <c r="CV51" s="159"/>
      <c r="CW51" s="159"/>
      <c r="CX51" s="159"/>
      <c r="CY51" s="20">
        <f>Oktober!DE51</f>
        <v>0</v>
      </c>
      <c r="CZ51" s="20">
        <f>Oktober!DF51</f>
        <v>0</v>
      </c>
      <c r="DA51" s="51"/>
      <c r="DB51" s="51"/>
      <c r="DC51" s="51"/>
      <c r="DD51" s="51"/>
      <c r="DE51" s="51"/>
      <c r="DF51" s="51"/>
      <c r="DG51" s="51"/>
      <c r="DH51" s="17">
        <f>Oktober!DN51</f>
        <v>0</v>
      </c>
      <c r="DI51" s="18">
        <f>Oktober!DO51</f>
        <v>0</v>
      </c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17">
        <f>Oktober!EF51</f>
        <v>0</v>
      </c>
      <c r="EA51" s="18">
        <f>Oktober!EG51</f>
        <v>0</v>
      </c>
      <c r="EB51" s="51"/>
      <c r="EC51" s="51"/>
      <c r="ED51" s="51"/>
      <c r="EE51" s="51"/>
      <c r="EF51" s="51"/>
      <c r="EG51" s="51"/>
      <c r="EH51" s="51"/>
      <c r="EI51" s="17">
        <f>Oktober!EO51</f>
        <v>0</v>
      </c>
      <c r="EJ51" s="18">
        <f>Oktober!EP51</f>
        <v>0</v>
      </c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20"/>
    </row>
    <row r="52" spans="1:156" ht="14">
      <c r="A52" s="276" t="s">
        <v>70</v>
      </c>
      <c r="B52" s="256"/>
      <c r="C52" s="52" t="s">
        <v>71</v>
      </c>
      <c r="D52" s="24">
        <f>Oktober!J52</f>
        <v>0</v>
      </c>
      <c r="E52" s="25">
        <f>Oktober!K52</f>
        <v>0</v>
      </c>
      <c r="F52" s="26"/>
      <c r="G52" s="26"/>
      <c r="H52" s="26"/>
      <c r="I52" s="26"/>
      <c r="J52" s="26"/>
      <c r="K52" s="26"/>
      <c r="L52" s="27"/>
      <c r="M52" s="28">
        <f>Oktober!S52</f>
        <v>0</v>
      </c>
      <c r="N52" s="26">
        <f>Oktober!T52</f>
        <v>0</v>
      </c>
      <c r="O52" s="26"/>
      <c r="P52" s="26"/>
      <c r="Q52" s="26"/>
      <c r="R52" s="26"/>
      <c r="S52" s="26"/>
      <c r="T52" s="26"/>
      <c r="U52" s="27"/>
      <c r="V52" s="28">
        <f>Oktober!AB52</f>
        <v>0</v>
      </c>
      <c r="W52" s="28">
        <f>Oktober!AC52</f>
        <v>0</v>
      </c>
      <c r="X52" s="26"/>
      <c r="Y52" s="26"/>
      <c r="Z52" s="26"/>
      <c r="AA52" s="26"/>
      <c r="AB52" s="26"/>
      <c r="AC52" s="26"/>
      <c r="AD52" s="27"/>
      <c r="AE52" s="28">
        <f>Oktober!AK52</f>
        <v>0</v>
      </c>
      <c r="AF52" s="28">
        <f>Oktober!AL52</f>
        <v>0</v>
      </c>
      <c r="AG52" s="26"/>
      <c r="AH52" s="26"/>
      <c r="AI52" s="26"/>
      <c r="AJ52" s="26"/>
      <c r="AK52" s="26"/>
      <c r="AL52" s="26"/>
      <c r="AM52" s="29"/>
      <c r="AN52" s="30">
        <f>Oktober!AT52</f>
        <v>0</v>
      </c>
      <c r="AO52" s="26">
        <f>Oktober!AU52</f>
        <v>0</v>
      </c>
      <c r="AP52" s="26"/>
      <c r="AQ52" s="26"/>
      <c r="AR52" s="26"/>
      <c r="AS52" s="26"/>
      <c r="AT52" s="26"/>
      <c r="AU52" s="26"/>
      <c r="AV52" s="27"/>
      <c r="AW52" s="28">
        <f>Oktober!BC52</f>
        <v>0</v>
      </c>
      <c r="AX52" s="28">
        <f>Oktober!BD52</f>
        <v>0</v>
      </c>
      <c r="AY52" s="26"/>
      <c r="AZ52" s="26"/>
      <c r="BA52" s="26"/>
      <c r="BB52" s="26"/>
      <c r="BC52" s="26"/>
      <c r="BD52" s="26"/>
      <c r="BE52" s="29"/>
      <c r="BF52" s="30">
        <f>Oktober!BL52</f>
        <v>0</v>
      </c>
      <c r="BG52" s="26">
        <f>Oktober!BL52</f>
        <v>0</v>
      </c>
      <c r="BH52" s="26"/>
      <c r="BI52" s="26"/>
      <c r="BJ52" s="26"/>
      <c r="BK52" s="26"/>
      <c r="BL52" s="26"/>
      <c r="BM52" s="26"/>
      <c r="BN52" s="27"/>
      <c r="BO52" s="28">
        <f>Oktober!BU52</f>
        <v>0</v>
      </c>
      <c r="BP52" s="28">
        <f>Oktober!BV52</f>
        <v>0</v>
      </c>
      <c r="BQ52" s="26"/>
      <c r="BR52" s="26"/>
      <c r="BS52" s="26"/>
      <c r="BT52" s="26"/>
      <c r="BU52" s="26"/>
      <c r="BV52" s="26"/>
      <c r="BW52" s="29"/>
      <c r="BX52" s="30">
        <f>Oktober!CD52</f>
        <v>0</v>
      </c>
      <c r="BY52" s="26">
        <f>Oktober!CE52</f>
        <v>0</v>
      </c>
      <c r="BZ52" s="26"/>
      <c r="CA52" s="26"/>
      <c r="CB52" s="26"/>
      <c r="CC52" s="26"/>
      <c r="CD52" s="26"/>
      <c r="CE52" s="26"/>
      <c r="CF52" s="27"/>
      <c r="CG52" s="28">
        <f>September!CM52</f>
        <v>0</v>
      </c>
      <c r="CH52" s="28">
        <f>September!CN52</f>
        <v>0</v>
      </c>
      <c r="CI52" s="26"/>
      <c r="CJ52" s="26"/>
      <c r="CK52" s="26"/>
      <c r="CL52" s="26"/>
      <c r="CM52" s="26"/>
      <c r="CN52" s="26"/>
      <c r="CO52" s="29"/>
      <c r="CP52" s="95"/>
      <c r="CQ52" s="96"/>
      <c r="CR52" s="96"/>
      <c r="CS52" s="96"/>
      <c r="CT52" s="96"/>
      <c r="CU52" s="96"/>
      <c r="CV52" s="96"/>
      <c r="CW52" s="96"/>
      <c r="CX52" s="97"/>
      <c r="CY52" s="28">
        <f>Oktober!DE52</f>
        <v>0</v>
      </c>
      <c r="CZ52" s="28">
        <f>Oktober!DF52</f>
        <v>0</v>
      </c>
      <c r="DA52" s="26"/>
      <c r="DB52" s="26"/>
      <c r="DC52" s="26"/>
      <c r="DD52" s="26"/>
      <c r="DE52" s="26"/>
      <c r="DF52" s="26"/>
      <c r="DG52" s="29"/>
      <c r="DH52" s="30">
        <f>Oktober!DN52</f>
        <v>0</v>
      </c>
      <c r="DI52" s="26">
        <f>Oktober!DO52</f>
        <v>0</v>
      </c>
      <c r="DJ52" s="26"/>
      <c r="DK52" s="26"/>
      <c r="DL52" s="26"/>
      <c r="DM52" s="26"/>
      <c r="DN52" s="26"/>
      <c r="DO52" s="26"/>
      <c r="DP52" s="27"/>
      <c r="DQ52" s="28">
        <f>Oktober!DW52</f>
        <v>0</v>
      </c>
      <c r="DR52" s="26">
        <f>Oktober!DX52</f>
        <v>0</v>
      </c>
      <c r="DS52" s="26"/>
      <c r="DT52" s="26"/>
      <c r="DU52" s="26"/>
      <c r="DV52" s="26"/>
      <c r="DW52" s="26"/>
      <c r="DX52" s="26"/>
      <c r="DY52" s="29"/>
      <c r="DZ52" s="30">
        <f>Oktober!EF52</f>
        <v>0</v>
      </c>
      <c r="EA52" s="26">
        <f>Oktober!EG52</f>
        <v>0</v>
      </c>
      <c r="EB52" s="26"/>
      <c r="EC52" s="26"/>
      <c r="ED52" s="26"/>
      <c r="EE52" s="26"/>
      <c r="EF52" s="26"/>
      <c r="EG52" s="26"/>
      <c r="EH52" s="29"/>
      <c r="EI52" s="30">
        <f>Oktober!EO52</f>
        <v>0</v>
      </c>
      <c r="EJ52" s="26">
        <f>Oktober!EP52</f>
        <v>0</v>
      </c>
      <c r="EK52" s="26"/>
      <c r="EL52" s="26"/>
      <c r="EM52" s="26"/>
      <c r="EN52" s="26"/>
      <c r="EO52" s="26"/>
      <c r="EP52" s="26"/>
      <c r="EQ52" s="27"/>
      <c r="ER52" s="28"/>
      <c r="ES52" s="26"/>
      <c r="ET52" s="26"/>
      <c r="EU52" s="26"/>
      <c r="EV52" s="26"/>
      <c r="EW52" s="26"/>
      <c r="EX52" s="26"/>
      <c r="EY52" s="26"/>
      <c r="EZ52" s="29"/>
    </row>
    <row r="53" spans="1:156" ht="14">
      <c r="A53" s="45" t="s">
        <v>70</v>
      </c>
      <c r="B53" s="46">
        <v>1</v>
      </c>
      <c r="C53" s="57" t="s">
        <v>72</v>
      </c>
      <c r="D53" s="24">
        <f>Oktober!J53</f>
        <v>0</v>
      </c>
      <c r="E53" s="25">
        <f>Oktober!K53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2">SUM(D53+G53)</f>
        <v>0</v>
      </c>
      <c r="K53" s="26">
        <f t="shared" si="602"/>
        <v>0</v>
      </c>
      <c r="L53" s="27">
        <f>SUM(J53:K53)</f>
        <v>0</v>
      </c>
      <c r="M53" s="28">
        <f>Oktober!S53</f>
        <v>0</v>
      </c>
      <c r="N53" s="26">
        <f>Oktober!T53</f>
        <v>0</v>
      </c>
      <c r="O53" s="26">
        <f>SUM(M53:N53)</f>
        <v>0</v>
      </c>
      <c r="P53" s="25">
        <v>0</v>
      </c>
      <c r="Q53" s="25">
        <v>0</v>
      </c>
      <c r="R53" s="26">
        <f>SUM(P53:Q53)</f>
        <v>0</v>
      </c>
      <c r="S53" s="26">
        <f t="shared" ref="S53:T53" si="603">SUM(M53+P53)</f>
        <v>0</v>
      </c>
      <c r="T53" s="26">
        <f t="shared" si="603"/>
        <v>0</v>
      </c>
      <c r="U53" s="27">
        <f>SUM(S53:T53)</f>
        <v>0</v>
      </c>
      <c r="V53" s="28">
        <f>Oktober!AB53</f>
        <v>0</v>
      </c>
      <c r="W53" s="28">
        <f>Oktober!AC53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4">SUM(V53+Y53)</f>
        <v>0</v>
      </c>
      <c r="AC53" s="26">
        <f t="shared" si="604"/>
        <v>0</v>
      </c>
      <c r="AD53" s="27">
        <f>SUM(AB53:AC53)</f>
        <v>0</v>
      </c>
      <c r="AE53" s="28">
        <f>Oktober!AK53</f>
        <v>0</v>
      </c>
      <c r="AF53" s="28">
        <f>Oktober!AL53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5">SUM(AE53+AH53)</f>
        <v>0</v>
      </c>
      <c r="AL53" s="26">
        <f t="shared" si="605"/>
        <v>1</v>
      </c>
      <c r="AM53" s="27">
        <f>SUM(AK53:AL53)</f>
        <v>1</v>
      </c>
      <c r="AN53" s="30">
        <f>Oktober!AT53</f>
        <v>0</v>
      </c>
      <c r="AO53" s="26">
        <f>Oktober!AU53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6">SUM(AN53+AQ53)</f>
        <v>0</v>
      </c>
      <c r="AU53" s="26">
        <f t="shared" si="606"/>
        <v>0</v>
      </c>
      <c r="AV53" s="27">
        <f>SUM(AT53:AU53)</f>
        <v>0</v>
      </c>
      <c r="AW53" s="28">
        <f>Oktober!BC53</f>
        <v>0</v>
      </c>
      <c r="AX53" s="28">
        <f>Oktober!BD53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7">SUM(AW53+AZ53)</f>
        <v>0</v>
      </c>
      <c r="BD53" s="26">
        <f t="shared" si="607"/>
        <v>0</v>
      </c>
      <c r="BE53" s="27">
        <f>SUM(BC53:BD53)</f>
        <v>0</v>
      </c>
      <c r="BF53" s="30">
        <f>Oktober!BL53</f>
        <v>0</v>
      </c>
      <c r="BG53" s="26">
        <f>Oktober!BL53</f>
        <v>0</v>
      </c>
      <c r="BH53" s="26">
        <f>SUM(BF53:BG53)</f>
        <v>0</v>
      </c>
      <c r="BI53" s="25">
        <v>0</v>
      </c>
      <c r="BJ53" s="25">
        <v>0</v>
      </c>
      <c r="BK53" s="26">
        <f>SUM(BI53:BJ53)</f>
        <v>0</v>
      </c>
      <c r="BL53" s="26">
        <f t="shared" ref="BL53:BM53" si="608">SUM(BF53+BI53)</f>
        <v>0</v>
      </c>
      <c r="BM53" s="26">
        <f t="shared" si="608"/>
        <v>0</v>
      </c>
      <c r="BN53" s="27">
        <f>SUM(BL53:BM53)</f>
        <v>0</v>
      </c>
      <c r="BO53" s="28">
        <f>Oktober!BU53</f>
        <v>0</v>
      </c>
      <c r="BP53" s="28">
        <f>Oktober!BV53</f>
        <v>0</v>
      </c>
      <c r="BQ53" s="26">
        <f>SUM(BO53:BP53)</f>
        <v>0</v>
      </c>
      <c r="BR53" s="26"/>
      <c r="BS53" s="26"/>
      <c r="BT53" s="26">
        <f>SUM(BR53:BS53)</f>
        <v>0</v>
      </c>
      <c r="BU53" s="26">
        <f t="shared" ref="BU53:BV53" si="609">SUM(BO53+BR53)</f>
        <v>0</v>
      </c>
      <c r="BV53" s="26">
        <f t="shared" si="609"/>
        <v>0</v>
      </c>
      <c r="BW53" s="27">
        <f>SUM(BU53:BV53)</f>
        <v>0</v>
      </c>
      <c r="BX53" s="30">
        <f>Oktober!CD53</f>
        <v>0</v>
      </c>
      <c r="BY53" s="26">
        <f>Oktober!CE53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10">SUM(BX53+CA53)</f>
        <v>0</v>
      </c>
      <c r="CE53" s="26">
        <f t="shared" si="610"/>
        <v>0</v>
      </c>
      <c r="CF53" s="27">
        <f>SUM(CD53:CE53)</f>
        <v>0</v>
      </c>
      <c r="CG53" s="28">
        <f>September!CM53</f>
        <v>0</v>
      </c>
      <c r="CH53" s="28">
        <f>September!CN53</f>
        <v>0</v>
      </c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11">SUM(CG53+CJ53)</f>
        <v>0</v>
      </c>
      <c r="CN53" s="26">
        <f t="shared" si="611"/>
        <v>0</v>
      </c>
      <c r="CO53" s="27">
        <f>SUM(CM53:CN53)</f>
        <v>0</v>
      </c>
      <c r="CP53" s="95">
        <f ca="1">IFERROR(__xludf.DUMMYFUNCTION("""COMPUTED_VALUE"""),0)</f>
        <v>0</v>
      </c>
      <c r="CQ53" s="96">
        <f ca="1">IFERROR(__xludf.DUMMYFUNCTION("""COMPUTED_VALUE"""),0)</f>
        <v>0</v>
      </c>
      <c r="CR53" s="96">
        <f ca="1">IFERROR(__xludf.DUMMYFUNCTION("""COMPUTED_VALUE"""),0)</f>
        <v>0</v>
      </c>
      <c r="CS53" s="100">
        <f ca="1">IFERROR(__xludf.DUMMYFUNCTION("""COMPUTED_VALUE"""),0)</f>
        <v>0</v>
      </c>
      <c r="CT53" s="100">
        <f ca="1">IFERROR(__xludf.DUMMYFUNCTION("""COMPUTED_VALUE"""),0)</f>
        <v>0</v>
      </c>
      <c r="CU53" s="100">
        <f ca="1">IFERROR(__xludf.DUMMYFUNCTION("""COMPUTED_VALUE"""),0)</f>
        <v>0</v>
      </c>
      <c r="CV53" s="96">
        <f ca="1">IFERROR(__xludf.DUMMYFUNCTION("""COMPUTED_VALUE"""),0)</f>
        <v>0</v>
      </c>
      <c r="CW53" s="96">
        <f ca="1">IFERROR(__xludf.DUMMYFUNCTION("""COMPUTED_VALUE"""),0)</f>
        <v>0</v>
      </c>
      <c r="CX53" s="97">
        <f ca="1">IFERROR(__xludf.DUMMYFUNCTION("""COMPUTED_VALUE"""),0)</f>
        <v>0</v>
      </c>
      <c r="CY53" s="28">
        <f>Oktober!DE53</f>
        <v>0</v>
      </c>
      <c r="CZ53" s="28">
        <f>Oktober!DF53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12">SUM(CY53+DB53)</f>
        <v>0</v>
      </c>
      <c r="DF53" s="26">
        <f t="shared" si="612"/>
        <v>0</v>
      </c>
      <c r="DG53" s="27">
        <f>SUM(DE53:DF53)</f>
        <v>0</v>
      </c>
      <c r="DH53" s="30">
        <f>Oktober!DN53</f>
        <v>0</v>
      </c>
      <c r="DI53" s="26">
        <f>Oktober!DO53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3">SUM(DH53+DK53)</f>
        <v>0</v>
      </c>
      <c r="DO53" s="26">
        <f t="shared" si="613"/>
        <v>0</v>
      </c>
      <c r="DP53" s="27">
        <f>SUM(DN53:DO53)</f>
        <v>0</v>
      </c>
      <c r="DQ53" s="28">
        <f>Oktober!DW53</f>
        <v>9</v>
      </c>
      <c r="DR53" s="26">
        <f>Oktober!DX53</f>
        <v>7</v>
      </c>
      <c r="DS53" s="26">
        <f>SUM(DQ53:DR53)</f>
        <v>16</v>
      </c>
      <c r="DT53" s="200">
        <v>0</v>
      </c>
      <c r="DU53" s="201">
        <v>1</v>
      </c>
      <c r="DV53" s="26">
        <f>SUM(DT53:DU53)</f>
        <v>1</v>
      </c>
      <c r="DW53" s="26">
        <f t="shared" ref="DW53:DX53" si="614">SUM(DQ53+DT53)</f>
        <v>9</v>
      </c>
      <c r="DX53" s="26">
        <f t="shared" si="614"/>
        <v>8</v>
      </c>
      <c r="DY53" s="27">
        <f>SUM(DW53:DX53)</f>
        <v>17</v>
      </c>
      <c r="DZ53" s="30">
        <f>Oktober!EF53</f>
        <v>0</v>
      </c>
      <c r="EA53" s="26">
        <f>Oktober!EG53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5">SUM(DZ53+EC53)</f>
        <v>0</v>
      </c>
      <c r="EG53" s="26">
        <f t="shared" si="615"/>
        <v>0</v>
      </c>
      <c r="EH53" s="27">
        <f>SUM(EF53:EG53)</f>
        <v>0</v>
      </c>
      <c r="EI53" s="30">
        <f>Oktober!EO53</f>
        <v>0</v>
      </c>
      <c r="EJ53" s="26">
        <f>Oktober!EP53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6">SUM(EI53+EL53)</f>
        <v>0</v>
      </c>
      <c r="EP53" s="26">
        <f t="shared" si="616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24">
        <f>Oktober!J54</f>
        <v>0</v>
      </c>
      <c r="E54" s="25">
        <f>Oktober!K54</f>
        <v>0</v>
      </c>
      <c r="F54" s="26"/>
      <c r="G54" s="26"/>
      <c r="H54" s="26"/>
      <c r="I54" s="26"/>
      <c r="J54" s="26"/>
      <c r="K54" s="26"/>
      <c r="L54" s="27"/>
      <c r="M54" s="28">
        <f>Oktober!S54</f>
        <v>0</v>
      </c>
      <c r="N54" s="26">
        <f>Oktober!T54</f>
        <v>0</v>
      </c>
      <c r="O54" s="26"/>
      <c r="P54" s="26"/>
      <c r="Q54" s="26"/>
      <c r="R54" s="26"/>
      <c r="S54" s="26"/>
      <c r="T54" s="26"/>
      <c r="U54" s="27"/>
      <c r="V54" s="28">
        <f>Oktober!AB54</f>
        <v>0</v>
      </c>
      <c r="W54" s="28">
        <f>Oktober!AC54</f>
        <v>0</v>
      </c>
      <c r="X54" s="26"/>
      <c r="Y54" s="26"/>
      <c r="Z54" s="26"/>
      <c r="AA54" s="26"/>
      <c r="AB54" s="26"/>
      <c r="AC54" s="26"/>
      <c r="AD54" s="27"/>
      <c r="AE54" s="28">
        <f>Oktober!AK54</f>
        <v>0</v>
      </c>
      <c r="AF54" s="28">
        <f>Oktober!AL54</f>
        <v>0</v>
      </c>
      <c r="AG54" s="26"/>
      <c r="AH54" s="26"/>
      <c r="AI54" s="26"/>
      <c r="AJ54" s="26"/>
      <c r="AK54" s="26"/>
      <c r="AL54" s="26"/>
      <c r="AM54" s="29"/>
      <c r="AN54" s="30">
        <f>Oktober!AT54</f>
        <v>0</v>
      </c>
      <c r="AO54" s="26">
        <f>Oktober!AU54</f>
        <v>0</v>
      </c>
      <c r="AP54" s="26"/>
      <c r="AQ54" s="26"/>
      <c r="AR54" s="26"/>
      <c r="AS54" s="26"/>
      <c r="AT54" s="26"/>
      <c r="AU54" s="26"/>
      <c r="AV54" s="27"/>
      <c r="AW54" s="28">
        <f>Oktober!BC54</f>
        <v>0</v>
      </c>
      <c r="AX54" s="28">
        <f>Oktober!BD54</f>
        <v>0</v>
      </c>
      <c r="AY54" s="26"/>
      <c r="AZ54" s="26"/>
      <c r="BA54" s="26"/>
      <c r="BB54" s="26"/>
      <c r="BC54" s="26"/>
      <c r="BD54" s="26"/>
      <c r="BE54" s="29"/>
      <c r="BF54" s="30">
        <f>Oktober!BL54</f>
        <v>0</v>
      </c>
      <c r="BG54" s="26">
        <f>Oktober!BL54</f>
        <v>0</v>
      </c>
      <c r="BH54" s="26"/>
      <c r="BI54" s="26"/>
      <c r="BJ54" s="26"/>
      <c r="BK54" s="26"/>
      <c r="BL54" s="26"/>
      <c r="BM54" s="26"/>
      <c r="BN54" s="27"/>
      <c r="BO54" s="28">
        <f>Oktober!BU54</f>
        <v>0</v>
      </c>
      <c r="BP54" s="28">
        <f>Oktober!BV54</f>
        <v>0</v>
      </c>
      <c r="BQ54" s="26"/>
      <c r="BR54" s="26"/>
      <c r="BS54" s="26"/>
      <c r="BT54" s="26"/>
      <c r="BU54" s="26"/>
      <c r="BV54" s="26"/>
      <c r="BW54" s="29"/>
      <c r="BX54" s="30">
        <f>Oktober!CD54</f>
        <v>0</v>
      </c>
      <c r="BY54" s="26">
        <f>Oktober!CE54</f>
        <v>0</v>
      </c>
      <c r="BZ54" s="26"/>
      <c r="CA54" s="26"/>
      <c r="CB54" s="26"/>
      <c r="CC54" s="26"/>
      <c r="CD54" s="26"/>
      <c r="CE54" s="26"/>
      <c r="CF54" s="27"/>
      <c r="CG54" s="28">
        <f>September!CM54</f>
        <v>0</v>
      </c>
      <c r="CH54" s="28">
        <f>September!CN54</f>
        <v>0</v>
      </c>
      <c r="CI54" s="26"/>
      <c r="CJ54" s="26"/>
      <c r="CK54" s="26"/>
      <c r="CL54" s="26"/>
      <c r="CM54" s="26"/>
      <c r="CN54" s="26"/>
      <c r="CO54" s="29"/>
      <c r="CP54" s="95"/>
      <c r="CQ54" s="96"/>
      <c r="CR54" s="96"/>
      <c r="CS54" s="100"/>
      <c r="CT54" s="100"/>
      <c r="CU54" s="100"/>
      <c r="CV54" s="96"/>
      <c r="CW54" s="96"/>
      <c r="CX54" s="97"/>
      <c r="CY54" s="28">
        <f>Oktober!DE54</f>
        <v>0</v>
      </c>
      <c r="CZ54" s="28">
        <f>Oktober!DF54</f>
        <v>0</v>
      </c>
      <c r="DA54" s="26"/>
      <c r="DB54" s="26"/>
      <c r="DC54" s="26"/>
      <c r="DD54" s="26"/>
      <c r="DE54" s="26"/>
      <c r="DF54" s="26"/>
      <c r="DG54" s="29"/>
      <c r="DH54" s="30">
        <f>Oktober!DN54</f>
        <v>0</v>
      </c>
      <c r="DI54" s="26">
        <f>Oktober!DO54</f>
        <v>0</v>
      </c>
      <c r="DJ54" s="26"/>
      <c r="DK54" s="26"/>
      <c r="DL54" s="26"/>
      <c r="DM54" s="26"/>
      <c r="DN54" s="26"/>
      <c r="DO54" s="26"/>
      <c r="DP54" s="27"/>
      <c r="DQ54" s="28">
        <f>Oktober!DW54</f>
        <v>0</v>
      </c>
      <c r="DR54" s="26">
        <f>Oktober!DX54</f>
        <v>0</v>
      </c>
      <c r="DS54" s="26"/>
      <c r="DT54" s="26"/>
      <c r="DU54" s="26"/>
      <c r="DV54" s="26"/>
      <c r="DW54" s="26"/>
      <c r="DX54" s="26"/>
      <c r="DY54" s="29"/>
      <c r="DZ54" s="30">
        <f>Oktober!EF54</f>
        <v>0</v>
      </c>
      <c r="EA54" s="26">
        <f>Oktober!EG54</f>
        <v>0</v>
      </c>
      <c r="EB54" s="26"/>
      <c r="EC54" s="26"/>
      <c r="ED54" s="26"/>
      <c r="EE54" s="26"/>
      <c r="EF54" s="26"/>
      <c r="EG54" s="26"/>
      <c r="EH54" s="29"/>
      <c r="EI54" s="30">
        <f>Oktober!EO54</f>
        <v>0</v>
      </c>
      <c r="EJ54" s="26">
        <f>Oktober!EP54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24">
        <f>Oktober!J55</f>
        <v>0</v>
      </c>
      <c r="E55" s="25">
        <f>Oktober!K55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7">SUM(D55+G55)</f>
        <v>0</v>
      </c>
      <c r="K55" s="26">
        <f t="shared" si="617"/>
        <v>0</v>
      </c>
      <c r="L55" s="27">
        <f>SUM(J55:K55)</f>
        <v>0</v>
      </c>
      <c r="M55" s="28">
        <f>Oktober!S55</f>
        <v>0</v>
      </c>
      <c r="N55" s="26">
        <f>Oktober!T55</f>
        <v>0</v>
      </c>
      <c r="O55" s="26">
        <f>SUM(M55:N55)</f>
        <v>0</v>
      </c>
      <c r="P55" s="25">
        <v>0</v>
      </c>
      <c r="Q55" s="25">
        <v>0</v>
      </c>
      <c r="R55" s="26">
        <f>SUM(P55:Q55)</f>
        <v>0</v>
      </c>
      <c r="S55" s="26">
        <f t="shared" ref="S55:T55" si="618">SUM(M55+P55)</f>
        <v>0</v>
      </c>
      <c r="T55" s="26">
        <f t="shared" si="618"/>
        <v>0</v>
      </c>
      <c r="U55" s="27">
        <f>SUM(S55:T55)</f>
        <v>0</v>
      </c>
      <c r="V55" s="28">
        <f>Oktober!AB55</f>
        <v>0</v>
      </c>
      <c r="W55" s="28">
        <f>Oktober!AC55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9">SUM(V55+Y55)</f>
        <v>0</v>
      </c>
      <c r="AC55" s="26">
        <f t="shared" si="619"/>
        <v>0</v>
      </c>
      <c r="AD55" s="27">
        <f>SUM(AB55:AC55)</f>
        <v>0</v>
      </c>
      <c r="AE55" s="28">
        <f>Oktober!AK55</f>
        <v>0</v>
      </c>
      <c r="AF55" s="28">
        <f>Oktober!AL55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20">SUM(AE55+AH55)</f>
        <v>0</v>
      </c>
      <c r="AL55" s="26">
        <f t="shared" si="620"/>
        <v>1</v>
      </c>
      <c r="AM55" s="27">
        <f>SUM(AK55:AL55)</f>
        <v>1</v>
      </c>
      <c r="AN55" s="30">
        <f>Oktober!AT55</f>
        <v>0</v>
      </c>
      <c r="AO55" s="26">
        <f>Oktober!AU55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21">SUM(AN55+AQ55)</f>
        <v>0</v>
      </c>
      <c r="AU55" s="26">
        <f t="shared" si="621"/>
        <v>0</v>
      </c>
      <c r="AV55" s="27">
        <f>SUM(AT55:AU55)</f>
        <v>0</v>
      </c>
      <c r="AW55" s="28">
        <f>Oktober!BC55</f>
        <v>0</v>
      </c>
      <c r="AX55" s="28">
        <f>Oktober!BD55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2">SUM(AW55+AZ55)</f>
        <v>0</v>
      </c>
      <c r="BD55" s="26">
        <f t="shared" si="622"/>
        <v>0</v>
      </c>
      <c r="BE55" s="27">
        <f>SUM(BC55:BD55)</f>
        <v>0</v>
      </c>
      <c r="BF55" s="30">
        <f>Oktober!BL55</f>
        <v>0</v>
      </c>
      <c r="BG55" s="26">
        <f>Oktober!BL55</f>
        <v>0</v>
      </c>
      <c r="BH55" s="26">
        <f>SUM(BF55:BG55)</f>
        <v>0</v>
      </c>
      <c r="BI55" s="25">
        <v>0</v>
      </c>
      <c r="BJ55" s="25">
        <v>0</v>
      </c>
      <c r="BK55" s="26">
        <f>SUM(BI55:BJ55)</f>
        <v>0</v>
      </c>
      <c r="BL55" s="26">
        <f t="shared" ref="BL55:BM55" si="623">SUM(BF55+BI55)</f>
        <v>0</v>
      </c>
      <c r="BM55" s="26">
        <f t="shared" si="623"/>
        <v>0</v>
      </c>
      <c r="BN55" s="27">
        <f>SUM(BL55:BM55)</f>
        <v>0</v>
      </c>
      <c r="BO55" s="28">
        <f>Oktober!BU55</f>
        <v>0</v>
      </c>
      <c r="BP55" s="28">
        <f>Oktober!BV55</f>
        <v>0</v>
      </c>
      <c r="BQ55" s="26">
        <f>SUM(BO55:BP55)</f>
        <v>0</v>
      </c>
      <c r="BR55" s="26"/>
      <c r="BS55" s="26"/>
      <c r="BT55" s="26">
        <f>SUM(BR55:BS55)</f>
        <v>0</v>
      </c>
      <c r="BU55" s="26">
        <f t="shared" ref="BU55:BV55" si="624">SUM(BO55+BR55)</f>
        <v>0</v>
      </c>
      <c r="BV55" s="26">
        <f t="shared" si="624"/>
        <v>0</v>
      </c>
      <c r="BW55" s="27">
        <f>SUM(BU55:BV55)</f>
        <v>0</v>
      </c>
      <c r="BX55" s="30">
        <f>Oktober!CD55</f>
        <v>0</v>
      </c>
      <c r="BY55" s="26">
        <f>Oktober!CE55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5">SUM(BX55+CA55)</f>
        <v>0</v>
      </c>
      <c r="CE55" s="26">
        <f t="shared" si="625"/>
        <v>0</v>
      </c>
      <c r="CF55" s="27">
        <f>SUM(CD55:CE55)</f>
        <v>0</v>
      </c>
      <c r="CG55" s="28">
        <f>September!CM55</f>
        <v>0</v>
      </c>
      <c r="CH55" s="28">
        <f>September!CN55</f>
        <v>0</v>
      </c>
      <c r="CI55" s="26">
        <f>SUM(CG55:CH55)</f>
        <v>0</v>
      </c>
      <c r="CJ55" s="25">
        <v>0</v>
      </c>
      <c r="CK55" s="25">
        <v>0</v>
      </c>
      <c r="CL55" s="26">
        <f>SUM(CJ55:CK55)</f>
        <v>0</v>
      </c>
      <c r="CM55" s="26">
        <f t="shared" ref="CM55:CN55" si="626">SUM(CG55+CJ55)</f>
        <v>0</v>
      </c>
      <c r="CN55" s="26">
        <f t="shared" si="626"/>
        <v>0</v>
      </c>
      <c r="CO55" s="27">
        <f>SUM(CM55:CN55)</f>
        <v>0</v>
      </c>
      <c r="CP55" s="95">
        <f ca="1">IFERROR(__xludf.DUMMYFUNCTION("""COMPUTED_VALUE"""),0)</f>
        <v>0</v>
      </c>
      <c r="CQ55" s="96">
        <f ca="1">IFERROR(__xludf.DUMMYFUNCTION("""COMPUTED_VALUE"""),0)</f>
        <v>0</v>
      </c>
      <c r="CR55" s="96">
        <f ca="1">IFERROR(__xludf.DUMMYFUNCTION("""COMPUTED_VALUE"""),0)</f>
        <v>0</v>
      </c>
      <c r="CS55" s="100">
        <f ca="1">IFERROR(__xludf.DUMMYFUNCTION("""COMPUTED_VALUE"""),0)</f>
        <v>0</v>
      </c>
      <c r="CT55" s="100">
        <f ca="1">IFERROR(__xludf.DUMMYFUNCTION("""COMPUTED_VALUE"""),0)</f>
        <v>0</v>
      </c>
      <c r="CU55" s="100">
        <f ca="1">IFERROR(__xludf.DUMMYFUNCTION("""COMPUTED_VALUE"""),0)</f>
        <v>0</v>
      </c>
      <c r="CV55" s="96">
        <f ca="1">IFERROR(__xludf.DUMMYFUNCTION("""COMPUTED_VALUE"""),0)</f>
        <v>0</v>
      </c>
      <c r="CW55" s="96">
        <f ca="1">IFERROR(__xludf.DUMMYFUNCTION("""COMPUTED_VALUE"""),0)</f>
        <v>0</v>
      </c>
      <c r="CX55" s="97">
        <f ca="1">IFERROR(__xludf.DUMMYFUNCTION("""COMPUTED_VALUE"""),0)</f>
        <v>0</v>
      </c>
      <c r="CY55" s="28">
        <f>Oktober!DE55</f>
        <v>0</v>
      </c>
      <c r="CZ55" s="28">
        <f>Oktober!DF55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7">SUM(CY55+DB55)</f>
        <v>0</v>
      </c>
      <c r="DF55" s="26">
        <f t="shared" si="627"/>
        <v>0</v>
      </c>
      <c r="DG55" s="27">
        <f>SUM(DE55:DF55)</f>
        <v>0</v>
      </c>
      <c r="DH55" s="30">
        <f>Oktober!DN55</f>
        <v>0</v>
      </c>
      <c r="DI55" s="26">
        <f>Oktober!DO55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8">SUM(DH55+DK55)</f>
        <v>0</v>
      </c>
      <c r="DO55" s="26">
        <f t="shared" si="628"/>
        <v>0</v>
      </c>
      <c r="DP55" s="27">
        <f>SUM(DN55:DO55)</f>
        <v>0</v>
      </c>
      <c r="DQ55" s="28">
        <f>Oktober!DW55</f>
        <v>9</v>
      </c>
      <c r="DR55" s="26">
        <f>Oktober!DX55</f>
        <v>7</v>
      </c>
      <c r="DS55" s="26">
        <f>SUM(DQ55:DR55)</f>
        <v>16</v>
      </c>
      <c r="DT55" s="200">
        <v>0</v>
      </c>
      <c r="DU55" s="201">
        <v>1</v>
      </c>
      <c r="DV55" s="26">
        <f>SUM(DT55:DU55)</f>
        <v>1</v>
      </c>
      <c r="DW55" s="26">
        <f t="shared" ref="DW55:DX55" si="629">SUM(DQ55+DT55)</f>
        <v>9</v>
      </c>
      <c r="DX55" s="26">
        <f t="shared" si="629"/>
        <v>8</v>
      </c>
      <c r="DY55" s="27">
        <f>SUM(DW55:DX55)</f>
        <v>17</v>
      </c>
      <c r="DZ55" s="30">
        <f>Oktober!EF55</f>
        <v>0</v>
      </c>
      <c r="EA55" s="26">
        <f>Oktober!EG55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30">SUM(DZ55+EC55)</f>
        <v>0</v>
      </c>
      <c r="EG55" s="26">
        <f t="shared" si="630"/>
        <v>0</v>
      </c>
      <c r="EH55" s="27">
        <f>SUM(EF55:EG55)</f>
        <v>0</v>
      </c>
      <c r="EI55" s="30">
        <f>Oktober!EO55</f>
        <v>0</v>
      </c>
      <c r="EJ55" s="26">
        <f>Oktober!EP55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31">SUM(EI55+EL55)</f>
        <v>0</v>
      </c>
      <c r="EP55" s="26">
        <f t="shared" si="631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24">
        <f>Oktober!J56</f>
        <v>0</v>
      </c>
      <c r="E56" s="25">
        <f>Oktober!K56</f>
        <v>0</v>
      </c>
      <c r="F56" s="26"/>
      <c r="G56" s="26"/>
      <c r="H56" s="26"/>
      <c r="I56" s="26"/>
      <c r="J56" s="26"/>
      <c r="K56" s="26"/>
      <c r="L56" s="27"/>
      <c r="M56" s="28">
        <f>Oktober!S56</f>
        <v>0</v>
      </c>
      <c r="N56" s="26">
        <f>Oktober!T56</f>
        <v>0</v>
      </c>
      <c r="O56" s="26"/>
      <c r="P56" s="26"/>
      <c r="Q56" s="26"/>
      <c r="R56" s="26"/>
      <c r="S56" s="26"/>
      <c r="T56" s="26"/>
      <c r="U56" s="27"/>
      <c r="V56" s="28">
        <f>Oktober!AB56</f>
        <v>0</v>
      </c>
      <c r="W56" s="28">
        <f>Oktober!AC56</f>
        <v>0</v>
      </c>
      <c r="X56" s="26"/>
      <c r="Y56" s="26"/>
      <c r="Z56" s="26"/>
      <c r="AA56" s="26"/>
      <c r="AB56" s="26"/>
      <c r="AC56" s="26"/>
      <c r="AD56" s="27"/>
      <c r="AE56" s="28">
        <f>Oktober!AK56</f>
        <v>0</v>
      </c>
      <c r="AF56" s="28">
        <f>Oktober!AL56</f>
        <v>0</v>
      </c>
      <c r="AG56" s="26"/>
      <c r="AH56" s="26"/>
      <c r="AI56" s="26"/>
      <c r="AJ56" s="26"/>
      <c r="AK56" s="26"/>
      <c r="AL56" s="26"/>
      <c r="AM56" s="29"/>
      <c r="AN56" s="30">
        <f>Oktober!AT56</f>
        <v>0</v>
      </c>
      <c r="AO56" s="26">
        <f>Oktober!AU56</f>
        <v>0</v>
      </c>
      <c r="AP56" s="26"/>
      <c r="AQ56" s="26"/>
      <c r="AR56" s="26"/>
      <c r="AS56" s="26"/>
      <c r="AT56" s="26"/>
      <c r="AU56" s="26"/>
      <c r="AV56" s="27"/>
      <c r="AW56" s="28">
        <f>Oktober!BC56</f>
        <v>0</v>
      </c>
      <c r="AX56" s="28">
        <f>Oktober!BD56</f>
        <v>0</v>
      </c>
      <c r="AY56" s="26"/>
      <c r="AZ56" s="26"/>
      <c r="BA56" s="26"/>
      <c r="BB56" s="26"/>
      <c r="BC56" s="26"/>
      <c r="BD56" s="26"/>
      <c r="BE56" s="29"/>
      <c r="BF56" s="30">
        <f>Oktober!BL56</f>
        <v>0</v>
      </c>
      <c r="BG56" s="26">
        <f>Oktober!BL56</f>
        <v>0</v>
      </c>
      <c r="BH56" s="26"/>
      <c r="BI56" s="26"/>
      <c r="BJ56" s="26"/>
      <c r="BK56" s="26"/>
      <c r="BL56" s="26"/>
      <c r="BM56" s="26"/>
      <c r="BN56" s="27"/>
      <c r="BO56" s="28">
        <f>Oktober!BU56</f>
        <v>0</v>
      </c>
      <c r="BP56" s="28">
        <f>Oktober!BV56</f>
        <v>0</v>
      </c>
      <c r="BQ56" s="26"/>
      <c r="BR56" s="26"/>
      <c r="BS56" s="26"/>
      <c r="BT56" s="26"/>
      <c r="BU56" s="26"/>
      <c r="BV56" s="26"/>
      <c r="BW56" s="29"/>
      <c r="BX56" s="30">
        <f>Oktober!CD56</f>
        <v>0</v>
      </c>
      <c r="BY56" s="26">
        <f>Oktober!CE56</f>
        <v>0</v>
      </c>
      <c r="BZ56" s="26"/>
      <c r="CA56" s="26"/>
      <c r="CB56" s="26"/>
      <c r="CC56" s="26"/>
      <c r="CD56" s="26"/>
      <c r="CE56" s="26"/>
      <c r="CF56" s="27"/>
      <c r="CG56" s="28">
        <f>September!CM56</f>
        <v>0</v>
      </c>
      <c r="CH56" s="28">
        <f>September!CN56</f>
        <v>0</v>
      </c>
      <c r="CI56" s="26"/>
      <c r="CJ56" s="26"/>
      <c r="CK56" s="26"/>
      <c r="CL56" s="26"/>
      <c r="CM56" s="26"/>
      <c r="CN56" s="26"/>
      <c r="CO56" s="29"/>
      <c r="CP56" s="95"/>
      <c r="CQ56" s="96"/>
      <c r="CR56" s="96"/>
      <c r="CS56" s="100"/>
      <c r="CT56" s="100"/>
      <c r="CU56" s="100"/>
      <c r="CV56" s="96"/>
      <c r="CW56" s="96"/>
      <c r="CX56" s="97"/>
      <c r="CY56" s="28">
        <f>Oktober!DE56</f>
        <v>0</v>
      </c>
      <c r="CZ56" s="28">
        <f>Oktober!DF56</f>
        <v>0</v>
      </c>
      <c r="DA56" s="26"/>
      <c r="DB56" s="26"/>
      <c r="DC56" s="26"/>
      <c r="DD56" s="26"/>
      <c r="DE56" s="26"/>
      <c r="DF56" s="26"/>
      <c r="DG56" s="29"/>
      <c r="DH56" s="30">
        <f>Oktober!DN56</f>
        <v>0</v>
      </c>
      <c r="DI56" s="26">
        <f>Oktober!DO56</f>
        <v>0</v>
      </c>
      <c r="DJ56" s="26"/>
      <c r="DK56" s="26"/>
      <c r="DL56" s="26"/>
      <c r="DM56" s="26"/>
      <c r="DN56" s="26"/>
      <c r="DO56" s="26"/>
      <c r="DP56" s="27"/>
      <c r="DQ56" s="28">
        <f>Oktober!DW56</f>
        <v>0</v>
      </c>
      <c r="DR56" s="26">
        <f>Oktober!DX56</f>
        <v>0</v>
      </c>
      <c r="DS56" s="26"/>
      <c r="DT56" s="26"/>
      <c r="DU56" s="26"/>
      <c r="DV56" s="26"/>
      <c r="DW56" s="26"/>
      <c r="DX56" s="26"/>
      <c r="DY56" s="29"/>
      <c r="DZ56" s="30">
        <f>Oktober!EF56</f>
        <v>0</v>
      </c>
      <c r="EA56" s="26">
        <f>Oktober!EG56</f>
        <v>0</v>
      </c>
      <c r="EB56" s="26"/>
      <c r="EC56" s="26"/>
      <c r="ED56" s="26"/>
      <c r="EE56" s="26"/>
      <c r="EF56" s="26"/>
      <c r="EG56" s="26"/>
      <c r="EH56" s="29"/>
      <c r="EI56" s="30">
        <f>Oktober!EO56</f>
        <v>0</v>
      </c>
      <c r="EJ56" s="26">
        <f>Oktober!EP56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146">
        <f>Oktober!J57</f>
        <v>0</v>
      </c>
      <c r="E57" s="147">
        <f>Oktober!K57</f>
        <v>0</v>
      </c>
      <c r="F57" s="51"/>
      <c r="G57" s="51"/>
      <c r="H57" s="51"/>
      <c r="I57" s="51"/>
      <c r="J57" s="51"/>
      <c r="K57" s="51"/>
      <c r="L57" s="51"/>
      <c r="M57" s="20">
        <f>Oktober!S57</f>
        <v>0</v>
      </c>
      <c r="N57" s="18">
        <f>Oktober!T57</f>
        <v>0</v>
      </c>
      <c r="O57" s="51"/>
      <c r="P57" s="51"/>
      <c r="Q57" s="51"/>
      <c r="R57" s="51"/>
      <c r="S57" s="51"/>
      <c r="T57" s="51"/>
      <c r="U57" s="51"/>
      <c r="V57" s="20">
        <f>Oktober!AB57</f>
        <v>0</v>
      </c>
      <c r="W57" s="20">
        <f>Oktober!AC57</f>
        <v>0</v>
      </c>
      <c r="X57" s="51"/>
      <c r="Y57" s="51"/>
      <c r="Z57" s="51"/>
      <c r="AA57" s="51"/>
      <c r="AB57" s="51"/>
      <c r="AC57" s="51"/>
      <c r="AD57" s="51"/>
      <c r="AE57" s="20">
        <f>Oktober!AK57</f>
        <v>0</v>
      </c>
      <c r="AF57" s="20">
        <f>Oktober!AL57</f>
        <v>0</v>
      </c>
      <c r="AG57" s="51"/>
      <c r="AH57" s="51"/>
      <c r="AI57" s="51"/>
      <c r="AJ57" s="51"/>
      <c r="AK57" s="51"/>
      <c r="AL57" s="51"/>
      <c r="AM57" s="51"/>
      <c r="AN57" s="17">
        <f>Oktober!AT57</f>
        <v>0</v>
      </c>
      <c r="AO57" s="18">
        <f>Oktober!AU57</f>
        <v>0</v>
      </c>
      <c r="AP57" s="51"/>
      <c r="AQ57" s="51"/>
      <c r="AR57" s="51"/>
      <c r="AS57" s="51"/>
      <c r="AT57" s="51"/>
      <c r="AU57" s="51"/>
      <c r="AV57" s="51"/>
      <c r="AW57" s="20">
        <f>Oktober!BC57</f>
        <v>0</v>
      </c>
      <c r="AX57" s="20">
        <f>Oktober!BD57</f>
        <v>0</v>
      </c>
      <c r="AY57" s="51"/>
      <c r="AZ57" s="51"/>
      <c r="BA57" s="51"/>
      <c r="BB57" s="51"/>
      <c r="BC57" s="51"/>
      <c r="BD57" s="51"/>
      <c r="BE57" s="51"/>
      <c r="BF57" s="17">
        <f>Oktober!BL57</f>
        <v>0</v>
      </c>
      <c r="BG57" s="18">
        <f>Oktober!BL57</f>
        <v>0</v>
      </c>
      <c r="BH57" s="51"/>
      <c r="BI57" s="51"/>
      <c r="BJ57" s="51"/>
      <c r="BK57" s="51"/>
      <c r="BL57" s="51"/>
      <c r="BM57" s="51"/>
      <c r="BN57" s="51"/>
      <c r="BO57" s="20">
        <f>Oktober!BU57</f>
        <v>0</v>
      </c>
      <c r="BP57" s="20">
        <f>Oktober!BV57</f>
        <v>0</v>
      </c>
      <c r="BQ57" s="51"/>
      <c r="BR57" s="51"/>
      <c r="BS57" s="51"/>
      <c r="BT57" s="51"/>
      <c r="BU57" s="51"/>
      <c r="BV57" s="51"/>
      <c r="BW57" s="51"/>
      <c r="BX57" s="17">
        <f>Oktober!CD57</f>
        <v>0</v>
      </c>
      <c r="BY57" s="18">
        <f>Oktober!CE57</f>
        <v>0</v>
      </c>
      <c r="BZ57" s="51"/>
      <c r="CA57" s="51"/>
      <c r="CB57" s="51"/>
      <c r="CC57" s="51"/>
      <c r="CD57" s="51"/>
      <c r="CE57" s="51"/>
      <c r="CF57" s="51"/>
      <c r="CG57" s="20">
        <f>September!CM57</f>
        <v>0</v>
      </c>
      <c r="CH57" s="20">
        <f>September!CN57</f>
        <v>0</v>
      </c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20">
        <f>Oktober!DE57</f>
        <v>0</v>
      </c>
      <c r="CZ57" s="20">
        <f>Oktober!DF57</f>
        <v>0</v>
      </c>
      <c r="DA57" s="51"/>
      <c r="DB57" s="51"/>
      <c r="DC57" s="51"/>
      <c r="DD57" s="51"/>
      <c r="DE57" s="51"/>
      <c r="DF57" s="51"/>
      <c r="DG57" s="51"/>
      <c r="DH57" s="17">
        <f>Oktober!DN57</f>
        <v>0</v>
      </c>
      <c r="DI57" s="18">
        <f>Oktober!DO57</f>
        <v>0</v>
      </c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17">
        <f>Oktober!EF57</f>
        <v>0</v>
      </c>
      <c r="EA57" s="18">
        <f>Oktober!EG57</f>
        <v>0</v>
      </c>
      <c r="EB57" s="51"/>
      <c r="EC57" s="51"/>
      <c r="ED57" s="51"/>
      <c r="EE57" s="51"/>
      <c r="EF57" s="51"/>
      <c r="EG57" s="51"/>
      <c r="EH57" s="51"/>
      <c r="EI57" s="17">
        <f>Oktober!EO57</f>
        <v>0</v>
      </c>
      <c r="EJ57" s="18">
        <f>Oktober!EP57</f>
        <v>0</v>
      </c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20"/>
    </row>
    <row r="58" spans="1:156" ht="14">
      <c r="A58" s="276" t="s">
        <v>74</v>
      </c>
      <c r="B58" s="256"/>
      <c r="C58" s="52" t="s">
        <v>75</v>
      </c>
      <c r="D58" s="24">
        <f>Oktober!J58</f>
        <v>0</v>
      </c>
      <c r="E58" s="25">
        <f>Oktober!K58</f>
        <v>0</v>
      </c>
      <c r="F58" s="41"/>
      <c r="G58" s="41"/>
      <c r="H58" s="41"/>
      <c r="I58" s="41"/>
      <c r="J58" s="41"/>
      <c r="K58" s="41"/>
      <c r="L58" s="41"/>
      <c r="M58" s="28">
        <f>Oktober!S58</f>
        <v>0</v>
      </c>
      <c r="N58" s="26">
        <f>Oktober!T58</f>
        <v>0</v>
      </c>
      <c r="O58" s="41"/>
      <c r="P58" s="41"/>
      <c r="Q58" s="41"/>
      <c r="R58" s="41"/>
      <c r="S58" s="41"/>
      <c r="T58" s="41"/>
      <c r="U58" s="41"/>
      <c r="V58" s="28">
        <f>Oktober!AB58</f>
        <v>0</v>
      </c>
      <c r="W58" s="28">
        <f>Oktober!AC58</f>
        <v>0</v>
      </c>
      <c r="X58" s="41"/>
      <c r="Y58" s="41"/>
      <c r="Z58" s="41"/>
      <c r="AA58" s="41"/>
      <c r="AB58" s="41"/>
      <c r="AC58" s="41"/>
      <c r="AD58" s="41"/>
      <c r="AE58" s="28">
        <f>Oktober!AK58</f>
        <v>0</v>
      </c>
      <c r="AF58" s="28">
        <f>Oktober!AL58</f>
        <v>0</v>
      </c>
      <c r="AG58" s="41"/>
      <c r="AH58" s="41"/>
      <c r="AI58" s="41"/>
      <c r="AJ58" s="41"/>
      <c r="AK58" s="41"/>
      <c r="AL58" s="41"/>
      <c r="AM58" s="41"/>
      <c r="AN58" s="30">
        <f>Oktober!AT58</f>
        <v>0</v>
      </c>
      <c r="AO58" s="26">
        <f>Oktober!AU58</f>
        <v>0</v>
      </c>
      <c r="AP58" s="41"/>
      <c r="AQ58" s="41"/>
      <c r="AR58" s="41"/>
      <c r="AS58" s="41"/>
      <c r="AT58" s="41"/>
      <c r="AU58" s="41"/>
      <c r="AV58" s="41"/>
      <c r="AW58" s="28">
        <f>Oktober!BC58</f>
        <v>0</v>
      </c>
      <c r="AX58" s="28">
        <f>Oktober!BD58</f>
        <v>0</v>
      </c>
      <c r="AY58" s="41"/>
      <c r="AZ58" s="41"/>
      <c r="BA58" s="41"/>
      <c r="BB58" s="41"/>
      <c r="BC58" s="41"/>
      <c r="BD58" s="41"/>
      <c r="BE58" s="41"/>
      <c r="BF58" s="30">
        <f>Oktober!BL58</f>
        <v>0</v>
      </c>
      <c r="BG58" s="26">
        <f>Oktober!BL58</f>
        <v>0</v>
      </c>
      <c r="BH58" s="41"/>
      <c r="BI58" s="41"/>
      <c r="BJ58" s="41"/>
      <c r="BK58" s="41"/>
      <c r="BL58" s="41"/>
      <c r="BM58" s="41"/>
      <c r="BN58" s="41"/>
      <c r="BO58" s="28">
        <f>Oktober!BU58</f>
        <v>0</v>
      </c>
      <c r="BP58" s="28">
        <f>Oktober!BV58</f>
        <v>0</v>
      </c>
      <c r="BQ58" s="41"/>
      <c r="BR58" s="41"/>
      <c r="BS58" s="41"/>
      <c r="BT58" s="41"/>
      <c r="BU58" s="41"/>
      <c r="BV58" s="41"/>
      <c r="BW58" s="41"/>
      <c r="BX58" s="30">
        <f>Oktober!CD58</f>
        <v>0</v>
      </c>
      <c r="BY58" s="26">
        <f>Oktober!CE58</f>
        <v>0</v>
      </c>
      <c r="BZ58" s="41"/>
      <c r="CA58" s="41"/>
      <c r="CB58" s="41"/>
      <c r="CC58" s="41"/>
      <c r="CD58" s="41"/>
      <c r="CE58" s="41"/>
      <c r="CF58" s="41"/>
      <c r="CG58" s="28">
        <f>September!CM58</f>
        <v>0</v>
      </c>
      <c r="CH58" s="28">
        <f>September!CN58</f>
        <v>0</v>
      </c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28">
        <f>Oktober!DE58</f>
        <v>0</v>
      </c>
      <c r="CZ58" s="28">
        <f>Oktober!DF58</f>
        <v>0</v>
      </c>
      <c r="DA58" s="41"/>
      <c r="DB58" s="41"/>
      <c r="DC58" s="41"/>
      <c r="DD58" s="41"/>
      <c r="DE58" s="41"/>
      <c r="DF58" s="41"/>
      <c r="DG58" s="41"/>
      <c r="DH58" s="30">
        <f>Oktober!DN58</f>
        <v>0</v>
      </c>
      <c r="DI58" s="26">
        <f>Oktober!DO58</f>
        <v>0</v>
      </c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30">
        <f>Oktober!EF58</f>
        <v>0</v>
      </c>
      <c r="EA58" s="26">
        <f>Oktober!EG58</f>
        <v>0</v>
      </c>
      <c r="EB58" s="41"/>
      <c r="EC58" s="41"/>
      <c r="ED58" s="41"/>
      <c r="EE58" s="41"/>
      <c r="EF58" s="41"/>
      <c r="EG58" s="41"/>
      <c r="EH58" s="41"/>
      <c r="EI58" s="30">
        <f>Oktober!EO58</f>
        <v>0</v>
      </c>
      <c r="EJ58" s="26">
        <f>Oktober!EP58</f>
        <v>0</v>
      </c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28"/>
    </row>
    <row r="59" spans="1:156" ht="14">
      <c r="A59" s="45" t="s">
        <v>74</v>
      </c>
      <c r="B59" s="46">
        <v>1</v>
      </c>
      <c r="C59" s="57" t="s">
        <v>76</v>
      </c>
      <c r="D59" s="24">
        <f>Oktober!J59</f>
        <v>0</v>
      </c>
      <c r="E59" s="25">
        <f>Oktober!K59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2">SUM(D59+G59)</f>
        <v>0</v>
      </c>
      <c r="K59" s="26">
        <f t="shared" si="632"/>
        <v>0</v>
      </c>
      <c r="L59" s="27">
        <f>SUM(J59:K59)</f>
        <v>0</v>
      </c>
      <c r="M59" s="28">
        <f>Oktober!S59</f>
        <v>302</v>
      </c>
      <c r="N59" s="26">
        <f>Oktober!T59</f>
        <v>534</v>
      </c>
      <c r="O59" s="26">
        <f>SUM(M59:N59)</f>
        <v>836</v>
      </c>
      <c r="P59" s="25">
        <v>211</v>
      </c>
      <c r="Q59" s="25">
        <v>224</v>
      </c>
      <c r="R59" s="26">
        <f>SUM(P59:Q59)</f>
        <v>435</v>
      </c>
      <c r="S59" s="26">
        <f t="shared" ref="S59:T59" si="633">SUM(M59+P59)</f>
        <v>513</v>
      </c>
      <c r="T59" s="26">
        <f t="shared" si="633"/>
        <v>758</v>
      </c>
      <c r="U59" s="27">
        <f>SUM(S59:T59)</f>
        <v>1271</v>
      </c>
      <c r="V59" s="28">
        <f>Oktober!AB59</f>
        <v>388</v>
      </c>
      <c r="W59" s="28">
        <f>Oktober!AC59</f>
        <v>466</v>
      </c>
      <c r="X59" s="26">
        <f>SUM(V59:W59)</f>
        <v>854</v>
      </c>
      <c r="Y59" s="25">
        <v>15</v>
      </c>
      <c r="Z59" s="25">
        <v>18</v>
      </c>
      <c r="AA59" s="26">
        <f>SUM(Y59:Z59)</f>
        <v>33</v>
      </c>
      <c r="AB59" s="26">
        <f t="shared" ref="AB59:AC59" si="634">SUM(V59+Y59)</f>
        <v>403</v>
      </c>
      <c r="AC59" s="26">
        <f t="shared" si="634"/>
        <v>484</v>
      </c>
      <c r="AD59" s="27">
        <f>SUM(AB59:AC59)</f>
        <v>887</v>
      </c>
      <c r="AE59" s="28">
        <f>Oktober!AK59</f>
        <v>66</v>
      </c>
      <c r="AF59" s="28">
        <f>Oktober!AL59</f>
        <v>59</v>
      </c>
      <c r="AG59" s="26">
        <f>SUM(AE59:AF59)</f>
        <v>125</v>
      </c>
      <c r="AH59" s="25">
        <v>4</v>
      </c>
      <c r="AI59" s="25">
        <v>4</v>
      </c>
      <c r="AJ59" s="26">
        <f>SUM(AH59:AI59)</f>
        <v>8</v>
      </c>
      <c r="AK59" s="26">
        <f t="shared" ref="AK59:AL59" si="635">SUM(AE59+AH59)</f>
        <v>70</v>
      </c>
      <c r="AL59" s="26">
        <f t="shared" si="635"/>
        <v>63</v>
      </c>
      <c r="AM59" s="27">
        <f>SUM(AK59:AL59)</f>
        <v>133</v>
      </c>
      <c r="AN59" s="30">
        <f>Oktober!AT59</f>
        <v>78</v>
      </c>
      <c r="AO59" s="26">
        <f>Oktober!AU59</f>
        <v>103</v>
      </c>
      <c r="AP59" s="26">
        <f>SUM(AN59:AO59)</f>
        <v>181</v>
      </c>
      <c r="AQ59" s="25">
        <v>10</v>
      </c>
      <c r="AR59" s="25">
        <v>15</v>
      </c>
      <c r="AS59" s="26">
        <f>SUM(AQ59:AR59)</f>
        <v>25</v>
      </c>
      <c r="AT59" s="26">
        <f t="shared" ref="AT59:AU59" si="636">SUM(AN59+AQ59)</f>
        <v>88</v>
      </c>
      <c r="AU59" s="26">
        <f t="shared" si="636"/>
        <v>118</v>
      </c>
      <c r="AV59" s="27">
        <f>SUM(AT59:AU59)</f>
        <v>206</v>
      </c>
      <c r="AW59" s="28">
        <f>Oktober!BC59</f>
        <v>49</v>
      </c>
      <c r="AX59" s="28">
        <f>Oktober!BD59</f>
        <v>48</v>
      </c>
      <c r="AY59" s="26">
        <f>SUM(AW59:AX59)</f>
        <v>97</v>
      </c>
      <c r="AZ59" s="25">
        <v>5</v>
      </c>
      <c r="BA59" s="25">
        <v>7</v>
      </c>
      <c r="BB59" s="26">
        <f>SUM(AZ59:BA59)</f>
        <v>12</v>
      </c>
      <c r="BC59" s="26">
        <f t="shared" ref="BC59:BD59" si="637">SUM(AW59+AZ59)</f>
        <v>54</v>
      </c>
      <c r="BD59" s="26">
        <f t="shared" si="637"/>
        <v>55</v>
      </c>
      <c r="BE59" s="27">
        <f>SUM(BC59:BD59)</f>
        <v>109</v>
      </c>
      <c r="BF59" s="30">
        <f>Oktober!BL59</f>
        <v>62</v>
      </c>
      <c r="BG59" s="26">
        <f>Oktober!BM59</f>
        <v>99</v>
      </c>
      <c r="BH59" s="26">
        <f>SUM(BF59:BG59)</f>
        <v>161</v>
      </c>
      <c r="BI59" s="26">
        <f>BI61+BI64</f>
        <v>5</v>
      </c>
      <c r="BJ59" s="26">
        <f>BJ61+BJ64+BJ65+BJ66+BJ67</f>
        <v>30</v>
      </c>
      <c r="BK59" s="26">
        <f>SUM(BI59:BJ59)</f>
        <v>35</v>
      </c>
      <c r="BL59" s="26">
        <f t="shared" ref="BL59:BM59" si="638">SUM(BF59+BI59)</f>
        <v>67</v>
      </c>
      <c r="BM59" s="26">
        <f t="shared" si="638"/>
        <v>129</v>
      </c>
      <c r="BN59" s="27">
        <f>SUM(BL59:BM59)</f>
        <v>196</v>
      </c>
      <c r="BO59" s="28">
        <f>Oktober!BU59</f>
        <v>57</v>
      </c>
      <c r="BP59" s="28">
        <f>Oktober!BV59</f>
        <v>51</v>
      </c>
      <c r="BQ59" s="26">
        <f>SUM(BO59:BP59)</f>
        <v>108</v>
      </c>
      <c r="BR59" s="26"/>
      <c r="BS59" s="26"/>
      <c r="BT59" s="26">
        <f>SUM(BR59:BS59)</f>
        <v>0</v>
      </c>
      <c r="BU59" s="26">
        <f t="shared" ref="BU59:BV59" si="639">SUM(BO59+BR59)</f>
        <v>57</v>
      </c>
      <c r="BV59" s="26">
        <f t="shared" si="639"/>
        <v>51</v>
      </c>
      <c r="BW59" s="27">
        <f>SUM(BU59:BV59)</f>
        <v>108</v>
      </c>
      <c r="BX59" s="30">
        <f>Oktober!CD59</f>
        <v>798</v>
      </c>
      <c r="BY59" s="26">
        <f>Oktober!CE59</f>
        <v>1124</v>
      </c>
      <c r="BZ59" s="26">
        <f>SUM(BX59:BY59)</f>
        <v>1922</v>
      </c>
      <c r="CA59" s="25">
        <v>2</v>
      </c>
      <c r="CB59" s="25">
        <v>3</v>
      </c>
      <c r="CC59" s="26">
        <f>SUM(CA59:CB59)</f>
        <v>5</v>
      </c>
      <c r="CD59" s="26">
        <f t="shared" ref="CD59:CE59" si="640">SUM(BX59+CA59)</f>
        <v>800</v>
      </c>
      <c r="CE59" s="26">
        <f t="shared" si="640"/>
        <v>1127</v>
      </c>
      <c r="CF59" s="27">
        <f>SUM(CD59:CE59)</f>
        <v>1927</v>
      </c>
      <c r="CG59" s="28">
        <f>September!CM59</f>
        <v>98</v>
      </c>
      <c r="CH59" s="28">
        <f>September!CN59</f>
        <v>154</v>
      </c>
      <c r="CI59" s="26">
        <f>SUM(CG59:CH59)</f>
        <v>252</v>
      </c>
      <c r="CJ59" s="26"/>
      <c r="CK59" s="26"/>
      <c r="CL59" s="26">
        <f>SUM(CJ59:CK59)</f>
        <v>0</v>
      </c>
      <c r="CM59" s="26">
        <f t="shared" ref="CM59:CN59" si="641">SUM(CG59+CJ59)</f>
        <v>98</v>
      </c>
      <c r="CN59" s="26">
        <f t="shared" si="641"/>
        <v>154</v>
      </c>
      <c r="CO59" s="27">
        <f>SUM(CM59:CN59)</f>
        <v>252</v>
      </c>
      <c r="CP59" s="31">
        <f ca="1">IFERROR(__xludf.DUMMYFUNCTION("importrange(""1DjzFX_5hpKQ32gDJ9cZkaQq64j_m636uVPTHxkMKqWg"",""LAP YANKES!ED59:EL78"")"),811)</f>
        <v>811</v>
      </c>
      <c r="CQ59" s="96">
        <f ca="1">IFERROR(__xludf.DUMMYFUNCTION("""COMPUTED_VALUE"""),1499)</f>
        <v>1499</v>
      </c>
      <c r="CR59" s="96">
        <f ca="1">IFERROR(__xludf.DUMMYFUNCTION("""COMPUTED_VALUE"""),2310)</f>
        <v>2310</v>
      </c>
      <c r="CS59" s="100">
        <f ca="1">IFERROR(__xludf.DUMMYFUNCTION("""COMPUTED_VALUE"""),135)</f>
        <v>135</v>
      </c>
      <c r="CT59" s="100">
        <f ca="1">IFERROR(__xludf.DUMMYFUNCTION("""COMPUTED_VALUE"""),171)</f>
        <v>171</v>
      </c>
      <c r="CU59" s="100">
        <f ca="1">IFERROR(__xludf.DUMMYFUNCTION("""COMPUTED_VALUE"""),306)</f>
        <v>306</v>
      </c>
      <c r="CV59" s="96">
        <f ca="1">IFERROR(__xludf.DUMMYFUNCTION("""COMPUTED_VALUE"""),946)</f>
        <v>946</v>
      </c>
      <c r="CW59" s="96">
        <f ca="1">IFERROR(__xludf.DUMMYFUNCTION("""COMPUTED_VALUE"""),1670)</f>
        <v>1670</v>
      </c>
      <c r="CX59" s="97">
        <f ca="1">IFERROR(__xludf.DUMMYFUNCTION("""COMPUTED_VALUE"""),2616)</f>
        <v>2616</v>
      </c>
      <c r="CY59" s="28">
        <f>Oktober!DE59</f>
        <v>633</v>
      </c>
      <c r="CZ59" s="28">
        <f>Oktober!DF59</f>
        <v>939</v>
      </c>
      <c r="DA59" s="26">
        <f>SUM(CY59:CZ59)</f>
        <v>1572</v>
      </c>
      <c r="DB59" s="25">
        <v>429</v>
      </c>
      <c r="DC59" s="25">
        <v>459</v>
      </c>
      <c r="DD59" s="26">
        <f>SUM(DB59:DC59)</f>
        <v>888</v>
      </c>
      <c r="DE59" s="26">
        <f t="shared" ref="DE59:DF59" si="642">SUM(CY59+DB59)</f>
        <v>1062</v>
      </c>
      <c r="DF59" s="26">
        <f t="shared" si="642"/>
        <v>1398</v>
      </c>
      <c r="DG59" s="27">
        <f>SUM(DE59:DF59)</f>
        <v>2460</v>
      </c>
      <c r="DH59" s="30">
        <f>Oktober!DN59</f>
        <v>120</v>
      </c>
      <c r="DI59" s="26">
        <f>Oktober!DO59</f>
        <v>92</v>
      </c>
      <c r="DJ59" s="26">
        <f>SUM(DH59:DI59)</f>
        <v>212</v>
      </c>
      <c r="DK59" s="25">
        <v>18</v>
      </c>
      <c r="DL59" s="25">
        <v>6</v>
      </c>
      <c r="DM59" s="26">
        <f>SUM(DK59:DL59)</f>
        <v>24</v>
      </c>
      <c r="DN59" s="26">
        <f t="shared" ref="DN59:DO59" si="643">SUM(DH59+DK59)</f>
        <v>138</v>
      </c>
      <c r="DO59" s="26">
        <f t="shared" si="643"/>
        <v>98</v>
      </c>
      <c r="DP59" s="27">
        <f>SUM(DN59:DO59)</f>
        <v>236</v>
      </c>
      <c r="DQ59" s="28">
        <f>Oktober!DW59</f>
        <v>893</v>
      </c>
      <c r="DR59" s="26">
        <f>Oktober!DX59</f>
        <v>1268</v>
      </c>
      <c r="DS59" s="25">
        <v>0</v>
      </c>
      <c r="DT59" s="48">
        <v>352</v>
      </c>
      <c r="DU59" s="46">
        <v>448</v>
      </c>
      <c r="DV59" s="26">
        <f>SUM(DT59:DU59)</f>
        <v>800</v>
      </c>
      <c r="DW59" s="26">
        <f t="shared" ref="DW59:DX59" si="644">SUM(DQ59+DT59)</f>
        <v>1245</v>
      </c>
      <c r="DX59" s="26">
        <f t="shared" si="644"/>
        <v>1716</v>
      </c>
      <c r="DY59" s="27">
        <f>SUM(DW59:DX59)</f>
        <v>2961</v>
      </c>
      <c r="DZ59" s="30">
        <f>Oktober!EF59</f>
        <v>238</v>
      </c>
      <c r="EA59" s="26">
        <f>Oktober!EG59</f>
        <v>306</v>
      </c>
      <c r="EB59" s="26">
        <f>SUM(DZ59:EA59)</f>
        <v>544</v>
      </c>
      <c r="EC59" s="25">
        <v>3</v>
      </c>
      <c r="ED59" s="25">
        <v>3</v>
      </c>
      <c r="EE59" s="26">
        <f>SUM(EC59:ED59)</f>
        <v>6</v>
      </c>
      <c r="EF59" s="26">
        <f t="shared" ref="EF59:EG59" si="645">SUM(DZ59+EC59)</f>
        <v>241</v>
      </c>
      <c r="EG59" s="26">
        <f t="shared" si="645"/>
        <v>309</v>
      </c>
      <c r="EH59" s="27">
        <f>SUM(EF59:EG59)</f>
        <v>550</v>
      </c>
      <c r="EI59" s="30">
        <f>Oktober!EO59</f>
        <v>741</v>
      </c>
      <c r="EJ59" s="26">
        <f>Oktober!EP59</f>
        <v>941</v>
      </c>
      <c r="EK59" s="26">
        <f>SUM(EI59:EJ59)</f>
        <v>1682</v>
      </c>
      <c r="EL59" s="25">
        <v>2</v>
      </c>
      <c r="EM59" s="25">
        <v>7</v>
      </c>
      <c r="EN59" s="26">
        <f>SUM(EL59:EM59)</f>
        <v>9</v>
      </c>
      <c r="EO59" s="26">
        <f t="shared" ref="EO59:EP59" si="646">SUM(EI59+EL59)</f>
        <v>743</v>
      </c>
      <c r="EP59" s="26">
        <f t="shared" si="646"/>
        <v>948</v>
      </c>
      <c r="EQ59" s="27">
        <f>SUM(EO59:EP59)</f>
        <v>1691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24">
        <f>Oktober!J60</f>
        <v>0</v>
      </c>
      <c r="E60" s="25">
        <f>Oktober!K60</f>
        <v>0</v>
      </c>
      <c r="F60" s="41"/>
      <c r="G60" s="41"/>
      <c r="H60" s="41"/>
      <c r="I60" s="41"/>
      <c r="J60" s="41"/>
      <c r="K60" s="41"/>
      <c r="L60" s="41"/>
      <c r="M60" s="28">
        <f>Oktober!S60</f>
        <v>0</v>
      </c>
      <c r="N60" s="26">
        <f>Oktober!T60</f>
        <v>0</v>
      </c>
      <c r="O60" s="41"/>
      <c r="P60" s="41"/>
      <c r="Q60" s="41"/>
      <c r="R60" s="41"/>
      <c r="S60" s="41"/>
      <c r="T60" s="41"/>
      <c r="U60" s="41"/>
      <c r="V60" s="28">
        <f>Oktober!AB60</f>
        <v>0</v>
      </c>
      <c r="W60" s="28">
        <f>Oktober!AC60</f>
        <v>0</v>
      </c>
      <c r="X60" s="41"/>
      <c r="Y60" s="41"/>
      <c r="Z60" s="41"/>
      <c r="AA60" s="41"/>
      <c r="AB60" s="41"/>
      <c r="AC60" s="41"/>
      <c r="AD60" s="41"/>
      <c r="AE60" s="28">
        <f>Oktober!AK60</f>
        <v>0</v>
      </c>
      <c r="AF60" s="28">
        <f>Oktober!AL60</f>
        <v>0</v>
      </c>
      <c r="AG60" s="41"/>
      <c r="AH60" s="41"/>
      <c r="AI60" s="41"/>
      <c r="AJ60" s="41"/>
      <c r="AK60" s="41"/>
      <c r="AL60" s="41"/>
      <c r="AM60" s="41"/>
      <c r="AN60" s="30">
        <f>Oktober!AT60</f>
        <v>0</v>
      </c>
      <c r="AO60" s="26">
        <f>Oktober!AU60</f>
        <v>0</v>
      </c>
      <c r="AP60" s="41"/>
      <c r="AQ60" s="41"/>
      <c r="AR60" s="41"/>
      <c r="AS60" s="41"/>
      <c r="AT60" s="41"/>
      <c r="AU60" s="41"/>
      <c r="AV60" s="41"/>
      <c r="AW60" s="28">
        <f>Oktober!BC60</f>
        <v>0</v>
      </c>
      <c r="AX60" s="28">
        <f>Oktober!BD60</f>
        <v>0</v>
      </c>
      <c r="AY60" s="41"/>
      <c r="AZ60" s="41"/>
      <c r="BA60" s="41"/>
      <c r="BB60" s="41"/>
      <c r="BC60" s="41"/>
      <c r="BD60" s="41"/>
      <c r="BE60" s="41"/>
      <c r="BF60" s="30">
        <f>Oktober!BL60</f>
        <v>0</v>
      </c>
      <c r="BG60" s="26">
        <f>Oktober!BL60</f>
        <v>0</v>
      </c>
      <c r="BH60" s="41"/>
      <c r="BI60" s="41"/>
      <c r="BJ60" s="41"/>
      <c r="BK60" s="41"/>
      <c r="BL60" s="41"/>
      <c r="BM60" s="41"/>
      <c r="BN60" s="41"/>
      <c r="BO60" s="28">
        <f>Oktober!BU60</f>
        <v>0</v>
      </c>
      <c r="BP60" s="28">
        <f>Oktober!BV60</f>
        <v>0</v>
      </c>
      <c r="BQ60" s="41"/>
      <c r="BR60" s="41"/>
      <c r="BS60" s="41"/>
      <c r="BT60" s="41"/>
      <c r="BU60" s="41"/>
      <c r="BV60" s="41"/>
      <c r="BW60" s="41"/>
      <c r="BX60" s="30">
        <f>Oktober!CD60</f>
        <v>0</v>
      </c>
      <c r="BY60" s="26">
        <f>Oktober!CE60</f>
        <v>0</v>
      </c>
      <c r="BZ60" s="41"/>
      <c r="CA60" s="41"/>
      <c r="CB60" s="41"/>
      <c r="CC60" s="41"/>
      <c r="CD60" s="41"/>
      <c r="CE60" s="41"/>
      <c r="CF60" s="41"/>
      <c r="CG60" s="28">
        <f>September!CM60</f>
        <v>0</v>
      </c>
      <c r="CH60" s="28">
        <f>September!CN60</f>
        <v>0</v>
      </c>
      <c r="CI60" s="41"/>
      <c r="CJ60" s="41"/>
      <c r="CK60" s="41"/>
      <c r="CL60" s="41"/>
      <c r="CM60" s="41"/>
      <c r="CN60" s="41"/>
      <c r="CO60" s="41"/>
      <c r="CP60" s="119"/>
      <c r="CQ60" s="119"/>
      <c r="CR60" s="119"/>
      <c r="CS60" s="109"/>
      <c r="CT60" s="109"/>
      <c r="CU60" s="109"/>
      <c r="CV60" s="119"/>
      <c r="CW60" s="119"/>
      <c r="CX60" s="119"/>
      <c r="CY60" s="28">
        <f>Oktober!DE60</f>
        <v>0</v>
      </c>
      <c r="CZ60" s="28">
        <f>Oktober!DF60</f>
        <v>0</v>
      </c>
      <c r="DA60" s="41"/>
      <c r="DB60" s="26"/>
      <c r="DC60" s="41"/>
      <c r="DD60" s="41"/>
      <c r="DE60" s="41"/>
      <c r="DF60" s="41"/>
      <c r="DG60" s="41"/>
      <c r="DH60" s="30">
        <f>Oktober!DN60</f>
        <v>0</v>
      </c>
      <c r="DI60" s="26">
        <f>Oktober!DO60</f>
        <v>0</v>
      </c>
      <c r="DJ60" s="41"/>
      <c r="DK60" s="41"/>
      <c r="DL60" s="41"/>
      <c r="DM60" s="41"/>
      <c r="DN60" s="41"/>
      <c r="DO60" s="41"/>
      <c r="DP60" s="41"/>
      <c r="DQ60" s="28">
        <f>Oktober!DW60</f>
        <v>0</v>
      </c>
      <c r="DR60" s="26">
        <f>Oktober!DX60</f>
        <v>0</v>
      </c>
      <c r="DS60" s="41"/>
      <c r="DT60" s="41"/>
      <c r="DU60" s="41"/>
      <c r="DV60" s="41"/>
      <c r="DW60" s="41"/>
      <c r="DX60" s="41"/>
      <c r="DY60" s="41"/>
      <c r="DZ60" s="30">
        <f>Oktober!EF60</f>
        <v>0</v>
      </c>
      <c r="EA60" s="26">
        <f>Oktober!EG60</f>
        <v>0</v>
      </c>
      <c r="EB60" s="41"/>
      <c r="EC60" s="41"/>
      <c r="ED60" s="41"/>
      <c r="EE60" s="41"/>
      <c r="EF60" s="41"/>
      <c r="EG60" s="41"/>
      <c r="EH60" s="41"/>
      <c r="EI60" s="30">
        <f>Oktober!EO60</f>
        <v>0</v>
      </c>
      <c r="EJ60" s="26">
        <f>Oktober!EP60</f>
        <v>0</v>
      </c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24">
        <f>Oktober!J61</f>
        <v>29</v>
      </c>
      <c r="E61" s="25">
        <f>Oktober!K61</f>
        <v>40</v>
      </c>
      <c r="F61" s="26">
        <f t="shared" ref="F61:F69" si="647">SUM(D61:E61)</f>
        <v>69</v>
      </c>
      <c r="G61" s="25">
        <v>4</v>
      </c>
      <c r="H61" s="25">
        <v>4</v>
      </c>
      <c r="I61" s="26">
        <f t="shared" ref="I61:I69" si="648">SUM(G61:H61)</f>
        <v>8</v>
      </c>
      <c r="J61" s="26">
        <f t="shared" ref="J61:K61" si="649">SUM(D61+G61)</f>
        <v>33</v>
      </c>
      <c r="K61" s="26">
        <f t="shared" si="649"/>
        <v>44</v>
      </c>
      <c r="L61" s="27">
        <f t="shared" ref="L61:L69" si="650">SUM(J61:K61)</f>
        <v>77</v>
      </c>
      <c r="M61" s="28">
        <f>Oktober!S61</f>
        <v>20</v>
      </c>
      <c r="N61" s="26">
        <f>Oktober!T61</f>
        <v>15</v>
      </c>
      <c r="O61" s="26">
        <f t="shared" ref="O61:O69" si="651">SUM(M61:N61)</f>
        <v>35</v>
      </c>
      <c r="P61" s="25">
        <v>5</v>
      </c>
      <c r="Q61" s="25">
        <v>2</v>
      </c>
      <c r="R61" s="26">
        <f t="shared" ref="R61:R69" si="652">SUM(P61:Q61)</f>
        <v>7</v>
      </c>
      <c r="S61" s="26">
        <f t="shared" ref="S61:T61" si="653">SUM(M61+P61)</f>
        <v>25</v>
      </c>
      <c r="T61" s="26">
        <f t="shared" si="653"/>
        <v>17</v>
      </c>
      <c r="U61" s="27">
        <f t="shared" ref="U61:U69" si="654">SUM(S61:T61)</f>
        <v>42</v>
      </c>
      <c r="V61" s="28">
        <f>Oktober!AB61</f>
        <v>33</v>
      </c>
      <c r="W61" s="28">
        <f>Oktober!AC61</f>
        <v>10</v>
      </c>
      <c r="X61" s="26">
        <f t="shared" ref="X61:X69" si="655">SUM(V61:W61)</f>
        <v>43</v>
      </c>
      <c r="Y61" s="25">
        <v>5</v>
      </c>
      <c r="Z61" s="26"/>
      <c r="AA61" s="26">
        <f t="shared" ref="AA61:AA69" si="656">SUM(Y61:Z61)</f>
        <v>5</v>
      </c>
      <c r="AB61" s="26">
        <f t="shared" ref="AB61:AC61" si="657">SUM(V61+Y61)</f>
        <v>38</v>
      </c>
      <c r="AC61" s="26">
        <f t="shared" si="657"/>
        <v>10</v>
      </c>
      <c r="AD61" s="27">
        <f t="shared" ref="AD61:AD69" si="658">SUM(AB61:AC61)</f>
        <v>48</v>
      </c>
      <c r="AE61" s="28">
        <f>Oktober!AK61</f>
        <v>59</v>
      </c>
      <c r="AF61" s="28">
        <f>Oktober!AL61</f>
        <v>50</v>
      </c>
      <c r="AG61" s="26">
        <f t="shared" ref="AG61:AG69" si="659">SUM(AE61:AF61)</f>
        <v>109</v>
      </c>
      <c r="AH61" s="25">
        <v>3</v>
      </c>
      <c r="AI61" s="25">
        <v>3</v>
      </c>
      <c r="AJ61" s="26">
        <f t="shared" ref="AJ61:AJ69" si="660">SUM(AH61:AI61)</f>
        <v>6</v>
      </c>
      <c r="AK61" s="26">
        <f t="shared" ref="AK61:AL61" si="661">SUM(AE61+AH61)</f>
        <v>62</v>
      </c>
      <c r="AL61" s="26">
        <f t="shared" si="661"/>
        <v>53</v>
      </c>
      <c r="AM61" s="27">
        <f t="shared" ref="AM61:AM69" si="662">SUM(AK61:AL61)</f>
        <v>115</v>
      </c>
      <c r="AN61" s="30">
        <f>Oktober!AT61</f>
        <v>68</v>
      </c>
      <c r="AO61" s="26">
        <f>Oktober!AU61</f>
        <v>50</v>
      </c>
      <c r="AP61" s="26">
        <f t="shared" ref="AP61:AP69" si="663">SUM(AN61:AO61)</f>
        <v>118</v>
      </c>
      <c r="AQ61" s="25">
        <v>4</v>
      </c>
      <c r="AR61" s="25">
        <v>3</v>
      </c>
      <c r="AS61" s="26">
        <f t="shared" ref="AS61:AS69" si="664">SUM(AQ61:AR61)</f>
        <v>7</v>
      </c>
      <c r="AT61" s="26">
        <f t="shared" ref="AT61:AU61" si="665">SUM(AN61+AQ61)</f>
        <v>72</v>
      </c>
      <c r="AU61" s="26">
        <f t="shared" si="665"/>
        <v>53</v>
      </c>
      <c r="AV61" s="27">
        <f t="shared" ref="AV61:AV69" si="666">SUM(AT61:AU61)</f>
        <v>125</v>
      </c>
      <c r="AW61" s="28">
        <f>Oktober!BC61</f>
        <v>49</v>
      </c>
      <c r="AX61" s="28">
        <f>Oktober!BD61</f>
        <v>48</v>
      </c>
      <c r="AY61" s="26">
        <f t="shared" ref="AY61:AY69" si="667">SUM(AW61:AX61)</f>
        <v>97</v>
      </c>
      <c r="AZ61" s="25">
        <v>5</v>
      </c>
      <c r="BA61" s="25">
        <v>7</v>
      </c>
      <c r="BB61" s="26">
        <f t="shared" ref="BB61:BB69" si="668">SUM(AZ61:BA61)</f>
        <v>12</v>
      </c>
      <c r="BC61" s="26">
        <f t="shared" ref="BC61:BD61" si="669">SUM(AW61+AZ61)</f>
        <v>54</v>
      </c>
      <c r="BD61" s="26">
        <f t="shared" si="669"/>
        <v>55</v>
      </c>
      <c r="BE61" s="27">
        <f t="shared" ref="BE61:BE69" si="670">SUM(BC61:BD61)</f>
        <v>109</v>
      </c>
      <c r="BF61" s="30">
        <f>Oktober!BL61</f>
        <v>53</v>
      </c>
      <c r="BG61" s="26">
        <f>Oktober!BM61</f>
        <v>35</v>
      </c>
      <c r="BH61" s="26">
        <f t="shared" ref="BH61:BH69" si="671">SUM(BF61:BG61)</f>
        <v>88</v>
      </c>
      <c r="BI61" s="25">
        <v>4</v>
      </c>
      <c r="BJ61" s="25">
        <v>6</v>
      </c>
      <c r="BK61" s="26">
        <f t="shared" ref="BK61:BK69" si="672">SUM(BI61:BJ61)</f>
        <v>10</v>
      </c>
      <c r="BL61" s="26">
        <f t="shared" ref="BL61:BM61" si="673">SUM(BF61+BI61)</f>
        <v>57</v>
      </c>
      <c r="BM61" s="26">
        <f t="shared" si="673"/>
        <v>41</v>
      </c>
      <c r="BN61" s="27">
        <f t="shared" ref="BN61:BN69" si="674">SUM(BL61:BM61)</f>
        <v>98</v>
      </c>
      <c r="BO61" s="28">
        <f>Oktober!BU61</f>
        <v>14</v>
      </c>
      <c r="BP61" s="28">
        <f>Oktober!BV61</f>
        <v>11</v>
      </c>
      <c r="BQ61" s="26">
        <f t="shared" ref="BQ61:BQ69" si="675">SUM(BO61:BP61)</f>
        <v>25</v>
      </c>
      <c r="BR61" s="26"/>
      <c r="BS61" s="26"/>
      <c r="BT61" s="26">
        <f t="shared" ref="BT61:BT69" si="676">SUM(BR61:BS61)</f>
        <v>0</v>
      </c>
      <c r="BU61" s="26">
        <f t="shared" ref="BU61:BV61" si="677">SUM(BO61+BR61)</f>
        <v>14</v>
      </c>
      <c r="BV61" s="26">
        <f t="shared" si="677"/>
        <v>11</v>
      </c>
      <c r="BW61" s="27">
        <f t="shared" ref="BW61:BW69" si="678">SUM(BU61:BV61)</f>
        <v>25</v>
      </c>
      <c r="BX61" s="30">
        <f>Oktober!CD61</f>
        <v>8</v>
      </c>
      <c r="BY61" s="26">
        <f>Oktober!CE61</f>
        <v>11</v>
      </c>
      <c r="BZ61" s="26">
        <f t="shared" ref="BZ61:BZ69" si="679">SUM(BX61:BY61)</f>
        <v>19</v>
      </c>
      <c r="CA61" s="25">
        <v>1</v>
      </c>
      <c r="CB61" s="26"/>
      <c r="CC61" s="26">
        <f t="shared" ref="CC61:CC69" si="680">SUM(CA61:CB61)</f>
        <v>1</v>
      </c>
      <c r="CD61" s="26">
        <f t="shared" ref="CD61:CE61" si="681">SUM(BX61+CA61)</f>
        <v>9</v>
      </c>
      <c r="CE61" s="26">
        <f t="shared" si="681"/>
        <v>11</v>
      </c>
      <c r="CF61" s="27">
        <f t="shared" ref="CF61:CF69" si="682">SUM(CD61:CE61)</f>
        <v>20</v>
      </c>
      <c r="CG61" s="28">
        <f>September!CM61</f>
        <v>21</v>
      </c>
      <c r="CH61" s="28">
        <f>September!CN61</f>
        <v>32</v>
      </c>
      <c r="CI61" s="26">
        <f t="shared" ref="CI61:CI69" si="683">SUM(CG61:CH61)</f>
        <v>53</v>
      </c>
      <c r="CJ61" s="26"/>
      <c r="CK61" s="26"/>
      <c r="CL61" s="26">
        <f t="shared" ref="CL61:CL69" si="684">SUM(CJ61:CK61)</f>
        <v>0</v>
      </c>
      <c r="CM61" s="26">
        <f t="shared" ref="CM61:CN61" si="685">SUM(CG61+CJ61)</f>
        <v>21</v>
      </c>
      <c r="CN61" s="26">
        <f t="shared" si="685"/>
        <v>32</v>
      </c>
      <c r="CO61" s="27">
        <f t="shared" ref="CO61:CO69" si="686">SUM(CM61:CN61)</f>
        <v>53</v>
      </c>
      <c r="CP61" s="95">
        <f ca="1">IFERROR(__xludf.DUMMYFUNCTION("""COMPUTED_VALUE"""),118)</f>
        <v>118</v>
      </c>
      <c r="CQ61" s="96">
        <f ca="1">IFERROR(__xludf.DUMMYFUNCTION("""COMPUTED_VALUE"""),109)</f>
        <v>109</v>
      </c>
      <c r="CR61" s="96">
        <f ca="1">IFERROR(__xludf.DUMMYFUNCTION("""COMPUTED_VALUE"""),227)</f>
        <v>227</v>
      </c>
      <c r="CS61" s="100">
        <f ca="1">IFERROR(__xludf.DUMMYFUNCTION("""COMPUTED_VALUE"""),2)</f>
        <v>2</v>
      </c>
      <c r="CT61" s="100">
        <f ca="1">IFERROR(__xludf.DUMMYFUNCTION("""COMPUTED_VALUE"""),2)</f>
        <v>2</v>
      </c>
      <c r="CU61" s="100">
        <f ca="1">IFERROR(__xludf.DUMMYFUNCTION("""COMPUTED_VALUE"""),4)</f>
        <v>4</v>
      </c>
      <c r="CV61" s="96">
        <f ca="1">IFERROR(__xludf.DUMMYFUNCTION("""COMPUTED_VALUE"""),120)</f>
        <v>120</v>
      </c>
      <c r="CW61" s="96">
        <f ca="1">IFERROR(__xludf.DUMMYFUNCTION("""COMPUTED_VALUE"""),111)</f>
        <v>111</v>
      </c>
      <c r="CX61" s="97">
        <f ca="1">IFERROR(__xludf.DUMMYFUNCTION("""COMPUTED_VALUE"""),231)</f>
        <v>231</v>
      </c>
      <c r="CY61" s="28">
        <f>Oktober!DE61</f>
        <v>19</v>
      </c>
      <c r="CZ61" s="28">
        <f>Oktober!DF61</f>
        <v>19</v>
      </c>
      <c r="DA61" s="26">
        <f t="shared" ref="DA61:DA69" si="687">SUM(CY61:CZ61)</f>
        <v>38</v>
      </c>
      <c r="DB61" s="104">
        <v>2</v>
      </c>
      <c r="DC61" s="25">
        <v>2</v>
      </c>
      <c r="DD61" s="26">
        <f t="shared" ref="DD61:DD69" si="688">SUM(DB61:DC61)</f>
        <v>4</v>
      </c>
      <c r="DE61" s="26">
        <f>SUM(CY61+DB60)</f>
        <v>19</v>
      </c>
      <c r="DF61" s="26">
        <f>SUM(CZ61+DC61)</f>
        <v>21</v>
      </c>
      <c r="DG61" s="27">
        <f t="shared" ref="DG61:DG69" si="689">SUM(DE61:DF61)</f>
        <v>40</v>
      </c>
      <c r="DH61" s="30">
        <f>Oktober!DN61</f>
        <v>21</v>
      </c>
      <c r="DI61" s="26">
        <f>Oktober!DO61</f>
        <v>41</v>
      </c>
      <c r="DJ61" s="26">
        <f t="shared" ref="DJ61:DJ69" si="690">SUM(DH61:DI61)</f>
        <v>62</v>
      </c>
      <c r="DK61" s="25">
        <v>3</v>
      </c>
      <c r="DL61" s="25">
        <v>1</v>
      </c>
      <c r="DM61" s="26">
        <f t="shared" ref="DM61:DM69" si="691">SUM(DK61:DL61)</f>
        <v>4</v>
      </c>
      <c r="DN61" s="26">
        <f t="shared" ref="DN61:DO61" si="692">SUM(DH61+DK61)</f>
        <v>24</v>
      </c>
      <c r="DO61" s="26">
        <f t="shared" si="692"/>
        <v>42</v>
      </c>
      <c r="DP61" s="27">
        <f t="shared" ref="DP61:DP69" si="693">SUM(DN61:DO61)</f>
        <v>66</v>
      </c>
      <c r="DQ61" s="28">
        <f>Oktober!DW61</f>
        <v>5</v>
      </c>
      <c r="DR61" s="26">
        <f>Oktober!DX61</f>
        <v>13</v>
      </c>
      <c r="DS61" s="26">
        <f t="shared" ref="DS61:DS69" si="694">SUM(DQ61:DR61)</f>
        <v>18</v>
      </c>
      <c r="DT61" s="200">
        <v>0</v>
      </c>
      <c r="DU61" s="201">
        <v>1</v>
      </c>
      <c r="DV61" s="26">
        <f t="shared" ref="DV61:DV69" si="695">SUM(DT61:DU61)</f>
        <v>1</v>
      </c>
      <c r="DW61" s="26">
        <f t="shared" ref="DW61:DX61" si="696">SUM(DQ61+DT61)</f>
        <v>5</v>
      </c>
      <c r="DX61" s="26">
        <f t="shared" si="696"/>
        <v>14</v>
      </c>
      <c r="DY61" s="27">
        <f t="shared" ref="DY61:DY69" si="697">SUM(DW61:DX61)</f>
        <v>19</v>
      </c>
      <c r="DZ61" s="30">
        <f>Oktober!EF61</f>
        <v>15</v>
      </c>
      <c r="EA61" s="26">
        <f>Oktober!EG61</f>
        <v>18</v>
      </c>
      <c r="EB61" s="26">
        <f t="shared" ref="EB61:EB69" si="698">SUM(DZ61:EA61)</f>
        <v>33</v>
      </c>
      <c r="EC61" s="25">
        <v>2</v>
      </c>
      <c r="ED61" s="25">
        <v>3</v>
      </c>
      <c r="EE61" s="26">
        <f t="shared" ref="EE61:EE69" si="699">SUM(EC61:ED61)</f>
        <v>5</v>
      </c>
      <c r="EF61" s="26">
        <f t="shared" ref="EF61:EG61" si="700">SUM(DZ61+EC61)</f>
        <v>17</v>
      </c>
      <c r="EG61" s="26">
        <f t="shared" si="700"/>
        <v>21</v>
      </c>
      <c r="EH61" s="27">
        <f t="shared" ref="EH61:EH69" si="701">SUM(EF61:EG61)</f>
        <v>38</v>
      </c>
      <c r="EI61" s="30">
        <f>Oktober!EO61</f>
        <v>34</v>
      </c>
      <c r="EJ61" s="26">
        <f>Oktober!EP61</f>
        <v>50</v>
      </c>
      <c r="EK61" s="26">
        <f t="shared" ref="EK61:EK69" si="702">SUM(EI61:EJ61)</f>
        <v>84</v>
      </c>
      <c r="EL61" s="25">
        <v>2</v>
      </c>
      <c r="EM61" s="25">
        <v>2</v>
      </c>
      <c r="EN61" s="26">
        <f t="shared" ref="EN61:EN69" si="703">SUM(EL61:EM61)</f>
        <v>4</v>
      </c>
      <c r="EO61" s="26">
        <f t="shared" ref="EO61:EP61" si="704">SUM(EI61+EL61)</f>
        <v>36</v>
      </c>
      <c r="EP61" s="26">
        <f t="shared" si="704"/>
        <v>52</v>
      </c>
      <c r="EQ61" s="27">
        <f t="shared" ref="EQ61:EQ69" si="705">SUM(EO61:EP61)</f>
        <v>88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24">
        <f>Oktober!J62</f>
        <v>1</v>
      </c>
      <c r="E62" s="25">
        <f>Oktober!K62</f>
        <v>1</v>
      </c>
      <c r="F62" s="26">
        <f t="shared" si="647"/>
        <v>2</v>
      </c>
      <c r="G62" s="26"/>
      <c r="H62" s="26"/>
      <c r="I62" s="26">
        <f t="shared" si="648"/>
        <v>0</v>
      </c>
      <c r="J62" s="26">
        <f t="shared" ref="J62:K62" si="706">SUM(D62+G62)</f>
        <v>1</v>
      </c>
      <c r="K62" s="26">
        <f t="shared" si="706"/>
        <v>1</v>
      </c>
      <c r="L62" s="27">
        <f t="shared" si="650"/>
        <v>2</v>
      </c>
      <c r="M62" s="28">
        <f>Oktober!S62</f>
        <v>0</v>
      </c>
      <c r="N62" s="26">
        <f>Oktober!T62</f>
        <v>0</v>
      </c>
      <c r="O62" s="26">
        <f t="shared" si="651"/>
        <v>0</v>
      </c>
      <c r="P62" s="26"/>
      <c r="Q62" s="26"/>
      <c r="R62" s="26">
        <f t="shared" si="652"/>
        <v>0</v>
      </c>
      <c r="S62" s="26">
        <f t="shared" ref="S62:T62" si="707">SUM(M62+P62)</f>
        <v>0</v>
      </c>
      <c r="T62" s="26">
        <f t="shared" si="707"/>
        <v>0</v>
      </c>
      <c r="U62" s="27">
        <f t="shared" si="654"/>
        <v>0</v>
      </c>
      <c r="V62" s="28">
        <f>Oktober!AB62</f>
        <v>0</v>
      </c>
      <c r="W62" s="28">
        <f>Oktober!AC62</f>
        <v>0</v>
      </c>
      <c r="X62" s="26">
        <f t="shared" si="655"/>
        <v>0</v>
      </c>
      <c r="Y62" s="26"/>
      <c r="Z62" s="26"/>
      <c r="AA62" s="26">
        <f t="shared" si="656"/>
        <v>0</v>
      </c>
      <c r="AB62" s="26">
        <f t="shared" ref="AB62:AC62" si="708">SUM(V62+Y62)</f>
        <v>0</v>
      </c>
      <c r="AC62" s="26">
        <f t="shared" si="708"/>
        <v>0</v>
      </c>
      <c r="AD62" s="27">
        <f t="shared" si="658"/>
        <v>0</v>
      </c>
      <c r="AE62" s="28">
        <f>Oktober!AK62</f>
        <v>0</v>
      </c>
      <c r="AF62" s="28">
        <f>Oktober!AL62</f>
        <v>0</v>
      </c>
      <c r="AG62" s="26">
        <f t="shared" si="659"/>
        <v>0</v>
      </c>
      <c r="AH62" s="25">
        <v>0</v>
      </c>
      <c r="AI62" s="25">
        <v>0</v>
      </c>
      <c r="AJ62" s="26">
        <f t="shared" si="660"/>
        <v>0</v>
      </c>
      <c r="AK62" s="26">
        <f t="shared" ref="AK62:AL62" si="709">SUM(AE62+AH62)</f>
        <v>0</v>
      </c>
      <c r="AL62" s="26">
        <f t="shared" si="709"/>
        <v>0</v>
      </c>
      <c r="AM62" s="27">
        <f t="shared" si="662"/>
        <v>0</v>
      </c>
      <c r="AN62" s="30">
        <f>Oktober!AT62</f>
        <v>0</v>
      </c>
      <c r="AO62" s="26">
        <f>Oktober!AU62</f>
        <v>0</v>
      </c>
      <c r="AP62" s="26">
        <f t="shared" si="663"/>
        <v>0</v>
      </c>
      <c r="AQ62" s="25">
        <v>0</v>
      </c>
      <c r="AR62" s="25">
        <v>0</v>
      </c>
      <c r="AS62" s="26">
        <f t="shared" si="664"/>
        <v>0</v>
      </c>
      <c r="AT62" s="26">
        <f t="shared" ref="AT62:AU62" si="710">SUM(AN62+AQ62)</f>
        <v>0</v>
      </c>
      <c r="AU62" s="26">
        <f t="shared" si="710"/>
        <v>0</v>
      </c>
      <c r="AV62" s="27">
        <f t="shared" si="666"/>
        <v>0</v>
      </c>
      <c r="AW62" s="28">
        <f>Oktober!BC62</f>
        <v>0</v>
      </c>
      <c r="AX62" s="28">
        <f>Oktober!BD62</f>
        <v>0</v>
      </c>
      <c r="AY62" s="26">
        <f t="shared" si="667"/>
        <v>0</v>
      </c>
      <c r="AZ62" s="25">
        <v>0</v>
      </c>
      <c r="BA62" s="25">
        <v>0</v>
      </c>
      <c r="BB62" s="26">
        <f t="shared" si="668"/>
        <v>0</v>
      </c>
      <c r="BC62" s="26">
        <f t="shared" ref="BC62:BD62" si="711">SUM(AW62+AZ62)</f>
        <v>0</v>
      </c>
      <c r="BD62" s="26">
        <f t="shared" si="711"/>
        <v>0</v>
      </c>
      <c r="BE62" s="27">
        <f t="shared" si="670"/>
        <v>0</v>
      </c>
      <c r="BF62" s="30">
        <f>Oktober!BL62</f>
        <v>0</v>
      </c>
      <c r="BG62" s="26">
        <f>Oktober!BM62</f>
        <v>0</v>
      </c>
      <c r="BH62" s="26">
        <f t="shared" si="671"/>
        <v>0</v>
      </c>
      <c r="BI62" s="25">
        <v>0</v>
      </c>
      <c r="BJ62" s="25">
        <v>0</v>
      </c>
      <c r="BK62" s="26">
        <f t="shared" si="672"/>
        <v>0</v>
      </c>
      <c r="BL62" s="26">
        <f t="shared" ref="BL62:BM62" si="712">SUM(BF62+BI62)</f>
        <v>0</v>
      </c>
      <c r="BM62" s="26">
        <f t="shared" si="712"/>
        <v>0</v>
      </c>
      <c r="BN62" s="27">
        <f t="shared" si="674"/>
        <v>0</v>
      </c>
      <c r="BO62" s="28">
        <f>Oktober!BU62</f>
        <v>0</v>
      </c>
      <c r="BP62" s="28">
        <f>Oktober!BV62</f>
        <v>0</v>
      </c>
      <c r="BQ62" s="26">
        <f t="shared" si="675"/>
        <v>0</v>
      </c>
      <c r="BR62" s="26"/>
      <c r="BS62" s="26"/>
      <c r="BT62" s="26">
        <f t="shared" si="676"/>
        <v>0</v>
      </c>
      <c r="BU62" s="26">
        <f t="shared" ref="BU62:BV62" si="713">SUM(BO62+BR62)</f>
        <v>0</v>
      </c>
      <c r="BV62" s="26">
        <f t="shared" si="713"/>
        <v>0</v>
      </c>
      <c r="BW62" s="27">
        <f t="shared" si="678"/>
        <v>0</v>
      </c>
      <c r="BX62" s="30">
        <f>Oktober!CD62</f>
        <v>0</v>
      </c>
      <c r="BY62" s="26">
        <f>Oktober!CE62</f>
        <v>0</v>
      </c>
      <c r="BZ62" s="26">
        <f t="shared" si="679"/>
        <v>0</v>
      </c>
      <c r="CA62" s="26"/>
      <c r="CB62" s="26"/>
      <c r="CC62" s="26">
        <f t="shared" si="680"/>
        <v>0</v>
      </c>
      <c r="CD62" s="26">
        <f t="shared" ref="CD62:CE62" si="714">SUM(BX62+CA62)</f>
        <v>0</v>
      </c>
      <c r="CE62" s="26">
        <f t="shared" si="714"/>
        <v>0</v>
      </c>
      <c r="CF62" s="27">
        <f t="shared" si="682"/>
        <v>0</v>
      </c>
      <c r="CG62" s="28">
        <f>September!CM62</f>
        <v>0</v>
      </c>
      <c r="CH62" s="28">
        <f>September!CN62</f>
        <v>0</v>
      </c>
      <c r="CI62" s="26">
        <f t="shared" si="683"/>
        <v>0</v>
      </c>
      <c r="CJ62" s="25">
        <v>1</v>
      </c>
      <c r="CK62" s="25">
        <v>1</v>
      </c>
      <c r="CL62" s="26">
        <f t="shared" si="684"/>
        <v>2</v>
      </c>
      <c r="CM62" s="26">
        <f t="shared" ref="CM62:CN62" si="715">SUM(CG62+CJ62)</f>
        <v>1</v>
      </c>
      <c r="CN62" s="26">
        <f t="shared" si="715"/>
        <v>1</v>
      </c>
      <c r="CO62" s="27">
        <f t="shared" si="686"/>
        <v>2</v>
      </c>
      <c r="CP62" s="95">
        <f ca="1">IFERROR(__xludf.DUMMYFUNCTION("""COMPUTED_VALUE"""),0)</f>
        <v>0</v>
      </c>
      <c r="CQ62" s="96">
        <f ca="1">IFERROR(__xludf.DUMMYFUNCTION("""COMPUTED_VALUE"""),0)</f>
        <v>0</v>
      </c>
      <c r="CR62" s="96">
        <f ca="1">IFERROR(__xludf.DUMMYFUNCTION("""COMPUTED_VALUE"""),0)</f>
        <v>0</v>
      </c>
      <c r="CS62" s="100">
        <f ca="1">IFERROR(__xludf.DUMMYFUNCTION("""COMPUTED_VALUE"""),0)</f>
        <v>0</v>
      </c>
      <c r="CT62" s="100">
        <f ca="1">IFERROR(__xludf.DUMMYFUNCTION("""COMPUTED_VALUE"""),0)</f>
        <v>0</v>
      </c>
      <c r="CU62" s="100">
        <f ca="1">IFERROR(__xludf.DUMMYFUNCTION("""COMPUTED_VALUE"""),0)</f>
        <v>0</v>
      </c>
      <c r="CV62" s="96">
        <f ca="1">IFERROR(__xludf.DUMMYFUNCTION("""COMPUTED_VALUE"""),0)</f>
        <v>0</v>
      </c>
      <c r="CW62" s="96">
        <f ca="1">IFERROR(__xludf.DUMMYFUNCTION("""COMPUTED_VALUE"""),0)</f>
        <v>0</v>
      </c>
      <c r="CX62" s="97">
        <f ca="1">IFERROR(__xludf.DUMMYFUNCTION("""COMPUTED_VALUE"""),0)</f>
        <v>0</v>
      </c>
      <c r="CY62" s="28">
        <f>Oktober!DE62</f>
        <v>0</v>
      </c>
      <c r="CZ62" s="28">
        <f>Oktober!DF62</f>
        <v>0</v>
      </c>
      <c r="DA62" s="26">
        <f t="shared" si="687"/>
        <v>0</v>
      </c>
      <c r="DB62" s="25">
        <v>0</v>
      </c>
      <c r="DC62" s="25">
        <v>0</v>
      </c>
      <c r="DD62" s="26">
        <f t="shared" si="688"/>
        <v>0</v>
      </c>
      <c r="DE62" s="26">
        <f t="shared" ref="DE62:DF62" si="716">SUM(CY62+DB62)</f>
        <v>0</v>
      </c>
      <c r="DF62" s="26">
        <f t="shared" si="716"/>
        <v>0</v>
      </c>
      <c r="DG62" s="27">
        <f t="shared" si="689"/>
        <v>0</v>
      </c>
      <c r="DH62" s="30">
        <f>Oktober!DN62</f>
        <v>2</v>
      </c>
      <c r="DI62" s="26">
        <f>Oktober!DO62</f>
        <v>0</v>
      </c>
      <c r="DJ62" s="26">
        <f t="shared" si="690"/>
        <v>2</v>
      </c>
      <c r="DK62" s="25">
        <v>1</v>
      </c>
      <c r="DL62" s="26"/>
      <c r="DM62" s="26">
        <f t="shared" si="691"/>
        <v>1</v>
      </c>
      <c r="DN62" s="26">
        <f t="shared" ref="DN62:DO62" si="717">SUM(DH62+DK62)</f>
        <v>3</v>
      </c>
      <c r="DO62" s="26">
        <f t="shared" si="717"/>
        <v>0</v>
      </c>
      <c r="DP62" s="27">
        <f t="shared" si="693"/>
        <v>3</v>
      </c>
      <c r="DQ62" s="28">
        <f>Oktober!DW62</f>
        <v>0</v>
      </c>
      <c r="DR62" s="26">
        <f>Oktober!DX62</f>
        <v>0</v>
      </c>
      <c r="DS62" s="26">
        <f t="shared" si="694"/>
        <v>0</v>
      </c>
      <c r="DT62" s="204">
        <v>0</v>
      </c>
      <c r="DU62" s="203">
        <v>0</v>
      </c>
      <c r="DV62" s="26">
        <f t="shared" si="695"/>
        <v>0</v>
      </c>
      <c r="DW62" s="26">
        <f t="shared" ref="DW62:DX62" si="718">SUM(DQ62+DT62)</f>
        <v>0</v>
      </c>
      <c r="DX62" s="26">
        <f t="shared" si="718"/>
        <v>0</v>
      </c>
      <c r="DY62" s="27">
        <f t="shared" si="697"/>
        <v>0</v>
      </c>
      <c r="DZ62" s="30">
        <f>Oktober!EF62</f>
        <v>0</v>
      </c>
      <c r="EA62" s="26">
        <f>Oktober!EG62</f>
        <v>0</v>
      </c>
      <c r="EB62" s="26">
        <f t="shared" si="698"/>
        <v>0</v>
      </c>
      <c r="EC62" s="26"/>
      <c r="ED62" s="26"/>
      <c r="EE62" s="26">
        <f t="shared" si="699"/>
        <v>0</v>
      </c>
      <c r="EF62" s="26">
        <f t="shared" ref="EF62:EG62" si="719">SUM(DZ62+EC62)</f>
        <v>0</v>
      </c>
      <c r="EG62" s="26">
        <f t="shared" si="719"/>
        <v>0</v>
      </c>
      <c r="EH62" s="27">
        <f t="shared" si="701"/>
        <v>0</v>
      </c>
      <c r="EI62" s="30">
        <f>Oktober!EO62</f>
        <v>0</v>
      </c>
      <c r="EJ62" s="26">
        <f>Oktober!EP62</f>
        <v>0</v>
      </c>
      <c r="EK62" s="26">
        <f t="shared" si="702"/>
        <v>0</v>
      </c>
      <c r="EL62" s="26"/>
      <c r="EM62" s="26"/>
      <c r="EN62" s="26">
        <f t="shared" si="703"/>
        <v>0</v>
      </c>
      <c r="EO62" s="26">
        <f t="shared" ref="EO62:EP62" si="720">SUM(EI62+EL62)</f>
        <v>0</v>
      </c>
      <c r="EP62" s="26">
        <f t="shared" si="720"/>
        <v>0</v>
      </c>
      <c r="EQ62" s="27">
        <f t="shared" si="705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24">
        <f>Oktober!J63</f>
        <v>0</v>
      </c>
      <c r="E63" s="25">
        <f>Oktober!K63</f>
        <v>0</v>
      </c>
      <c r="F63" s="26">
        <f t="shared" si="647"/>
        <v>0</v>
      </c>
      <c r="G63" s="25"/>
      <c r="H63" s="25"/>
      <c r="I63" s="26">
        <f t="shared" si="648"/>
        <v>0</v>
      </c>
      <c r="J63" s="26">
        <f t="shared" ref="J63:K63" si="721">SUM(D63+G63)</f>
        <v>0</v>
      </c>
      <c r="K63" s="26">
        <f t="shared" si="721"/>
        <v>0</v>
      </c>
      <c r="L63" s="27">
        <f t="shared" si="650"/>
        <v>0</v>
      </c>
      <c r="M63" s="28">
        <f>Oktober!S63</f>
        <v>0</v>
      </c>
      <c r="N63" s="26">
        <f>Oktober!T63</f>
        <v>0</v>
      </c>
      <c r="O63" s="26">
        <f t="shared" si="651"/>
        <v>0</v>
      </c>
      <c r="P63" s="26"/>
      <c r="Q63" s="26"/>
      <c r="R63" s="26">
        <f t="shared" si="652"/>
        <v>0</v>
      </c>
      <c r="S63" s="26">
        <f t="shared" ref="S63:T63" si="722">SUM(M63+P63)</f>
        <v>0</v>
      </c>
      <c r="T63" s="26">
        <f t="shared" si="722"/>
        <v>0</v>
      </c>
      <c r="U63" s="27">
        <f t="shared" si="654"/>
        <v>0</v>
      </c>
      <c r="V63" s="28">
        <f>Oktober!AB63</f>
        <v>15</v>
      </c>
      <c r="W63" s="28">
        <f>Oktober!AC63</f>
        <v>18</v>
      </c>
      <c r="X63" s="26">
        <f t="shared" si="655"/>
        <v>33</v>
      </c>
      <c r="Y63" s="26"/>
      <c r="Z63" s="26"/>
      <c r="AA63" s="26">
        <f t="shared" si="656"/>
        <v>0</v>
      </c>
      <c r="AB63" s="26">
        <f t="shared" ref="AB63:AC63" si="723">SUM(V63+Y63)</f>
        <v>15</v>
      </c>
      <c r="AC63" s="26">
        <f t="shared" si="723"/>
        <v>18</v>
      </c>
      <c r="AD63" s="27">
        <f t="shared" si="658"/>
        <v>33</v>
      </c>
      <c r="AE63" s="28">
        <f>Oktober!AK63</f>
        <v>0</v>
      </c>
      <c r="AF63" s="28">
        <f>Oktober!AL63</f>
        <v>0</v>
      </c>
      <c r="AG63" s="26">
        <f t="shared" si="659"/>
        <v>0</v>
      </c>
      <c r="AH63" s="25">
        <v>0</v>
      </c>
      <c r="AI63" s="25">
        <v>0</v>
      </c>
      <c r="AJ63" s="26">
        <f t="shared" si="660"/>
        <v>0</v>
      </c>
      <c r="AK63" s="26">
        <f t="shared" ref="AK63:AL63" si="724">SUM(AE63+AH63)</f>
        <v>0</v>
      </c>
      <c r="AL63" s="26">
        <f t="shared" si="724"/>
        <v>0</v>
      </c>
      <c r="AM63" s="27">
        <f t="shared" si="662"/>
        <v>0</v>
      </c>
      <c r="AN63" s="30">
        <f>Oktober!AT63</f>
        <v>0</v>
      </c>
      <c r="AO63" s="26">
        <f>Oktober!AU63</f>
        <v>0</v>
      </c>
      <c r="AP63" s="26">
        <f t="shared" si="663"/>
        <v>0</v>
      </c>
      <c r="AQ63" s="25">
        <v>0</v>
      </c>
      <c r="AR63" s="25">
        <v>0</v>
      </c>
      <c r="AS63" s="26">
        <f t="shared" si="664"/>
        <v>0</v>
      </c>
      <c r="AT63" s="26">
        <f t="shared" ref="AT63:AU63" si="725">SUM(AN63+AQ63)</f>
        <v>0</v>
      </c>
      <c r="AU63" s="26">
        <f t="shared" si="725"/>
        <v>0</v>
      </c>
      <c r="AV63" s="27">
        <f t="shared" si="666"/>
        <v>0</v>
      </c>
      <c r="AW63" s="28">
        <f>Oktober!BC63</f>
        <v>0</v>
      </c>
      <c r="AX63" s="28">
        <f>Oktober!BD63</f>
        <v>0</v>
      </c>
      <c r="AY63" s="26">
        <f t="shared" si="667"/>
        <v>0</v>
      </c>
      <c r="AZ63" s="25">
        <v>0</v>
      </c>
      <c r="BA63" s="25">
        <v>0</v>
      </c>
      <c r="BB63" s="26">
        <f t="shared" si="668"/>
        <v>0</v>
      </c>
      <c r="BC63" s="26">
        <f t="shared" ref="BC63:BD63" si="726">SUM(AW63+AZ63)</f>
        <v>0</v>
      </c>
      <c r="BD63" s="26">
        <f t="shared" si="726"/>
        <v>0</v>
      </c>
      <c r="BE63" s="27">
        <f t="shared" si="670"/>
        <v>0</v>
      </c>
      <c r="BF63" s="30">
        <f>Oktober!BL63</f>
        <v>0</v>
      </c>
      <c r="BG63" s="26">
        <f>Oktober!BM63</f>
        <v>0</v>
      </c>
      <c r="BH63" s="26">
        <f t="shared" si="671"/>
        <v>0</v>
      </c>
      <c r="BI63" s="25">
        <v>0</v>
      </c>
      <c r="BJ63" s="25">
        <v>0</v>
      </c>
      <c r="BK63" s="26">
        <f t="shared" si="672"/>
        <v>0</v>
      </c>
      <c r="BL63" s="26">
        <f t="shared" ref="BL63:BM63" si="727">SUM(BF63+BI63)</f>
        <v>0</v>
      </c>
      <c r="BM63" s="26">
        <f t="shared" si="727"/>
        <v>0</v>
      </c>
      <c r="BN63" s="27">
        <f t="shared" si="674"/>
        <v>0</v>
      </c>
      <c r="BO63" s="28">
        <f>Oktober!BU63</f>
        <v>80</v>
      </c>
      <c r="BP63" s="28">
        <f>Oktober!BV63</f>
        <v>195</v>
      </c>
      <c r="BQ63" s="26">
        <f t="shared" si="675"/>
        <v>275</v>
      </c>
      <c r="BR63" s="26"/>
      <c r="BS63" s="26"/>
      <c r="BT63" s="26">
        <f t="shared" si="676"/>
        <v>0</v>
      </c>
      <c r="BU63" s="26">
        <f t="shared" ref="BU63:BV63" si="728">SUM(BO63+BR63)</f>
        <v>80</v>
      </c>
      <c r="BV63" s="26">
        <f t="shared" si="728"/>
        <v>195</v>
      </c>
      <c r="BW63" s="27">
        <f t="shared" si="678"/>
        <v>275</v>
      </c>
      <c r="BX63" s="30">
        <f>Oktober!CD63</f>
        <v>484</v>
      </c>
      <c r="BY63" s="26">
        <f>Oktober!CE63</f>
        <v>650</v>
      </c>
      <c r="BZ63" s="26">
        <f t="shared" si="679"/>
        <v>1134</v>
      </c>
      <c r="CA63" s="25">
        <v>49</v>
      </c>
      <c r="CB63" s="25">
        <v>90</v>
      </c>
      <c r="CC63" s="26">
        <f t="shared" si="680"/>
        <v>139</v>
      </c>
      <c r="CD63" s="26">
        <f t="shared" ref="CD63:CE63" si="729">SUM(BX63+CA63)</f>
        <v>533</v>
      </c>
      <c r="CE63" s="26">
        <f t="shared" si="729"/>
        <v>740</v>
      </c>
      <c r="CF63" s="27">
        <f t="shared" si="682"/>
        <v>1273</v>
      </c>
      <c r="CG63" s="28">
        <f>September!CM63</f>
        <v>10</v>
      </c>
      <c r="CH63" s="28">
        <f>September!CN63</f>
        <v>4</v>
      </c>
      <c r="CI63" s="26">
        <f t="shared" si="683"/>
        <v>14</v>
      </c>
      <c r="CJ63" s="26"/>
      <c r="CK63" s="26"/>
      <c r="CL63" s="26">
        <f t="shared" si="684"/>
        <v>0</v>
      </c>
      <c r="CM63" s="26">
        <f t="shared" ref="CM63:CN63" si="730">SUM(CG63+CJ63)</f>
        <v>10</v>
      </c>
      <c r="CN63" s="26">
        <f t="shared" si="730"/>
        <v>4</v>
      </c>
      <c r="CO63" s="27">
        <f t="shared" si="686"/>
        <v>14</v>
      </c>
      <c r="CP63" s="95">
        <f ca="1">IFERROR(__xludf.DUMMYFUNCTION("""COMPUTED_VALUE"""),0)</f>
        <v>0</v>
      </c>
      <c r="CQ63" s="96">
        <f ca="1">IFERROR(__xludf.DUMMYFUNCTION("""COMPUTED_VALUE"""),0)</f>
        <v>0</v>
      </c>
      <c r="CR63" s="96">
        <f ca="1">IFERROR(__xludf.DUMMYFUNCTION("""COMPUTED_VALUE"""),0)</f>
        <v>0</v>
      </c>
      <c r="CS63" s="100">
        <f ca="1">IFERROR(__xludf.DUMMYFUNCTION("""COMPUTED_VALUE"""),0)</f>
        <v>0</v>
      </c>
      <c r="CT63" s="100">
        <f ca="1">IFERROR(__xludf.DUMMYFUNCTION("""COMPUTED_VALUE"""),0)</f>
        <v>0</v>
      </c>
      <c r="CU63" s="100">
        <f ca="1">IFERROR(__xludf.DUMMYFUNCTION("""COMPUTED_VALUE"""),0)</f>
        <v>0</v>
      </c>
      <c r="CV63" s="96">
        <f ca="1">IFERROR(__xludf.DUMMYFUNCTION("""COMPUTED_VALUE"""),0)</f>
        <v>0</v>
      </c>
      <c r="CW63" s="96">
        <f ca="1">IFERROR(__xludf.DUMMYFUNCTION("""COMPUTED_VALUE"""),0)</f>
        <v>0</v>
      </c>
      <c r="CX63" s="97">
        <f ca="1">IFERROR(__xludf.DUMMYFUNCTION("""COMPUTED_VALUE"""),0)</f>
        <v>0</v>
      </c>
      <c r="CY63" s="28">
        <f>Oktober!DE63</f>
        <v>17</v>
      </c>
      <c r="CZ63" s="28">
        <f>Oktober!DF63</f>
        <v>26</v>
      </c>
      <c r="DA63" s="26">
        <f t="shared" si="687"/>
        <v>43</v>
      </c>
      <c r="DB63" s="25">
        <v>0</v>
      </c>
      <c r="DC63" s="25">
        <v>0</v>
      </c>
      <c r="DD63" s="26">
        <f t="shared" si="688"/>
        <v>0</v>
      </c>
      <c r="DE63" s="26">
        <f t="shared" ref="DE63:DF63" si="731">SUM(CY63+DB63)</f>
        <v>17</v>
      </c>
      <c r="DF63" s="26">
        <f t="shared" si="731"/>
        <v>26</v>
      </c>
      <c r="DG63" s="27">
        <f t="shared" si="689"/>
        <v>43</v>
      </c>
      <c r="DH63" s="30">
        <f>Oktober!DN63</f>
        <v>0</v>
      </c>
      <c r="DI63" s="26">
        <f>Oktober!DO63</f>
        <v>0</v>
      </c>
      <c r="DJ63" s="26">
        <f t="shared" si="690"/>
        <v>0</v>
      </c>
      <c r="DK63" s="26"/>
      <c r="DL63" s="26"/>
      <c r="DM63" s="26">
        <f t="shared" si="691"/>
        <v>0</v>
      </c>
      <c r="DN63" s="26">
        <f t="shared" ref="DN63:DO63" si="732">SUM(DH63+DK63)</f>
        <v>0</v>
      </c>
      <c r="DO63" s="26">
        <f t="shared" si="732"/>
        <v>0</v>
      </c>
      <c r="DP63" s="27">
        <f t="shared" si="693"/>
        <v>0</v>
      </c>
      <c r="DQ63" s="28">
        <f>Oktober!DW63</f>
        <v>0</v>
      </c>
      <c r="DR63" s="26">
        <f>Oktober!DX63</f>
        <v>0</v>
      </c>
      <c r="DS63" s="26">
        <f t="shared" si="694"/>
        <v>0</v>
      </c>
      <c r="DT63" s="204">
        <v>0</v>
      </c>
      <c r="DU63" s="203">
        <v>0</v>
      </c>
      <c r="DV63" s="26">
        <f t="shared" si="695"/>
        <v>0</v>
      </c>
      <c r="DW63" s="26">
        <f t="shared" ref="DW63:DX63" si="733">SUM(DQ63+DT63)</f>
        <v>0</v>
      </c>
      <c r="DX63" s="26">
        <f t="shared" si="733"/>
        <v>0</v>
      </c>
      <c r="DY63" s="27">
        <f t="shared" si="697"/>
        <v>0</v>
      </c>
      <c r="DZ63" s="30">
        <f>Oktober!EF63</f>
        <v>0</v>
      </c>
      <c r="EA63" s="26">
        <f>Oktober!EG63</f>
        <v>0</v>
      </c>
      <c r="EB63" s="26">
        <f t="shared" si="698"/>
        <v>0</v>
      </c>
      <c r="EC63" s="26"/>
      <c r="ED63" s="26"/>
      <c r="EE63" s="26">
        <f t="shared" si="699"/>
        <v>0</v>
      </c>
      <c r="EF63" s="26">
        <f t="shared" ref="EF63:EG63" si="734">SUM(DZ63+EC63)</f>
        <v>0</v>
      </c>
      <c r="EG63" s="26">
        <f t="shared" si="734"/>
        <v>0</v>
      </c>
      <c r="EH63" s="27">
        <f t="shared" si="701"/>
        <v>0</v>
      </c>
      <c r="EI63" s="30">
        <f>Oktober!EO63</f>
        <v>0</v>
      </c>
      <c r="EJ63" s="26">
        <f>Oktober!EP63</f>
        <v>0</v>
      </c>
      <c r="EK63" s="26">
        <f t="shared" si="702"/>
        <v>0</v>
      </c>
      <c r="EL63" s="26"/>
      <c r="EM63" s="26"/>
      <c r="EN63" s="26">
        <f t="shared" si="703"/>
        <v>0</v>
      </c>
      <c r="EO63" s="26">
        <f t="shared" ref="EO63:EP63" si="735">SUM(EI63+EL63)</f>
        <v>0</v>
      </c>
      <c r="EP63" s="26">
        <f t="shared" si="735"/>
        <v>0</v>
      </c>
      <c r="EQ63" s="27">
        <f t="shared" si="705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24">
        <f>Oktober!J64</f>
        <v>3</v>
      </c>
      <c r="E64" s="25">
        <f>Oktober!K64</f>
        <v>7</v>
      </c>
      <c r="F64" s="26">
        <f t="shared" si="647"/>
        <v>10</v>
      </c>
      <c r="G64" s="25"/>
      <c r="H64" s="25">
        <v>1</v>
      </c>
      <c r="I64" s="26">
        <f t="shared" si="648"/>
        <v>1</v>
      </c>
      <c r="J64" s="26">
        <f t="shared" ref="J64:K64" si="736">SUM(D64+G64)</f>
        <v>3</v>
      </c>
      <c r="K64" s="26">
        <f t="shared" si="736"/>
        <v>8</v>
      </c>
      <c r="L64" s="27">
        <f t="shared" si="650"/>
        <v>11</v>
      </c>
      <c r="M64" s="28">
        <f>Oktober!S64</f>
        <v>0</v>
      </c>
      <c r="N64" s="26">
        <f>Oktober!T64</f>
        <v>0</v>
      </c>
      <c r="O64" s="26">
        <f t="shared" si="651"/>
        <v>0</v>
      </c>
      <c r="P64" s="26"/>
      <c r="Q64" s="26"/>
      <c r="R64" s="26">
        <f t="shared" si="652"/>
        <v>0</v>
      </c>
      <c r="S64" s="26">
        <f t="shared" ref="S64:T64" si="737">SUM(M64+P64)</f>
        <v>0</v>
      </c>
      <c r="T64" s="26">
        <f t="shared" si="737"/>
        <v>0</v>
      </c>
      <c r="U64" s="27">
        <f t="shared" si="654"/>
        <v>0</v>
      </c>
      <c r="V64" s="28">
        <f>Oktober!AB64</f>
        <v>0</v>
      </c>
      <c r="W64" s="28">
        <f>Oktober!AC64</f>
        <v>0</v>
      </c>
      <c r="X64" s="26">
        <f t="shared" si="655"/>
        <v>0</v>
      </c>
      <c r="Y64" s="26"/>
      <c r="Z64" s="26"/>
      <c r="AA64" s="26">
        <f t="shared" si="656"/>
        <v>0</v>
      </c>
      <c r="AB64" s="26">
        <f t="shared" ref="AB64:AC64" si="738">SUM(V64+Y64)</f>
        <v>0</v>
      </c>
      <c r="AC64" s="26">
        <f t="shared" si="738"/>
        <v>0</v>
      </c>
      <c r="AD64" s="27">
        <f t="shared" si="658"/>
        <v>0</v>
      </c>
      <c r="AE64" s="28">
        <f>Oktober!AK64</f>
        <v>7</v>
      </c>
      <c r="AF64" s="28">
        <f>Oktober!AL64</f>
        <v>9</v>
      </c>
      <c r="AG64" s="26">
        <f t="shared" si="659"/>
        <v>16</v>
      </c>
      <c r="AH64" s="25">
        <v>1</v>
      </c>
      <c r="AI64" s="25">
        <v>1</v>
      </c>
      <c r="AJ64" s="26">
        <f t="shared" si="660"/>
        <v>2</v>
      </c>
      <c r="AK64" s="26">
        <f t="shared" ref="AK64:AL64" si="739">SUM(AE64+AH64)</f>
        <v>8</v>
      </c>
      <c r="AL64" s="26">
        <f t="shared" si="739"/>
        <v>10</v>
      </c>
      <c r="AM64" s="27">
        <f t="shared" si="662"/>
        <v>18</v>
      </c>
      <c r="AN64" s="30">
        <f>Oktober!AT64</f>
        <v>7</v>
      </c>
      <c r="AO64" s="26">
        <f>Oktober!AU64</f>
        <v>49</v>
      </c>
      <c r="AP64" s="26">
        <f t="shared" si="663"/>
        <v>56</v>
      </c>
      <c r="AQ64" s="25">
        <v>2</v>
      </c>
      <c r="AR64" s="25">
        <v>3</v>
      </c>
      <c r="AS64" s="26">
        <f t="shared" si="664"/>
        <v>5</v>
      </c>
      <c r="AT64" s="26">
        <f t="shared" ref="AT64:AU64" si="740">SUM(AN64+AQ64)</f>
        <v>9</v>
      </c>
      <c r="AU64" s="26">
        <f t="shared" si="740"/>
        <v>52</v>
      </c>
      <c r="AV64" s="27">
        <f t="shared" si="666"/>
        <v>61</v>
      </c>
      <c r="AW64" s="28">
        <f>Oktober!BC64</f>
        <v>1</v>
      </c>
      <c r="AX64" s="28">
        <f>Oktober!BD64</f>
        <v>0</v>
      </c>
      <c r="AY64" s="26">
        <f t="shared" si="667"/>
        <v>1</v>
      </c>
      <c r="AZ64" s="25">
        <v>0</v>
      </c>
      <c r="BA64" s="25">
        <v>0</v>
      </c>
      <c r="BB64" s="26">
        <f t="shared" si="668"/>
        <v>0</v>
      </c>
      <c r="BC64" s="26">
        <f t="shared" ref="BC64:BD64" si="741">SUM(AW64+AZ64)</f>
        <v>1</v>
      </c>
      <c r="BD64" s="26">
        <f t="shared" si="741"/>
        <v>0</v>
      </c>
      <c r="BE64" s="27">
        <f t="shared" si="670"/>
        <v>1</v>
      </c>
      <c r="BF64" s="30">
        <f>Oktober!BL64</f>
        <v>9</v>
      </c>
      <c r="BG64" s="26">
        <f>Oktober!BM64</f>
        <v>16</v>
      </c>
      <c r="BH64" s="26">
        <f t="shared" si="671"/>
        <v>25</v>
      </c>
      <c r="BI64" s="25">
        <v>1</v>
      </c>
      <c r="BJ64" s="25">
        <v>6</v>
      </c>
      <c r="BK64" s="26">
        <f t="shared" si="672"/>
        <v>7</v>
      </c>
      <c r="BL64" s="26">
        <f t="shared" ref="BL64:BM64" si="742">SUM(BF64+BI64)</f>
        <v>10</v>
      </c>
      <c r="BM64" s="26">
        <f t="shared" si="742"/>
        <v>22</v>
      </c>
      <c r="BN64" s="27">
        <f t="shared" si="674"/>
        <v>32</v>
      </c>
      <c r="BO64" s="28">
        <f>Oktober!BU64</f>
        <v>4</v>
      </c>
      <c r="BP64" s="28">
        <f>Oktober!BV64</f>
        <v>0</v>
      </c>
      <c r="BQ64" s="26">
        <f t="shared" si="675"/>
        <v>4</v>
      </c>
      <c r="BR64" s="26"/>
      <c r="BS64" s="26"/>
      <c r="BT64" s="26">
        <f t="shared" si="676"/>
        <v>0</v>
      </c>
      <c r="BU64" s="26">
        <f t="shared" ref="BU64:BV64" si="743">SUM(BO64+BR64)</f>
        <v>4</v>
      </c>
      <c r="BV64" s="26">
        <f t="shared" si="743"/>
        <v>0</v>
      </c>
      <c r="BW64" s="27">
        <f t="shared" si="678"/>
        <v>4</v>
      </c>
      <c r="BX64" s="30">
        <f>Oktober!CD64</f>
        <v>7</v>
      </c>
      <c r="BY64" s="26">
        <f>Oktober!CE64</f>
        <v>3</v>
      </c>
      <c r="BZ64" s="26">
        <f t="shared" si="679"/>
        <v>10</v>
      </c>
      <c r="CA64" s="26"/>
      <c r="CB64" s="26"/>
      <c r="CC64" s="26">
        <f t="shared" si="680"/>
        <v>0</v>
      </c>
      <c r="CD64" s="26">
        <f t="shared" ref="CD64:CE64" si="744">SUM(BX64+CA64)</f>
        <v>7</v>
      </c>
      <c r="CE64" s="26">
        <f t="shared" si="744"/>
        <v>3</v>
      </c>
      <c r="CF64" s="27">
        <f t="shared" si="682"/>
        <v>10</v>
      </c>
      <c r="CG64" s="28">
        <f>September!CM64</f>
        <v>0</v>
      </c>
      <c r="CH64" s="28">
        <f>September!CN64</f>
        <v>2</v>
      </c>
      <c r="CI64" s="26">
        <f t="shared" si="683"/>
        <v>2</v>
      </c>
      <c r="CJ64" s="25">
        <v>0</v>
      </c>
      <c r="CK64" s="25">
        <v>1</v>
      </c>
      <c r="CL64" s="26">
        <f t="shared" si="684"/>
        <v>1</v>
      </c>
      <c r="CM64" s="26">
        <f t="shared" ref="CM64:CN64" si="745">SUM(CG64+CJ64)</f>
        <v>0</v>
      </c>
      <c r="CN64" s="26">
        <f t="shared" si="745"/>
        <v>3</v>
      </c>
      <c r="CO64" s="27">
        <f t="shared" si="686"/>
        <v>3</v>
      </c>
      <c r="CP64" s="95">
        <f ca="1">IFERROR(__xludf.DUMMYFUNCTION("""COMPUTED_VALUE"""),8)</f>
        <v>8</v>
      </c>
      <c r="CQ64" s="96">
        <f ca="1">IFERROR(__xludf.DUMMYFUNCTION("""COMPUTED_VALUE"""),106)</f>
        <v>106</v>
      </c>
      <c r="CR64" s="96">
        <f ca="1">IFERROR(__xludf.DUMMYFUNCTION("""COMPUTED_VALUE"""),116)</f>
        <v>116</v>
      </c>
      <c r="CS64" s="100">
        <f ca="1">IFERROR(__xludf.DUMMYFUNCTION("""COMPUTED_VALUE"""),4)</f>
        <v>4</v>
      </c>
      <c r="CT64" s="100">
        <f ca="1">IFERROR(__xludf.DUMMYFUNCTION("""COMPUTED_VALUE"""),12)</f>
        <v>12</v>
      </c>
      <c r="CU64" s="100">
        <f ca="1">IFERROR(__xludf.DUMMYFUNCTION("""COMPUTED_VALUE"""),16)</f>
        <v>16</v>
      </c>
      <c r="CV64" s="96">
        <f ca="1">IFERROR(__xludf.DUMMYFUNCTION("""COMPUTED_VALUE"""),12)</f>
        <v>12</v>
      </c>
      <c r="CW64" s="96">
        <f ca="1">IFERROR(__xludf.DUMMYFUNCTION("""COMPUTED_VALUE"""),118)</f>
        <v>118</v>
      </c>
      <c r="CX64" s="97">
        <f ca="1">IFERROR(__xludf.DUMMYFUNCTION("""COMPUTED_VALUE"""),132)</f>
        <v>132</v>
      </c>
      <c r="CY64" s="28">
        <f>Oktober!DE64</f>
        <v>4</v>
      </c>
      <c r="CZ64" s="28">
        <f>Oktober!DF64</f>
        <v>15</v>
      </c>
      <c r="DA64" s="26">
        <f t="shared" si="687"/>
        <v>19</v>
      </c>
      <c r="DB64" s="25">
        <v>1</v>
      </c>
      <c r="DC64" s="25">
        <v>5</v>
      </c>
      <c r="DD64" s="26">
        <f t="shared" si="688"/>
        <v>6</v>
      </c>
      <c r="DE64" s="26">
        <f t="shared" ref="DE64:DF64" si="746">SUM(CY64+DB64)</f>
        <v>5</v>
      </c>
      <c r="DF64" s="26">
        <f t="shared" si="746"/>
        <v>20</v>
      </c>
      <c r="DG64" s="27">
        <f t="shared" si="689"/>
        <v>25</v>
      </c>
      <c r="DH64" s="30">
        <f>Oktober!DN64</f>
        <v>102</v>
      </c>
      <c r="DI64" s="26">
        <f>Oktober!DO64</f>
        <v>52</v>
      </c>
      <c r="DJ64" s="26">
        <f t="shared" si="690"/>
        <v>154</v>
      </c>
      <c r="DK64" s="25">
        <v>15</v>
      </c>
      <c r="DL64" s="25">
        <v>2</v>
      </c>
      <c r="DM64" s="26">
        <f t="shared" si="691"/>
        <v>17</v>
      </c>
      <c r="DN64" s="26">
        <f t="shared" ref="DN64:DO64" si="747">SUM(DH64+DK64)</f>
        <v>117</v>
      </c>
      <c r="DO64" s="26">
        <f t="shared" si="747"/>
        <v>54</v>
      </c>
      <c r="DP64" s="27">
        <f t="shared" si="693"/>
        <v>171</v>
      </c>
      <c r="DQ64" s="28">
        <f>Oktober!DW64</f>
        <v>4</v>
      </c>
      <c r="DR64" s="26">
        <f>Oktober!DX64</f>
        <v>1</v>
      </c>
      <c r="DS64" s="26">
        <f t="shared" si="694"/>
        <v>5</v>
      </c>
      <c r="DT64" s="204">
        <v>1</v>
      </c>
      <c r="DU64" s="203">
        <v>0</v>
      </c>
      <c r="DV64" s="26">
        <f t="shared" si="695"/>
        <v>1</v>
      </c>
      <c r="DW64" s="26">
        <f t="shared" ref="DW64:DX64" si="748">SUM(DQ64+DT64)</f>
        <v>5</v>
      </c>
      <c r="DX64" s="26">
        <f t="shared" si="748"/>
        <v>1</v>
      </c>
      <c r="DY64" s="27">
        <f t="shared" si="697"/>
        <v>6</v>
      </c>
      <c r="DZ64" s="30">
        <f>Oktober!EF64</f>
        <v>12</v>
      </c>
      <c r="EA64" s="26">
        <f>Oktober!EG64</f>
        <v>1</v>
      </c>
      <c r="EB64" s="26">
        <f t="shared" si="698"/>
        <v>13</v>
      </c>
      <c r="EC64" s="26"/>
      <c r="ED64" s="26"/>
      <c r="EE64" s="26">
        <f t="shared" si="699"/>
        <v>0</v>
      </c>
      <c r="EF64" s="26">
        <f t="shared" ref="EF64:EG64" si="749">SUM(DZ64+EC64)</f>
        <v>12</v>
      </c>
      <c r="EG64" s="26">
        <f t="shared" si="749"/>
        <v>1</v>
      </c>
      <c r="EH64" s="27">
        <f t="shared" si="701"/>
        <v>13</v>
      </c>
      <c r="EI64" s="30">
        <f>Oktober!EO64</f>
        <v>0</v>
      </c>
      <c r="EJ64" s="26">
        <f>Oktober!EP64</f>
        <v>3</v>
      </c>
      <c r="EK64" s="26">
        <f t="shared" si="702"/>
        <v>3</v>
      </c>
      <c r="EL64" s="26"/>
      <c r="EM64" s="25">
        <v>2</v>
      </c>
      <c r="EN64" s="26">
        <f t="shared" si="703"/>
        <v>2</v>
      </c>
      <c r="EO64" s="26">
        <f t="shared" ref="EO64:EP64" si="750">SUM(EI64+EL64)</f>
        <v>0</v>
      </c>
      <c r="EP64" s="26">
        <f t="shared" si="750"/>
        <v>5</v>
      </c>
      <c r="EQ64" s="27">
        <f t="shared" si="705"/>
        <v>5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24">
        <f>Oktober!J65</f>
        <v>0</v>
      </c>
      <c r="E65" s="25">
        <f>Oktober!K65</f>
        <v>7</v>
      </c>
      <c r="F65" s="26">
        <f t="shared" si="647"/>
        <v>7</v>
      </c>
      <c r="G65" s="26"/>
      <c r="H65" s="25">
        <v>1</v>
      </c>
      <c r="I65" s="26">
        <f t="shared" si="648"/>
        <v>1</v>
      </c>
      <c r="J65" s="26">
        <f t="shared" ref="J65:K65" si="751">SUM(D65+G65)</f>
        <v>0</v>
      </c>
      <c r="K65" s="26">
        <f t="shared" si="751"/>
        <v>8</v>
      </c>
      <c r="L65" s="27">
        <f t="shared" si="650"/>
        <v>8</v>
      </c>
      <c r="M65" s="28">
        <f>Oktober!S65</f>
        <v>0</v>
      </c>
      <c r="N65" s="26">
        <f>Oktober!T65</f>
        <v>0</v>
      </c>
      <c r="O65" s="26">
        <f t="shared" si="651"/>
        <v>0</v>
      </c>
      <c r="P65" s="26"/>
      <c r="Q65" s="26"/>
      <c r="R65" s="26">
        <f t="shared" si="652"/>
        <v>0</v>
      </c>
      <c r="S65" s="26">
        <f t="shared" ref="S65:T65" si="752">SUM(M65+P65)</f>
        <v>0</v>
      </c>
      <c r="T65" s="26">
        <f t="shared" si="752"/>
        <v>0</v>
      </c>
      <c r="U65" s="27">
        <f t="shared" si="654"/>
        <v>0</v>
      </c>
      <c r="V65" s="28">
        <f>Oktober!AB65</f>
        <v>0</v>
      </c>
      <c r="W65" s="28">
        <f>Oktober!AC65</f>
        <v>0</v>
      </c>
      <c r="X65" s="26">
        <f t="shared" si="655"/>
        <v>0</v>
      </c>
      <c r="Y65" s="26"/>
      <c r="Z65" s="26"/>
      <c r="AA65" s="26">
        <f t="shared" si="656"/>
        <v>0</v>
      </c>
      <c r="AB65" s="26">
        <f t="shared" ref="AB65:AC65" si="753">SUM(V65+Y65)</f>
        <v>0</v>
      </c>
      <c r="AC65" s="26">
        <f t="shared" si="753"/>
        <v>0</v>
      </c>
      <c r="AD65" s="27">
        <f t="shared" si="658"/>
        <v>0</v>
      </c>
      <c r="AE65" s="28">
        <f>Oktober!AK65</f>
        <v>3</v>
      </c>
      <c r="AF65" s="28">
        <f>Oktober!AL65</f>
        <v>8</v>
      </c>
      <c r="AG65" s="26">
        <f t="shared" si="659"/>
        <v>11</v>
      </c>
      <c r="AH65" s="25">
        <v>0</v>
      </c>
      <c r="AI65" s="25">
        <v>1</v>
      </c>
      <c r="AJ65" s="26">
        <f t="shared" si="660"/>
        <v>1</v>
      </c>
      <c r="AK65" s="26">
        <f t="shared" ref="AK65:AL65" si="754">SUM(AE65+AH65)</f>
        <v>3</v>
      </c>
      <c r="AL65" s="26">
        <f t="shared" si="754"/>
        <v>9</v>
      </c>
      <c r="AM65" s="27">
        <f t="shared" si="662"/>
        <v>12</v>
      </c>
      <c r="AN65" s="30">
        <f>Oktober!AT65</f>
        <v>7</v>
      </c>
      <c r="AO65" s="26">
        <f>Oktober!AU65</f>
        <v>51</v>
      </c>
      <c r="AP65" s="26">
        <f t="shared" si="663"/>
        <v>58</v>
      </c>
      <c r="AQ65" s="25">
        <v>2</v>
      </c>
      <c r="AR65" s="25">
        <v>3</v>
      </c>
      <c r="AS65" s="26">
        <f t="shared" si="664"/>
        <v>5</v>
      </c>
      <c r="AT65" s="26">
        <f t="shared" ref="AT65:AU65" si="755">SUM(AN65+AQ65)</f>
        <v>9</v>
      </c>
      <c r="AU65" s="26">
        <f t="shared" si="755"/>
        <v>54</v>
      </c>
      <c r="AV65" s="27">
        <f t="shared" si="666"/>
        <v>63</v>
      </c>
      <c r="AW65" s="28">
        <f>Oktober!BC65</f>
        <v>0</v>
      </c>
      <c r="AX65" s="28">
        <f>Oktober!BD65</f>
        <v>0</v>
      </c>
      <c r="AY65" s="26">
        <f t="shared" si="667"/>
        <v>0</v>
      </c>
      <c r="AZ65" s="25">
        <v>0</v>
      </c>
      <c r="BA65" s="25">
        <v>0</v>
      </c>
      <c r="BB65" s="26">
        <f t="shared" si="668"/>
        <v>0</v>
      </c>
      <c r="BC65" s="26">
        <f t="shared" ref="BC65:BD65" si="756">SUM(AW65+AZ65)</f>
        <v>0</v>
      </c>
      <c r="BD65" s="26">
        <f t="shared" si="756"/>
        <v>0</v>
      </c>
      <c r="BE65" s="27">
        <f t="shared" si="670"/>
        <v>0</v>
      </c>
      <c r="BF65" s="30">
        <f>Oktober!BL65</f>
        <v>0</v>
      </c>
      <c r="BG65" s="26">
        <f>Oktober!BM65</f>
        <v>16</v>
      </c>
      <c r="BH65" s="26">
        <f t="shared" si="671"/>
        <v>16</v>
      </c>
      <c r="BI65" s="25">
        <v>0</v>
      </c>
      <c r="BJ65" s="25">
        <v>6</v>
      </c>
      <c r="BK65" s="26">
        <f t="shared" si="672"/>
        <v>6</v>
      </c>
      <c r="BL65" s="26">
        <f t="shared" ref="BL65:BM65" si="757">SUM(BF65+BI65)</f>
        <v>0</v>
      </c>
      <c r="BM65" s="26">
        <f t="shared" si="757"/>
        <v>22</v>
      </c>
      <c r="BN65" s="27">
        <f t="shared" si="674"/>
        <v>22</v>
      </c>
      <c r="BO65" s="28">
        <f>Oktober!BU65</f>
        <v>2</v>
      </c>
      <c r="BP65" s="28">
        <f>Oktober!BV65</f>
        <v>0</v>
      </c>
      <c r="BQ65" s="26">
        <f t="shared" si="675"/>
        <v>2</v>
      </c>
      <c r="BR65" s="26"/>
      <c r="BS65" s="26"/>
      <c r="BT65" s="26">
        <f t="shared" si="676"/>
        <v>0</v>
      </c>
      <c r="BU65" s="26">
        <f t="shared" ref="BU65:BV65" si="758">SUM(BO65+BR65)</f>
        <v>2</v>
      </c>
      <c r="BV65" s="26">
        <f t="shared" si="758"/>
        <v>0</v>
      </c>
      <c r="BW65" s="27">
        <f t="shared" si="678"/>
        <v>2</v>
      </c>
      <c r="BX65" s="30">
        <f>Oktober!CD65</f>
        <v>0</v>
      </c>
      <c r="BY65" s="26">
        <f>Oktober!CE65</f>
        <v>3</v>
      </c>
      <c r="BZ65" s="26">
        <f t="shared" si="679"/>
        <v>3</v>
      </c>
      <c r="CA65" s="26"/>
      <c r="CB65" s="26"/>
      <c r="CC65" s="26">
        <f t="shared" si="680"/>
        <v>0</v>
      </c>
      <c r="CD65" s="26">
        <f t="shared" ref="CD65:CE65" si="759">SUM(BX65+CA65)</f>
        <v>0</v>
      </c>
      <c r="CE65" s="26">
        <f t="shared" si="759"/>
        <v>3</v>
      </c>
      <c r="CF65" s="27">
        <f t="shared" si="682"/>
        <v>3</v>
      </c>
      <c r="CG65" s="28">
        <f>September!CM65</f>
        <v>0</v>
      </c>
      <c r="CH65" s="28">
        <f>September!CN65</f>
        <v>2</v>
      </c>
      <c r="CI65" s="26">
        <f t="shared" si="683"/>
        <v>2</v>
      </c>
      <c r="CJ65" s="25">
        <v>0</v>
      </c>
      <c r="CK65" s="25">
        <v>1</v>
      </c>
      <c r="CL65" s="26">
        <f t="shared" si="684"/>
        <v>1</v>
      </c>
      <c r="CM65" s="26">
        <f t="shared" ref="CM65:CN65" si="760">SUM(CG65+CJ65)</f>
        <v>0</v>
      </c>
      <c r="CN65" s="26">
        <f t="shared" si="760"/>
        <v>3</v>
      </c>
      <c r="CO65" s="27">
        <f t="shared" si="686"/>
        <v>3</v>
      </c>
      <c r="CP65" s="95"/>
      <c r="CQ65" s="96">
        <f ca="1">IFERROR(__xludf.DUMMYFUNCTION("""COMPUTED_VALUE"""),106)</f>
        <v>106</v>
      </c>
      <c r="CR65" s="96">
        <f ca="1">IFERROR(__xludf.DUMMYFUNCTION("""COMPUTED_VALUE"""),106)</f>
        <v>106</v>
      </c>
      <c r="CS65" s="100"/>
      <c r="CT65" s="100">
        <f ca="1">IFERROR(__xludf.DUMMYFUNCTION("""COMPUTED_VALUE"""),12)</f>
        <v>12</v>
      </c>
      <c r="CU65" s="100">
        <f ca="1">IFERROR(__xludf.DUMMYFUNCTION("""COMPUTED_VALUE"""),12)</f>
        <v>12</v>
      </c>
      <c r="CV65" s="96"/>
      <c r="CW65" s="96">
        <f ca="1">IFERROR(__xludf.DUMMYFUNCTION("""COMPUTED_VALUE"""),118)</f>
        <v>118</v>
      </c>
      <c r="CX65" s="97">
        <f ca="1">IFERROR(__xludf.DUMMYFUNCTION("""COMPUTED_VALUE"""),118)</f>
        <v>118</v>
      </c>
      <c r="CY65" s="28">
        <f>Oktober!DE65</f>
        <v>0</v>
      </c>
      <c r="CZ65" s="28">
        <f>Oktober!DF65</f>
        <v>25</v>
      </c>
      <c r="DA65" s="26">
        <f t="shared" si="687"/>
        <v>25</v>
      </c>
      <c r="DB65" s="25">
        <v>0</v>
      </c>
      <c r="DC65" s="25">
        <v>6</v>
      </c>
      <c r="DD65" s="26">
        <f t="shared" si="688"/>
        <v>6</v>
      </c>
      <c r="DE65" s="26">
        <f t="shared" ref="DE65:DF65" si="761">SUM(CY65+DB65)</f>
        <v>0</v>
      </c>
      <c r="DF65" s="26">
        <f t="shared" si="761"/>
        <v>31</v>
      </c>
      <c r="DG65" s="27">
        <f t="shared" si="689"/>
        <v>31</v>
      </c>
      <c r="DH65" s="30">
        <f>Oktober!DN65</f>
        <v>0</v>
      </c>
      <c r="DI65" s="26">
        <f>Oktober!DO65</f>
        <v>52</v>
      </c>
      <c r="DJ65" s="26">
        <f t="shared" si="690"/>
        <v>52</v>
      </c>
      <c r="DK65" s="26"/>
      <c r="DL65" s="25">
        <v>2</v>
      </c>
      <c r="DM65" s="26">
        <f t="shared" si="691"/>
        <v>2</v>
      </c>
      <c r="DN65" s="26">
        <f t="shared" ref="DN65:DO65" si="762">SUM(DH65+DK65)</f>
        <v>0</v>
      </c>
      <c r="DO65" s="26">
        <f t="shared" si="762"/>
        <v>54</v>
      </c>
      <c r="DP65" s="27">
        <f t="shared" si="693"/>
        <v>54</v>
      </c>
      <c r="DQ65" s="28">
        <f>Oktober!DW65</f>
        <v>0</v>
      </c>
      <c r="DR65" s="26">
        <f>Oktober!DX65</f>
        <v>0</v>
      </c>
      <c r="DS65" s="26">
        <f t="shared" si="694"/>
        <v>0</v>
      </c>
      <c r="DT65" s="202"/>
      <c r="DU65" s="203">
        <v>0</v>
      </c>
      <c r="DV65" s="26">
        <f t="shared" si="695"/>
        <v>0</v>
      </c>
      <c r="DW65" s="26">
        <f t="shared" ref="DW65:DX65" si="763">SUM(DQ65+DT65)</f>
        <v>0</v>
      </c>
      <c r="DX65" s="26">
        <f t="shared" si="763"/>
        <v>0</v>
      </c>
      <c r="DY65" s="27">
        <f t="shared" si="697"/>
        <v>0</v>
      </c>
      <c r="DZ65" s="30">
        <f>Oktober!EF65</f>
        <v>0</v>
      </c>
      <c r="EA65" s="26">
        <f>Oktober!EG65</f>
        <v>2</v>
      </c>
      <c r="EB65" s="26">
        <f t="shared" si="698"/>
        <v>2</v>
      </c>
      <c r="EC65" s="26"/>
      <c r="ED65" s="26"/>
      <c r="EE65" s="26">
        <f t="shared" si="699"/>
        <v>0</v>
      </c>
      <c r="EF65" s="26">
        <f t="shared" ref="EF65:EG65" si="764">SUM(DZ65+EC65)</f>
        <v>0</v>
      </c>
      <c r="EG65" s="26">
        <f t="shared" si="764"/>
        <v>2</v>
      </c>
      <c r="EH65" s="27">
        <f t="shared" si="701"/>
        <v>2</v>
      </c>
      <c r="EI65" s="30">
        <f>Oktober!EO65</f>
        <v>0</v>
      </c>
      <c r="EJ65" s="26">
        <f>Oktober!EP65</f>
        <v>3</v>
      </c>
      <c r="EK65" s="26">
        <f t="shared" si="702"/>
        <v>3</v>
      </c>
      <c r="EL65" s="26"/>
      <c r="EM65" s="25">
        <v>2</v>
      </c>
      <c r="EN65" s="26">
        <f t="shared" si="703"/>
        <v>2</v>
      </c>
      <c r="EO65" s="26">
        <f t="shared" ref="EO65:EP65" si="765">SUM(EI65+EL65)</f>
        <v>0</v>
      </c>
      <c r="EP65" s="26">
        <f t="shared" si="765"/>
        <v>5</v>
      </c>
      <c r="EQ65" s="27">
        <f t="shared" si="705"/>
        <v>5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24">
        <f>Oktober!J66</f>
        <v>0</v>
      </c>
      <c r="E66" s="25">
        <f>Oktober!K66</f>
        <v>6</v>
      </c>
      <c r="F66" s="26">
        <f t="shared" si="647"/>
        <v>6</v>
      </c>
      <c r="G66" s="26"/>
      <c r="H66" s="25">
        <v>1</v>
      </c>
      <c r="I66" s="26">
        <f t="shared" si="648"/>
        <v>1</v>
      </c>
      <c r="J66" s="26">
        <f t="shared" ref="J66:K66" si="766">SUM(D66+G66)</f>
        <v>0</v>
      </c>
      <c r="K66" s="26">
        <f t="shared" si="766"/>
        <v>7</v>
      </c>
      <c r="L66" s="27">
        <f t="shared" si="650"/>
        <v>7</v>
      </c>
      <c r="M66" s="28">
        <f>Oktober!S66</f>
        <v>0</v>
      </c>
      <c r="N66" s="26">
        <f>Oktober!T66</f>
        <v>0</v>
      </c>
      <c r="O66" s="26">
        <f t="shared" si="651"/>
        <v>0</v>
      </c>
      <c r="P66" s="26"/>
      <c r="Q66" s="26"/>
      <c r="R66" s="26">
        <f t="shared" si="652"/>
        <v>0</v>
      </c>
      <c r="S66" s="26">
        <f t="shared" ref="S66:T66" si="767">SUM(M66+P66)</f>
        <v>0</v>
      </c>
      <c r="T66" s="26">
        <f t="shared" si="767"/>
        <v>0</v>
      </c>
      <c r="U66" s="27">
        <f t="shared" si="654"/>
        <v>0</v>
      </c>
      <c r="V66" s="28">
        <f>Oktober!AB66</f>
        <v>0</v>
      </c>
      <c r="W66" s="28">
        <f>Oktober!AC66</f>
        <v>0</v>
      </c>
      <c r="X66" s="26">
        <f t="shared" si="655"/>
        <v>0</v>
      </c>
      <c r="Y66" s="26"/>
      <c r="Z66" s="26"/>
      <c r="AA66" s="26">
        <f t="shared" si="656"/>
        <v>0</v>
      </c>
      <c r="AB66" s="26">
        <f t="shared" ref="AB66:AC66" si="768">SUM(V66+Y66)</f>
        <v>0</v>
      </c>
      <c r="AC66" s="26">
        <f t="shared" si="768"/>
        <v>0</v>
      </c>
      <c r="AD66" s="27">
        <f t="shared" si="658"/>
        <v>0</v>
      </c>
      <c r="AE66" s="28">
        <f>Oktober!AK66</f>
        <v>1</v>
      </c>
      <c r="AF66" s="28">
        <f>Oktober!AL66</f>
        <v>8</v>
      </c>
      <c r="AG66" s="26">
        <f t="shared" si="659"/>
        <v>9</v>
      </c>
      <c r="AH66" s="25">
        <v>0</v>
      </c>
      <c r="AI66" s="25">
        <v>1</v>
      </c>
      <c r="AJ66" s="26">
        <f t="shared" si="660"/>
        <v>1</v>
      </c>
      <c r="AK66" s="26">
        <f t="shared" ref="AK66:AL66" si="769">SUM(AE66+AH66)</f>
        <v>1</v>
      </c>
      <c r="AL66" s="26">
        <f t="shared" si="769"/>
        <v>9</v>
      </c>
      <c r="AM66" s="27">
        <f t="shared" si="662"/>
        <v>10</v>
      </c>
      <c r="AN66" s="30">
        <f>Oktober!AT66</f>
        <v>7</v>
      </c>
      <c r="AO66" s="26">
        <f>Oktober!AU66</f>
        <v>51</v>
      </c>
      <c r="AP66" s="26">
        <f t="shared" si="663"/>
        <v>58</v>
      </c>
      <c r="AQ66" s="25">
        <v>2</v>
      </c>
      <c r="AR66" s="25">
        <v>3</v>
      </c>
      <c r="AS66" s="26">
        <f t="shared" si="664"/>
        <v>5</v>
      </c>
      <c r="AT66" s="26">
        <f t="shared" ref="AT66:AU66" si="770">SUM(AN66+AQ66)</f>
        <v>9</v>
      </c>
      <c r="AU66" s="26">
        <f t="shared" si="770"/>
        <v>54</v>
      </c>
      <c r="AV66" s="27">
        <f t="shared" si="666"/>
        <v>63</v>
      </c>
      <c r="AW66" s="28">
        <f>Oktober!BC66</f>
        <v>0</v>
      </c>
      <c r="AX66" s="28">
        <f>Oktober!BD66</f>
        <v>0</v>
      </c>
      <c r="AY66" s="26">
        <f t="shared" si="667"/>
        <v>0</v>
      </c>
      <c r="AZ66" s="25">
        <v>0</v>
      </c>
      <c r="BA66" s="25">
        <v>0</v>
      </c>
      <c r="BB66" s="26">
        <f t="shared" si="668"/>
        <v>0</v>
      </c>
      <c r="BC66" s="26">
        <f t="shared" ref="BC66:BD66" si="771">SUM(AW66+AZ66)</f>
        <v>0</v>
      </c>
      <c r="BD66" s="26">
        <f t="shared" si="771"/>
        <v>0</v>
      </c>
      <c r="BE66" s="27">
        <f t="shared" si="670"/>
        <v>0</v>
      </c>
      <c r="BF66" s="30">
        <f>Oktober!BL66</f>
        <v>0</v>
      </c>
      <c r="BG66" s="26">
        <f>Oktober!BM66</f>
        <v>16</v>
      </c>
      <c r="BH66" s="26">
        <f t="shared" si="671"/>
        <v>16</v>
      </c>
      <c r="BI66" s="25">
        <v>0</v>
      </c>
      <c r="BJ66" s="25">
        <v>6</v>
      </c>
      <c r="BK66" s="26">
        <f t="shared" si="672"/>
        <v>6</v>
      </c>
      <c r="BL66" s="26">
        <f t="shared" ref="BL66:BM66" si="772">SUM(BF66+BI66)</f>
        <v>0</v>
      </c>
      <c r="BM66" s="26">
        <f t="shared" si="772"/>
        <v>22</v>
      </c>
      <c r="BN66" s="27">
        <f t="shared" si="674"/>
        <v>22</v>
      </c>
      <c r="BO66" s="28">
        <f>Oktober!BU66</f>
        <v>0</v>
      </c>
      <c r="BP66" s="28">
        <f>Oktober!BV66</f>
        <v>0</v>
      </c>
      <c r="BQ66" s="26">
        <f t="shared" si="675"/>
        <v>0</v>
      </c>
      <c r="BR66" s="26"/>
      <c r="BS66" s="26"/>
      <c r="BT66" s="26">
        <f t="shared" si="676"/>
        <v>0</v>
      </c>
      <c r="BU66" s="26">
        <f t="shared" ref="BU66:BV66" si="773">SUM(BO66+BR66)</f>
        <v>0</v>
      </c>
      <c r="BV66" s="26">
        <f t="shared" si="773"/>
        <v>0</v>
      </c>
      <c r="BW66" s="27">
        <f t="shared" si="678"/>
        <v>0</v>
      </c>
      <c r="BX66" s="30">
        <f>Oktober!CD66</f>
        <v>0</v>
      </c>
      <c r="BY66" s="26">
        <f>Oktober!CE66</f>
        <v>3</v>
      </c>
      <c r="BZ66" s="26">
        <f t="shared" si="679"/>
        <v>3</v>
      </c>
      <c r="CA66" s="26"/>
      <c r="CB66" s="26"/>
      <c r="CC66" s="26">
        <f t="shared" si="680"/>
        <v>0</v>
      </c>
      <c r="CD66" s="26">
        <f t="shared" ref="CD66:CE66" si="774">SUM(BX66+CA66)</f>
        <v>0</v>
      </c>
      <c r="CE66" s="26">
        <f t="shared" si="774"/>
        <v>3</v>
      </c>
      <c r="CF66" s="27">
        <f t="shared" si="682"/>
        <v>3</v>
      </c>
      <c r="CG66" s="28">
        <f>September!CM66</f>
        <v>0</v>
      </c>
      <c r="CH66" s="28">
        <f>September!CN66</f>
        <v>2</v>
      </c>
      <c r="CI66" s="26">
        <f t="shared" si="683"/>
        <v>2</v>
      </c>
      <c r="CJ66" s="25">
        <v>0</v>
      </c>
      <c r="CK66" s="25">
        <v>1</v>
      </c>
      <c r="CL66" s="26">
        <f t="shared" si="684"/>
        <v>1</v>
      </c>
      <c r="CM66" s="26">
        <f t="shared" ref="CM66:CN66" si="775">SUM(CG66+CJ66)</f>
        <v>0</v>
      </c>
      <c r="CN66" s="26">
        <f t="shared" si="775"/>
        <v>3</v>
      </c>
      <c r="CO66" s="27">
        <f t="shared" si="686"/>
        <v>3</v>
      </c>
      <c r="CP66" s="95"/>
      <c r="CQ66" s="96">
        <f ca="1">IFERROR(__xludf.DUMMYFUNCTION("""COMPUTED_VALUE"""),106)</f>
        <v>106</v>
      </c>
      <c r="CR66" s="96">
        <f ca="1">IFERROR(__xludf.DUMMYFUNCTION("""COMPUTED_VALUE"""),106)</f>
        <v>106</v>
      </c>
      <c r="CS66" s="100"/>
      <c r="CT66" s="100">
        <f ca="1">IFERROR(__xludf.DUMMYFUNCTION("""COMPUTED_VALUE"""),12)</f>
        <v>12</v>
      </c>
      <c r="CU66" s="100">
        <f ca="1">IFERROR(__xludf.DUMMYFUNCTION("""COMPUTED_VALUE"""),12)</f>
        <v>12</v>
      </c>
      <c r="CV66" s="96"/>
      <c r="CW66" s="96">
        <f ca="1">IFERROR(__xludf.DUMMYFUNCTION("""COMPUTED_VALUE"""),118)</f>
        <v>118</v>
      </c>
      <c r="CX66" s="97">
        <f ca="1">IFERROR(__xludf.DUMMYFUNCTION("""COMPUTED_VALUE"""),118)</f>
        <v>118</v>
      </c>
      <c r="CY66" s="28">
        <f>Oktober!DE66</f>
        <v>0</v>
      </c>
      <c r="CZ66" s="28">
        <f>Oktober!DF66</f>
        <v>27</v>
      </c>
      <c r="DA66" s="26">
        <f t="shared" si="687"/>
        <v>27</v>
      </c>
      <c r="DB66" s="25">
        <v>0</v>
      </c>
      <c r="DC66" s="25">
        <v>6</v>
      </c>
      <c r="DD66" s="26">
        <f t="shared" si="688"/>
        <v>6</v>
      </c>
      <c r="DE66" s="26">
        <f t="shared" ref="DE66:DF66" si="776">SUM(CY66+DB66)</f>
        <v>0</v>
      </c>
      <c r="DF66" s="26">
        <f t="shared" si="776"/>
        <v>33</v>
      </c>
      <c r="DG66" s="27">
        <f t="shared" si="689"/>
        <v>33</v>
      </c>
      <c r="DH66" s="30">
        <f>Oktober!DN66</f>
        <v>0</v>
      </c>
      <c r="DI66" s="26">
        <f>Oktober!DO66</f>
        <v>52</v>
      </c>
      <c r="DJ66" s="26">
        <f t="shared" si="690"/>
        <v>52</v>
      </c>
      <c r="DK66" s="26"/>
      <c r="DL66" s="25">
        <v>2</v>
      </c>
      <c r="DM66" s="26">
        <f t="shared" si="691"/>
        <v>2</v>
      </c>
      <c r="DN66" s="26">
        <f t="shared" ref="DN66:DO66" si="777">SUM(DH66+DK66)</f>
        <v>0</v>
      </c>
      <c r="DO66" s="26">
        <f t="shared" si="777"/>
        <v>54</v>
      </c>
      <c r="DP66" s="27">
        <f t="shared" si="693"/>
        <v>54</v>
      </c>
      <c r="DQ66" s="28">
        <f>Oktober!DW66</f>
        <v>0</v>
      </c>
      <c r="DR66" s="26">
        <f>Oktober!DX66</f>
        <v>0</v>
      </c>
      <c r="DS66" s="26">
        <f t="shared" si="694"/>
        <v>0</v>
      </c>
      <c r="DT66" s="202"/>
      <c r="DU66" s="203">
        <v>0</v>
      </c>
      <c r="DV66" s="26">
        <f t="shared" si="695"/>
        <v>0</v>
      </c>
      <c r="DW66" s="26">
        <f t="shared" ref="DW66:DX66" si="778">SUM(DQ66+DT66)</f>
        <v>0</v>
      </c>
      <c r="DX66" s="26">
        <f t="shared" si="778"/>
        <v>0</v>
      </c>
      <c r="DY66" s="27">
        <f t="shared" si="697"/>
        <v>0</v>
      </c>
      <c r="DZ66" s="30">
        <f>Oktober!EF66</f>
        <v>0</v>
      </c>
      <c r="EA66" s="26">
        <f>Oktober!EG66</f>
        <v>2</v>
      </c>
      <c r="EB66" s="26">
        <f t="shared" si="698"/>
        <v>2</v>
      </c>
      <c r="EC66" s="26"/>
      <c r="ED66" s="26"/>
      <c r="EE66" s="26">
        <f t="shared" si="699"/>
        <v>0</v>
      </c>
      <c r="EF66" s="26">
        <f t="shared" ref="EF66:EG66" si="779">SUM(DZ66+EC66)</f>
        <v>0</v>
      </c>
      <c r="EG66" s="26">
        <f t="shared" si="779"/>
        <v>2</v>
      </c>
      <c r="EH66" s="27">
        <f t="shared" si="701"/>
        <v>2</v>
      </c>
      <c r="EI66" s="30">
        <f>Oktober!EO66</f>
        <v>0</v>
      </c>
      <c r="EJ66" s="26">
        <f>Oktober!EP66</f>
        <v>3</v>
      </c>
      <c r="EK66" s="26">
        <f t="shared" si="702"/>
        <v>3</v>
      </c>
      <c r="EL66" s="26"/>
      <c r="EM66" s="25">
        <v>2</v>
      </c>
      <c r="EN66" s="26">
        <f t="shared" si="703"/>
        <v>2</v>
      </c>
      <c r="EO66" s="26">
        <f t="shared" ref="EO66:EP66" si="780">SUM(EI66+EL66)</f>
        <v>0</v>
      </c>
      <c r="EP66" s="26">
        <f t="shared" si="780"/>
        <v>5</v>
      </c>
      <c r="EQ66" s="27">
        <f t="shared" si="705"/>
        <v>5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24">
        <f>Oktober!J67</f>
        <v>0</v>
      </c>
      <c r="E67" s="25">
        <f>Oktober!K67</f>
        <v>7</v>
      </c>
      <c r="F67" s="26">
        <f t="shared" si="647"/>
        <v>7</v>
      </c>
      <c r="G67" s="26"/>
      <c r="H67" s="25">
        <v>1</v>
      </c>
      <c r="I67" s="26">
        <f t="shared" si="648"/>
        <v>1</v>
      </c>
      <c r="J67" s="26">
        <f t="shared" ref="J67:K67" si="781">SUM(D67+G67)</f>
        <v>0</v>
      </c>
      <c r="K67" s="26">
        <f t="shared" si="781"/>
        <v>8</v>
      </c>
      <c r="L67" s="27">
        <f t="shared" si="650"/>
        <v>8</v>
      </c>
      <c r="M67" s="28">
        <f>Oktober!S67</f>
        <v>0</v>
      </c>
      <c r="N67" s="26">
        <f>Oktober!T67</f>
        <v>0</v>
      </c>
      <c r="O67" s="26">
        <f t="shared" si="651"/>
        <v>0</v>
      </c>
      <c r="P67" s="26"/>
      <c r="Q67" s="26"/>
      <c r="R67" s="26">
        <f t="shared" si="652"/>
        <v>0</v>
      </c>
      <c r="S67" s="26">
        <f t="shared" ref="S67:T67" si="782">SUM(M67+P67)</f>
        <v>0</v>
      </c>
      <c r="T67" s="26">
        <f t="shared" si="782"/>
        <v>0</v>
      </c>
      <c r="U67" s="27">
        <f t="shared" si="654"/>
        <v>0</v>
      </c>
      <c r="V67" s="28">
        <f>Oktober!AB67</f>
        <v>0</v>
      </c>
      <c r="W67" s="28">
        <f>Oktober!AC67</f>
        <v>0</v>
      </c>
      <c r="X67" s="26">
        <f t="shared" si="655"/>
        <v>0</v>
      </c>
      <c r="Y67" s="26"/>
      <c r="Z67" s="26"/>
      <c r="AA67" s="26">
        <f t="shared" si="656"/>
        <v>0</v>
      </c>
      <c r="AB67" s="26">
        <f t="shared" ref="AB67:AC67" si="783">SUM(V67+Y67)</f>
        <v>0</v>
      </c>
      <c r="AC67" s="26">
        <f t="shared" si="783"/>
        <v>0</v>
      </c>
      <c r="AD67" s="27">
        <f t="shared" si="658"/>
        <v>0</v>
      </c>
      <c r="AE67" s="28">
        <f>Oktober!AK67</f>
        <v>1</v>
      </c>
      <c r="AF67" s="28">
        <f>Oktober!AL67</f>
        <v>8</v>
      </c>
      <c r="AG67" s="26">
        <f t="shared" si="659"/>
        <v>9</v>
      </c>
      <c r="AH67" s="25">
        <v>0</v>
      </c>
      <c r="AI67" s="25">
        <v>1</v>
      </c>
      <c r="AJ67" s="26">
        <f t="shared" si="660"/>
        <v>1</v>
      </c>
      <c r="AK67" s="26">
        <f t="shared" ref="AK67:AL67" si="784">SUM(AE67+AH67)</f>
        <v>1</v>
      </c>
      <c r="AL67" s="26">
        <f t="shared" si="784"/>
        <v>9</v>
      </c>
      <c r="AM67" s="27">
        <f t="shared" si="662"/>
        <v>10</v>
      </c>
      <c r="AN67" s="30">
        <f>Oktober!AT67</f>
        <v>7</v>
      </c>
      <c r="AO67" s="26">
        <f>Oktober!AU67</f>
        <v>51</v>
      </c>
      <c r="AP67" s="26">
        <f t="shared" si="663"/>
        <v>58</v>
      </c>
      <c r="AQ67" s="25">
        <v>2</v>
      </c>
      <c r="AR67" s="25">
        <v>3</v>
      </c>
      <c r="AS67" s="26">
        <f t="shared" si="664"/>
        <v>5</v>
      </c>
      <c r="AT67" s="26">
        <f t="shared" ref="AT67:AU67" si="785">SUM(AN67+AQ67)</f>
        <v>9</v>
      </c>
      <c r="AU67" s="26">
        <f t="shared" si="785"/>
        <v>54</v>
      </c>
      <c r="AV67" s="27">
        <f t="shared" si="666"/>
        <v>63</v>
      </c>
      <c r="AW67" s="28">
        <f>Oktober!BC67</f>
        <v>0</v>
      </c>
      <c r="AX67" s="28">
        <f>Oktober!BD67</f>
        <v>0</v>
      </c>
      <c r="AY67" s="26">
        <f t="shared" si="667"/>
        <v>0</v>
      </c>
      <c r="AZ67" s="25">
        <v>0</v>
      </c>
      <c r="BA67" s="25">
        <v>0</v>
      </c>
      <c r="BB67" s="26">
        <f t="shared" si="668"/>
        <v>0</v>
      </c>
      <c r="BC67" s="26">
        <f t="shared" ref="BC67:BD67" si="786">SUM(AW67+AZ67)</f>
        <v>0</v>
      </c>
      <c r="BD67" s="26">
        <f t="shared" si="786"/>
        <v>0</v>
      </c>
      <c r="BE67" s="27">
        <f t="shared" si="670"/>
        <v>0</v>
      </c>
      <c r="BF67" s="30">
        <f>Oktober!BL67</f>
        <v>0</v>
      </c>
      <c r="BG67" s="26">
        <f>Oktober!BM67</f>
        <v>16</v>
      </c>
      <c r="BH67" s="26">
        <f t="shared" si="671"/>
        <v>16</v>
      </c>
      <c r="BI67" s="25">
        <v>0</v>
      </c>
      <c r="BJ67" s="25">
        <v>6</v>
      </c>
      <c r="BK67" s="26">
        <f t="shared" si="672"/>
        <v>6</v>
      </c>
      <c r="BL67" s="26">
        <f t="shared" ref="BL67:BM67" si="787">SUM(BF67+BI67)</f>
        <v>0</v>
      </c>
      <c r="BM67" s="26">
        <f t="shared" si="787"/>
        <v>22</v>
      </c>
      <c r="BN67" s="27">
        <f t="shared" si="674"/>
        <v>22</v>
      </c>
      <c r="BO67" s="28">
        <f>Oktober!BU67</f>
        <v>0</v>
      </c>
      <c r="BP67" s="28">
        <f>Oktober!BV67</f>
        <v>0</v>
      </c>
      <c r="BQ67" s="26">
        <f t="shared" si="675"/>
        <v>0</v>
      </c>
      <c r="BR67" s="26"/>
      <c r="BS67" s="26"/>
      <c r="BT67" s="26">
        <f t="shared" si="676"/>
        <v>0</v>
      </c>
      <c r="BU67" s="26">
        <f t="shared" ref="BU67:BV67" si="788">SUM(BO67+BR67)</f>
        <v>0</v>
      </c>
      <c r="BV67" s="26">
        <f t="shared" si="788"/>
        <v>0</v>
      </c>
      <c r="BW67" s="27">
        <f t="shared" si="678"/>
        <v>0</v>
      </c>
      <c r="BX67" s="30">
        <f>Oktober!CD67</f>
        <v>0</v>
      </c>
      <c r="BY67" s="26">
        <f>Oktober!CE67</f>
        <v>3</v>
      </c>
      <c r="BZ67" s="26">
        <f t="shared" si="679"/>
        <v>3</v>
      </c>
      <c r="CA67" s="26"/>
      <c r="CB67" s="26"/>
      <c r="CC67" s="26">
        <f t="shared" si="680"/>
        <v>0</v>
      </c>
      <c r="CD67" s="26">
        <f t="shared" ref="CD67:CE67" si="789">SUM(BX67+CA67)</f>
        <v>0</v>
      </c>
      <c r="CE67" s="26">
        <f t="shared" si="789"/>
        <v>3</v>
      </c>
      <c r="CF67" s="27">
        <f t="shared" si="682"/>
        <v>3</v>
      </c>
      <c r="CG67" s="28">
        <f>September!CM67</f>
        <v>0</v>
      </c>
      <c r="CH67" s="28">
        <f>September!CN67</f>
        <v>2</v>
      </c>
      <c r="CI67" s="26">
        <f t="shared" si="683"/>
        <v>2</v>
      </c>
      <c r="CJ67" s="25">
        <v>0</v>
      </c>
      <c r="CK67" s="25">
        <v>1</v>
      </c>
      <c r="CL67" s="26">
        <f t="shared" si="684"/>
        <v>1</v>
      </c>
      <c r="CM67" s="26">
        <f t="shared" ref="CM67:CN67" si="790">SUM(CG67+CJ67)</f>
        <v>0</v>
      </c>
      <c r="CN67" s="26">
        <f t="shared" si="790"/>
        <v>3</v>
      </c>
      <c r="CO67" s="27">
        <f t="shared" si="686"/>
        <v>3</v>
      </c>
      <c r="CP67" s="95"/>
      <c r="CQ67" s="96">
        <f ca="1">IFERROR(__xludf.DUMMYFUNCTION("""COMPUTED_VALUE"""),106)</f>
        <v>106</v>
      </c>
      <c r="CR67" s="96">
        <f ca="1">IFERROR(__xludf.DUMMYFUNCTION("""COMPUTED_VALUE"""),106)</f>
        <v>106</v>
      </c>
      <c r="CS67" s="100"/>
      <c r="CT67" s="100">
        <f ca="1">IFERROR(__xludf.DUMMYFUNCTION("""COMPUTED_VALUE"""),12)</f>
        <v>12</v>
      </c>
      <c r="CU67" s="100">
        <f ca="1">IFERROR(__xludf.DUMMYFUNCTION("""COMPUTED_VALUE"""),12)</f>
        <v>12</v>
      </c>
      <c r="CV67" s="96"/>
      <c r="CW67" s="96">
        <f ca="1">IFERROR(__xludf.DUMMYFUNCTION("""COMPUTED_VALUE"""),118)</f>
        <v>118</v>
      </c>
      <c r="CX67" s="97">
        <f ca="1">IFERROR(__xludf.DUMMYFUNCTION("""COMPUTED_VALUE"""),118)</f>
        <v>118</v>
      </c>
      <c r="CY67" s="28">
        <f>Oktober!DE67</f>
        <v>0</v>
      </c>
      <c r="CZ67" s="28">
        <f>Oktober!DF67</f>
        <v>25</v>
      </c>
      <c r="DA67" s="26">
        <f t="shared" si="687"/>
        <v>25</v>
      </c>
      <c r="DB67" s="25">
        <v>0</v>
      </c>
      <c r="DC67" s="25">
        <v>6</v>
      </c>
      <c r="DD67" s="26">
        <f t="shared" si="688"/>
        <v>6</v>
      </c>
      <c r="DE67" s="26">
        <f t="shared" ref="DE67:DF67" si="791">SUM(CY67+DB67)</f>
        <v>0</v>
      </c>
      <c r="DF67" s="26">
        <f t="shared" si="791"/>
        <v>31</v>
      </c>
      <c r="DG67" s="27">
        <f t="shared" si="689"/>
        <v>31</v>
      </c>
      <c r="DH67" s="30">
        <f>Oktober!DN67</f>
        <v>0</v>
      </c>
      <c r="DI67" s="26">
        <f>Oktober!DO67</f>
        <v>52</v>
      </c>
      <c r="DJ67" s="26">
        <f t="shared" si="690"/>
        <v>52</v>
      </c>
      <c r="DK67" s="26"/>
      <c r="DL67" s="25">
        <v>2</v>
      </c>
      <c r="DM67" s="26">
        <f t="shared" si="691"/>
        <v>2</v>
      </c>
      <c r="DN67" s="26">
        <f t="shared" ref="DN67:DO67" si="792">SUM(DH67+DK67)</f>
        <v>0</v>
      </c>
      <c r="DO67" s="26">
        <f t="shared" si="792"/>
        <v>54</v>
      </c>
      <c r="DP67" s="27">
        <f t="shared" si="693"/>
        <v>54</v>
      </c>
      <c r="DQ67" s="28">
        <f>Oktober!DW67</f>
        <v>0</v>
      </c>
      <c r="DR67" s="26">
        <f>Oktober!DX67</f>
        <v>0</v>
      </c>
      <c r="DS67" s="26">
        <f t="shared" si="694"/>
        <v>0</v>
      </c>
      <c r="DT67" s="202"/>
      <c r="DU67" s="203">
        <v>0</v>
      </c>
      <c r="DV67" s="26">
        <f t="shared" si="695"/>
        <v>0</v>
      </c>
      <c r="DW67" s="26">
        <f t="shared" ref="DW67:DX67" si="793">SUM(DQ67+DT67)</f>
        <v>0</v>
      </c>
      <c r="DX67" s="26">
        <f t="shared" si="793"/>
        <v>0</v>
      </c>
      <c r="DY67" s="27">
        <f t="shared" si="697"/>
        <v>0</v>
      </c>
      <c r="DZ67" s="30">
        <f>Oktober!EF67</f>
        <v>0</v>
      </c>
      <c r="EA67" s="26">
        <f>Oktober!EG67</f>
        <v>2</v>
      </c>
      <c r="EB67" s="26">
        <f t="shared" si="698"/>
        <v>2</v>
      </c>
      <c r="EC67" s="26"/>
      <c r="ED67" s="26"/>
      <c r="EE67" s="26">
        <f t="shared" si="699"/>
        <v>0</v>
      </c>
      <c r="EF67" s="26">
        <f t="shared" ref="EF67:EG67" si="794">SUM(DZ67+EC67)</f>
        <v>0</v>
      </c>
      <c r="EG67" s="26">
        <f t="shared" si="794"/>
        <v>2</v>
      </c>
      <c r="EH67" s="27">
        <f t="shared" si="701"/>
        <v>2</v>
      </c>
      <c r="EI67" s="30">
        <f>Oktober!EO67</f>
        <v>0</v>
      </c>
      <c r="EJ67" s="26">
        <f>Oktober!EP67</f>
        <v>3</v>
      </c>
      <c r="EK67" s="26">
        <f t="shared" si="702"/>
        <v>3</v>
      </c>
      <c r="EL67" s="26"/>
      <c r="EM67" s="25">
        <v>2</v>
      </c>
      <c r="EN67" s="26">
        <f t="shared" si="703"/>
        <v>2</v>
      </c>
      <c r="EO67" s="26">
        <f t="shared" ref="EO67:EP67" si="795">SUM(EI67+EL67)</f>
        <v>0</v>
      </c>
      <c r="EP67" s="26">
        <f t="shared" si="795"/>
        <v>5</v>
      </c>
      <c r="EQ67" s="27">
        <f t="shared" si="705"/>
        <v>5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24">
        <f>Oktober!J68</f>
        <v>0</v>
      </c>
      <c r="E68" s="25">
        <f>Oktober!K68</f>
        <v>0</v>
      </c>
      <c r="F68" s="26">
        <f t="shared" si="647"/>
        <v>0</v>
      </c>
      <c r="G68" s="26"/>
      <c r="H68" s="26"/>
      <c r="I68" s="26">
        <f t="shared" si="648"/>
        <v>0</v>
      </c>
      <c r="J68" s="26">
        <f t="shared" ref="J68:K68" si="796">SUM(D68+G68)</f>
        <v>0</v>
      </c>
      <c r="K68" s="26">
        <f t="shared" si="796"/>
        <v>0</v>
      </c>
      <c r="L68" s="27">
        <f t="shared" si="650"/>
        <v>0</v>
      </c>
      <c r="M68" s="28">
        <f>Oktober!S68</f>
        <v>0</v>
      </c>
      <c r="N68" s="26">
        <f>Oktober!T68</f>
        <v>0</v>
      </c>
      <c r="O68" s="26">
        <f t="shared" si="651"/>
        <v>0</v>
      </c>
      <c r="P68" s="26"/>
      <c r="Q68" s="26"/>
      <c r="R68" s="26">
        <f t="shared" si="652"/>
        <v>0</v>
      </c>
      <c r="S68" s="26">
        <f t="shared" ref="S68:T68" si="797">SUM(M68+P68)</f>
        <v>0</v>
      </c>
      <c r="T68" s="26">
        <f t="shared" si="797"/>
        <v>0</v>
      </c>
      <c r="U68" s="27">
        <f t="shared" si="654"/>
        <v>0</v>
      </c>
      <c r="V68" s="28">
        <f>Oktober!AB68</f>
        <v>0</v>
      </c>
      <c r="W68" s="28">
        <f>Oktober!AC68</f>
        <v>0</v>
      </c>
      <c r="X68" s="26">
        <f t="shared" si="655"/>
        <v>0</v>
      </c>
      <c r="Y68" s="26"/>
      <c r="Z68" s="26"/>
      <c r="AA68" s="26">
        <f t="shared" si="656"/>
        <v>0</v>
      </c>
      <c r="AB68" s="26">
        <f t="shared" ref="AB68:AC68" si="798">SUM(V68+Y68)</f>
        <v>0</v>
      </c>
      <c r="AC68" s="26">
        <f t="shared" si="798"/>
        <v>0</v>
      </c>
      <c r="AD68" s="27">
        <f t="shared" si="658"/>
        <v>0</v>
      </c>
      <c r="AE68" s="28">
        <f>Oktober!AK68</f>
        <v>0</v>
      </c>
      <c r="AF68" s="28">
        <f>Oktober!AL68</f>
        <v>0</v>
      </c>
      <c r="AG68" s="26">
        <f t="shared" si="659"/>
        <v>0</v>
      </c>
      <c r="AH68" s="25">
        <v>0</v>
      </c>
      <c r="AI68" s="25">
        <v>0</v>
      </c>
      <c r="AJ68" s="26">
        <f t="shared" si="660"/>
        <v>0</v>
      </c>
      <c r="AK68" s="26">
        <f t="shared" ref="AK68:AL68" si="799">SUM(AE68+AH68)</f>
        <v>0</v>
      </c>
      <c r="AL68" s="26">
        <f t="shared" si="799"/>
        <v>0</v>
      </c>
      <c r="AM68" s="27">
        <f t="shared" si="662"/>
        <v>0</v>
      </c>
      <c r="AN68" s="30">
        <f>Oktober!AT68</f>
        <v>0</v>
      </c>
      <c r="AO68" s="26">
        <f>Oktober!AU68</f>
        <v>0</v>
      </c>
      <c r="AP68" s="26">
        <f t="shared" si="663"/>
        <v>0</v>
      </c>
      <c r="AQ68" s="25">
        <v>0</v>
      </c>
      <c r="AR68" s="25">
        <v>0</v>
      </c>
      <c r="AS68" s="26">
        <f t="shared" si="664"/>
        <v>0</v>
      </c>
      <c r="AT68" s="26">
        <f t="shared" ref="AT68:AU68" si="800">SUM(AN68+AQ68)</f>
        <v>0</v>
      </c>
      <c r="AU68" s="26">
        <f t="shared" si="800"/>
        <v>0</v>
      </c>
      <c r="AV68" s="27">
        <f t="shared" si="666"/>
        <v>0</v>
      </c>
      <c r="AW68" s="28">
        <f>Oktober!BC68</f>
        <v>0</v>
      </c>
      <c r="AX68" s="28">
        <f>Oktober!BD68</f>
        <v>0</v>
      </c>
      <c r="AY68" s="26">
        <f t="shared" si="667"/>
        <v>0</v>
      </c>
      <c r="AZ68" s="25">
        <v>0</v>
      </c>
      <c r="BA68" s="25">
        <v>0</v>
      </c>
      <c r="BB68" s="26">
        <f t="shared" si="668"/>
        <v>0</v>
      </c>
      <c r="BC68" s="26">
        <f t="shared" ref="BC68:BD68" si="801">SUM(AW68+AZ68)</f>
        <v>0</v>
      </c>
      <c r="BD68" s="26">
        <f t="shared" si="801"/>
        <v>0</v>
      </c>
      <c r="BE68" s="27">
        <f t="shared" si="670"/>
        <v>0</v>
      </c>
      <c r="BF68" s="30">
        <f>Oktober!BL68</f>
        <v>0</v>
      </c>
      <c r="BG68" s="26">
        <f>Oktober!BM68</f>
        <v>0</v>
      </c>
      <c r="BH68" s="26">
        <f t="shared" si="671"/>
        <v>0</v>
      </c>
      <c r="BI68" s="25">
        <v>0</v>
      </c>
      <c r="BJ68" s="25">
        <v>0</v>
      </c>
      <c r="BK68" s="26">
        <f t="shared" si="672"/>
        <v>0</v>
      </c>
      <c r="BL68" s="26">
        <f t="shared" ref="BL68:BM68" si="802">SUM(BF68+BI68)</f>
        <v>0</v>
      </c>
      <c r="BM68" s="26">
        <f t="shared" si="802"/>
        <v>0</v>
      </c>
      <c r="BN68" s="27">
        <f t="shared" si="674"/>
        <v>0</v>
      </c>
      <c r="BO68" s="28">
        <f>Oktober!BU68</f>
        <v>0</v>
      </c>
      <c r="BP68" s="28">
        <f>Oktober!BV68</f>
        <v>0</v>
      </c>
      <c r="BQ68" s="26">
        <f t="shared" si="675"/>
        <v>0</v>
      </c>
      <c r="BR68" s="26"/>
      <c r="BS68" s="26"/>
      <c r="BT68" s="26">
        <f t="shared" si="676"/>
        <v>0</v>
      </c>
      <c r="BU68" s="26">
        <f t="shared" ref="BU68:BV68" si="803">SUM(BO68+BR68)</f>
        <v>0</v>
      </c>
      <c r="BV68" s="26">
        <f t="shared" si="803"/>
        <v>0</v>
      </c>
      <c r="BW68" s="27">
        <f t="shared" si="678"/>
        <v>0</v>
      </c>
      <c r="BX68" s="30">
        <f>Oktober!CD68</f>
        <v>0</v>
      </c>
      <c r="BY68" s="26">
        <f>Oktober!CE68</f>
        <v>0</v>
      </c>
      <c r="BZ68" s="26">
        <f t="shared" si="679"/>
        <v>0</v>
      </c>
      <c r="CA68" s="26"/>
      <c r="CB68" s="26"/>
      <c r="CC68" s="26">
        <f t="shared" si="680"/>
        <v>0</v>
      </c>
      <c r="CD68" s="26">
        <f t="shared" ref="CD68:CE68" si="804">SUM(BX68+CA68)</f>
        <v>0</v>
      </c>
      <c r="CE68" s="26">
        <f t="shared" si="804"/>
        <v>0</v>
      </c>
      <c r="CF68" s="27">
        <f t="shared" si="682"/>
        <v>0</v>
      </c>
      <c r="CG68" s="28">
        <f>September!CM68</f>
        <v>0</v>
      </c>
      <c r="CH68" s="28">
        <f>September!CN68</f>
        <v>0</v>
      </c>
      <c r="CI68" s="26">
        <f t="shared" si="683"/>
        <v>0</v>
      </c>
      <c r="CJ68" s="25">
        <v>0</v>
      </c>
      <c r="CK68" s="25">
        <v>0</v>
      </c>
      <c r="CL68" s="26">
        <f t="shared" si="684"/>
        <v>0</v>
      </c>
      <c r="CM68" s="26">
        <f t="shared" ref="CM68:CN68" si="805">SUM(CG68+CJ68)</f>
        <v>0</v>
      </c>
      <c r="CN68" s="26">
        <f t="shared" si="805"/>
        <v>0</v>
      </c>
      <c r="CO68" s="27">
        <f t="shared" si="686"/>
        <v>0</v>
      </c>
      <c r="CP68" s="95">
        <f ca="1">IFERROR(__xludf.DUMMYFUNCTION("""COMPUTED_VALUE"""),0)</f>
        <v>0</v>
      </c>
      <c r="CQ68" s="96">
        <f ca="1">IFERROR(__xludf.DUMMYFUNCTION("""COMPUTED_VALUE"""),0)</f>
        <v>0</v>
      </c>
      <c r="CR68" s="96">
        <f ca="1">IFERROR(__xludf.DUMMYFUNCTION("""COMPUTED_VALUE"""),0)</f>
        <v>0</v>
      </c>
      <c r="CS68" s="100">
        <f ca="1">IFERROR(__xludf.DUMMYFUNCTION("""COMPUTED_VALUE"""),0)</f>
        <v>0</v>
      </c>
      <c r="CT68" s="100">
        <f ca="1">IFERROR(__xludf.DUMMYFUNCTION("""COMPUTED_VALUE"""),0)</f>
        <v>0</v>
      </c>
      <c r="CU68" s="100">
        <f ca="1">IFERROR(__xludf.DUMMYFUNCTION("""COMPUTED_VALUE"""),0)</f>
        <v>0</v>
      </c>
      <c r="CV68" s="96">
        <f ca="1">IFERROR(__xludf.DUMMYFUNCTION("""COMPUTED_VALUE"""),0)</f>
        <v>0</v>
      </c>
      <c r="CW68" s="96">
        <f ca="1">IFERROR(__xludf.DUMMYFUNCTION("""COMPUTED_VALUE"""),0)</f>
        <v>0</v>
      </c>
      <c r="CX68" s="97">
        <f ca="1">IFERROR(__xludf.DUMMYFUNCTION("""COMPUTED_VALUE"""),0)</f>
        <v>0</v>
      </c>
      <c r="CY68" s="28">
        <f>Oktober!DE68</f>
        <v>0</v>
      </c>
      <c r="CZ68" s="28">
        <f>Oktober!DF68</f>
        <v>0</v>
      </c>
      <c r="DA68" s="26">
        <f t="shared" si="687"/>
        <v>0</v>
      </c>
      <c r="DB68" s="25">
        <v>0</v>
      </c>
      <c r="DC68" s="25">
        <v>0</v>
      </c>
      <c r="DD68" s="26">
        <f t="shared" si="688"/>
        <v>0</v>
      </c>
      <c r="DE68" s="26">
        <f t="shared" ref="DE68:DF68" si="806">SUM(CY68+DB68)</f>
        <v>0</v>
      </c>
      <c r="DF68" s="26">
        <f t="shared" si="806"/>
        <v>0</v>
      </c>
      <c r="DG68" s="27">
        <f t="shared" si="689"/>
        <v>0</v>
      </c>
      <c r="DH68" s="30">
        <f>Oktober!DN68</f>
        <v>0</v>
      </c>
      <c r="DI68" s="26">
        <f>Oktober!DO68</f>
        <v>0</v>
      </c>
      <c r="DJ68" s="26">
        <f t="shared" si="690"/>
        <v>0</v>
      </c>
      <c r="DK68" s="26"/>
      <c r="DL68" s="26"/>
      <c r="DM68" s="26">
        <f t="shared" si="691"/>
        <v>0</v>
      </c>
      <c r="DN68" s="26">
        <f t="shared" ref="DN68:DO68" si="807">SUM(DH68+DK68)</f>
        <v>0</v>
      </c>
      <c r="DO68" s="26">
        <f t="shared" si="807"/>
        <v>0</v>
      </c>
      <c r="DP68" s="27">
        <f t="shared" si="693"/>
        <v>0</v>
      </c>
      <c r="DQ68" s="28">
        <f>Oktober!DW68</f>
        <v>0</v>
      </c>
      <c r="DR68" s="26">
        <f>Oktober!DX68</f>
        <v>0</v>
      </c>
      <c r="DS68" s="26">
        <f t="shared" si="694"/>
        <v>0</v>
      </c>
      <c r="DT68" s="204">
        <v>0</v>
      </c>
      <c r="DU68" s="203">
        <v>0</v>
      </c>
      <c r="DV68" s="26">
        <f t="shared" si="695"/>
        <v>0</v>
      </c>
      <c r="DW68" s="26">
        <f t="shared" ref="DW68:DX68" si="808">SUM(DQ68+DT68)</f>
        <v>0</v>
      </c>
      <c r="DX68" s="26">
        <f t="shared" si="808"/>
        <v>0</v>
      </c>
      <c r="DY68" s="27">
        <f t="shared" si="697"/>
        <v>0</v>
      </c>
      <c r="DZ68" s="30">
        <f>Oktober!EF68</f>
        <v>0</v>
      </c>
      <c r="EA68" s="26">
        <f>Oktober!EG68</f>
        <v>0</v>
      </c>
      <c r="EB68" s="26">
        <f t="shared" si="698"/>
        <v>0</v>
      </c>
      <c r="EC68" s="26"/>
      <c r="ED68" s="26"/>
      <c r="EE68" s="26">
        <f t="shared" si="699"/>
        <v>0</v>
      </c>
      <c r="EF68" s="26">
        <f t="shared" ref="EF68:EG68" si="809">SUM(DZ68+EC68)</f>
        <v>0</v>
      </c>
      <c r="EG68" s="26">
        <f t="shared" si="809"/>
        <v>0</v>
      </c>
      <c r="EH68" s="27">
        <f t="shared" si="701"/>
        <v>0</v>
      </c>
      <c r="EI68" s="30">
        <f>Oktober!EO68</f>
        <v>0</v>
      </c>
      <c r="EJ68" s="26">
        <f>Oktober!EP68</f>
        <v>0</v>
      </c>
      <c r="EK68" s="26">
        <f t="shared" si="702"/>
        <v>0</v>
      </c>
      <c r="EL68" s="26"/>
      <c r="EM68" s="26"/>
      <c r="EN68" s="26">
        <f t="shared" si="703"/>
        <v>0</v>
      </c>
      <c r="EO68" s="26">
        <f t="shared" ref="EO68:EP68" si="810">SUM(EI68+EL68)</f>
        <v>0</v>
      </c>
      <c r="EP68" s="26">
        <f t="shared" si="810"/>
        <v>0</v>
      </c>
      <c r="EQ68" s="27">
        <f t="shared" si="705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24">
        <f>Oktober!J69</f>
        <v>354</v>
      </c>
      <c r="E69" s="25">
        <f>Oktober!K69</f>
        <v>472</v>
      </c>
      <c r="F69" s="26">
        <f t="shared" si="647"/>
        <v>826</v>
      </c>
      <c r="G69" s="25">
        <v>3</v>
      </c>
      <c r="H69" s="25">
        <v>6</v>
      </c>
      <c r="I69" s="26">
        <f t="shared" si="648"/>
        <v>9</v>
      </c>
      <c r="J69" s="26">
        <f t="shared" ref="J69:K69" si="811">SUM(D69+G69)</f>
        <v>357</v>
      </c>
      <c r="K69" s="26">
        <f t="shared" si="811"/>
        <v>478</v>
      </c>
      <c r="L69" s="27">
        <f t="shared" si="650"/>
        <v>835</v>
      </c>
      <c r="M69" s="28">
        <f>Oktober!S69</f>
        <v>512</v>
      </c>
      <c r="N69" s="26">
        <f>Oktober!T69</f>
        <v>949</v>
      </c>
      <c r="O69" s="26">
        <f t="shared" si="651"/>
        <v>1461</v>
      </c>
      <c r="P69" s="25">
        <v>194</v>
      </c>
      <c r="Q69" s="25">
        <v>206</v>
      </c>
      <c r="R69" s="26">
        <f t="shared" si="652"/>
        <v>400</v>
      </c>
      <c r="S69" s="26">
        <f t="shared" ref="S69:T69" si="812">SUM(M69+P69)</f>
        <v>706</v>
      </c>
      <c r="T69" s="26">
        <f t="shared" si="812"/>
        <v>1155</v>
      </c>
      <c r="U69" s="27">
        <f t="shared" si="654"/>
        <v>1861</v>
      </c>
      <c r="V69" s="28">
        <f>Oktober!AB69</f>
        <v>355</v>
      </c>
      <c r="W69" s="28">
        <f>Oktober!AC69</f>
        <v>474</v>
      </c>
      <c r="X69" s="26">
        <f t="shared" si="655"/>
        <v>829</v>
      </c>
      <c r="Y69" s="25">
        <v>10</v>
      </c>
      <c r="Z69" s="25">
        <v>17</v>
      </c>
      <c r="AA69" s="26">
        <f t="shared" si="656"/>
        <v>27</v>
      </c>
      <c r="AB69" s="26">
        <f t="shared" ref="AB69:AC69" si="813">SUM(V69+Y69)</f>
        <v>365</v>
      </c>
      <c r="AC69" s="26">
        <f t="shared" si="813"/>
        <v>491</v>
      </c>
      <c r="AD69" s="27">
        <f t="shared" si="658"/>
        <v>856</v>
      </c>
      <c r="AE69" s="28">
        <f>Oktober!AK69</f>
        <v>359</v>
      </c>
      <c r="AF69" s="28">
        <f>Oktober!AL69</f>
        <v>541</v>
      </c>
      <c r="AG69" s="26">
        <f t="shared" si="659"/>
        <v>900</v>
      </c>
      <c r="AH69" s="25">
        <v>368</v>
      </c>
      <c r="AI69" s="25">
        <v>353</v>
      </c>
      <c r="AJ69" s="26">
        <f t="shared" si="660"/>
        <v>721</v>
      </c>
      <c r="AK69" s="26">
        <f t="shared" ref="AK69:AL69" si="814">SUM(AE69+AH69)</f>
        <v>727</v>
      </c>
      <c r="AL69" s="26">
        <f t="shared" si="814"/>
        <v>894</v>
      </c>
      <c r="AM69" s="27">
        <f t="shared" si="662"/>
        <v>1621</v>
      </c>
      <c r="AN69" s="30">
        <f>Oktober!AT69</f>
        <v>392</v>
      </c>
      <c r="AO69" s="26">
        <f>Oktober!AU69</f>
        <v>420</v>
      </c>
      <c r="AP69" s="26">
        <f t="shared" si="663"/>
        <v>812</v>
      </c>
      <c r="AQ69" s="25">
        <v>4</v>
      </c>
      <c r="AR69" s="25">
        <v>9</v>
      </c>
      <c r="AS69" s="26">
        <f t="shared" si="664"/>
        <v>13</v>
      </c>
      <c r="AT69" s="26">
        <f t="shared" ref="AT69:AU69" si="815">SUM(AN69+AQ69)</f>
        <v>396</v>
      </c>
      <c r="AU69" s="26">
        <f t="shared" si="815"/>
        <v>429</v>
      </c>
      <c r="AV69" s="27">
        <f t="shared" si="666"/>
        <v>825</v>
      </c>
      <c r="AW69" s="28">
        <f>Oktober!BC69</f>
        <v>491</v>
      </c>
      <c r="AX69" s="28">
        <f>Oktober!BD69</f>
        <v>600</v>
      </c>
      <c r="AY69" s="26">
        <f t="shared" si="667"/>
        <v>1091</v>
      </c>
      <c r="AZ69" s="25">
        <v>101</v>
      </c>
      <c r="BA69" s="25">
        <v>112</v>
      </c>
      <c r="BB69" s="26">
        <f t="shared" si="668"/>
        <v>213</v>
      </c>
      <c r="BC69" s="26">
        <f t="shared" ref="BC69:BD69" si="816">SUM(AW69+AZ69)</f>
        <v>592</v>
      </c>
      <c r="BD69" s="26">
        <f t="shared" si="816"/>
        <v>712</v>
      </c>
      <c r="BE69" s="27">
        <f t="shared" si="670"/>
        <v>1304</v>
      </c>
      <c r="BF69" s="30">
        <f>Oktober!BL69</f>
        <v>911</v>
      </c>
      <c r="BG69" s="26">
        <f>Oktober!BM69</f>
        <v>1036</v>
      </c>
      <c r="BH69" s="26">
        <f t="shared" si="671"/>
        <v>1947</v>
      </c>
      <c r="BI69" s="26"/>
      <c r="BJ69" s="26"/>
      <c r="BK69" s="26">
        <f t="shared" si="672"/>
        <v>0</v>
      </c>
      <c r="BL69" s="26">
        <f t="shared" ref="BL69:BM69" si="817">SUM(BF69+BI69)</f>
        <v>911</v>
      </c>
      <c r="BM69" s="26">
        <f t="shared" si="817"/>
        <v>1036</v>
      </c>
      <c r="BN69" s="27">
        <f t="shared" si="674"/>
        <v>1947</v>
      </c>
      <c r="BO69" s="28">
        <f>Oktober!BU69</f>
        <v>0</v>
      </c>
      <c r="BP69" s="28">
        <f>Oktober!BV69</f>
        <v>0</v>
      </c>
      <c r="BQ69" s="26">
        <f t="shared" si="675"/>
        <v>0</v>
      </c>
      <c r="BR69" s="26"/>
      <c r="BS69" s="26"/>
      <c r="BT69" s="26">
        <f t="shared" si="676"/>
        <v>0</v>
      </c>
      <c r="BU69" s="26">
        <f t="shared" ref="BU69:BV69" si="818">SUM(BO69+BR69)</f>
        <v>0</v>
      </c>
      <c r="BV69" s="26">
        <f t="shared" si="818"/>
        <v>0</v>
      </c>
      <c r="BW69" s="27">
        <f t="shared" si="678"/>
        <v>0</v>
      </c>
      <c r="BX69" s="30">
        <f>Oktober!CD69</f>
        <v>567</v>
      </c>
      <c r="BY69" s="26">
        <f>Oktober!CE69</f>
        <v>794</v>
      </c>
      <c r="BZ69" s="26">
        <f t="shared" si="679"/>
        <v>1361</v>
      </c>
      <c r="CA69" s="25">
        <v>2</v>
      </c>
      <c r="CB69" s="25">
        <v>2</v>
      </c>
      <c r="CC69" s="26">
        <f t="shared" si="680"/>
        <v>4</v>
      </c>
      <c r="CD69" s="26">
        <f t="shared" ref="CD69:CE69" si="819">SUM(BX69+CA69)</f>
        <v>569</v>
      </c>
      <c r="CE69" s="26">
        <f t="shared" si="819"/>
        <v>796</v>
      </c>
      <c r="CF69" s="27">
        <f t="shared" si="682"/>
        <v>1365</v>
      </c>
      <c r="CG69" s="28">
        <f>September!CM69</f>
        <v>96</v>
      </c>
      <c r="CH69" s="28">
        <f>September!CN69</f>
        <v>170</v>
      </c>
      <c r="CI69" s="26">
        <f t="shared" si="683"/>
        <v>266</v>
      </c>
      <c r="CJ69" s="25">
        <v>60</v>
      </c>
      <c r="CK69" s="25">
        <v>165</v>
      </c>
      <c r="CL69" s="26">
        <f t="shared" si="684"/>
        <v>225</v>
      </c>
      <c r="CM69" s="26">
        <f t="shared" ref="CM69:CN69" si="820">SUM(CG69+CJ69)</f>
        <v>156</v>
      </c>
      <c r="CN69" s="26">
        <f t="shared" si="820"/>
        <v>335</v>
      </c>
      <c r="CO69" s="27">
        <f t="shared" si="686"/>
        <v>491</v>
      </c>
      <c r="CP69" s="95">
        <f ca="1">IFERROR(__xludf.DUMMYFUNCTION("""COMPUTED_VALUE"""),685)</f>
        <v>685</v>
      </c>
      <c r="CQ69" s="96">
        <f ca="1">IFERROR(__xludf.DUMMYFUNCTION("""COMPUTED_VALUE"""),966)</f>
        <v>966</v>
      </c>
      <c r="CR69" s="96">
        <f ca="1">IFERROR(__xludf.DUMMYFUNCTION("""COMPUTED_VALUE"""),1651)</f>
        <v>1651</v>
      </c>
      <c r="CS69" s="100">
        <f ca="1">IFERROR(__xludf.DUMMYFUNCTION("""COMPUTED_VALUE"""),129)</f>
        <v>129</v>
      </c>
      <c r="CT69" s="100">
        <f ca="1">IFERROR(__xludf.DUMMYFUNCTION("""COMPUTED_VALUE"""),121)</f>
        <v>121</v>
      </c>
      <c r="CU69" s="100">
        <f ca="1">IFERROR(__xludf.DUMMYFUNCTION("""COMPUTED_VALUE"""),250)</f>
        <v>250</v>
      </c>
      <c r="CV69" s="96">
        <f ca="1">IFERROR(__xludf.DUMMYFUNCTION("""COMPUTED_VALUE"""),814)</f>
        <v>814</v>
      </c>
      <c r="CW69" s="96">
        <f ca="1">IFERROR(__xludf.DUMMYFUNCTION("""COMPUTED_VALUE"""),1087)</f>
        <v>1087</v>
      </c>
      <c r="CX69" s="97">
        <f ca="1">IFERROR(__xludf.DUMMYFUNCTION("""COMPUTED_VALUE"""),1901)</f>
        <v>1901</v>
      </c>
      <c r="CY69" s="28">
        <f>Oktober!DE69</f>
        <v>521</v>
      </c>
      <c r="CZ69" s="28">
        <f>Oktober!DF69</f>
        <v>790</v>
      </c>
      <c r="DA69" s="26">
        <f t="shared" si="687"/>
        <v>1311</v>
      </c>
      <c r="DB69" s="25">
        <v>400</v>
      </c>
      <c r="DC69" s="25">
        <v>441</v>
      </c>
      <c r="DD69" s="26">
        <f t="shared" si="688"/>
        <v>841</v>
      </c>
      <c r="DE69" s="26">
        <f t="shared" ref="DE69:DF69" si="821">SUM(CY69+DB69)</f>
        <v>921</v>
      </c>
      <c r="DF69" s="26">
        <f t="shared" si="821"/>
        <v>1231</v>
      </c>
      <c r="DG69" s="27">
        <f t="shared" si="689"/>
        <v>2152</v>
      </c>
      <c r="DH69" s="30">
        <f>Oktober!DN69</f>
        <v>627</v>
      </c>
      <c r="DI69" s="26">
        <f>Oktober!DO69</f>
        <v>839</v>
      </c>
      <c r="DJ69" s="26">
        <f t="shared" si="690"/>
        <v>1466</v>
      </c>
      <c r="DK69" s="25">
        <v>52</v>
      </c>
      <c r="DL69" s="25">
        <v>85</v>
      </c>
      <c r="DM69" s="26">
        <f t="shared" si="691"/>
        <v>137</v>
      </c>
      <c r="DN69" s="26">
        <f t="shared" ref="DN69:DO69" si="822">SUM(DH69+DK69)</f>
        <v>679</v>
      </c>
      <c r="DO69" s="26">
        <f t="shared" si="822"/>
        <v>924</v>
      </c>
      <c r="DP69" s="27">
        <f t="shared" si="693"/>
        <v>1603</v>
      </c>
      <c r="DQ69" s="28">
        <f>Oktober!DW69</f>
        <v>732</v>
      </c>
      <c r="DR69" s="26">
        <f>Oktober!DX69</f>
        <v>1020</v>
      </c>
      <c r="DS69" s="26">
        <f t="shared" si="694"/>
        <v>1752</v>
      </c>
      <c r="DT69" s="48">
        <v>348</v>
      </c>
      <c r="DU69" s="46">
        <v>444</v>
      </c>
      <c r="DV69" s="26">
        <f t="shared" si="695"/>
        <v>792</v>
      </c>
      <c r="DW69" s="26">
        <f t="shared" ref="DW69:DX69" si="823">SUM(DQ69+DT69)</f>
        <v>1080</v>
      </c>
      <c r="DX69" s="26">
        <f t="shared" si="823"/>
        <v>1464</v>
      </c>
      <c r="DY69" s="27">
        <f t="shared" si="697"/>
        <v>2544</v>
      </c>
      <c r="DZ69" s="30">
        <f>Oktober!EF69</f>
        <v>0</v>
      </c>
      <c r="EA69" s="26">
        <f>Oktober!EG69</f>
        <v>0</v>
      </c>
      <c r="EB69" s="26">
        <f t="shared" si="698"/>
        <v>0</v>
      </c>
      <c r="EC69" s="26"/>
      <c r="ED69" s="26"/>
      <c r="EE69" s="26">
        <f t="shared" si="699"/>
        <v>0</v>
      </c>
      <c r="EF69" s="26">
        <f t="shared" ref="EF69:EG69" si="824">SUM(DZ69+EC69)</f>
        <v>0</v>
      </c>
      <c r="EG69" s="26">
        <f t="shared" si="824"/>
        <v>0</v>
      </c>
      <c r="EH69" s="27">
        <f t="shared" si="701"/>
        <v>0</v>
      </c>
      <c r="EI69" s="30">
        <f>Oktober!EO69</f>
        <v>725</v>
      </c>
      <c r="EJ69" s="26">
        <f>Oktober!EP69</f>
        <v>901</v>
      </c>
      <c r="EK69" s="26">
        <f t="shared" si="702"/>
        <v>1626</v>
      </c>
      <c r="EL69" s="25">
        <v>18</v>
      </c>
      <c r="EM69" s="25">
        <v>48</v>
      </c>
      <c r="EN69" s="26">
        <f t="shared" si="703"/>
        <v>66</v>
      </c>
      <c r="EO69" s="26">
        <f t="shared" ref="EO69:EP69" si="825">SUM(EI69+EL69)</f>
        <v>743</v>
      </c>
      <c r="EP69" s="26">
        <f t="shared" si="825"/>
        <v>949</v>
      </c>
      <c r="EQ69" s="27">
        <f t="shared" si="705"/>
        <v>1692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146">
        <f>Oktober!J70</f>
        <v>0</v>
      </c>
      <c r="E70" s="147">
        <f>Oktober!K70</f>
        <v>0</v>
      </c>
      <c r="F70" s="51"/>
      <c r="G70" s="51"/>
      <c r="H70" s="51"/>
      <c r="I70" s="51"/>
      <c r="J70" s="51"/>
      <c r="K70" s="51"/>
      <c r="L70" s="51"/>
      <c r="M70" s="20">
        <f>Oktober!S70</f>
        <v>0</v>
      </c>
      <c r="N70" s="18">
        <f>Oktober!T70</f>
        <v>0</v>
      </c>
      <c r="O70" s="51"/>
      <c r="P70" s="51"/>
      <c r="Q70" s="51"/>
      <c r="R70" s="51"/>
      <c r="S70" s="51"/>
      <c r="T70" s="51"/>
      <c r="U70" s="51"/>
      <c r="V70" s="20">
        <f>Oktober!AB70</f>
        <v>0</v>
      </c>
      <c r="W70" s="20">
        <f>Oktober!AC70</f>
        <v>0</v>
      </c>
      <c r="X70" s="51"/>
      <c r="Y70" s="51"/>
      <c r="Z70" s="51"/>
      <c r="AA70" s="51"/>
      <c r="AB70" s="51"/>
      <c r="AC70" s="51"/>
      <c r="AD70" s="51"/>
      <c r="AE70" s="20">
        <f>Oktober!AK70</f>
        <v>0</v>
      </c>
      <c r="AF70" s="20">
        <f>Oktober!AL70</f>
        <v>0</v>
      </c>
      <c r="AG70" s="51"/>
      <c r="AH70" s="51"/>
      <c r="AI70" s="51"/>
      <c r="AJ70" s="51"/>
      <c r="AK70" s="51"/>
      <c r="AL70" s="51"/>
      <c r="AM70" s="51"/>
      <c r="AN70" s="17">
        <f>Oktober!AT70</f>
        <v>0</v>
      </c>
      <c r="AO70" s="18">
        <f>Oktober!AU70</f>
        <v>0</v>
      </c>
      <c r="AP70" s="51"/>
      <c r="AQ70" s="51"/>
      <c r="AR70" s="51"/>
      <c r="AS70" s="51"/>
      <c r="AT70" s="51"/>
      <c r="AU70" s="51"/>
      <c r="AV70" s="51"/>
      <c r="AW70" s="20">
        <f>Oktober!BC70</f>
        <v>0</v>
      </c>
      <c r="AX70" s="20">
        <f>Oktober!BD70</f>
        <v>0</v>
      </c>
      <c r="AY70" s="51"/>
      <c r="AZ70" s="51"/>
      <c r="BA70" s="51"/>
      <c r="BB70" s="51"/>
      <c r="BC70" s="51"/>
      <c r="BD70" s="51"/>
      <c r="BE70" s="51"/>
      <c r="BF70" s="17">
        <f>Oktober!BL70</f>
        <v>0</v>
      </c>
      <c r="BG70" s="18">
        <f>Oktober!BL70</f>
        <v>0</v>
      </c>
      <c r="BH70" s="51"/>
      <c r="BI70" s="51"/>
      <c r="BJ70" s="51"/>
      <c r="BK70" s="51"/>
      <c r="BL70" s="51"/>
      <c r="BM70" s="51"/>
      <c r="BN70" s="51"/>
      <c r="BO70" s="20">
        <f>Oktober!BU70</f>
        <v>0</v>
      </c>
      <c r="BP70" s="20">
        <f>Oktober!BV70</f>
        <v>0</v>
      </c>
      <c r="BQ70" s="51"/>
      <c r="BR70" s="51"/>
      <c r="BS70" s="51"/>
      <c r="BT70" s="51"/>
      <c r="BU70" s="51"/>
      <c r="BV70" s="51"/>
      <c r="BW70" s="51"/>
      <c r="BX70" s="17">
        <f>Oktober!CD70</f>
        <v>0</v>
      </c>
      <c r="BY70" s="18">
        <f>Oktober!CE70</f>
        <v>0</v>
      </c>
      <c r="BZ70" s="51"/>
      <c r="CA70" s="51"/>
      <c r="CB70" s="51"/>
      <c r="CC70" s="51"/>
      <c r="CD70" s="51"/>
      <c r="CE70" s="51"/>
      <c r="CF70" s="51"/>
      <c r="CG70" s="20">
        <f>September!CM70</f>
        <v>0</v>
      </c>
      <c r="CH70" s="20">
        <f>September!CN70</f>
        <v>0</v>
      </c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20">
        <f>Oktober!DE70</f>
        <v>0</v>
      </c>
      <c r="CZ70" s="20">
        <f>Oktober!DF70</f>
        <v>0</v>
      </c>
      <c r="DA70" s="51"/>
      <c r="DB70" s="51"/>
      <c r="DC70" s="93"/>
      <c r="DD70" s="51"/>
      <c r="DE70" s="51"/>
      <c r="DF70" s="51"/>
      <c r="DG70" s="51"/>
      <c r="DH70" s="17">
        <f>Oktober!DN70</f>
        <v>0</v>
      </c>
      <c r="DI70" s="18">
        <f>Oktober!DO70</f>
        <v>0</v>
      </c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17">
        <f>Oktober!EF70</f>
        <v>0</v>
      </c>
      <c r="EA70" s="18">
        <f>Oktober!EG70</f>
        <v>0</v>
      </c>
      <c r="EB70" s="51"/>
      <c r="EC70" s="51"/>
      <c r="ED70" s="51"/>
      <c r="EE70" s="51"/>
      <c r="EF70" s="51"/>
      <c r="EG70" s="51"/>
      <c r="EH70" s="51"/>
      <c r="EI70" s="17">
        <f>Oktober!EO70</f>
        <v>0</v>
      </c>
      <c r="EJ70" s="18">
        <f>Oktober!EP70</f>
        <v>0</v>
      </c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20"/>
    </row>
    <row r="71" spans="1:156" ht="14">
      <c r="A71" s="276" t="s">
        <v>86</v>
      </c>
      <c r="B71" s="256"/>
      <c r="C71" s="52" t="s">
        <v>87</v>
      </c>
      <c r="D71" s="24">
        <f>Oktober!J71</f>
        <v>0</v>
      </c>
      <c r="E71" s="25">
        <f>Oktober!K71</f>
        <v>0</v>
      </c>
      <c r="F71" s="41"/>
      <c r="G71" s="41"/>
      <c r="H71" s="41"/>
      <c r="I71" s="41"/>
      <c r="J71" s="41"/>
      <c r="K71" s="41"/>
      <c r="L71" s="41"/>
      <c r="M71" s="28">
        <f>Oktober!S71</f>
        <v>0</v>
      </c>
      <c r="N71" s="26">
        <f>Oktober!T71</f>
        <v>0</v>
      </c>
      <c r="O71" s="41"/>
      <c r="P71" s="41"/>
      <c r="Q71" s="41"/>
      <c r="R71" s="41"/>
      <c r="S71" s="41"/>
      <c r="T71" s="41"/>
      <c r="U71" s="41"/>
      <c r="V71" s="28">
        <f>Oktober!AB71</f>
        <v>0</v>
      </c>
      <c r="W71" s="28">
        <f>Oktober!AC71</f>
        <v>0</v>
      </c>
      <c r="X71" s="41"/>
      <c r="Y71" s="41"/>
      <c r="Z71" s="41"/>
      <c r="AA71" s="41"/>
      <c r="AB71" s="41"/>
      <c r="AC71" s="41"/>
      <c r="AD71" s="41"/>
      <c r="AE71" s="28">
        <f>Oktober!AK71</f>
        <v>0</v>
      </c>
      <c r="AF71" s="28">
        <f>Oktober!AL71</f>
        <v>0</v>
      </c>
      <c r="AG71" s="41"/>
      <c r="AH71" s="41"/>
      <c r="AI71" s="41"/>
      <c r="AJ71" s="41"/>
      <c r="AK71" s="41"/>
      <c r="AL71" s="41"/>
      <c r="AM71" s="41"/>
      <c r="AN71" s="30">
        <f>Oktober!AT71</f>
        <v>0</v>
      </c>
      <c r="AO71" s="26">
        <f>Oktober!AU71</f>
        <v>0</v>
      </c>
      <c r="AP71" s="41"/>
      <c r="AQ71" s="41"/>
      <c r="AR71" s="41"/>
      <c r="AS71" s="41"/>
      <c r="AT71" s="41"/>
      <c r="AU71" s="41"/>
      <c r="AV71" s="41"/>
      <c r="AW71" s="28">
        <f>Oktober!BC71</f>
        <v>0</v>
      </c>
      <c r="AX71" s="28">
        <f>Oktober!BD71</f>
        <v>0</v>
      </c>
      <c r="AY71" s="41"/>
      <c r="AZ71" s="41"/>
      <c r="BA71" s="41"/>
      <c r="BB71" s="41"/>
      <c r="BC71" s="41"/>
      <c r="BD71" s="41"/>
      <c r="BE71" s="41"/>
      <c r="BF71" s="30">
        <f>Oktober!BL71</f>
        <v>0</v>
      </c>
      <c r="BG71" s="26">
        <f>Oktober!BL71</f>
        <v>0</v>
      </c>
      <c r="BH71" s="41"/>
      <c r="BI71" s="41"/>
      <c r="BJ71" s="41"/>
      <c r="BK71" s="41"/>
      <c r="BL71" s="41"/>
      <c r="BM71" s="41"/>
      <c r="BN71" s="41"/>
      <c r="BO71" s="28">
        <f>Oktober!BU71</f>
        <v>0</v>
      </c>
      <c r="BP71" s="28">
        <f>Oktober!BV71</f>
        <v>0</v>
      </c>
      <c r="BQ71" s="41"/>
      <c r="BR71" s="41"/>
      <c r="BS71" s="41"/>
      <c r="BT71" s="41"/>
      <c r="BU71" s="41"/>
      <c r="BV71" s="41"/>
      <c r="BW71" s="41"/>
      <c r="BX71" s="30">
        <f>Oktober!CD71</f>
        <v>0</v>
      </c>
      <c r="BY71" s="26">
        <f>Oktober!CE71</f>
        <v>0</v>
      </c>
      <c r="BZ71" s="41"/>
      <c r="CA71" s="41"/>
      <c r="CB71" s="41"/>
      <c r="CC71" s="41"/>
      <c r="CD71" s="41"/>
      <c r="CE71" s="41"/>
      <c r="CF71" s="41"/>
      <c r="CG71" s="28">
        <f>September!CM71</f>
        <v>0</v>
      </c>
      <c r="CH71" s="28">
        <f>September!CN71</f>
        <v>0</v>
      </c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28">
        <f>Oktober!DE71</f>
        <v>0</v>
      </c>
      <c r="CZ71" s="28">
        <f>Oktober!DF71</f>
        <v>0</v>
      </c>
      <c r="DA71" s="41"/>
      <c r="DB71" s="41"/>
      <c r="DC71" s="41"/>
      <c r="DD71" s="41"/>
      <c r="DE71" s="41"/>
      <c r="DF71" s="41"/>
      <c r="DG71" s="41"/>
      <c r="DH71" s="30">
        <f>Oktober!DN71</f>
        <v>0</v>
      </c>
      <c r="DI71" s="26">
        <f>Oktober!DO71</f>
        <v>0</v>
      </c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30">
        <f>Oktober!EF71</f>
        <v>0</v>
      </c>
      <c r="EA71" s="26">
        <f>Oktober!EG71</f>
        <v>0</v>
      </c>
      <c r="EB71" s="41"/>
      <c r="EC71" s="41"/>
      <c r="ED71" s="41"/>
      <c r="EE71" s="41"/>
      <c r="EF71" s="41"/>
      <c r="EG71" s="41"/>
      <c r="EH71" s="41"/>
      <c r="EI71" s="30">
        <f>Oktober!EO71</f>
        <v>0</v>
      </c>
      <c r="EJ71" s="26">
        <f>Oktober!EP71</f>
        <v>0</v>
      </c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28"/>
    </row>
    <row r="72" spans="1:156" ht="14">
      <c r="A72" s="45" t="s">
        <v>86</v>
      </c>
      <c r="B72" s="46">
        <v>1</v>
      </c>
      <c r="C72" s="57" t="s">
        <v>88</v>
      </c>
      <c r="D72" s="24">
        <f>Oktober!J72</f>
        <v>0</v>
      </c>
      <c r="E72" s="25">
        <f>Oktober!K72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6">SUM(D72+G72)</f>
        <v>0</v>
      </c>
      <c r="K72" s="26">
        <f t="shared" si="826"/>
        <v>0</v>
      </c>
      <c r="L72" s="27">
        <f>SUM(J72:K72)</f>
        <v>0</v>
      </c>
      <c r="M72" s="28">
        <f>Oktober!S72</f>
        <v>72</v>
      </c>
      <c r="N72" s="26">
        <f>Oktober!T72</f>
        <v>210</v>
      </c>
      <c r="O72" s="26">
        <f>SUM(M72:N72)</f>
        <v>282</v>
      </c>
      <c r="P72" s="25">
        <v>10</v>
      </c>
      <c r="Q72" s="25">
        <v>33</v>
      </c>
      <c r="R72" s="26">
        <f>SUM(P72:Q72)</f>
        <v>43</v>
      </c>
      <c r="S72" s="26">
        <f t="shared" ref="S72:T72" si="827">SUM(M72+P72)</f>
        <v>82</v>
      </c>
      <c r="T72" s="26">
        <f t="shared" si="827"/>
        <v>243</v>
      </c>
      <c r="U72" s="27">
        <f>SUM(S72:T72)</f>
        <v>325</v>
      </c>
      <c r="V72" s="28">
        <f>Oktober!AB72</f>
        <v>81</v>
      </c>
      <c r="W72" s="28">
        <f>Oktober!AC72</f>
        <v>73</v>
      </c>
      <c r="X72" s="26">
        <f>SUM(V72:W72)</f>
        <v>154</v>
      </c>
      <c r="Y72" s="25">
        <v>12</v>
      </c>
      <c r="Z72" s="25">
        <v>14</v>
      </c>
      <c r="AA72" s="26">
        <f>SUM(Y72:Z72)</f>
        <v>26</v>
      </c>
      <c r="AB72" s="26">
        <f t="shared" ref="AB72:AC72" si="828">SUM(V72+Y72)</f>
        <v>93</v>
      </c>
      <c r="AC72" s="26">
        <f t="shared" si="828"/>
        <v>87</v>
      </c>
      <c r="AD72" s="27">
        <f>SUM(AB72:AC72)</f>
        <v>180</v>
      </c>
      <c r="AE72" s="28">
        <f>Oktober!AK72</f>
        <v>229</v>
      </c>
      <c r="AF72" s="28">
        <f>Oktober!AL72</f>
        <v>247</v>
      </c>
      <c r="AG72" s="26">
        <f>SUM(AE72:AF72)</f>
        <v>476</v>
      </c>
      <c r="AH72" s="25">
        <v>17</v>
      </c>
      <c r="AI72" s="25">
        <v>20</v>
      </c>
      <c r="AJ72" s="26">
        <f>SUM(AH72:AI72)</f>
        <v>37</v>
      </c>
      <c r="AK72" s="26">
        <f t="shared" ref="AK72:AL72" si="829">SUM(AE72+AH72)</f>
        <v>246</v>
      </c>
      <c r="AL72" s="26">
        <f t="shared" si="829"/>
        <v>267</v>
      </c>
      <c r="AM72" s="27">
        <f>SUM(AK72:AL72)</f>
        <v>513</v>
      </c>
      <c r="AN72" s="30">
        <f>Oktober!AT72</f>
        <v>266</v>
      </c>
      <c r="AO72" s="26">
        <f>Oktober!AU72</f>
        <v>316</v>
      </c>
      <c r="AP72" s="26">
        <f>SUM(AN72:AO72)</f>
        <v>582</v>
      </c>
      <c r="AQ72" s="25">
        <v>18</v>
      </c>
      <c r="AR72" s="25">
        <v>25</v>
      </c>
      <c r="AS72" s="26">
        <f>SUM(AQ72:AR72)</f>
        <v>43</v>
      </c>
      <c r="AT72" s="26">
        <f t="shared" ref="AT72:AU72" si="830">SUM(AN72+AQ72)</f>
        <v>284</v>
      </c>
      <c r="AU72" s="26">
        <f t="shared" si="830"/>
        <v>341</v>
      </c>
      <c r="AV72" s="27">
        <f>SUM(AT72:AU72)</f>
        <v>625</v>
      </c>
      <c r="AW72" s="28">
        <f>Oktober!BC72</f>
        <v>168</v>
      </c>
      <c r="AX72" s="28">
        <f>Oktober!BD72</f>
        <v>246</v>
      </c>
      <c r="AY72" s="26">
        <f>SUM(AW72:AX72)</f>
        <v>414</v>
      </c>
      <c r="AZ72" s="25">
        <v>27</v>
      </c>
      <c r="BA72" s="25">
        <v>27</v>
      </c>
      <c r="BB72" s="26">
        <f>SUM(AZ72:BA72)</f>
        <v>54</v>
      </c>
      <c r="BC72" s="26">
        <f t="shared" ref="BC72:BD72" si="831">SUM(AW72+AZ72)</f>
        <v>195</v>
      </c>
      <c r="BD72" s="26">
        <f t="shared" si="831"/>
        <v>273</v>
      </c>
      <c r="BE72" s="27">
        <f>SUM(BC72:BD72)</f>
        <v>468</v>
      </c>
      <c r="BF72" s="30">
        <f>Oktober!BL72</f>
        <v>289</v>
      </c>
      <c r="BG72" s="26">
        <f>Oktober!BM72</f>
        <v>255</v>
      </c>
      <c r="BH72" s="26">
        <f>SUM(BF72:BG72)</f>
        <v>544</v>
      </c>
      <c r="BI72" s="25">
        <v>43</v>
      </c>
      <c r="BJ72" s="25">
        <v>23</v>
      </c>
      <c r="BK72" s="26">
        <f>SUM(BI72:BJ72)</f>
        <v>66</v>
      </c>
      <c r="BL72" s="26">
        <f t="shared" ref="BL72:BM72" si="832">SUM(BF72+BI72)</f>
        <v>332</v>
      </c>
      <c r="BM72" s="26">
        <f t="shared" si="832"/>
        <v>278</v>
      </c>
      <c r="BN72" s="27">
        <f>SUM(BL72:BM72)</f>
        <v>610</v>
      </c>
      <c r="BO72" s="28">
        <f>Oktober!BU72</f>
        <v>92</v>
      </c>
      <c r="BP72" s="28">
        <f>Oktober!BV72</f>
        <v>129</v>
      </c>
      <c r="BQ72" s="26">
        <f>SUM(BO72:BP72)</f>
        <v>221</v>
      </c>
      <c r="BR72" s="26"/>
      <c r="BS72" s="26"/>
      <c r="BT72" s="26">
        <f>SUM(BR72:BS72)</f>
        <v>0</v>
      </c>
      <c r="BU72" s="26">
        <f t="shared" ref="BU72:BV72" si="833">SUM(BO72+BR72)</f>
        <v>92</v>
      </c>
      <c r="BV72" s="26">
        <f t="shared" si="833"/>
        <v>129</v>
      </c>
      <c r="BW72" s="27">
        <f>SUM(BU72:BV72)</f>
        <v>221</v>
      </c>
      <c r="BX72" s="30">
        <f>Oktober!CD72</f>
        <v>0</v>
      </c>
      <c r="BY72" s="26">
        <f>Oktober!CE72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4">SUM(BX72+CA72)</f>
        <v>0</v>
      </c>
      <c r="CE72" s="26">
        <f t="shared" si="834"/>
        <v>0</v>
      </c>
      <c r="CF72" s="27">
        <f>SUM(CD72:CE72)</f>
        <v>0</v>
      </c>
      <c r="CG72" s="28">
        <f>September!CM72</f>
        <v>66</v>
      </c>
      <c r="CH72" s="28">
        <f>September!CN72</f>
        <v>129</v>
      </c>
      <c r="CI72" s="26">
        <f>SUM(CG72:CH72)</f>
        <v>195</v>
      </c>
      <c r="CJ72" s="25">
        <v>6</v>
      </c>
      <c r="CK72" s="25">
        <v>7</v>
      </c>
      <c r="CL72" s="26">
        <f>SUM(CJ72:CK72)</f>
        <v>13</v>
      </c>
      <c r="CM72" s="26">
        <f t="shared" ref="CM72:CN72" si="835">SUM(CG72+CJ72)</f>
        <v>72</v>
      </c>
      <c r="CN72" s="26">
        <f t="shared" si="835"/>
        <v>136</v>
      </c>
      <c r="CO72" s="27">
        <f>SUM(CM72:CN72)</f>
        <v>208</v>
      </c>
      <c r="CP72" s="95">
        <f ca="1">IFERROR(__xludf.DUMMYFUNCTION("""COMPUTED_VALUE"""),404)</f>
        <v>404</v>
      </c>
      <c r="CQ72" s="96">
        <f ca="1">IFERROR(__xludf.DUMMYFUNCTION("""COMPUTED_VALUE"""),564)</f>
        <v>564</v>
      </c>
      <c r="CR72" s="96">
        <f ca="1">IFERROR(__xludf.DUMMYFUNCTION("""COMPUTED_VALUE"""),968)</f>
        <v>968</v>
      </c>
      <c r="CS72" s="100">
        <f ca="1">IFERROR(__xludf.DUMMYFUNCTION("""COMPUTED_VALUE"""),22)</f>
        <v>22</v>
      </c>
      <c r="CT72" s="100">
        <f ca="1">IFERROR(__xludf.DUMMYFUNCTION("""COMPUTED_VALUE"""),33)</f>
        <v>33</v>
      </c>
      <c r="CU72" s="100">
        <f ca="1">IFERROR(__xludf.DUMMYFUNCTION("""COMPUTED_VALUE"""),55)</f>
        <v>55</v>
      </c>
      <c r="CV72" s="96">
        <f ca="1">IFERROR(__xludf.DUMMYFUNCTION("""COMPUTED_VALUE"""),426)</f>
        <v>426</v>
      </c>
      <c r="CW72" s="96">
        <f ca="1">IFERROR(__xludf.DUMMYFUNCTION("""COMPUTED_VALUE"""),597)</f>
        <v>597</v>
      </c>
      <c r="CX72" s="97">
        <f ca="1">IFERROR(__xludf.DUMMYFUNCTION("""COMPUTED_VALUE"""),1023)</f>
        <v>1023</v>
      </c>
      <c r="CY72" s="28">
        <f>Oktober!DE72</f>
        <v>259</v>
      </c>
      <c r="CZ72" s="28">
        <f>Oktober!DF72</f>
        <v>284</v>
      </c>
      <c r="DA72" s="26">
        <f>SUM(CY72:CZ72)</f>
        <v>543</v>
      </c>
      <c r="DB72" s="25">
        <v>23</v>
      </c>
      <c r="DC72" s="25">
        <v>26</v>
      </c>
      <c r="DD72" s="26">
        <f>SUM(DB72:DC72)</f>
        <v>49</v>
      </c>
      <c r="DE72" s="26">
        <f t="shared" ref="DE72:DF72" si="836">SUM(CY72+DB72)</f>
        <v>282</v>
      </c>
      <c r="DF72" s="26">
        <f t="shared" si="836"/>
        <v>310</v>
      </c>
      <c r="DG72" s="27">
        <f>SUM(DE72:DF72)</f>
        <v>592</v>
      </c>
      <c r="DH72" s="30">
        <f>Oktober!DN72</f>
        <v>363</v>
      </c>
      <c r="DI72" s="26">
        <f>Oktober!DO72</f>
        <v>342</v>
      </c>
      <c r="DJ72" s="26">
        <f>SUM(DH72:DI72)</f>
        <v>705</v>
      </c>
      <c r="DK72" s="25">
        <v>8</v>
      </c>
      <c r="DL72" s="25">
        <v>4</v>
      </c>
      <c r="DM72" s="26">
        <f>SUM(DK72:DL72)</f>
        <v>12</v>
      </c>
      <c r="DN72" s="26">
        <f t="shared" ref="DN72:DO72" si="837">SUM(DH72+DK72)</f>
        <v>371</v>
      </c>
      <c r="DO72" s="26">
        <f t="shared" si="837"/>
        <v>346</v>
      </c>
      <c r="DP72" s="27">
        <f>SUM(DN72:DO72)</f>
        <v>717</v>
      </c>
      <c r="DQ72" s="28">
        <f>Oktober!DW72</f>
        <v>152</v>
      </c>
      <c r="DR72" s="26">
        <f>Oktober!DX72</f>
        <v>232</v>
      </c>
      <c r="DS72" s="26">
        <f>SUM(DQ72:DR72)</f>
        <v>384</v>
      </c>
      <c r="DT72" s="25">
        <v>4</v>
      </c>
      <c r="DU72" s="25">
        <v>4</v>
      </c>
      <c r="DV72" s="26">
        <f>SUM(DT72:DU72)</f>
        <v>8</v>
      </c>
      <c r="DW72" s="26">
        <f t="shared" ref="DW72:DX72" si="838">SUM(DQ72+DT72)</f>
        <v>156</v>
      </c>
      <c r="DX72" s="26">
        <f t="shared" si="838"/>
        <v>236</v>
      </c>
      <c r="DY72" s="27">
        <f>SUM(DW72:DX72)</f>
        <v>392</v>
      </c>
      <c r="DZ72" s="30">
        <f>Oktober!EF72</f>
        <v>45</v>
      </c>
      <c r="EA72" s="26">
        <f>Oktober!EG72</f>
        <v>69</v>
      </c>
      <c r="EB72" s="26">
        <f>SUM(DZ72:EA72)</f>
        <v>114</v>
      </c>
      <c r="EC72" s="25">
        <v>5</v>
      </c>
      <c r="ED72" s="25">
        <v>10</v>
      </c>
      <c r="EE72" s="26">
        <f>SUM(EC72:ED72)</f>
        <v>15</v>
      </c>
      <c r="EF72" s="26">
        <f t="shared" ref="EF72:EG72" si="839">SUM(DZ72+EC72)</f>
        <v>50</v>
      </c>
      <c r="EG72" s="26">
        <f t="shared" si="839"/>
        <v>79</v>
      </c>
      <c r="EH72" s="27">
        <f>SUM(EF72:EG72)</f>
        <v>129</v>
      </c>
      <c r="EI72" s="30">
        <f>Oktober!EO72</f>
        <v>160</v>
      </c>
      <c r="EJ72" s="26">
        <f>Oktober!EP72</f>
        <v>200</v>
      </c>
      <c r="EK72" s="26">
        <f>SUM(EI72:EJ72)</f>
        <v>360</v>
      </c>
      <c r="EL72" s="25">
        <v>6</v>
      </c>
      <c r="EM72" s="25">
        <v>40</v>
      </c>
      <c r="EN72" s="26">
        <f>SUM(EL72:EM72)</f>
        <v>46</v>
      </c>
      <c r="EO72" s="26">
        <f t="shared" ref="EO72:EP72" si="840">SUM(EI72+EL72)</f>
        <v>166</v>
      </c>
      <c r="EP72" s="26">
        <f t="shared" si="840"/>
        <v>240</v>
      </c>
      <c r="EQ72" s="27">
        <f>SUM(EO72:EP72)</f>
        <v>406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24">
        <f>Oktober!J73</f>
        <v>0</v>
      </c>
      <c r="E73" s="25">
        <f>Oktober!K73</f>
        <v>0</v>
      </c>
      <c r="F73" s="41"/>
      <c r="G73" s="41"/>
      <c r="H73" s="41"/>
      <c r="I73" s="41"/>
      <c r="J73" s="41"/>
      <c r="K73" s="41"/>
      <c r="L73" s="41"/>
      <c r="M73" s="28">
        <f>Oktober!S73</f>
        <v>0</v>
      </c>
      <c r="N73" s="26">
        <f>Oktober!T73</f>
        <v>0</v>
      </c>
      <c r="O73" s="41"/>
      <c r="P73" s="41"/>
      <c r="Q73" s="41"/>
      <c r="R73" s="41"/>
      <c r="S73" s="41"/>
      <c r="T73" s="41"/>
      <c r="U73" s="41"/>
      <c r="V73" s="28">
        <f>Oktober!AB73</f>
        <v>0</v>
      </c>
      <c r="W73" s="28">
        <f>Oktober!AC73</f>
        <v>0</v>
      </c>
      <c r="X73" s="41"/>
      <c r="Y73" s="41"/>
      <c r="Z73" s="41"/>
      <c r="AA73" s="41"/>
      <c r="AB73" s="41"/>
      <c r="AC73" s="41"/>
      <c r="AD73" s="41"/>
      <c r="AE73" s="28">
        <f>Oktober!AK73</f>
        <v>0</v>
      </c>
      <c r="AF73" s="28">
        <f>Oktober!AL73</f>
        <v>0</v>
      </c>
      <c r="AG73" s="41"/>
      <c r="AH73" s="41"/>
      <c r="AI73" s="41"/>
      <c r="AJ73" s="41"/>
      <c r="AK73" s="41"/>
      <c r="AL73" s="41"/>
      <c r="AM73" s="41"/>
      <c r="AN73" s="30">
        <f>Oktober!AT73</f>
        <v>0</v>
      </c>
      <c r="AO73" s="26">
        <f>Oktober!AU73</f>
        <v>0</v>
      </c>
      <c r="AP73" s="41"/>
      <c r="AQ73" s="41"/>
      <c r="AR73" s="41"/>
      <c r="AS73" s="41"/>
      <c r="AT73" s="41"/>
      <c r="AU73" s="41"/>
      <c r="AV73" s="41"/>
      <c r="AW73" s="28">
        <f>Oktober!BC73</f>
        <v>0</v>
      </c>
      <c r="AX73" s="28">
        <f>Oktober!BD73</f>
        <v>0</v>
      </c>
      <c r="AY73" s="41"/>
      <c r="AZ73" s="41"/>
      <c r="BA73" s="41"/>
      <c r="BB73" s="41"/>
      <c r="BC73" s="41"/>
      <c r="BD73" s="41"/>
      <c r="BE73" s="41"/>
      <c r="BF73" s="30">
        <f>Oktober!BL73</f>
        <v>0</v>
      </c>
      <c r="BG73" s="26">
        <f>Oktober!BL73</f>
        <v>0</v>
      </c>
      <c r="BH73" s="41"/>
      <c r="BI73" s="41"/>
      <c r="BJ73" s="41"/>
      <c r="BK73" s="41"/>
      <c r="BL73" s="41"/>
      <c r="BM73" s="41"/>
      <c r="BN73" s="41"/>
      <c r="BO73" s="28">
        <f>Oktober!BU73</f>
        <v>0</v>
      </c>
      <c r="BP73" s="28">
        <f>Oktober!BV73</f>
        <v>0</v>
      </c>
      <c r="BQ73" s="41"/>
      <c r="BR73" s="41"/>
      <c r="BS73" s="41"/>
      <c r="BT73" s="41"/>
      <c r="BU73" s="41"/>
      <c r="BV73" s="41"/>
      <c r="BW73" s="41"/>
      <c r="BX73" s="30">
        <f>Oktober!CD73</f>
        <v>0</v>
      </c>
      <c r="BY73" s="26">
        <f>Oktober!CE73</f>
        <v>0</v>
      </c>
      <c r="BZ73" s="41"/>
      <c r="CA73" s="41"/>
      <c r="CB73" s="41"/>
      <c r="CC73" s="41"/>
      <c r="CD73" s="41"/>
      <c r="CE73" s="41"/>
      <c r="CF73" s="41"/>
      <c r="CG73" s="28">
        <f>September!CM73</f>
        <v>0</v>
      </c>
      <c r="CH73" s="28">
        <f>September!CN73</f>
        <v>0</v>
      </c>
      <c r="CI73" s="41"/>
      <c r="CJ73" s="41"/>
      <c r="CK73" s="41"/>
      <c r="CL73" s="41"/>
      <c r="CM73" s="41"/>
      <c r="CN73" s="41"/>
      <c r="CO73" s="41"/>
      <c r="CP73" s="119"/>
      <c r="CQ73" s="119"/>
      <c r="CR73" s="119"/>
      <c r="CS73" s="109"/>
      <c r="CT73" s="109"/>
      <c r="CU73" s="109"/>
      <c r="CV73" s="119"/>
      <c r="CW73" s="119"/>
      <c r="CX73" s="119"/>
      <c r="CY73" s="28">
        <f>Oktober!DE73</f>
        <v>0</v>
      </c>
      <c r="CZ73" s="28">
        <f>Oktober!DF73</f>
        <v>0</v>
      </c>
      <c r="DA73" s="41"/>
      <c r="DB73" s="41"/>
      <c r="DC73" s="41"/>
      <c r="DD73" s="41"/>
      <c r="DE73" s="41"/>
      <c r="DF73" s="41"/>
      <c r="DG73" s="41"/>
      <c r="DH73" s="30">
        <f>Oktober!DN73</f>
        <v>0</v>
      </c>
      <c r="DI73" s="26">
        <f>Oktober!DO73</f>
        <v>0</v>
      </c>
      <c r="DJ73" s="41"/>
      <c r="DK73" s="41"/>
      <c r="DL73" s="41"/>
      <c r="DM73" s="41"/>
      <c r="DN73" s="41"/>
      <c r="DO73" s="41"/>
      <c r="DP73" s="41"/>
      <c r="DQ73" s="28">
        <f>Oktober!DW73</f>
        <v>0</v>
      </c>
      <c r="DR73" s="26">
        <f>Oktober!DX73</f>
        <v>0</v>
      </c>
      <c r="DS73" s="41"/>
      <c r="DT73" s="41"/>
      <c r="DU73" s="41"/>
      <c r="DV73" s="41"/>
      <c r="DW73" s="41"/>
      <c r="DX73" s="41"/>
      <c r="DY73" s="41"/>
      <c r="DZ73" s="30">
        <f>Oktober!EF73</f>
        <v>0</v>
      </c>
      <c r="EA73" s="26">
        <f>Oktober!EG73</f>
        <v>0</v>
      </c>
      <c r="EB73" s="41"/>
      <c r="EC73" s="41"/>
      <c r="ED73" s="41"/>
      <c r="EE73" s="41"/>
      <c r="EF73" s="41"/>
      <c r="EG73" s="41"/>
      <c r="EH73" s="41"/>
      <c r="EI73" s="30">
        <f>Oktober!EO73</f>
        <v>0</v>
      </c>
      <c r="EJ73" s="26">
        <f>Oktober!EP73</f>
        <v>0</v>
      </c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28"/>
    </row>
    <row r="74" spans="1:156" ht="14">
      <c r="A74" s="58"/>
      <c r="B74" s="59">
        <v>1</v>
      </c>
      <c r="C74" s="57" t="s">
        <v>89</v>
      </c>
      <c r="D74" s="24">
        <f>Oktober!J74</f>
        <v>113</v>
      </c>
      <c r="E74" s="25">
        <f>Oktober!K74</f>
        <v>136</v>
      </c>
      <c r="F74" s="26">
        <f t="shared" ref="F74:F78" si="841">SUM(D74:E74)</f>
        <v>249</v>
      </c>
      <c r="G74" s="25">
        <v>22</v>
      </c>
      <c r="H74" s="25">
        <v>28</v>
      </c>
      <c r="I74" s="26">
        <f t="shared" ref="I74:I78" si="842">SUM(G74:H74)</f>
        <v>50</v>
      </c>
      <c r="J74" s="26">
        <f t="shared" ref="J74:K74" si="843">SUM(D74+G74)</f>
        <v>135</v>
      </c>
      <c r="K74" s="26">
        <f t="shared" si="843"/>
        <v>164</v>
      </c>
      <c r="L74" s="27">
        <f t="shared" ref="L74:L78" si="844">SUM(J74:K74)</f>
        <v>299</v>
      </c>
      <c r="M74" s="28">
        <f>Oktober!S74</f>
        <v>64</v>
      </c>
      <c r="N74" s="26">
        <f>Oktober!T74</f>
        <v>95</v>
      </c>
      <c r="O74" s="26">
        <f t="shared" ref="O74:O78" si="845">SUM(M74:N74)</f>
        <v>159</v>
      </c>
      <c r="P74" s="25">
        <v>9</v>
      </c>
      <c r="Q74" s="25">
        <v>15</v>
      </c>
      <c r="R74" s="26">
        <f t="shared" ref="R74:R78" si="846">SUM(P74:Q74)</f>
        <v>24</v>
      </c>
      <c r="S74" s="26">
        <f t="shared" ref="S74:T74" si="847">SUM(M74+P74)</f>
        <v>73</v>
      </c>
      <c r="T74" s="26">
        <f t="shared" si="847"/>
        <v>110</v>
      </c>
      <c r="U74" s="27">
        <f t="shared" ref="U74:U78" si="848">SUM(S74:T74)</f>
        <v>183</v>
      </c>
      <c r="V74" s="28">
        <f>Oktober!AB74</f>
        <v>83</v>
      </c>
      <c r="W74" s="28">
        <f>Oktober!AC74</f>
        <v>72</v>
      </c>
      <c r="X74" s="26">
        <f t="shared" ref="X74:X78" si="849">SUM(V74:W74)</f>
        <v>155</v>
      </c>
      <c r="Y74" s="25">
        <v>12</v>
      </c>
      <c r="Z74" s="25">
        <v>14</v>
      </c>
      <c r="AA74" s="26">
        <f t="shared" ref="AA74:AA78" si="850">SUM(Y74:Z74)</f>
        <v>26</v>
      </c>
      <c r="AB74" s="26">
        <f t="shared" ref="AB74:AC74" si="851">SUM(V74+Y74)</f>
        <v>95</v>
      </c>
      <c r="AC74" s="26">
        <f t="shared" si="851"/>
        <v>86</v>
      </c>
      <c r="AD74" s="27">
        <f t="shared" ref="AD74:AD78" si="852">SUM(AB74:AC74)</f>
        <v>181</v>
      </c>
      <c r="AE74" s="28">
        <f>Oktober!AK74</f>
        <v>200</v>
      </c>
      <c r="AF74" s="28">
        <f>Oktober!AL74</f>
        <v>208</v>
      </c>
      <c r="AG74" s="26">
        <f t="shared" ref="AG74:AG78" si="853">SUM(AE74:AF74)</f>
        <v>408</v>
      </c>
      <c r="AH74" s="25">
        <v>17</v>
      </c>
      <c r="AI74" s="25">
        <v>20</v>
      </c>
      <c r="AJ74" s="26">
        <f t="shared" ref="AJ74:AJ78" si="854">SUM(AH74:AI74)</f>
        <v>37</v>
      </c>
      <c r="AK74" s="26">
        <f t="shared" ref="AK74:AL74" si="855">SUM(AE74+AH74)</f>
        <v>217</v>
      </c>
      <c r="AL74" s="26">
        <f t="shared" si="855"/>
        <v>228</v>
      </c>
      <c r="AM74" s="27">
        <f t="shared" ref="AM74:AM78" si="856">SUM(AK74:AL74)</f>
        <v>445</v>
      </c>
      <c r="AN74" s="30">
        <f>Oktober!AT74</f>
        <v>202</v>
      </c>
      <c r="AO74" s="26">
        <f>Oktober!AU74</f>
        <v>197</v>
      </c>
      <c r="AP74" s="26">
        <f t="shared" ref="AP74:AP78" si="857">SUM(AN74:AO74)</f>
        <v>399</v>
      </c>
      <c r="AQ74" s="25">
        <v>14</v>
      </c>
      <c r="AR74" s="25">
        <v>19</v>
      </c>
      <c r="AS74" s="26">
        <f t="shared" ref="AS74:AS78" si="858">SUM(AQ74:AR74)</f>
        <v>33</v>
      </c>
      <c r="AT74" s="26">
        <f t="shared" ref="AT74:AU74" si="859">SUM(AN74+AQ74)</f>
        <v>216</v>
      </c>
      <c r="AU74" s="26">
        <f t="shared" si="859"/>
        <v>216</v>
      </c>
      <c r="AV74" s="27">
        <f t="shared" ref="AV74:AV78" si="860">SUM(AT74:AU74)</f>
        <v>432</v>
      </c>
      <c r="AW74" s="28">
        <f>Oktober!BC74</f>
        <v>111</v>
      </c>
      <c r="AX74" s="28">
        <f>Oktober!BD74</f>
        <v>153</v>
      </c>
      <c r="AY74" s="26">
        <f t="shared" ref="AY74:AY78" si="861">SUM(AW74:AX74)</f>
        <v>264</v>
      </c>
      <c r="AZ74" s="25">
        <v>27</v>
      </c>
      <c r="BA74" s="25">
        <v>27</v>
      </c>
      <c r="BB74" s="26">
        <f t="shared" ref="BB74:BB78" si="862">SUM(AZ74:BA74)</f>
        <v>54</v>
      </c>
      <c r="BC74" s="26">
        <f t="shared" ref="BC74:BD74" si="863">SUM(AW74+AZ74)</f>
        <v>138</v>
      </c>
      <c r="BD74" s="26">
        <f t="shared" si="863"/>
        <v>180</v>
      </c>
      <c r="BE74" s="27">
        <f t="shared" ref="BE74:BE78" si="864">SUM(BC74:BD74)</f>
        <v>318</v>
      </c>
      <c r="BF74" s="30">
        <f>Oktober!BL74</f>
        <v>287</v>
      </c>
      <c r="BG74" s="26">
        <f>Oktober!BM74</f>
        <v>253</v>
      </c>
      <c r="BH74" s="26">
        <f t="shared" ref="BH74:BH78" si="865">SUM(BF74:BG74)</f>
        <v>540</v>
      </c>
      <c r="BI74" s="25">
        <v>43</v>
      </c>
      <c r="BJ74" s="25">
        <v>22</v>
      </c>
      <c r="BK74" s="26">
        <f t="shared" ref="BK74:BK78" si="866">SUM(BI74:BJ74)</f>
        <v>65</v>
      </c>
      <c r="BL74" s="26">
        <f t="shared" ref="BL74:BM74" si="867">SUM(BF74+BI74)</f>
        <v>330</v>
      </c>
      <c r="BM74" s="26">
        <f t="shared" si="867"/>
        <v>275</v>
      </c>
      <c r="BN74" s="27">
        <f t="shared" ref="BN74:BN78" si="868">SUM(BL74:BM74)</f>
        <v>605</v>
      </c>
      <c r="BO74" s="28">
        <f>Oktober!BU74</f>
        <v>125</v>
      </c>
      <c r="BP74" s="28">
        <f>Oktober!BV74</f>
        <v>145</v>
      </c>
      <c r="BQ74" s="26">
        <f t="shared" ref="BQ74:BQ78" si="869">SUM(BO74:BP74)</f>
        <v>270</v>
      </c>
      <c r="BR74" s="25">
        <v>33</v>
      </c>
      <c r="BS74" s="25">
        <v>32</v>
      </c>
      <c r="BT74" s="26">
        <f t="shared" ref="BT74:BT78" si="870">SUM(BR74:BS74)</f>
        <v>65</v>
      </c>
      <c r="BU74" s="26">
        <f t="shared" ref="BU74:BV74" si="871">SUM(BO74+BR74)</f>
        <v>158</v>
      </c>
      <c r="BV74" s="26">
        <f t="shared" si="871"/>
        <v>177</v>
      </c>
      <c r="BW74" s="27">
        <f t="shared" ref="BW74:BW78" si="872">SUM(BU74:BV74)</f>
        <v>335</v>
      </c>
      <c r="BX74" s="30">
        <f>Oktober!CD74</f>
        <v>0</v>
      </c>
      <c r="BY74" s="26">
        <f>Oktober!CE74</f>
        <v>0</v>
      </c>
      <c r="BZ74" s="26">
        <f t="shared" ref="BZ74:BZ78" si="873">SUM(BX74:BY74)</f>
        <v>0</v>
      </c>
      <c r="CA74" s="26"/>
      <c r="CB74" s="26"/>
      <c r="CC74" s="26">
        <f t="shared" ref="CC74:CC78" si="874">SUM(CA74:CB74)</f>
        <v>0</v>
      </c>
      <c r="CD74" s="26">
        <f t="shared" ref="CD74:CE74" si="875">SUM(BX74+CA74)</f>
        <v>0</v>
      </c>
      <c r="CE74" s="26">
        <f t="shared" si="875"/>
        <v>0</v>
      </c>
      <c r="CF74" s="27">
        <f t="shared" ref="CF74:CF78" si="876">SUM(CD74:CE74)</f>
        <v>0</v>
      </c>
      <c r="CG74" s="28">
        <f>September!CM74</f>
        <v>44</v>
      </c>
      <c r="CH74" s="28">
        <f>September!CN74</f>
        <v>78</v>
      </c>
      <c r="CI74" s="26">
        <f t="shared" ref="CI74:CI78" si="877">SUM(CG74:CH74)</f>
        <v>122</v>
      </c>
      <c r="CJ74" s="25">
        <v>6</v>
      </c>
      <c r="CK74" s="25">
        <v>7</v>
      </c>
      <c r="CL74" s="26">
        <f t="shared" ref="CL74:CL78" si="878">SUM(CJ74:CK74)</f>
        <v>13</v>
      </c>
      <c r="CM74" s="26">
        <f t="shared" ref="CM74:CN74" si="879">SUM(CG74+CJ74)</f>
        <v>50</v>
      </c>
      <c r="CN74" s="26">
        <f t="shared" si="879"/>
        <v>85</v>
      </c>
      <c r="CO74" s="27">
        <f t="shared" ref="CO74:CO78" si="880">SUM(CM74:CN74)</f>
        <v>135</v>
      </c>
      <c r="CP74" s="95">
        <f ca="1">IFERROR(__xludf.DUMMYFUNCTION("""COMPUTED_VALUE"""),293)</f>
        <v>293</v>
      </c>
      <c r="CQ74" s="96">
        <f ca="1">IFERROR(__xludf.DUMMYFUNCTION("""COMPUTED_VALUE"""),443)</f>
        <v>443</v>
      </c>
      <c r="CR74" s="96">
        <f ca="1">IFERROR(__xludf.DUMMYFUNCTION("""COMPUTED_VALUE"""),736)</f>
        <v>736</v>
      </c>
      <c r="CS74" s="100">
        <f ca="1">IFERROR(__xludf.DUMMYFUNCTION("""COMPUTED_VALUE"""),21)</f>
        <v>21</v>
      </c>
      <c r="CT74" s="100">
        <f ca="1">IFERROR(__xludf.DUMMYFUNCTION("""COMPUTED_VALUE"""),33)</f>
        <v>33</v>
      </c>
      <c r="CU74" s="100">
        <f ca="1">IFERROR(__xludf.DUMMYFUNCTION("""COMPUTED_VALUE"""),54)</f>
        <v>54</v>
      </c>
      <c r="CV74" s="96">
        <f ca="1">IFERROR(__xludf.DUMMYFUNCTION("""COMPUTED_VALUE"""),314)</f>
        <v>314</v>
      </c>
      <c r="CW74" s="96">
        <f ca="1">IFERROR(__xludf.DUMMYFUNCTION("""COMPUTED_VALUE"""),476)</f>
        <v>476</v>
      </c>
      <c r="CX74" s="97">
        <f ca="1">IFERROR(__xludf.DUMMYFUNCTION("""COMPUTED_VALUE"""),790)</f>
        <v>790</v>
      </c>
      <c r="CY74" s="28">
        <f>Oktober!DE74</f>
        <v>51</v>
      </c>
      <c r="CZ74" s="28">
        <f>Oktober!DF74</f>
        <v>48</v>
      </c>
      <c r="DA74" s="26">
        <f t="shared" ref="DA74:DA78" si="881">SUM(CY74:CZ74)</f>
        <v>99</v>
      </c>
      <c r="DB74" s="25">
        <v>21</v>
      </c>
      <c r="DC74" s="25">
        <v>28</v>
      </c>
      <c r="DD74" s="26">
        <f t="shared" ref="DD74:DD78" si="882">SUM(DB74:DC74)</f>
        <v>49</v>
      </c>
      <c r="DE74" s="26">
        <f t="shared" ref="DE74:DF74" si="883">SUM(CY74+DB74)</f>
        <v>72</v>
      </c>
      <c r="DF74" s="26">
        <f t="shared" si="883"/>
        <v>76</v>
      </c>
      <c r="DG74" s="27">
        <f t="shared" ref="DG74:DG78" si="884">SUM(DE74:DF74)</f>
        <v>148</v>
      </c>
      <c r="DH74" s="30">
        <f>Oktober!DN74</f>
        <v>109</v>
      </c>
      <c r="DI74" s="26">
        <f>Oktober!DO74</f>
        <v>87</v>
      </c>
      <c r="DJ74" s="26">
        <f t="shared" ref="DJ74:DJ78" si="885">SUM(DH74:DI74)</f>
        <v>196</v>
      </c>
      <c r="DK74" s="25">
        <v>17</v>
      </c>
      <c r="DL74" s="25">
        <v>30</v>
      </c>
      <c r="DM74" s="26">
        <f t="shared" ref="DM74:DM78" si="886">SUM(DK74:DL74)</f>
        <v>47</v>
      </c>
      <c r="DN74" s="26">
        <f t="shared" ref="DN74:DO74" si="887">SUM(DH74+DK74)</f>
        <v>126</v>
      </c>
      <c r="DO74" s="26">
        <f t="shared" si="887"/>
        <v>117</v>
      </c>
      <c r="DP74" s="27">
        <f t="shared" ref="DP74:DP78" si="888">SUM(DN74:DO74)</f>
        <v>243</v>
      </c>
      <c r="DQ74" s="28">
        <f>Oktober!DW74</f>
        <v>52</v>
      </c>
      <c r="DR74" s="26">
        <f>Oktober!DX74</f>
        <v>89</v>
      </c>
      <c r="DS74" s="26">
        <f t="shared" ref="DS74:DS78" si="889">SUM(DQ74:DR74)</f>
        <v>141</v>
      </c>
      <c r="DT74" s="25">
        <v>3</v>
      </c>
      <c r="DU74" s="25">
        <v>4</v>
      </c>
      <c r="DV74" s="26">
        <f t="shared" ref="DV74:DV78" si="890">SUM(DT74:DU74)</f>
        <v>7</v>
      </c>
      <c r="DW74" s="26">
        <f t="shared" ref="DW74:DX74" si="891">SUM(DQ74+DT74)</f>
        <v>55</v>
      </c>
      <c r="DX74" s="26">
        <f t="shared" si="891"/>
        <v>93</v>
      </c>
      <c r="DY74" s="27">
        <f t="shared" ref="DY74:DY78" si="892">SUM(DW74:DX74)</f>
        <v>148</v>
      </c>
      <c r="DZ74" s="30">
        <f>Oktober!EF74</f>
        <v>39</v>
      </c>
      <c r="EA74" s="26">
        <f>Oktober!EG74</f>
        <v>64</v>
      </c>
      <c r="EB74" s="26">
        <f t="shared" ref="EB74:EB78" si="893">SUM(DZ74:EA74)</f>
        <v>103</v>
      </c>
      <c r="EC74" s="25">
        <v>10</v>
      </c>
      <c r="ED74" s="25">
        <v>11</v>
      </c>
      <c r="EE74" s="26">
        <f t="shared" ref="EE74:EE78" si="894">SUM(EC74:ED74)</f>
        <v>21</v>
      </c>
      <c r="EF74" s="26">
        <f t="shared" ref="EF74:EG74" si="895">SUM(DZ74+EC74)</f>
        <v>49</v>
      </c>
      <c r="EG74" s="26">
        <f t="shared" si="895"/>
        <v>75</v>
      </c>
      <c r="EH74" s="27">
        <f t="shared" ref="EH74:EH78" si="896">SUM(EF74:EG74)</f>
        <v>124</v>
      </c>
      <c r="EI74" s="30">
        <f>Oktober!EO74</f>
        <v>88</v>
      </c>
      <c r="EJ74" s="26">
        <f>Oktober!EP74</f>
        <v>116</v>
      </c>
      <c r="EK74" s="26">
        <f t="shared" ref="EK74:EK78" si="897">SUM(EI74:EJ74)</f>
        <v>204</v>
      </c>
      <c r="EL74" s="25">
        <v>6</v>
      </c>
      <c r="EM74" s="25">
        <v>40</v>
      </c>
      <c r="EN74" s="26">
        <f t="shared" ref="EN74:EN78" si="898">SUM(EL74:EM74)</f>
        <v>46</v>
      </c>
      <c r="EO74" s="26">
        <f t="shared" ref="EO74:EP74" si="899">SUM(EI74+EL74)</f>
        <v>94</v>
      </c>
      <c r="EP74" s="26">
        <f t="shared" si="899"/>
        <v>156</v>
      </c>
      <c r="EQ74" s="27">
        <f t="shared" ref="EQ74:EQ78" si="900">SUM(EO74:EP74)</f>
        <v>250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24">
        <f>Oktober!J75</f>
        <v>0</v>
      </c>
      <c r="E75" s="25">
        <f>Oktober!K75</f>
        <v>0</v>
      </c>
      <c r="F75" s="26">
        <f t="shared" si="841"/>
        <v>0</v>
      </c>
      <c r="G75" s="26"/>
      <c r="H75" s="26"/>
      <c r="I75" s="26">
        <f t="shared" si="842"/>
        <v>0</v>
      </c>
      <c r="J75" s="26">
        <f t="shared" ref="J75:K75" si="901">SUM(D75+G75)</f>
        <v>0</v>
      </c>
      <c r="K75" s="26">
        <f t="shared" si="901"/>
        <v>0</v>
      </c>
      <c r="L75" s="27">
        <f t="shared" si="844"/>
        <v>0</v>
      </c>
      <c r="M75" s="28">
        <f>Oktober!S75</f>
        <v>0</v>
      </c>
      <c r="N75" s="26">
        <f>Oktober!T75</f>
        <v>0</v>
      </c>
      <c r="O75" s="26">
        <f t="shared" si="845"/>
        <v>0</v>
      </c>
      <c r="P75" s="26"/>
      <c r="Q75" s="26"/>
      <c r="R75" s="26">
        <f t="shared" si="846"/>
        <v>0</v>
      </c>
      <c r="S75" s="26">
        <f t="shared" ref="S75:T75" si="902">SUM(M75+P75)</f>
        <v>0</v>
      </c>
      <c r="T75" s="26">
        <f t="shared" si="902"/>
        <v>0</v>
      </c>
      <c r="U75" s="27">
        <f t="shared" si="848"/>
        <v>0</v>
      </c>
      <c r="V75" s="28">
        <f>Oktober!AB75</f>
        <v>0</v>
      </c>
      <c r="W75" s="28">
        <f>Oktober!AC75</f>
        <v>0</v>
      </c>
      <c r="X75" s="26">
        <f t="shared" si="849"/>
        <v>0</v>
      </c>
      <c r="Y75" s="26"/>
      <c r="Z75" s="26"/>
      <c r="AA75" s="26">
        <f t="shared" si="850"/>
        <v>0</v>
      </c>
      <c r="AB75" s="26">
        <f t="shared" ref="AB75:AC75" si="903">SUM(V75+Y75)</f>
        <v>0</v>
      </c>
      <c r="AC75" s="26">
        <f t="shared" si="903"/>
        <v>0</v>
      </c>
      <c r="AD75" s="27">
        <f t="shared" si="852"/>
        <v>0</v>
      </c>
      <c r="AE75" s="28">
        <f>Oktober!AK75</f>
        <v>0</v>
      </c>
      <c r="AF75" s="28">
        <f>Oktober!AL75</f>
        <v>0</v>
      </c>
      <c r="AG75" s="26">
        <f t="shared" si="853"/>
        <v>0</v>
      </c>
      <c r="AH75" s="25">
        <v>0</v>
      </c>
      <c r="AI75" s="25">
        <v>0</v>
      </c>
      <c r="AJ75" s="26">
        <f t="shared" si="854"/>
        <v>0</v>
      </c>
      <c r="AK75" s="26">
        <f t="shared" ref="AK75:AL75" si="904">SUM(AE75+AH75)</f>
        <v>0</v>
      </c>
      <c r="AL75" s="26">
        <f t="shared" si="904"/>
        <v>0</v>
      </c>
      <c r="AM75" s="27">
        <f t="shared" si="856"/>
        <v>0</v>
      </c>
      <c r="AN75" s="30">
        <f>Oktober!AT75</f>
        <v>0</v>
      </c>
      <c r="AO75" s="26">
        <f>Oktober!AU75</f>
        <v>0</v>
      </c>
      <c r="AP75" s="26">
        <f t="shared" si="857"/>
        <v>0</v>
      </c>
      <c r="AQ75" s="25">
        <v>0</v>
      </c>
      <c r="AR75" s="25">
        <v>0</v>
      </c>
      <c r="AS75" s="26">
        <f t="shared" si="858"/>
        <v>0</v>
      </c>
      <c r="AT75" s="26">
        <f t="shared" ref="AT75:AU75" si="905">SUM(AN75+AQ75)</f>
        <v>0</v>
      </c>
      <c r="AU75" s="26">
        <f t="shared" si="905"/>
        <v>0</v>
      </c>
      <c r="AV75" s="27">
        <f t="shared" si="860"/>
        <v>0</v>
      </c>
      <c r="AW75" s="28">
        <f>Oktober!BC75</f>
        <v>0</v>
      </c>
      <c r="AX75" s="28">
        <f>Oktober!BD75</f>
        <v>0</v>
      </c>
      <c r="AY75" s="26">
        <f t="shared" si="861"/>
        <v>0</v>
      </c>
      <c r="AZ75" s="25">
        <v>0</v>
      </c>
      <c r="BA75" s="25">
        <v>0</v>
      </c>
      <c r="BB75" s="26">
        <f t="shared" si="862"/>
        <v>0</v>
      </c>
      <c r="BC75" s="26">
        <f t="shared" ref="BC75:BD75" si="906">SUM(AW75+AZ75)</f>
        <v>0</v>
      </c>
      <c r="BD75" s="26">
        <f t="shared" si="906"/>
        <v>0</v>
      </c>
      <c r="BE75" s="27">
        <f t="shared" si="864"/>
        <v>0</v>
      </c>
      <c r="BF75" s="30">
        <f>Oktober!BL75</f>
        <v>0</v>
      </c>
      <c r="BG75" s="26">
        <f>Oktober!BM75</f>
        <v>0</v>
      </c>
      <c r="BH75" s="26">
        <f t="shared" si="865"/>
        <v>0</v>
      </c>
      <c r="BI75" s="25">
        <v>0</v>
      </c>
      <c r="BJ75" s="25">
        <v>0</v>
      </c>
      <c r="BK75" s="26">
        <f t="shared" si="866"/>
        <v>0</v>
      </c>
      <c r="BL75" s="26">
        <f t="shared" ref="BL75:BM75" si="907">SUM(BF75+BI75)</f>
        <v>0</v>
      </c>
      <c r="BM75" s="26">
        <f t="shared" si="907"/>
        <v>0</v>
      </c>
      <c r="BN75" s="27">
        <f t="shared" si="868"/>
        <v>0</v>
      </c>
      <c r="BO75" s="28">
        <f>Oktober!BU75</f>
        <v>0</v>
      </c>
      <c r="BP75" s="28">
        <f>Oktober!BV75</f>
        <v>0</v>
      </c>
      <c r="BQ75" s="26">
        <f t="shared" si="869"/>
        <v>0</v>
      </c>
      <c r="BR75" s="26"/>
      <c r="BS75" s="26"/>
      <c r="BT75" s="26">
        <f t="shared" si="870"/>
        <v>0</v>
      </c>
      <c r="BU75" s="26">
        <f t="shared" ref="BU75:BV75" si="908">SUM(BO75+BR75)</f>
        <v>0</v>
      </c>
      <c r="BV75" s="26">
        <f t="shared" si="908"/>
        <v>0</v>
      </c>
      <c r="BW75" s="27">
        <f t="shared" si="872"/>
        <v>0</v>
      </c>
      <c r="BX75" s="30">
        <f>Oktober!CD75</f>
        <v>0</v>
      </c>
      <c r="BY75" s="26">
        <f>Oktober!CE75</f>
        <v>0</v>
      </c>
      <c r="BZ75" s="26">
        <f t="shared" si="873"/>
        <v>0</v>
      </c>
      <c r="CA75" s="26"/>
      <c r="CB75" s="26"/>
      <c r="CC75" s="26">
        <f t="shared" si="874"/>
        <v>0</v>
      </c>
      <c r="CD75" s="26">
        <f t="shared" ref="CD75:CE75" si="909">SUM(BX75+CA75)</f>
        <v>0</v>
      </c>
      <c r="CE75" s="26">
        <f t="shared" si="909"/>
        <v>0</v>
      </c>
      <c r="CF75" s="27">
        <f t="shared" si="876"/>
        <v>0</v>
      </c>
      <c r="CG75" s="28">
        <f>September!CM75</f>
        <v>0</v>
      </c>
      <c r="CH75" s="28">
        <f>September!CN75</f>
        <v>0</v>
      </c>
      <c r="CI75" s="26">
        <f t="shared" si="877"/>
        <v>0</v>
      </c>
      <c r="CJ75" s="25">
        <v>0</v>
      </c>
      <c r="CK75" s="25">
        <v>0</v>
      </c>
      <c r="CL75" s="26">
        <f t="shared" si="878"/>
        <v>0</v>
      </c>
      <c r="CM75" s="26">
        <f t="shared" ref="CM75:CN75" si="910">SUM(CG75+CJ75)</f>
        <v>0</v>
      </c>
      <c r="CN75" s="26">
        <f t="shared" si="910"/>
        <v>0</v>
      </c>
      <c r="CO75" s="27">
        <f t="shared" si="880"/>
        <v>0</v>
      </c>
      <c r="CP75" s="95">
        <f ca="1">IFERROR(__xludf.DUMMYFUNCTION("""COMPUTED_VALUE"""),2)</f>
        <v>2</v>
      </c>
      <c r="CQ75" s="96">
        <f ca="1">IFERROR(__xludf.DUMMYFUNCTION("""COMPUTED_VALUE"""),15)</f>
        <v>15</v>
      </c>
      <c r="CR75" s="96">
        <f ca="1">IFERROR(__xludf.DUMMYFUNCTION("""COMPUTED_VALUE"""),17)</f>
        <v>17</v>
      </c>
      <c r="CS75" s="100">
        <f ca="1">IFERROR(__xludf.DUMMYFUNCTION("""COMPUTED_VALUE"""),0)</f>
        <v>0</v>
      </c>
      <c r="CT75" s="100">
        <f ca="1">IFERROR(__xludf.DUMMYFUNCTION("""COMPUTED_VALUE"""),0)</f>
        <v>0</v>
      </c>
      <c r="CU75" s="100">
        <f ca="1">IFERROR(__xludf.DUMMYFUNCTION("""COMPUTED_VALUE"""),0)</f>
        <v>0</v>
      </c>
      <c r="CV75" s="96">
        <f ca="1">IFERROR(__xludf.DUMMYFUNCTION("""COMPUTED_VALUE"""),2)</f>
        <v>2</v>
      </c>
      <c r="CW75" s="96">
        <f ca="1">IFERROR(__xludf.DUMMYFUNCTION("""COMPUTED_VALUE"""),15)</f>
        <v>15</v>
      </c>
      <c r="CX75" s="97">
        <f ca="1">IFERROR(__xludf.DUMMYFUNCTION("""COMPUTED_VALUE"""),17)</f>
        <v>17</v>
      </c>
      <c r="CY75" s="28">
        <f>Oktober!DE75</f>
        <v>0</v>
      </c>
      <c r="CZ75" s="28">
        <f>Oktober!DF75</f>
        <v>0</v>
      </c>
      <c r="DA75" s="26">
        <f t="shared" si="881"/>
        <v>0</v>
      </c>
      <c r="DB75" s="25">
        <v>0</v>
      </c>
      <c r="DC75" s="25">
        <v>0</v>
      </c>
      <c r="DD75" s="26">
        <f t="shared" si="882"/>
        <v>0</v>
      </c>
      <c r="DE75" s="26">
        <f t="shared" ref="DE75:DF75" si="911">SUM(CY75+DB75)</f>
        <v>0</v>
      </c>
      <c r="DF75" s="26">
        <f t="shared" si="911"/>
        <v>0</v>
      </c>
      <c r="DG75" s="27">
        <f t="shared" si="884"/>
        <v>0</v>
      </c>
      <c r="DH75" s="30">
        <f>Oktober!DN75</f>
        <v>161</v>
      </c>
      <c r="DI75" s="26">
        <f>Oktober!DO75</f>
        <v>19</v>
      </c>
      <c r="DJ75" s="26">
        <f t="shared" si="885"/>
        <v>180</v>
      </c>
      <c r="DK75" s="26"/>
      <c r="DL75" s="26"/>
      <c r="DM75" s="26">
        <f t="shared" si="886"/>
        <v>0</v>
      </c>
      <c r="DN75" s="26">
        <f t="shared" ref="DN75:DO75" si="912">SUM(DH75+DK75)</f>
        <v>161</v>
      </c>
      <c r="DO75" s="26">
        <f t="shared" si="912"/>
        <v>19</v>
      </c>
      <c r="DP75" s="27">
        <f t="shared" si="888"/>
        <v>180</v>
      </c>
      <c r="DQ75" s="28">
        <f>Oktober!DW75</f>
        <v>0</v>
      </c>
      <c r="DR75" s="26">
        <f>Oktober!DX75</f>
        <v>0</v>
      </c>
      <c r="DS75" s="26">
        <f t="shared" si="889"/>
        <v>0</v>
      </c>
      <c r="DT75" s="25">
        <v>0</v>
      </c>
      <c r="DU75" s="25">
        <v>0</v>
      </c>
      <c r="DV75" s="26">
        <f t="shared" si="890"/>
        <v>0</v>
      </c>
      <c r="DW75" s="26">
        <f t="shared" ref="DW75:DX75" si="913">SUM(DQ75+DT75)</f>
        <v>0</v>
      </c>
      <c r="DX75" s="26">
        <f t="shared" si="913"/>
        <v>0</v>
      </c>
      <c r="DY75" s="27">
        <f t="shared" si="892"/>
        <v>0</v>
      </c>
      <c r="DZ75" s="30">
        <f>Oktober!EF75</f>
        <v>0</v>
      </c>
      <c r="EA75" s="26">
        <f>Oktober!EG75</f>
        <v>0</v>
      </c>
      <c r="EB75" s="26">
        <f t="shared" si="893"/>
        <v>0</v>
      </c>
      <c r="EC75" s="26"/>
      <c r="ED75" s="26"/>
      <c r="EE75" s="26">
        <f t="shared" si="894"/>
        <v>0</v>
      </c>
      <c r="EF75" s="26">
        <f t="shared" ref="EF75:EG75" si="914">SUM(DZ75+EC75)</f>
        <v>0</v>
      </c>
      <c r="EG75" s="26">
        <f t="shared" si="914"/>
        <v>0</v>
      </c>
      <c r="EH75" s="27">
        <f t="shared" si="896"/>
        <v>0</v>
      </c>
      <c r="EI75" s="30">
        <f>Oktober!EO75</f>
        <v>0</v>
      </c>
      <c r="EJ75" s="26">
        <f>Oktober!EP75</f>
        <v>0</v>
      </c>
      <c r="EK75" s="26">
        <f t="shared" si="897"/>
        <v>0</v>
      </c>
      <c r="EL75" s="26"/>
      <c r="EM75" s="26"/>
      <c r="EN75" s="26">
        <f t="shared" si="898"/>
        <v>0</v>
      </c>
      <c r="EO75" s="26">
        <f t="shared" ref="EO75:EP75" si="915">SUM(EI75+EL75)</f>
        <v>0</v>
      </c>
      <c r="EP75" s="26">
        <f t="shared" si="915"/>
        <v>0</v>
      </c>
      <c r="EQ75" s="27">
        <f t="shared" si="900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24">
        <f>Oktober!J76</f>
        <v>29</v>
      </c>
      <c r="E76" s="25">
        <f>Oktober!K76</f>
        <v>33</v>
      </c>
      <c r="F76" s="26">
        <f t="shared" si="841"/>
        <v>62</v>
      </c>
      <c r="G76" s="26"/>
      <c r="H76" s="26"/>
      <c r="I76" s="26">
        <f t="shared" si="842"/>
        <v>0</v>
      </c>
      <c r="J76" s="26">
        <f t="shared" ref="J76:K76" si="916">SUM(D76+G76)</f>
        <v>29</v>
      </c>
      <c r="K76" s="26">
        <f t="shared" si="916"/>
        <v>33</v>
      </c>
      <c r="L76" s="27">
        <f t="shared" si="844"/>
        <v>62</v>
      </c>
      <c r="M76" s="28">
        <f>Oktober!S76</f>
        <v>5</v>
      </c>
      <c r="N76" s="26">
        <f>Oktober!T76</f>
        <v>24</v>
      </c>
      <c r="O76" s="26">
        <f t="shared" si="845"/>
        <v>29</v>
      </c>
      <c r="P76" s="25">
        <v>0</v>
      </c>
      <c r="Q76" s="25">
        <v>0</v>
      </c>
      <c r="R76" s="26">
        <f t="shared" si="846"/>
        <v>0</v>
      </c>
      <c r="S76" s="26">
        <f t="shared" ref="S76:T76" si="917">SUM(M76+P76)</f>
        <v>5</v>
      </c>
      <c r="T76" s="26">
        <f t="shared" si="917"/>
        <v>24</v>
      </c>
      <c r="U76" s="27">
        <f t="shared" si="848"/>
        <v>29</v>
      </c>
      <c r="V76" s="28">
        <f>Oktober!AB76</f>
        <v>3</v>
      </c>
      <c r="W76" s="28">
        <f>Oktober!AC76</f>
        <v>2</v>
      </c>
      <c r="X76" s="26">
        <f t="shared" si="849"/>
        <v>5</v>
      </c>
      <c r="Y76" s="26"/>
      <c r="Z76" s="26"/>
      <c r="AA76" s="26">
        <f t="shared" si="850"/>
        <v>0</v>
      </c>
      <c r="AB76" s="26">
        <f t="shared" ref="AB76:AC76" si="918">SUM(V76+Y76)</f>
        <v>3</v>
      </c>
      <c r="AC76" s="26">
        <f t="shared" si="918"/>
        <v>2</v>
      </c>
      <c r="AD76" s="27">
        <f t="shared" si="852"/>
        <v>5</v>
      </c>
      <c r="AE76" s="28">
        <f>Oktober!AK76</f>
        <v>29</v>
      </c>
      <c r="AF76" s="28">
        <f>Oktober!AL76</f>
        <v>39</v>
      </c>
      <c r="AG76" s="26">
        <f t="shared" si="853"/>
        <v>68</v>
      </c>
      <c r="AH76" s="25">
        <v>0</v>
      </c>
      <c r="AI76" s="25">
        <v>0</v>
      </c>
      <c r="AJ76" s="26">
        <f t="shared" si="854"/>
        <v>0</v>
      </c>
      <c r="AK76" s="26">
        <f t="shared" ref="AK76:AL76" si="919">SUM(AE76+AH76)</f>
        <v>29</v>
      </c>
      <c r="AL76" s="26">
        <f t="shared" si="919"/>
        <v>39</v>
      </c>
      <c r="AM76" s="27">
        <f t="shared" si="856"/>
        <v>68</v>
      </c>
      <c r="AN76" s="30">
        <f>Oktober!AT76</f>
        <v>82</v>
      </c>
      <c r="AO76" s="26">
        <f>Oktober!AU76</f>
        <v>138</v>
      </c>
      <c r="AP76" s="26">
        <f t="shared" si="857"/>
        <v>220</v>
      </c>
      <c r="AQ76" s="25">
        <v>4</v>
      </c>
      <c r="AR76" s="25">
        <v>6</v>
      </c>
      <c r="AS76" s="26">
        <f t="shared" si="858"/>
        <v>10</v>
      </c>
      <c r="AT76" s="26">
        <f t="shared" ref="AT76:AU76" si="920">SUM(AN76+AQ76)</f>
        <v>86</v>
      </c>
      <c r="AU76" s="26">
        <f t="shared" si="920"/>
        <v>144</v>
      </c>
      <c r="AV76" s="27">
        <f t="shared" si="860"/>
        <v>230</v>
      </c>
      <c r="AW76" s="28">
        <f>Oktober!BC76</f>
        <v>57</v>
      </c>
      <c r="AX76" s="28">
        <f>Oktober!BD76</f>
        <v>93</v>
      </c>
      <c r="AY76" s="26">
        <f t="shared" si="861"/>
        <v>150</v>
      </c>
      <c r="AZ76" s="25">
        <v>0</v>
      </c>
      <c r="BA76" s="25">
        <v>0</v>
      </c>
      <c r="BB76" s="26">
        <f t="shared" si="862"/>
        <v>0</v>
      </c>
      <c r="BC76" s="26">
        <f t="shared" ref="BC76:BD76" si="921">SUM(AW76+AZ76)</f>
        <v>57</v>
      </c>
      <c r="BD76" s="26">
        <f t="shared" si="921"/>
        <v>93</v>
      </c>
      <c r="BE76" s="27">
        <f t="shared" si="864"/>
        <v>150</v>
      </c>
      <c r="BF76" s="30">
        <f>Oktober!BL76</f>
        <v>2</v>
      </c>
      <c r="BG76" s="26">
        <f>Oktober!BM76</f>
        <v>2</v>
      </c>
      <c r="BH76" s="26">
        <f t="shared" si="865"/>
        <v>4</v>
      </c>
      <c r="BI76" s="25">
        <v>0</v>
      </c>
      <c r="BJ76" s="25">
        <v>0</v>
      </c>
      <c r="BK76" s="26">
        <f t="shared" si="866"/>
        <v>0</v>
      </c>
      <c r="BL76" s="26">
        <f t="shared" ref="BL76:BM76" si="922">SUM(BF76+BI76)</f>
        <v>2</v>
      </c>
      <c r="BM76" s="26">
        <f t="shared" si="922"/>
        <v>2</v>
      </c>
      <c r="BN76" s="27">
        <f t="shared" si="868"/>
        <v>4</v>
      </c>
      <c r="BO76" s="28">
        <f>Oktober!BU76</f>
        <v>0</v>
      </c>
      <c r="BP76" s="28">
        <f>Oktober!BV76</f>
        <v>0</v>
      </c>
      <c r="BQ76" s="26">
        <f t="shared" si="869"/>
        <v>0</v>
      </c>
      <c r="BR76" s="26"/>
      <c r="BS76" s="26"/>
      <c r="BT76" s="26">
        <f t="shared" si="870"/>
        <v>0</v>
      </c>
      <c r="BU76" s="26">
        <f t="shared" ref="BU76:BV76" si="923">SUM(BO76+BR76)</f>
        <v>0</v>
      </c>
      <c r="BV76" s="26">
        <f t="shared" si="923"/>
        <v>0</v>
      </c>
      <c r="BW76" s="27">
        <f t="shared" si="872"/>
        <v>0</v>
      </c>
      <c r="BX76" s="30">
        <f>Oktober!CD76</f>
        <v>10</v>
      </c>
      <c r="BY76" s="26">
        <f>Oktober!CE76</f>
        <v>27</v>
      </c>
      <c r="BZ76" s="26">
        <f t="shared" si="873"/>
        <v>37</v>
      </c>
      <c r="CA76" s="26"/>
      <c r="CB76" s="26"/>
      <c r="CC76" s="26">
        <f t="shared" si="874"/>
        <v>0</v>
      </c>
      <c r="CD76" s="26">
        <f t="shared" ref="CD76:CE76" si="924">SUM(BX76+CA76)</f>
        <v>10</v>
      </c>
      <c r="CE76" s="26">
        <f t="shared" si="924"/>
        <v>27</v>
      </c>
      <c r="CF76" s="27">
        <f t="shared" si="876"/>
        <v>37</v>
      </c>
      <c r="CG76" s="28">
        <f>September!CM76</f>
        <v>8</v>
      </c>
      <c r="CH76" s="28">
        <f>September!CN76</f>
        <v>12</v>
      </c>
      <c r="CI76" s="26">
        <f t="shared" si="877"/>
        <v>20</v>
      </c>
      <c r="CJ76" s="25">
        <v>0</v>
      </c>
      <c r="CK76" s="25">
        <v>0</v>
      </c>
      <c r="CL76" s="26">
        <f t="shared" si="878"/>
        <v>0</v>
      </c>
      <c r="CM76" s="26">
        <f t="shared" ref="CM76:CN76" si="925">SUM(CG76+CJ76)</f>
        <v>8</v>
      </c>
      <c r="CN76" s="26">
        <f t="shared" si="925"/>
        <v>12</v>
      </c>
      <c r="CO76" s="27">
        <f t="shared" si="880"/>
        <v>20</v>
      </c>
      <c r="CP76" s="95">
        <f ca="1">IFERROR(__xludf.DUMMYFUNCTION("""COMPUTED_VALUE"""),106)</f>
        <v>106</v>
      </c>
      <c r="CQ76" s="96">
        <f ca="1">IFERROR(__xludf.DUMMYFUNCTION("""COMPUTED_VALUE"""),113)</f>
        <v>113</v>
      </c>
      <c r="CR76" s="96">
        <f ca="1">IFERROR(__xludf.DUMMYFUNCTION("""COMPUTED_VALUE"""),219)</f>
        <v>219</v>
      </c>
      <c r="CS76" s="100">
        <f ca="1">IFERROR(__xludf.DUMMYFUNCTION("""COMPUTED_VALUE"""),0)</f>
        <v>0</v>
      </c>
      <c r="CT76" s="100">
        <f ca="1">IFERROR(__xludf.DUMMYFUNCTION("""COMPUTED_VALUE"""),0)</f>
        <v>0</v>
      </c>
      <c r="CU76" s="100">
        <f ca="1">IFERROR(__xludf.DUMMYFUNCTION("""COMPUTED_VALUE"""),0)</f>
        <v>0</v>
      </c>
      <c r="CV76" s="96">
        <f ca="1">IFERROR(__xludf.DUMMYFUNCTION("""COMPUTED_VALUE"""),106)</f>
        <v>106</v>
      </c>
      <c r="CW76" s="96">
        <f ca="1">IFERROR(__xludf.DUMMYFUNCTION("""COMPUTED_VALUE"""),113)</f>
        <v>113</v>
      </c>
      <c r="CX76" s="97">
        <f ca="1">IFERROR(__xludf.DUMMYFUNCTION("""COMPUTED_VALUE"""),219)</f>
        <v>219</v>
      </c>
      <c r="CY76" s="28">
        <f>Oktober!DE76</f>
        <v>220</v>
      </c>
      <c r="CZ76" s="28">
        <f>Oktober!DF76</f>
        <v>411</v>
      </c>
      <c r="DA76" s="26">
        <f t="shared" si="881"/>
        <v>631</v>
      </c>
      <c r="DB76" s="25">
        <v>0</v>
      </c>
      <c r="DC76" s="25">
        <v>0</v>
      </c>
      <c r="DD76" s="26">
        <f t="shared" si="882"/>
        <v>0</v>
      </c>
      <c r="DE76" s="26">
        <f t="shared" ref="DE76:DF76" si="926">SUM(CY76+DB76)</f>
        <v>220</v>
      </c>
      <c r="DF76" s="26">
        <f t="shared" si="926"/>
        <v>411</v>
      </c>
      <c r="DG76" s="27">
        <f t="shared" si="884"/>
        <v>631</v>
      </c>
      <c r="DH76" s="30">
        <f>Oktober!DN76</f>
        <v>122</v>
      </c>
      <c r="DI76" s="26">
        <f>Oktober!DO76</f>
        <v>249</v>
      </c>
      <c r="DJ76" s="26">
        <f t="shared" si="885"/>
        <v>371</v>
      </c>
      <c r="DK76" s="26"/>
      <c r="DL76" s="26"/>
      <c r="DM76" s="26">
        <f t="shared" si="886"/>
        <v>0</v>
      </c>
      <c r="DN76" s="26">
        <f t="shared" ref="DN76:DO76" si="927">SUM(DH76+DK76)</f>
        <v>122</v>
      </c>
      <c r="DO76" s="26">
        <f t="shared" si="927"/>
        <v>249</v>
      </c>
      <c r="DP76" s="27">
        <f t="shared" si="888"/>
        <v>371</v>
      </c>
      <c r="DQ76" s="28">
        <f>Oktober!DW76</f>
        <v>100</v>
      </c>
      <c r="DR76" s="26">
        <f>Oktober!DX76</f>
        <v>140</v>
      </c>
      <c r="DS76" s="26">
        <f t="shared" si="889"/>
        <v>240</v>
      </c>
      <c r="DT76" s="25">
        <v>0</v>
      </c>
      <c r="DU76" s="25">
        <v>0</v>
      </c>
      <c r="DV76" s="26">
        <f t="shared" si="890"/>
        <v>0</v>
      </c>
      <c r="DW76" s="26">
        <f t="shared" ref="DW76:DX76" si="928">SUM(DQ76+DT76)</f>
        <v>100</v>
      </c>
      <c r="DX76" s="26">
        <f t="shared" si="928"/>
        <v>140</v>
      </c>
      <c r="DY76" s="27">
        <f t="shared" si="892"/>
        <v>240</v>
      </c>
      <c r="DZ76" s="30">
        <f>Oktober!EF76</f>
        <v>230</v>
      </c>
      <c r="EA76" s="26">
        <f>Oktober!EG76</f>
        <v>308</v>
      </c>
      <c r="EB76" s="26">
        <f t="shared" si="893"/>
        <v>538</v>
      </c>
      <c r="EC76" s="26"/>
      <c r="ED76" s="26"/>
      <c r="EE76" s="26">
        <f t="shared" si="894"/>
        <v>0</v>
      </c>
      <c r="EF76" s="26">
        <f t="shared" ref="EF76:EG76" si="929">SUM(DZ76+EC76)</f>
        <v>230</v>
      </c>
      <c r="EG76" s="26">
        <f t="shared" si="929"/>
        <v>308</v>
      </c>
      <c r="EH76" s="27">
        <f t="shared" si="896"/>
        <v>538</v>
      </c>
      <c r="EI76" s="30">
        <f>Oktober!EO76</f>
        <v>79</v>
      </c>
      <c r="EJ76" s="26">
        <f>Oktober!EP76</f>
        <v>98</v>
      </c>
      <c r="EK76" s="26">
        <f t="shared" si="897"/>
        <v>177</v>
      </c>
      <c r="EL76" s="26"/>
      <c r="EM76" s="26"/>
      <c r="EN76" s="26">
        <f t="shared" si="898"/>
        <v>0</v>
      </c>
      <c r="EO76" s="26">
        <f t="shared" ref="EO76:EP76" si="930">SUM(EI76+EL76)</f>
        <v>79</v>
      </c>
      <c r="EP76" s="26">
        <f t="shared" si="930"/>
        <v>98</v>
      </c>
      <c r="EQ76" s="27">
        <f t="shared" si="900"/>
        <v>177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24">
        <f>Oktober!J77</f>
        <v>0</v>
      </c>
      <c r="E77" s="25">
        <f>Oktober!K77</f>
        <v>0</v>
      </c>
      <c r="F77" s="26">
        <f t="shared" si="841"/>
        <v>0</v>
      </c>
      <c r="G77" s="26"/>
      <c r="H77" s="26"/>
      <c r="I77" s="26">
        <f t="shared" si="842"/>
        <v>0</v>
      </c>
      <c r="J77" s="26">
        <f t="shared" ref="J77:K77" si="931">SUM(D77+G77)</f>
        <v>0</v>
      </c>
      <c r="K77" s="26">
        <f t="shared" si="931"/>
        <v>0</v>
      </c>
      <c r="L77" s="27">
        <f t="shared" si="844"/>
        <v>0</v>
      </c>
      <c r="M77" s="28">
        <f>Oktober!S77</f>
        <v>0</v>
      </c>
      <c r="N77" s="26">
        <f>Oktober!T77</f>
        <v>0</v>
      </c>
      <c r="O77" s="26">
        <f t="shared" si="845"/>
        <v>0</v>
      </c>
      <c r="P77" s="26"/>
      <c r="Q77" s="26"/>
      <c r="R77" s="26">
        <f t="shared" si="846"/>
        <v>0</v>
      </c>
      <c r="S77" s="26">
        <f t="shared" ref="S77:T77" si="932">SUM(M77+P77)</f>
        <v>0</v>
      </c>
      <c r="T77" s="26">
        <f t="shared" si="932"/>
        <v>0</v>
      </c>
      <c r="U77" s="27">
        <f t="shared" si="848"/>
        <v>0</v>
      </c>
      <c r="V77" s="28">
        <f>Oktober!AB77</f>
        <v>0</v>
      </c>
      <c r="W77" s="28">
        <f>Oktober!AC77</f>
        <v>0</v>
      </c>
      <c r="X77" s="26">
        <f t="shared" si="849"/>
        <v>0</v>
      </c>
      <c r="Y77" s="26"/>
      <c r="Z77" s="26"/>
      <c r="AA77" s="26">
        <f t="shared" si="850"/>
        <v>0</v>
      </c>
      <c r="AB77" s="26">
        <f t="shared" ref="AB77:AC77" si="933">SUM(V77+Y77)</f>
        <v>0</v>
      </c>
      <c r="AC77" s="26">
        <f t="shared" si="933"/>
        <v>0</v>
      </c>
      <c r="AD77" s="27">
        <f t="shared" si="852"/>
        <v>0</v>
      </c>
      <c r="AE77" s="28">
        <f>Oktober!AK77</f>
        <v>0</v>
      </c>
      <c r="AF77" s="28">
        <f>Oktober!AL77</f>
        <v>0</v>
      </c>
      <c r="AG77" s="26">
        <f t="shared" si="853"/>
        <v>0</v>
      </c>
      <c r="AH77" s="25">
        <v>0</v>
      </c>
      <c r="AI77" s="25">
        <v>0</v>
      </c>
      <c r="AJ77" s="26">
        <f t="shared" si="854"/>
        <v>0</v>
      </c>
      <c r="AK77" s="26">
        <f t="shared" ref="AK77:AL77" si="934">SUM(AE77+AH77)</f>
        <v>0</v>
      </c>
      <c r="AL77" s="26">
        <f t="shared" si="934"/>
        <v>0</v>
      </c>
      <c r="AM77" s="27">
        <f t="shared" si="856"/>
        <v>0</v>
      </c>
      <c r="AN77" s="30">
        <f>Oktober!AT77</f>
        <v>0</v>
      </c>
      <c r="AO77" s="26">
        <f>Oktober!AU77</f>
        <v>0</v>
      </c>
      <c r="AP77" s="26">
        <f t="shared" si="857"/>
        <v>0</v>
      </c>
      <c r="AQ77" s="25">
        <v>0</v>
      </c>
      <c r="AR77" s="25">
        <v>0</v>
      </c>
      <c r="AS77" s="26">
        <f t="shared" si="858"/>
        <v>0</v>
      </c>
      <c r="AT77" s="26">
        <f t="shared" ref="AT77:AU77" si="935">SUM(AN77+AQ77)</f>
        <v>0</v>
      </c>
      <c r="AU77" s="26">
        <f t="shared" si="935"/>
        <v>0</v>
      </c>
      <c r="AV77" s="27">
        <f t="shared" si="860"/>
        <v>0</v>
      </c>
      <c r="AW77" s="28">
        <f>Oktober!BC77</f>
        <v>0</v>
      </c>
      <c r="AX77" s="28">
        <f>Oktober!BD77</f>
        <v>0</v>
      </c>
      <c r="AY77" s="26">
        <f t="shared" si="861"/>
        <v>0</v>
      </c>
      <c r="AZ77" s="25">
        <v>0</v>
      </c>
      <c r="BA77" s="25">
        <v>0</v>
      </c>
      <c r="BB77" s="26">
        <f t="shared" si="862"/>
        <v>0</v>
      </c>
      <c r="BC77" s="26">
        <f t="shared" ref="BC77:BD77" si="936">SUM(AW77+AZ77)</f>
        <v>0</v>
      </c>
      <c r="BD77" s="26">
        <f t="shared" si="936"/>
        <v>0</v>
      </c>
      <c r="BE77" s="27">
        <f t="shared" si="864"/>
        <v>0</v>
      </c>
      <c r="BF77" s="30">
        <f>Oktober!BL77</f>
        <v>0</v>
      </c>
      <c r="BG77" s="26">
        <f>Oktober!BM77</f>
        <v>0</v>
      </c>
      <c r="BH77" s="26">
        <f t="shared" si="865"/>
        <v>0</v>
      </c>
      <c r="BI77" s="25">
        <v>0</v>
      </c>
      <c r="BJ77" s="25">
        <v>1</v>
      </c>
      <c r="BK77" s="26">
        <f t="shared" si="866"/>
        <v>1</v>
      </c>
      <c r="BL77" s="26">
        <f t="shared" ref="BL77:BM77" si="937">SUM(BF77+BI77)</f>
        <v>0</v>
      </c>
      <c r="BM77" s="26">
        <f t="shared" si="937"/>
        <v>1</v>
      </c>
      <c r="BN77" s="27">
        <f t="shared" si="868"/>
        <v>1</v>
      </c>
      <c r="BO77" s="28">
        <f>Oktober!BU77</f>
        <v>0</v>
      </c>
      <c r="BP77" s="28">
        <f>Oktober!BV77</f>
        <v>0</v>
      </c>
      <c r="BQ77" s="26">
        <f t="shared" si="869"/>
        <v>0</v>
      </c>
      <c r="BR77" s="26"/>
      <c r="BS77" s="26"/>
      <c r="BT77" s="26">
        <f t="shared" si="870"/>
        <v>0</v>
      </c>
      <c r="BU77" s="26">
        <f t="shared" ref="BU77:BV77" si="938">SUM(BO77+BR77)</f>
        <v>0</v>
      </c>
      <c r="BV77" s="26">
        <f t="shared" si="938"/>
        <v>0</v>
      </c>
      <c r="BW77" s="27">
        <f t="shared" si="872"/>
        <v>0</v>
      </c>
      <c r="BX77" s="30">
        <f>Oktober!CD77</f>
        <v>0</v>
      </c>
      <c r="BY77" s="26">
        <f>Oktober!CE77</f>
        <v>0</v>
      </c>
      <c r="BZ77" s="26">
        <f t="shared" si="873"/>
        <v>0</v>
      </c>
      <c r="CA77" s="26"/>
      <c r="CB77" s="26"/>
      <c r="CC77" s="26">
        <f t="shared" si="874"/>
        <v>0</v>
      </c>
      <c r="CD77" s="26">
        <f t="shared" ref="CD77:CE77" si="939">SUM(BX77+CA77)</f>
        <v>0</v>
      </c>
      <c r="CE77" s="26">
        <f t="shared" si="939"/>
        <v>0</v>
      </c>
      <c r="CF77" s="27">
        <f t="shared" si="876"/>
        <v>0</v>
      </c>
      <c r="CG77" s="28">
        <f>September!CM77</f>
        <v>0</v>
      </c>
      <c r="CH77" s="28">
        <f>September!CN77</f>
        <v>0</v>
      </c>
      <c r="CI77" s="26">
        <f t="shared" si="877"/>
        <v>0</v>
      </c>
      <c r="CJ77" s="25">
        <v>0</v>
      </c>
      <c r="CK77" s="25">
        <v>0</v>
      </c>
      <c r="CL77" s="26">
        <f t="shared" si="878"/>
        <v>0</v>
      </c>
      <c r="CM77" s="26">
        <f t="shared" ref="CM77:CN77" si="940">SUM(CG77+CJ77)</f>
        <v>0</v>
      </c>
      <c r="CN77" s="26">
        <f t="shared" si="940"/>
        <v>0</v>
      </c>
      <c r="CO77" s="27">
        <f t="shared" si="880"/>
        <v>0</v>
      </c>
      <c r="CP77" s="95">
        <f ca="1">IFERROR(__xludf.DUMMYFUNCTION("""COMPUTED_VALUE"""),0)</f>
        <v>0</v>
      </c>
      <c r="CQ77" s="96">
        <f ca="1">IFERROR(__xludf.DUMMYFUNCTION("""COMPUTED_VALUE"""),0)</f>
        <v>0</v>
      </c>
      <c r="CR77" s="96">
        <f ca="1">IFERROR(__xludf.DUMMYFUNCTION("""COMPUTED_VALUE"""),0)</f>
        <v>0</v>
      </c>
      <c r="CS77" s="100"/>
      <c r="CT77" s="100"/>
      <c r="CU77" s="100"/>
      <c r="CV77" s="96">
        <f ca="1">IFERROR(__xludf.DUMMYFUNCTION("""COMPUTED_VALUE"""),0)</f>
        <v>0</v>
      </c>
      <c r="CW77" s="96">
        <f ca="1">IFERROR(__xludf.DUMMYFUNCTION("""COMPUTED_VALUE"""),0)</f>
        <v>0</v>
      </c>
      <c r="CX77" s="97">
        <f ca="1">IFERROR(__xludf.DUMMYFUNCTION("""COMPUTED_VALUE"""),0)</f>
        <v>0</v>
      </c>
      <c r="CY77" s="28">
        <f>Oktober!DE77</f>
        <v>0</v>
      </c>
      <c r="CZ77" s="28">
        <f>Oktober!DF77</f>
        <v>0</v>
      </c>
      <c r="DA77" s="26">
        <f t="shared" si="881"/>
        <v>0</v>
      </c>
      <c r="DB77" s="25">
        <v>0</v>
      </c>
      <c r="DC77" s="25">
        <v>0</v>
      </c>
      <c r="DD77" s="26">
        <f t="shared" si="882"/>
        <v>0</v>
      </c>
      <c r="DE77" s="26">
        <f t="shared" ref="DE77:DF77" si="941">SUM(CY77+DB77)</f>
        <v>0</v>
      </c>
      <c r="DF77" s="26">
        <f t="shared" si="941"/>
        <v>0</v>
      </c>
      <c r="DG77" s="27">
        <f t="shared" si="884"/>
        <v>0</v>
      </c>
      <c r="DH77" s="30">
        <f>Oktober!DN77</f>
        <v>0</v>
      </c>
      <c r="DI77" s="26">
        <f>Oktober!DO77</f>
        <v>1</v>
      </c>
      <c r="DJ77" s="26">
        <f t="shared" si="885"/>
        <v>1</v>
      </c>
      <c r="DK77" s="26"/>
      <c r="DL77" s="26"/>
      <c r="DM77" s="26">
        <f t="shared" si="886"/>
        <v>0</v>
      </c>
      <c r="DN77" s="26">
        <f t="shared" ref="DN77:DO77" si="942">SUM(DH77+DK77)</f>
        <v>0</v>
      </c>
      <c r="DO77" s="26">
        <f t="shared" si="942"/>
        <v>1</v>
      </c>
      <c r="DP77" s="27">
        <f t="shared" si="888"/>
        <v>1</v>
      </c>
      <c r="DQ77" s="28">
        <f>Oktober!DW77</f>
        <v>0</v>
      </c>
      <c r="DR77" s="26">
        <f>Oktober!DX77</f>
        <v>5</v>
      </c>
      <c r="DS77" s="26">
        <f t="shared" si="889"/>
        <v>5</v>
      </c>
      <c r="DT77" s="25">
        <v>0</v>
      </c>
      <c r="DU77" s="25">
        <v>0</v>
      </c>
      <c r="DV77" s="26">
        <f t="shared" si="890"/>
        <v>0</v>
      </c>
      <c r="DW77" s="26">
        <f t="shared" ref="DW77:DX77" si="943">SUM(DQ77+DT77)</f>
        <v>0</v>
      </c>
      <c r="DX77" s="26">
        <f t="shared" si="943"/>
        <v>5</v>
      </c>
      <c r="DY77" s="27">
        <f t="shared" si="892"/>
        <v>5</v>
      </c>
      <c r="DZ77" s="30">
        <f>Oktober!EF77</f>
        <v>0</v>
      </c>
      <c r="EA77" s="26">
        <f>Oktober!EG77</f>
        <v>0</v>
      </c>
      <c r="EB77" s="26">
        <f t="shared" si="893"/>
        <v>0</v>
      </c>
      <c r="EC77" s="26"/>
      <c r="ED77" s="26"/>
      <c r="EE77" s="26">
        <f t="shared" si="894"/>
        <v>0</v>
      </c>
      <c r="EF77" s="26">
        <f t="shared" ref="EF77:EG77" si="944">SUM(DZ77+EC77)</f>
        <v>0</v>
      </c>
      <c r="EG77" s="26">
        <f t="shared" si="944"/>
        <v>0</v>
      </c>
      <c r="EH77" s="27">
        <f t="shared" si="896"/>
        <v>0</v>
      </c>
      <c r="EI77" s="30">
        <f>Oktober!EO77</f>
        <v>0</v>
      </c>
      <c r="EJ77" s="26">
        <f>Oktober!EP77</f>
        <v>0</v>
      </c>
      <c r="EK77" s="26">
        <f t="shared" si="897"/>
        <v>0</v>
      </c>
      <c r="EL77" s="26"/>
      <c r="EM77" s="26"/>
      <c r="EN77" s="26">
        <f t="shared" si="898"/>
        <v>0</v>
      </c>
      <c r="EO77" s="26">
        <f t="shared" ref="EO77:EP77" si="945">SUM(EI77+EL77)</f>
        <v>0</v>
      </c>
      <c r="EP77" s="26">
        <f t="shared" si="945"/>
        <v>0</v>
      </c>
      <c r="EQ77" s="27">
        <f t="shared" si="900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24">
        <f>Oktober!J78</f>
        <v>0</v>
      </c>
      <c r="E78" s="25">
        <f>Oktober!K78</f>
        <v>0</v>
      </c>
      <c r="F78" s="26">
        <f t="shared" si="841"/>
        <v>0</v>
      </c>
      <c r="G78" s="26"/>
      <c r="H78" s="26"/>
      <c r="I78" s="26">
        <f t="shared" si="842"/>
        <v>0</v>
      </c>
      <c r="J78" s="26">
        <f t="shared" ref="J78:K78" si="946">SUM(D78+G78)</f>
        <v>0</v>
      </c>
      <c r="K78" s="26">
        <f t="shared" si="946"/>
        <v>0</v>
      </c>
      <c r="L78" s="27">
        <f t="shared" si="844"/>
        <v>0</v>
      </c>
      <c r="M78" s="28">
        <f>Oktober!S78</f>
        <v>0</v>
      </c>
      <c r="N78" s="26">
        <f>Oktober!T78</f>
        <v>0</v>
      </c>
      <c r="O78" s="26">
        <f t="shared" si="845"/>
        <v>0</v>
      </c>
      <c r="P78" s="26"/>
      <c r="Q78" s="26"/>
      <c r="R78" s="26">
        <f t="shared" si="846"/>
        <v>0</v>
      </c>
      <c r="S78" s="26">
        <f t="shared" ref="S78:T78" si="947">SUM(M78+P78)</f>
        <v>0</v>
      </c>
      <c r="T78" s="26">
        <f t="shared" si="947"/>
        <v>0</v>
      </c>
      <c r="U78" s="27">
        <f t="shared" si="848"/>
        <v>0</v>
      </c>
      <c r="V78" s="28">
        <f>Oktober!AB78</f>
        <v>0</v>
      </c>
      <c r="W78" s="28">
        <f>Oktober!AC78</f>
        <v>0</v>
      </c>
      <c r="X78" s="26">
        <f t="shared" si="849"/>
        <v>0</v>
      </c>
      <c r="Y78" s="26"/>
      <c r="Z78" s="26"/>
      <c r="AA78" s="26">
        <f t="shared" si="850"/>
        <v>0</v>
      </c>
      <c r="AB78" s="26">
        <f t="shared" ref="AB78:AC78" si="948">SUM(V78+Y78)</f>
        <v>0</v>
      </c>
      <c r="AC78" s="26">
        <f t="shared" si="948"/>
        <v>0</v>
      </c>
      <c r="AD78" s="27">
        <f t="shared" si="852"/>
        <v>0</v>
      </c>
      <c r="AE78" s="28">
        <f>Oktober!AK78</f>
        <v>0</v>
      </c>
      <c r="AF78" s="28">
        <f>Oktober!AL78</f>
        <v>0</v>
      </c>
      <c r="AG78" s="26">
        <f t="shared" si="853"/>
        <v>0</v>
      </c>
      <c r="AH78" s="25">
        <v>0</v>
      </c>
      <c r="AI78" s="25">
        <v>0</v>
      </c>
      <c r="AJ78" s="26">
        <f t="shared" si="854"/>
        <v>0</v>
      </c>
      <c r="AK78" s="26">
        <f t="shared" ref="AK78:AL78" si="949">SUM(AE78+AH78)</f>
        <v>0</v>
      </c>
      <c r="AL78" s="26">
        <f t="shared" si="949"/>
        <v>0</v>
      </c>
      <c r="AM78" s="27">
        <f t="shared" si="856"/>
        <v>0</v>
      </c>
      <c r="AN78" s="30">
        <f>Oktober!AT78</f>
        <v>0</v>
      </c>
      <c r="AO78" s="26">
        <f>Oktober!AU78</f>
        <v>0</v>
      </c>
      <c r="AP78" s="26">
        <f t="shared" si="857"/>
        <v>0</v>
      </c>
      <c r="AQ78" s="25">
        <v>0</v>
      </c>
      <c r="AR78" s="25">
        <v>0</v>
      </c>
      <c r="AS78" s="26">
        <f t="shared" si="858"/>
        <v>0</v>
      </c>
      <c r="AT78" s="26">
        <f t="shared" ref="AT78:AU78" si="950">SUM(AN78+AQ78)</f>
        <v>0</v>
      </c>
      <c r="AU78" s="26">
        <f t="shared" si="950"/>
        <v>0</v>
      </c>
      <c r="AV78" s="27">
        <f t="shared" si="860"/>
        <v>0</v>
      </c>
      <c r="AW78" s="28">
        <f>Oktober!BC78</f>
        <v>0</v>
      </c>
      <c r="AX78" s="28">
        <f>Oktober!BD78</f>
        <v>0</v>
      </c>
      <c r="AY78" s="26">
        <f t="shared" si="861"/>
        <v>0</v>
      </c>
      <c r="AZ78" s="25">
        <v>0</v>
      </c>
      <c r="BA78" s="25">
        <v>0</v>
      </c>
      <c r="BB78" s="26">
        <f t="shared" si="862"/>
        <v>0</v>
      </c>
      <c r="BC78" s="26">
        <f t="shared" ref="BC78:BD78" si="951">SUM(AW78+AZ78)</f>
        <v>0</v>
      </c>
      <c r="BD78" s="26">
        <f t="shared" si="951"/>
        <v>0</v>
      </c>
      <c r="BE78" s="27">
        <f t="shared" si="864"/>
        <v>0</v>
      </c>
      <c r="BF78" s="30">
        <f>Oktober!BL78</f>
        <v>0</v>
      </c>
      <c r="BG78" s="26">
        <f>Oktober!BM78</f>
        <v>0</v>
      </c>
      <c r="BH78" s="26">
        <f t="shared" si="865"/>
        <v>0</v>
      </c>
      <c r="BI78" s="26"/>
      <c r="BJ78" s="26"/>
      <c r="BK78" s="26">
        <f t="shared" si="866"/>
        <v>0</v>
      </c>
      <c r="BL78" s="26">
        <f t="shared" ref="BL78:BM78" si="952">SUM(BF78+BI78)</f>
        <v>0</v>
      </c>
      <c r="BM78" s="26">
        <f t="shared" si="952"/>
        <v>0</v>
      </c>
      <c r="BN78" s="27">
        <f t="shared" si="868"/>
        <v>0</v>
      </c>
      <c r="BO78" s="28">
        <f>Oktober!BU78</f>
        <v>0</v>
      </c>
      <c r="BP78" s="28">
        <f>Oktober!BV78</f>
        <v>0</v>
      </c>
      <c r="BQ78" s="26">
        <f t="shared" si="869"/>
        <v>0</v>
      </c>
      <c r="BR78" s="26"/>
      <c r="BS78" s="26"/>
      <c r="BT78" s="26">
        <f t="shared" si="870"/>
        <v>0</v>
      </c>
      <c r="BU78" s="26">
        <f t="shared" ref="BU78:BV78" si="953">SUM(BO78+BR78)</f>
        <v>0</v>
      </c>
      <c r="BV78" s="26">
        <f t="shared" si="953"/>
        <v>0</v>
      </c>
      <c r="BW78" s="27">
        <f t="shared" si="872"/>
        <v>0</v>
      </c>
      <c r="BX78" s="30">
        <f>Oktober!CD78</f>
        <v>0</v>
      </c>
      <c r="BY78" s="26">
        <f>Oktober!CE78</f>
        <v>0</v>
      </c>
      <c r="BZ78" s="26">
        <f t="shared" si="873"/>
        <v>0</v>
      </c>
      <c r="CA78" s="26"/>
      <c r="CB78" s="26"/>
      <c r="CC78" s="26">
        <f t="shared" si="874"/>
        <v>0</v>
      </c>
      <c r="CD78" s="26">
        <f t="shared" ref="CD78:CE78" si="954">SUM(BX78+CA78)</f>
        <v>0</v>
      </c>
      <c r="CE78" s="26">
        <f t="shared" si="954"/>
        <v>0</v>
      </c>
      <c r="CF78" s="27">
        <f t="shared" si="876"/>
        <v>0</v>
      </c>
      <c r="CG78" s="28">
        <f>September!CM78</f>
        <v>25</v>
      </c>
      <c r="CH78" s="28">
        <f>September!CN78</f>
        <v>62</v>
      </c>
      <c r="CI78" s="26">
        <f t="shared" si="877"/>
        <v>87</v>
      </c>
      <c r="CJ78" s="25">
        <v>0</v>
      </c>
      <c r="CK78" s="25">
        <v>0</v>
      </c>
      <c r="CL78" s="26">
        <f t="shared" si="878"/>
        <v>0</v>
      </c>
      <c r="CM78" s="26">
        <f t="shared" ref="CM78:CN78" si="955">SUM(CG78+CJ78)</f>
        <v>25</v>
      </c>
      <c r="CN78" s="26">
        <f t="shared" si="955"/>
        <v>62</v>
      </c>
      <c r="CO78" s="27">
        <f t="shared" si="880"/>
        <v>87</v>
      </c>
      <c r="CP78" s="95">
        <f ca="1">IFERROR(__xludf.DUMMYFUNCTION("""COMPUTED_VALUE"""),5)</f>
        <v>5</v>
      </c>
      <c r="CQ78" s="96">
        <f ca="1">IFERROR(__xludf.DUMMYFUNCTION("""COMPUTED_VALUE"""),1)</f>
        <v>1</v>
      </c>
      <c r="CR78" s="96">
        <f ca="1">IFERROR(__xludf.DUMMYFUNCTION("""COMPUTED_VALUE"""),9)</f>
        <v>9</v>
      </c>
      <c r="CS78" s="100">
        <f ca="1">IFERROR(__xludf.DUMMYFUNCTION("""COMPUTED_VALUE"""),1)</f>
        <v>1</v>
      </c>
      <c r="CT78" s="100">
        <f ca="1">IFERROR(__xludf.DUMMYFUNCTION("""COMPUTED_VALUE"""),0)</f>
        <v>0</v>
      </c>
      <c r="CU78" s="100">
        <f ca="1">IFERROR(__xludf.DUMMYFUNCTION("""COMPUTED_VALUE"""),1)</f>
        <v>1</v>
      </c>
      <c r="CV78" s="96">
        <f ca="1">IFERROR(__xludf.DUMMYFUNCTION("""COMPUTED_VALUE"""),6)</f>
        <v>6</v>
      </c>
      <c r="CW78" s="96">
        <f ca="1">IFERROR(__xludf.DUMMYFUNCTION("""COMPUTED_VALUE"""),1)</f>
        <v>1</v>
      </c>
      <c r="CX78" s="97">
        <f ca="1">IFERROR(__xludf.DUMMYFUNCTION("""COMPUTED_VALUE"""),10)</f>
        <v>10</v>
      </c>
      <c r="CY78" s="28">
        <f>Oktober!DE78</f>
        <v>0</v>
      </c>
      <c r="CZ78" s="28">
        <f>Oktober!DF78</f>
        <v>0</v>
      </c>
      <c r="DA78" s="26">
        <f t="shared" si="881"/>
        <v>0</v>
      </c>
      <c r="DB78" s="25">
        <v>0</v>
      </c>
      <c r="DC78" s="25">
        <v>0</v>
      </c>
      <c r="DD78" s="26">
        <f t="shared" si="882"/>
        <v>0</v>
      </c>
      <c r="DE78" s="26">
        <f t="shared" ref="DE78:DF78" si="956">SUM(CY78+DB78)</f>
        <v>0</v>
      </c>
      <c r="DF78" s="26">
        <f t="shared" si="956"/>
        <v>0</v>
      </c>
      <c r="DG78" s="27">
        <f t="shared" si="884"/>
        <v>0</v>
      </c>
      <c r="DH78" s="30">
        <f>Oktober!DN78</f>
        <v>0</v>
      </c>
      <c r="DI78" s="26">
        <f>Oktober!DO78</f>
        <v>0</v>
      </c>
      <c r="DJ78" s="26">
        <f t="shared" si="885"/>
        <v>0</v>
      </c>
      <c r="DK78" s="26"/>
      <c r="DL78" s="26"/>
      <c r="DM78" s="26">
        <f t="shared" si="886"/>
        <v>0</v>
      </c>
      <c r="DN78" s="25"/>
      <c r="DO78" s="26"/>
      <c r="DP78" s="27">
        <f t="shared" si="888"/>
        <v>0</v>
      </c>
      <c r="DQ78" s="28">
        <f>Oktober!DW78</f>
        <v>25</v>
      </c>
      <c r="DR78" s="26">
        <f>Oktober!DX78</f>
        <v>44</v>
      </c>
      <c r="DS78" s="26">
        <f t="shared" si="889"/>
        <v>69</v>
      </c>
      <c r="DT78" s="25">
        <v>16</v>
      </c>
      <c r="DU78" s="25">
        <v>64</v>
      </c>
      <c r="DV78" s="26">
        <f t="shared" si="890"/>
        <v>80</v>
      </c>
      <c r="DW78" s="26">
        <f t="shared" ref="DW78:DX78" si="957">SUM(DQ78+DT78)</f>
        <v>41</v>
      </c>
      <c r="DX78" s="26">
        <f t="shared" si="957"/>
        <v>108</v>
      </c>
      <c r="DY78" s="27">
        <f t="shared" si="892"/>
        <v>149</v>
      </c>
      <c r="DZ78" s="30">
        <f>Oktober!EF78</f>
        <v>0</v>
      </c>
      <c r="EA78" s="26">
        <f>Oktober!EG78</f>
        <v>0</v>
      </c>
      <c r="EB78" s="26">
        <f t="shared" si="893"/>
        <v>0</v>
      </c>
      <c r="EC78" s="26"/>
      <c r="ED78" s="26"/>
      <c r="EE78" s="26">
        <f t="shared" si="894"/>
        <v>0</v>
      </c>
      <c r="EF78" s="26">
        <f t="shared" ref="EF78:EG78" si="958">SUM(DZ78+EC78)</f>
        <v>0</v>
      </c>
      <c r="EG78" s="26">
        <f t="shared" si="958"/>
        <v>0</v>
      </c>
      <c r="EH78" s="27">
        <f t="shared" si="896"/>
        <v>0</v>
      </c>
      <c r="EI78" s="30">
        <f>Oktober!EO78</f>
        <v>7</v>
      </c>
      <c r="EJ78" s="26">
        <f>Oktober!EP78</f>
        <v>9</v>
      </c>
      <c r="EK78" s="26">
        <f t="shared" si="897"/>
        <v>16</v>
      </c>
      <c r="EL78" s="26"/>
      <c r="EM78" s="25">
        <v>1</v>
      </c>
      <c r="EN78" s="26">
        <f t="shared" si="898"/>
        <v>1</v>
      </c>
      <c r="EO78" s="26">
        <f t="shared" ref="EO78:EP78" si="959">SUM(EI78+EL78)</f>
        <v>7</v>
      </c>
      <c r="EP78" s="26">
        <f t="shared" si="959"/>
        <v>10</v>
      </c>
      <c r="EQ78" s="27">
        <f t="shared" si="900"/>
        <v>17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6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 t="e">
        <f>(S82/T82)*100%</f>
        <v>#DIV/0!</v>
      </c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246">
        <f>Oktober!BC82</f>
        <v>35</v>
      </c>
      <c r="AX82" s="246">
        <f>Oktober!BD82</f>
        <v>50</v>
      </c>
      <c r="AY82" s="343">
        <f>September!BE82</f>
        <v>1</v>
      </c>
      <c r="AZ82" s="245">
        <v>35</v>
      </c>
      <c r="BA82" s="245">
        <f>September!BA82</f>
        <v>50</v>
      </c>
      <c r="BB82" s="343">
        <f t="shared" ref="BB82:BE82" si="960">AY82</f>
        <v>1</v>
      </c>
      <c r="BC82" s="245">
        <f t="shared" si="960"/>
        <v>35</v>
      </c>
      <c r="BD82" s="245">
        <f t="shared" si="960"/>
        <v>50</v>
      </c>
      <c r="BE82" s="243">
        <f t="shared" si="960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/>
      <c r="BS82" s="245"/>
      <c r="BT82" s="243" t="e">
        <f>(BR82/BS82)*100%</f>
        <v>#DIV/0!</v>
      </c>
      <c r="BU82" s="245"/>
      <c r="BV82" s="245"/>
      <c r="BW82" s="243" t="e">
        <f>(BU82/BV82)*100%</f>
        <v>#DIV/0!</v>
      </c>
      <c r="BX82" s="246">
        <v>22</v>
      </c>
      <c r="BY82" s="245">
        <v>38</v>
      </c>
      <c r="BZ82" s="243">
        <f>(BX82/BY82)*100%</f>
        <v>0.57894736842105265</v>
      </c>
      <c r="CA82" s="245">
        <v>21</v>
      </c>
      <c r="CB82" s="245">
        <v>38</v>
      </c>
      <c r="CC82" s="243">
        <f>(CA82/CB82)*100%</f>
        <v>0.55263157894736847</v>
      </c>
      <c r="CD82" s="245">
        <v>21</v>
      </c>
      <c r="CE82" s="245">
        <v>38</v>
      </c>
      <c r="CF82" s="243">
        <f>(CD82/CE82)*100%</f>
        <v>0.55263157894736847</v>
      </c>
      <c r="CG82" s="246">
        <v>40</v>
      </c>
      <c r="CH82" s="245">
        <v>30</v>
      </c>
      <c r="CI82" s="243">
        <v>1</v>
      </c>
      <c r="CJ82" s="245">
        <v>40</v>
      </c>
      <c r="CK82" s="245">
        <v>30</v>
      </c>
      <c r="CL82" s="243">
        <f>(CJ82/CK82)*100%</f>
        <v>1.3333333333333333</v>
      </c>
      <c r="CM82" s="245">
        <v>40</v>
      </c>
      <c r="CN82" s="245">
        <v>30</v>
      </c>
      <c r="CO82" s="243">
        <f>(CM82/CN82)*100%</f>
        <v>1.3333333333333333</v>
      </c>
      <c r="CP82" s="248">
        <f ca="1">IFERROR(__xludf.DUMMYFUNCTION("importrange(""1DjzFX_5hpKQ32gDJ9cZkaQq64j_m636uVPTHxkMKqWg"",""LAP YANKES!ED81:EL87"")"),46)</f>
        <v>46</v>
      </c>
      <c r="CQ82" s="245">
        <f ca="1">IFERROR(__xludf.DUMMYFUNCTION("""COMPUTED_VALUE"""),50)</f>
        <v>50</v>
      </c>
      <c r="CR82" s="243">
        <f ca="1">IFERROR(__xludf.DUMMYFUNCTION("""COMPUTED_VALUE"""),0.92)</f>
        <v>0.92</v>
      </c>
      <c r="CS82" s="317">
        <f ca="1">IFERROR(__xludf.DUMMYFUNCTION("""COMPUTED_VALUE"""),46)</f>
        <v>46</v>
      </c>
      <c r="CT82" s="317">
        <f ca="1">IFERROR(__xludf.DUMMYFUNCTION("""COMPUTED_VALUE"""),50)</f>
        <v>50</v>
      </c>
      <c r="CU82" s="318">
        <f ca="1">IFERROR(__xludf.DUMMYFUNCTION("""COMPUTED_VALUE"""),0.92)</f>
        <v>0.92</v>
      </c>
      <c r="CV82" s="245">
        <f ca="1">IFERROR(__xludf.DUMMYFUNCTION("""COMPUTED_VALUE"""),46)</f>
        <v>46</v>
      </c>
      <c r="CW82" s="245">
        <f ca="1">IFERROR(__xludf.DUMMYFUNCTION("""COMPUTED_VALUE"""),50)</f>
        <v>50</v>
      </c>
      <c r="CX82" s="243">
        <f ca="1">IFERROR(__xludf.DUMMYFUNCTION("""COMPUTED_VALUE"""),0.92)</f>
        <v>0.92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>
        <v>42</v>
      </c>
      <c r="DO82" s="245">
        <v>50</v>
      </c>
      <c r="DP82" s="243">
        <f>(DN82/DO82)*100%</f>
        <v>0.84</v>
      </c>
      <c r="DQ82" s="246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7"/>
      <c r="AZ83" s="244"/>
      <c r="BA83" s="244"/>
      <c r="BB83" s="247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7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300</v>
      </c>
      <c r="Q84" s="245">
        <v>300</v>
      </c>
      <c r="R84" s="243">
        <f>(P84/Q84)*100%</f>
        <v>1</v>
      </c>
      <c r="S84" s="245"/>
      <c r="T84" s="245"/>
      <c r="U84" s="282" t="e">
        <f>(S84/T84)*100%</f>
        <v>#DIV/0!</v>
      </c>
      <c r="V84" s="246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3840</v>
      </c>
      <c r="AF84" s="245">
        <v>3840</v>
      </c>
      <c r="AG84" s="243">
        <f>(AE84/AF84)*100%</f>
        <v>1</v>
      </c>
      <c r="AH84" s="245">
        <v>527</v>
      </c>
      <c r="AI84" s="245">
        <v>527</v>
      </c>
      <c r="AJ84" s="243">
        <f>(AH84/AI84)*100%</f>
        <v>1</v>
      </c>
      <c r="AK84" s="245">
        <f>AM10</f>
        <v>4448</v>
      </c>
      <c r="AL84" s="245">
        <v>4448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45">
        <f>Oktober!BC84</f>
        <v>51.061660156249999</v>
      </c>
      <c r="AX84" s="246" t="str">
        <f>Oktober!BD84</f>
        <v>&lt;120</v>
      </c>
      <c r="AY84" s="343">
        <f>September!BE84</f>
        <v>1</v>
      </c>
      <c r="AZ84" s="245">
        <v>56.61</v>
      </c>
      <c r="BA84" s="245" t="str">
        <f>September!BA84</f>
        <v>&lt;120</v>
      </c>
      <c r="BB84" s="343">
        <f>AY84</f>
        <v>1</v>
      </c>
      <c r="BC84" s="341">
        <f>SUM(AW84+AZ84)/2</f>
        <v>53.835830078124999</v>
      </c>
      <c r="BD84" s="245" t="str">
        <f>Agustus!BD84</f>
        <v>&lt;120</v>
      </c>
      <c r="BE84" s="243">
        <f>BB84</f>
        <v>1</v>
      </c>
      <c r="BF84" s="246"/>
      <c r="BG84" s="245"/>
      <c r="BH84" s="243" t="e">
        <f>(BF84/BG84)*100%</f>
        <v>#DIV/0!</v>
      </c>
      <c r="BI84" s="245">
        <v>321</v>
      </c>
      <c r="BJ84" s="245">
        <v>321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/>
      <c r="BS84" s="245"/>
      <c r="BT84" s="243" t="e">
        <f>(BR84/BS84)*100%</f>
        <v>#DIV/0!</v>
      </c>
      <c r="BU84" s="245"/>
      <c r="BV84" s="245"/>
      <c r="BW84" s="243" t="e">
        <f>(BU84/BV84)*100%</f>
        <v>#DIV/0!</v>
      </c>
      <c r="BX84" s="246">
        <v>1824</v>
      </c>
      <c r="BY84" s="245">
        <v>1824</v>
      </c>
      <c r="BZ84" s="243">
        <f>(BX84/BY84)*100%</f>
        <v>1</v>
      </c>
      <c r="CA84" s="245">
        <v>205</v>
      </c>
      <c r="CB84" s="245">
        <v>205</v>
      </c>
      <c r="CC84" s="243">
        <f>(CA84/CB84)*100%</f>
        <v>1</v>
      </c>
      <c r="CD84" s="245">
        <v>2029</v>
      </c>
      <c r="CE84" s="245">
        <v>2029</v>
      </c>
      <c r="CF84" s="243">
        <f>(CD84/CE84)*100%</f>
        <v>1</v>
      </c>
      <c r="CG84" s="246">
        <v>2923</v>
      </c>
      <c r="CH84" s="245">
        <v>2923</v>
      </c>
      <c r="CI84" s="243">
        <f>(CG84/CH84)*100%</f>
        <v>1</v>
      </c>
      <c r="CJ84" s="245">
        <v>513</v>
      </c>
      <c r="CK84" s="245">
        <v>513</v>
      </c>
      <c r="CL84" s="243">
        <f>(CJ84/CK84)*100%</f>
        <v>1</v>
      </c>
      <c r="CM84" s="245">
        <f t="shared" ref="CM84:CN84" si="961">CG84+CJ84</f>
        <v>3436</v>
      </c>
      <c r="CN84" s="245">
        <f t="shared" si="961"/>
        <v>3436</v>
      </c>
      <c r="CO84" s="243">
        <f>(CM84/CN84)*100%</f>
        <v>1</v>
      </c>
      <c r="CP84" s="246">
        <f ca="1">IFERROR(__xludf.DUMMYFUNCTION("""COMPUTED_VALUE"""),6705)</f>
        <v>6705</v>
      </c>
      <c r="CQ84" s="245">
        <f ca="1">IFERROR(__xludf.DUMMYFUNCTION("""COMPUTED_VALUE"""),6705)</f>
        <v>6705</v>
      </c>
      <c r="CR84" s="243">
        <f ca="1">IFERROR(__xludf.DUMMYFUNCTION("""COMPUTED_VALUE"""),1)</f>
        <v>1</v>
      </c>
      <c r="CS84" s="317">
        <f ca="1">IFERROR(__xludf.DUMMYFUNCTION("""COMPUTED_VALUE"""),782)</f>
        <v>782</v>
      </c>
      <c r="CT84" s="317">
        <f ca="1">IFERROR(__xludf.DUMMYFUNCTION("""COMPUTED_VALUE"""),782)</f>
        <v>782</v>
      </c>
      <c r="CU84" s="318">
        <f ca="1">IFERROR(__xludf.DUMMYFUNCTION("""COMPUTED_VALUE"""),1)</f>
        <v>1</v>
      </c>
      <c r="CV84" s="245">
        <f ca="1">IFERROR(__xludf.DUMMYFUNCTION("""COMPUTED_VALUE"""),7487)</f>
        <v>7487</v>
      </c>
      <c r="CW84" s="245">
        <f ca="1">IFERROR(__xludf.DUMMYFUNCTION("""COMPUTED_VALUE"""),7487)</f>
        <v>7487</v>
      </c>
      <c r="CX84" s="243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786</v>
      </c>
      <c r="DL84" s="245">
        <v>786</v>
      </c>
      <c r="DM84" s="243">
        <f>(DK84/DL84)*100%</f>
        <v>1</v>
      </c>
      <c r="DN84" s="245">
        <v>7650</v>
      </c>
      <c r="DO84" s="245">
        <v>7650</v>
      </c>
      <c r="DP84" s="243">
        <f>(DN84/DO84)*100%</f>
        <v>1</v>
      </c>
      <c r="DQ84" s="246">
        <v>333</v>
      </c>
      <c r="DR84" s="245">
        <v>333</v>
      </c>
      <c r="DS84" s="243">
        <f>(DQ84/DR84)*100%</f>
        <v>1</v>
      </c>
      <c r="DT84" s="245">
        <v>36</v>
      </c>
      <c r="DU84" s="245">
        <v>36</v>
      </c>
      <c r="DV84" s="243">
        <f>(DT84/DU84)*100%</f>
        <v>1</v>
      </c>
      <c r="DW84" s="245">
        <f>DT84+DQ84</f>
        <v>369</v>
      </c>
      <c r="DX84" s="245">
        <f>DW84</f>
        <v>369</v>
      </c>
      <c r="DY84" s="243">
        <f>(DW84/DX84)*100%</f>
        <v>1</v>
      </c>
      <c r="DZ84" s="246">
        <v>4253</v>
      </c>
      <c r="EA84" s="245">
        <v>4253</v>
      </c>
      <c r="EB84" s="243">
        <f>(DZ84/EA84)*100%</f>
        <v>1</v>
      </c>
      <c r="EC84" s="245">
        <v>464</v>
      </c>
      <c r="ED84" s="245">
        <v>464</v>
      </c>
      <c r="EE84" s="243">
        <f>(EC84/ED84)*100%</f>
        <v>1</v>
      </c>
      <c r="EF84" s="245">
        <v>4717</v>
      </c>
      <c r="EG84" s="245">
        <v>4717</v>
      </c>
      <c r="EH84" s="243">
        <f>(EF84/EG84)*100%</f>
        <v>1</v>
      </c>
      <c r="EI84" s="245">
        <v>3074</v>
      </c>
      <c r="EJ84" s="245">
        <v>3101</v>
      </c>
      <c r="EK84" s="243">
        <f>(EI84/EJ84)*100%</f>
        <v>0.99129313124798457</v>
      </c>
      <c r="EL84" s="245">
        <v>344</v>
      </c>
      <c r="EM84" s="245">
        <v>344</v>
      </c>
      <c r="EN84" s="243">
        <f>(EL84/EM84)*100%</f>
        <v>1</v>
      </c>
      <c r="EO84" s="245">
        <v>3418</v>
      </c>
      <c r="EP84" s="245">
        <v>3445</v>
      </c>
      <c r="EQ84" s="243">
        <f>(EO84/EP84)*100%</f>
        <v>0.99216255442670542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7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7"/>
      <c r="AZ85" s="244"/>
      <c r="BA85" s="244"/>
      <c r="BB85" s="247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7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9</v>
      </c>
      <c r="Q86" s="245">
        <v>9</v>
      </c>
      <c r="R86" s="243">
        <f>(P86/Q86)*100%</f>
        <v>1</v>
      </c>
      <c r="S86" s="245"/>
      <c r="T86" s="245"/>
      <c r="U86" s="282" t="e">
        <f>(S86/T86)*100%</f>
        <v>#DIV/0!</v>
      </c>
      <c r="V86" s="246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246">
        <f>Oktober!BC86</f>
        <v>8</v>
      </c>
      <c r="AX86" s="246">
        <f>Oktober!BD86</f>
        <v>8</v>
      </c>
      <c r="AY86" s="243">
        <f>(AW86/AX86)*100%</f>
        <v>1</v>
      </c>
      <c r="AZ86" s="245">
        <v>8</v>
      </c>
      <c r="BA86" s="245">
        <f>September!BA86</f>
        <v>8</v>
      </c>
      <c r="BB86" s="243">
        <f>(AZ86/BA86)*100%</f>
        <v>1</v>
      </c>
      <c r="BC86" s="245">
        <v>8</v>
      </c>
      <c r="BD86" s="245">
        <f>Agustus!BD86</f>
        <v>8</v>
      </c>
      <c r="BE86" s="243">
        <f>BB86</f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/>
      <c r="BS86" s="245"/>
      <c r="BT86" s="243" t="e">
        <f>(BR86/BS86)*100%</f>
        <v>#DIV/0!</v>
      </c>
      <c r="BU86" s="245"/>
      <c r="BV86" s="245"/>
      <c r="BW86" s="243" t="e">
        <f>(BU86/BV86)*100%</f>
        <v>#DIV/0!</v>
      </c>
      <c r="BX86" s="246">
        <v>28.4</v>
      </c>
      <c r="BY86" s="245">
        <v>40</v>
      </c>
      <c r="BZ86" s="243">
        <f>(BX86/BY86)*100%</f>
        <v>0.71</v>
      </c>
      <c r="CA86" s="245">
        <v>3</v>
      </c>
      <c r="CB86" s="245">
        <v>4</v>
      </c>
      <c r="CC86" s="243">
        <f>(CA86/CB86)*100%</f>
        <v>0.75</v>
      </c>
      <c r="CD86" s="245">
        <v>31.4</v>
      </c>
      <c r="CE86" s="245">
        <v>44</v>
      </c>
      <c r="CF86" s="243">
        <f>(CD86/CE86)*100%</f>
        <v>0.71363636363636362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246">
        <f ca="1">IFERROR(__xludf.DUMMYFUNCTION("""COMPUTED_VALUE"""),6705)</f>
        <v>6705</v>
      </c>
      <c r="CQ86" s="245">
        <f ca="1">IFERROR(__xludf.DUMMYFUNCTION("""COMPUTED_VALUE"""),6705)</f>
        <v>6705</v>
      </c>
      <c r="CR86" s="243">
        <f ca="1">IFERROR(__xludf.DUMMYFUNCTION("""COMPUTED_VALUE"""),1)</f>
        <v>1</v>
      </c>
      <c r="CS86" s="317">
        <f ca="1">IFERROR(__xludf.DUMMYFUNCTION("""COMPUTED_VALUE"""),782)</f>
        <v>782</v>
      </c>
      <c r="CT86" s="317">
        <f ca="1">IFERROR(__xludf.DUMMYFUNCTION("""COMPUTED_VALUE"""),782)</f>
        <v>782</v>
      </c>
      <c r="CU86" s="318">
        <f ca="1">IFERROR(__xludf.DUMMYFUNCTION("""COMPUTED_VALUE"""),1)</f>
        <v>1</v>
      </c>
      <c r="CV86" s="245">
        <f ca="1">IFERROR(__xludf.DUMMYFUNCTION("""COMPUTED_VALUE"""),7487)</f>
        <v>7487</v>
      </c>
      <c r="CW86" s="245">
        <f ca="1">IFERROR(__xludf.DUMMYFUNCTION("""COMPUTED_VALUE"""),7487)</f>
        <v>7487</v>
      </c>
      <c r="CX86" s="243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>
        <v>11</v>
      </c>
      <c r="DO86" s="245">
        <v>11</v>
      </c>
      <c r="DP86" s="243">
        <f>(DN86/DO86)*100%</f>
        <v>1</v>
      </c>
      <c r="DQ86" s="246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57</v>
      </c>
      <c r="EJ86" s="245">
        <v>63</v>
      </c>
      <c r="EK86" s="243">
        <f>(EI86/EJ86)*100%</f>
        <v>0.90476190476190477</v>
      </c>
      <c r="EL86" s="245">
        <v>8</v>
      </c>
      <c r="EM86" s="245">
        <v>8</v>
      </c>
      <c r="EN86" s="243">
        <f>(EL86/EM86)*100%</f>
        <v>1</v>
      </c>
      <c r="EO86" s="245">
        <v>65</v>
      </c>
      <c r="EP86" s="245">
        <v>71</v>
      </c>
      <c r="EQ86" s="243">
        <f>(EO86/EP86)*100%</f>
        <v>0.91549295774647887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7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7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77</v>
      </c>
      <c r="Q88" s="246">
        <v>77</v>
      </c>
      <c r="R88" s="243">
        <f>(P88/Q88)*100%</f>
        <v>1</v>
      </c>
      <c r="S88" s="246"/>
      <c r="T88" s="246"/>
      <c r="U88" s="282" t="e">
        <f>(S88/T88)*100%</f>
        <v>#DIV/0!</v>
      </c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645</v>
      </c>
      <c r="AF88" s="246">
        <v>1182</v>
      </c>
      <c r="AG88" s="243">
        <f>(AE88/AF88)*100%</f>
        <v>0.54568527918781728</v>
      </c>
      <c r="AH88" s="246">
        <v>86</v>
      </c>
      <c r="AI88" s="246">
        <v>1182</v>
      </c>
      <c r="AJ88" s="243">
        <f>(AH88/AI88)*100%</f>
        <v>7.2758037225042302E-2</v>
      </c>
      <c r="AK88" s="246">
        <v>731</v>
      </c>
      <c r="AL88" s="246">
        <v>1182</v>
      </c>
      <c r="AM88" s="243">
        <f>(AK88/AL88)*100%</f>
        <v>0.61844331641285955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44">
        <f>Oktober!BC88</f>
        <v>675</v>
      </c>
      <c r="AX88" s="246">
        <f>Oktober!BD88</f>
        <v>700</v>
      </c>
      <c r="AY88" s="243">
        <f>(AW88/AX88)*100%</f>
        <v>0.9642857142857143</v>
      </c>
      <c r="AZ88" s="246">
        <f>BA17</f>
        <v>93</v>
      </c>
      <c r="BA88" s="245">
        <f>September!BA88</f>
        <v>70</v>
      </c>
      <c r="BB88" s="243">
        <f>(AZ88/BA88)*100%</f>
        <v>1.3285714285714285</v>
      </c>
      <c r="BC88" s="339">
        <f t="shared" ref="BC88:BD88" si="962">SUM(AW88+AZ88)</f>
        <v>768</v>
      </c>
      <c r="BD88" s="326">
        <f t="shared" si="962"/>
        <v>770</v>
      </c>
      <c r="BE88" s="243">
        <f>(BC88/BD88)*100%</f>
        <v>0.9974025974025974</v>
      </c>
      <c r="BF88" s="246"/>
      <c r="BG88" s="246"/>
      <c r="BH88" s="243" t="e">
        <f>(BF88/BG88)*100%</f>
        <v>#DIV/0!</v>
      </c>
      <c r="BI88" s="246">
        <v>40</v>
      </c>
      <c r="BJ88" s="246">
        <v>40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/>
      <c r="BS88" s="246"/>
      <c r="BT88" s="243" t="e">
        <f>(BR88/BS88)*100%</f>
        <v>#DIV/0!</v>
      </c>
      <c r="BU88" s="246"/>
      <c r="BV88" s="246"/>
      <c r="BW88" s="243" t="e">
        <f>(BU88/BV88)*100%</f>
        <v>#DIV/0!</v>
      </c>
      <c r="BX88" s="246">
        <v>301.8</v>
      </c>
      <c r="BY88" s="246">
        <v>316</v>
      </c>
      <c r="BZ88" s="243">
        <f>(BX88/BY88)*100%</f>
        <v>0.95506329113924049</v>
      </c>
      <c r="CA88" s="246">
        <v>49</v>
      </c>
      <c r="CB88" s="246">
        <v>51</v>
      </c>
      <c r="CC88" s="243">
        <f>(CA88/CB88)*100%</f>
        <v>0.96078431372549022</v>
      </c>
      <c r="CD88" s="246">
        <v>350.8</v>
      </c>
      <c r="CE88" s="246">
        <v>367</v>
      </c>
      <c r="CF88" s="243">
        <f>(CD88/CE88)*100%</f>
        <v>0.95585831062670301</v>
      </c>
      <c r="CG88" s="246">
        <v>408</v>
      </c>
      <c r="CH88" s="246">
        <v>393</v>
      </c>
      <c r="CI88" s="243">
        <f>(CG88/CH88)*100%</f>
        <v>1.0381679389312977</v>
      </c>
      <c r="CJ88" s="246">
        <v>36</v>
      </c>
      <c r="CK88" s="246">
        <v>41</v>
      </c>
      <c r="CL88" s="243">
        <f>(CJ88/CK88)*100%</f>
        <v>0.87804878048780488</v>
      </c>
      <c r="CM88" s="246">
        <f t="shared" ref="CM88:CN88" si="963">CG88+CJ88</f>
        <v>444</v>
      </c>
      <c r="CN88" s="246">
        <f t="shared" si="963"/>
        <v>434</v>
      </c>
      <c r="CO88" s="243">
        <f>(CM88/CN88)*100%</f>
        <v>1.0230414746543779</v>
      </c>
      <c r="CP88" s="246">
        <f ca="1">IFERROR(__xludf.DUMMYFUNCTION("""COMPUTED_VALUE"""),978)</f>
        <v>978</v>
      </c>
      <c r="CQ88" s="246">
        <f ca="1">IFERROR(__xludf.DUMMYFUNCTION("""COMPUTED_VALUE"""),774)</f>
        <v>774</v>
      </c>
      <c r="CR88" s="243">
        <f ca="1">IFERROR(__xludf.DUMMYFUNCTION("""COMPUTED_VALUE"""),1.26356589147286)</f>
        <v>1.26356589147286</v>
      </c>
      <c r="CS88" s="322">
        <f ca="1">IFERROR(__xludf.DUMMYFUNCTION("""COMPUTED_VALUE"""),98)</f>
        <v>98</v>
      </c>
      <c r="CT88" s="322">
        <f ca="1">IFERROR(__xludf.DUMMYFUNCTION("""COMPUTED_VALUE"""),98)</f>
        <v>98</v>
      </c>
      <c r="CU88" s="318">
        <f ca="1">IFERROR(__xludf.DUMMYFUNCTION("""COMPUTED_VALUE"""),1)</f>
        <v>1</v>
      </c>
      <c r="CV88" s="246">
        <f ca="1">IFERROR(__xludf.DUMMYFUNCTION("""COMPUTED_VALUE"""),1076)</f>
        <v>1076</v>
      </c>
      <c r="CW88" s="246">
        <f ca="1">IFERROR(__xludf.DUMMYFUNCTION("""COMPUTED_VALUE"""),872)</f>
        <v>872</v>
      </c>
      <c r="CX88" s="243">
        <f ca="1">IFERROR(__xludf.DUMMYFUNCTION("""COMPUTED_VALUE"""),1.23394495412844)</f>
        <v>1.23394495412844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105</v>
      </c>
      <c r="DL88" s="246">
        <v>854</v>
      </c>
      <c r="DM88" s="243">
        <f>(DK88/DL88)*100%</f>
        <v>0.12295081967213115</v>
      </c>
      <c r="DN88" s="246">
        <v>908</v>
      </c>
      <c r="DO88" s="246">
        <v>854</v>
      </c>
      <c r="DP88" s="243">
        <f>(DN88/DO88)*100%</f>
        <v>1.0632318501170961</v>
      </c>
      <c r="DQ88" s="246">
        <v>615</v>
      </c>
      <c r="DR88" s="246">
        <v>615</v>
      </c>
      <c r="DS88" s="243">
        <f>(DQ88/DR88)*100%</f>
        <v>1</v>
      </c>
      <c r="DT88" s="246">
        <v>48</v>
      </c>
      <c r="DU88" s="246">
        <v>48</v>
      </c>
      <c r="DV88" s="243">
        <f>(DT88/DU88)*100%</f>
        <v>1</v>
      </c>
      <c r="DW88" s="246">
        <f>DT88+DQ88</f>
        <v>663</v>
      </c>
      <c r="DX88" s="246">
        <f>DW88</f>
        <v>663</v>
      </c>
      <c r="DY88" s="243">
        <f>(DW88/DX88)*100%</f>
        <v>1</v>
      </c>
      <c r="DZ88" s="246">
        <v>657</v>
      </c>
      <c r="EA88" s="246">
        <v>657</v>
      </c>
      <c r="EB88" s="243">
        <f>(DZ88/EA88)*100%</f>
        <v>1</v>
      </c>
      <c r="EC88" s="246">
        <v>74</v>
      </c>
      <c r="ED88" s="246">
        <v>74</v>
      </c>
      <c r="EE88" s="243">
        <f>(EC88/ED88)*100%</f>
        <v>1</v>
      </c>
      <c r="EF88" s="246">
        <v>731</v>
      </c>
      <c r="EG88" s="246">
        <v>731</v>
      </c>
      <c r="EH88" s="243">
        <f>(EF88/EG88)*100%</f>
        <v>1</v>
      </c>
      <c r="EI88" s="246">
        <v>378</v>
      </c>
      <c r="EJ88" s="246">
        <v>427</v>
      </c>
      <c r="EK88" s="243">
        <f>(EI88/EJ88)*100%</f>
        <v>0.88524590163934425</v>
      </c>
      <c r="EL88" s="246">
        <v>50</v>
      </c>
      <c r="EM88" s="246">
        <v>50</v>
      </c>
      <c r="EN88" s="243">
        <f>(EL88/EM88)*100%</f>
        <v>1</v>
      </c>
      <c r="EO88" s="246">
        <v>428</v>
      </c>
      <c r="EP88" s="246">
        <v>477</v>
      </c>
      <c r="EQ88" s="243">
        <f>(EO88/EP88)*100%</f>
        <v>0.89727463312368971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83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4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7"/>
      <c r="CN89" s="247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30">
    <mergeCell ref="DD86:DD87"/>
    <mergeCell ref="DE86:DE87"/>
    <mergeCell ref="DF86:DF87"/>
    <mergeCell ref="DG86:DG87"/>
    <mergeCell ref="DH86:DH87"/>
    <mergeCell ref="DI86:DI87"/>
    <mergeCell ref="DJ86:DJ87"/>
    <mergeCell ref="EL86:EL87"/>
    <mergeCell ref="ET86:ET87"/>
    <mergeCell ref="EU86:EU87"/>
    <mergeCell ref="EV86:EV87"/>
    <mergeCell ref="EW86:EW87"/>
    <mergeCell ref="EX86:EX87"/>
    <mergeCell ref="EY86:EY87"/>
    <mergeCell ref="EZ86:EZ87"/>
    <mergeCell ref="EM86:EM87"/>
    <mergeCell ref="EN86:EN87"/>
    <mergeCell ref="EO86:EO87"/>
    <mergeCell ref="EP86:EP87"/>
    <mergeCell ref="EQ86:EQ87"/>
    <mergeCell ref="ER86:ER87"/>
    <mergeCell ref="ES86:ES87"/>
    <mergeCell ref="EC86:EC87"/>
    <mergeCell ref="ED86:ED87"/>
    <mergeCell ref="EE86:EE87"/>
    <mergeCell ref="EF86:EF87"/>
    <mergeCell ref="EG86:EG87"/>
    <mergeCell ref="EH86:EH87"/>
    <mergeCell ref="EI86:EI87"/>
    <mergeCell ref="EJ86:EJ87"/>
    <mergeCell ref="EK86:EK87"/>
    <mergeCell ref="DT86:DT87"/>
    <mergeCell ref="DU86:DU87"/>
    <mergeCell ref="DV86:DV87"/>
    <mergeCell ref="DW86:DW87"/>
    <mergeCell ref="DX86:DX87"/>
    <mergeCell ref="DY86:DY87"/>
    <mergeCell ref="DZ86:DZ87"/>
    <mergeCell ref="EA86:EA87"/>
    <mergeCell ref="EB86:EB87"/>
    <mergeCell ref="DK86:DK87"/>
    <mergeCell ref="DL86:DL87"/>
    <mergeCell ref="DM86:DM87"/>
    <mergeCell ref="DN86:DN87"/>
    <mergeCell ref="DO86:DO87"/>
    <mergeCell ref="DP86:DP87"/>
    <mergeCell ref="DQ86:DQ87"/>
    <mergeCell ref="DR86:DR87"/>
    <mergeCell ref="DS86:DS87"/>
    <mergeCell ref="EK88:EK89"/>
    <mergeCell ref="EL88:EL89"/>
    <mergeCell ref="EM88:EM89"/>
    <mergeCell ref="EU88:EU89"/>
    <mergeCell ref="EV88:EV89"/>
    <mergeCell ref="EW88:EW89"/>
    <mergeCell ref="EX88:EX89"/>
    <mergeCell ref="EY88:EY89"/>
    <mergeCell ref="EZ88:EZ89"/>
    <mergeCell ref="EN88:EN89"/>
    <mergeCell ref="EO88:EO89"/>
    <mergeCell ref="EP88:EP89"/>
    <mergeCell ref="EQ88:EQ89"/>
    <mergeCell ref="ER88:ER89"/>
    <mergeCell ref="ES88:ES89"/>
    <mergeCell ref="ET88:ET89"/>
    <mergeCell ref="EB88:EB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DS88:DS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DJ88:DJ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AU88:AU89"/>
    <mergeCell ref="AV88:AV89"/>
    <mergeCell ref="AW88:AW89"/>
    <mergeCell ref="AX88:AX89"/>
    <mergeCell ref="DE88:DE89"/>
    <mergeCell ref="DF88:DF89"/>
    <mergeCell ref="DG88:DG89"/>
    <mergeCell ref="DH88:DH89"/>
    <mergeCell ref="DI88:DI89"/>
    <mergeCell ref="AL88:AL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C88:AC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DA84:DA85"/>
    <mergeCell ref="DI84:DI85"/>
    <mergeCell ref="DJ84:DJ85"/>
    <mergeCell ref="DK84:DK85"/>
    <mergeCell ref="DL84:DL85"/>
    <mergeCell ref="DM84:DM85"/>
    <mergeCell ref="DN84:DN85"/>
    <mergeCell ref="DO84:DO85"/>
    <mergeCell ref="DB84:DB85"/>
    <mergeCell ref="DC84:DC85"/>
    <mergeCell ref="DD84:DD85"/>
    <mergeCell ref="DE84:DE85"/>
    <mergeCell ref="DF84:DF85"/>
    <mergeCell ref="DG84:DG85"/>
    <mergeCell ref="DH84:DH85"/>
    <mergeCell ref="CR84:CR85"/>
    <mergeCell ref="CS84:CS85"/>
    <mergeCell ref="CT84:CT85"/>
    <mergeCell ref="CU84:CU85"/>
    <mergeCell ref="CV84:CV85"/>
    <mergeCell ref="CW84:CW85"/>
    <mergeCell ref="CX84:CX85"/>
    <mergeCell ref="CY84:CY85"/>
    <mergeCell ref="CZ84:CZ85"/>
    <mergeCell ref="CI84:CI85"/>
    <mergeCell ref="CJ84:CJ85"/>
    <mergeCell ref="CK84:CK85"/>
    <mergeCell ref="CL84:CL85"/>
    <mergeCell ref="CM84:CM85"/>
    <mergeCell ref="CN84:CN85"/>
    <mergeCell ref="CO84:CO85"/>
    <mergeCell ref="CP84:CP85"/>
    <mergeCell ref="CQ84:CQ85"/>
    <mergeCell ref="X82:X83"/>
    <mergeCell ref="A58:B58"/>
    <mergeCell ref="A60:C60"/>
    <mergeCell ref="A70:C70"/>
    <mergeCell ref="A71:B71"/>
    <mergeCell ref="A73:C73"/>
    <mergeCell ref="A81:B81"/>
    <mergeCell ref="A82:B83"/>
    <mergeCell ref="BS84:BS85"/>
    <mergeCell ref="O82:O83"/>
    <mergeCell ref="P82:P83"/>
    <mergeCell ref="Q82:Q83"/>
    <mergeCell ref="R82:R83"/>
    <mergeCell ref="S82:S83"/>
    <mergeCell ref="T82:T83"/>
    <mergeCell ref="U82:U83"/>
    <mergeCell ref="V82:V83"/>
    <mergeCell ref="W82:W83"/>
    <mergeCell ref="F82:F83"/>
    <mergeCell ref="G82:G83"/>
    <mergeCell ref="H82:H83"/>
    <mergeCell ref="I82:I83"/>
    <mergeCell ref="J82:J83"/>
    <mergeCell ref="K82:K83"/>
    <mergeCell ref="L82:L83"/>
    <mergeCell ref="M82:M83"/>
    <mergeCell ref="N82:N83"/>
    <mergeCell ref="A43:C43"/>
    <mergeCell ref="A44:B44"/>
    <mergeCell ref="A46:C46"/>
    <mergeCell ref="A51:C51"/>
    <mergeCell ref="A52:B52"/>
    <mergeCell ref="A54:C54"/>
    <mergeCell ref="A57:C57"/>
    <mergeCell ref="D82:D83"/>
    <mergeCell ref="E82:E83"/>
    <mergeCell ref="M7:U7"/>
    <mergeCell ref="V7:AD7"/>
    <mergeCell ref="D4:L4"/>
    <mergeCell ref="D7:L7"/>
    <mergeCell ref="A8:C8"/>
    <mergeCell ref="A9:B9"/>
    <mergeCell ref="A11:C11"/>
    <mergeCell ref="A12:B12"/>
    <mergeCell ref="A14:C14"/>
    <mergeCell ref="EM84:EM85"/>
    <mergeCell ref="EN84:EN85"/>
    <mergeCell ref="EO84:EO85"/>
    <mergeCell ref="EP84:EP85"/>
    <mergeCell ref="EQ84:EQ85"/>
    <mergeCell ref="EY84:EY85"/>
    <mergeCell ref="EZ84:EZ85"/>
    <mergeCell ref="ER84:ER85"/>
    <mergeCell ref="ES84:ES85"/>
    <mergeCell ref="ET84:ET85"/>
    <mergeCell ref="EU84:EU85"/>
    <mergeCell ref="EV84:EV85"/>
    <mergeCell ref="EW84:EW85"/>
    <mergeCell ref="EX84:EX85"/>
    <mergeCell ref="ED84:ED85"/>
    <mergeCell ref="EE84:EE85"/>
    <mergeCell ref="EF84:EF85"/>
    <mergeCell ref="EG84:EG85"/>
    <mergeCell ref="EH84:EH85"/>
    <mergeCell ref="EI84:EI85"/>
    <mergeCell ref="EJ84:EJ85"/>
    <mergeCell ref="EK84:EK85"/>
    <mergeCell ref="EL84:EL85"/>
    <mergeCell ref="DU84:DU85"/>
    <mergeCell ref="DV84:DV85"/>
    <mergeCell ref="DW84:DW85"/>
    <mergeCell ref="DX84:DX85"/>
    <mergeCell ref="DY84:DY85"/>
    <mergeCell ref="DZ84:DZ85"/>
    <mergeCell ref="EA84:EA85"/>
    <mergeCell ref="EB84:EB85"/>
    <mergeCell ref="EC84:EC85"/>
    <mergeCell ref="BO84:BO85"/>
    <mergeCell ref="BP84:BP85"/>
    <mergeCell ref="BQ84:BQ85"/>
    <mergeCell ref="BR84:BR85"/>
    <mergeCell ref="DP84:DP85"/>
    <mergeCell ref="DQ84:DQ85"/>
    <mergeCell ref="DR84:DR85"/>
    <mergeCell ref="DS84:DS85"/>
    <mergeCell ref="DT84:DT85"/>
    <mergeCell ref="BT84:BT85"/>
    <mergeCell ref="BU84:BU85"/>
    <mergeCell ref="BV84:BV85"/>
    <mergeCell ref="BW84:BW85"/>
    <mergeCell ref="BX84:BX85"/>
    <mergeCell ref="BY84:BY85"/>
    <mergeCell ref="BZ84:BZ85"/>
    <mergeCell ref="CA84:CA85"/>
    <mergeCell ref="CB84:CB85"/>
    <mergeCell ref="CC84:CC85"/>
    <mergeCell ref="CD84:CD85"/>
    <mergeCell ref="CE84:CE85"/>
    <mergeCell ref="CF84:CF85"/>
    <mergeCell ref="CG84:CG85"/>
    <mergeCell ref="CH84:CH85"/>
    <mergeCell ref="BF84:BF85"/>
    <mergeCell ref="BG84:BG85"/>
    <mergeCell ref="BH84:BH85"/>
    <mergeCell ref="BI84:BI85"/>
    <mergeCell ref="BJ84:BJ85"/>
    <mergeCell ref="BK84:BK85"/>
    <mergeCell ref="BL84:BL85"/>
    <mergeCell ref="BM84:BM85"/>
    <mergeCell ref="BN84:BN85"/>
    <mergeCell ref="AW84:AW85"/>
    <mergeCell ref="AX84:AX85"/>
    <mergeCell ref="AY84:AY85"/>
    <mergeCell ref="AZ84:AZ85"/>
    <mergeCell ref="BA84:BA85"/>
    <mergeCell ref="BB84:BB85"/>
    <mergeCell ref="BC84:BC85"/>
    <mergeCell ref="BD84:BD85"/>
    <mergeCell ref="BE84:BE85"/>
    <mergeCell ref="CY7:DG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CR88:CR89"/>
    <mergeCell ref="CS88:CS89"/>
    <mergeCell ref="CT88:CT89"/>
    <mergeCell ref="CU88:CU89"/>
    <mergeCell ref="AH5:AJ5"/>
    <mergeCell ref="AK5:AM5"/>
    <mergeCell ref="AN5:AP5"/>
    <mergeCell ref="AQ5:AS5"/>
    <mergeCell ref="A4:B7"/>
    <mergeCell ref="C4:C7"/>
    <mergeCell ref="M4:U4"/>
    <mergeCell ref="V4:AD4"/>
    <mergeCell ref="AE4:AM4"/>
    <mergeCell ref="AN4:AV4"/>
    <mergeCell ref="AT5:AV5"/>
    <mergeCell ref="CP7:CX7"/>
    <mergeCell ref="A15:B15"/>
    <mergeCell ref="A20:C20"/>
    <mergeCell ref="D20:EZ20"/>
    <mergeCell ref="A21:B21"/>
    <mergeCell ref="A33:C33"/>
    <mergeCell ref="A34:B34"/>
    <mergeCell ref="D79:EZ79"/>
    <mergeCell ref="V84:V85"/>
    <mergeCell ref="CI88:CI89"/>
    <mergeCell ref="CJ88:CJ89"/>
    <mergeCell ref="CK88:CK89"/>
    <mergeCell ref="CL88:CL89"/>
    <mergeCell ref="CM88:CM89"/>
    <mergeCell ref="CN88:CN89"/>
    <mergeCell ref="CO88:CO89"/>
    <mergeCell ref="CP88:CP89"/>
    <mergeCell ref="CQ88:CQ89"/>
    <mergeCell ref="BZ88:BZ89"/>
    <mergeCell ref="CA88:CA89"/>
    <mergeCell ref="CB88:CB89"/>
    <mergeCell ref="CC88:CC89"/>
    <mergeCell ref="CD88:CD89"/>
    <mergeCell ref="CE88:CE89"/>
    <mergeCell ref="CF88:CF89"/>
    <mergeCell ref="CG88:CG89"/>
    <mergeCell ref="CH88:CH89"/>
    <mergeCell ref="BQ88:BQ89"/>
    <mergeCell ref="BR88:BR89"/>
    <mergeCell ref="BS88:BS89"/>
    <mergeCell ref="BT88:BT89"/>
    <mergeCell ref="BU88:BU89"/>
    <mergeCell ref="BV88:BV89"/>
    <mergeCell ref="BW88:BW89"/>
    <mergeCell ref="BX88:BX89"/>
    <mergeCell ref="BY88:BY89"/>
    <mergeCell ref="BH88:BH89"/>
    <mergeCell ref="BI88:BI89"/>
    <mergeCell ref="BJ88:BJ89"/>
    <mergeCell ref="BK88:BK89"/>
    <mergeCell ref="BL88:BL89"/>
    <mergeCell ref="BM88:BM89"/>
    <mergeCell ref="BN88:BN89"/>
    <mergeCell ref="BO88:BO89"/>
    <mergeCell ref="BP88:BP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DC88:DC89"/>
    <mergeCell ref="DD88:DD89"/>
    <mergeCell ref="CV88:CV89"/>
    <mergeCell ref="CW88:CW89"/>
    <mergeCell ref="CX88:CX89"/>
    <mergeCell ref="CY88:CY89"/>
    <mergeCell ref="CZ88:CZ89"/>
    <mergeCell ref="DA88:DA89"/>
    <mergeCell ref="DB88:DB89"/>
    <mergeCell ref="AT86:AT87"/>
    <mergeCell ref="AU86:AU87"/>
    <mergeCell ref="AV86:AV87"/>
    <mergeCell ref="AW86:AW87"/>
    <mergeCell ref="A84:B85"/>
    <mergeCell ref="A86:B87"/>
    <mergeCell ref="C86:C87"/>
    <mergeCell ref="D86:D87"/>
    <mergeCell ref="E86:E87"/>
    <mergeCell ref="F86:F87"/>
    <mergeCell ref="G86:G87"/>
    <mergeCell ref="W84:W85"/>
    <mergeCell ref="X84:X85"/>
    <mergeCell ref="Y84:Y85"/>
    <mergeCell ref="Z84:Z85"/>
    <mergeCell ref="AA84:AA85"/>
    <mergeCell ref="AB84:AB85"/>
    <mergeCell ref="AC84:AC85"/>
    <mergeCell ref="AD84:AD85"/>
    <mergeCell ref="AE84:AE85"/>
    <mergeCell ref="AF84:AF85"/>
    <mergeCell ref="AG84:AG85"/>
    <mergeCell ref="AH84:AH85"/>
    <mergeCell ref="AI84:AI85"/>
    <mergeCell ref="AK86:AK87"/>
    <mergeCell ref="AL86:AL87"/>
    <mergeCell ref="AM86:AM87"/>
    <mergeCell ref="AN86:AN87"/>
    <mergeCell ref="AO86:AO87"/>
    <mergeCell ref="AP86:AP87"/>
    <mergeCell ref="AQ86:AQ87"/>
    <mergeCell ref="AR86:AR87"/>
    <mergeCell ref="AS86:AS87"/>
    <mergeCell ref="AB86:AB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CQ86:CQ87"/>
    <mergeCell ref="CR86:CR87"/>
    <mergeCell ref="CS86:CS87"/>
    <mergeCell ref="CT86:CT87"/>
    <mergeCell ref="T84:T85"/>
    <mergeCell ref="U84:U85"/>
    <mergeCell ref="M84:M85"/>
    <mergeCell ref="N84:N85"/>
    <mergeCell ref="O84:O85"/>
    <mergeCell ref="P84:P85"/>
    <mergeCell ref="Q84:Q85"/>
    <mergeCell ref="R84:R85"/>
    <mergeCell ref="S84:S85"/>
    <mergeCell ref="Q86:Q87"/>
    <mergeCell ref="R86:R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CH86:CH87"/>
    <mergeCell ref="CI86:CI87"/>
    <mergeCell ref="CJ86:CJ87"/>
    <mergeCell ref="CK86:CK87"/>
    <mergeCell ref="CL86:CL87"/>
    <mergeCell ref="CM86:CM87"/>
    <mergeCell ref="CN86:CN87"/>
    <mergeCell ref="CO86:CO87"/>
    <mergeCell ref="CP86:CP87"/>
    <mergeCell ref="BY86:BY87"/>
    <mergeCell ref="BZ86:BZ87"/>
    <mergeCell ref="CA86:CA87"/>
    <mergeCell ref="CB86:CB87"/>
    <mergeCell ref="CC86:CC87"/>
    <mergeCell ref="CD86:CD87"/>
    <mergeCell ref="CE86:CE87"/>
    <mergeCell ref="CF86:CF87"/>
    <mergeCell ref="CG86:CG87"/>
    <mergeCell ref="BP86:BP87"/>
    <mergeCell ref="BQ86:BQ87"/>
    <mergeCell ref="BR86:BR87"/>
    <mergeCell ref="BS86:BS87"/>
    <mergeCell ref="BT86:BT87"/>
    <mergeCell ref="BU86:BU87"/>
    <mergeCell ref="BV86:BV87"/>
    <mergeCell ref="BW86:BW87"/>
    <mergeCell ref="BX86:BX87"/>
    <mergeCell ref="BG86:BG87"/>
    <mergeCell ref="BH86:BH87"/>
    <mergeCell ref="BI86:BI87"/>
    <mergeCell ref="BJ86:BJ87"/>
    <mergeCell ref="BK86:BK87"/>
    <mergeCell ref="BL86:BL87"/>
    <mergeCell ref="BM86:BM87"/>
    <mergeCell ref="BN86:BN87"/>
    <mergeCell ref="BO86:BO87"/>
    <mergeCell ref="AX86:AX87"/>
    <mergeCell ref="AY86:AY87"/>
    <mergeCell ref="AZ86:AZ87"/>
    <mergeCell ref="BA86:BA87"/>
    <mergeCell ref="BB86:BB87"/>
    <mergeCell ref="BC86:BC87"/>
    <mergeCell ref="BD86:BD87"/>
    <mergeCell ref="BE86:BE87"/>
    <mergeCell ref="BF86:BF87"/>
    <mergeCell ref="DB86:DB87"/>
    <mergeCell ref="DC86:DC87"/>
    <mergeCell ref="CU86:CU87"/>
    <mergeCell ref="CV86:CV87"/>
    <mergeCell ref="CW86:CW87"/>
    <mergeCell ref="CX86:CX87"/>
    <mergeCell ref="CY86:CY87"/>
    <mergeCell ref="CZ86:CZ87"/>
    <mergeCell ref="DA86:DA87"/>
    <mergeCell ref="BT82:BT83"/>
    <mergeCell ref="BU82:BU83"/>
    <mergeCell ref="K84:K85"/>
    <mergeCell ref="L84:L85"/>
    <mergeCell ref="D84:D85"/>
    <mergeCell ref="E84:E85"/>
    <mergeCell ref="F84:F85"/>
    <mergeCell ref="G84:G85"/>
    <mergeCell ref="H84:H85"/>
    <mergeCell ref="I84:I85"/>
    <mergeCell ref="J84:J85"/>
    <mergeCell ref="AJ84:AJ85"/>
    <mergeCell ref="AK84:AK85"/>
    <mergeCell ref="AL84:AL85"/>
    <mergeCell ref="AM84:AM85"/>
    <mergeCell ref="AN84:AN85"/>
    <mergeCell ref="AO84:AO85"/>
    <mergeCell ref="AP84:AP85"/>
    <mergeCell ref="AQ84:AQ85"/>
    <mergeCell ref="AR84:AR85"/>
    <mergeCell ref="AS84:AS85"/>
    <mergeCell ref="AT84:AT85"/>
    <mergeCell ref="AU84:AU85"/>
    <mergeCell ref="AV84:AV85"/>
    <mergeCell ref="BI82:BI83"/>
    <mergeCell ref="BJ82:BJ83"/>
    <mergeCell ref="BK82:BK83"/>
    <mergeCell ref="BL82:BL83"/>
    <mergeCell ref="BM82:BM83"/>
    <mergeCell ref="BN82:BN83"/>
    <mergeCell ref="BO82:BO83"/>
    <mergeCell ref="BP82:BP83"/>
    <mergeCell ref="BQ82:BQ83"/>
    <mergeCell ref="AZ82:AZ83"/>
    <mergeCell ref="BA82:BA83"/>
    <mergeCell ref="BB82:BB83"/>
    <mergeCell ref="BC82:BC83"/>
    <mergeCell ref="BD82:BD83"/>
    <mergeCell ref="BE82:BE83"/>
    <mergeCell ref="BF82:BF83"/>
    <mergeCell ref="BG82:BG83"/>
    <mergeCell ref="BH82:BH83"/>
    <mergeCell ref="AQ82:AQ83"/>
    <mergeCell ref="AR82:AR83"/>
    <mergeCell ref="AS82:AS83"/>
    <mergeCell ref="AT82:AT83"/>
    <mergeCell ref="AU82:AU83"/>
    <mergeCell ref="AV82:AV83"/>
    <mergeCell ref="AW82:AW83"/>
    <mergeCell ref="AX82:AX83"/>
    <mergeCell ref="AY82:AY83"/>
    <mergeCell ref="AH82:AH83"/>
    <mergeCell ref="AI82:AI83"/>
    <mergeCell ref="AJ82:AJ83"/>
    <mergeCell ref="AK82:AK83"/>
    <mergeCell ref="AL82:AL83"/>
    <mergeCell ref="AM82:AM83"/>
    <mergeCell ref="AN82:AN83"/>
    <mergeCell ref="AO82:AO83"/>
    <mergeCell ref="AP82:AP83"/>
    <mergeCell ref="Y82:Y83"/>
    <mergeCell ref="Z82:Z83"/>
    <mergeCell ref="AA82:AA83"/>
    <mergeCell ref="AB82:AB83"/>
    <mergeCell ref="AC82:AC83"/>
    <mergeCell ref="AD82:AD83"/>
    <mergeCell ref="AE82:AE83"/>
    <mergeCell ref="AF82:AF83"/>
    <mergeCell ref="AG82:AG83"/>
    <mergeCell ref="EK82:EK83"/>
    <mergeCell ref="EL82:EL83"/>
    <mergeCell ref="EM82:EM83"/>
    <mergeCell ref="EN82:EN83"/>
    <mergeCell ref="EO82:EO83"/>
    <mergeCell ref="EW82:EW83"/>
    <mergeCell ref="EX82:EX83"/>
    <mergeCell ref="EY82:EY83"/>
    <mergeCell ref="EZ82:EZ83"/>
    <mergeCell ref="EP82:EP83"/>
    <mergeCell ref="EQ82:EQ83"/>
    <mergeCell ref="ER82:ER83"/>
    <mergeCell ref="ES82:ES83"/>
    <mergeCell ref="ET82:ET83"/>
    <mergeCell ref="EU82:EU83"/>
    <mergeCell ref="EV82:EV83"/>
    <mergeCell ref="EB82:EB83"/>
    <mergeCell ref="EC82:EC83"/>
    <mergeCell ref="ED82:ED83"/>
    <mergeCell ref="EE82:EE83"/>
    <mergeCell ref="EF82:EF83"/>
    <mergeCell ref="EG82:EG83"/>
    <mergeCell ref="EH82:EH83"/>
    <mergeCell ref="EI82:EI83"/>
    <mergeCell ref="EJ82:EJ83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O82:DO83"/>
    <mergeCell ref="DP82:DP83"/>
    <mergeCell ref="DQ82:DQ83"/>
    <mergeCell ref="DR82:DR83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BR82:BR83"/>
    <mergeCell ref="BS82:BS83"/>
    <mergeCell ref="DF82:DF83"/>
    <mergeCell ref="DG82:DG83"/>
    <mergeCell ref="DH82:DH83"/>
    <mergeCell ref="DI82:DI83"/>
    <mergeCell ref="DJ82:DJ83"/>
    <mergeCell ref="DK82:DK83"/>
    <mergeCell ref="DL82:DL83"/>
    <mergeCell ref="DM82:DM83"/>
    <mergeCell ref="DN82:DN83"/>
    <mergeCell ref="CW82:CW83"/>
    <mergeCell ref="CX82:CX83"/>
    <mergeCell ref="CY82:CY83"/>
    <mergeCell ref="CZ82:CZ83"/>
    <mergeCell ref="DA82:DA83"/>
    <mergeCell ref="DB82:DB83"/>
    <mergeCell ref="DC82:DC83"/>
    <mergeCell ref="DD82:DD83"/>
    <mergeCell ref="DE82:DE83"/>
    <mergeCell ref="CN82:CN83"/>
    <mergeCell ref="CO82:CO83"/>
    <mergeCell ref="CP82:CP83"/>
    <mergeCell ref="CQ82:CQ83"/>
    <mergeCell ref="CR82:CR83"/>
    <mergeCell ref="CS82:CS83"/>
    <mergeCell ref="CT82:CT83"/>
    <mergeCell ref="CU82:CU83"/>
    <mergeCell ref="CV82:CV83"/>
    <mergeCell ref="CE82:CE83"/>
    <mergeCell ref="CF82:CF83"/>
    <mergeCell ref="CG82:CG83"/>
    <mergeCell ref="CH82:CH83"/>
    <mergeCell ref="CI82:CI83"/>
    <mergeCell ref="CJ82:CJ83"/>
    <mergeCell ref="CK82:CK83"/>
    <mergeCell ref="CL82:CL83"/>
    <mergeCell ref="CM82:CM83"/>
    <mergeCell ref="BV82:BV83"/>
    <mergeCell ref="BW82:BW83"/>
    <mergeCell ref="BX82:BX83"/>
    <mergeCell ref="BY82:BY83"/>
    <mergeCell ref="BZ82:BZ83"/>
    <mergeCell ref="CA82:CA83"/>
    <mergeCell ref="CB82:CB83"/>
    <mergeCell ref="CC82:CC83"/>
    <mergeCell ref="CD82:CD83"/>
    <mergeCell ref="DZ82:DZ83"/>
    <mergeCell ref="EA82:EA83"/>
    <mergeCell ref="DS82:DS83"/>
    <mergeCell ref="DT82:DT83"/>
    <mergeCell ref="DU82:DU83"/>
    <mergeCell ref="DV82:DV83"/>
    <mergeCell ref="DW82:DW83"/>
    <mergeCell ref="DX82:DX83"/>
    <mergeCell ref="DY82:DY8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7B7B7"/>
    <outlinePr summaryBelow="0" summaryRight="0"/>
  </sheetPr>
  <dimension ref="A1:EZ97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9.7265625" customWidth="1"/>
    <col min="4" max="5" width="7.26953125" customWidth="1"/>
    <col min="6" max="6" width="7.08984375" customWidth="1"/>
    <col min="7" max="7" width="7.36328125" customWidth="1"/>
    <col min="8" max="8" width="7.08984375" customWidth="1"/>
    <col min="9" max="9" width="7" customWidth="1"/>
    <col min="10" max="10" width="7.08984375" customWidth="1"/>
    <col min="11" max="11" width="7.26953125" customWidth="1"/>
    <col min="12" max="12" width="7.08984375" customWidth="1"/>
    <col min="13" max="14" width="7.36328125" customWidth="1"/>
    <col min="15" max="15" width="7" customWidth="1"/>
    <col min="16" max="16" width="7.08984375" customWidth="1"/>
    <col min="17" max="17" width="7.36328125" customWidth="1"/>
    <col min="18" max="18" width="7.08984375" customWidth="1"/>
    <col min="19" max="19" width="7.36328125" customWidth="1"/>
    <col min="20" max="20" width="7.08984375" customWidth="1"/>
    <col min="21" max="23" width="7.36328125" customWidth="1"/>
    <col min="24" max="24" width="7.08984375" customWidth="1"/>
    <col min="25" max="26" width="7.36328125" customWidth="1"/>
    <col min="27" max="28" width="7.6328125" customWidth="1"/>
    <col min="29" max="29" width="7.90625" customWidth="1"/>
    <col min="30" max="30" width="7.453125" customWidth="1"/>
    <col min="31" max="31" width="7.7265625" customWidth="1"/>
    <col min="32" max="32" width="7.90625" customWidth="1"/>
    <col min="33" max="33" width="7.6328125" customWidth="1"/>
    <col min="34" max="34" width="7.7265625" customWidth="1"/>
    <col min="35" max="37" width="7.6328125" customWidth="1"/>
    <col min="38" max="38" width="7.7265625" customWidth="1"/>
    <col min="39" max="39" width="8" customWidth="1"/>
    <col min="40" max="40" width="7.7265625" customWidth="1"/>
    <col min="41" max="41" width="7.90625" customWidth="1"/>
    <col min="42" max="42" width="7.453125" customWidth="1"/>
    <col min="43" max="44" width="7.90625" customWidth="1"/>
    <col min="45" max="45" width="7.7265625" customWidth="1"/>
    <col min="46" max="46" width="7.453125" customWidth="1"/>
    <col min="47" max="47" width="7.7265625" customWidth="1"/>
    <col min="48" max="49" width="7.6328125" customWidth="1"/>
    <col min="50" max="50" width="8" customWidth="1"/>
    <col min="51" max="51" width="7.90625" customWidth="1"/>
    <col min="52" max="53" width="7.7265625" customWidth="1"/>
    <col min="54" max="54" width="7.453125" customWidth="1"/>
    <col min="55" max="55" width="7.90625" customWidth="1"/>
    <col min="56" max="56" width="7.7265625" customWidth="1"/>
    <col min="57" max="57" width="7.90625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customWidth="1"/>
    <col min="69" max="70" width="7.90625" customWidth="1"/>
    <col min="71" max="74" width="7.7265625" customWidth="1"/>
    <col min="75" max="75" width="7.90625" customWidth="1"/>
    <col min="76" max="77" width="7.7265625" customWidth="1"/>
    <col min="78" max="78" width="8" customWidth="1"/>
    <col min="79" max="80" width="7.7265625" customWidth="1"/>
    <col min="81" max="82" width="7.90625" customWidth="1"/>
    <col min="83" max="83" width="7.7265625" customWidth="1"/>
    <col min="84" max="84" width="7.90625" customWidth="1"/>
    <col min="85" max="85" width="7.7265625" customWidth="1"/>
    <col min="86" max="86" width="7.90625" customWidth="1"/>
    <col min="87" max="87" width="7.6328125" customWidth="1"/>
    <col min="88" max="88" width="7.7265625" customWidth="1"/>
    <col min="89" max="89" width="7.90625" customWidth="1"/>
    <col min="90" max="90" width="7.453125" customWidth="1"/>
    <col min="91" max="91" width="8.08984375" customWidth="1"/>
    <col min="92" max="92" width="8" customWidth="1"/>
    <col min="93" max="93" width="8.08984375" customWidth="1"/>
    <col min="94" max="95" width="7.7265625" customWidth="1"/>
    <col min="96" max="97" width="7.90625" customWidth="1"/>
    <col min="98" max="98" width="7.6328125" customWidth="1"/>
    <col min="99" max="99" width="7.90625" customWidth="1"/>
    <col min="100" max="100" width="7.7265625" customWidth="1"/>
    <col min="101" max="103" width="8" customWidth="1"/>
    <col min="104" max="104" width="7.7265625" customWidth="1"/>
    <col min="105" max="105" width="7.90625" customWidth="1"/>
    <col min="106" max="106" width="7.7265625" customWidth="1"/>
    <col min="107" max="107" width="8" customWidth="1"/>
    <col min="108" max="108" width="7.90625" customWidth="1"/>
    <col min="109" max="109" width="7.7265625" customWidth="1"/>
    <col min="110" max="110" width="7.6328125" customWidth="1"/>
    <col min="111" max="113" width="7.7265625" customWidth="1"/>
    <col min="114" max="114" width="7.6328125" customWidth="1"/>
    <col min="115" max="115" width="7.90625" customWidth="1"/>
    <col min="116" max="116" width="7.453125" customWidth="1"/>
    <col min="117" max="123" width="7.90625" customWidth="1"/>
    <col min="124" max="125" width="7.7265625" customWidth="1"/>
    <col min="126" max="126" width="7.90625" customWidth="1"/>
    <col min="127" max="127" width="8" customWidth="1"/>
    <col min="128" max="128" width="7.6328125" customWidth="1"/>
    <col min="129" max="129" width="7.90625" customWidth="1"/>
    <col min="130" max="130" width="7.7265625" customWidth="1"/>
    <col min="131" max="131" width="7.90625" customWidth="1"/>
    <col min="132" max="132" width="7.7265625" customWidth="1"/>
    <col min="133" max="133" width="8" customWidth="1"/>
    <col min="134" max="134" width="7.90625" customWidth="1"/>
    <col min="135" max="135" width="7.7265625" customWidth="1"/>
    <col min="136" max="137" width="7.90625" customWidth="1"/>
    <col min="138" max="138" width="7.7265625" customWidth="1"/>
    <col min="139" max="139" width="7.6328125" customWidth="1"/>
    <col min="140" max="141" width="7.7265625" customWidth="1"/>
    <col min="142" max="142" width="7.6328125" customWidth="1"/>
    <col min="143" max="143" width="7.90625" customWidth="1"/>
    <col min="144" max="144" width="7.7265625" customWidth="1"/>
    <col min="145" max="145" width="7.6328125" customWidth="1"/>
    <col min="146" max="147" width="7.7265625" customWidth="1"/>
    <col min="148" max="148" width="8.08984375" customWidth="1"/>
    <col min="149" max="150" width="7.90625" customWidth="1"/>
    <col min="151" max="151" width="8" customWidth="1"/>
    <col min="152" max="152" width="7.6328125" customWidth="1"/>
    <col min="153" max="154" width="7.90625" customWidth="1"/>
    <col min="155" max="156" width="7.6328125" customWidth="1"/>
  </cols>
  <sheetData>
    <row r="1" spans="1:156" ht="15.5">
      <c r="A1" s="1" t="s">
        <v>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5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5">
      <c r="A3" s="1" t="s">
        <v>122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5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29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5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5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5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 ht="14">
      <c r="A8" s="274"/>
      <c r="B8" s="275"/>
      <c r="C8" s="275"/>
      <c r="D8" s="272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6"/>
    </row>
    <row r="9" spans="1:156" ht="14">
      <c r="A9" s="276" t="s">
        <v>28</v>
      </c>
      <c r="B9" s="256"/>
      <c r="C9" s="23" t="s">
        <v>29</v>
      </c>
      <c r="D9" s="319" t="str">
        <f ca="1">IFERROR(__xludf.DUMMYFUNCTION("IMPORTRANGE(""16JJN6a_SSKJVnwez6PXquPjSv5795bRnxGpUL7xazbE"",""DES!D9:L89"")"),"#REF!")</f>
        <v>#REF!</v>
      </c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  <c r="BN9" s="254"/>
      <c r="BO9" s="254"/>
      <c r="BP9" s="254"/>
      <c r="BQ9" s="254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  <c r="EK9" s="254"/>
      <c r="EL9" s="254"/>
      <c r="EM9" s="254"/>
      <c r="EN9" s="254"/>
      <c r="EO9" s="254"/>
      <c r="EP9" s="254"/>
      <c r="EQ9" s="254"/>
      <c r="ER9" s="254"/>
      <c r="ES9" s="254"/>
      <c r="ET9" s="254"/>
      <c r="EU9" s="254"/>
      <c r="EV9" s="254"/>
      <c r="EW9" s="254"/>
      <c r="EX9" s="254"/>
      <c r="EY9" s="254"/>
      <c r="EZ9" s="256"/>
    </row>
    <row r="10" spans="1:156" ht="14">
      <c r="B10" s="35">
        <v>1</v>
      </c>
      <c r="C10" s="36" t="s">
        <v>30</v>
      </c>
      <c r="D10" s="24">
        <f>November!J10</f>
        <v>1521</v>
      </c>
      <c r="E10" s="25">
        <f>November!K10</f>
        <v>3625</v>
      </c>
      <c r="F10" s="26">
        <f>SUM(D10:E10)</f>
        <v>5146</v>
      </c>
      <c r="G10" s="25">
        <v>156</v>
      </c>
      <c r="H10" s="25">
        <v>339</v>
      </c>
      <c r="I10" s="26">
        <f>SUM(G10:H10)</f>
        <v>495</v>
      </c>
      <c r="J10" s="26">
        <f t="shared" ref="J10:K10" si="0">SUM(D10+G10)</f>
        <v>1677</v>
      </c>
      <c r="K10" s="26">
        <f t="shared" si="0"/>
        <v>3964</v>
      </c>
      <c r="L10" s="27">
        <f>SUM(J10:K10)</f>
        <v>5641</v>
      </c>
      <c r="M10" s="28">
        <f>November!S10</f>
        <v>1058</v>
      </c>
      <c r="N10" s="26">
        <f>November!T10</f>
        <v>3046</v>
      </c>
      <c r="O10" s="26">
        <f>SUM(M10:N10)</f>
        <v>4104</v>
      </c>
      <c r="P10" s="25">
        <v>466</v>
      </c>
      <c r="Q10" s="25">
        <v>594</v>
      </c>
      <c r="R10" s="26">
        <f>SUM(P10:Q10)</f>
        <v>1060</v>
      </c>
      <c r="S10" s="26">
        <f t="shared" ref="S10:T10" si="1">SUM(M10+P10)</f>
        <v>1524</v>
      </c>
      <c r="T10" s="26">
        <f t="shared" si="1"/>
        <v>3640</v>
      </c>
      <c r="U10" s="27">
        <f>SUM(S10:T10)</f>
        <v>5164</v>
      </c>
      <c r="V10" s="28">
        <f>November!AB10</f>
        <v>1154</v>
      </c>
      <c r="W10" s="28">
        <f>November!AC10</f>
        <v>2793</v>
      </c>
      <c r="X10" s="26">
        <f>SUM(V10:W10)</f>
        <v>3947</v>
      </c>
      <c r="Y10" s="25">
        <v>80</v>
      </c>
      <c r="Z10" s="25">
        <v>299</v>
      </c>
      <c r="AA10" s="26">
        <f>SUM(Y10:Z10)</f>
        <v>379</v>
      </c>
      <c r="AB10" s="26">
        <f t="shared" ref="AB10:AC10" si="2">SUM(V10+Y10)</f>
        <v>1234</v>
      </c>
      <c r="AC10" s="26">
        <f t="shared" si="2"/>
        <v>3092</v>
      </c>
      <c r="AD10" s="27">
        <f>SUM(AB10:AC10)</f>
        <v>4326</v>
      </c>
      <c r="AE10" s="28">
        <f>November!AK10</f>
        <v>1143</v>
      </c>
      <c r="AF10" s="28">
        <f>November!AL10</f>
        <v>3305</v>
      </c>
      <c r="AG10" s="26">
        <f>SUM(AE10:AF10)</f>
        <v>4448</v>
      </c>
      <c r="AH10" s="25">
        <v>104</v>
      </c>
      <c r="AI10" s="25">
        <v>374</v>
      </c>
      <c r="AJ10" s="26">
        <f>SUM(AH10:AI10)</f>
        <v>478</v>
      </c>
      <c r="AK10" s="26">
        <f t="shared" ref="AK10:AL10" si="3">SUM(AE10+AH10)</f>
        <v>1247</v>
      </c>
      <c r="AL10" s="26">
        <f t="shared" si="3"/>
        <v>3679</v>
      </c>
      <c r="AM10" s="27">
        <f>SUM(AK10:AL10)</f>
        <v>4926</v>
      </c>
      <c r="AN10" s="30">
        <f>November!AT10</f>
        <v>1268</v>
      </c>
      <c r="AO10" s="26">
        <f>November!AU10</f>
        <v>2983</v>
      </c>
      <c r="AP10" s="26">
        <f>SUM(AN10:AO10)</f>
        <v>4251</v>
      </c>
      <c r="AQ10" s="25">
        <v>99</v>
      </c>
      <c r="AR10" s="25">
        <v>274</v>
      </c>
      <c r="AS10" s="26">
        <f>SUM(AQ10:AR10)</f>
        <v>373</v>
      </c>
      <c r="AT10" s="26">
        <f t="shared" ref="AT10:AU10" si="4">SUM(AN10+AQ10)</f>
        <v>1367</v>
      </c>
      <c r="AU10" s="26">
        <f t="shared" si="4"/>
        <v>3257</v>
      </c>
      <c r="AV10" s="27">
        <f>SUM(AT10:AU10)</f>
        <v>4624</v>
      </c>
      <c r="AW10" s="28">
        <f>November!BC10</f>
        <v>2736</v>
      </c>
      <c r="AX10" s="28">
        <f>November!BD10</f>
        <v>5435</v>
      </c>
      <c r="AY10" s="26">
        <f>SUM(AW10:AX10)</f>
        <v>8171</v>
      </c>
      <c r="AZ10" s="25">
        <v>209</v>
      </c>
      <c r="BA10" s="25">
        <v>438</v>
      </c>
      <c r="BB10" s="26">
        <f>SUM(AZ10:BA10)</f>
        <v>647</v>
      </c>
      <c r="BC10" s="26">
        <f t="shared" ref="BC10:BD10" si="5">SUM(AW10+AZ10)</f>
        <v>2945</v>
      </c>
      <c r="BD10" s="26">
        <f t="shared" si="5"/>
        <v>5873</v>
      </c>
      <c r="BE10" s="27">
        <f>SUM(BC10:BD10)</f>
        <v>8818</v>
      </c>
      <c r="BF10" s="30">
        <f>November!BL10</f>
        <v>882</v>
      </c>
      <c r="BG10" s="26">
        <f>November!BM10</f>
        <v>1886</v>
      </c>
      <c r="BH10" s="26">
        <f>SUM(BF10:BG10)</f>
        <v>2768</v>
      </c>
      <c r="BI10" s="25">
        <v>91</v>
      </c>
      <c r="BJ10" s="25">
        <v>213</v>
      </c>
      <c r="BK10" s="26">
        <f>SUM(BI10:BJ10)</f>
        <v>304</v>
      </c>
      <c r="BL10" s="26">
        <f t="shared" ref="BL10:BM10" si="6">SUM(BF10+BI10)</f>
        <v>973</v>
      </c>
      <c r="BM10" s="26">
        <f t="shared" si="6"/>
        <v>2099</v>
      </c>
      <c r="BN10" s="27">
        <f>SUM(BL10:BM10)</f>
        <v>3072</v>
      </c>
      <c r="BO10" s="28">
        <f>November!BU10</f>
        <v>352</v>
      </c>
      <c r="BP10" s="28">
        <f>November!BV10</f>
        <v>764</v>
      </c>
      <c r="BQ10" s="26">
        <f>SUM(BO10:BP10)</f>
        <v>1116</v>
      </c>
      <c r="BR10" s="26"/>
      <c r="BS10" s="26"/>
      <c r="BT10" s="26">
        <f>SUM(BR10:BS10)</f>
        <v>0</v>
      </c>
      <c r="BU10" s="26">
        <f t="shared" ref="BU10:BV10" si="7">SUM(BO10+BR10)</f>
        <v>352</v>
      </c>
      <c r="BV10" s="26">
        <f t="shared" si="7"/>
        <v>764</v>
      </c>
      <c r="BW10" s="27">
        <f>SUM(BU10:BV10)</f>
        <v>1116</v>
      </c>
      <c r="BX10" s="30">
        <f>November!CD10</f>
        <v>1367</v>
      </c>
      <c r="BY10" s="26">
        <f>November!CE10</f>
        <v>2562</v>
      </c>
      <c r="BZ10" s="26">
        <f>SUM(BX10:BY10)</f>
        <v>3929</v>
      </c>
      <c r="CA10" s="25">
        <v>148</v>
      </c>
      <c r="CB10" s="25">
        <v>247</v>
      </c>
      <c r="CC10" s="26">
        <f>SUM(CA10:CB10)</f>
        <v>395</v>
      </c>
      <c r="CD10" s="26">
        <f t="shared" ref="CD10:CE10" si="8">SUM(BX10+CA10)</f>
        <v>1515</v>
      </c>
      <c r="CE10" s="26">
        <f t="shared" si="8"/>
        <v>2809</v>
      </c>
      <c r="CF10" s="27">
        <f>SUM(CD10:CE10)</f>
        <v>4324</v>
      </c>
      <c r="CG10" s="28">
        <f>November!CM10</f>
        <v>965</v>
      </c>
      <c r="CH10" s="28">
        <f>November!CN10</f>
        <v>2852</v>
      </c>
      <c r="CI10" s="26">
        <f>SUM(CG10:CH10)</f>
        <v>3817</v>
      </c>
      <c r="CJ10" s="25">
        <v>267</v>
      </c>
      <c r="CK10" s="25">
        <v>475</v>
      </c>
      <c r="CL10" s="26">
        <f>SUM(CJ10:CK10)</f>
        <v>742</v>
      </c>
      <c r="CM10" s="26">
        <f t="shared" ref="CM10:CN10" si="9">SUM(CG10+CJ10)</f>
        <v>1232</v>
      </c>
      <c r="CN10" s="26">
        <f t="shared" si="9"/>
        <v>3327</v>
      </c>
      <c r="CO10" s="27">
        <f>SUM(CM10:CN10)</f>
        <v>4559</v>
      </c>
      <c r="CP10" s="31">
        <f ca="1">IFERROR(__xludf.DUMMYFUNCTION("importrange(""1DjzFX_5hpKQ32gDJ9cZkaQq64j_m636uVPTHxkMKqWg"",""LAP YANKES!EQ8:EY54"")"),2450)</f>
        <v>2450</v>
      </c>
      <c r="CQ10" s="96">
        <f ca="1">IFERROR(__xludf.DUMMYFUNCTION("""COMPUTED_VALUE"""),5060)</f>
        <v>5060</v>
      </c>
      <c r="CR10" s="96">
        <f ca="1">IFERROR(__xludf.DUMMYFUNCTION("""COMPUTED_VALUE"""),7487)</f>
        <v>7487</v>
      </c>
      <c r="CS10" s="100">
        <f ca="1">IFERROR(__xludf.DUMMYFUNCTION("""COMPUTED_VALUE"""),231)</f>
        <v>231</v>
      </c>
      <c r="CT10" s="100">
        <f ca="1">IFERROR(__xludf.DUMMYFUNCTION("""COMPUTED_VALUE"""),493)</f>
        <v>493</v>
      </c>
      <c r="CU10" s="100">
        <f ca="1">IFERROR(__xludf.DUMMYFUNCTION("""COMPUTED_VALUE"""),724)</f>
        <v>724</v>
      </c>
      <c r="CV10" s="96">
        <f ca="1">IFERROR(__xludf.DUMMYFUNCTION("""COMPUTED_VALUE"""),2681)</f>
        <v>2681</v>
      </c>
      <c r="CW10" s="96">
        <f ca="1">IFERROR(__xludf.DUMMYFUNCTION("""COMPUTED_VALUE"""),5553)</f>
        <v>5553</v>
      </c>
      <c r="CX10" s="97">
        <f ca="1">IFERROR(__xludf.DUMMYFUNCTION("""COMPUTED_VALUE"""),8211)</f>
        <v>8211</v>
      </c>
      <c r="CY10" s="28">
        <f>November!DE10</f>
        <v>1348</v>
      </c>
      <c r="CZ10" s="28">
        <f>November!DF10</f>
        <v>2764</v>
      </c>
      <c r="DA10" s="26">
        <f>SUM(CY10:CZ10)</f>
        <v>4112</v>
      </c>
      <c r="DB10" s="25">
        <v>109</v>
      </c>
      <c r="DC10" s="25">
        <v>257</v>
      </c>
      <c r="DD10" s="26">
        <f>SUM(DB10:DC10)</f>
        <v>366</v>
      </c>
      <c r="DE10" s="26">
        <f t="shared" ref="DE10:DF10" si="10">SUM(CY10+DB10)</f>
        <v>1457</v>
      </c>
      <c r="DF10" s="26">
        <f t="shared" si="10"/>
        <v>3021</v>
      </c>
      <c r="DG10" s="27">
        <f>SUM(DE10:DF10)</f>
        <v>4478</v>
      </c>
      <c r="DH10" s="30">
        <f>November!DN10</f>
        <v>2630</v>
      </c>
      <c r="DI10" s="26">
        <f>November!DO10</f>
        <v>5771</v>
      </c>
      <c r="DJ10" s="26">
        <f>SUM(DH10:DI10)</f>
        <v>8401</v>
      </c>
      <c r="DK10" s="25">
        <v>575</v>
      </c>
      <c r="DL10" s="25">
        <v>1008</v>
      </c>
      <c r="DM10" s="26">
        <f>SUM(DK10:DL10)</f>
        <v>1583</v>
      </c>
      <c r="DN10" s="26">
        <f t="shared" ref="DN10:DO10" si="11">SUM(DH10+DK10)</f>
        <v>3205</v>
      </c>
      <c r="DO10" s="26">
        <f t="shared" si="11"/>
        <v>6779</v>
      </c>
      <c r="DP10" s="27">
        <f>SUM(DN10:DO10)</f>
        <v>9984</v>
      </c>
      <c r="DQ10" s="28">
        <f>November!DW10</f>
        <v>2615</v>
      </c>
      <c r="DR10" s="26">
        <f>November!DX10</f>
        <v>5720</v>
      </c>
      <c r="DS10" s="26">
        <f>SUM(DQ10:DR10)</f>
        <v>8335</v>
      </c>
      <c r="DT10" s="200">
        <v>127</v>
      </c>
      <c r="DU10" s="201">
        <v>386</v>
      </c>
      <c r="DV10" s="26">
        <f>SUM(DT10:DU10)</f>
        <v>513</v>
      </c>
      <c r="DW10" s="26">
        <f t="shared" ref="DW10:DX10" si="12">SUM(DQ10+DT10)</f>
        <v>2742</v>
      </c>
      <c r="DX10" s="26">
        <f t="shared" si="12"/>
        <v>6106</v>
      </c>
      <c r="DY10" s="27">
        <f>SUM(DW10:DX10)</f>
        <v>8848</v>
      </c>
      <c r="DZ10" s="30">
        <f>November!EF10</f>
        <v>1397</v>
      </c>
      <c r="EA10" s="26">
        <f>November!EG10</f>
        <v>3320</v>
      </c>
      <c r="EB10" s="26">
        <f>SUM(DZ10:EA10)</f>
        <v>4717</v>
      </c>
      <c r="EC10" s="25">
        <v>115</v>
      </c>
      <c r="ED10" s="25">
        <v>294</v>
      </c>
      <c r="EE10" s="26">
        <f>SUM(EC10:ED10)</f>
        <v>409</v>
      </c>
      <c r="EF10" s="26">
        <f t="shared" ref="EF10:EG10" si="13">SUM(DZ10+EC10)</f>
        <v>1512</v>
      </c>
      <c r="EG10" s="26">
        <f t="shared" si="13"/>
        <v>3614</v>
      </c>
      <c r="EH10" s="27">
        <f>SUM(EF10:EG10)</f>
        <v>5126</v>
      </c>
      <c r="EI10" s="30">
        <f>November!EO10</f>
        <v>1530</v>
      </c>
      <c r="EJ10" s="26">
        <f>November!EP10</f>
        <v>3147</v>
      </c>
      <c r="EK10" s="26">
        <f>SUM(EI10:EJ10)</f>
        <v>4677</v>
      </c>
      <c r="EL10" s="25">
        <v>112</v>
      </c>
      <c r="EM10" s="25">
        <v>253</v>
      </c>
      <c r="EN10" s="26">
        <f>SUM(EL10:EM10)</f>
        <v>365</v>
      </c>
      <c r="EO10" s="26">
        <f t="shared" ref="EO10:EP10" si="14">SUM(EI10+EL10)</f>
        <v>1642</v>
      </c>
      <c r="EP10" s="26">
        <f t="shared" si="14"/>
        <v>3400</v>
      </c>
      <c r="EQ10" s="27">
        <f>SUM(EO10:EP10)</f>
        <v>5042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2.5">
      <c r="A11" s="271"/>
      <c r="B11" s="254"/>
      <c r="C11" s="256"/>
      <c r="D11" s="24">
        <f>November!J11</f>
        <v>0</v>
      </c>
      <c r="E11" s="25">
        <f>November!K11</f>
        <v>0</v>
      </c>
      <c r="F11" s="41"/>
      <c r="G11" s="41"/>
      <c r="H11" s="41"/>
      <c r="I11" s="41"/>
      <c r="J11" s="41"/>
      <c r="K11" s="41"/>
      <c r="L11" s="41"/>
      <c r="M11" s="28">
        <f>November!S11</f>
        <v>0</v>
      </c>
      <c r="N11" s="26">
        <f>November!T11</f>
        <v>0</v>
      </c>
      <c r="O11" s="41"/>
      <c r="P11" s="41"/>
      <c r="Q11" s="41"/>
      <c r="R11" s="41"/>
      <c r="S11" s="41"/>
      <c r="T11" s="41"/>
      <c r="U11" s="41"/>
      <c r="V11" s="28">
        <f>November!AB11</f>
        <v>0</v>
      </c>
      <c r="W11" s="28">
        <f>November!AC11</f>
        <v>0</v>
      </c>
      <c r="X11" s="41"/>
      <c r="Y11" s="41"/>
      <c r="Z11" s="41"/>
      <c r="AA11" s="41"/>
      <c r="AB11" s="41"/>
      <c r="AC11" s="41"/>
      <c r="AD11" s="41"/>
      <c r="AE11" s="28">
        <f>November!AK11</f>
        <v>0</v>
      </c>
      <c r="AF11" s="28">
        <f>November!AL11</f>
        <v>0</v>
      </c>
      <c r="AG11" s="41"/>
      <c r="AH11" s="41"/>
      <c r="AI11" s="41"/>
      <c r="AJ11" s="41"/>
      <c r="AK11" s="41"/>
      <c r="AL11" s="41"/>
      <c r="AM11" s="41"/>
      <c r="AN11" s="30">
        <f>November!AT11</f>
        <v>0</v>
      </c>
      <c r="AO11" s="26">
        <f>November!AU11</f>
        <v>0</v>
      </c>
      <c r="AP11" s="41"/>
      <c r="AQ11" s="41"/>
      <c r="AR11" s="41"/>
      <c r="AS11" s="41"/>
      <c r="AT11" s="41"/>
      <c r="AU11" s="41"/>
      <c r="AV11" s="41"/>
      <c r="AW11" s="28">
        <f>November!BC11</f>
        <v>0</v>
      </c>
      <c r="AX11" s="28">
        <f>November!BD11</f>
        <v>0</v>
      </c>
      <c r="AY11" s="41"/>
      <c r="AZ11" s="41"/>
      <c r="BA11" s="41"/>
      <c r="BB11" s="41"/>
      <c r="BC11" s="41"/>
      <c r="BD11" s="41"/>
      <c r="BE11" s="41"/>
      <c r="BF11" s="30">
        <f>November!BL11</f>
        <v>0</v>
      </c>
      <c r="BG11" s="26">
        <f>November!BL11</f>
        <v>0</v>
      </c>
      <c r="BH11" s="41"/>
      <c r="BI11" s="41"/>
      <c r="BJ11" s="41"/>
      <c r="BK11" s="41"/>
      <c r="BL11" s="41"/>
      <c r="BM11" s="41"/>
      <c r="BN11" s="41"/>
      <c r="BO11" s="28">
        <f>November!BU11</f>
        <v>0</v>
      </c>
      <c r="BP11" s="28">
        <f>November!BV11</f>
        <v>0</v>
      </c>
      <c r="BQ11" s="41"/>
      <c r="BR11" s="41"/>
      <c r="BS11" s="41"/>
      <c r="BT11" s="41"/>
      <c r="BU11" s="41"/>
      <c r="BV11" s="41"/>
      <c r="BW11" s="41"/>
      <c r="BX11" s="30">
        <f>November!CD11</f>
        <v>0</v>
      </c>
      <c r="BY11" s="26">
        <f>November!CE11</f>
        <v>0</v>
      </c>
      <c r="BZ11" s="41"/>
      <c r="CA11" s="41"/>
      <c r="CB11" s="41"/>
      <c r="CC11" s="41"/>
      <c r="CD11" s="41"/>
      <c r="CE11" s="41"/>
      <c r="CF11" s="41"/>
      <c r="CG11" s="28">
        <f>November!CM11</f>
        <v>0</v>
      </c>
      <c r="CH11" s="28">
        <f>November!CN11</f>
        <v>0</v>
      </c>
      <c r="CI11" s="41"/>
      <c r="CJ11" s="41"/>
      <c r="CK11" s="41"/>
      <c r="CL11" s="41"/>
      <c r="CM11" s="41"/>
      <c r="CN11" s="41"/>
      <c r="CO11" s="41"/>
      <c r="CP11" s="119"/>
      <c r="CQ11" s="119"/>
      <c r="CR11" s="119"/>
      <c r="CS11" s="109"/>
      <c r="CT11" s="109"/>
      <c r="CU11" s="109"/>
      <c r="CV11" s="119"/>
      <c r="CW11" s="119"/>
      <c r="CX11" s="119"/>
      <c r="CY11" s="28">
        <f>November!DE11</f>
        <v>0</v>
      </c>
      <c r="CZ11" s="28">
        <f>November!DF11</f>
        <v>0</v>
      </c>
      <c r="DA11" s="41"/>
      <c r="DB11" s="41"/>
      <c r="DC11" s="41"/>
      <c r="DD11" s="41"/>
      <c r="DE11" s="41"/>
      <c r="DF11" s="41"/>
      <c r="DG11" s="41"/>
      <c r="DH11" s="30">
        <f>November!DN11</f>
        <v>0</v>
      </c>
      <c r="DI11" s="26">
        <f>November!DO11</f>
        <v>0</v>
      </c>
      <c r="DJ11" s="41"/>
      <c r="DK11" s="41"/>
      <c r="DL11" s="41"/>
      <c r="DM11" s="41"/>
      <c r="DN11" s="41"/>
      <c r="DO11" s="41"/>
      <c r="DP11" s="41"/>
      <c r="DQ11" s="28">
        <f>November!DW11</f>
        <v>0</v>
      </c>
      <c r="DR11" s="26">
        <f>November!DX11</f>
        <v>0</v>
      </c>
      <c r="DS11" s="41"/>
      <c r="DT11" s="41"/>
      <c r="DU11" s="41"/>
      <c r="DV11" s="41"/>
      <c r="DW11" s="41"/>
      <c r="DX11" s="41"/>
      <c r="DY11" s="41"/>
      <c r="DZ11" s="30">
        <f>November!EF11</f>
        <v>0</v>
      </c>
      <c r="EA11" s="26">
        <f>November!EG11</f>
        <v>0</v>
      </c>
      <c r="EB11" s="41"/>
      <c r="EC11" s="41"/>
      <c r="ED11" s="41"/>
      <c r="EE11" s="41"/>
      <c r="EF11" s="41"/>
      <c r="EG11" s="26">
        <f t="shared" ref="EG11:EG12" si="15">SUM(EA11+ED11)</f>
        <v>0</v>
      </c>
      <c r="EH11" s="41"/>
      <c r="EI11" s="30">
        <f>November!EO11</f>
        <v>0</v>
      </c>
      <c r="EJ11" s="26">
        <f>November!EP11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 ht="14">
      <c r="A12" s="276" t="s">
        <v>31</v>
      </c>
      <c r="B12" s="256"/>
      <c r="C12" s="44" t="s">
        <v>32</v>
      </c>
      <c r="D12" s="24">
        <f>November!J12</f>
        <v>0</v>
      </c>
      <c r="E12" s="25">
        <f>November!K12</f>
        <v>0</v>
      </c>
      <c r="F12" s="26"/>
      <c r="G12" s="26"/>
      <c r="H12" s="26"/>
      <c r="I12" s="26"/>
      <c r="J12" s="26"/>
      <c r="K12" s="26"/>
      <c r="L12" s="27"/>
      <c r="M12" s="28">
        <f>November!S12</f>
        <v>0</v>
      </c>
      <c r="N12" s="26">
        <f>November!T12</f>
        <v>0</v>
      </c>
      <c r="O12" s="26"/>
      <c r="P12" s="26"/>
      <c r="Q12" s="26"/>
      <c r="R12" s="26"/>
      <c r="S12" s="26"/>
      <c r="T12" s="26"/>
      <c r="U12" s="27"/>
      <c r="V12" s="28">
        <f>November!AB12</f>
        <v>0</v>
      </c>
      <c r="W12" s="28">
        <f>November!AC12</f>
        <v>0</v>
      </c>
      <c r="X12" s="26"/>
      <c r="Y12" s="26"/>
      <c r="Z12" s="26"/>
      <c r="AA12" s="26"/>
      <c r="AB12" s="26"/>
      <c r="AC12" s="26"/>
      <c r="AD12" s="27"/>
      <c r="AE12" s="28">
        <f>November!AK12</f>
        <v>0</v>
      </c>
      <c r="AF12" s="28">
        <f>November!AL12</f>
        <v>0</v>
      </c>
      <c r="AG12" s="26"/>
      <c r="AH12" s="26"/>
      <c r="AI12" s="26"/>
      <c r="AJ12" s="26"/>
      <c r="AK12" s="26"/>
      <c r="AL12" s="26"/>
      <c r="AM12" s="29"/>
      <c r="AN12" s="30">
        <f>November!AT12</f>
        <v>0</v>
      </c>
      <c r="AO12" s="26">
        <f>November!AU12</f>
        <v>0</v>
      </c>
      <c r="AP12" s="26">
        <f>SUM(AN12:AO12)</f>
        <v>0</v>
      </c>
      <c r="AQ12" s="26"/>
      <c r="AR12" s="26"/>
      <c r="AS12" s="26"/>
      <c r="AT12" s="26"/>
      <c r="AU12" s="26"/>
      <c r="AV12" s="27"/>
      <c r="AW12" s="28">
        <f>November!BC12</f>
        <v>0</v>
      </c>
      <c r="AX12" s="28">
        <f>November!BD12</f>
        <v>0</v>
      </c>
      <c r="AY12" s="26"/>
      <c r="AZ12" s="26"/>
      <c r="BA12" s="26"/>
      <c r="BB12" s="26"/>
      <c r="BC12" s="26"/>
      <c r="BD12" s="26"/>
      <c r="BE12" s="29"/>
      <c r="BF12" s="30">
        <f>November!BL12</f>
        <v>0</v>
      </c>
      <c r="BG12" s="26">
        <f>November!BL12</f>
        <v>0</v>
      </c>
      <c r="BH12" s="26"/>
      <c r="BI12" s="26"/>
      <c r="BJ12" s="26"/>
      <c r="BK12" s="26"/>
      <c r="BL12" s="26"/>
      <c r="BM12" s="26"/>
      <c r="BN12" s="27"/>
      <c r="BO12" s="28">
        <f>November!BU12</f>
        <v>0</v>
      </c>
      <c r="BP12" s="28">
        <f>November!BV12</f>
        <v>0</v>
      </c>
      <c r="BQ12" s="26"/>
      <c r="BR12" s="26"/>
      <c r="BS12" s="26"/>
      <c r="BT12" s="26"/>
      <c r="BU12" s="26"/>
      <c r="BV12" s="26"/>
      <c r="BW12" s="29"/>
      <c r="BX12" s="30">
        <f>November!CD12</f>
        <v>0</v>
      </c>
      <c r="BY12" s="26">
        <f>November!CE12</f>
        <v>0</v>
      </c>
      <c r="BZ12" s="26"/>
      <c r="CA12" s="26"/>
      <c r="CB12" s="26"/>
      <c r="CC12" s="26"/>
      <c r="CD12" s="26"/>
      <c r="CE12" s="26"/>
      <c r="CF12" s="27"/>
      <c r="CG12" s="28">
        <f>November!CM12</f>
        <v>0</v>
      </c>
      <c r="CH12" s="28">
        <f>November!CN12</f>
        <v>0</v>
      </c>
      <c r="CI12" s="26"/>
      <c r="CJ12" s="26"/>
      <c r="CK12" s="26"/>
      <c r="CL12" s="26"/>
      <c r="CM12" s="26"/>
      <c r="CN12" s="26"/>
      <c r="CO12" s="29"/>
      <c r="CP12" s="95"/>
      <c r="CQ12" s="96"/>
      <c r="CR12" s="96"/>
      <c r="CS12" s="100"/>
      <c r="CT12" s="100"/>
      <c r="CU12" s="100"/>
      <c r="CV12" s="96"/>
      <c r="CW12" s="96"/>
      <c r="CX12" s="97"/>
      <c r="CY12" s="28">
        <f>November!DE12</f>
        <v>0</v>
      </c>
      <c r="CZ12" s="28">
        <f>November!DF12</f>
        <v>0</v>
      </c>
      <c r="DA12" s="26"/>
      <c r="DB12" s="26"/>
      <c r="DC12" s="26"/>
      <c r="DD12" s="26"/>
      <c r="DE12" s="26"/>
      <c r="DF12" s="26"/>
      <c r="DG12" s="29"/>
      <c r="DH12" s="30">
        <f>November!DN12</f>
        <v>0</v>
      </c>
      <c r="DI12" s="26">
        <f>November!DO12</f>
        <v>0</v>
      </c>
      <c r="DJ12" s="26"/>
      <c r="DK12" s="26"/>
      <c r="DL12" s="26"/>
      <c r="DM12" s="26"/>
      <c r="DN12" s="26"/>
      <c r="DO12" s="26"/>
      <c r="DP12" s="27"/>
      <c r="DQ12" s="28">
        <f>November!DW12</f>
        <v>0</v>
      </c>
      <c r="DR12" s="26">
        <f>November!DX12</f>
        <v>0</v>
      </c>
      <c r="DS12" s="26"/>
      <c r="DT12" s="26"/>
      <c r="DU12" s="26"/>
      <c r="DV12" s="26"/>
      <c r="DW12" s="26"/>
      <c r="DX12" s="26"/>
      <c r="DY12" s="29"/>
      <c r="DZ12" s="30">
        <f>November!EF12</f>
        <v>0</v>
      </c>
      <c r="EA12" s="26">
        <f>November!EG12</f>
        <v>0</v>
      </c>
      <c r="EB12" s="26"/>
      <c r="EC12" s="26"/>
      <c r="ED12" s="26"/>
      <c r="EE12" s="26"/>
      <c r="EF12" s="26"/>
      <c r="EG12" s="26">
        <f t="shared" si="15"/>
        <v>0</v>
      </c>
      <c r="EH12" s="29"/>
      <c r="EI12" s="30">
        <f>November!EO12</f>
        <v>0</v>
      </c>
      <c r="EJ12" s="26">
        <f>November!EP12</f>
        <v>0</v>
      </c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 ht="14.25" customHeight="1">
      <c r="A13" s="45"/>
      <c r="B13" s="46">
        <v>1</v>
      </c>
      <c r="C13" s="47" t="s">
        <v>33</v>
      </c>
      <c r="D13" s="24">
        <f>November!J13</f>
        <v>931</v>
      </c>
      <c r="E13" s="25">
        <f>November!K13</f>
        <v>2800</v>
      </c>
      <c r="F13" s="26">
        <f>SUM(D13:E13)</f>
        <v>3731</v>
      </c>
      <c r="G13" s="25">
        <v>121</v>
      </c>
      <c r="H13" s="25">
        <v>310</v>
      </c>
      <c r="I13" s="26">
        <f>SUM(G13:H13)</f>
        <v>431</v>
      </c>
      <c r="J13" s="26">
        <f t="shared" ref="J13:K13" si="16">SUM(D13+G13)</f>
        <v>1052</v>
      </c>
      <c r="K13" s="26">
        <f t="shared" si="16"/>
        <v>3110</v>
      </c>
      <c r="L13" s="27">
        <f>SUM(J13:K13)</f>
        <v>4162</v>
      </c>
      <c r="M13" s="28">
        <f>November!S13</f>
        <v>438</v>
      </c>
      <c r="N13" s="26">
        <f>November!T13</f>
        <v>1661</v>
      </c>
      <c r="O13" s="26">
        <f>SUM(M13:N13)</f>
        <v>2099</v>
      </c>
      <c r="P13" s="25">
        <v>61</v>
      </c>
      <c r="Q13" s="25">
        <v>185</v>
      </c>
      <c r="R13" s="26">
        <f>SUM(P13:Q13)</f>
        <v>246</v>
      </c>
      <c r="S13" s="26">
        <f t="shared" ref="S13:T13" si="17">SUM(M13+P13)</f>
        <v>499</v>
      </c>
      <c r="T13" s="26">
        <f t="shared" si="17"/>
        <v>1846</v>
      </c>
      <c r="U13" s="27">
        <f>SUM(S13:T13)</f>
        <v>2345</v>
      </c>
      <c r="V13" s="28">
        <f>November!AB13</f>
        <v>644</v>
      </c>
      <c r="W13" s="28">
        <f>November!AC13</f>
        <v>2181</v>
      </c>
      <c r="X13" s="26">
        <f>SUM(V13:W13)</f>
        <v>2825</v>
      </c>
      <c r="Y13" s="25">
        <v>67</v>
      </c>
      <c r="Z13" s="25">
        <v>279</v>
      </c>
      <c r="AA13" s="26">
        <f>SUM(Y13:Z13)</f>
        <v>346</v>
      </c>
      <c r="AB13" s="26">
        <f t="shared" ref="AB13:AC13" si="18">SUM(V13+Y13)</f>
        <v>711</v>
      </c>
      <c r="AC13" s="26">
        <f t="shared" si="18"/>
        <v>2460</v>
      </c>
      <c r="AD13" s="27">
        <f>SUM(AB13:AC13)</f>
        <v>3171</v>
      </c>
      <c r="AE13" s="28">
        <f>November!AK13</f>
        <v>948</v>
      </c>
      <c r="AF13" s="28">
        <f>November!AL13</f>
        <v>3213</v>
      </c>
      <c r="AG13" s="26">
        <f>SUM(AE13:AF13)</f>
        <v>4161</v>
      </c>
      <c r="AH13" s="25">
        <v>91</v>
      </c>
      <c r="AI13" s="25">
        <v>313</v>
      </c>
      <c r="AJ13" s="26">
        <f>SUM(AH13:AI13)</f>
        <v>404</v>
      </c>
      <c r="AK13" s="26">
        <f t="shared" ref="AK13:AL13" si="19">SUM(AE13+AH13)</f>
        <v>1039</v>
      </c>
      <c r="AL13" s="26">
        <f t="shared" si="19"/>
        <v>3526</v>
      </c>
      <c r="AM13" s="27">
        <f>SUM(AK13:AL13)</f>
        <v>4565</v>
      </c>
      <c r="AN13" s="30">
        <f>November!AT13</f>
        <v>751</v>
      </c>
      <c r="AO13" s="26">
        <f>November!AU13</f>
        <v>2222</v>
      </c>
      <c r="AP13" s="26"/>
      <c r="AQ13" s="25">
        <v>72</v>
      </c>
      <c r="AR13" s="25">
        <v>238</v>
      </c>
      <c r="AS13" s="26">
        <f>SUM(AQ13:AR13)</f>
        <v>310</v>
      </c>
      <c r="AT13" s="26">
        <f t="shared" ref="AT13:AU13" si="20">SUM(AN13+AQ13)</f>
        <v>823</v>
      </c>
      <c r="AU13" s="26">
        <f t="shared" si="20"/>
        <v>2460</v>
      </c>
      <c r="AV13" s="27">
        <f>SUM(AT13:AU13)</f>
        <v>3283</v>
      </c>
      <c r="AW13" s="28">
        <f>November!BC13</f>
        <v>1887</v>
      </c>
      <c r="AX13" s="28">
        <f>November!BD13</f>
        <v>4235</v>
      </c>
      <c r="AY13" s="28">
        <f>November!BE13</f>
        <v>6122</v>
      </c>
      <c r="AZ13" s="25">
        <v>184</v>
      </c>
      <c r="BA13" s="25">
        <v>392</v>
      </c>
      <c r="BB13" s="26">
        <f>SUM(AZ13:BA13)</f>
        <v>576</v>
      </c>
      <c r="BC13" s="26">
        <f t="shared" ref="BC13:BD13" si="21">SUM(AW13+AZ13)</f>
        <v>2071</v>
      </c>
      <c r="BD13" s="26">
        <f t="shared" si="21"/>
        <v>4627</v>
      </c>
      <c r="BE13" s="27">
        <f>SUM(BC13:BD13)</f>
        <v>6698</v>
      </c>
      <c r="BF13" s="30">
        <f>November!BL13</f>
        <v>614</v>
      </c>
      <c r="BG13" s="26">
        <f>November!BM13</f>
        <v>1633</v>
      </c>
      <c r="BH13" s="26">
        <f>SUM(BF13:BG13)</f>
        <v>2247</v>
      </c>
      <c r="BI13" s="25">
        <v>60</v>
      </c>
      <c r="BJ13" s="25">
        <v>195</v>
      </c>
      <c r="BK13" s="26">
        <f>SUM(BI13:BJ13)</f>
        <v>255</v>
      </c>
      <c r="BL13" s="26">
        <f t="shared" ref="BL13:BM13" si="22">SUM(BF13+BI13)</f>
        <v>674</v>
      </c>
      <c r="BM13" s="26">
        <f t="shared" si="22"/>
        <v>1828</v>
      </c>
      <c r="BN13" s="27">
        <f>SUM(BL13:BM13)</f>
        <v>2502</v>
      </c>
      <c r="BO13" s="28">
        <f>November!BU13</f>
        <v>288</v>
      </c>
      <c r="BP13" s="28">
        <f>November!BV13</f>
        <v>902</v>
      </c>
      <c r="BQ13" s="26">
        <f>SUM(BO13:BP13)</f>
        <v>1190</v>
      </c>
      <c r="BR13" s="26"/>
      <c r="BS13" s="26"/>
      <c r="BT13" s="26">
        <f>SUM(BR13:BS13)</f>
        <v>0</v>
      </c>
      <c r="BU13" s="26">
        <f t="shared" ref="BU13:BV13" si="23">SUM(BO13+BR13)</f>
        <v>288</v>
      </c>
      <c r="BV13" s="26">
        <f t="shared" si="23"/>
        <v>902</v>
      </c>
      <c r="BW13" s="27">
        <f>SUM(BU13:BV13)</f>
        <v>1190</v>
      </c>
      <c r="BX13" s="30">
        <f>November!CD13</f>
        <v>548</v>
      </c>
      <c r="BY13" s="26">
        <f>November!CE13</f>
        <v>1348</v>
      </c>
      <c r="BZ13" s="26">
        <f>SUM(BX13:BY13)</f>
        <v>1896</v>
      </c>
      <c r="CA13" s="25">
        <v>74</v>
      </c>
      <c r="CB13" s="25">
        <v>144</v>
      </c>
      <c r="CC13" s="26">
        <f>SUM(CA13:CB13)</f>
        <v>218</v>
      </c>
      <c r="CD13" s="26">
        <f t="shared" ref="CD13:CE13" si="24">SUM(BX13+CA13)</f>
        <v>622</v>
      </c>
      <c r="CE13" s="26">
        <f t="shared" si="24"/>
        <v>1492</v>
      </c>
      <c r="CF13" s="27">
        <f>SUM(CD13:CE13)</f>
        <v>2114</v>
      </c>
      <c r="CG13" s="28">
        <f>November!CM13</f>
        <v>541</v>
      </c>
      <c r="CH13" s="28">
        <f>November!CN13</f>
        <v>1704</v>
      </c>
      <c r="CI13" s="26">
        <f>SUM(CG13:CH13)</f>
        <v>2245</v>
      </c>
      <c r="CJ13" s="25">
        <v>78</v>
      </c>
      <c r="CK13" s="25">
        <v>183</v>
      </c>
      <c r="CL13" s="26">
        <f>SUM(CJ13:CK13)</f>
        <v>261</v>
      </c>
      <c r="CM13" s="26">
        <f t="shared" ref="CM13:CN13" si="25">SUM(CG13+CJ13)</f>
        <v>619</v>
      </c>
      <c r="CN13" s="26">
        <f t="shared" si="25"/>
        <v>1887</v>
      </c>
      <c r="CO13" s="27">
        <f>SUM(CM13:CN13)</f>
        <v>2506</v>
      </c>
      <c r="CP13" s="95">
        <f ca="1">IFERROR(__xludf.DUMMYFUNCTION("""COMPUTED_VALUE"""),2224)</f>
        <v>2224</v>
      </c>
      <c r="CQ13" s="96">
        <f ca="1">IFERROR(__xludf.DUMMYFUNCTION("""COMPUTED_VALUE"""),7714)</f>
        <v>7714</v>
      </c>
      <c r="CR13" s="96">
        <f ca="1">IFERROR(__xludf.DUMMYFUNCTION("""COMPUTED_VALUE"""),9938)</f>
        <v>9938</v>
      </c>
      <c r="CS13" s="100">
        <f ca="1">IFERROR(__xludf.DUMMYFUNCTION("""COMPUTED_VALUE"""),216)</f>
        <v>216</v>
      </c>
      <c r="CT13" s="100">
        <f ca="1">IFERROR(__xludf.DUMMYFUNCTION("""COMPUTED_VALUE"""),800)</f>
        <v>800</v>
      </c>
      <c r="CU13" s="100">
        <f ca="1">IFERROR(__xludf.DUMMYFUNCTION("""COMPUTED_VALUE"""),1016)</f>
        <v>1016</v>
      </c>
      <c r="CV13" s="96">
        <f ca="1">IFERROR(__xludf.DUMMYFUNCTION("""COMPUTED_VALUE"""),2440)</f>
        <v>2440</v>
      </c>
      <c r="CW13" s="96">
        <f ca="1">IFERROR(__xludf.DUMMYFUNCTION("""COMPUTED_VALUE"""),8514)</f>
        <v>8514</v>
      </c>
      <c r="CX13" s="97">
        <f ca="1">IFERROR(__xludf.DUMMYFUNCTION("""COMPUTED_VALUE"""),10954)</f>
        <v>10954</v>
      </c>
      <c r="CY13" s="28">
        <f>November!DE13</f>
        <v>811</v>
      </c>
      <c r="CZ13" s="28">
        <f>November!DF13</f>
        <v>2215</v>
      </c>
      <c r="DA13" s="26">
        <f>SUM(CY13:CZ13)</f>
        <v>3026</v>
      </c>
      <c r="DB13" s="25">
        <v>82</v>
      </c>
      <c r="DC13" s="25">
        <v>216</v>
      </c>
      <c r="DD13" s="26">
        <f>SUM(DB13:DC13)</f>
        <v>298</v>
      </c>
      <c r="DE13" s="26">
        <f t="shared" ref="DE13:DF13" si="26">SUM(CY13+DB13)</f>
        <v>893</v>
      </c>
      <c r="DF13" s="26">
        <f t="shared" si="26"/>
        <v>2431</v>
      </c>
      <c r="DG13" s="27">
        <f>SUM(DE13:DF13)</f>
        <v>3324</v>
      </c>
      <c r="DH13" s="30">
        <f>November!DN13</f>
        <v>2123</v>
      </c>
      <c r="DI13" s="26">
        <f>November!DO13</f>
        <v>4524</v>
      </c>
      <c r="DJ13" s="26">
        <f>SUM(DH13:DI13)</f>
        <v>6647</v>
      </c>
      <c r="DK13" s="25">
        <v>555</v>
      </c>
      <c r="DL13" s="25">
        <v>903</v>
      </c>
      <c r="DM13" s="26">
        <f>SUM(DK13:DL13)</f>
        <v>1458</v>
      </c>
      <c r="DN13" s="26">
        <f t="shared" ref="DN13:DO13" si="27">SUM(DH13+DK13)</f>
        <v>2678</v>
      </c>
      <c r="DO13" s="26">
        <f t="shared" si="27"/>
        <v>5427</v>
      </c>
      <c r="DP13" s="27">
        <f>SUM(DN13:DO13)</f>
        <v>8105</v>
      </c>
      <c r="DQ13" s="28">
        <f>November!DW13</f>
        <v>1368</v>
      </c>
      <c r="DR13" s="26">
        <f>November!DX13</f>
        <v>3964</v>
      </c>
      <c r="DS13" s="26">
        <f>SUM(DQ13:DR13)</f>
        <v>5332</v>
      </c>
      <c r="DT13" s="200">
        <v>112</v>
      </c>
      <c r="DU13" s="201">
        <v>361</v>
      </c>
      <c r="DV13" s="26">
        <f>SUM(DT13:DU13)</f>
        <v>473</v>
      </c>
      <c r="DW13" s="26">
        <f t="shared" ref="DW13:DX13" si="28">SUM(DQ13+DT13)</f>
        <v>1480</v>
      </c>
      <c r="DX13" s="26">
        <f t="shared" si="28"/>
        <v>4325</v>
      </c>
      <c r="DY13" s="27">
        <f>SUM(DW13:DX13)</f>
        <v>5805</v>
      </c>
      <c r="DZ13" s="30">
        <f>November!EF13</f>
        <v>1113</v>
      </c>
      <c r="EA13" s="26">
        <f>November!EG13</f>
        <v>2908</v>
      </c>
      <c r="EB13" s="26">
        <f>SUM(DZ13:EA13)</f>
        <v>4021</v>
      </c>
      <c r="EC13" s="25">
        <v>107</v>
      </c>
      <c r="ED13" s="25">
        <v>286</v>
      </c>
      <c r="EE13" s="26">
        <f>SUM(EC13:ED13)</f>
        <v>393</v>
      </c>
      <c r="EF13" s="26">
        <f t="shared" ref="EF13:EG13" si="29">SUM(DZ13+EC13)</f>
        <v>1220</v>
      </c>
      <c r="EG13" s="26">
        <f t="shared" si="29"/>
        <v>3194</v>
      </c>
      <c r="EH13" s="27">
        <f>SUM(EF13:EG13)</f>
        <v>4414</v>
      </c>
      <c r="EI13" s="30">
        <f>November!EO13</f>
        <v>789</v>
      </c>
      <c r="EJ13" s="26">
        <f>November!EP13</f>
        <v>1948</v>
      </c>
      <c r="EK13" s="26">
        <f>SUM(EI13:EJ13)</f>
        <v>2737</v>
      </c>
      <c r="EL13" s="25">
        <v>109</v>
      </c>
      <c r="EM13" s="25">
        <v>242</v>
      </c>
      <c r="EN13" s="26">
        <f>SUM(EL13:EM13)</f>
        <v>351</v>
      </c>
      <c r="EO13" s="26">
        <f t="shared" ref="EO13:EP13" si="30">SUM(EI13+EL13)</f>
        <v>898</v>
      </c>
      <c r="EP13" s="26">
        <f t="shared" si="30"/>
        <v>2190</v>
      </c>
      <c r="EQ13" s="27">
        <f>SUM(EO13:EP13)</f>
        <v>3088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2.5">
      <c r="A14" s="277"/>
      <c r="B14" s="278"/>
      <c r="C14" s="247"/>
      <c r="D14" s="329">
        <f>November!J14</f>
        <v>0</v>
      </c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4"/>
      <c r="DD14" s="254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4"/>
      <c r="DQ14" s="254"/>
      <c r="DR14" s="254"/>
      <c r="DS14" s="254"/>
      <c r="DT14" s="254"/>
      <c r="DU14" s="254"/>
      <c r="DV14" s="254"/>
      <c r="DW14" s="254"/>
      <c r="DX14" s="254"/>
      <c r="DY14" s="254"/>
      <c r="DZ14" s="254"/>
      <c r="EA14" s="254"/>
      <c r="EB14" s="254"/>
      <c r="EC14" s="254"/>
      <c r="ED14" s="254"/>
      <c r="EE14" s="254"/>
      <c r="EF14" s="254"/>
      <c r="EG14" s="254"/>
      <c r="EH14" s="254"/>
      <c r="EI14" s="254"/>
      <c r="EJ14" s="254"/>
      <c r="EK14" s="254"/>
      <c r="EL14" s="254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4"/>
      <c r="EX14" s="254"/>
      <c r="EY14" s="254"/>
      <c r="EZ14" s="256"/>
    </row>
    <row r="15" spans="1:156" ht="14">
      <c r="A15" s="279" t="s">
        <v>34</v>
      </c>
      <c r="B15" s="264"/>
      <c r="C15" s="52" t="s">
        <v>35</v>
      </c>
      <c r="D15" s="315">
        <v>0</v>
      </c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  <c r="EK15" s="254"/>
      <c r="EL15" s="254"/>
      <c r="EM15" s="254"/>
      <c r="EN15" s="254"/>
      <c r="EO15" s="254"/>
      <c r="EP15" s="254"/>
      <c r="EQ15" s="254"/>
      <c r="ER15" s="254"/>
      <c r="ES15" s="254"/>
      <c r="ET15" s="254"/>
      <c r="EU15" s="254"/>
      <c r="EV15" s="254"/>
      <c r="EW15" s="254"/>
      <c r="EX15" s="254"/>
      <c r="EY15" s="254"/>
      <c r="EZ15" s="256"/>
    </row>
    <row r="16" spans="1:156" ht="14">
      <c r="A16" s="56"/>
      <c r="B16" s="46">
        <v>1</v>
      </c>
      <c r="C16" s="57" t="s">
        <v>36</v>
      </c>
      <c r="D16" s="24">
        <f>November!J16</f>
        <v>194</v>
      </c>
      <c r="E16" s="25">
        <f>November!K16</f>
        <v>245</v>
      </c>
      <c r="F16" s="26">
        <f t="shared" ref="F16:F19" si="31">SUM(D16:E16)</f>
        <v>439</v>
      </c>
      <c r="G16" s="25">
        <v>21</v>
      </c>
      <c r="H16" s="25">
        <v>32</v>
      </c>
      <c r="I16" s="26">
        <f t="shared" ref="I16:I19" si="32">SUM(G16:H16)</f>
        <v>53</v>
      </c>
      <c r="J16" s="26">
        <f t="shared" ref="J16:K16" si="33">SUM(D16+G16)</f>
        <v>215</v>
      </c>
      <c r="K16" s="26">
        <f t="shared" si="33"/>
        <v>277</v>
      </c>
      <c r="L16" s="27">
        <f t="shared" ref="L16:L19" si="34">SUM(J16:K16)</f>
        <v>492</v>
      </c>
      <c r="M16" s="28">
        <f>November!S16</f>
        <v>77</v>
      </c>
      <c r="N16" s="26">
        <f>November!T16</f>
        <v>257</v>
      </c>
      <c r="O16" s="26">
        <f t="shared" ref="O16:O19" si="35">SUM(M16:N16)</f>
        <v>334</v>
      </c>
      <c r="P16" s="25">
        <v>5</v>
      </c>
      <c r="Q16" s="25">
        <v>26</v>
      </c>
      <c r="R16" s="26">
        <f t="shared" ref="R16:R19" si="36">SUM(P16:Q16)</f>
        <v>31</v>
      </c>
      <c r="S16" s="26">
        <f t="shared" ref="S16:T16" si="37">SUM(M16+P16)</f>
        <v>82</v>
      </c>
      <c r="T16" s="26">
        <f t="shared" si="37"/>
        <v>283</v>
      </c>
      <c r="U16" s="27">
        <f t="shared" ref="U16:U19" si="38">SUM(S16:T16)</f>
        <v>365</v>
      </c>
      <c r="V16" s="28">
        <f>November!AB16</f>
        <v>107</v>
      </c>
      <c r="W16" s="28">
        <f>November!AC16</f>
        <v>279</v>
      </c>
      <c r="X16" s="26">
        <f t="shared" ref="X16:X19" si="39">SUM(V16:W16)</f>
        <v>386</v>
      </c>
      <c r="Y16" s="25">
        <v>6</v>
      </c>
      <c r="Z16" s="25">
        <v>26</v>
      </c>
      <c r="AA16" s="26">
        <f t="shared" ref="AA16:AA19" si="40">SUM(Y16:Z16)</f>
        <v>32</v>
      </c>
      <c r="AB16" s="26">
        <f t="shared" ref="AB16:AC16" si="41">SUM(V16+Y16)</f>
        <v>113</v>
      </c>
      <c r="AC16" s="26">
        <f t="shared" si="41"/>
        <v>305</v>
      </c>
      <c r="AD16" s="27">
        <f t="shared" ref="AD16:AD19" si="42">SUM(AB16:AC16)</f>
        <v>418</v>
      </c>
      <c r="AE16" s="28">
        <f>November!AK16</f>
        <v>178</v>
      </c>
      <c r="AF16" s="28">
        <f>November!AL16</f>
        <v>254</v>
      </c>
      <c r="AG16" s="26">
        <f t="shared" ref="AG16:AG19" si="43">SUM(AE16:AF16)</f>
        <v>432</v>
      </c>
      <c r="AH16" s="25">
        <v>7</v>
      </c>
      <c r="AI16" s="25">
        <v>32</v>
      </c>
      <c r="AJ16" s="26">
        <f t="shared" ref="AJ16:AJ19" si="44">SUM(AH16:AI16)</f>
        <v>39</v>
      </c>
      <c r="AK16" s="26">
        <f t="shared" ref="AK16:AL16" si="45">SUM(AE16+AH16)</f>
        <v>185</v>
      </c>
      <c r="AL16" s="26">
        <f t="shared" si="45"/>
        <v>286</v>
      </c>
      <c r="AM16" s="27">
        <f t="shared" ref="AM16:AM19" si="46">SUM(AK16:AL16)</f>
        <v>471</v>
      </c>
      <c r="AN16" s="30">
        <f>November!AT16</f>
        <v>220</v>
      </c>
      <c r="AO16" s="26">
        <f>November!AU16</f>
        <v>350</v>
      </c>
      <c r="AP16" s="26">
        <f t="shared" ref="AP16:AP19" si="47">SUM(AN16:AO16)</f>
        <v>570</v>
      </c>
      <c r="AQ16" s="25">
        <v>15</v>
      </c>
      <c r="AR16" s="25">
        <v>23</v>
      </c>
      <c r="AS16" s="26">
        <f t="shared" ref="AS16:AS19" si="48">SUM(AQ16:AR16)</f>
        <v>38</v>
      </c>
      <c r="AT16" s="26">
        <f t="shared" ref="AT16:AU16" si="49">SUM(AN16+AQ16)</f>
        <v>235</v>
      </c>
      <c r="AU16" s="26">
        <f t="shared" si="49"/>
        <v>373</v>
      </c>
      <c r="AV16" s="27">
        <f t="shared" ref="AV16:AV19" si="50">SUM(AT16:AU16)</f>
        <v>608</v>
      </c>
      <c r="AW16" s="28">
        <f>November!BC16</f>
        <v>412</v>
      </c>
      <c r="AX16" s="28">
        <f>November!BD16</f>
        <v>525</v>
      </c>
      <c r="AY16" s="26">
        <f t="shared" ref="AY16:AY19" si="51">SUM(AW16:AX16)</f>
        <v>937</v>
      </c>
      <c r="AZ16" s="25">
        <v>51</v>
      </c>
      <c r="BA16" s="25">
        <v>54</v>
      </c>
      <c r="BB16" s="26">
        <f t="shared" ref="BB16:BB19" si="52">SUM(AZ16:BA16)</f>
        <v>105</v>
      </c>
      <c r="BC16" s="26">
        <f t="shared" ref="BC16:BD16" si="53">SUM(AW16+AZ16)</f>
        <v>463</v>
      </c>
      <c r="BD16" s="26">
        <f t="shared" si="53"/>
        <v>579</v>
      </c>
      <c r="BE16" s="27">
        <f t="shared" ref="BE16:BE19" si="54">SUM(BC16:BD16)</f>
        <v>1042</v>
      </c>
      <c r="BF16" s="30">
        <f>November!BL16</f>
        <v>97</v>
      </c>
      <c r="BG16" s="26">
        <f>November!BM16</f>
        <v>173</v>
      </c>
      <c r="BH16" s="26">
        <f t="shared" ref="BH16:BH19" si="55">SUM(BF16:BG16)</f>
        <v>270</v>
      </c>
      <c r="BI16" s="25">
        <v>10</v>
      </c>
      <c r="BJ16" s="25">
        <v>15</v>
      </c>
      <c r="BK16" s="26">
        <f t="shared" ref="BK16:BK19" si="56">SUM(BI16:BJ16)</f>
        <v>25</v>
      </c>
      <c r="BL16" s="26">
        <f t="shared" ref="BL16:BM16" si="57">SUM(BF16+BI16)</f>
        <v>107</v>
      </c>
      <c r="BM16" s="26">
        <f t="shared" si="57"/>
        <v>188</v>
      </c>
      <c r="BN16" s="27">
        <f t="shared" ref="BN16:BN19" si="58">SUM(BL16:BM16)</f>
        <v>295</v>
      </c>
      <c r="BO16" s="28">
        <f>November!BU16</f>
        <v>67</v>
      </c>
      <c r="BP16" s="28">
        <f>November!BV16</f>
        <v>136</v>
      </c>
      <c r="BQ16" s="26">
        <f t="shared" ref="BQ16:BQ19" si="59">SUM(BO16:BP16)</f>
        <v>203</v>
      </c>
      <c r="BR16" s="26"/>
      <c r="BS16" s="26"/>
      <c r="BT16" s="26">
        <f t="shared" ref="BT16:BT19" si="60">SUM(BR16:BS16)</f>
        <v>0</v>
      </c>
      <c r="BU16" s="26">
        <f t="shared" ref="BU16:BV16" si="61">SUM(BO16+BR16)</f>
        <v>67</v>
      </c>
      <c r="BV16" s="26">
        <f t="shared" si="61"/>
        <v>136</v>
      </c>
      <c r="BW16" s="27">
        <f t="shared" ref="BW16:BW19" si="62">SUM(BU16:BV16)</f>
        <v>203</v>
      </c>
      <c r="BX16" s="30">
        <f>November!CD16</f>
        <v>152</v>
      </c>
      <c r="BY16" s="26">
        <f>November!CE16</f>
        <v>275</v>
      </c>
      <c r="BZ16" s="26">
        <f t="shared" ref="BZ16:BZ19" si="63">SUM(BX16:BY16)</f>
        <v>427</v>
      </c>
      <c r="CA16" s="25">
        <v>5</v>
      </c>
      <c r="CB16" s="25">
        <v>11</v>
      </c>
      <c r="CC16" s="26">
        <f t="shared" ref="CC16:CC19" si="64">SUM(CA16:CB16)</f>
        <v>16</v>
      </c>
      <c r="CD16" s="26">
        <f t="shared" ref="CD16:CE16" si="65">SUM(BX16+CA16)</f>
        <v>157</v>
      </c>
      <c r="CE16" s="26">
        <f t="shared" si="65"/>
        <v>286</v>
      </c>
      <c r="CF16" s="27">
        <f t="shared" ref="CF16:CF19" si="66">SUM(CD16:CE16)</f>
        <v>443</v>
      </c>
      <c r="CG16" s="28">
        <f>November!CM16</f>
        <v>76</v>
      </c>
      <c r="CH16" s="28">
        <f>November!CN16</f>
        <v>251</v>
      </c>
      <c r="CI16" s="26">
        <f t="shared" ref="CI16:CI19" si="67">SUM(CG16:CH16)</f>
        <v>327</v>
      </c>
      <c r="CJ16" s="25">
        <v>5</v>
      </c>
      <c r="CK16" s="25">
        <v>10</v>
      </c>
      <c r="CL16" s="26">
        <f t="shared" ref="CL16:CL19" si="68">SUM(CJ16:CK16)</f>
        <v>15</v>
      </c>
      <c r="CM16" s="26">
        <f t="shared" ref="CM16:CN16" si="69">SUM(CG16+CJ16)</f>
        <v>81</v>
      </c>
      <c r="CN16" s="26">
        <f t="shared" si="69"/>
        <v>261</v>
      </c>
      <c r="CO16" s="27">
        <f t="shared" ref="CO16:CO19" si="70">SUM(CM16:CN16)</f>
        <v>342</v>
      </c>
      <c r="CP16" s="95">
        <f ca="1">IFERROR(__xludf.DUMMYFUNCTION("""COMPUTED_VALUE"""),247)</f>
        <v>247</v>
      </c>
      <c r="CQ16" s="96">
        <f ca="1">IFERROR(__xludf.DUMMYFUNCTION("""COMPUTED_VALUE"""),326)</f>
        <v>326</v>
      </c>
      <c r="CR16" s="96">
        <f ca="1">IFERROR(__xludf.DUMMYFUNCTION("""COMPUTED_VALUE"""),573)</f>
        <v>573</v>
      </c>
      <c r="CS16" s="100">
        <f ca="1">IFERROR(__xludf.DUMMYFUNCTION("""COMPUTED_VALUE"""),18)</f>
        <v>18</v>
      </c>
      <c r="CT16" s="100">
        <f ca="1">IFERROR(__xludf.DUMMYFUNCTION("""COMPUTED_VALUE"""),39)</f>
        <v>39</v>
      </c>
      <c r="CU16" s="100">
        <f ca="1">IFERROR(__xludf.DUMMYFUNCTION("""COMPUTED_VALUE"""),57)</f>
        <v>57</v>
      </c>
      <c r="CV16" s="96">
        <f ca="1">IFERROR(__xludf.DUMMYFUNCTION("""COMPUTED_VALUE"""),265)</f>
        <v>265</v>
      </c>
      <c r="CW16" s="96">
        <f ca="1">IFERROR(__xludf.DUMMYFUNCTION("""COMPUTED_VALUE"""),365)</f>
        <v>365</v>
      </c>
      <c r="CX16" s="97">
        <f ca="1">IFERROR(__xludf.DUMMYFUNCTION("""COMPUTED_VALUE"""),630)</f>
        <v>630</v>
      </c>
      <c r="CY16" s="28">
        <f>November!DE16</f>
        <v>207</v>
      </c>
      <c r="CZ16" s="28">
        <f>November!DF16</f>
        <v>277</v>
      </c>
      <c r="DA16" s="26">
        <f t="shared" ref="DA16:DA19" si="71">SUM(CY16:CZ16)</f>
        <v>484</v>
      </c>
      <c r="DB16" s="25">
        <v>18</v>
      </c>
      <c r="DC16" s="25">
        <v>23</v>
      </c>
      <c r="DD16" s="26">
        <f t="shared" ref="DD16:DD19" si="72">SUM(DB16:DC16)</f>
        <v>41</v>
      </c>
      <c r="DE16" s="26">
        <f t="shared" ref="DE16:DF16" si="73">SUM(CY16+DB16)</f>
        <v>225</v>
      </c>
      <c r="DF16" s="26">
        <f t="shared" si="73"/>
        <v>300</v>
      </c>
      <c r="DG16" s="27">
        <f t="shared" ref="DG16:DG19" si="74">SUM(DE16:DF16)</f>
        <v>525</v>
      </c>
      <c r="DH16" s="30">
        <f>November!DN16</f>
        <v>353</v>
      </c>
      <c r="DI16" s="26">
        <f>November!DO16</f>
        <v>532</v>
      </c>
      <c r="DJ16" s="26">
        <f t="shared" ref="DJ16:DJ19" si="75">SUM(DH16:DI16)</f>
        <v>885</v>
      </c>
      <c r="DK16" s="25">
        <v>23</v>
      </c>
      <c r="DL16" s="25">
        <v>42</v>
      </c>
      <c r="DM16" s="26">
        <f t="shared" ref="DM16:DM19" si="76">SUM(DK16:DL16)</f>
        <v>65</v>
      </c>
      <c r="DN16" s="26">
        <f t="shared" ref="DN16:DO16" si="77">SUM(DH16+DK16)</f>
        <v>376</v>
      </c>
      <c r="DO16" s="26">
        <f t="shared" si="77"/>
        <v>574</v>
      </c>
      <c r="DP16" s="27">
        <f t="shared" ref="DP16:DP19" si="78">SUM(DN16:DO16)</f>
        <v>950</v>
      </c>
      <c r="DQ16" s="28">
        <f>November!DW16</f>
        <v>228</v>
      </c>
      <c r="DR16" s="26">
        <f>November!DX16</f>
        <v>496</v>
      </c>
      <c r="DS16" s="26">
        <f t="shared" ref="DS16:DS19" si="79">SUM(DQ16:DR16)</f>
        <v>724</v>
      </c>
      <c r="DT16" s="200">
        <v>12</v>
      </c>
      <c r="DU16" s="201">
        <v>26</v>
      </c>
      <c r="DV16" s="26">
        <f t="shared" ref="DV16:DV19" si="80">SUM(DT16:DU16)</f>
        <v>38</v>
      </c>
      <c r="DW16" s="26">
        <f t="shared" ref="DW16:DX16" si="81">SUM(DQ16+DT16)</f>
        <v>240</v>
      </c>
      <c r="DX16" s="26">
        <f t="shared" si="81"/>
        <v>522</v>
      </c>
      <c r="DY16" s="27">
        <f t="shared" ref="DY16:DY19" si="82">SUM(DW16:DX16)</f>
        <v>762</v>
      </c>
      <c r="DZ16" s="30">
        <f>November!EF16</f>
        <v>306</v>
      </c>
      <c r="EA16" s="26">
        <f>November!EG16</f>
        <v>418</v>
      </c>
      <c r="EB16" s="26">
        <f t="shared" ref="EB16:EB19" si="83">SUM(DZ16:EA16)</f>
        <v>724</v>
      </c>
      <c r="EC16" s="25">
        <v>16</v>
      </c>
      <c r="ED16" s="25">
        <v>34</v>
      </c>
      <c r="EE16" s="26">
        <f t="shared" ref="EE16:EE19" si="84">SUM(EC16:ED16)</f>
        <v>50</v>
      </c>
      <c r="EF16" s="26">
        <f t="shared" ref="EF16:EG16" si="85">SUM(DZ16+EC16)</f>
        <v>322</v>
      </c>
      <c r="EG16" s="26">
        <f t="shared" si="85"/>
        <v>452</v>
      </c>
      <c r="EH16" s="27">
        <f t="shared" ref="EH16:EH19" si="86">SUM(EF16:EG16)</f>
        <v>774</v>
      </c>
      <c r="EI16" s="30">
        <f>November!EO16</f>
        <v>343</v>
      </c>
      <c r="EJ16" s="26">
        <f>November!EP16</f>
        <v>378</v>
      </c>
      <c r="EK16" s="26">
        <f t="shared" ref="EK16:EK19" si="87">SUM(EI16:EJ16)</f>
        <v>721</v>
      </c>
      <c r="EL16" s="25">
        <v>24</v>
      </c>
      <c r="EM16" s="25">
        <v>29</v>
      </c>
      <c r="EN16" s="26">
        <f t="shared" ref="EN16:EN19" si="88">SUM(EL16:EM16)</f>
        <v>53</v>
      </c>
      <c r="EO16" s="26">
        <f t="shared" ref="EO16:EP16" si="89">SUM(EI16+EL16)</f>
        <v>367</v>
      </c>
      <c r="EP16" s="26">
        <f t="shared" si="89"/>
        <v>407</v>
      </c>
      <c r="EQ16" s="27">
        <f t="shared" ref="EQ16:EQ19" si="90">SUM(EO16:EP16)</f>
        <v>774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 ht="14">
      <c r="A17" s="58"/>
      <c r="B17" s="59">
        <v>2</v>
      </c>
      <c r="C17" s="57" t="s">
        <v>37</v>
      </c>
      <c r="D17" s="24">
        <f>November!J17</f>
        <v>0</v>
      </c>
      <c r="E17" s="25">
        <f>November!K17</f>
        <v>1258</v>
      </c>
      <c r="F17" s="26">
        <f t="shared" si="31"/>
        <v>1258</v>
      </c>
      <c r="G17" s="26"/>
      <c r="H17" s="25">
        <v>113</v>
      </c>
      <c r="I17" s="26">
        <f t="shared" si="32"/>
        <v>113</v>
      </c>
      <c r="J17" s="26">
        <f t="shared" ref="J17:K17" si="91">SUM(D17+G17)</f>
        <v>0</v>
      </c>
      <c r="K17" s="26">
        <f t="shared" si="91"/>
        <v>1371</v>
      </c>
      <c r="L17" s="27">
        <f t="shared" si="34"/>
        <v>1371</v>
      </c>
      <c r="M17" s="28">
        <f>November!S17</f>
        <v>0</v>
      </c>
      <c r="N17" s="26">
        <f>November!T17</f>
        <v>819</v>
      </c>
      <c r="O17" s="26">
        <f t="shared" si="35"/>
        <v>819</v>
      </c>
      <c r="P17" s="26"/>
      <c r="Q17" s="25">
        <v>80</v>
      </c>
      <c r="R17" s="26">
        <f t="shared" si="36"/>
        <v>80</v>
      </c>
      <c r="S17" s="26">
        <f t="shared" ref="S17:T17" si="92">SUM(M17+P17)</f>
        <v>0</v>
      </c>
      <c r="T17" s="26">
        <f t="shared" si="92"/>
        <v>899</v>
      </c>
      <c r="U17" s="27">
        <f t="shared" si="38"/>
        <v>899</v>
      </c>
      <c r="V17" s="28">
        <f>November!AB17</f>
        <v>0</v>
      </c>
      <c r="W17" s="28">
        <f>November!AC17</f>
        <v>646</v>
      </c>
      <c r="X17" s="26">
        <f t="shared" si="39"/>
        <v>646</v>
      </c>
      <c r="Y17" s="25">
        <v>0</v>
      </c>
      <c r="Z17" s="25">
        <v>76</v>
      </c>
      <c r="AA17" s="26">
        <f t="shared" si="40"/>
        <v>76</v>
      </c>
      <c r="AB17" s="26">
        <f t="shared" ref="AB17:AC17" si="93">SUM(V17+Y17)</f>
        <v>0</v>
      </c>
      <c r="AC17" s="26">
        <f t="shared" si="93"/>
        <v>722</v>
      </c>
      <c r="AD17" s="27">
        <f t="shared" si="42"/>
        <v>722</v>
      </c>
      <c r="AE17" s="28">
        <f>November!AK17</f>
        <v>0</v>
      </c>
      <c r="AF17" s="28">
        <f>November!AL17</f>
        <v>731</v>
      </c>
      <c r="AG17" s="26">
        <f t="shared" si="43"/>
        <v>731</v>
      </c>
      <c r="AH17" s="25">
        <v>0</v>
      </c>
      <c r="AI17" s="25">
        <v>71</v>
      </c>
      <c r="AJ17" s="26">
        <f t="shared" si="44"/>
        <v>71</v>
      </c>
      <c r="AK17" s="26">
        <f t="shared" ref="AK17:AL17" si="94">SUM(AE17+AH17)</f>
        <v>0</v>
      </c>
      <c r="AL17" s="26">
        <f t="shared" si="94"/>
        <v>802</v>
      </c>
      <c r="AM17" s="27">
        <f t="shared" si="46"/>
        <v>802</v>
      </c>
      <c r="AN17" s="30">
        <f>November!AT17</f>
        <v>0</v>
      </c>
      <c r="AO17" s="26">
        <f>November!AU17</f>
        <v>874</v>
      </c>
      <c r="AP17" s="26">
        <f t="shared" si="47"/>
        <v>874</v>
      </c>
      <c r="AQ17" s="25">
        <v>0</v>
      </c>
      <c r="AR17" s="25">
        <v>76</v>
      </c>
      <c r="AS17" s="26">
        <f t="shared" si="48"/>
        <v>76</v>
      </c>
      <c r="AT17" s="26">
        <f t="shared" ref="AT17:AU17" si="95">SUM(AN17+AQ17)</f>
        <v>0</v>
      </c>
      <c r="AU17" s="26">
        <f t="shared" si="95"/>
        <v>950</v>
      </c>
      <c r="AV17" s="27">
        <f t="shared" si="50"/>
        <v>950</v>
      </c>
      <c r="AW17" s="28">
        <f>November!BC17</f>
        <v>0</v>
      </c>
      <c r="AX17" s="28">
        <f>November!BD17</f>
        <v>768</v>
      </c>
      <c r="AY17" s="26">
        <f t="shared" si="51"/>
        <v>768</v>
      </c>
      <c r="AZ17" s="25">
        <v>0</v>
      </c>
      <c r="BA17" s="25">
        <v>77</v>
      </c>
      <c r="BB17" s="26">
        <f t="shared" si="52"/>
        <v>77</v>
      </c>
      <c r="BC17" s="26">
        <f t="shared" ref="BC17:BD17" si="96">SUM(AW17+AZ17)</f>
        <v>0</v>
      </c>
      <c r="BD17" s="26">
        <f t="shared" si="96"/>
        <v>845</v>
      </c>
      <c r="BE17" s="27">
        <f t="shared" si="54"/>
        <v>845</v>
      </c>
      <c r="BF17" s="30">
        <f>November!BL17</f>
        <v>0</v>
      </c>
      <c r="BG17" s="26">
        <f>November!BM17</f>
        <v>331</v>
      </c>
      <c r="BH17" s="26">
        <f t="shared" si="55"/>
        <v>331</v>
      </c>
      <c r="BI17" s="25">
        <v>0</v>
      </c>
      <c r="BJ17" s="25">
        <v>29</v>
      </c>
      <c r="BK17" s="26">
        <f t="shared" si="56"/>
        <v>29</v>
      </c>
      <c r="BL17" s="26">
        <f t="shared" ref="BL17:BM17" si="97">SUM(BF17+BI17)</f>
        <v>0</v>
      </c>
      <c r="BM17" s="26">
        <f t="shared" si="97"/>
        <v>360</v>
      </c>
      <c r="BN17" s="27">
        <f t="shared" si="58"/>
        <v>360</v>
      </c>
      <c r="BO17" s="28">
        <f>November!BU17</f>
        <v>0</v>
      </c>
      <c r="BP17" s="28">
        <f>November!BV17</f>
        <v>183</v>
      </c>
      <c r="BQ17" s="26">
        <f t="shared" si="59"/>
        <v>183</v>
      </c>
      <c r="BR17" s="26"/>
      <c r="BS17" s="26"/>
      <c r="BT17" s="26">
        <f t="shared" si="60"/>
        <v>0</v>
      </c>
      <c r="BU17" s="26">
        <f t="shared" ref="BU17:BV17" si="98">SUM(BO17+BR17)</f>
        <v>0</v>
      </c>
      <c r="BV17" s="26">
        <f t="shared" si="98"/>
        <v>183</v>
      </c>
      <c r="BW17" s="27">
        <f t="shared" si="62"/>
        <v>183</v>
      </c>
      <c r="BX17" s="30">
        <f>November!CD17</f>
        <v>0</v>
      </c>
      <c r="BY17" s="26">
        <f>November!CE17</f>
        <v>230</v>
      </c>
      <c r="BZ17" s="26">
        <f t="shared" si="63"/>
        <v>230</v>
      </c>
      <c r="CA17" s="26"/>
      <c r="CB17" s="25">
        <v>37</v>
      </c>
      <c r="CC17" s="26">
        <f t="shared" si="64"/>
        <v>37</v>
      </c>
      <c r="CD17" s="26">
        <f t="shared" ref="CD17:CE17" si="99">SUM(BX17+CA17)</f>
        <v>0</v>
      </c>
      <c r="CE17" s="26">
        <f t="shared" si="99"/>
        <v>267</v>
      </c>
      <c r="CF17" s="27">
        <f t="shared" si="66"/>
        <v>267</v>
      </c>
      <c r="CG17" s="28">
        <f>November!CM17</f>
        <v>0</v>
      </c>
      <c r="CH17" s="28">
        <f>November!CN17</f>
        <v>386</v>
      </c>
      <c r="CI17" s="26">
        <f t="shared" si="67"/>
        <v>386</v>
      </c>
      <c r="CJ17" s="25">
        <v>0</v>
      </c>
      <c r="CK17" s="25">
        <v>49</v>
      </c>
      <c r="CL17" s="26">
        <f t="shared" si="68"/>
        <v>49</v>
      </c>
      <c r="CM17" s="26">
        <f t="shared" ref="CM17:CN17" si="100">SUM(CG17+CJ17)</f>
        <v>0</v>
      </c>
      <c r="CN17" s="26">
        <f t="shared" si="100"/>
        <v>435</v>
      </c>
      <c r="CO17" s="27">
        <f t="shared" si="70"/>
        <v>435</v>
      </c>
      <c r="CP17" s="95"/>
      <c r="CQ17" s="96">
        <f ca="1">IFERROR(__xludf.DUMMYFUNCTION("""COMPUTED_VALUE"""),1076)</f>
        <v>1076</v>
      </c>
      <c r="CR17" s="96">
        <f ca="1">IFERROR(__xludf.DUMMYFUNCTION("""COMPUTED_VALUE"""),1076)</f>
        <v>1076</v>
      </c>
      <c r="CS17" s="100"/>
      <c r="CT17" s="100">
        <f ca="1">IFERROR(__xludf.DUMMYFUNCTION("""COMPUTED_VALUE"""),97)</f>
        <v>97</v>
      </c>
      <c r="CU17" s="100">
        <f ca="1">IFERROR(__xludf.DUMMYFUNCTION("""COMPUTED_VALUE"""),97)</f>
        <v>97</v>
      </c>
      <c r="CV17" s="96"/>
      <c r="CW17" s="96">
        <f ca="1">IFERROR(__xludf.DUMMYFUNCTION("""COMPUTED_VALUE"""),1173)</f>
        <v>1173</v>
      </c>
      <c r="CX17" s="97">
        <f ca="1">IFERROR(__xludf.DUMMYFUNCTION("""COMPUTED_VALUE"""),1173)</f>
        <v>1173</v>
      </c>
      <c r="CY17" s="28">
        <f>November!DE17</f>
        <v>0</v>
      </c>
      <c r="CZ17" s="28">
        <f>November!DF17</f>
        <v>707</v>
      </c>
      <c r="DA17" s="26">
        <f t="shared" si="71"/>
        <v>707</v>
      </c>
      <c r="DB17" s="25">
        <v>0</v>
      </c>
      <c r="DC17" s="25">
        <v>25</v>
      </c>
      <c r="DD17" s="26">
        <f t="shared" si="72"/>
        <v>25</v>
      </c>
      <c r="DE17" s="26">
        <f t="shared" ref="DE17:DF17" si="101">SUM(CY17+DB17)</f>
        <v>0</v>
      </c>
      <c r="DF17" s="26">
        <f t="shared" si="101"/>
        <v>732</v>
      </c>
      <c r="DG17" s="27">
        <f t="shared" si="74"/>
        <v>732</v>
      </c>
      <c r="DH17" s="30">
        <f>November!DN17</f>
        <v>0</v>
      </c>
      <c r="DI17" s="26">
        <f>November!DO17</f>
        <v>1013</v>
      </c>
      <c r="DJ17" s="26">
        <f t="shared" si="75"/>
        <v>1013</v>
      </c>
      <c r="DK17" s="26"/>
      <c r="DL17" s="25">
        <v>105</v>
      </c>
      <c r="DM17" s="26">
        <f t="shared" si="76"/>
        <v>105</v>
      </c>
      <c r="DN17" s="26">
        <f t="shared" ref="DN17:DO17" si="102">SUM(DH17+DK17)</f>
        <v>0</v>
      </c>
      <c r="DO17" s="26">
        <f t="shared" si="102"/>
        <v>1118</v>
      </c>
      <c r="DP17" s="27">
        <f t="shared" si="78"/>
        <v>1118</v>
      </c>
      <c r="DQ17" s="28">
        <f>November!DW17</f>
        <v>0</v>
      </c>
      <c r="DR17" s="26">
        <f>November!DX17</f>
        <v>663</v>
      </c>
      <c r="DS17" s="26">
        <f t="shared" si="79"/>
        <v>663</v>
      </c>
      <c r="DT17" s="205">
        <v>0</v>
      </c>
      <c r="DU17" s="200">
        <v>56</v>
      </c>
      <c r="DV17" s="26">
        <f t="shared" si="80"/>
        <v>56</v>
      </c>
      <c r="DW17" s="26">
        <f t="shared" ref="DW17:DX17" si="103">SUM(DQ17+DT17)</f>
        <v>0</v>
      </c>
      <c r="DX17" s="26">
        <f t="shared" si="103"/>
        <v>719</v>
      </c>
      <c r="DY17" s="27">
        <f t="shared" si="82"/>
        <v>719</v>
      </c>
      <c r="DZ17" s="30">
        <f>November!EF17</f>
        <v>0</v>
      </c>
      <c r="EA17" s="26">
        <f>November!EG17</f>
        <v>731</v>
      </c>
      <c r="EB17" s="26">
        <f t="shared" si="83"/>
        <v>731</v>
      </c>
      <c r="EC17" s="26"/>
      <c r="ED17" s="25">
        <v>84</v>
      </c>
      <c r="EE17" s="26">
        <f t="shared" si="84"/>
        <v>84</v>
      </c>
      <c r="EF17" s="26">
        <f t="shared" ref="EF17:EG17" si="104">SUM(DZ17+EC17)</f>
        <v>0</v>
      </c>
      <c r="EG17" s="26">
        <f t="shared" si="104"/>
        <v>815</v>
      </c>
      <c r="EH17" s="27">
        <f t="shared" si="86"/>
        <v>815</v>
      </c>
      <c r="EI17" s="30">
        <f>November!EO17</f>
        <v>0</v>
      </c>
      <c r="EJ17" s="26">
        <f>November!EP17</f>
        <v>490</v>
      </c>
      <c r="EK17" s="26">
        <f t="shared" si="87"/>
        <v>490</v>
      </c>
      <c r="EL17" s="26"/>
      <c r="EM17" s="25">
        <v>46</v>
      </c>
      <c r="EN17" s="26">
        <f t="shared" si="88"/>
        <v>46</v>
      </c>
      <c r="EO17" s="26">
        <f t="shared" ref="EO17:EP17" si="105">SUM(EI17+EL17)</f>
        <v>0</v>
      </c>
      <c r="EP17" s="26">
        <f t="shared" si="105"/>
        <v>536</v>
      </c>
      <c r="EQ17" s="27">
        <f t="shared" si="90"/>
        <v>536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 ht="14">
      <c r="A18" s="58"/>
      <c r="B18" s="59">
        <v>3</v>
      </c>
      <c r="C18" s="57" t="s">
        <v>38</v>
      </c>
      <c r="D18" s="24">
        <f>November!J18</f>
        <v>259</v>
      </c>
      <c r="E18" s="25">
        <f>November!K18</f>
        <v>765</v>
      </c>
      <c r="F18" s="26">
        <f t="shared" si="31"/>
        <v>1024</v>
      </c>
      <c r="G18" s="25">
        <v>21</v>
      </c>
      <c r="H18" s="25">
        <v>68</v>
      </c>
      <c r="I18" s="26">
        <f t="shared" si="32"/>
        <v>89</v>
      </c>
      <c r="J18" s="26">
        <f t="shared" ref="J18:K18" si="106">SUM(D18+G18)</f>
        <v>280</v>
      </c>
      <c r="K18" s="26">
        <f t="shared" si="106"/>
        <v>833</v>
      </c>
      <c r="L18" s="27">
        <f t="shared" si="34"/>
        <v>1113</v>
      </c>
      <c r="M18" s="28">
        <f>November!S18</f>
        <v>78</v>
      </c>
      <c r="N18" s="26">
        <f>November!T18</f>
        <v>471</v>
      </c>
      <c r="O18" s="26">
        <f t="shared" si="35"/>
        <v>549</v>
      </c>
      <c r="P18" s="25">
        <v>10</v>
      </c>
      <c r="Q18" s="25">
        <v>28</v>
      </c>
      <c r="R18" s="26">
        <f t="shared" si="36"/>
        <v>38</v>
      </c>
      <c r="S18" s="26">
        <f t="shared" ref="S18:T18" si="107">SUM(M18+P18)</f>
        <v>88</v>
      </c>
      <c r="T18" s="26">
        <f t="shared" si="107"/>
        <v>499</v>
      </c>
      <c r="U18" s="27">
        <f t="shared" si="38"/>
        <v>587</v>
      </c>
      <c r="V18" s="28">
        <f>November!AB18</f>
        <v>22</v>
      </c>
      <c r="W18" s="28">
        <f>November!AC18</f>
        <v>432</v>
      </c>
      <c r="X18" s="26">
        <f t="shared" si="39"/>
        <v>454</v>
      </c>
      <c r="Y18" s="26"/>
      <c r="Z18" s="25">
        <v>63</v>
      </c>
      <c r="AA18" s="26">
        <f t="shared" si="40"/>
        <v>63</v>
      </c>
      <c r="AB18" s="26">
        <f t="shared" ref="AB18:AC18" si="108">SUM(V18+Y18)</f>
        <v>22</v>
      </c>
      <c r="AC18" s="26">
        <f t="shared" si="108"/>
        <v>495</v>
      </c>
      <c r="AD18" s="27">
        <f t="shared" si="42"/>
        <v>517</v>
      </c>
      <c r="AE18" s="28">
        <f>November!AK18</f>
        <v>60</v>
      </c>
      <c r="AF18" s="28">
        <f>November!AL18</f>
        <v>446</v>
      </c>
      <c r="AG18" s="26">
        <f t="shared" si="43"/>
        <v>506</v>
      </c>
      <c r="AH18" s="25">
        <v>4</v>
      </c>
      <c r="AI18" s="25">
        <v>45</v>
      </c>
      <c r="AJ18" s="26">
        <f t="shared" si="44"/>
        <v>49</v>
      </c>
      <c r="AK18" s="26">
        <f t="shared" ref="AK18:AL18" si="109">SUM(AE18+AH18)</f>
        <v>64</v>
      </c>
      <c r="AL18" s="26">
        <f t="shared" si="109"/>
        <v>491</v>
      </c>
      <c r="AM18" s="27">
        <f t="shared" si="46"/>
        <v>555</v>
      </c>
      <c r="AN18" s="30">
        <f>November!AT18</f>
        <v>38</v>
      </c>
      <c r="AO18" s="26">
        <f>November!AU18</f>
        <v>836</v>
      </c>
      <c r="AP18" s="26">
        <f t="shared" si="47"/>
        <v>874</v>
      </c>
      <c r="AQ18" s="25">
        <v>0</v>
      </c>
      <c r="AR18" s="25">
        <v>70</v>
      </c>
      <c r="AS18" s="26">
        <f t="shared" si="48"/>
        <v>70</v>
      </c>
      <c r="AT18" s="26">
        <f t="shared" ref="AT18:AU18" si="110">SUM(AN18+AQ18)</f>
        <v>38</v>
      </c>
      <c r="AU18" s="26">
        <f t="shared" si="110"/>
        <v>906</v>
      </c>
      <c r="AV18" s="27">
        <f t="shared" si="50"/>
        <v>944</v>
      </c>
      <c r="AW18" s="28">
        <f>November!BC18</f>
        <v>415</v>
      </c>
      <c r="AX18" s="28">
        <f>November!BD18</f>
        <v>918</v>
      </c>
      <c r="AY18" s="26">
        <f t="shared" si="51"/>
        <v>1333</v>
      </c>
      <c r="AZ18" s="25">
        <v>32</v>
      </c>
      <c r="BA18" s="25">
        <v>61</v>
      </c>
      <c r="BB18" s="26">
        <f t="shared" si="52"/>
        <v>93</v>
      </c>
      <c r="BC18" s="26">
        <f t="shared" ref="BC18:BD18" si="111">SUM(AW18+AZ18)</f>
        <v>447</v>
      </c>
      <c r="BD18" s="26">
        <f t="shared" si="111"/>
        <v>979</v>
      </c>
      <c r="BE18" s="27">
        <f t="shared" si="54"/>
        <v>1426</v>
      </c>
      <c r="BF18" s="30">
        <f>November!BL18</f>
        <v>143</v>
      </c>
      <c r="BG18" s="26">
        <f>November!BM18</f>
        <v>323</v>
      </c>
      <c r="BH18" s="26">
        <f t="shared" si="55"/>
        <v>466</v>
      </c>
      <c r="BI18" s="25">
        <v>3</v>
      </c>
      <c r="BJ18" s="25">
        <v>24</v>
      </c>
      <c r="BK18" s="26">
        <f t="shared" si="56"/>
        <v>27</v>
      </c>
      <c r="BL18" s="26">
        <f t="shared" ref="BL18:BM18" si="112">SUM(BF18+BI18)</f>
        <v>146</v>
      </c>
      <c r="BM18" s="26">
        <f t="shared" si="112"/>
        <v>347</v>
      </c>
      <c r="BN18" s="27">
        <f t="shared" si="58"/>
        <v>493</v>
      </c>
      <c r="BO18" s="28">
        <f>November!BU18</f>
        <v>25</v>
      </c>
      <c r="BP18" s="28">
        <f>November!BV18</f>
        <v>160</v>
      </c>
      <c r="BQ18" s="26">
        <f t="shared" si="59"/>
        <v>185</v>
      </c>
      <c r="BR18" s="26"/>
      <c r="BS18" s="26"/>
      <c r="BT18" s="26">
        <f t="shared" si="60"/>
        <v>0</v>
      </c>
      <c r="BU18" s="26">
        <f t="shared" ref="BU18:BV18" si="113">SUM(BO18+BR18)</f>
        <v>25</v>
      </c>
      <c r="BV18" s="26">
        <f t="shared" si="113"/>
        <v>160</v>
      </c>
      <c r="BW18" s="27">
        <f t="shared" si="62"/>
        <v>185</v>
      </c>
      <c r="BX18" s="30">
        <f>November!CD18</f>
        <v>54</v>
      </c>
      <c r="BY18" s="26">
        <f>November!CE18</f>
        <v>131</v>
      </c>
      <c r="BZ18" s="26">
        <f t="shared" si="63"/>
        <v>185</v>
      </c>
      <c r="CA18" s="25">
        <v>1</v>
      </c>
      <c r="CB18" s="25">
        <v>12</v>
      </c>
      <c r="CC18" s="26">
        <f t="shared" si="64"/>
        <v>13</v>
      </c>
      <c r="CD18" s="26">
        <f t="shared" ref="CD18:CE18" si="114">SUM(BX18+CA18)</f>
        <v>55</v>
      </c>
      <c r="CE18" s="26">
        <f t="shared" si="114"/>
        <v>143</v>
      </c>
      <c r="CF18" s="27">
        <f t="shared" si="66"/>
        <v>198</v>
      </c>
      <c r="CG18" s="28">
        <f>November!CM18</f>
        <v>37</v>
      </c>
      <c r="CH18" s="28">
        <f>November!CN18</f>
        <v>252</v>
      </c>
      <c r="CI18" s="26">
        <f t="shared" si="67"/>
        <v>289</v>
      </c>
      <c r="CJ18" s="25">
        <v>6</v>
      </c>
      <c r="CK18" s="25">
        <v>34</v>
      </c>
      <c r="CL18" s="26">
        <f t="shared" si="68"/>
        <v>40</v>
      </c>
      <c r="CM18" s="26">
        <f t="shared" ref="CM18:CN18" si="115">SUM(CG18+CJ18)</f>
        <v>43</v>
      </c>
      <c r="CN18" s="26">
        <f t="shared" si="115"/>
        <v>286</v>
      </c>
      <c r="CO18" s="27">
        <f t="shared" si="70"/>
        <v>329</v>
      </c>
      <c r="CP18" s="95">
        <f ca="1">IFERROR(__xludf.DUMMYFUNCTION("""COMPUTED_VALUE"""),196)</f>
        <v>196</v>
      </c>
      <c r="CQ18" s="96">
        <f ca="1">IFERROR(__xludf.DUMMYFUNCTION("""COMPUTED_VALUE"""),488)</f>
        <v>488</v>
      </c>
      <c r="CR18" s="96">
        <f ca="1">IFERROR(__xludf.DUMMYFUNCTION("""COMPUTED_VALUE"""),684)</f>
        <v>684</v>
      </c>
      <c r="CS18" s="100">
        <f ca="1">IFERROR(__xludf.DUMMYFUNCTION("""COMPUTED_VALUE"""),17)</f>
        <v>17</v>
      </c>
      <c r="CT18" s="100">
        <f ca="1">IFERROR(__xludf.DUMMYFUNCTION("""COMPUTED_VALUE"""),50)</f>
        <v>50</v>
      </c>
      <c r="CU18" s="100">
        <f ca="1">IFERROR(__xludf.DUMMYFUNCTION("""COMPUTED_VALUE"""),67)</f>
        <v>67</v>
      </c>
      <c r="CV18" s="96">
        <f ca="1">IFERROR(__xludf.DUMMYFUNCTION("""COMPUTED_VALUE"""),213)</f>
        <v>213</v>
      </c>
      <c r="CW18" s="96">
        <f ca="1">IFERROR(__xludf.DUMMYFUNCTION("""COMPUTED_VALUE"""),538)</f>
        <v>538</v>
      </c>
      <c r="CX18" s="97">
        <f ca="1">IFERROR(__xludf.DUMMYFUNCTION("""COMPUTED_VALUE"""),751)</f>
        <v>751</v>
      </c>
      <c r="CY18" s="28">
        <f>November!DE18</f>
        <v>31</v>
      </c>
      <c r="CZ18" s="28">
        <f>November!DF18</f>
        <v>353</v>
      </c>
      <c r="DA18" s="26">
        <f t="shared" si="71"/>
        <v>384</v>
      </c>
      <c r="DB18" s="25">
        <v>0</v>
      </c>
      <c r="DC18" s="25">
        <v>45</v>
      </c>
      <c r="DD18" s="26">
        <f t="shared" si="72"/>
        <v>45</v>
      </c>
      <c r="DE18" s="26">
        <f t="shared" ref="DE18:DF18" si="116">SUM(CY18+DB18)</f>
        <v>31</v>
      </c>
      <c r="DF18" s="26">
        <f t="shared" si="116"/>
        <v>398</v>
      </c>
      <c r="DG18" s="27">
        <f t="shared" si="74"/>
        <v>429</v>
      </c>
      <c r="DH18" s="30">
        <f>November!DN18</f>
        <v>48</v>
      </c>
      <c r="DI18" s="26">
        <f>November!DO18</f>
        <v>262</v>
      </c>
      <c r="DJ18" s="26">
        <f t="shared" si="75"/>
        <v>310</v>
      </c>
      <c r="DK18" s="25">
        <v>3</v>
      </c>
      <c r="DL18" s="25">
        <v>26</v>
      </c>
      <c r="DM18" s="26">
        <f t="shared" si="76"/>
        <v>29</v>
      </c>
      <c r="DN18" s="26">
        <f t="shared" ref="DN18:DO18" si="117">SUM(DH18+DK18)</f>
        <v>51</v>
      </c>
      <c r="DO18" s="26">
        <f t="shared" si="117"/>
        <v>288</v>
      </c>
      <c r="DP18" s="27">
        <f t="shared" si="78"/>
        <v>339</v>
      </c>
      <c r="DQ18" s="28">
        <f>November!DW18</f>
        <v>16</v>
      </c>
      <c r="DR18" s="26">
        <f>November!DX18</f>
        <v>313</v>
      </c>
      <c r="DS18" s="26">
        <f t="shared" si="79"/>
        <v>329</v>
      </c>
      <c r="DT18" s="200">
        <v>2</v>
      </c>
      <c r="DU18" s="201">
        <v>18</v>
      </c>
      <c r="DV18" s="26">
        <f t="shared" si="80"/>
        <v>20</v>
      </c>
      <c r="DW18" s="26">
        <f t="shared" ref="DW18:DX18" si="118">SUM(DQ18+DT18)</f>
        <v>18</v>
      </c>
      <c r="DX18" s="26">
        <f t="shared" si="118"/>
        <v>331</v>
      </c>
      <c r="DY18" s="27">
        <f t="shared" si="82"/>
        <v>349</v>
      </c>
      <c r="DZ18" s="30">
        <f>November!EF18</f>
        <v>60</v>
      </c>
      <c r="EA18" s="26">
        <f>November!EG18</f>
        <v>317</v>
      </c>
      <c r="EB18" s="26">
        <f t="shared" si="83"/>
        <v>377</v>
      </c>
      <c r="EC18" s="25">
        <v>3</v>
      </c>
      <c r="ED18" s="25">
        <v>25</v>
      </c>
      <c r="EE18" s="26">
        <f t="shared" si="84"/>
        <v>28</v>
      </c>
      <c r="EF18" s="26">
        <f t="shared" ref="EF18:EG18" si="119">SUM(DZ18+EC18)</f>
        <v>63</v>
      </c>
      <c r="EG18" s="26">
        <f t="shared" si="119"/>
        <v>342</v>
      </c>
      <c r="EH18" s="27">
        <f t="shared" si="86"/>
        <v>405</v>
      </c>
      <c r="EI18" s="30">
        <f>November!EO18</f>
        <v>49</v>
      </c>
      <c r="EJ18" s="26">
        <f>November!EP18</f>
        <v>270</v>
      </c>
      <c r="EK18" s="26">
        <f t="shared" si="87"/>
        <v>319</v>
      </c>
      <c r="EL18" s="25">
        <v>5</v>
      </c>
      <c r="EM18" s="25">
        <v>24</v>
      </c>
      <c r="EN18" s="26">
        <f t="shared" si="88"/>
        <v>29</v>
      </c>
      <c r="EO18" s="26">
        <f t="shared" ref="EO18:EP18" si="120">SUM(EI18+EL18)</f>
        <v>54</v>
      </c>
      <c r="EP18" s="26">
        <f t="shared" si="120"/>
        <v>294</v>
      </c>
      <c r="EQ18" s="27">
        <f t="shared" si="90"/>
        <v>348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 ht="14">
      <c r="A19" s="58"/>
      <c r="B19" s="59">
        <v>4</v>
      </c>
      <c r="C19" s="57" t="s">
        <v>123</v>
      </c>
      <c r="D19" s="24">
        <f>November!J19</f>
        <v>0</v>
      </c>
      <c r="E19" s="25">
        <f>November!K19</f>
        <v>0</v>
      </c>
      <c r="F19" s="26">
        <f t="shared" si="31"/>
        <v>0</v>
      </c>
      <c r="G19" s="26"/>
      <c r="H19" s="26"/>
      <c r="I19" s="26">
        <f t="shared" si="32"/>
        <v>0</v>
      </c>
      <c r="J19" s="26">
        <f t="shared" ref="J19:K19" si="121">SUM(D19+G19)</f>
        <v>0</v>
      </c>
      <c r="K19" s="26">
        <f t="shared" si="121"/>
        <v>0</v>
      </c>
      <c r="L19" s="27">
        <f t="shared" si="34"/>
        <v>0</v>
      </c>
      <c r="M19" s="28">
        <f>November!S19</f>
        <v>0</v>
      </c>
      <c r="N19" s="26">
        <f>November!T19</f>
        <v>0</v>
      </c>
      <c r="O19" s="26">
        <f t="shared" si="35"/>
        <v>0</v>
      </c>
      <c r="P19" s="26"/>
      <c r="Q19" s="25">
        <v>0</v>
      </c>
      <c r="R19" s="26">
        <f t="shared" si="36"/>
        <v>0</v>
      </c>
      <c r="S19" s="26">
        <f t="shared" ref="S19:T19" si="122">SUM(M19+P19)</f>
        <v>0</v>
      </c>
      <c r="T19" s="26">
        <f t="shared" si="122"/>
        <v>0</v>
      </c>
      <c r="U19" s="27">
        <f t="shared" si="38"/>
        <v>0</v>
      </c>
      <c r="V19" s="28">
        <f>November!AB19</f>
        <v>0</v>
      </c>
      <c r="W19" s="28">
        <f>November!AC19</f>
        <v>0</v>
      </c>
      <c r="X19" s="26">
        <f t="shared" si="39"/>
        <v>0</v>
      </c>
      <c r="Y19" s="26"/>
      <c r="Z19" s="26"/>
      <c r="AA19" s="26">
        <f t="shared" si="40"/>
        <v>0</v>
      </c>
      <c r="AB19" s="26">
        <f t="shared" ref="AB19:AC19" si="123">SUM(V19+Y19)</f>
        <v>0</v>
      </c>
      <c r="AC19" s="26">
        <f t="shared" si="123"/>
        <v>0</v>
      </c>
      <c r="AD19" s="27">
        <f t="shared" si="42"/>
        <v>0</v>
      </c>
      <c r="AE19" s="28">
        <f>November!AK19</f>
        <v>0</v>
      </c>
      <c r="AF19" s="28">
        <f>November!AL19</f>
        <v>287</v>
      </c>
      <c r="AG19" s="26">
        <f t="shared" si="43"/>
        <v>287</v>
      </c>
      <c r="AH19" s="25">
        <v>0</v>
      </c>
      <c r="AI19" s="25">
        <v>57</v>
      </c>
      <c r="AJ19" s="26">
        <f t="shared" si="44"/>
        <v>57</v>
      </c>
      <c r="AK19" s="26">
        <f t="shared" ref="AK19:AL19" si="124">SUM(AE19+AH19)</f>
        <v>0</v>
      </c>
      <c r="AL19" s="26">
        <f t="shared" si="124"/>
        <v>344</v>
      </c>
      <c r="AM19" s="27">
        <f t="shared" si="46"/>
        <v>344</v>
      </c>
      <c r="AN19" s="30">
        <f>November!AT19</f>
        <v>0</v>
      </c>
      <c r="AO19" s="26">
        <f>November!AU19</f>
        <v>0</v>
      </c>
      <c r="AP19" s="26">
        <f t="shared" si="47"/>
        <v>0</v>
      </c>
      <c r="AQ19" s="26"/>
      <c r="AR19" s="26"/>
      <c r="AS19" s="26">
        <f t="shared" si="48"/>
        <v>0</v>
      </c>
      <c r="AT19" s="26">
        <f t="shared" ref="AT19:AU19" si="125">SUM(AN19+AQ19)</f>
        <v>0</v>
      </c>
      <c r="AU19" s="26">
        <f t="shared" si="125"/>
        <v>0</v>
      </c>
      <c r="AV19" s="27">
        <f t="shared" si="50"/>
        <v>0</v>
      </c>
      <c r="AW19" s="28">
        <f>November!BC19</f>
        <v>0</v>
      </c>
      <c r="AX19" s="28">
        <f>November!BD19</f>
        <v>0</v>
      </c>
      <c r="AY19" s="26">
        <f t="shared" si="51"/>
        <v>0</v>
      </c>
      <c r="AZ19" s="25">
        <v>0</v>
      </c>
      <c r="BA19" s="25">
        <v>0</v>
      </c>
      <c r="BB19" s="26">
        <f t="shared" si="52"/>
        <v>0</v>
      </c>
      <c r="BC19" s="26">
        <f t="shared" ref="BC19:BD19" si="126">SUM(AW19+AZ19)</f>
        <v>0</v>
      </c>
      <c r="BD19" s="26">
        <f t="shared" si="126"/>
        <v>0</v>
      </c>
      <c r="BE19" s="27">
        <f t="shared" si="54"/>
        <v>0</v>
      </c>
      <c r="BF19" s="30">
        <f>November!BL19</f>
        <v>0</v>
      </c>
      <c r="BG19" s="26">
        <f>November!BL19</f>
        <v>0</v>
      </c>
      <c r="BH19" s="26">
        <f t="shared" si="55"/>
        <v>0</v>
      </c>
      <c r="BI19" s="26"/>
      <c r="BJ19" s="26"/>
      <c r="BK19" s="26">
        <f t="shared" si="56"/>
        <v>0</v>
      </c>
      <c r="BL19" s="26">
        <f t="shared" ref="BL19:BM19" si="127">SUM(BF19+BI19)</f>
        <v>0</v>
      </c>
      <c r="BM19" s="26">
        <f t="shared" si="127"/>
        <v>0</v>
      </c>
      <c r="BN19" s="27">
        <f t="shared" si="58"/>
        <v>0</v>
      </c>
      <c r="BO19" s="28">
        <f>November!BU19</f>
        <v>22</v>
      </c>
      <c r="BP19" s="28">
        <f>November!BV19</f>
        <v>60</v>
      </c>
      <c r="BQ19" s="26">
        <f t="shared" si="59"/>
        <v>82</v>
      </c>
      <c r="BR19" s="26"/>
      <c r="BS19" s="26"/>
      <c r="BT19" s="26">
        <f t="shared" si="60"/>
        <v>0</v>
      </c>
      <c r="BU19" s="26">
        <f t="shared" ref="BU19:BV19" si="128">SUM(BO19+BR19)</f>
        <v>22</v>
      </c>
      <c r="BV19" s="26">
        <f t="shared" si="128"/>
        <v>60</v>
      </c>
      <c r="BW19" s="27">
        <f t="shared" si="62"/>
        <v>82</v>
      </c>
      <c r="BX19" s="30">
        <f>November!CD19</f>
        <v>0</v>
      </c>
      <c r="BY19" s="26">
        <f>November!CE19</f>
        <v>0</v>
      </c>
      <c r="BZ19" s="26">
        <f t="shared" si="63"/>
        <v>0</v>
      </c>
      <c r="CA19" s="26"/>
      <c r="CB19" s="26"/>
      <c r="CC19" s="26">
        <f t="shared" si="64"/>
        <v>0</v>
      </c>
      <c r="CD19" s="26">
        <f t="shared" ref="CD19:CE19" si="129">SUM(BX19+CA19)</f>
        <v>0</v>
      </c>
      <c r="CE19" s="26">
        <f t="shared" si="129"/>
        <v>0</v>
      </c>
      <c r="CF19" s="27">
        <f t="shared" si="66"/>
        <v>0</v>
      </c>
      <c r="CG19" s="28">
        <f>November!CM19</f>
        <v>4</v>
      </c>
      <c r="CH19" s="28">
        <f>November!CN19</f>
        <v>0</v>
      </c>
      <c r="CI19" s="26">
        <f t="shared" si="67"/>
        <v>4</v>
      </c>
      <c r="CJ19" s="25">
        <v>2</v>
      </c>
      <c r="CK19" s="25">
        <v>2</v>
      </c>
      <c r="CL19" s="26">
        <f t="shared" si="68"/>
        <v>4</v>
      </c>
      <c r="CM19" s="26">
        <f t="shared" ref="CM19:CN19" si="130">SUM(CG19+CJ19)</f>
        <v>6</v>
      </c>
      <c r="CN19" s="26">
        <f t="shared" si="130"/>
        <v>2</v>
      </c>
      <c r="CO19" s="27">
        <f t="shared" si="70"/>
        <v>8</v>
      </c>
      <c r="CP19" s="95">
        <f ca="1">IFERROR(__xludf.DUMMYFUNCTION("""COMPUTED_VALUE"""),10)</f>
        <v>10</v>
      </c>
      <c r="CQ19" s="96">
        <f ca="1">IFERROR(__xludf.DUMMYFUNCTION("""COMPUTED_VALUE"""),155)</f>
        <v>155</v>
      </c>
      <c r="CR19" s="96">
        <f ca="1">IFERROR(__xludf.DUMMYFUNCTION("""COMPUTED_VALUE"""),165)</f>
        <v>165</v>
      </c>
      <c r="CS19" s="100">
        <f ca="1">IFERROR(__xludf.DUMMYFUNCTION("""COMPUTED_VALUE"""),0)</f>
        <v>0</v>
      </c>
      <c r="CT19" s="100">
        <f ca="1">IFERROR(__xludf.DUMMYFUNCTION("""COMPUTED_VALUE"""),51)</f>
        <v>51</v>
      </c>
      <c r="CU19" s="100">
        <f ca="1">IFERROR(__xludf.DUMMYFUNCTION("""COMPUTED_VALUE"""),51)</f>
        <v>51</v>
      </c>
      <c r="CV19" s="96">
        <f ca="1">IFERROR(__xludf.DUMMYFUNCTION("""COMPUTED_VALUE"""),10)</f>
        <v>10</v>
      </c>
      <c r="CW19" s="96">
        <f ca="1">IFERROR(__xludf.DUMMYFUNCTION("""COMPUTED_VALUE"""),206)</f>
        <v>206</v>
      </c>
      <c r="CX19" s="97">
        <f ca="1">IFERROR(__xludf.DUMMYFUNCTION("""COMPUTED_VALUE"""),216)</f>
        <v>216</v>
      </c>
      <c r="CY19" s="28">
        <f>November!DE19</f>
        <v>0</v>
      </c>
      <c r="CZ19" s="28">
        <f>November!DF19</f>
        <v>0</v>
      </c>
      <c r="DA19" s="26">
        <f t="shared" si="71"/>
        <v>0</v>
      </c>
      <c r="DB19" s="25">
        <v>0</v>
      </c>
      <c r="DC19" s="25">
        <v>0</v>
      </c>
      <c r="DD19" s="26">
        <f t="shared" si="72"/>
        <v>0</v>
      </c>
      <c r="DE19" s="26">
        <f t="shared" ref="DE19:DF19" si="131">SUM(CY19+DB19)</f>
        <v>0</v>
      </c>
      <c r="DF19" s="26">
        <f t="shared" si="131"/>
        <v>0</v>
      </c>
      <c r="DG19" s="27">
        <f t="shared" si="74"/>
        <v>0</v>
      </c>
      <c r="DH19" s="30">
        <f>November!DN19</f>
        <v>0</v>
      </c>
      <c r="DI19" s="26">
        <f>November!DO19</f>
        <v>0</v>
      </c>
      <c r="DJ19" s="26">
        <f t="shared" si="75"/>
        <v>0</v>
      </c>
      <c r="DK19" s="26"/>
      <c r="DL19" s="26"/>
      <c r="DM19" s="26">
        <f t="shared" si="76"/>
        <v>0</v>
      </c>
      <c r="DN19" s="26">
        <f t="shared" ref="DN19:DO19" si="132">SUM(DH19+DK19)</f>
        <v>0</v>
      </c>
      <c r="DO19" s="26">
        <f t="shared" si="132"/>
        <v>0</v>
      </c>
      <c r="DP19" s="27">
        <f t="shared" si="78"/>
        <v>0</v>
      </c>
      <c r="DQ19" s="28">
        <f>November!DW19</f>
        <v>0</v>
      </c>
      <c r="DR19" s="26">
        <f>November!DX19</f>
        <v>0</v>
      </c>
      <c r="DS19" s="26">
        <f t="shared" si="79"/>
        <v>0</v>
      </c>
      <c r="DT19" s="26"/>
      <c r="DU19" s="26"/>
      <c r="DV19" s="26">
        <f t="shared" si="80"/>
        <v>0</v>
      </c>
      <c r="DW19" s="26">
        <f t="shared" ref="DW19:DX19" si="133">SUM(DQ19+DT19)</f>
        <v>0</v>
      </c>
      <c r="DX19" s="26">
        <f t="shared" si="133"/>
        <v>0</v>
      </c>
      <c r="DY19" s="27">
        <f t="shared" si="82"/>
        <v>0</v>
      </c>
      <c r="DZ19" s="30">
        <f>November!EF19</f>
        <v>0</v>
      </c>
      <c r="EA19" s="26">
        <f>November!EG19</f>
        <v>0</v>
      </c>
      <c r="EB19" s="26">
        <f t="shared" si="83"/>
        <v>0</v>
      </c>
      <c r="EC19" s="26"/>
      <c r="ED19" s="26"/>
      <c r="EE19" s="26">
        <f t="shared" si="84"/>
        <v>0</v>
      </c>
      <c r="EF19" s="26">
        <f t="shared" ref="EF19:EG19" si="134">SUM(DZ19+EC19)</f>
        <v>0</v>
      </c>
      <c r="EG19" s="26">
        <f t="shared" si="134"/>
        <v>0</v>
      </c>
      <c r="EH19" s="27">
        <f t="shared" si="86"/>
        <v>0</v>
      </c>
      <c r="EI19" s="30">
        <f>November!EO19</f>
        <v>0</v>
      </c>
      <c r="EJ19" s="26">
        <f>November!EP19</f>
        <v>30</v>
      </c>
      <c r="EK19" s="26">
        <f t="shared" si="87"/>
        <v>30</v>
      </c>
      <c r="EL19" s="26"/>
      <c r="EM19" s="25">
        <v>28</v>
      </c>
      <c r="EN19" s="26">
        <f t="shared" si="88"/>
        <v>28</v>
      </c>
      <c r="EO19" s="26">
        <f t="shared" ref="EO19:EP19" si="135">SUM(EI19+EL19)</f>
        <v>0</v>
      </c>
      <c r="EP19" s="26">
        <f t="shared" si="135"/>
        <v>58</v>
      </c>
      <c r="EQ19" s="27">
        <f t="shared" si="90"/>
        <v>58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2.5">
      <c r="A20" s="277"/>
      <c r="B20" s="278"/>
      <c r="C20" s="247"/>
      <c r="D20" s="329">
        <f>November!J20</f>
        <v>0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6"/>
    </row>
    <row r="21" spans="1:156" ht="14">
      <c r="A21" s="276" t="s">
        <v>41</v>
      </c>
      <c r="B21" s="256"/>
      <c r="C21" s="52" t="s">
        <v>42</v>
      </c>
      <c r="D21" s="315" t="s">
        <v>124</v>
      </c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  <c r="AX21" s="254"/>
      <c r="AY21" s="254"/>
      <c r="AZ21" s="254"/>
      <c r="BA21" s="254"/>
      <c r="BB21" s="254"/>
      <c r="BC21" s="254"/>
      <c r="BD21" s="254"/>
      <c r="BE21" s="254"/>
      <c r="BF21" s="254"/>
      <c r="BG21" s="254"/>
      <c r="BH21" s="254"/>
      <c r="BI21" s="254"/>
      <c r="BJ21" s="254"/>
      <c r="BK21" s="254"/>
      <c r="BL21" s="254"/>
      <c r="BM21" s="254"/>
      <c r="BN21" s="254"/>
      <c r="BO21" s="254"/>
      <c r="BP21" s="254"/>
      <c r="BQ21" s="254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4"/>
      <c r="DF21" s="254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254"/>
      <c r="DW21" s="254"/>
      <c r="DX21" s="254"/>
      <c r="DY21" s="254"/>
      <c r="DZ21" s="254"/>
      <c r="EA21" s="254"/>
      <c r="EB21" s="254"/>
      <c r="EC21" s="254"/>
      <c r="ED21" s="254"/>
      <c r="EE21" s="254"/>
      <c r="EF21" s="254"/>
      <c r="EG21" s="254"/>
      <c r="EH21" s="254"/>
      <c r="EI21" s="254"/>
      <c r="EJ21" s="254"/>
      <c r="EK21" s="254"/>
      <c r="EL21" s="254"/>
      <c r="EM21" s="254"/>
      <c r="EN21" s="254"/>
      <c r="EO21" s="254"/>
      <c r="EP21" s="254"/>
      <c r="EQ21" s="254"/>
      <c r="ER21" s="254"/>
      <c r="ES21" s="254"/>
      <c r="ET21" s="254"/>
      <c r="EU21" s="254"/>
      <c r="EV21" s="254"/>
      <c r="EW21" s="254"/>
      <c r="EX21" s="254"/>
      <c r="EY21" s="254"/>
      <c r="EZ21" s="256"/>
    </row>
    <row r="22" spans="1:156" ht="14">
      <c r="A22" s="58"/>
      <c r="B22" s="59">
        <v>1</v>
      </c>
      <c r="C22" s="57" t="s">
        <v>43</v>
      </c>
      <c r="D22" s="24">
        <f>November!J22</f>
        <v>421</v>
      </c>
      <c r="E22" s="25">
        <f>November!K22</f>
        <v>1830</v>
      </c>
      <c r="F22" s="26">
        <f t="shared" ref="F22:F32" si="136">SUM(D22:E22)</f>
        <v>2251</v>
      </c>
      <c r="G22" s="25">
        <v>71</v>
      </c>
      <c r="H22" s="25">
        <v>217</v>
      </c>
      <c r="I22" s="26">
        <f t="shared" ref="I22:I32" si="137">SUM(G22:H22)</f>
        <v>288</v>
      </c>
      <c r="J22" s="26">
        <f t="shared" ref="J22:K22" si="138">SUM(D22+G22)</f>
        <v>492</v>
      </c>
      <c r="K22" s="26">
        <f t="shared" si="138"/>
        <v>2047</v>
      </c>
      <c r="L22" s="27">
        <f t="shared" ref="L22:L32" si="139">SUM(J22:K22)</f>
        <v>2539</v>
      </c>
      <c r="M22" s="28">
        <f>November!S22</f>
        <v>213</v>
      </c>
      <c r="N22" s="26">
        <f>November!T22</f>
        <v>1079</v>
      </c>
      <c r="O22" s="26">
        <f t="shared" ref="O22:O32" si="140">SUM(M22:N22)</f>
        <v>1292</v>
      </c>
      <c r="P22" s="25">
        <v>40</v>
      </c>
      <c r="Q22" s="25">
        <v>116</v>
      </c>
      <c r="R22" s="26">
        <f t="shared" ref="R22:R32" si="141">SUM(P22:Q22)</f>
        <v>156</v>
      </c>
      <c r="S22" s="26">
        <f t="shared" ref="S22:T22" si="142">SUM(M22+P22)</f>
        <v>253</v>
      </c>
      <c r="T22" s="26">
        <f t="shared" si="142"/>
        <v>1195</v>
      </c>
      <c r="U22" s="27">
        <f t="shared" ref="U22:U32" si="143">SUM(S22:T22)</f>
        <v>1448</v>
      </c>
      <c r="V22" s="28">
        <f>November!AB22</f>
        <v>480</v>
      </c>
      <c r="W22" s="28">
        <f>November!AC22</f>
        <v>1645</v>
      </c>
      <c r="X22" s="26">
        <f t="shared" ref="X22:X32" si="144">SUM(V22:W22)</f>
        <v>2125</v>
      </c>
      <c r="Y22" s="48">
        <v>57</v>
      </c>
      <c r="Z22" s="46">
        <v>211</v>
      </c>
      <c r="AA22" s="26">
        <f t="shared" ref="AA22:AA32" si="145">SUM(Y22:Z22)</f>
        <v>268</v>
      </c>
      <c r="AB22" s="26">
        <f t="shared" ref="AB22:AC22" si="146">SUM(V22+Y22)</f>
        <v>537</v>
      </c>
      <c r="AC22" s="26">
        <f t="shared" si="146"/>
        <v>1856</v>
      </c>
      <c r="AD22" s="27">
        <f t="shared" ref="AD22:AD32" si="147">SUM(AB22:AC22)</f>
        <v>2393</v>
      </c>
      <c r="AE22" s="28">
        <f>November!AK22</f>
        <v>572</v>
      </c>
      <c r="AF22" s="28">
        <f>November!AL22</f>
        <v>1543</v>
      </c>
      <c r="AG22" s="26">
        <f t="shared" ref="AG22:AG32" si="148">SUM(AE22:AF22)</f>
        <v>2115</v>
      </c>
      <c r="AH22" s="25">
        <v>59</v>
      </c>
      <c r="AI22" s="25">
        <v>157</v>
      </c>
      <c r="AJ22" s="26">
        <f t="shared" ref="AJ22:AJ32" si="149">SUM(AH22:AI22)</f>
        <v>216</v>
      </c>
      <c r="AK22" s="26">
        <f t="shared" ref="AK22:AL22" si="150">SUM(AE22+AH22)</f>
        <v>631</v>
      </c>
      <c r="AL22" s="26">
        <f t="shared" si="150"/>
        <v>1700</v>
      </c>
      <c r="AM22" s="27">
        <f t="shared" ref="AM22:AM32" si="151">SUM(AK22:AL22)</f>
        <v>2331</v>
      </c>
      <c r="AN22" s="30">
        <f>November!AT22</f>
        <v>683</v>
      </c>
      <c r="AO22" s="26">
        <f>November!AU22</f>
        <v>2508</v>
      </c>
      <c r="AP22" s="26">
        <f t="shared" ref="AP22:AP32" si="152">SUM(AN22:AO22)</f>
        <v>3191</v>
      </c>
      <c r="AQ22" s="25">
        <v>90</v>
      </c>
      <c r="AR22" s="25">
        <v>257</v>
      </c>
      <c r="AS22" s="26">
        <f t="shared" ref="AS22:AS32" si="153">SUM(AQ22:AR22)</f>
        <v>347</v>
      </c>
      <c r="AT22" s="26">
        <f t="shared" ref="AT22:AU22" si="154">SUM(AN22+AQ22)</f>
        <v>773</v>
      </c>
      <c r="AU22" s="26">
        <f t="shared" si="154"/>
        <v>2765</v>
      </c>
      <c r="AV22" s="27">
        <f t="shared" ref="AV22:AV32" si="155">SUM(AT22:AU22)</f>
        <v>3538</v>
      </c>
      <c r="AW22" s="28">
        <f>November!BC22</f>
        <v>1084</v>
      </c>
      <c r="AX22" s="28">
        <f>November!BD22</f>
        <v>2895</v>
      </c>
      <c r="AY22" s="26">
        <f t="shared" ref="AY22:AY32" si="156">SUM(AW22:AX22)</f>
        <v>3979</v>
      </c>
      <c r="AZ22" s="25">
        <v>107</v>
      </c>
      <c r="BA22" s="25">
        <v>293</v>
      </c>
      <c r="BB22" s="26">
        <f t="shared" ref="BB22:BB32" si="157">SUM(AZ22:BA22)</f>
        <v>400</v>
      </c>
      <c r="BC22" s="26">
        <f t="shared" ref="BC22:BD22" si="158">SUM(AW22+AZ22)</f>
        <v>1191</v>
      </c>
      <c r="BD22" s="26">
        <f t="shared" si="158"/>
        <v>3188</v>
      </c>
      <c r="BE22" s="27">
        <f t="shared" ref="BE22:BE32" si="159">SUM(BC22:BD22)</f>
        <v>4379</v>
      </c>
      <c r="BF22" s="30">
        <f>November!BL22</f>
        <v>203</v>
      </c>
      <c r="BG22" s="26">
        <f>November!BM22</f>
        <v>1031</v>
      </c>
      <c r="BH22" s="26">
        <f t="shared" ref="BH22:BH32" si="160">SUM(BF22:BG22)</f>
        <v>1234</v>
      </c>
      <c r="BI22" s="25">
        <v>40</v>
      </c>
      <c r="BJ22" s="25">
        <v>133</v>
      </c>
      <c r="BK22" s="26">
        <f t="shared" ref="BK22:BK32" si="161">SUM(BI22:BJ22)</f>
        <v>173</v>
      </c>
      <c r="BL22" s="26">
        <f t="shared" ref="BL22:BM22" si="162">SUM(BF22+BI22)</f>
        <v>243</v>
      </c>
      <c r="BM22" s="26">
        <f t="shared" si="162"/>
        <v>1164</v>
      </c>
      <c r="BN22" s="27">
        <f t="shared" ref="BN22:BN32" si="163">SUM(BL22:BM22)</f>
        <v>1407</v>
      </c>
      <c r="BO22" s="28">
        <f>November!BU22</f>
        <v>141</v>
      </c>
      <c r="BP22" s="28">
        <f>November!BV22</f>
        <v>365</v>
      </c>
      <c r="BQ22" s="26">
        <f t="shared" ref="BQ22:BQ32" si="164">SUM(BO22:BP22)</f>
        <v>506</v>
      </c>
      <c r="BR22" s="26"/>
      <c r="BS22" s="26"/>
      <c r="BT22" s="26">
        <f t="shared" ref="BT22:BT32" si="165">SUM(BR22:BS22)</f>
        <v>0</v>
      </c>
      <c r="BU22" s="26">
        <f t="shared" ref="BU22:BV22" si="166">SUM(BO22+BR22)</f>
        <v>141</v>
      </c>
      <c r="BV22" s="26">
        <f t="shared" si="166"/>
        <v>365</v>
      </c>
      <c r="BW22" s="27">
        <f t="shared" ref="BW22:BW32" si="167">SUM(BU22:BV22)</f>
        <v>506</v>
      </c>
      <c r="BX22" s="30">
        <f>November!CD22</f>
        <v>269</v>
      </c>
      <c r="BY22" s="26">
        <f>November!CE22</f>
        <v>844</v>
      </c>
      <c r="BZ22" s="26">
        <f t="shared" ref="BZ22:BZ32" si="168">SUM(BX22:BY22)</f>
        <v>1113</v>
      </c>
      <c r="CA22" s="25">
        <v>52</v>
      </c>
      <c r="CB22" s="25">
        <v>120</v>
      </c>
      <c r="CC22" s="26">
        <f t="shared" ref="CC22:CC32" si="169">SUM(CA22:CB22)</f>
        <v>172</v>
      </c>
      <c r="CD22" s="26">
        <f t="shared" ref="CD22:CE22" si="170">SUM(BX22+CA22)</f>
        <v>321</v>
      </c>
      <c r="CE22" s="26">
        <f t="shared" si="170"/>
        <v>964</v>
      </c>
      <c r="CF22" s="27">
        <f t="shared" ref="CF22:CF32" si="171">SUM(CD22:CE22)</f>
        <v>1285</v>
      </c>
      <c r="CG22" s="28">
        <f>November!CM22</f>
        <v>343</v>
      </c>
      <c r="CH22" s="28">
        <f>November!CN22</f>
        <v>1203</v>
      </c>
      <c r="CI22" s="26">
        <f t="shared" ref="CI22:CI32" si="172">SUM(CG22:CH22)</f>
        <v>1546</v>
      </c>
      <c r="CJ22" s="25">
        <v>40</v>
      </c>
      <c r="CK22" s="25">
        <v>114</v>
      </c>
      <c r="CL22" s="26">
        <f t="shared" ref="CL22:CL32" si="173">SUM(CJ22:CK22)</f>
        <v>154</v>
      </c>
      <c r="CM22" s="26">
        <f t="shared" ref="CM22:CN22" si="174">SUM(CG22+CJ22)</f>
        <v>383</v>
      </c>
      <c r="CN22" s="26">
        <f t="shared" si="174"/>
        <v>1317</v>
      </c>
      <c r="CO22" s="27">
        <f t="shared" ref="CO22:CO32" si="175">SUM(CM22:CN22)</f>
        <v>1700</v>
      </c>
      <c r="CP22" s="95">
        <f ca="1">IFERROR(__xludf.DUMMYFUNCTION("""COMPUTED_VALUE"""),734)</f>
        <v>734</v>
      </c>
      <c r="CQ22" s="96">
        <f ca="1">IFERROR(__xludf.DUMMYFUNCTION("""COMPUTED_VALUE"""),2322)</f>
        <v>2322</v>
      </c>
      <c r="CR22" s="96">
        <f ca="1">IFERROR(__xludf.DUMMYFUNCTION("""COMPUTED_VALUE"""),3056)</f>
        <v>3056</v>
      </c>
      <c r="CS22" s="100">
        <f ca="1">IFERROR(__xludf.DUMMYFUNCTION("""COMPUTED_VALUE"""),99)</f>
        <v>99</v>
      </c>
      <c r="CT22" s="100">
        <f ca="1">IFERROR(__xludf.DUMMYFUNCTION("""COMPUTED_VALUE"""),224)</f>
        <v>224</v>
      </c>
      <c r="CU22" s="100">
        <f ca="1">IFERROR(__xludf.DUMMYFUNCTION("""COMPUTED_VALUE"""),323)</f>
        <v>323</v>
      </c>
      <c r="CV22" s="96">
        <f ca="1">IFERROR(__xludf.DUMMYFUNCTION("""COMPUTED_VALUE"""),833)</f>
        <v>833</v>
      </c>
      <c r="CW22" s="96">
        <f ca="1">IFERROR(__xludf.DUMMYFUNCTION("""COMPUTED_VALUE"""),2546)</f>
        <v>2546</v>
      </c>
      <c r="CX22" s="97">
        <f ca="1">IFERROR(__xludf.DUMMYFUNCTION("""COMPUTED_VALUE"""),3379)</f>
        <v>3379</v>
      </c>
      <c r="CY22" s="28">
        <f>November!DE22</f>
        <v>352</v>
      </c>
      <c r="CZ22" s="28">
        <f>November!DF22</f>
        <v>1328</v>
      </c>
      <c r="DA22" s="26">
        <f t="shared" ref="DA22:DA32" si="176">SUM(CY22:CZ22)</f>
        <v>1680</v>
      </c>
      <c r="DB22" s="25">
        <v>58</v>
      </c>
      <c r="DC22" s="25">
        <v>148</v>
      </c>
      <c r="DD22" s="26">
        <f t="shared" ref="DD22:DD32" si="177">SUM(DB22:DC22)</f>
        <v>206</v>
      </c>
      <c r="DE22" s="26">
        <f t="shared" ref="DE22:DF22" si="178">SUM(CY22+DB22)</f>
        <v>410</v>
      </c>
      <c r="DF22" s="26">
        <f t="shared" si="178"/>
        <v>1476</v>
      </c>
      <c r="DG22" s="27">
        <f t="shared" ref="DG22:DG32" si="179">SUM(DE22:DF22)</f>
        <v>1886</v>
      </c>
      <c r="DH22" s="30">
        <f>November!DN22</f>
        <v>846</v>
      </c>
      <c r="DI22" s="26">
        <f>November!DO22</f>
        <v>2976</v>
      </c>
      <c r="DJ22" s="26">
        <f t="shared" ref="DJ22:DJ32" si="180">SUM(DH22:DI22)</f>
        <v>3822</v>
      </c>
      <c r="DK22" s="25">
        <v>118</v>
      </c>
      <c r="DL22" s="25">
        <v>315</v>
      </c>
      <c r="DM22" s="26">
        <f t="shared" ref="DM22:DM32" si="181">SUM(DK22:DL22)</f>
        <v>433</v>
      </c>
      <c r="DN22" s="26">
        <f t="shared" ref="DN22:DO22" si="182">SUM(DH22+DK22)</f>
        <v>964</v>
      </c>
      <c r="DO22" s="26">
        <f t="shared" si="182"/>
        <v>3291</v>
      </c>
      <c r="DP22" s="27">
        <f t="shared" ref="DP22:DP32" si="183">SUM(DN22:DO22)</f>
        <v>4255</v>
      </c>
      <c r="DQ22" s="28">
        <f>November!DW22</f>
        <v>1060</v>
      </c>
      <c r="DR22" s="26">
        <f>November!DX22</f>
        <v>2817</v>
      </c>
      <c r="DS22" s="26">
        <f t="shared" ref="DS22:DS32" si="184">SUM(DQ22:DR22)</f>
        <v>3877</v>
      </c>
      <c r="DT22" s="200">
        <v>92</v>
      </c>
      <c r="DU22" s="201">
        <v>277</v>
      </c>
      <c r="DV22" s="26">
        <f t="shared" ref="DV22:DV32" si="185">SUM(DT22:DU22)</f>
        <v>369</v>
      </c>
      <c r="DW22" s="26">
        <f t="shared" ref="DW22:DX22" si="186">SUM(DQ22+DT22)</f>
        <v>1152</v>
      </c>
      <c r="DX22" s="26">
        <f t="shared" si="186"/>
        <v>3094</v>
      </c>
      <c r="DY22" s="27">
        <f t="shared" ref="DY22:DY32" si="187">SUM(DW22:DX22)</f>
        <v>4246</v>
      </c>
      <c r="DZ22" s="30">
        <f>November!EF22</f>
        <v>610</v>
      </c>
      <c r="EA22" s="26">
        <f>November!EG22</f>
        <v>2019</v>
      </c>
      <c r="EB22" s="26">
        <f t="shared" ref="EB22:EB32" si="188">SUM(DZ22:EA22)</f>
        <v>2629</v>
      </c>
      <c r="EC22" s="25">
        <v>69</v>
      </c>
      <c r="ED22" s="25">
        <v>214</v>
      </c>
      <c r="EE22" s="26">
        <f t="shared" ref="EE22:EE32" si="189">SUM(EC22:ED22)</f>
        <v>283</v>
      </c>
      <c r="EF22" s="26">
        <f t="shared" ref="EF22:EG22" si="190">SUM(DZ22+EC22)</f>
        <v>679</v>
      </c>
      <c r="EG22" s="26">
        <f t="shared" si="190"/>
        <v>2233</v>
      </c>
      <c r="EH22" s="27">
        <f t="shared" ref="EH22:EH32" si="191">SUM(EF22:EG22)</f>
        <v>2912</v>
      </c>
      <c r="EI22" s="30">
        <f>November!EO22</f>
        <v>392</v>
      </c>
      <c r="EJ22" s="26">
        <f>November!EP22</f>
        <v>1077</v>
      </c>
      <c r="EK22" s="26">
        <f t="shared" ref="EK22:EK32" si="192">SUM(EI22:EJ22)</f>
        <v>1469</v>
      </c>
      <c r="EL22" s="25">
        <v>66</v>
      </c>
      <c r="EM22" s="25">
        <v>149</v>
      </c>
      <c r="EN22" s="26">
        <f t="shared" ref="EN22:EN32" si="193">SUM(EL22:EM22)</f>
        <v>215</v>
      </c>
      <c r="EO22" s="26">
        <f t="shared" ref="EO22:EP22" si="194">SUM(EI22+EL22)</f>
        <v>458</v>
      </c>
      <c r="EP22" s="26">
        <f t="shared" si="194"/>
        <v>1226</v>
      </c>
      <c r="EQ22" s="27">
        <f t="shared" ref="EQ22:EQ32" si="195">SUM(EO22:EP22)</f>
        <v>1684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 ht="14">
      <c r="A23" s="58"/>
      <c r="B23" s="59">
        <v>2</v>
      </c>
      <c r="C23" s="57" t="s">
        <v>44</v>
      </c>
      <c r="D23" s="24">
        <f>November!J23</f>
        <v>84</v>
      </c>
      <c r="E23" s="25">
        <f>November!K23</f>
        <v>242</v>
      </c>
      <c r="F23" s="26">
        <f t="shared" si="136"/>
        <v>326</v>
      </c>
      <c r="G23" s="25">
        <v>18</v>
      </c>
      <c r="H23" s="25">
        <v>24</v>
      </c>
      <c r="I23" s="26">
        <f t="shared" si="137"/>
        <v>42</v>
      </c>
      <c r="J23" s="26">
        <f t="shared" ref="J23:K23" si="196">SUM(D23+G23)</f>
        <v>102</v>
      </c>
      <c r="K23" s="26">
        <f t="shared" si="196"/>
        <v>266</v>
      </c>
      <c r="L23" s="27">
        <f t="shared" si="139"/>
        <v>368</v>
      </c>
      <c r="M23" s="28">
        <f>November!S23</f>
        <v>116</v>
      </c>
      <c r="N23" s="26">
        <f>November!T23</f>
        <v>236</v>
      </c>
      <c r="O23" s="26">
        <f t="shared" si="140"/>
        <v>352</v>
      </c>
      <c r="P23" s="25">
        <v>24</v>
      </c>
      <c r="Q23" s="25">
        <v>32</v>
      </c>
      <c r="R23" s="26">
        <f t="shared" si="141"/>
        <v>56</v>
      </c>
      <c r="S23" s="26">
        <f t="shared" ref="S23:T23" si="197">SUM(M23+P23)</f>
        <v>140</v>
      </c>
      <c r="T23" s="26">
        <f t="shared" si="197"/>
        <v>268</v>
      </c>
      <c r="U23" s="27">
        <f t="shared" si="143"/>
        <v>408</v>
      </c>
      <c r="V23" s="28">
        <f>November!AB23</f>
        <v>235</v>
      </c>
      <c r="W23" s="28">
        <f>November!AC23</f>
        <v>569</v>
      </c>
      <c r="X23" s="26">
        <f t="shared" si="144"/>
        <v>804</v>
      </c>
      <c r="Y23" s="68">
        <v>37</v>
      </c>
      <c r="Z23" s="59">
        <v>82</v>
      </c>
      <c r="AA23" s="26">
        <f t="shared" si="145"/>
        <v>119</v>
      </c>
      <c r="AB23" s="26">
        <f t="shared" ref="AB23:AC23" si="198">SUM(V23+Y23)</f>
        <v>272</v>
      </c>
      <c r="AC23" s="26">
        <f t="shared" si="198"/>
        <v>651</v>
      </c>
      <c r="AD23" s="27">
        <f t="shared" si="147"/>
        <v>923</v>
      </c>
      <c r="AE23" s="28">
        <f>November!AK23</f>
        <v>272</v>
      </c>
      <c r="AF23" s="28">
        <f>November!AL23</f>
        <v>884</v>
      </c>
      <c r="AG23" s="26">
        <f t="shared" si="148"/>
        <v>1156</v>
      </c>
      <c r="AH23" s="25">
        <v>39</v>
      </c>
      <c r="AI23" s="25">
        <v>83</v>
      </c>
      <c r="AJ23" s="26">
        <f t="shared" si="149"/>
        <v>122</v>
      </c>
      <c r="AK23" s="26">
        <f t="shared" ref="AK23:AL23" si="199">SUM(AE23+AH23)</f>
        <v>311</v>
      </c>
      <c r="AL23" s="26">
        <f t="shared" si="199"/>
        <v>967</v>
      </c>
      <c r="AM23" s="27">
        <f t="shared" si="151"/>
        <v>1278</v>
      </c>
      <c r="AN23" s="30">
        <f>November!AT23</f>
        <v>320</v>
      </c>
      <c r="AO23" s="26">
        <f>November!AU23</f>
        <v>866</v>
      </c>
      <c r="AP23" s="26">
        <f t="shared" si="152"/>
        <v>1186</v>
      </c>
      <c r="AQ23" s="25">
        <v>49</v>
      </c>
      <c r="AR23" s="25">
        <v>105</v>
      </c>
      <c r="AS23" s="26">
        <f t="shared" si="153"/>
        <v>154</v>
      </c>
      <c r="AT23" s="26">
        <f t="shared" ref="AT23:AU23" si="200">SUM(AN23+AQ23)</f>
        <v>369</v>
      </c>
      <c r="AU23" s="26">
        <f t="shared" si="200"/>
        <v>971</v>
      </c>
      <c r="AV23" s="27">
        <f t="shared" si="155"/>
        <v>1340</v>
      </c>
      <c r="AW23" s="28">
        <f>November!BC23</f>
        <v>597</v>
      </c>
      <c r="AX23" s="28">
        <f>November!BD23</f>
        <v>1327</v>
      </c>
      <c r="AY23" s="26">
        <f t="shared" si="156"/>
        <v>1924</v>
      </c>
      <c r="AZ23" s="25">
        <v>64</v>
      </c>
      <c r="BA23" s="25">
        <v>143</v>
      </c>
      <c r="BB23" s="26">
        <f t="shared" si="157"/>
        <v>207</v>
      </c>
      <c r="BC23" s="26">
        <f t="shared" ref="BC23:BD23" si="201">SUM(AW23+AZ23)</f>
        <v>661</v>
      </c>
      <c r="BD23" s="26">
        <f t="shared" si="201"/>
        <v>1470</v>
      </c>
      <c r="BE23" s="27">
        <f t="shared" si="159"/>
        <v>2131</v>
      </c>
      <c r="BF23" s="30">
        <f>November!BL23</f>
        <v>63</v>
      </c>
      <c r="BG23" s="26">
        <f>November!BM23</f>
        <v>220</v>
      </c>
      <c r="BH23" s="26">
        <f t="shared" si="160"/>
        <v>283</v>
      </c>
      <c r="BI23" s="25">
        <v>23</v>
      </c>
      <c r="BJ23" s="25">
        <v>41</v>
      </c>
      <c r="BK23" s="26">
        <f t="shared" si="161"/>
        <v>64</v>
      </c>
      <c r="BL23" s="26">
        <f t="shared" ref="BL23:BM23" si="202">SUM(BF23+BI23)</f>
        <v>86</v>
      </c>
      <c r="BM23" s="26">
        <f t="shared" si="202"/>
        <v>261</v>
      </c>
      <c r="BN23" s="27">
        <f t="shared" si="163"/>
        <v>347</v>
      </c>
      <c r="BO23" s="28">
        <f>November!BU23</f>
        <v>51</v>
      </c>
      <c r="BP23" s="28">
        <f>November!BV23</f>
        <v>109</v>
      </c>
      <c r="BQ23" s="26">
        <f t="shared" si="164"/>
        <v>160</v>
      </c>
      <c r="BR23" s="26"/>
      <c r="BS23" s="26"/>
      <c r="BT23" s="26">
        <f t="shared" si="165"/>
        <v>0</v>
      </c>
      <c r="BU23" s="26">
        <f t="shared" ref="BU23:BV23" si="203">SUM(BO23+BR23)</f>
        <v>51</v>
      </c>
      <c r="BV23" s="26">
        <f t="shared" si="203"/>
        <v>109</v>
      </c>
      <c r="BW23" s="27">
        <f t="shared" si="167"/>
        <v>160</v>
      </c>
      <c r="BX23" s="30">
        <f>November!CD23</f>
        <v>230</v>
      </c>
      <c r="BY23" s="26">
        <f>November!CE23</f>
        <v>620</v>
      </c>
      <c r="BZ23" s="26">
        <f t="shared" si="168"/>
        <v>850</v>
      </c>
      <c r="CA23" s="25">
        <v>34</v>
      </c>
      <c r="CB23" s="25">
        <v>58</v>
      </c>
      <c r="CC23" s="26">
        <f t="shared" si="169"/>
        <v>92</v>
      </c>
      <c r="CD23" s="26">
        <f t="shared" ref="CD23:CE23" si="204">SUM(BX23+CA23)</f>
        <v>264</v>
      </c>
      <c r="CE23" s="26">
        <f t="shared" si="204"/>
        <v>678</v>
      </c>
      <c r="CF23" s="27">
        <f t="shared" si="171"/>
        <v>942</v>
      </c>
      <c r="CG23" s="28">
        <f>November!CM23</f>
        <v>252</v>
      </c>
      <c r="CH23" s="28">
        <f>November!CN23</f>
        <v>818</v>
      </c>
      <c r="CI23" s="26">
        <f t="shared" si="172"/>
        <v>1070</v>
      </c>
      <c r="CJ23" s="25">
        <v>24</v>
      </c>
      <c r="CK23" s="25">
        <v>59</v>
      </c>
      <c r="CL23" s="26">
        <f t="shared" si="173"/>
        <v>83</v>
      </c>
      <c r="CM23" s="26">
        <f t="shared" ref="CM23:CN23" si="205">SUM(CG23+CJ23)</f>
        <v>276</v>
      </c>
      <c r="CN23" s="26">
        <f t="shared" si="205"/>
        <v>877</v>
      </c>
      <c r="CO23" s="27">
        <f t="shared" si="175"/>
        <v>1153</v>
      </c>
      <c r="CP23" s="95">
        <f ca="1">IFERROR(__xludf.DUMMYFUNCTION("""COMPUTED_VALUE"""),188)</f>
        <v>188</v>
      </c>
      <c r="CQ23" s="96">
        <f ca="1">IFERROR(__xludf.DUMMYFUNCTION("""COMPUTED_VALUE"""),487)</f>
        <v>487</v>
      </c>
      <c r="CR23" s="96">
        <f ca="1">IFERROR(__xludf.DUMMYFUNCTION("""COMPUTED_VALUE"""),675)</f>
        <v>675</v>
      </c>
      <c r="CS23" s="100">
        <f ca="1">IFERROR(__xludf.DUMMYFUNCTION("""COMPUTED_VALUE"""),40)</f>
        <v>40</v>
      </c>
      <c r="CT23" s="100">
        <f ca="1">IFERROR(__xludf.DUMMYFUNCTION("""COMPUTED_VALUE"""),64)</f>
        <v>64</v>
      </c>
      <c r="CU23" s="100">
        <f ca="1">IFERROR(__xludf.DUMMYFUNCTION("""COMPUTED_VALUE"""),104)</f>
        <v>104</v>
      </c>
      <c r="CV23" s="96">
        <f ca="1">IFERROR(__xludf.DUMMYFUNCTION("""COMPUTED_VALUE"""),228)</f>
        <v>228</v>
      </c>
      <c r="CW23" s="96">
        <f ca="1">IFERROR(__xludf.DUMMYFUNCTION("""COMPUTED_VALUE"""),551)</f>
        <v>551</v>
      </c>
      <c r="CX23" s="97">
        <f ca="1">IFERROR(__xludf.DUMMYFUNCTION("""COMPUTED_VALUE"""),779)</f>
        <v>779</v>
      </c>
      <c r="CY23" s="28">
        <f>November!DE23</f>
        <v>78</v>
      </c>
      <c r="CZ23" s="28">
        <f>November!DF23</f>
        <v>239</v>
      </c>
      <c r="DA23" s="26">
        <f t="shared" si="176"/>
        <v>317</v>
      </c>
      <c r="DB23" s="25">
        <v>21</v>
      </c>
      <c r="DC23" s="25">
        <v>31</v>
      </c>
      <c r="DD23" s="26">
        <f t="shared" si="177"/>
        <v>52</v>
      </c>
      <c r="DE23" s="26">
        <f t="shared" ref="DE23:DF23" si="206">SUM(CY23+DB23)</f>
        <v>99</v>
      </c>
      <c r="DF23" s="26">
        <f t="shared" si="206"/>
        <v>270</v>
      </c>
      <c r="DG23" s="27">
        <f t="shared" si="179"/>
        <v>369</v>
      </c>
      <c r="DH23" s="30">
        <f>November!DN23</f>
        <v>431</v>
      </c>
      <c r="DI23" s="26">
        <f>November!DO23</f>
        <v>1066</v>
      </c>
      <c r="DJ23" s="26">
        <f t="shared" si="180"/>
        <v>1497</v>
      </c>
      <c r="DK23" s="25">
        <v>78</v>
      </c>
      <c r="DL23" s="25">
        <v>144</v>
      </c>
      <c r="DM23" s="26">
        <f t="shared" si="181"/>
        <v>222</v>
      </c>
      <c r="DN23" s="26">
        <f t="shared" ref="DN23:DO23" si="207">SUM(DH23+DK23)</f>
        <v>509</v>
      </c>
      <c r="DO23" s="26">
        <f t="shared" si="207"/>
        <v>1210</v>
      </c>
      <c r="DP23" s="27">
        <f t="shared" si="183"/>
        <v>1719</v>
      </c>
      <c r="DQ23" s="28">
        <f>November!DW23</f>
        <v>312</v>
      </c>
      <c r="DR23" s="26">
        <f>November!DX23</f>
        <v>851</v>
      </c>
      <c r="DS23" s="26">
        <f t="shared" si="184"/>
        <v>1163</v>
      </c>
      <c r="DT23" s="204">
        <v>22</v>
      </c>
      <c r="DU23" s="203">
        <v>52</v>
      </c>
      <c r="DV23" s="26">
        <f t="shared" si="185"/>
        <v>74</v>
      </c>
      <c r="DW23" s="26">
        <f t="shared" ref="DW23:DX23" si="208">SUM(DQ23+DT23)</f>
        <v>334</v>
      </c>
      <c r="DX23" s="26">
        <f t="shared" si="208"/>
        <v>903</v>
      </c>
      <c r="DY23" s="27">
        <f t="shared" si="187"/>
        <v>1237</v>
      </c>
      <c r="DZ23" s="30">
        <f>November!EF23</f>
        <v>233</v>
      </c>
      <c r="EA23" s="26">
        <f>November!EG23</f>
        <v>552</v>
      </c>
      <c r="EB23" s="26">
        <f t="shared" si="188"/>
        <v>785</v>
      </c>
      <c r="EC23" s="25">
        <v>21</v>
      </c>
      <c r="ED23" s="25">
        <v>41</v>
      </c>
      <c r="EE23" s="26">
        <f t="shared" si="189"/>
        <v>62</v>
      </c>
      <c r="EF23" s="26">
        <f t="shared" ref="EF23:EG23" si="209">SUM(DZ23+EC23)</f>
        <v>254</v>
      </c>
      <c r="EG23" s="26">
        <f t="shared" si="209"/>
        <v>593</v>
      </c>
      <c r="EH23" s="27">
        <f t="shared" si="191"/>
        <v>847</v>
      </c>
      <c r="EI23" s="30">
        <f>November!EO23</f>
        <v>221</v>
      </c>
      <c r="EJ23" s="26">
        <f>November!EP23</f>
        <v>446</v>
      </c>
      <c r="EK23" s="26">
        <f t="shared" si="192"/>
        <v>667</v>
      </c>
      <c r="EL23" s="25">
        <v>38</v>
      </c>
      <c r="EM23" s="25">
        <v>71</v>
      </c>
      <c r="EN23" s="26">
        <f t="shared" si="193"/>
        <v>109</v>
      </c>
      <c r="EO23" s="26">
        <f t="shared" ref="EO23:EP23" si="210">SUM(EI23+EL23)</f>
        <v>259</v>
      </c>
      <c r="EP23" s="26">
        <f t="shared" si="210"/>
        <v>517</v>
      </c>
      <c r="EQ23" s="27">
        <f t="shared" si="195"/>
        <v>776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 ht="14">
      <c r="A24" s="58"/>
      <c r="B24" s="59">
        <v>3</v>
      </c>
      <c r="C24" s="57" t="s">
        <v>45</v>
      </c>
      <c r="D24" s="24">
        <f>November!J24</f>
        <v>0</v>
      </c>
      <c r="E24" s="25">
        <f>November!K24</f>
        <v>0</v>
      </c>
      <c r="F24" s="26">
        <f t="shared" si="136"/>
        <v>0</v>
      </c>
      <c r="G24" s="25"/>
      <c r="H24" s="25"/>
      <c r="I24" s="26">
        <f t="shared" si="137"/>
        <v>0</v>
      </c>
      <c r="J24" s="26">
        <f t="shared" ref="J24:K24" si="211">SUM(D24+G24)</f>
        <v>0</v>
      </c>
      <c r="K24" s="26">
        <f t="shared" si="211"/>
        <v>0</v>
      </c>
      <c r="L24" s="27">
        <f t="shared" si="139"/>
        <v>0</v>
      </c>
      <c r="M24" s="28">
        <f>November!S24</f>
        <v>38</v>
      </c>
      <c r="N24" s="26">
        <f>November!T24</f>
        <v>82</v>
      </c>
      <c r="O24" s="26">
        <f t="shared" si="140"/>
        <v>120</v>
      </c>
      <c r="P24" s="25">
        <v>0</v>
      </c>
      <c r="Q24" s="25">
        <v>1</v>
      </c>
      <c r="R24" s="26">
        <f t="shared" si="141"/>
        <v>1</v>
      </c>
      <c r="S24" s="26">
        <f t="shared" ref="S24:T24" si="212">SUM(M24+P24)</f>
        <v>38</v>
      </c>
      <c r="T24" s="26">
        <f t="shared" si="212"/>
        <v>83</v>
      </c>
      <c r="U24" s="27">
        <f t="shared" si="143"/>
        <v>121</v>
      </c>
      <c r="V24" s="28">
        <f>November!AB24</f>
        <v>25</v>
      </c>
      <c r="W24" s="28">
        <f>November!AC24</f>
        <v>37</v>
      </c>
      <c r="X24" s="26">
        <f t="shared" si="144"/>
        <v>62</v>
      </c>
      <c r="Y24" s="68">
        <v>18</v>
      </c>
      <c r="Z24" s="59">
        <v>48</v>
      </c>
      <c r="AA24" s="26">
        <f t="shared" si="145"/>
        <v>66</v>
      </c>
      <c r="AB24" s="26">
        <f t="shared" ref="AB24:AC24" si="213">SUM(V24+Y24)</f>
        <v>43</v>
      </c>
      <c r="AC24" s="26">
        <f t="shared" si="213"/>
        <v>85</v>
      </c>
      <c r="AD24" s="27">
        <f t="shared" si="147"/>
        <v>128</v>
      </c>
      <c r="AE24" s="28">
        <f>November!AK24</f>
        <v>125</v>
      </c>
      <c r="AF24" s="28">
        <f>November!AL24</f>
        <v>437</v>
      </c>
      <c r="AG24" s="26">
        <f t="shared" si="148"/>
        <v>562</v>
      </c>
      <c r="AH24" s="25">
        <v>14</v>
      </c>
      <c r="AI24" s="25">
        <v>44</v>
      </c>
      <c r="AJ24" s="26">
        <f t="shared" si="149"/>
        <v>58</v>
      </c>
      <c r="AK24" s="26">
        <f t="shared" ref="AK24:AL24" si="214">SUM(AE24+AH24)</f>
        <v>139</v>
      </c>
      <c r="AL24" s="26">
        <f t="shared" si="214"/>
        <v>481</v>
      </c>
      <c r="AM24" s="27">
        <f t="shared" si="151"/>
        <v>620</v>
      </c>
      <c r="AN24" s="30">
        <f>November!AT24</f>
        <v>281</v>
      </c>
      <c r="AO24" s="26">
        <f>November!AU24</f>
        <v>701</v>
      </c>
      <c r="AP24" s="26">
        <f t="shared" si="152"/>
        <v>982</v>
      </c>
      <c r="AQ24" s="25">
        <v>29</v>
      </c>
      <c r="AR24" s="25">
        <v>71</v>
      </c>
      <c r="AS24" s="26">
        <f t="shared" si="153"/>
        <v>100</v>
      </c>
      <c r="AT24" s="26">
        <f t="shared" ref="AT24:AU24" si="215">SUM(AN24+AQ24)</f>
        <v>310</v>
      </c>
      <c r="AU24" s="26">
        <f t="shared" si="215"/>
        <v>772</v>
      </c>
      <c r="AV24" s="27">
        <f t="shared" si="155"/>
        <v>1082</v>
      </c>
      <c r="AW24" s="28">
        <f>November!BC24</f>
        <v>80</v>
      </c>
      <c r="AX24" s="28">
        <f>November!BD24</f>
        <v>125</v>
      </c>
      <c r="AY24" s="26">
        <f t="shared" si="156"/>
        <v>205</v>
      </c>
      <c r="AZ24" s="25">
        <v>15</v>
      </c>
      <c r="BA24" s="25">
        <v>38</v>
      </c>
      <c r="BB24" s="26">
        <f t="shared" si="157"/>
        <v>53</v>
      </c>
      <c r="BC24" s="26">
        <f t="shared" ref="BC24:BD24" si="216">SUM(AW24+AZ24)</f>
        <v>95</v>
      </c>
      <c r="BD24" s="26">
        <f t="shared" si="216"/>
        <v>163</v>
      </c>
      <c r="BE24" s="27">
        <f t="shared" si="159"/>
        <v>258</v>
      </c>
      <c r="BF24" s="30">
        <f>November!BL24</f>
        <v>14</v>
      </c>
      <c r="BG24" s="26">
        <f>November!BM24</f>
        <v>53</v>
      </c>
      <c r="BH24" s="26">
        <f t="shared" si="160"/>
        <v>67</v>
      </c>
      <c r="BI24" s="25">
        <v>4</v>
      </c>
      <c r="BJ24" s="25">
        <v>7</v>
      </c>
      <c r="BK24" s="26">
        <f t="shared" si="161"/>
        <v>11</v>
      </c>
      <c r="BL24" s="26">
        <f t="shared" ref="BL24:BM24" si="217">SUM(BF24+BI24)</f>
        <v>18</v>
      </c>
      <c r="BM24" s="26">
        <f t="shared" si="217"/>
        <v>60</v>
      </c>
      <c r="BN24" s="27">
        <f t="shared" si="163"/>
        <v>78</v>
      </c>
      <c r="BO24" s="28">
        <f>November!BU24</f>
        <v>15</v>
      </c>
      <c r="BP24" s="28">
        <f>November!BV24</f>
        <v>44</v>
      </c>
      <c r="BQ24" s="26">
        <f t="shared" si="164"/>
        <v>59</v>
      </c>
      <c r="BR24" s="26"/>
      <c r="BS24" s="26"/>
      <c r="BT24" s="26">
        <f t="shared" si="165"/>
        <v>0</v>
      </c>
      <c r="BU24" s="26">
        <f t="shared" ref="BU24:BV24" si="218">SUM(BO24+BR24)</f>
        <v>15</v>
      </c>
      <c r="BV24" s="26">
        <f t="shared" si="218"/>
        <v>44</v>
      </c>
      <c r="BW24" s="27">
        <f t="shared" si="167"/>
        <v>59</v>
      </c>
      <c r="BX24" s="30">
        <f>November!CD24</f>
        <v>43</v>
      </c>
      <c r="BY24" s="26">
        <f>November!CE24</f>
        <v>89</v>
      </c>
      <c r="BZ24" s="26">
        <f t="shared" si="168"/>
        <v>132</v>
      </c>
      <c r="CA24" s="25">
        <v>8</v>
      </c>
      <c r="CB24" s="25">
        <v>6</v>
      </c>
      <c r="CC24" s="26">
        <f t="shared" si="169"/>
        <v>14</v>
      </c>
      <c r="CD24" s="26">
        <f t="shared" ref="CD24:CE24" si="219">SUM(BX24+CA24)</f>
        <v>51</v>
      </c>
      <c r="CE24" s="26">
        <f t="shared" si="219"/>
        <v>95</v>
      </c>
      <c r="CF24" s="27">
        <f t="shared" si="171"/>
        <v>146</v>
      </c>
      <c r="CG24" s="28">
        <f>November!CM24</f>
        <v>95</v>
      </c>
      <c r="CH24" s="28">
        <f>November!CN24</f>
        <v>269</v>
      </c>
      <c r="CI24" s="26">
        <f t="shared" si="172"/>
        <v>364</v>
      </c>
      <c r="CJ24" s="25">
        <v>10</v>
      </c>
      <c r="CK24" s="25">
        <v>15</v>
      </c>
      <c r="CL24" s="26">
        <f t="shared" si="173"/>
        <v>25</v>
      </c>
      <c r="CM24" s="26">
        <f t="shared" ref="CM24:CN24" si="220">SUM(CG24+CJ24)</f>
        <v>105</v>
      </c>
      <c r="CN24" s="26">
        <f t="shared" si="220"/>
        <v>284</v>
      </c>
      <c r="CO24" s="27">
        <f t="shared" si="175"/>
        <v>389</v>
      </c>
      <c r="CP24" s="95">
        <f ca="1">IFERROR(__xludf.DUMMYFUNCTION("""COMPUTED_VALUE"""),54)</f>
        <v>54</v>
      </c>
      <c r="CQ24" s="96">
        <f ca="1">IFERROR(__xludf.DUMMYFUNCTION("""COMPUTED_VALUE"""),115)</f>
        <v>115</v>
      </c>
      <c r="CR24" s="96">
        <f ca="1">IFERROR(__xludf.DUMMYFUNCTION("""COMPUTED_VALUE"""),169)</f>
        <v>169</v>
      </c>
      <c r="CS24" s="100">
        <f ca="1">IFERROR(__xludf.DUMMYFUNCTION("""COMPUTED_VALUE"""),0)</f>
        <v>0</v>
      </c>
      <c r="CT24" s="100">
        <f ca="1">IFERROR(__xludf.DUMMYFUNCTION("""COMPUTED_VALUE"""),4)</f>
        <v>4</v>
      </c>
      <c r="CU24" s="100">
        <f ca="1">IFERROR(__xludf.DUMMYFUNCTION("""COMPUTED_VALUE"""),4)</f>
        <v>4</v>
      </c>
      <c r="CV24" s="96">
        <f ca="1">IFERROR(__xludf.DUMMYFUNCTION("""COMPUTED_VALUE"""),54)</f>
        <v>54</v>
      </c>
      <c r="CW24" s="96">
        <f ca="1">IFERROR(__xludf.DUMMYFUNCTION("""COMPUTED_VALUE"""),119)</f>
        <v>119</v>
      </c>
      <c r="CX24" s="97">
        <f ca="1">IFERROR(__xludf.DUMMYFUNCTION("""COMPUTED_VALUE"""),173)</f>
        <v>173</v>
      </c>
      <c r="CY24" s="28">
        <f>November!DE24</f>
        <v>16</v>
      </c>
      <c r="CZ24" s="28">
        <f>November!DF24</f>
        <v>34</v>
      </c>
      <c r="DA24" s="26">
        <f t="shared" si="176"/>
        <v>50</v>
      </c>
      <c r="DB24" s="25">
        <v>1</v>
      </c>
      <c r="DC24" s="25">
        <v>0</v>
      </c>
      <c r="DD24" s="26">
        <f t="shared" si="177"/>
        <v>1</v>
      </c>
      <c r="DE24" s="26">
        <f t="shared" ref="DE24:DF24" si="221">SUM(CY24+DB24)</f>
        <v>17</v>
      </c>
      <c r="DF24" s="26">
        <f t="shared" si="221"/>
        <v>34</v>
      </c>
      <c r="DG24" s="27">
        <f t="shared" si="179"/>
        <v>51</v>
      </c>
      <c r="DH24" s="30">
        <f>November!DN24</f>
        <v>298</v>
      </c>
      <c r="DI24" s="26">
        <f>November!DO24</f>
        <v>742</v>
      </c>
      <c r="DJ24" s="26">
        <f t="shared" si="180"/>
        <v>1040</v>
      </c>
      <c r="DK24" s="25">
        <v>47</v>
      </c>
      <c r="DL24" s="25">
        <v>105</v>
      </c>
      <c r="DM24" s="26">
        <f t="shared" si="181"/>
        <v>152</v>
      </c>
      <c r="DN24" s="26">
        <f t="shared" ref="DN24:DO24" si="222">SUM(DH24+DK24)</f>
        <v>345</v>
      </c>
      <c r="DO24" s="26">
        <f t="shared" si="222"/>
        <v>847</v>
      </c>
      <c r="DP24" s="27">
        <f t="shared" si="183"/>
        <v>1192</v>
      </c>
      <c r="DQ24" s="28">
        <f>November!DW24</f>
        <v>92</v>
      </c>
      <c r="DR24" s="26">
        <f>November!DX24</f>
        <v>202</v>
      </c>
      <c r="DS24" s="26">
        <f t="shared" si="184"/>
        <v>294</v>
      </c>
      <c r="DT24" s="204">
        <v>5</v>
      </c>
      <c r="DU24" s="203">
        <v>11</v>
      </c>
      <c r="DV24" s="26">
        <f t="shared" si="185"/>
        <v>16</v>
      </c>
      <c r="DW24" s="26">
        <f t="shared" ref="DW24:DX24" si="223">SUM(DQ24+DT24)</f>
        <v>97</v>
      </c>
      <c r="DX24" s="26">
        <f t="shared" si="223"/>
        <v>213</v>
      </c>
      <c r="DY24" s="27">
        <f t="shared" si="187"/>
        <v>310</v>
      </c>
      <c r="DZ24" s="30">
        <f>November!EF24</f>
        <v>233</v>
      </c>
      <c r="EA24" s="26">
        <f>November!EG24</f>
        <v>552</v>
      </c>
      <c r="EB24" s="26">
        <f t="shared" si="188"/>
        <v>785</v>
      </c>
      <c r="EC24" s="25">
        <v>21</v>
      </c>
      <c r="ED24" s="25">
        <v>41</v>
      </c>
      <c r="EE24" s="26">
        <f t="shared" si="189"/>
        <v>62</v>
      </c>
      <c r="EF24" s="26">
        <f t="shared" ref="EF24:EG24" si="224">SUM(DZ24+EC24)</f>
        <v>254</v>
      </c>
      <c r="EG24" s="26">
        <f t="shared" si="224"/>
        <v>593</v>
      </c>
      <c r="EH24" s="27">
        <f t="shared" si="191"/>
        <v>847</v>
      </c>
      <c r="EI24" s="30">
        <f>November!EO24</f>
        <v>162</v>
      </c>
      <c r="EJ24" s="26">
        <f>November!EP24</f>
        <v>337</v>
      </c>
      <c r="EK24" s="26">
        <f t="shared" si="192"/>
        <v>499</v>
      </c>
      <c r="EL24" s="25">
        <v>24</v>
      </c>
      <c r="EM24" s="25">
        <v>46</v>
      </c>
      <c r="EN24" s="26">
        <f t="shared" si="193"/>
        <v>70</v>
      </c>
      <c r="EO24" s="26">
        <f t="shared" ref="EO24:EP24" si="225">SUM(EI24+EL24)</f>
        <v>186</v>
      </c>
      <c r="EP24" s="26">
        <f t="shared" si="225"/>
        <v>383</v>
      </c>
      <c r="EQ24" s="27">
        <f t="shared" si="195"/>
        <v>569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 ht="14">
      <c r="A25" s="58"/>
      <c r="B25" s="59">
        <v>4</v>
      </c>
      <c r="C25" s="57" t="s">
        <v>46</v>
      </c>
      <c r="D25" s="24">
        <f>November!J25</f>
        <v>0</v>
      </c>
      <c r="E25" s="25">
        <f>November!K25</f>
        <v>0</v>
      </c>
      <c r="F25" s="26">
        <f t="shared" si="136"/>
        <v>0</v>
      </c>
      <c r="G25" s="26"/>
      <c r="H25" s="26"/>
      <c r="I25" s="26">
        <f t="shared" si="137"/>
        <v>0</v>
      </c>
      <c r="J25" s="26">
        <f t="shared" ref="J25:K25" si="226">SUM(D25+G25)</f>
        <v>0</v>
      </c>
      <c r="K25" s="26">
        <f t="shared" si="226"/>
        <v>0</v>
      </c>
      <c r="L25" s="27">
        <f t="shared" si="139"/>
        <v>0</v>
      </c>
      <c r="M25" s="28">
        <f>November!S25</f>
        <v>1</v>
      </c>
      <c r="N25" s="26">
        <f>November!T25</f>
        <v>4</v>
      </c>
      <c r="O25" s="26">
        <f t="shared" si="140"/>
        <v>5</v>
      </c>
      <c r="P25" s="25">
        <v>0</v>
      </c>
      <c r="Q25" s="25">
        <v>0</v>
      </c>
      <c r="R25" s="26">
        <f t="shared" si="141"/>
        <v>0</v>
      </c>
      <c r="S25" s="26">
        <f t="shared" ref="S25:T25" si="227">SUM(M25+P25)</f>
        <v>1</v>
      </c>
      <c r="T25" s="26">
        <f t="shared" si="227"/>
        <v>4</v>
      </c>
      <c r="U25" s="27">
        <f t="shared" si="143"/>
        <v>5</v>
      </c>
      <c r="V25" s="28">
        <f>November!AB25</f>
        <v>7</v>
      </c>
      <c r="W25" s="28">
        <f>November!AC25</f>
        <v>9</v>
      </c>
      <c r="X25" s="26">
        <f t="shared" si="144"/>
        <v>16</v>
      </c>
      <c r="Y25" s="68">
        <v>0</v>
      </c>
      <c r="Z25" s="59">
        <v>6</v>
      </c>
      <c r="AA25" s="26">
        <f t="shared" si="145"/>
        <v>6</v>
      </c>
      <c r="AB25" s="26">
        <f t="shared" ref="AB25:AC25" si="228">SUM(V25+Y25)</f>
        <v>7</v>
      </c>
      <c r="AC25" s="26">
        <f t="shared" si="228"/>
        <v>15</v>
      </c>
      <c r="AD25" s="27">
        <f t="shared" si="147"/>
        <v>22</v>
      </c>
      <c r="AE25" s="28">
        <f>November!AK25</f>
        <v>69</v>
      </c>
      <c r="AF25" s="28">
        <f>November!AL25</f>
        <v>211</v>
      </c>
      <c r="AG25" s="26">
        <f t="shared" si="148"/>
        <v>280</v>
      </c>
      <c r="AH25" s="25">
        <v>10</v>
      </c>
      <c r="AI25" s="25">
        <v>23</v>
      </c>
      <c r="AJ25" s="26">
        <f t="shared" si="149"/>
        <v>33</v>
      </c>
      <c r="AK25" s="26">
        <f t="shared" ref="AK25:AL25" si="229">SUM(AE25+AH25)</f>
        <v>79</v>
      </c>
      <c r="AL25" s="26">
        <f t="shared" si="229"/>
        <v>234</v>
      </c>
      <c r="AM25" s="27">
        <f t="shared" si="151"/>
        <v>313</v>
      </c>
      <c r="AN25" s="30">
        <f>November!AT25</f>
        <v>115</v>
      </c>
      <c r="AO25" s="26">
        <f>November!AU25</f>
        <v>264</v>
      </c>
      <c r="AP25" s="26">
        <f t="shared" si="152"/>
        <v>379</v>
      </c>
      <c r="AQ25" s="25">
        <v>17</v>
      </c>
      <c r="AR25" s="25">
        <v>31</v>
      </c>
      <c r="AS25" s="26">
        <f t="shared" si="153"/>
        <v>48</v>
      </c>
      <c r="AT25" s="26">
        <f t="shared" ref="AT25:AU25" si="230">SUM(AN25+AQ25)</f>
        <v>132</v>
      </c>
      <c r="AU25" s="26">
        <f t="shared" si="230"/>
        <v>295</v>
      </c>
      <c r="AV25" s="27">
        <f t="shared" si="155"/>
        <v>427</v>
      </c>
      <c r="AW25" s="28">
        <f>November!BC25</f>
        <v>0</v>
      </c>
      <c r="AX25" s="28">
        <f>November!BD25</f>
        <v>0</v>
      </c>
      <c r="AY25" s="26">
        <f t="shared" si="156"/>
        <v>0</v>
      </c>
      <c r="AZ25" s="25">
        <v>0</v>
      </c>
      <c r="BA25" s="25">
        <v>0</v>
      </c>
      <c r="BB25" s="26">
        <f t="shared" si="157"/>
        <v>0</v>
      </c>
      <c r="BC25" s="26">
        <f t="shared" ref="BC25:BD25" si="231">SUM(AW25+AZ25)</f>
        <v>0</v>
      </c>
      <c r="BD25" s="26">
        <f t="shared" si="231"/>
        <v>0</v>
      </c>
      <c r="BE25" s="27">
        <f t="shared" si="159"/>
        <v>0</v>
      </c>
      <c r="BF25" s="30">
        <f>November!BL25</f>
        <v>0</v>
      </c>
      <c r="BG25" s="26">
        <f>November!BL25</f>
        <v>0</v>
      </c>
      <c r="BH25" s="26">
        <f t="shared" si="160"/>
        <v>0</v>
      </c>
      <c r="BI25" s="25">
        <v>0</v>
      </c>
      <c r="BJ25" s="25">
        <v>0</v>
      </c>
      <c r="BK25" s="26">
        <f t="shared" si="161"/>
        <v>0</v>
      </c>
      <c r="BL25" s="26">
        <f t="shared" ref="BL25:BM25" si="232">SUM(BF25+BI25)</f>
        <v>0</v>
      </c>
      <c r="BM25" s="26">
        <f t="shared" si="232"/>
        <v>0</v>
      </c>
      <c r="BN25" s="27">
        <f t="shared" si="163"/>
        <v>0</v>
      </c>
      <c r="BO25" s="28">
        <f>November!BU25</f>
        <v>12</v>
      </c>
      <c r="BP25" s="28">
        <f>November!BV25</f>
        <v>19</v>
      </c>
      <c r="BQ25" s="26">
        <f t="shared" si="164"/>
        <v>31</v>
      </c>
      <c r="BR25" s="26"/>
      <c r="BS25" s="26"/>
      <c r="BT25" s="26">
        <f t="shared" si="165"/>
        <v>0</v>
      </c>
      <c r="BU25" s="26">
        <f t="shared" ref="BU25:BV25" si="233">SUM(BO25+BR25)</f>
        <v>12</v>
      </c>
      <c r="BV25" s="26">
        <f t="shared" si="233"/>
        <v>19</v>
      </c>
      <c r="BW25" s="27">
        <f t="shared" si="167"/>
        <v>31</v>
      </c>
      <c r="BX25" s="30">
        <f>November!CD25</f>
        <v>0</v>
      </c>
      <c r="BY25" s="26">
        <f>November!CE25</f>
        <v>0</v>
      </c>
      <c r="BZ25" s="26">
        <f t="shared" si="168"/>
        <v>0</v>
      </c>
      <c r="CA25" s="26"/>
      <c r="CB25" s="26"/>
      <c r="CC25" s="26">
        <f t="shared" si="169"/>
        <v>0</v>
      </c>
      <c r="CD25" s="26">
        <f t="shared" ref="CD25:CE25" si="234">SUM(BX25+CA25)</f>
        <v>0</v>
      </c>
      <c r="CE25" s="26">
        <f t="shared" si="234"/>
        <v>0</v>
      </c>
      <c r="CF25" s="27">
        <f t="shared" si="171"/>
        <v>0</v>
      </c>
      <c r="CG25" s="28">
        <f>November!CM25</f>
        <v>9</v>
      </c>
      <c r="CH25" s="28">
        <f>November!CN25</f>
        <v>16</v>
      </c>
      <c r="CI25" s="26">
        <f t="shared" si="172"/>
        <v>25</v>
      </c>
      <c r="CJ25" s="25">
        <v>1</v>
      </c>
      <c r="CK25" s="25">
        <v>1</v>
      </c>
      <c r="CL25" s="26">
        <f t="shared" si="173"/>
        <v>2</v>
      </c>
      <c r="CM25" s="26">
        <f t="shared" ref="CM25:CN25" si="235">SUM(CG25+CJ25)</f>
        <v>10</v>
      </c>
      <c r="CN25" s="26">
        <f t="shared" si="235"/>
        <v>17</v>
      </c>
      <c r="CO25" s="27">
        <f t="shared" si="175"/>
        <v>27</v>
      </c>
      <c r="CP25" s="95">
        <f ca="1">IFERROR(__xludf.DUMMYFUNCTION("""COMPUTED_VALUE"""),40)</f>
        <v>40</v>
      </c>
      <c r="CQ25" s="96">
        <f ca="1">IFERROR(__xludf.DUMMYFUNCTION("""COMPUTED_VALUE"""),85)</f>
        <v>85</v>
      </c>
      <c r="CR25" s="96">
        <f ca="1">IFERROR(__xludf.DUMMYFUNCTION("""COMPUTED_VALUE"""),125)</f>
        <v>125</v>
      </c>
      <c r="CS25" s="100">
        <f ca="1">IFERROR(__xludf.DUMMYFUNCTION("""COMPUTED_VALUE"""),0)</f>
        <v>0</v>
      </c>
      <c r="CT25" s="100">
        <f ca="1">IFERROR(__xludf.DUMMYFUNCTION("""COMPUTED_VALUE"""),0)</f>
        <v>0</v>
      </c>
      <c r="CU25" s="100">
        <f ca="1">IFERROR(__xludf.DUMMYFUNCTION("""COMPUTED_VALUE"""),0)</f>
        <v>0</v>
      </c>
      <c r="CV25" s="96">
        <f ca="1">IFERROR(__xludf.DUMMYFUNCTION("""COMPUTED_VALUE"""),40)</f>
        <v>40</v>
      </c>
      <c r="CW25" s="96">
        <f ca="1">IFERROR(__xludf.DUMMYFUNCTION("""COMPUTED_VALUE"""),85)</f>
        <v>85</v>
      </c>
      <c r="CX25" s="97">
        <f ca="1">IFERROR(__xludf.DUMMYFUNCTION("""COMPUTED_VALUE"""),125)</f>
        <v>125</v>
      </c>
      <c r="CY25" s="28">
        <f>November!DE25</f>
        <v>0</v>
      </c>
      <c r="CZ25" s="28">
        <f>November!DF25</f>
        <v>0</v>
      </c>
      <c r="DA25" s="26">
        <f t="shared" si="176"/>
        <v>0</v>
      </c>
      <c r="DB25" s="25">
        <v>0</v>
      </c>
      <c r="DC25" s="25">
        <v>0</v>
      </c>
      <c r="DD25" s="26">
        <f t="shared" si="177"/>
        <v>0</v>
      </c>
      <c r="DE25" s="26">
        <f t="shared" ref="DE25:DF25" si="236">SUM(CY25+DB25)</f>
        <v>0</v>
      </c>
      <c r="DF25" s="26">
        <f t="shared" si="236"/>
        <v>0</v>
      </c>
      <c r="DG25" s="27">
        <f t="shared" si="179"/>
        <v>0</v>
      </c>
      <c r="DH25" s="30">
        <f>November!DN25</f>
        <v>71</v>
      </c>
      <c r="DI25" s="26">
        <f>November!DO25</f>
        <v>118</v>
      </c>
      <c r="DJ25" s="26">
        <f t="shared" si="180"/>
        <v>189</v>
      </c>
      <c r="DK25" s="25">
        <v>8</v>
      </c>
      <c r="DL25" s="25">
        <v>13</v>
      </c>
      <c r="DM25" s="26">
        <f t="shared" si="181"/>
        <v>21</v>
      </c>
      <c r="DN25" s="26">
        <f t="shared" ref="DN25:DO25" si="237">SUM(DH25+DK25)</f>
        <v>79</v>
      </c>
      <c r="DO25" s="26">
        <f t="shared" si="237"/>
        <v>131</v>
      </c>
      <c r="DP25" s="27">
        <f t="shared" si="183"/>
        <v>210</v>
      </c>
      <c r="DQ25" s="28">
        <f>November!DW25</f>
        <v>70</v>
      </c>
      <c r="DR25" s="26">
        <f>November!DX25</f>
        <v>149</v>
      </c>
      <c r="DS25" s="26">
        <f t="shared" si="184"/>
        <v>219</v>
      </c>
      <c r="DT25" s="204">
        <v>1</v>
      </c>
      <c r="DU25" s="203">
        <v>6</v>
      </c>
      <c r="DV25" s="26">
        <f t="shared" si="185"/>
        <v>7</v>
      </c>
      <c r="DW25" s="26">
        <f t="shared" ref="DW25:DX25" si="238">SUM(DQ25+DT25)</f>
        <v>71</v>
      </c>
      <c r="DX25" s="26">
        <f t="shared" si="238"/>
        <v>155</v>
      </c>
      <c r="DY25" s="27">
        <f t="shared" si="187"/>
        <v>226</v>
      </c>
      <c r="DZ25" s="30">
        <f>November!EF25</f>
        <v>41</v>
      </c>
      <c r="EA25" s="26">
        <f>November!EG25</f>
        <v>58</v>
      </c>
      <c r="EB25" s="26">
        <f t="shared" si="188"/>
        <v>99</v>
      </c>
      <c r="EC25" s="25">
        <v>2</v>
      </c>
      <c r="ED25" s="25">
        <v>0</v>
      </c>
      <c r="EE25" s="26">
        <f t="shared" si="189"/>
        <v>2</v>
      </c>
      <c r="EF25" s="26">
        <f t="shared" ref="EF25:EG25" si="239">SUM(DZ25+EC25)</f>
        <v>43</v>
      </c>
      <c r="EG25" s="26">
        <f t="shared" si="239"/>
        <v>58</v>
      </c>
      <c r="EH25" s="27">
        <f t="shared" si="191"/>
        <v>101</v>
      </c>
      <c r="EI25" s="30">
        <f>November!EO25</f>
        <v>156</v>
      </c>
      <c r="EJ25" s="26">
        <f>November!EP25</f>
        <v>318</v>
      </c>
      <c r="EK25" s="26">
        <f t="shared" si="192"/>
        <v>474</v>
      </c>
      <c r="EL25" s="25">
        <v>14</v>
      </c>
      <c r="EM25" s="25">
        <v>30</v>
      </c>
      <c r="EN25" s="26">
        <f t="shared" si="193"/>
        <v>44</v>
      </c>
      <c r="EO25" s="26">
        <f t="shared" ref="EO25:EP25" si="240">SUM(EI25+EL25)</f>
        <v>170</v>
      </c>
      <c r="EP25" s="26">
        <f t="shared" si="240"/>
        <v>348</v>
      </c>
      <c r="EQ25" s="27">
        <f t="shared" si="195"/>
        <v>518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 ht="14">
      <c r="A26" s="58"/>
      <c r="B26" s="59">
        <v>5</v>
      </c>
      <c r="C26" s="57" t="s">
        <v>47</v>
      </c>
      <c r="D26" s="24">
        <f>November!J26</f>
        <v>0</v>
      </c>
      <c r="E26" s="25">
        <f>November!K26</f>
        <v>0</v>
      </c>
      <c r="F26" s="26">
        <f t="shared" si="136"/>
        <v>0</v>
      </c>
      <c r="G26" s="26"/>
      <c r="H26" s="26"/>
      <c r="I26" s="26">
        <f t="shared" si="137"/>
        <v>0</v>
      </c>
      <c r="J26" s="26">
        <f t="shared" ref="J26:K26" si="241">SUM(D26+G26)</f>
        <v>0</v>
      </c>
      <c r="K26" s="26">
        <f t="shared" si="241"/>
        <v>0</v>
      </c>
      <c r="L26" s="27">
        <f t="shared" si="139"/>
        <v>0</v>
      </c>
      <c r="M26" s="28">
        <f>November!S26</f>
        <v>1</v>
      </c>
      <c r="N26" s="26">
        <f>November!T26</f>
        <v>4</v>
      </c>
      <c r="O26" s="26">
        <f t="shared" si="140"/>
        <v>5</v>
      </c>
      <c r="P26" s="25">
        <v>0</v>
      </c>
      <c r="Q26" s="25">
        <v>0</v>
      </c>
      <c r="R26" s="26">
        <f t="shared" si="141"/>
        <v>0</v>
      </c>
      <c r="S26" s="26">
        <f t="shared" ref="S26:T26" si="242">SUM(M26+P26)</f>
        <v>1</v>
      </c>
      <c r="T26" s="26">
        <f t="shared" si="242"/>
        <v>4</v>
      </c>
      <c r="U26" s="27">
        <f t="shared" si="143"/>
        <v>5</v>
      </c>
      <c r="V26" s="28">
        <f>November!AB26</f>
        <v>7</v>
      </c>
      <c r="W26" s="28">
        <f>November!AC26</f>
        <v>9</v>
      </c>
      <c r="X26" s="26">
        <f t="shared" si="144"/>
        <v>16</v>
      </c>
      <c r="Y26" s="68">
        <v>0</v>
      </c>
      <c r="Z26" s="59">
        <v>6</v>
      </c>
      <c r="AA26" s="26">
        <f t="shared" si="145"/>
        <v>6</v>
      </c>
      <c r="AB26" s="26">
        <f t="shared" ref="AB26:AC26" si="243">SUM(V26+Y26)</f>
        <v>7</v>
      </c>
      <c r="AC26" s="26">
        <f t="shared" si="243"/>
        <v>15</v>
      </c>
      <c r="AD26" s="27">
        <f t="shared" si="147"/>
        <v>22</v>
      </c>
      <c r="AE26" s="28">
        <f>November!AK26</f>
        <v>156</v>
      </c>
      <c r="AF26" s="28">
        <f>November!AL26</f>
        <v>402</v>
      </c>
      <c r="AG26" s="26">
        <f t="shared" si="148"/>
        <v>558</v>
      </c>
      <c r="AH26" s="25">
        <v>14</v>
      </c>
      <c r="AI26" s="25">
        <v>33</v>
      </c>
      <c r="AJ26" s="26">
        <f t="shared" si="149"/>
        <v>47</v>
      </c>
      <c r="AK26" s="26">
        <f t="shared" ref="AK26:AL26" si="244">SUM(AE26+AH26)</f>
        <v>170</v>
      </c>
      <c r="AL26" s="26">
        <f t="shared" si="244"/>
        <v>435</v>
      </c>
      <c r="AM26" s="27">
        <f t="shared" si="151"/>
        <v>605</v>
      </c>
      <c r="AN26" s="30">
        <f>November!AT26</f>
        <v>115</v>
      </c>
      <c r="AO26" s="26">
        <f>November!AU26</f>
        <v>264</v>
      </c>
      <c r="AP26" s="26">
        <f t="shared" si="152"/>
        <v>379</v>
      </c>
      <c r="AQ26" s="25">
        <v>17</v>
      </c>
      <c r="AR26" s="25">
        <v>31</v>
      </c>
      <c r="AS26" s="26">
        <f t="shared" si="153"/>
        <v>48</v>
      </c>
      <c r="AT26" s="26">
        <f t="shared" ref="AT26:AU26" si="245">SUM(AN26+AQ26)</f>
        <v>132</v>
      </c>
      <c r="AU26" s="26">
        <f t="shared" si="245"/>
        <v>295</v>
      </c>
      <c r="AV26" s="27">
        <f t="shared" si="155"/>
        <v>427</v>
      </c>
      <c r="AW26" s="28">
        <f>November!BC26</f>
        <v>0</v>
      </c>
      <c r="AX26" s="28">
        <f>November!BD26</f>
        <v>0</v>
      </c>
      <c r="AY26" s="26">
        <f t="shared" si="156"/>
        <v>0</v>
      </c>
      <c r="AZ26" s="25">
        <v>0</v>
      </c>
      <c r="BA26" s="25">
        <v>0</v>
      </c>
      <c r="BB26" s="26">
        <f t="shared" si="157"/>
        <v>0</v>
      </c>
      <c r="BC26" s="26">
        <f t="shared" ref="BC26:BD26" si="246">SUM(AW26+AZ26)</f>
        <v>0</v>
      </c>
      <c r="BD26" s="26">
        <f t="shared" si="246"/>
        <v>0</v>
      </c>
      <c r="BE26" s="27">
        <f t="shared" si="159"/>
        <v>0</v>
      </c>
      <c r="BF26" s="30">
        <f>November!BL26</f>
        <v>0</v>
      </c>
      <c r="BG26" s="26">
        <f>November!BL26</f>
        <v>0</v>
      </c>
      <c r="BH26" s="26">
        <f t="shared" si="160"/>
        <v>0</v>
      </c>
      <c r="BI26" s="25">
        <v>0</v>
      </c>
      <c r="BJ26" s="25">
        <v>0</v>
      </c>
      <c r="BK26" s="26">
        <f t="shared" si="161"/>
        <v>0</v>
      </c>
      <c r="BL26" s="26">
        <f t="shared" ref="BL26:BM26" si="247">SUM(BF26+BI26)</f>
        <v>0</v>
      </c>
      <c r="BM26" s="26">
        <f t="shared" si="247"/>
        <v>0</v>
      </c>
      <c r="BN26" s="27">
        <f t="shared" si="163"/>
        <v>0</v>
      </c>
      <c r="BO26" s="28">
        <f>November!BU26</f>
        <v>12</v>
      </c>
      <c r="BP26" s="28">
        <f>November!BV26</f>
        <v>19</v>
      </c>
      <c r="BQ26" s="26">
        <f t="shared" si="164"/>
        <v>31</v>
      </c>
      <c r="BR26" s="26"/>
      <c r="BS26" s="26"/>
      <c r="BT26" s="26">
        <f t="shared" si="165"/>
        <v>0</v>
      </c>
      <c r="BU26" s="26">
        <f t="shared" ref="BU26:BV26" si="248">SUM(BO26+BR26)</f>
        <v>12</v>
      </c>
      <c r="BV26" s="26">
        <f t="shared" si="248"/>
        <v>19</v>
      </c>
      <c r="BW26" s="27">
        <f t="shared" si="167"/>
        <v>31</v>
      </c>
      <c r="BX26" s="30">
        <f>November!CD26</f>
        <v>0</v>
      </c>
      <c r="BY26" s="26">
        <f>November!CE26</f>
        <v>0</v>
      </c>
      <c r="BZ26" s="26">
        <f t="shared" si="168"/>
        <v>0</v>
      </c>
      <c r="CA26" s="26"/>
      <c r="CB26" s="26"/>
      <c r="CC26" s="26">
        <f t="shared" si="169"/>
        <v>0</v>
      </c>
      <c r="CD26" s="26">
        <f t="shared" ref="CD26:CE26" si="249">SUM(BX26+CA26)</f>
        <v>0</v>
      </c>
      <c r="CE26" s="26">
        <f t="shared" si="249"/>
        <v>0</v>
      </c>
      <c r="CF26" s="27">
        <f t="shared" si="171"/>
        <v>0</v>
      </c>
      <c r="CG26" s="28">
        <f>November!CM26</f>
        <v>9</v>
      </c>
      <c r="CH26" s="28">
        <f>November!CN26</f>
        <v>16</v>
      </c>
      <c r="CI26" s="26">
        <f t="shared" si="172"/>
        <v>25</v>
      </c>
      <c r="CJ26" s="25">
        <v>1</v>
      </c>
      <c r="CK26" s="25">
        <v>1</v>
      </c>
      <c r="CL26" s="26">
        <f t="shared" si="173"/>
        <v>2</v>
      </c>
      <c r="CM26" s="26">
        <f t="shared" ref="CM26:CN26" si="250">SUM(CG26+CJ26)</f>
        <v>10</v>
      </c>
      <c r="CN26" s="26">
        <f t="shared" si="250"/>
        <v>17</v>
      </c>
      <c r="CO26" s="27">
        <f t="shared" si="175"/>
        <v>27</v>
      </c>
      <c r="CP26" s="95">
        <f ca="1">IFERROR(__xludf.DUMMYFUNCTION("""COMPUTED_VALUE"""),40)</f>
        <v>40</v>
      </c>
      <c r="CQ26" s="96">
        <f ca="1">IFERROR(__xludf.DUMMYFUNCTION("""COMPUTED_VALUE"""),85)</f>
        <v>85</v>
      </c>
      <c r="CR26" s="96">
        <f ca="1">IFERROR(__xludf.DUMMYFUNCTION("""COMPUTED_VALUE"""),125)</f>
        <v>125</v>
      </c>
      <c r="CS26" s="100">
        <f ca="1">IFERROR(__xludf.DUMMYFUNCTION("""COMPUTED_VALUE"""),0)</f>
        <v>0</v>
      </c>
      <c r="CT26" s="100">
        <f ca="1">IFERROR(__xludf.DUMMYFUNCTION("""COMPUTED_VALUE"""),0)</f>
        <v>0</v>
      </c>
      <c r="CU26" s="100">
        <f ca="1">IFERROR(__xludf.DUMMYFUNCTION("""COMPUTED_VALUE"""),0)</f>
        <v>0</v>
      </c>
      <c r="CV26" s="96">
        <f ca="1">IFERROR(__xludf.DUMMYFUNCTION("""COMPUTED_VALUE"""),40)</f>
        <v>40</v>
      </c>
      <c r="CW26" s="96">
        <f ca="1">IFERROR(__xludf.DUMMYFUNCTION("""COMPUTED_VALUE"""),85)</f>
        <v>85</v>
      </c>
      <c r="CX26" s="97">
        <f ca="1">IFERROR(__xludf.DUMMYFUNCTION("""COMPUTED_VALUE"""),125)</f>
        <v>125</v>
      </c>
      <c r="CY26" s="28">
        <f>November!DE26</f>
        <v>0</v>
      </c>
      <c r="CZ26" s="28">
        <f>November!DF26</f>
        <v>0</v>
      </c>
      <c r="DA26" s="26">
        <f t="shared" si="176"/>
        <v>0</v>
      </c>
      <c r="DB26" s="25">
        <v>0</v>
      </c>
      <c r="DC26" s="25">
        <v>0</v>
      </c>
      <c r="DD26" s="26">
        <f t="shared" si="177"/>
        <v>0</v>
      </c>
      <c r="DE26" s="26">
        <f t="shared" ref="DE26:DF26" si="251">SUM(CY26+DB26)</f>
        <v>0</v>
      </c>
      <c r="DF26" s="26">
        <f t="shared" si="251"/>
        <v>0</v>
      </c>
      <c r="DG26" s="27">
        <f t="shared" si="179"/>
        <v>0</v>
      </c>
      <c r="DH26" s="30">
        <f>November!DN26</f>
        <v>71</v>
      </c>
      <c r="DI26" s="26">
        <f>November!DO26</f>
        <v>118</v>
      </c>
      <c r="DJ26" s="26">
        <f t="shared" si="180"/>
        <v>189</v>
      </c>
      <c r="DK26" s="25">
        <v>8</v>
      </c>
      <c r="DL26" s="25">
        <v>13</v>
      </c>
      <c r="DM26" s="26">
        <f t="shared" si="181"/>
        <v>21</v>
      </c>
      <c r="DN26" s="26">
        <f t="shared" ref="DN26:DO26" si="252">SUM(DH26+DK26)</f>
        <v>79</v>
      </c>
      <c r="DO26" s="26">
        <f t="shared" si="252"/>
        <v>131</v>
      </c>
      <c r="DP26" s="27">
        <f t="shared" si="183"/>
        <v>210</v>
      </c>
      <c r="DQ26" s="28">
        <f>November!DW26</f>
        <v>70</v>
      </c>
      <c r="DR26" s="26">
        <f>November!DX26</f>
        <v>149</v>
      </c>
      <c r="DS26" s="26">
        <f t="shared" si="184"/>
        <v>219</v>
      </c>
      <c r="DT26" s="204">
        <v>1</v>
      </c>
      <c r="DU26" s="203">
        <v>6</v>
      </c>
      <c r="DV26" s="26">
        <f t="shared" si="185"/>
        <v>7</v>
      </c>
      <c r="DW26" s="26">
        <f t="shared" ref="DW26:DX26" si="253">SUM(DQ26+DT26)</f>
        <v>71</v>
      </c>
      <c r="DX26" s="26">
        <f t="shared" si="253"/>
        <v>155</v>
      </c>
      <c r="DY26" s="27">
        <f t="shared" si="187"/>
        <v>226</v>
      </c>
      <c r="DZ26" s="30">
        <f>November!EF26</f>
        <v>41</v>
      </c>
      <c r="EA26" s="26">
        <f>November!EG26</f>
        <v>58</v>
      </c>
      <c r="EB26" s="26">
        <f t="shared" si="188"/>
        <v>99</v>
      </c>
      <c r="EC26" s="25">
        <v>2</v>
      </c>
      <c r="ED26" s="25">
        <v>0</v>
      </c>
      <c r="EE26" s="26">
        <f t="shared" si="189"/>
        <v>2</v>
      </c>
      <c r="EF26" s="26">
        <f t="shared" ref="EF26:EG26" si="254">SUM(DZ26+EC26)</f>
        <v>43</v>
      </c>
      <c r="EG26" s="26">
        <f t="shared" si="254"/>
        <v>58</v>
      </c>
      <c r="EH26" s="27">
        <f t="shared" si="191"/>
        <v>101</v>
      </c>
      <c r="EI26" s="30">
        <f>November!EO26</f>
        <v>156</v>
      </c>
      <c r="EJ26" s="26">
        <f>November!EP26</f>
        <v>318</v>
      </c>
      <c r="EK26" s="26">
        <f t="shared" si="192"/>
        <v>474</v>
      </c>
      <c r="EL26" s="25">
        <v>14</v>
      </c>
      <c r="EM26" s="25">
        <v>30</v>
      </c>
      <c r="EN26" s="26">
        <f t="shared" si="193"/>
        <v>44</v>
      </c>
      <c r="EO26" s="26">
        <f t="shared" ref="EO26:EP26" si="255">SUM(EI26+EL26)</f>
        <v>170</v>
      </c>
      <c r="EP26" s="26">
        <f t="shared" si="255"/>
        <v>348</v>
      </c>
      <c r="EQ26" s="27">
        <f t="shared" si="195"/>
        <v>518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 ht="14">
      <c r="A27" s="58"/>
      <c r="B27" s="59">
        <v>6</v>
      </c>
      <c r="C27" s="57" t="s">
        <v>48</v>
      </c>
      <c r="D27" s="24">
        <f>November!J27</f>
        <v>0</v>
      </c>
      <c r="E27" s="25">
        <f>November!K27</f>
        <v>0</v>
      </c>
      <c r="F27" s="26">
        <f t="shared" si="136"/>
        <v>0</v>
      </c>
      <c r="G27" s="26"/>
      <c r="H27" s="26"/>
      <c r="I27" s="26">
        <f t="shared" si="137"/>
        <v>0</v>
      </c>
      <c r="J27" s="26">
        <f t="shared" ref="J27:K27" si="256">SUM(D27+G27)</f>
        <v>0</v>
      </c>
      <c r="K27" s="26">
        <f t="shared" si="256"/>
        <v>0</v>
      </c>
      <c r="L27" s="27">
        <f t="shared" si="139"/>
        <v>0</v>
      </c>
      <c r="M27" s="28">
        <f>November!S27</f>
        <v>1</v>
      </c>
      <c r="N27" s="26">
        <f>November!T27</f>
        <v>5</v>
      </c>
      <c r="O27" s="26">
        <f t="shared" si="140"/>
        <v>6</v>
      </c>
      <c r="P27" s="25">
        <v>0</v>
      </c>
      <c r="Q27" s="25">
        <v>0</v>
      </c>
      <c r="R27" s="26">
        <f t="shared" si="141"/>
        <v>0</v>
      </c>
      <c r="S27" s="26">
        <f t="shared" ref="S27:T27" si="257">SUM(M27+P27)</f>
        <v>1</v>
      </c>
      <c r="T27" s="26">
        <f t="shared" si="257"/>
        <v>5</v>
      </c>
      <c r="U27" s="27">
        <f t="shared" si="143"/>
        <v>6</v>
      </c>
      <c r="V27" s="28">
        <f>November!AB27</f>
        <v>17</v>
      </c>
      <c r="W27" s="28">
        <f>November!AC27</f>
        <v>17</v>
      </c>
      <c r="X27" s="26">
        <f t="shared" si="144"/>
        <v>34</v>
      </c>
      <c r="Y27" s="68">
        <v>4</v>
      </c>
      <c r="Z27" s="59">
        <v>26</v>
      </c>
      <c r="AA27" s="26">
        <f t="shared" si="145"/>
        <v>30</v>
      </c>
      <c r="AB27" s="26">
        <f t="shared" ref="AB27:AC27" si="258">SUM(V27+Y27)</f>
        <v>21</v>
      </c>
      <c r="AC27" s="26">
        <f t="shared" si="258"/>
        <v>43</v>
      </c>
      <c r="AD27" s="27">
        <f t="shared" si="147"/>
        <v>64</v>
      </c>
      <c r="AE27" s="28">
        <f>November!AK27</f>
        <v>130</v>
      </c>
      <c r="AF27" s="28">
        <f>November!AL27</f>
        <v>380</v>
      </c>
      <c r="AG27" s="26">
        <f t="shared" si="148"/>
        <v>510</v>
      </c>
      <c r="AH27" s="25">
        <v>18</v>
      </c>
      <c r="AI27" s="25">
        <v>31</v>
      </c>
      <c r="AJ27" s="26">
        <f t="shared" si="149"/>
        <v>49</v>
      </c>
      <c r="AK27" s="26">
        <f t="shared" ref="AK27:AL27" si="259">SUM(AE27+AH27)</f>
        <v>148</v>
      </c>
      <c r="AL27" s="26">
        <f t="shared" si="259"/>
        <v>411</v>
      </c>
      <c r="AM27" s="27">
        <f t="shared" si="151"/>
        <v>559</v>
      </c>
      <c r="AN27" s="30">
        <f>November!AT27</f>
        <v>25</v>
      </c>
      <c r="AO27" s="26">
        <f>November!AU27</f>
        <v>31</v>
      </c>
      <c r="AP27" s="26">
        <f t="shared" si="152"/>
        <v>56</v>
      </c>
      <c r="AQ27" s="25">
        <v>2</v>
      </c>
      <c r="AR27" s="25">
        <v>4</v>
      </c>
      <c r="AS27" s="26">
        <f t="shared" si="153"/>
        <v>6</v>
      </c>
      <c r="AT27" s="26">
        <f t="shared" ref="AT27:AU27" si="260">SUM(AN27+AQ27)</f>
        <v>27</v>
      </c>
      <c r="AU27" s="26">
        <f t="shared" si="260"/>
        <v>35</v>
      </c>
      <c r="AV27" s="27">
        <f t="shared" si="155"/>
        <v>62</v>
      </c>
      <c r="AW27" s="28">
        <f>November!BC27</f>
        <v>32</v>
      </c>
      <c r="AX27" s="28">
        <f>November!BD27</f>
        <v>34</v>
      </c>
      <c r="AY27" s="26">
        <f t="shared" si="156"/>
        <v>66</v>
      </c>
      <c r="AZ27" s="25">
        <v>0</v>
      </c>
      <c r="BA27" s="25">
        <v>0</v>
      </c>
      <c r="BB27" s="26">
        <f t="shared" si="157"/>
        <v>0</v>
      </c>
      <c r="BC27" s="26">
        <f t="shared" ref="BC27:BD27" si="261">SUM(AW27+AZ27)</f>
        <v>32</v>
      </c>
      <c r="BD27" s="26">
        <f t="shared" si="261"/>
        <v>34</v>
      </c>
      <c r="BE27" s="27">
        <f t="shared" si="159"/>
        <v>66</v>
      </c>
      <c r="BF27" s="30">
        <f>November!BL27</f>
        <v>0</v>
      </c>
      <c r="BG27" s="26">
        <f>November!BL27</f>
        <v>0</v>
      </c>
      <c r="BH27" s="26">
        <f t="shared" si="160"/>
        <v>0</v>
      </c>
      <c r="BI27" s="25">
        <v>0</v>
      </c>
      <c r="BJ27" s="25">
        <v>0</v>
      </c>
      <c r="BK27" s="26">
        <f t="shared" si="161"/>
        <v>0</v>
      </c>
      <c r="BL27" s="26">
        <f t="shared" ref="BL27:BM27" si="262">SUM(BF27+BI27)</f>
        <v>0</v>
      </c>
      <c r="BM27" s="26">
        <f t="shared" si="262"/>
        <v>0</v>
      </c>
      <c r="BN27" s="27">
        <f t="shared" si="163"/>
        <v>0</v>
      </c>
      <c r="BO27" s="28">
        <f>November!BU27</f>
        <v>4</v>
      </c>
      <c r="BP27" s="28">
        <f>November!BV27</f>
        <v>4</v>
      </c>
      <c r="BQ27" s="26">
        <f t="shared" si="164"/>
        <v>8</v>
      </c>
      <c r="BR27" s="26"/>
      <c r="BS27" s="26"/>
      <c r="BT27" s="26">
        <f t="shared" si="165"/>
        <v>0</v>
      </c>
      <c r="BU27" s="26">
        <f t="shared" ref="BU27:BV27" si="263">SUM(BO27+BR27)</f>
        <v>4</v>
      </c>
      <c r="BV27" s="26">
        <f t="shared" si="263"/>
        <v>4</v>
      </c>
      <c r="BW27" s="27">
        <f t="shared" si="167"/>
        <v>8</v>
      </c>
      <c r="BX27" s="30">
        <f>November!CD27</f>
        <v>16</v>
      </c>
      <c r="BY27" s="26">
        <f>November!CE27</f>
        <v>16</v>
      </c>
      <c r="BZ27" s="26">
        <f t="shared" si="168"/>
        <v>32</v>
      </c>
      <c r="CA27" s="25">
        <v>7</v>
      </c>
      <c r="CB27" s="25">
        <v>1</v>
      </c>
      <c r="CC27" s="26">
        <f t="shared" si="169"/>
        <v>8</v>
      </c>
      <c r="CD27" s="26">
        <f t="shared" ref="CD27:CE27" si="264">SUM(BX27+CA27)</f>
        <v>23</v>
      </c>
      <c r="CE27" s="26">
        <f t="shared" si="264"/>
        <v>17</v>
      </c>
      <c r="CF27" s="27">
        <f t="shared" si="171"/>
        <v>40</v>
      </c>
      <c r="CG27" s="28">
        <f>November!CM27</f>
        <v>6</v>
      </c>
      <c r="CH27" s="28">
        <f>November!CN27</f>
        <v>12</v>
      </c>
      <c r="CI27" s="26">
        <f t="shared" si="172"/>
        <v>18</v>
      </c>
      <c r="CJ27" s="25">
        <v>1</v>
      </c>
      <c r="CK27" s="25">
        <v>1</v>
      </c>
      <c r="CL27" s="26">
        <f t="shared" si="173"/>
        <v>2</v>
      </c>
      <c r="CM27" s="26">
        <f t="shared" ref="CM27:CN27" si="265">SUM(CG27+CJ27)</f>
        <v>7</v>
      </c>
      <c r="CN27" s="26">
        <f t="shared" si="265"/>
        <v>13</v>
      </c>
      <c r="CO27" s="27">
        <f t="shared" si="175"/>
        <v>20</v>
      </c>
      <c r="CP27" s="95">
        <f ca="1">IFERROR(__xludf.DUMMYFUNCTION("""COMPUTED_VALUE"""),92)</f>
        <v>92</v>
      </c>
      <c r="CQ27" s="96">
        <f ca="1">IFERROR(__xludf.DUMMYFUNCTION("""COMPUTED_VALUE"""),155)</f>
        <v>155</v>
      </c>
      <c r="CR27" s="96">
        <f ca="1">IFERROR(__xludf.DUMMYFUNCTION("""COMPUTED_VALUE"""),247)</f>
        <v>247</v>
      </c>
      <c r="CS27" s="100">
        <f ca="1">IFERROR(__xludf.DUMMYFUNCTION("""COMPUTED_VALUE"""),0)</f>
        <v>0</v>
      </c>
      <c r="CT27" s="100">
        <f ca="1">IFERROR(__xludf.DUMMYFUNCTION("""COMPUTED_VALUE"""),0)</f>
        <v>0</v>
      </c>
      <c r="CU27" s="100">
        <f ca="1">IFERROR(__xludf.DUMMYFUNCTION("""COMPUTED_VALUE"""),0)</f>
        <v>0</v>
      </c>
      <c r="CV27" s="96">
        <f ca="1">IFERROR(__xludf.DUMMYFUNCTION("""COMPUTED_VALUE"""),92)</f>
        <v>92</v>
      </c>
      <c r="CW27" s="96">
        <f ca="1">IFERROR(__xludf.DUMMYFUNCTION("""COMPUTED_VALUE"""),155)</f>
        <v>155</v>
      </c>
      <c r="CX27" s="97">
        <f ca="1">IFERROR(__xludf.DUMMYFUNCTION("""COMPUTED_VALUE"""),247)</f>
        <v>247</v>
      </c>
      <c r="CY27" s="28">
        <f>November!DE27</f>
        <v>20</v>
      </c>
      <c r="CZ27" s="28">
        <f>November!DF27</f>
        <v>16</v>
      </c>
      <c r="DA27" s="26">
        <f t="shared" si="176"/>
        <v>36</v>
      </c>
      <c r="DB27" s="25">
        <v>0</v>
      </c>
      <c r="DC27" s="25">
        <v>0</v>
      </c>
      <c r="DD27" s="26">
        <f t="shared" si="177"/>
        <v>0</v>
      </c>
      <c r="DE27" s="26">
        <f t="shared" ref="DE27:DF27" si="266">SUM(CY27+DB27)</f>
        <v>20</v>
      </c>
      <c r="DF27" s="26">
        <f t="shared" si="266"/>
        <v>16</v>
      </c>
      <c r="DG27" s="27">
        <f t="shared" si="179"/>
        <v>36</v>
      </c>
      <c r="DH27" s="30">
        <f>November!DN27</f>
        <v>70</v>
      </c>
      <c r="DI27" s="26">
        <f>November!DO27</f>
        <v>79</v>
      </c>
      <c r="DJ27" s="26">
        <f t="shared" si="180"/>
        <v>149</v>
      </c>
      <c r="DK27" s="25">
        <v>7</v>
      </c>
      <c r="DL27" s="25">
        <v>3</v>
      </c>
      <c r="DM27" s="26">
        <f t="shared" si="181"/>
        <v>10</v>
      </c>
      <c r="DN27" s="26">
        <f t="shared" ref="DN27:DO27" si="267">SUM(DH27+DK27)</f>
        <v>77</v>
      </c>
      <c r="DO27" s="26">
        <f t="shared" si="267"/>
        <v>82</v>
      </c>
      <c r="DP27" s="27">
        <f t="shared" si="183"/>
        <v>159</v>
      </c>
      <c r="DQ27" s="28">
        <f>November!DW27</f>
        <v>62</v>
      </c>
      <c r="DR27" s="26">
        <f>November!DX27</f>
        <v>105</v>
      </c>
      <c r="DS27" s="26">
        <f t="shared" si="184"/>
        <v>167</v>
      </c>
      <c r="DT27" s="204">
        <v>0</v>
      </c>
      <c r="DU27" s="203">
        <v>3</v>
      </c>
      <c r="DV27" s="26">
        <f t="shared" si="185"/>
        <v>3</v>
      </c>
      <c r="DW27" s="26">
        <f t="shared" ref="DW27:DX27" si="268">SUM(DQ27+DT27)</f>
        <v>62</v>
      </c>
      <c r="DX27" s="26">
        <f t="shared" si="268"/>
        <v>108</v>
      </c>
      <c r="DY27" s="27">
        <f t="shared" si="187"/>
        <v>170</v>
      </c>
      <c r="DZ27" s="30">
        <f>November!EF27</f>
        <v>23</v>
      </c>
      <c r="EA27" s="26">
        <f>November!EG27</f>
        <v>23</v>
      </c>
      <c r="EB27" s="26">
        <f t="shared" si="188"/>
        <v>46</v>
      </c>
      <c r="EC27" s="25">
        <v>1</v>
      </c>
      <c r="ED27" s="25">
        <v>5</v>
      </c>
      <c r="EE27" s="26">
        <f t="shared" si="189"/>
        <v>6</v>
      </c>
      <c r="EF27" s="26">
        <f t="shared" ref="EF27:EG27" si="269">SUM(DZ27+EC27)</f>
        <v>24</v>
      </c>
      <c r="EG27" s="26">
        <f t="shared" si="269"/>
        <v>28</v>
      </c>
      <c r="EH27" s="27">
        <f t="shared" si="191"/>
        <v>52</v>
      </c>
      <c r="EI27" s="30">
        <f>November!EO27</f>
        <v>89</v>
      </c>
      <c r="EJ27" s="26">
        <f>November!EP27</f>
        <v>107</v>
      </c>
      <c r="EK27" s="26">
        <f t="shared" si="192"/>
        <v>196</v>
      </c>
      <c r="EL27" s="25">
        <v>9</v>
      </c>
      <c r="EM27" s="25">
        <v>14</v>
      </c>
      <c r="EN27" s="26">
        <f t="shared" si="193"/>
        <v>23</v>
      </c>
      <c r="EO27" s="26">
        <f t="shared" ref="EO27:EP27" si="270">SUM(EI27+EL27)</f>
        <v>98</v>
      </c>
      <c r="EP27" s="26">
        <f t="shared" si="270"/>
        <v>121</v>
      </c>
      <c r="EQ27" s="27">
        <f t="shared" si="195"/>
        <v>219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24">
        <f>November!J28</f>
        <v>0</v>
      </c>
      <c r="E28" s="25">
        <f>November!K28</f>
        <v>0</v>
      </c>
      <c r="F28" s="26">
        <f t="shared" si="136"/>
        <v>0</v>
      </c>
      <c r="G28" s="26"/>
      <c r="H28" s="26"/>
      <c r="I28" s="26">
        <f t="shared" si="137"/>
        <v>0</v>
      </c>
      <c r="J28" s="26">
        <f t="shared" ref="J28:K28" si="271">SUM(D28+G28)</f>
        <v>0</v>
      </c>
      <c r="K28" s="26">
        <f t="shared" si="271"/>
        <v>0</v>
      </c>
      <c r="L28" s="27">
        <f t="shared" si="139"/>
        <v>0</v>
      </c>
      <c r="M28" s="28">
        <f>November!S28</f>
        <v>1</v>
      </c>
      <c r="N28" s="26">
        <f>November!T28</f>
        <v>3</v>
      </c>
      <c r="O28" s="26">
        <f t="shared" si="140"/>
        <v>4</v>
      </c>
      <c r="P28" s="25">
        <v>0</v>
      </c>
      <c r="Q28" s="25">
        <v>0</v>
      </c>
      <c r="R28" s="26">
        <f t="shared" si="141"/>
        <v>0</v>
      </c>
      <c r="S28" s="26">
        <f t="shared" ref="S28:T28" si="272">SUM(M28+P28)</f>
        <v>1</v>
      </c>
      <c r="T28" s="26">
        <f t="shared" si="272"/>
        <v>3</v>
      </c>
      <c r="U28" s="27">
        <f t="shared" si="143"/>
        <v>4</v>
      </c>
      <c r="V28" s="28">
        <f>November!AB28</f>
        <v>17</v>
      </c>
      <c r="W28" s="28">
        <f>November!AC28</f>
        <v>17</v>
      </c>
      <c r="X28" s="26">
        <f t="shared" si="144"/>
        <v>34</v>
      </c>
      <c r="Y28" s="68">
        <v>4</v>
      </c>
      <c r="Z28" s="59">
        <v>26</v>
      </c>
      <c r="AA28" s="26">
        <f t="shared" si="145"/>
        <v>30</v>
      </c>
      <c r="AB28" s="26">
        <f t="shared" ref="AB28:AC28" si="273">SUM(V28+Y28)</f>
        <v>21</v>
      </c>
      <c r="AC28" s="26">
        <f t="shared" si="273"/>
        <v>43</v>
      </c>
      <c r="AD28" s="27">
        <f t="shared" si="147"/>
        <v>64</v>
      </c>
      <c r="AE28" s="28">
        <f>November!AK28</f>
        <v>130</v>
      </c>
      <c r="AF28" s="28">
        <f>November!AL28</f>
        <v>380</v>
      </c>
      <c r="AG28" s="26">
        <f t="shared" si="148"/>
        <v>510</v>
      </c>
      <c r="AH28" s="25">
        <v>18</v>
      </c>
      <c r="AI28" s="25">
        <v>31</v>
      </c>
      <c r="AJ28" s="26">
        <f t="shared" si="149"/>
        <v>49</v>
      </c>
      <c r="AK28" s="26">
        <f t="shared" ref="AK28:AL28" si="274">SUM(AE28+AH28)</f>
        <v>148</v>
      </c>
      <c r="AL28" s="26">
        <f t="shared" si="274"/>
        <v>411</v>
      </c>
      <c r="AM28" s="27">
        <f t="shared" si="151"/>
        <v>559</v>
      </c>
      <c r="AN28" s="30">
        <f>November!AT28</f>
        <v>25</v>
      </c>
      <c r="AO28" s="26">
        <f>November!AU28</f>
        <v>31</v>
      </c>
      <c r="AP28" s="26">
        <f t="shared" si="152"/>
        <v>56</v>
      </c>
      <c r="AQ28" s="25">
        <v>2</v>
      </c>
      <c r="AR28" s="25">
        <v>4</v>
      </c>
      <c r="AS28" s="26">
        <f t="shared" si="153"/>
        <v>6</v>
      </c>
      <c r="AT28" s="26">
        <f t="shared" ref="AT28:AU28" si="275">SUM(AN28+AQ28)</f>
        <v>27</v>
      </c>
      <c r="AU28" s="26">
        <f t="shared" si="275"/>
        <v>35</v>
      </c>
      <c r="AV28" s="27">
        <f t="shared" si="155"/>
        <v>62</v>
      </c>
      <c r="AW28" s="28">
        <f>November!BC28</f>
        <v>0</v>
      </c>
      <c r="AX28" s="28">
        <f>November!BD28</f>
        <v>0</v>
      </c>
      <c r="AY28" s="26">
        <f t="shared" si="156"/>
        <v>0</v>
      </c>
      <c r="AZ28" s="25">
        <v>0</v>
      </c>
      <c r="BA28" s="25">
        <v>0</v>
      </c>
      <c r="BB28" s="26">
        <f t="shared" si="157"/>
        <v>0</v>
      </c>
      <c r="BC28" s="26">
        <f t="shared" ref="BC28:BD28" si="276">SUM(AW28+AZ28)</f>
        <v>0</v>
      </c>
      <c r="BD28" s="26">
        <f t="shared" si="276"/>
        <v>0</v>
      </c>
      <c r="BE28" s="27">
        <f t="shared" si="159"/>
        <v>0</v>
      </c>
      <c r="BF28" s="30">
        <f>November!BL28</f>
        <v>5</v>
      </c>
      <c r="BG28" s="26">
        <f>November!BL28</f>
        <v>5</v>
      </c>
      <c r="BH28" s="26">
        <f t="shared" si="160"/>
        <v>10</v>
      </c>
      <c r="BI28" s="25">
        <v>4</v>
      </c>
      <c r="BJ28" s="25">
        <v>7</v>
      </c>
      <c r="BK28" s="26">
        <f t="shared" si="161"/>
        <v>11</v>
      </c>
      <c r="BL28" s="26">
        <f t="shared" ref="BL28:BM28" si="277">SUM(BF28+BI28)</f>
        <v>9</v>
      </c>
      <c r="BM28" s="26">
        <f t="shared" si="277"/>
        <v>12</v>
      </c>
      <c r="BN28" s="27">
        <f t="shared" si="163"/>
        <v>21</v>
      </c>
      <c r="BO28" s="28">
        <f>November!BU28</f>
        <v>3</v>
      </c>
      <c r="BP28" s="28">
        <f>November!BV28</f>
        <v>3</v>
      </c>
      <c r="BQ28" s="26">
        <f t="shared" si="164"/>
        <v>6</v>
      </c>
      <c r="BR28" s="26"/>
      <c r="BS28" s="26"/>
      <c r="BT28" s="26">
        <f t="shared" si="165"/>
        <v>0</v>
      </c>
      <c r="BU28" s="26">
        <f t="shared" ref="BU28:BV28" si="278">SUM(BO28+BR28)</f>
        <v>3</v>
      </c>
      <c r="BV28" s="26">
        <f t="shared" si="278"/>
        <v>3</v>
      </c>
      <c r="BW28" s="27">
        <f t="shared" si="167"/>
        <v>6</v>
      </c>
      <c r="BX28" s="30">
        <f>November!CD28</f>
        <v>16</v>
      </c>
      <c r="BY28" s="26">
        <f>November!CE28</f>
        <v>16</v>
      </c>
      <c r="BZ28" s="26">
        <f t="shared" si="168"/>
        <v>32</v>
      </c>
      <c r="CA28" s="25">
        <v>7</v>
      </c>
      <c r="CB28" s="25">
        <v>1</v>
      </c>
      <c r="CC28" s="26">
        <f t="shared" si="169"/>
        <v>8</v>
      </c>
      <c r="CD28" s="26">
        <f t="shared" ref="CD28:CE28" si="279">SUM(BX28+CA28)</f>
        <v>23</v>
      </c>
      <c r="CE28" s="26">
        <f t="shared" si="279"/>
        <v>17</v>
      </c>
      <c r="CF28" s="27">
        <f t="shared" si="171"/>
        <v>40</v>
      </c>
      <c r="CG28" s="28">
        <f>November!CM28</f>
        <v>6</v>
      </c>
      <c r="CH28" s="28">
        <f>November!CN28</f>
        <v>12</v>
      </c>
      <c r="CI28" s="26">
        <f t="shared" si="172"/>
        <v>18</v>
      </c>
      <c r="CJ28" s="25">
        <v>1</v>
      </c>
      <c r="CK28" s="25">
        <v>1</v>
      </c>
      <c r="CL28" s="26">
        <f t="shared" si="173"/>
        <v>2</v>
      </c>
      <c r="CM28" s="26">
        <f t="shared" ref="CM28:CN28" si="280">SUM(CG28+CJ28)</f>
        <v>7</v>
      </c>
      <c r="CN28" s="26">
        <f t="shared" si="280"/>
        <v>13</v>
      </c>
      <c r="CO28" s="27">
        <f t="shared" si="175"/>
        <v>20</v>
      </c>
      <c r="CP28" s="95">
        <f ca="1">IFERROR(__xludf.DUMMYFUNCTION("""COMPUTED_VALUE"""),84)</f>
        <v>84</v>
      </c>
      <c r="CQ28" s="96">
        <f ca="1">IFERROR(__xludf.DUMMYFUNCTION("""COMPUTED_VALUE"""),141)</f>
        <v>141</v>
      </c>
      <c r="CR28" s="96">
        <f ca="1">IFERROR(__xludf.DUMMYFUNCTION("""COMPUTED_VALUE"""),225)</f>
        <v>225</v>
      </c>
      <c r="CS28" s="100">
        <f ca="1">IFERROR(__xludf.DUMMYFUNCTION("""COMPUTED_VALUE"""),0)</f>
        <v>0</v>
      </c>
      <c r="CT28" s="100">
        <f ca="1">IFERROR(__xludf.DUMMYFUNCTION("""COMPUTED_VALUE"""),0)</f>
        <v>0</v>
      </c>
      <c r="CU28" s="100">
        <f ca="1">IFERROR(__xludf.DUMMYFUNCTION("""COMPUTED_VALUE"""),0)</f>
        <v>0</v>
      </c>
      <c r="CV28" s="96">
        <f ca="1">IFERROR(__xludf.DUMMYFUNCTION("""COMPUTED_VALUE"""),84)</f>
        <v>84</v>
      </c>
      <c r="CW28" s="96">
        <f ca="1">IFERROR(__xludf.DUMMYFUNCTION("""COMPUTED_VALUE"""),141)</f>
        <v>141</v>
      </c>
      <c r="CX28" s="97">
        <f ca="1">IFERROR(__xludf.DUMMYFUNCTION("""COMPUTED_VALUE"""),225)</f>
        <v>225</v>
      </c>
      <c r="CY28" s="28">
        <f>November!DE28</f>
        <v>18</v>
      </c>
      <c r="CZ28" s="28">
        <f>November!DF28</f>
        <v>17</v>
      </c>
      <c r="DA28" s="26">
        <f t="shared" si="176"/>
        <v>35</v>
      </c>
      <c r="DB28" s="25">
        <v>0</v>
      </c>
      <c r="DC28" s="25">
        <v>0</v>
      </c>
      <c r="DD28" s="26">
        <f t="shared" si="177"/>
        <v>0</v>
      </c>
      <c r="DE28" s="26">
        <f t="shared" ref="DE28:DF28" si="281">SUM(CY28+DB28)</f>
        <v>18</v>
      </c>
      <c r="DF28" s="26">
        <f t="shared" si="281"/>
        <v>17</v>
      </c>
      <c r="DG28" s="27">
        <f t="shared" si="179"/>
        <v>35</v>
      </c>
      <c r="DH28" s="30">
        <f>November!DN28</f>
        <v>83</v>
      </c>
      <c r="DI28" s="26">
        <f>November!DO28</f>
        <v>116</v>
      </c>
      <c r="DJ28" s="26">
        <f t="shared" si="180"/>
        <v>199</v>
      </c>
      <c r="DK28" s="25">
        <v>8</v>
      </c>
      <c r="DL28" s="25">
        <v>4</v>
      </c>
      <c r="DM28" s="26">
        <f t="shared" si="181"/>
        <v>12</v>
      </c>
      <c r="DN28" s="26">
        <f t="shared" ref="DN28:DO28" si="282">SUM(DH28+DK28)</f>
        <v>91</v>
      </c>
      <c r="DO28" s="26">
        <f t="shared" si="282"/>
        <v>120</v>
      </c>
      <c r="DP28" s="27">
        <f t="shared" si="183"/>
        <v>211</v>
      </c>
      <c r="DQ28" s="28">
        <f>November!DW28</f>
        <v>62</v>
      </c>
      <c r="DR28" s="26">
        <f>November!DX28</f>
        <v>105</v>
      </c>
      <c r="DS28" s="26">
        <f t="shared" si="184"/>
        <v>167</v>
      </c>
      <c r="DT28" s="204">
        <v>0</v>
      </c>
      <c r="DU28" s="203">
        <v>3</v>
      </c>
      <c r="DV28" s="26">
        <f t="shared" si="185"/>
        <v>3</v>
      </c>
      <c r="DW28" s="26">
        <f t="shared" ref="DW28:DX28" si="283">SUM(DQ28+DT28)</f>
        <v>62</v>
      </c>
      <c r="DX28" s="26">
        <f t="shared" si="283"/>
        <v>108</v>
      </c>
      <c r="DY28" s="27">
        <f t="shared" si="187"/>
        <v>170</v>
      </c>
      <c r="DZ28" s="30">
        <f>November!EF28</f>
        <v>23</v>
      </c>
      <c r="EA28" s="26">
        <f>November!EG28</f>
        <v>23</v>
      </c>
      <c r="EB28" s="26">
        <f t="shared" si="188"/>
        <v>46</v>
      </c>
      <c r="EC28" s="25">
        <v>1</v>
      </c>
      <c r="ED28" s="25">
        <v>5</v>
      </c>
      <c r="EE28" s="26">
        <f t="shared" si="189"/>
        <v>6</v>
      </c>
      <c r="EF28" s="26">
        <f t="shared" ref="EF28:EG28" si="284">SUM(DZ28+EC28)</f>
        <v>24</v>
      </c>
      <c r="EG28" s="26">
        <f t="shared" si="284"/>
        <v>28</v>
      </c>
      <c r="EH28" s="27">
        <f t="shared" si="191"/>
        <v>52</v>
      </c>
      <c r="EI28" s="30">
        <f>November!EO28</f>
        <v>79</v>
      </c>
      <c r="EJ28" s="26">
        <f>November!EP28</f>
        <v>102</v>
      </c>
      <c r="EK28" s="26">
        <f t="shared" si="192"/>
        <v>181</v>
      </c>
      <c r="EL28" s="25">
        <v>9</v>
      </c>
      <c r="EM28" s="25">
        <v>14</v>
      </c>
      <c r="EN28" s="26">
        <f t="shared" si="193"/>
        <v>23</v>
      </c>
      <c r="EO28" s="26">
        <f t="shared" ref="EO28:EP28" si="285">SUM(EI28+EL28)</f>
        <v>88</v>
      </c>
      <c r="EP28" s="26">
        <f t="shared" si="285"/>
        <v>116</v>
      </c>
      <c r="EQ28" s="27">
        <f t="shared" si="195"/>
        <v>204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24">
        <f>November!J29</f>
        <v>108</v>
      </c>
      <c r="E29" s="25">
        <f>November!K29</f>
        <v>327</v>
      </c>
      <c r="F29" s="26">
        <f t="shared" si="136"/>
        <v>435</v>
      </c>
      <c r="G29" s="25">
        <v>15</v>
      </c>
      <c r="H29" s="25">
        <v>36</v>
      </c>
      <c r="I29" s="26">
        <f t="shared" si="137"/>
        <v>51</v>
      </c>
      <c r="J29" s="26">
        <f t="shared" ref="J29:K29" si="286">SUM(D29+G29)</f>
        <v>123</v>
      </c>
      <c r="K29" s="26">
        <f t="shared" si="286"/>
        <v>363</v>
      </c>
      <c r="L29" s="27">
        <f t="shared" si="139"/>
        <v>486</v>
      </c>
      <c r="M29" s="28">
        <f>November!S29</f>
        <v>97</v>
      </c>
      <c r="N29" s="26">
        <f>November!T29</f>
        <v>186</v>
      </c>
      <c r="O29" s="26">
        <f t="shared" si="140"/>
        <v>283</v>
      </c>
      <c r="P29" s="25">
        <v>5</v>
      </c>
      <c r="Q29" s="25">
        <v>18</v>
      </c>
      <c r="R29" s="26">
        <f t="shared" si="141"/>
        <v>23</v>
      </c>
      <c r="S29" s="26">
        <f t="shared" ref="S29:T29" si="287">SUM(M29+P29)</f>
        <v>102</v>
      </c>
      <c r="T29" s="26">
        <f t="shared" si="287"/>
        <v>204</v>
      </c>
      <c r="U29" s="27">
        <f t="shared" si="143"/>
        <v>306</v>
      </c>
      <c r="V29" s="28">
        <f>November!AB29</f>
        <v>220</v>
      </c>
      <c r="W29" s="28">
        <f>November!AC29</f>
        <v>534</v>
      </c>
      <c r="X29" s="26">
        <f t="shared" si="144"/>
        <v>754</v>
      </c>
      <c r="Y29" s="68">
        <v>24</v>
      </c>
      <c r="Z29" s="59">
        <v>71</v>
      </c>
      <c r="AA29" s="26">
        <f t="shared" si="145"/>
        <v>95</v>
      </c>
      <c r="AB29" s="26">
        <f t="shared" ref="AB29:AC29" si="288">SUM(V29+Y29)</f>
        <v>244</v>
      </c>
      <c r="AC29" s="26">
        <f t="shared" si="288"/>
        <v>605</v>
      </c>
      <c r="AD29" s="27">
        <f t="shared" si="147"/>
        <v>849</v>
      </c>
      <c r="AE29" s="28">
        <f>November!AK29</f>
        <v>290</v>
      </c>
      <c r="AF29" s="28">
        <f>November!AL29</f>
        <v>811</v>
      </c>
      <c r="AG29" s="26">
        <f t="shared" si="148"/>
        <v>1101</v>
      </c>
      <c r="AH29" s="25">
        <v>27</v>
      </c>
      <c r="AI29" s="25">
        <v>81</v>
      </c>
      <c r="AJ29" s="26">
        <f t="shared" si="149"/>
        <v>108</v>
      </c>
      <c r="AK29" s="26">
        <f t="shared" ref="AK29:AL29" si="289">SUM(AE29+AH29)</f>
        <v>317</v>
      </c>
      <c r="AL29" s="26">
        <f t="shared" si="289"/>
        <v>892</v>
      </c>
      <c r="AM29" s="27">
        <f t="shared" si="151"/>
        <v>1209</v>
      </c>
      <c r="AN29" s="30">
        <f>November!AT29</f>
        <v>288</v>
      </c>
      <c r="AO29" s="26">
        <f>November!AU29</f>
        <v>736</v>
      </c>
      <c r="AP29" s="26">
        <f t="shared" si="152"/>
        <v>1024</v>
      </c>
      <c r="AQ29" s="25">
        <v>33</v>
      </c>
      <c r="AR29" s="25">
        <v>88</v>
      </c>
      <c r="AS29" s="26">
        <f t="shared" si="153"/>
        <v>121</v>
      </c>
      <c r="AT29" s="26">
        <f t="shared" ref="AT29:AU29" si="290">SUM(AN29+AQ29)</f>
        <v>321</v>
      </c>
      <c r="AU29" s="26">
        <f t="shared" si="290"/>
        <v>824</v>
      </c>
      <c r="AV29" s="27">
        <f t="shared" si="155"/>
        <v>1145</v>
      </c>
      <c r="AW29" s="28">
        <f>November!BC29</f>
        <v>500</v>
      </c>
      <c r="AX29" s="28">
        <f>November!BD29</f>
        <v>1048</v>
      </c>
      <c r="AY29" s="26">
        <f t="shared" si="156"/>
        <v>1548</v>
      </c>
      <c r="AZ29" s="25">
        <v>46</v>
      </c>
      <c r="BA29" s="25">
        <v>96</v>
      </c>
      <c r="BB29" s="26">
        <f t="shared" si="157"/>
        <v>142</v>
      </c>
      <c r="BC29" s="26">
        <f t="shared" ref="BC29:BD29" si="291">SUM(AW29+AZ29)</f>
        <v>546</v>
      </c>
      <c r="BD29" s="26">
        <f t="shared" si="291"/>
        <v>1144</v>
      </c>
      <c r="BE29" s="27">
        <f t="shared" si="159"/>
        <v>1690</v>
      </c>
      <c r="BF29" s="30">
        <f>November!BL29</f>
        <v>46</v>
      </c>
      <c r="BG29" s="26">
        <f>November!BL29</f>
        <v>46</v>
      </c>
      <c r="BH29" s="26">
        <f t="shared" si="160"/>
        <v>92</v>
      </c>
      <c r="BI29" s="25">
        <v>13</v>
      </c>
      <c r="BJ29" s="25">
        <v>30</v>
      </c>
      <c r="BK29" s="26">
        <f t="shared" si="161"/>
        <v>43</v>
      </c>
      <c r="BL29" s="26">
        <f t="shared" ref="BL29:BM29" si="292">SUM(BF29+BI29)</f>
        <v>59</v>
      </c>
      <c r="BM29" s="26">
        <f t="shared" si="292"/>
        <v>76</v>
      </c>
      <c r="BN29" s="27">
        <f t="shared" si="163"/>
        <v>135</v>
      </c>
      <c r="BO29" s="28">
        <f>November!BU29</f>
        <v>48</v>
      </c>
      <c r="BP29" s="28">
        <f>November!BV29</f>
        <v>114</v>
      </c>
      <c r="BQ29" s="26">
        <f t="shared" si="164"/>
        <v>162</v>
      </c>
      <c r="BR29" s="26"/>
      <c r="BS29" s="26"/>
      <c r="BT29" s="26">
        <f t="shared" si="165"/>
        <v>0</v>
      </c>
      <c r="BU29" s="26">
        <f t="shared" ref="BU29:BV29" si="293">SUM(BO29+BR29)</f>
        <v>48</v>
      </c>
      <c r="BV29" s="26">
        <f t="shared" si="293"/>
        <v>114</v>
      </c>
      <c r="BW29" s="27">
        <f t="shared" si="167"/>
        <v>162</v>
      </c>
      <c r="BX29" s="30">
        <f>November!CD29</f>
        <v>165</v>
      </c>
      <c r="BY29" s="26">
        <f>November!CE29</f>
        <v>412</v>
      </c>
      <c r="BZ29" s="26">
        <f t="shared" si="168"/>
        <v>577</v>
      </c>
      <c r="CA29" s="26"/>
      <c r="CB29" s="26"/>
      <c r="CC29" s="26">
        <f t="shared" si="169"/>
        <v>0</v>
      </c>
      <c r="CD29" s="26">
        <f t="shared" ref="CD29:CE29" si="294">SUM(BX29+CA29)</f>
        <v>165</v>
      </c>
      <c r="CE29" s="26">
        <f t="shared" si="294"/>
        <v>412</v>
      </c>
      <c r="CF29" s="27">
        <f t="shared" si="171"/>
        <v>577</v>
      </c>
      <c r="CG29" s="28">
        <f>November!CM29</f>
        <v>179</v>
      </c>
      <c r="CH29" s="28">
        <f>November!CN29</f>
        <v>516</v>
      </c>
      <c r="CI29" s="26">
        <f t="shared" si="172"/>
        <v>695</v>
      </c>
      <c r="CJ29" s="25">
        <v>22</v>
      </c>
      <c r="CK29" s="25">
        <v>70</v>
      </c>
      <c r="CL29" s="26">
        <f t="shared" si="173"/>
        <v>92</v>
      </c>
      <c r="CM29" s="26">
        <f t="shared" ref="CM29:CN29" si="295">SUM(CG29+CJ29)</f>
        <v>201</v>
      </c>
      <c r="CN29" s="26">
        <f t="shared" si="295"/>
        <v>586</v>
      </c>
      <c r="CO29" s="27">
        <f t="shared" si="175"/>
        <v>787</v>
      </c>
      <c r="CP29" s="95">
        <f ca="1">IFERROR(__xludf.DUMMYFUNCTION("""COMPUTED_VALUE"""),144)</f>
        <v>144</v>
      </c>
      <c r="CQ29" s="96">
        <f ca="1">IFERROR(__xludf.DUMMYFUNCTION("""COMPUTED_VALUE"""),347)</f>
        <v>347</v>
      </c>
      <c r="CR29" s="96">
        <f ca="1">IFERROR(__xludf.DUMMYFUNCTION("""COMPUTED_VALUE"""),491)</f>
        <v>491</v>
      </c>
      <c r="CS29" s="100">
        <f ca="1">IFERROR(__xludf.DUMMYFUNCTION("""COMPUTED_VALUE"""),23)</f>
        <v>23</v>
      </c>
      <c r="CT29" s="100">
        <f ca="1">IFERROR(__xludf.DUMMYFUNCTION("""COMPUTED_VALUE"""),52)</f>
        <v>52</v>
      </c>
      <c r="CU29" s="100">
        <f ca="1">IFERROR(__xludf.DUMMYFUNCTION("""COMPUTED_VALUE"""),75)</f>
        <v>75</v>
      </c>
      <c r="CV29" s="96">
        <f ca="1">IFERROR(__xludf.DUMMYFUNCTION("""COMPUTED_VALUE"""),167)</f>
        <v>167</v>
      </c>
      <c r="CW29" s="96">
        <f ca="1">IFERROR(__xludf.DUMMYFUNCTION("""COMPUTED_VALUE"""),399)</f>
        <v>399</v>
      </c>
      <c r="CX29" s="97">
        <f ca="1">IFERROR(__xludf.DUMMYFUNCTION("""COMPUTED_VALUE"""),566)</f>
        <v>566</v>
      </c>
      <c r="CY29" s="28">
        <f>November!DE29</f>
        <v>64</v>
      </c>
      <c r="CZ29" s="28">
        <f>November!DF29</f>
        <v>178</v>
      </c>
      <c r="DA29" s="26">
        <f t="shared" si="176"/>
        <v>242</v>
      </c>
      <c r="DB29" s="25">
        <v>12</v>
      </c>
      <c r="DC29" s="25">
        <v>19</v>
      </c>
      <c r="DD29" s="26">
        <f t="shared" si="177"/>
        <v>31</v>
      </c>
      <c r="DE29" s="26">
        <f t="shared" ref="DE29:DF29" si="296">SUM(CY29+DB29)</f>
        <v>76</v>
      </c>
      <c r="DF29" s="26">
        <f t="shared" si="296"/>
        <v>197</v>
      </c>
      <c r="DG29" s="27">
        <f t="shared" si="179"/>
        <v>273</v>
      </c>
      <c r="DH29" s="30">
        <f>November!DN29</f>
        <v>413</v>
      </c>
      <c r="DI29" s="26">
        <f>November!DO29</f>
        <v>1031</v>
      </c>
      <c r="DJ29" s="26">
        <f t="shared" si="180"/>
        <v>1444</v>
      </c>
      <c r="DK29" s="25">
        <v>52</v>
      </c>
      <c r="DL29" s="25">
        <v>110</v>
      </c>
      <c r="DM29" s="26">
        <f t="shared" si="181"/>
        <v>162</v>
      </c>
      <c r="DN29" s="26">
        <f t="shared" ref="DN29:DO29" si="297">SUM(DH29+DK29)</f>
        <v>465</v>
      </c>
      <c r="DO29" s="26">
        <f t="shared" si="297"/>
        <v>1141</v>
      </c>
      <c r="DP29" s="27">
        <f t="shared" si="183"/>
        <v>1606</v>
      </c>
      <c r="DQ29" s="28">
        <f>November!DW29</f>
        <v>113</v>
      </c>
      <c r="DR29" s="26">
        <f>November!DX29</f>
        <v>310</v>
      </c>
      <c r="DS29" s="26">
        <f t="shared" si="184"/>
        <v>423</v>
      </c>
      <c r="DT29" s="204">
        <v>6</v>
      </c>
      <c r="DU29" s="203">
        <v>23</v>
      </c>
      <c r="DV29" s="26">
        <f t="shared" si="185"/>
        <v>29</v>
      </c>
      <c r="DW29" s="26">
        <f t="shared" ref="DW29:DX29" si="298">SUM(DQ29+DT29)</f>
        <v>119</v>
      </c>
      <c r="DX29" s="26">
        <f t="shared" si="298"/>
        <v>333</v>
      </c>
      <c r="DY29" s="27">
        <f t="shared" si="187"/>
        <v>452</v>
      </c>
      <c r="DZ29" s="30">
        <f>November!EF29</f>
        <v>179</v>
      </c>
      <c r="EA29" s="26">
        <f>November!EG29</f>
        <v>374</v>
      </c>
      <c r="EB29" s="26">
        <f t="shared" si="188"/>
        <v>553</v>
      </c>
      <c r="EC29" s="25">
        <v>18</v>
      </c>
      <c r="ED29" s="25">
        <v>27</v>
      </c>
      <c r="EE29" s="26">
        <f t="shared" si="189"/>
        <v>45</v>
      </c>
      <c r="EF29" s="26">
        <f t="shared" ref="EF29:EG29" si="299">SUM(DZ29+EC29)</f>
        <v>197</v>
      </c>
      <c r="EG29" s="26">
        <f t="shared" si="299"/>
        <v>401</v>
      </c>
      <c r="EH29" s="27">
        <f t="shared" si="191"/>
        <v>598</v>
      </c>
      <c r="EI29" s="30">
        <f>November!EO29</f>
        <v>151</v>
      </c>
      <c r="EJ29" s="26">
        <f>November!EP29</f>
        <v>270</v>
      </c>
      <c r="EK29" s="26">
        <f t="shared" si="192"/>
        <v>421</v>
      </c>
      <c r="EL29" s="25">
        <v>26</v>
      </c>
      <c r="EM29" s="25">
        <v>40</v>
      </c>
      <c r="EN29" s="26">
        <f t="shared" si="193"/>
        <v>66</v>
      </c>
      <c r="EO29" s="26">
        <f t="shared" ref="EO29:EP29" si="300">SUM(EI29+EL29)</f>
        <v>177</v>
      </c>
      <c r="EP29" s="26">
        <f t="shared" si="300"/>
        <v>310</v>
      </c>
      <c r="EQ29" s="27">
        <f t="shared" si="195"/>
        <v>487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24">
        <f>November!J30</f>
        <v>0</v>
      </c>
      <c r="E30" s="25">
        <f>November!K30</f>
        <v>0</v>
      </c>
      <c r="F30" s="26">
        <f t="shared" si="136"/>
        <v>0</v>
      </c>
      <c r="G30" s="26"/>
      <c r="H30" s="26"/>
      <c r="I30" s="26">
        <f t="shared" si="137"/>
        <v>0</v>
      </c>
      <c r="J30" s="26">
        <f t="shared" ref="J30:K30" si="301">SUM(D30+G30)</f>
        <v>0</v>
      </c>
      <c r="K30" s="26">
        <f t="shared" si="301"/>
        <v>0</v>
      </c>
      <c r="L30" s="27">
        <f t="shared" si="139"/>
        <v>0</v>
      </c>
      <c r="M30" s="28">
        <f>November!S30</f>
        <v>0</v>
      </c>
      <c r="N30" s="26">
        <f>November!T30</f>
        <v>2</v>
      </c>
      <c r="O30" s="26">
        <f t="shared" si="140"/>
        <v>2</v>
      </c>
      <c r="P30" s="25">
        <v>0</v>
      </c>
      <c r="Q30" s="25">
        <v>0</v>
      </c>
      <c r="R30" s="26">
        <f t="shared" si="141"/>
        <v>0</v>
      </c>
      <c r="S30" s="26">
        <f t="shared" ref="S30:T30" si="302">SUM(M30+P30)</f>
        <v>0</v>
      </c>
      <c r="T30" s="26">
        <f t="shared" si="302"/>
        <v>2</v>
      </c>
      <c r="U30" s="27">
        <f t="shared" si="143"/>
        <v>2</v>
      </c>
      <c r="V30" s="28">
        <f>November!AB30</f>
        <v>6</v>
      </c>
      <c r="W30" s="28">
        <f>November!AC30</f>
        <v>7</v>
      </c>
      <c r="X30" s="26">
        <f t="shared" si="144"/>
        <v>13</v>
      </c>
      <c r="Y30" s="68">
        <v>1</v>
      </c>
      <c r="Z30" s="59">
        <v>2</v>
      </c>
      <c r="AA30" s="26">
        <f t="shared" si="145"/>
        <v>3</v>
      </c>
      <c r="AB30" s="26">
        <f t="shared" ref="AB30:AC30" si="303">SUM(V30+Y30)</f>
        <v>7</v>
      </c>
      <c r="AC30" s="26">
        <f t="shared" si="303"/>
        <v>9</v>
      </c>
      <c r="AD30" s="27">
        <f t="shared" si="147"/>
        <v>16</v>
      </c>
      <c r="AE30" s="28">
        <f>November!AK30</f>
        <v>23</v>
      </c>
      <c r="AF30" s="28">
        <f>November!AL30</f>
        <v>52</v>
      </c>
      <c r="AG30" s="26">
        <f t="shared" si="148"/>
        <v>75</v>
      </c>
      <c r="AH30" s="25">
        <v>1</v>
      </c>
      <c r="AI30" s="25">
        <v>2</v>
      </c>
      <c r="AJ30" s="26">
        <f t="shared" si="149"/>
        <v>3</v>
      </c>
      <c r="AK30" s="26">
        <f t="shared" ref="AK30:AL30" si="304">SUM(AE30+AH30)</f>
        <v>24</v>
      </c>
      <c r="AL30" s="26">
        <f t="shared" si="304"/>
        <v>54</v>
      </c>
      <c r="AM30" s="27">
        <f t="shared" si="151"/>
        <v>78</v>
      </c>
      <c r="AN30" s="30">
        <f>November!AT30</f>
        <v>14</v>
      </c>
      <c r="AO30" s="26">
        <f>November!AU30</f>
        <v>23</v>
      </c>
      <c r="AP30" s="26">
        <f t="shared" si="152"/>
        <v>37</v>
      </c>
      <c r="AQ30" s="25">
        <v>4</v>
      </c>
      <c r="AR30" s="25">
        <v>2</v>
      </c>
      <c r="AS30" s="26">
        <f t="shared" si="153"/>
        <v>6</v>
      </c>
      <c r="AT30" s="26">
        <f t="shared" ref="AT30:AU30" si="305">SUM(AN30+AQ30)</f>
        <v>18</v>
      </c>
      <c r="AU30" s="26">
        <f t="shared" si="305"/>
        <v>25</v>
      </c>
      <c r="AV30" s="27">
        <f t="shared" si="155"/>
        <v>43</v>
      </c>
      <c r="AW30" s="28">
        <f>November!BC30</f>
        <v>38</v>
      </c>
      <c r="AX30" s="28">
        <f>November!BD30</f>
        <v>48</v>
      </c>
      <c r="AY30" s="26">
        <f t="shared" si="156"/>
        <v>86</v>
      </c>
      <c r="AZ30" s="25">
        <v>0</v>
      </c>
      <c r="BA30" s="25">
        <v>1</v>
      </c>
      <c r="BB30" s="26">
        <f t="shared" si="157"/>
        <v>1</v>
      </c>
      <c r="BC30" s="26">
        <f t="shared" ref="BC30:BD30" si="306">SUM(AW30+AZ30)</f>
        <v>38</v>
      </c>
      <c r="BD30" s="26">
        <f t="shared" si="306"/>
        <v>49</v>
      </c>
      <c r="BE30" s="27">
        <f t="shared" si="159"/>
        <v>87</v>
      </c>
      <c r="BF30" s="30">
        <f>November!BL30</f>
        <v>2</v>
      </c>
      <c r="BG30" s="26">
        <f>November!BL30</f>
        <v>2</v>
      </c>
      <c r="BH30" s="26">
        <f t="shared" si="160"/>
        <v>4</v>
      </c>
      <c r="BI30" s="25">
        <v>2</v>
      </c>
      <c r="BJ30" s="25">
        <v>1</v>
      </c>
      <c r="BK30" s="26">
        <f t="shared" si="161"/>
        <v>3</v>
      </c>
      <c r="BL30" s="26">
        <f t="shared" ref="BL30:BM30" si="307">SUM(BF30+BI30)</f>
        <v>4</v>
      </c>
      <c r="BM30" s="26">
        <f t="shared" si="307"/>
        <v>3</v>
      </c>
      <c r="BN30" s="27">
        <f t="shared" si="163"/>
        <v>7</v>
      </c>
      <c r="BO30" s="28">
        <f>November!BU30</f>
        <v>0</v>
      </c>
      <c r="BP30" s="28">
        <f>November!BV30</f>
        <v>3</v>
      </c>
      <c r="BQ30" s="26">
        <f t="shared" si="164"/>
        <v>3</v>
      </c>
      <c r="BR30" s="26"/>
      <c r="BS30" s="26"/>
      <c r="BT30" s="26">
        <f t="shared" si="165"/>
        <v>0</v>
      </c>
      <c r="BU30" s="26">
        <f t="shared" ref="BU30:BV30" si="308">SUM(BO30+BR30)</f>
        <v>0</v>
      </c>
      <c r="BV30" s="26">
        <f t="shared" si="308"/>
        <v>3</v>
      </c>
      <c r="BW30" s="27">
        <f t="shared" si="167"/>
        <v>3</v>
      </c>
      <c r="BX30" s="30">
        <f>November!CD30</f>
        <v>12</v>
      </c>
      <c r="BY30" s="26">
        <f>November!CE30</f>
        <v>11</v>
      </c>
      <c r="BZ30" s="26">
        <f t="shared" si="168"/>
        <v>23</v>
      </c>
      <c r="CA30" s="25">
        <v>7</v>
      </c>
      <c r="CB30" s="25">
        <v>1</v>
      </c>
      <c r="CC30" s="26">
        <f t="shared" si="169"/>
        <v>8</v>
      </c>
      <c r="CD30" s="26">
        <f t="shared" ref="CD30:CE30" si="309">SUM(BX30+CA30)</f>
        <v>19</v>
      </c>
      <c r="CE30" s="26">
        <f t="shared" si="309"/>
        <v>12</v>
      </c>
      <c r="CF30" s="27">
        <f t="shared" si="171"/>
        <v>31</v>
      </c>
      <c r="CG30" s="28">
        <f>November!CM30</f>
        <v>8</v>
      </c>
      <c r="CH30" s="28">
        <f>November!CN30</f>
        <v>11</v>
      </c>
      <c r="CI30" s="26">
        <f t="shared" si="172"/>
        <v>19</v>
      </c>
      <c r="CJ30" s="25">
        <v>1</v>
      </c>
      <c r="CK30" s="25">
        <v>1</v>
      </c>
      <c r="CL30" s="26">
        <f t="shared" si="173"/>
        <v>2</v>
      </c>
      <c r="CM30" s="26">
        <f t="shared" ref="CM30:CN30" si="310">SUM(CG30+CJ30)</f>
        <v>9</v>
      </c>
      <c r="CN30" s="26">
        <f t="shared" si="310"/>
        <v>12</v>
      </c>
      <c r="CO30" s="27">
        <f t="shared" si="175"/>
        <v>21</v>
      </c>
      <c r="CP30" s="95">
        <f ca="1">IFERROR(__xludf.DUMMYFUNCTION("""COMPUTED_VALUE"""),41)</f>
        <v>41</v>
      </c>
      <c r="CQ30" s="96">
        <f ca="1">IFERROR(__xludf.DUMMYFUNCTION("""COMPUTED_VALUE"""),42)</f>
        <v>42</v>
      </c>
      <c r="CR30" s="96">
        <f ca="1">IFERROR(__xludf.DUMMYFUNCTION("""COMPUTED_VALUE"""),83)</f>
        <v>83</v>
      </c>
      <c r="CS30" s="100">
        <f ca="1">IFERROR(__xludf.DUMMYFUNCTION("""COMPUTED_VALUE"""),0)</f>
        <v>0</v>
      </c>
      <c r="CT30" s="100">
        <f ca="1">IFERROR(__xludf.DUMMYFUNCTION("""COMPUTED_VALUE"""),0)</f>
        <v>0</v>
      </c>
      <c r="CU30" s="100">
        <f ca="1">IFERROR(__xludf.DUMMYFUNCTION("""COMPUTED_VALUE"""),0)</f>
        <v>0</v>
      </c>
      <c r="CV30" s="96">
        <f ca="1">IFERROR(__xludf.DUMMYFUNCTION("""COMPUTED_VALUE"""),41)</f>
        <v>41</v>
      </c>
      <c r="CW30" s="96">
        <f ca="1">IFERROR(__xludf.DUMMYFUNCTION("""COMPUTED_VALUE"""),42)</f>
        <v>42</v>
      </c>
      <c r="CX30" s="97">
        <f ca="1">IFERROR(__xludf.DUMMYFUNCTION("""COMPUTED_VALUE"""),83)</f>
        <v>83</v>
      </c>
      <c r="CY30" s="28">
        <f>November!DE30</f>
        <v>13</v>
      </c>
      <c r="CZ30" s="28">
        <f>November!DF30</f>
        <v>11</v>
      </c>
      <c r="DA30" s="26">
        <f t="shared" si="176"/>
        <v>24</v>
      </c>
      <c r="DB30" s="25">
        <v>0</v>
      </c>
      <c r="DC30" s="25">
        <v>0</v>
      </c>
      <c r="DD30" s="26">
        <f t="shared" si="177"/>
        <v>0</v>
      </c>
      <c r="DE30" s="26">
        <f t="shared" ref="DE30:DF30" si="311">SUM(CY30+DB30)</f>
        <v>13</v>
      </c>
      <c r="DF30" s="26">
        <f t="shared" si="311"/>
        <v>11</v>
      </c>
      <c r="DG30" s="27">
        <f t="shared" si="179"/>
        <v>24</v>
      </c>
      <c r="DH30" s="30">
        <f>November!DN30</f>
        <v>40</v>
      </c>
      <c r="DI30" s="26">
        <f>November!DO30</f>
        <v>56</v>
      </c>
      <c r="DJ30" s="26">
        <f t="shared" si="180"/>
        <v>96</v>
      </c>
      <c r="DK30" s="25">
        <v>5</v>
      </c>
      <c r="DL30" s="25">
        <v>4</v>
      </c>
      <c r="DM30" s="26">
        <f t="shared" si="181"/>
        <v>9</v>
      </c>
      <c r="DN30" s="26">
        <f t="shared" ref="DN30:DO30" si="312">SUM(DH30+DK30)</f>
        <v>45</v>
      </c>
      <c r="DO30" s="26">
        <f t="shared" si="312"/>
        <v>60</v>
      </c>
      <c r="DP30" s="27">
        <f t="shared" si="183"/>
        <v>105</v>
      </c>
      <c r="DQ30" s="28">
        <f>November!DW30</f>
        <v>53</v>
      </c>
      <c r="DR30" s="26">
        <f>November!DX30</f>
        <v>92</v>
      </c>
      <c r="DS30" s="26">
        <f t="shared" si="184"/>
        <v>145</v>
      </c>
      <c r="DT30" s="204">
        <v>0</v>
      </c>
      <c r="DU30" s="203">
        <v>0</v>
      </c>
      <c r="DV30" s="26">
        <f t="shared" si="185"/>
        <v>0</v>
      </c>
      <c r="DW30" s="26">
        <f t="shared" ref="DW30:DX30" si="313">SUM(DQ30+DT30)</f>
        <v>53</v>
      </c>
      <c r="DX30" s="26">
        <f t="shared" si="313"/>
        <v>92</v>
      </c>
      <c r="DY30" s="27">
        <f t="shared" si="187"/>
        <v>145</v>
      </c>
      <c r="DZ30" s="30">
        <f>November!EF30</f>
        <v>15</v>
      </c>
      <c r="EA30" s="26">
        <f>November!EG30</f>
        <v>16</v>
      </c>
      <c r="EB30" s="26">
        <f t="shared" si="188"/>
        <v>31</v>
      </c>
      <c r="EC30" s="25">
        <v>1</v>
      </c>
      <c r="ED30" s="25">
        <v>2</v>
      </c>
      <c r="EE30" s="26">
        <f t="shared" si="189"/>
        <v>3</v>
      </c>
      <c r="EF30" s="26">
        <f t="shared" ref="EF30:EG30" si="314">SUM(DZ30+EC30)</f>
        <v>16</v>
      </c>
      <c r="EG30" s="26">
        <f t="shared" si="314"/>
        <v>18</v>
      </c>
      <c r="EH30" s="27">
        <f t="shared" si="191"/>
        <v>34</v>
      </c>
      <c r="EI30" s="30">
        <f>November!EO30</f>
        <v>51</v>
      </c>
      <c r="EJ30" s="26">
        <f>November!EP30</f>
        <v>62</v>
      </c>
      <c r="EK30" s="26">
        <f t="shared" si="192"/>
        <v>113</v>
      </c>
      <c r="EL30" s="25">
        <v>3</v>
      </c>
      <c r="EM30" s="25">
        <v>1</v>
      </c>
      <c r="EN30" s="26">
        <f t="shared" si="193"/>
        <v>4</v>
      </c>
      <c r="EO30" s="26">
        <f t="shared" ref="EO30:EP30" si="315">SUM(EI30+EL30)</f>
        <v>54</v>
      </c>
      <c r="EP30" s="26">
        <f t="shared" si="315"/>
        <v>63</v>
      </c>
      <c r="EQ30" s="27">
        <f t="shared" si="195"/>
        <v>117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24">
        <f>November!J31</f>
        <v>0</v>
      </c>
      <c r="E31" s="25">
        <f>November!K31</f>
        <v>0</v>
      </c>
      <c r="F31" s="26">
        <f t="shared" si="136"/>
        <v>0</v>
      </c>
      <c r="G31" s="26"/>
      <c r="H31" s="26"/>
      <c r="I31" s="26">
        <f t="shared" si="137"/>
        <v>0</v>
      </c>
      <c r="J31" s="26">
        <f t="shared" ref="J31:K31" si="316">SUM(D31+G31)</f>
        <v>0</v>
      </c>
      <c r="K31" s="26">
        <f t="shared" si="316"/>
        <v>0</v>
      </c>
      <c r="L31" s="27">
        <f t="shared" si="139"/>
        <v>0</v>
      </c>
      <c r="M31" s="28">
        <f>November!S31</f>
        <v>0</v>
      </c>
      <c r="N31" s="26">
        <f>November!T31</f>
        <v>2</v>
      </c>
      <c r="O31" s="26">
        <f t="shared" si="140"/>
        <v>2</v>
      </c>
      <c r="P31" s="25">
        <v>0</v>
      </c>
      <c r="Q31" s="25">
        <v>0</v>
      </c>
      <c r="R31" s="26">
        <f t="shared" si="141"/>
        <v>0</v>
      </c>
      <c r="S31" s="26">
        <f t="shared" ref="S31:T31" si="317">SUM(M31+P31)</f>
        <v>0</v>
      </c>
      <c r="T31" s="26">
        <f t="shared" si="317"/>
        <v>2</v>
      </c>
      <c r="U31" s="27">
        <f t="shared" si="143"/>
        <v>2</v>
      </c>
      <c r="V31" s="28">
        <f>November!AB31</f>
        <v>6</v>
      </c>
      <c r="W31" s="28">
        <f>November!AC31</f>
        <v>7</v>
      </c>
      <c r="X31" s="26">
        <f t="shared" si="144"/>
        <v>13</v>
      </c>
      <c r="Y31" s="68">
        <v>1</v>
      </c>
      <c r="Z31" s="59">
        <v>2</v>
      </c>
      <c r="AA31" s="26">
        <f t="shared" si="145"/>
        <v>3</v>
      </c>
      <c r="AB31" s="26">
        <f t="shared" ref="AB31:AC31" si="318">SUM(V31+Y31)</f>
        <v>7</v>
      </c>
      <c r="AC31" s="26">
        <f t="shared" si="318"/>
        <v>9</v>
      </c>
      <c r="AD31" s="27">
        <f t="shared" si="147"/>
        <v>16</v>
      </c>
      <c r="AE31" s="28">
        <f>November!AK31</f>
        <v>23</v>
      </c>
      <c r="AF31" s="28">
        <f>November!AL31</f>
        <v>52</v>
      </c>
      <c r="AG31" s="26">
        <f t="shared" si="148"/>
        <v>75</v>
      </c>
      <c r="AH31" s="25">
        <v>1</v>
      </c>
      <c r="AI31" s="25">
        <v>2</v>
      </c>
      <c r="AJ31" s="26">
        <f t="shared" si="149"/>
        <v>3</v>
      </c>
      <c r="AK31" s="26">
        <f t="shared" ref="AK31:AL31" si="319">SUM(AE31+AH31)</f>
        <v>24</v>
      </c>
      <c r="AL31" s="26">
        <f t="shared" si="319"/>
        <v>54</v>
      </c>
      <c r="AM31" s="27">
        <f t="shared" si="151"/>
        <v>78</v>
      </c>
      <c r="AN31" s="30">
        <f>November!AT31</f>
        <v>14</v>
      </c>
      <c r="AO31" s="26">
        <f>November!AU31</f>
        <v>23</v>
      </c>
      <c r="AP31" s="26">
        <f t="shared" si="152"/>
        <v>37</v>
      </c>
      <c r="AQ31" s="25">
        <v>4</v>
      </c>
      <c r="AR31" s="25">
        <v>2</v>
      </c>
      <c r="AS31" s="26">
        <f t="shared" si="153"/>
        <v>6</v>
      </c>
      <c r="AT31" s="26">
        <f t="shared" ref="AT31:AU31" si="320">SUM(AN31+AQ31)</f>
        <v>18</v>
      </c>
      <c r="AU31" s="26">
        <f t="shared" si="320"/>
        <v>25</v>
      </c>
      <c r="AV31" s="27">
        <f t="shared" si="155"/>
        <v>43</v>
      </c>
      <c r="AW31" s="28">
        <f>November!BC31</f>
        <v>38</v>
      </c>
      <c r="AX31" s="28">
        <f>November!BD31</f>
        <v>48</v>
      </c>
      <c r="AY31" s="26">
        <f t="shared" si="156"/>
        <v>86</v>
      </c>
      <c r="AZ31" s="25">
        <v>0</v>
      </c>
      <c r="BA31" s="25">
        <v>1</v>
      </c>
      <c r="BB31" s="26">
        <f t="shared" si="157"/>
        <v>1</v>
      </c>
      <c r="BC31" s="26">
        <f t="shared" ref="BC31:BD31" si="321">SUM(AW31+AZ31)</f>
        <v>38</v>
      </c>
      <c r="BD31" s="26">
        <f t="shared" si="321"/>
        <v>49</v>
      </c>
      <c r="BE31" s="27">
        <f t="shared" si="159"/>
        <v>87</v>
      </c>
      <c r="BF31" s="30">
        <f>November!BL31</f>
        <v>0</v>
      </c>
      <c r="BG31" s="26">
        <f>November!BL31</f>
        <v>0</v>
      </c>
      <c r="BH31" s="26">
        <f t="shared" si="160"/>
        <v>0</v>
      </c>
      <c r="BI31" s="25">
        <v>0</v>
      </c>
      <c r="BJ31" s="25">
        <v>0</v>
      </c>
      <c r="BK31" s="26">
        <f t="shared" si="161"/>
        <v>0</v>
      </c>
      <c r="BL31" s="26">
        <f t="shared" ref="BL31:BM31" si="322">SUM(BF31+BI31)</f>
        <v>0</v>
      </c>
      <c r="BM31" s="26">
        <f t="shared" si="322"/>
        <v>0</v>
      </c>
      <c r="BN31" s="27">
        <f t="shared" si="163"/>
        <v>0</v>
      </c>
      <c r="BO31" s="28">
        <f>November!BU31</f>
        <v>0</v>
      </c>
      <c r="BP31" s="28">
        <f>November!BV31</f>
        <v>3</v>
      </c>
      <c r="BQ31" s="26">
        <f t="shared" si="164"/>
        <v>3</v>
      </c>
      <c r="BR31" s="26"/>
      <c r="BS31" s="26"/>
      <c r="BT31" s="26">
        <f t="shared" si="165"/>
        <v>0</v>
      </c>
      <c r="BU31" s="26">
        <f t="shared" ref="BU31:BV31" si="323">SUM(BO31+BR31)</f>
        <v>0</v>
      </c>
      <c r="BV31" s="26">
        <f t="shared" si="323"/>
        <v>3</v>
      </c>
      <c r="BW31" s="27">
        <f t="shared" si="167"/>
        <v>3</v>
      </c>
      <c r="BX31" s="30">
        <f>November!CD31</f>
        <v>12</v>
      </c>
      <c r="BY31" s="26">
        <f>November!CE31</f>
        <v>11</v>
      </c>
      <c r="BZ31" s="26">
        <f t="shared" si="168"/>
        <v>23</v>
      </c>
      <c r="CA31" s="25">
        <v>7</v>
      </c>
      <c r="CB31" s="25">
        <v>1</v>
      </c>
      <c r="CC31" s="26">
        <f t="shared" si="169"/>
        <v>8</v>
      </c>
      <c r="CD31" s="26">
        <f t="shared" ref="CD31:CE31" si="324">SUM(BX31+CA31)</f>
        <v>19</v>
      </c>
      <c r="CE31" s="26">
        <f t="shared" si="324"/>
        <v>12</v>
      </c>
      <c r="CF31" s="27">
        <f t="shared" si="171"/>
        <v>31</v>
      </c>
      <c r="CG31" s="28">
        <f>November!CM31</f>
        <v>8</v>
      </c>
      <c r="CH31" s="28">
        <f>November!CN31</f>
        <v>11</v>
      </c>
      <c r="CI31" s="26">
        <f t="shared" si="172"/>
        <v>19</v>
      </c>
      <c r="CJ31" s="25">
        <v>1</v>
      </c>
      <c r="CK31" s="25">
        <v>1</v>
      </c>
      <c r="CL31" s="26">
        <f t="shared" si="173"/>
        <v>2</v>
      </c>
      <c r="CM31" s="26">
        <f t="shared" ref="CM31:CN31" si="325">SUM(CG31+CJ31)</f>
        <v>9</v>
      </c>
      <c r="CN31" s="26">
        <f t="shared" si="325"/>
        <v>12</v>
      </c>
      <c r="CO31" s="27">
        <f t="shared" si="175"/>
        <v>21</v>
      </c>
      <c r="CP31" s="95">
        <f ca="1">IFERROR(__xludf.DUMMYFUNCTION("""COMPUTED_VALUE"""),41)</f>
        <v>41</v>
      </c>
      <c r="CQ31" s="96">
        <f ca="1">IFERROR(__xludf.DUMMYFUNCTION("""COMPUTED_VALUE"""),42)</f>
        <v>42</v>
      </c>
      <c r="CR31" s="96">
        <f ca="1">IFERROR(__xludf.DUMMYFUNCTION("""COMPUTED_VALUE"""),83)</f>
        <v>83</v>
      </c>
      <c r="CS31" s="100">
        <f ca="1">IFERROR(__xludf.DUMMYFUNCTION("""COMPUTED_VALUE"""),0)</f>
        <v>0</v>
      </c>
      <c r="CT31" s="100">
        <f ca="1">IFERROR(__xludf.DUMMYFUNCTION("""COMPUTED_VALUE"""),0)</f>
        <v>0</v>
      </c>
      <c r="CU31" s="100">
        <f ca="1">IFERROR(__xludf.DUMMYFUNCTION("""COMPUTED_VALUE"""),0)</f>
        <v>0</v>
      </c>
      <c r="CV31" s="96">
        <f ca="1">IFERROR(__xludf.DUMMYFUNCTION("""COMPUTED_VALUE"""),41)</f>
        <v>41</v>
      </c>
      <c r="CW31" s="96">
        <f ca="1">IFERROR(__xludf.DUMMYFUNCTION("""COMPUTED_VALUE"""),42)</f>
        <v>42</v>
      </c>
      <c r="CX31" s="97">
        <f ca="1">IFERROR(__xludf.DUMMYFUNCTION("""COMPUTED_VALUE"""),83)</f>
        <v>83</v>
      </c>
      <c r="CY31" s="28">
        <f>November!DE31</f>
        <v>13</v>
      </c>
      <c r="CZ31" s="28">
        <f>November!DF31</f>
        <v>11</v>
      </c>
      <c r="DA31" s="26">
        <f t="shared" si="176"/>
        <v>24</v>
      </c>
      <c r="DB31" s="25">
        <v>0</v>
      </c>
      <c r="DC31" s="25">
        <v>0</v>
      </c>
      <c r="DD31" s="26">
        <f t="shared" si="177"/>
        <v>0</v>
      </c>
      <c r="DE31" s="26">
        <f t="shared" ref="DE31:DF31" si="326">SUM(CY31+DB31)</f>
        <v>13</v>
      </c>
      <c r="DF31" s="26">
        <f t="shared" si="326"/>
        <v>11</v>
      </c>
      <c r="DG31" s="27">
        <f t="shared" si="179"/>
        <v>24</v>
      </c>
      <c r="DH31" s="30">
        <f>November!DN31</f>
        <v>40</v>
      </c>
      <c r="DI31" s="26">
        <f>November!DO31</f>
        <v>56</v>
      </c>
      <c r="DJ31" s="26">
        <f t="shared" si="180"/>
        <v>96</v>
      </c>
      <c r="DK31" s="25">
        <v>5</v>
      </c>
      <c r="DL31" s="25">
        <v>4</v>
      </c>
      <c r="DM31" s="26">
        <f t="shared" si="181"/>
        <v>9</v>
      </c>
      <c r="DN31" s="26">
        <f t="shared" ref="DN31:DO31" si="327">SUM(DH31+DK31)</f>
        <v>45</v>
      </c>
      <c r="DO31" s="26">
        <f t="shared" si="327"/>
        <v>60</v>
      </c>
      <c r="DP31" s="27">
        <f t="shared" si="183"/>
        <v>105</v>
      </c>
      <c r="DQ31" s="28">
        <f>November!DW31</f>
        <v>53</v>
      </c>
      <c r="DR31" s="26">
        <f>November!DX31</f>
        <v>92</v>
      </c>
      <c r="DS31" s="26">
        <f t="shared" si="184"/>
        <v>145</v>
      </c>
      <c r="DT31" s="204">
        <v>0</v>
      </c>
      <c r="DU31" s="203">
        <v>0</v>
      </c>
      <c r="DV31" s="26">
        <f t="shared" si="185"/>
        <v>0</v>
      </c>
      <c r="DW31" s="26">
        <f t="shared" ref="DW31:DX31" si="328">SUM(DQ31+DT31)</f>
        <v>53</v>
      </c>
      <c r="DX31" s="26">
        <f t="shared" si="328"/>
        <v>92</v>
      </c>
      <c r="DY31" s="27">
        <f t="shared" si="187"/>
        <v>145</v>
      </c>
      <c r="DZ31" s="30">
        <f>November!EF31</f>
        <v>15</v>
      </c>
      <c r="EA31" s="26">
        <f>November!EG31</f>
        <v>16</v>
      </c>
      <c r="EB31" s="26">
        <f t="shared" si="188"/>
        <v>31</v>
      </c>
      <c r="EC31" s="25">
        <v>1</v>
      </c>
      <c r="ED31" s="25">
        <v>2</v>
      </c>
      <c r="EE31" s="26">
        <f t="shared" si="189"/>
        <v>3</v>
      </c>
      <c r="EF31" s="26">
        <f t="shared" ref="EF31:EG31" si="329">SUM(DZ31+EC31)</f>
        <v>16</v>
      </c>
      <c r="EG31" s="26">
        <f t="shared" si="329"/>
        <v>18</v>
      </c>
      <c r="EH31" s="27">
        <f t="shared" si="191"/>
        <v>34</v>
      </c>
      <c r="EI31" s="30">
        <f>November!EO31</f>
        <v>51</v>
      </c>
      <c r="EJ31" s="26">
        <f>November!EP31</f>
        <v>62</v>
      </c>
      <c r="EK31" s="26">
        <f t="shared" si="192"/>
        <v>113</v>
      </c>
      <c r="EL31" s="25">
        <v>3</v>
      </c>
      <c r="EM31" s="25">
        <v>1</v>
      </c>
      <c r="EN31" s="26">
        <f t="shared" si="193"/>
        <v>4</v>
      </c>
      <c r="EO31" s="26">
        <f t="shared" ref="EO31:EP31" si="330">SUM(EI31+EL31)</f>
        <v>54</v>
      </c>
      <c r="EP31" s="26">
        <f t="shared" si="330"/>
        <v>63</v>
      </c>
      <c r="EQ31" s="27">
        <f t="shared" si="195"/>
        <v>117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24">
        <f>November!J32</f>
        <v>0</v>
      </c>
      <c r="E32" s="25">
        <f>November!K32</f>
        <v>0</v>
      </c>
      <c r="F32" s="26">
        <f t="shared" si="136"/>
        <v>0</v>
      </c>
      <c r="G32" s="26"/>
      <c r="H32" s="26"/>
      <c r="I32" s="26">
        <f t="shared" si="137"/>
        <v>0</v>
      </c>
      <c r="J32" s="26">
        <f t="shared" ref="J32:K32" si="331">SUM(D32+G32)</f>
        <v>0</v>
      </c>
      <c r="K32" s="26">
        <f t="shared" si="331"/>
        <v>0</v>
      </c>
      <c r="L32" s="27">
        <f t="shared" si="139"/>
        <v>0</v>
      </c>
      <c r="M32" s="28">
        <f>November!S32</f>
        <v>0</v>
      </c>
      <c r="N32" s="26">
        <f>November!T32</f>
        <v>0</v>
      </c>
      <c r="O32" s="26">
        <f t="shared" si="140"/>
        <v>0</v>
      </c>
      <c r="P32" s="25">
        <v>0</v>
      </c>
      <c r="Q32" s="25">
        <v>0</v>
      </c>
      <c r="R32" s="26">
        <f t="shared" si="141"/>
        <v>0</v>
      </c>
      <c r="S32" s="26">
        <f t="shared" ref="S32:T32" si="332">SUM(M32+P32)</f>
        <v>0</v>
      </c>
      <c r="T32" s="26">
        <f t="shared" si="332"/>
        <v>0</v>
      </c>
      <c r="U32" s="27">
        <f t="shared" si="143"/>
        <v>0</v>
      </c>
      <c r="V32" s="28">
        <f>November!AB32</f>
        <v>0</v>
      </c>
      <c r="W32" s="28">
        <f>November!AC32</f>
        <v>0</v>
      </c>
      <c r="X32" s="26">
        <f t="shared" si="144"/>
        <v>0</v>
      </c>
      <c r="Y32" s="26"/>
      <c r="Z32" s="26"/>
      <c r="AA32" s="26">
        <f t="shared" si="145"/>
        <v>0</v>
      </c>
      <c r="AB32" s="26">
        <f t="shared" ref="AB32:AC32" si="333">SUM(V32+Y32)</f>
        <v>0</v>
      </c>
      <c r="AC32" s="26">
        <f t="shared" si="333"/>
        <v>0</v>
      </c>
      <c r="AD32" s="27">
        <f t="shared" si="147"/>
        <v>0</v>
      </c>
      <c r="AE32" s="28">
        <f>November!AK32</f>
        <v>0</v>
      </c>
      <c r="AF32" s="28">
        <f>November!AL32</f>
        <v>0</v>
      </c>
      <c r="AG32" s="26">
        <f t="shared" si="148"/>
        <v>0</v>
      </c>
      <c r="AH32" s="26"/>
      <c r="AI32" s="26"/>
      <c r="AJ32" s="26">
        <f t="shared" si="149"/>
        <v>0</v>
      </c>
      <c r="AK32" s="26">
        <f t="shared" ref="AK32:AL32" si="334">SUM(AE32+AH32)</f>
        <v>0</v>
      </c>
      <c r="AL32" s="26">
        <f t="shared" si="334"/>
        <v>0</v>
      </c>
      <c r="AM32" s="27">
        <f t="shared" si="151"/>
        <v>0</v>
      </c>
      <c r="AN32" s="30">
        <f>November!AT32</f>
        <v>0</v>
      </c>
      <c r="AO32" s="26">
        <f>November!AU32</f>
        <v>0</v>
      </c>
      <c r="AP32" s="26">
        <f t="shared" si="152"/>
        <v>0</v>
      </c>
      <c r="AQ32" s="26"/>
      <c r="AR32" s="26"/>
      <c r="AS32" s="26">
        <f t="shared" si="153"/>
        <v>0</v>
      </c>
      <c r="AT32" s="26">
        <f t="shared" ref="AT32:AU32" si="335">SUM(AN32+AQ32)</f>
        <v>0</v>
      </c>
      <c r="AU32" s="26">
        <f t="shared" si="335"/>
        <v>0</v>
      </c>
      <c r="AV32" s="27">
        <f t="shared" si="155"/>
        <v>0</v>
      </c>
      <c r="AW32" s="28">
        <f>November!BC32</f>
        <v>0</v>
      </c>
      <c r="AX32" s="28">
        <f>November!BD32</f>
        <v>0</v>
      </c>
      <c r="AY32" s="26">
        <f t="shared" si="156"/>
        <v>0</v>
      </c>
      <c r="AZ32" s="25">
        <v>0</v>
      </c>
      <c r="BA32" s="25">
        <v>0</v>
      </c>
      <c r="BB32" s="26">
        <f t="shared" si="157"/>
        <v>0</v>
      </c>
      <c r="BC32" s="26">
        <f t="shared" ref="BC32:BD32" si="336">SUM(AW32+AZ32)</f>
        <v>0</v>
      </c>
      <c r="BD32" s="26">
        <f t="shared" si="336"/>
        <v>0</v>
      </c>
      <c r="BE32" s="27">
        <f t="shared" si="159"/>
        <v>0</v>
      </c>
      <c r="BF32" s="30">
        <f>November!BL32</f>
        <v>0</v>
      </c>
      <c r="BG32" s="26">
        <f>November!BL32</f>
        <v>0</v>
      </c>
      <c r="BH32" s="26">
        <f t="shared" si="160"/>
        <v>0</v>
      </c>
      <c r="BI32" s="25">
        <v>0</v>
      </c>
      <c r="BJ32" s="25">
        <v>0</v>
      </c>
      <c r="BK32" s="26">
        <f t="shared" si="161"/>
        <v>0</v>
      </c>
      <c r="BL32" s="26">
        <f t="shared" ref="BL32:BM32" si="337">SUM(BF32+BI32)</f>
        <v>0</v>
      </c>
      <c r="BM32" s="26">
        <f t="shared" si="337"/>
        <v>0</v>
      </c>
      <c r="BN32" s="27">
        <f t="shared" si="163"/>
        <v>0</v>
      </c>
      <c r="BO32" s="28">
        <f>November!BU32</f>
        <v>0</v>
      </c>
      <c r="BP32" s="28">
        <f>November!BV32</f>
        <v>0</v>
      </c>
      <c r="BQ32" s="26">
        <f t="shared" si="164"/>
        <v>0</v>
      </c>
      <c r="BR32" s="26"/>
      <c r="BS32" s="26"/>
      <c r="BT32" s="26">
        <f t="shared" si="165"/>
        <v>0</v>
      </c>
      <c r="BU32" s="26">
        <f t="shared" ref="BU32:BV32" si="338">SUM(BO32+BR32)</f>
        <v>0</v>
      </c>
      <c r="BV32" s="26">
        <f t="shared" si="338"/>
        <v>0</v>
      </c>
      <c r="BW32" s="27">
        <f t="shared" si="167"/>
        <v>0</v>
      </c>
      <c r="BX32" s="30">
        <f>November!CD32</f>
        <v>0</v>
      </c>
      <c r="BY32" s="26">
        <f>November!CE32</f>
        <v>0</v>
      </c>
      <c r="BZ32" s="26">
        <f t="shared" si="168"/>
        <v>0</v>
      </c>
      <c r="CA32" s="26"/>
      <c r="CB32" s="26"/>
      <c r="CC32" s="26">
        <f t="shared" si="169"/>
        <v>0</v>
      </c>
      <c r="CD32" s="26">
        <f t="shared" ref="CD32:CE32" si="339">SUM(BX32+CA32)</f>
        <v>0</v>
      </c>
      <c r="CE32" s="26">
        <f t="shared" si="339"/>
        <v>0</v>
      </c>
      <c r="CF32" s="27">
        <f t="shared" si="171"/>
        <v>0</v>
      </c>
      <c r="CG32" s="28">
        <f>November!CM32</f>
        <v>0</v>
      </c>
      <c r="CH32" s="28">
        <f>November!CN32</f>
        <v>0</v>
      </c>
      <c r="CI32" s="26">
        <f t="shared" si="172"/>
        <v>0</v>
      </c>
      <c r="CJ32" s="25">
        <v>0</v>
      </c>
      <c r="CK32" s="25">
        <v>0</v>
      </c>
      <c r="CL32" s="26">
        <f t="shared" si="173"/>
        <v>0</v>
      </c>
      <c r="CM32" s="26">
        <f t="shared" ref="CM32:CN32" si="340">SUM(CG32+CJ32)</f>
        <v>0</v>
      </c>
      <c r="CN32" s="26">
        <f t="shared" si="340"/>
        <v>0</v>
      </c>
      <c r="CO32" s="27">
        <f t="shared" si="175"/>
        <v>0</v>
      </c>
      <c r="CP32" s="95"/>
      <c r="CQ32" s="96"/>
      <c r="CR32" s="96"/>
      <c r="CS32" s="100"/>
      <c r="CT32" s="100"/>
      <c r="CU32" s="100"/>
      <c r="CV32" s="96"/>
      <c r="CW32" s="96"/>
      <c r="CX32" s="97"/>
      <c r="CY32" s="28">
        <f>November!DE32</f>
        <v>0</v>
      </c>
      <c r="CZ32" s="28">
        <f>November!DF32</f>
        <v>0</v>
      </c>
      <c r="DA32" s="26">
        <f t="shared" si="176"/>
        <v>0</v>
      </c>
      <c r="DB32" s="25">
        <v>0</v>
      </c>
      <c r="DC32" s="25">
        <v>0</v>
      </c>
      <c r="DD32" s="26">
        <f t="shared" si="177"/>
        <v>0</v>
      </c>
      <c r="DE32" s="26">
        <f t="shared" ref="DE32:DF32" si="341">SUM(CY32+DB32)</f>
        <v>0</v>
      </c>
      <c r="DF32" s="26">
        <f t="shared" si="341"/>
        <v>0</v>
      </c>
      <c r="DG32" s="27">
        <f t="shared" si="179"/>
        <v>0</v>
      </c>
      <c r="DH32" s="30">
        <f>November!DN32</f>
        <v>0</v>
      </c>
      <c r="DI32" s="26">
        <f>November!DO32</f>
        <v>0</v>
      </c>
      <c r="DJ32" s="26">
        <f t="shared" si="180"/>
        <v>0</v>
      </c>
      <c r="DK32" s="26"/>
      <c r="DL32" s="26"/>
      <c r="DM32" s="26">
        <f t="shared" si="181"/>
        <v>0</v>
      </c>
      <c r="DN32" s="26">
        <f t="shared" ref="DN32:DO32" si="342">SUM(DH32+DK32)</f>
        <v>0</v>
      </c>
      <c r="DO32" s="26">
        <f t="shared" si="342"/>
        <v>0</v>
      </c>
      <c r="DP32" s="27">
        <f t="shared" si="183"/>
        <v>0</v>
      </c>
      <c r="DQ32" s="28">
        <f>November!DW32</f>
        <v>0</v>
      </c>
      <c r="DR32" s="26">
        <f>November!DX32</f>
        <v>0</v>
      </c>
      <c r="DS32" s="26">
        <f t="shared" si="184"/>
        <v>0</v>
      </c>
      <c r="DT32" s="25">
        <v>0</v>
      </c>
      <c r="DU32" s="25">
        <v>0</v>
      </c>
      <c r="DV32" s="26">
        <f t="shared" si="185"/>
        <v>0</v>
      </c>
      <c r="DW32" s="26">
        <f t="shared" ref="DW32:DX32" si="343">SUM(DQ32+DT32)</f>
        <v>0</v>
      </c>
      <c r="DX32" s="26">
        <f t="shared" si="343"/>
        <v>0</v>
      </c>
      <c r="DY32" s="27">
        <f t="shared" si="187"/>
        <v>0</v>
      </c>
      <c r="DZ32" s="30">
        <f>November!EF32</f>
        <v>0</v>
      </c>
      <c r="EA32" s="26">
        <f>November!EG32</f>
        <v>0</v>
      </c>
      <c r="EB32" s="26">
        <f t="shared" si="188"/>
        <v>0</v>
      </c>
      <c r="EC32" s="25">
        <v>0</v>
      </c>
      <c r="ED32" s="26"/>
      <c r="EE32" s="26">
        <f t="shared" si="189"/>
        <v>0</v>
      </c>
      <c r="EF32" s="26">
        <f t="shared" ref="EF32:EG32" si="344">SUM(DZ32+EC32)</f>
        <v>0</v>
      </c>
      <c r="EG32" s="26">
        <f t="shared" si="344"/>
        <v>0</v>
      </c>
      <c r="EH32" s="27">
        <f t="shared" si="191"/>
        <v>0</v>
      </c>
      <c r="EI32" s="30">
        <f>November!EO32</f>
        <v>0</v>
      </c>
      <c r="EJ32" s="26">
        <f>November!EP32</f>
        <v>0</v>
      </c>
      <c r="EK32" s="26">
        <f t="shared" si="192"/>
        <v>0</v>
      </c>
      <c r="EL32" s="26"/>
      <c r="EM32" s="26"/>
      <c r="EN32" s="26">
        <f t="shared" si="193"/>
        <v>0</v>
      </c>
      <c r="EO32" s="26">
        <f t="shared" ref="EO32:EP32" si="345">SUM(EI32+EL32)</f>
        <v>0</v>
      </c>
      <c r="EP32" s="26">
        <f t="shared" si="345"/>
        <v>0</v>
      </c>
      <c r="EQ32" s="27">
        <f t="shared" si="195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329">
        <f>November!J33</f>
        <v>0</v>
      </c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  <c r="BO33" s="254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6"/>
    </row>
    <row r="34" spans="1:156" ht="14">
      <c r="A34" s="276" t="s">
        <v>54</v>
      </c>
      <c r="B34" s="256"/>
      <c r="C34" s="52" t="s">
        <v>55</v>
      </c>
      <c r="D34" s="315">
        <f>November!J34</f>
        <v>0</v>
      </c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  <c r="BK34" s="254"/>
      <c r="BL34" s="254"/>
      <c r="BM34" s="254"/>
      <c r="BN34" s="254"/>
      <c r="BO34" s="254"/>
      <c r="BP34" s="254"/>
      <c r="BQ34" s="254"/>
      <c r="BR34" s="254"/>
      <c r="BS34" s="254"/>
      <c r="BT34" s="254"/>
      <c r="BU34" s="254"/>
      <c r="BV34" s="254"/>
      <c r="BW34" s="254"/>
      <c r="BX34" s="254"/>
      <c r="BY34" s="254"/>
      <c r="BZ34" s="254"/>
      <c r="CA34" s="254"/>
      <c r="CB34" s="254"/>
      <c r="CC34" s="254"/>
      <c r="CD34" s="254"/>
      <c r="CE34" s="254"/>
      <c r="CF34" s="254"/>
      <c r="CG34" s="254"/>
      <c r="CH34" s="254"/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6"/>
    </row>
    <row r="35" spans="1:156" ht="14">
      <c r="A35" s="58"/>
      <c r="B35" s="59">
        <v>1</v>
      </c>
      <c r="C35" s="57" t="s">
        <v>56</v>
      </c>
      <c r="D35" s="24">
        <f>November!J35</f>
        <v>122</v>
      </c>
      <c r="E35" s="25">
        <f>November!K35</f>
        <v>138</v>
      </c>
      <c r="F35" s="26">
        <f t="shared" ref="F35:F41" si="346">SUM(D35:E35)</f>
        <v>260</v>
      </c>
      <c r="G35" s="25">
        <v>6</v>
      </c>
      <c r="H35" s="25">
        <v>16</v>
      </c>
      <c r="I35" s="26">
        <f t="shared" ref="I35:I42" si="347">SUM(G35:H35)</f>
        <v>22</v>
      </c>
      <c r="J35" s="26">
        <f t="shared" ref="J35:K35" si="348">SUM(D35+G35)</f>
        <v>128</v>
      </c>
      <c r="K35" s="26">
        <f t="shared" si="348"/>
        <v>154</v>
      </c>
      <c r="L35" s="27">
        <f t="shared" ref="L35:L41" si="349">SUM(J35:K35)</f>
        <v>282</v>
      </c>
      <c r="M35" s="28">
        <f>November!S35</f>
        <v>42</v>
      </c>
      <c r="N35" s="26">
        <f>November!T35</f>
        <v>39</v>
      </c>
      <c r="O35" s="26">
        <f t="shared" ref="O35:O41" si="350">SUM(M35:N35)</f>
        <v>81</v>
      </c>
      <c r="P35" s="25">
        <v>4</v>
      </c>
      <c r="Q35" s="25">
        <v>7</v>
      </c>
      <c r="R35" s="26">
        <f t="shared" ref="R35:R41" si="351">SUM(P35:Q35)</f>
        <v>11</v>
      </c>
      <c r="S35" s="26">
        <f t="shared" ref="S35:T35" si="352">SUM(M35+P35)</f>
        <v>46</v>
      </c>
      <c r="T35" s="26">
        <f t="shared" si="352"/>
        <v>46</v>
      </c>
      <c r="U35" s="27">
        <f t="shared" ref="U35:U41" si="353">SUM(S35:T35)</f>
        <v>92</v>
      </c>
      <c r="V35" s="28">
        <f>November!AB35</f>
        <v>81</v>
      </c>
      <c r="W35" s="28">
        <f>November!AC35</f>
        <v>133</v>
      </c>
      <c r="X35" s="26">
        <f t="shared" ref="X35:X41" si="354">SUM(V35:W35)</f>
        <v>214</v>
      </c>
      <c r="Y35" s="48">
        <v>4</v>
      </c>
      <c r="Z35" s="46">
        <v>12</v>
      </c>
      <c r="AA35" s="26">
        <f t="shared" ref="AA35:AA41" si="355">SUM(Y35:Z35)</f>
        <v>16</v>
      </c>
      <c r="AB35" s="26">
        <f t="shared" ref="AB35:AC35" si="356">SUM(V35+Y35)</f>
        <v>85</v>
      </c>
      <c r="AC35" s="26">
        <f t="shared" si="356"/>
        <v>145</v>
      </c>
      <c r="AD35" s="27">
        <f t="shared" ref="AD35:AD41" si="357">SUM(AB35:AC35)</f>
        <v>230</v>
      </c>
      <c r="AE35" s="28">
        <f>November!AK35</f>
        <v>130</v>
      </c>
      <c r="AF35" s="28">
        <f>November!AL35</f>
        <v>182</v>
      </c>
      <c r="AG35" s="26">
        <f t="shared" ref="AG35:AG41" si="358">SUM(AE35:AF35)</f>
        <v>312</v>
      </c>
      <c r="AH35" s="25">
        <v>9</v>
      </c>
      <c r="AI35" s="25">
        <v>28</v>
      </c>
      <c r="AJ35" s="26">
        <f t="shared" ref="AJ35:AJ41" si="359">SUM(AH35:AI35)</f>
        <v>37</v>
      </c>
      <c r="AK35" s="26">
        <f t="shared" ref="AK35:AL35" si="360">SUM(AE35+AH35)</f>
        <v>139</v>
      </c>
      <c r="AL35" s="26">
        <f t="shared" si="360"/>
        <v>210</v>
      </c>
      <c r="AM35" s="27">
        <f t="shared" ref="AM35:AM41" si="361">SUM(AK35:AL35)</f>
        <v>349</v>
      </c>
      <c r="AN35" s="30">
        <f>November!AT35</f>
        <v>149</v>
      </c>
      <c r="AO35" s="26">
        <f>November!AU35</f>
        <v>176</v>
      </c>
      <c r="AP35" s="26">
        <f t="shared" ref="AP35:AP41" si="362">SUM(AN35:AO35)</f>
        <v>325</v>
      </c>
      <c r="AQ35" s="25">
        <v>9</v>
      </c>
      <c r="AR35" s="25">
        <v>13</v>
      </c>
      <c r="AS35" s="26">
        <f t="shared" ref="AS35:AS41" si="363">SUM(AQ35:AR35)</f>
        <v>22</v>
      </c>
      <c r="AT35" s="26">
        <f t="shared" ref="AT35:AU35" si="364">SUM(AN35+AQ35)</f>
        <v>158</v>
      </c>
      <c r="AU35" s="26">
        <f t="shared" si="364"/>
        <v>189</v>
      </c>
      <c r="AV35" s="27">
        <f t="shared" ref="AV35:AV41" si="365">SUM(AT35:AU35)</f>
        <v>347</v>
      </c>
      <c r="AW35" s="28">
        <f>November!BC35</f>
        <v>311</v>
      </c>
      <c r="AX35" s="28">
        <f>November!BD35</f>
        <v>406</v>
      </c>
      <c r="AY35" s="26">
        <f t="shared" ref="AY35:AY41" si="366">SUM(AW35:AX35)</f>
        <v>717</v>
      </c>
      <c r="AZ35" s="25">
        <v>34</v>
      </c>
      <c r="BA35" s="25">
        <v>42</v>
      </c>
      <c r="BB35" s="26">
        <f t="shared" ref="BB35:BB41" si="367">SUM(AZ35:BA35)</f>
        <v>76</v>
      </c>
      <c r="BC35" s="26">
        <f t="shared" ref="BC35:BD35" si="368">SUM(AW35+AZ35)</f>
        <v>345</v>
      </c>
      <c r="BD35" s="26">
        <f t="shared" si="368"/>
        <v>448</v>
      </c>
      <c r="BE35" s="27">
        <f t="shared" ref="BE35:BE41" si="369">SUM(BC35:BD35)</f>
        <v>793</v>
      </c>
      <c r="BF35" s="30">
        <f>November!BL35</f>
        <v>83</v>
      </c>
      <c r="BG35" s="26">
        <f>November!BL35</f>
        <v>83</v>
      </c>
      <c r="BH35" s="26">
        <f t="shared" ref="BH35:BH41" si="370">SUM(BF35:BG35)</f>
        <v>166</v>
      </c>
      <c r="BI35" s="25">
        <v>7</v>
      </c>
      <c r="BJ35" s="25">
        <v>10</v>
      </c>
      <c r="BK35" s="26">
        <f t="shared" ref="BK35:BK41" si="371">SUM(BI35:BJ35)</f>
        <v>17</v>
      </c>
      <c r="BL35" s="26">
        <f t="shared" ref="BL35:BM35" si="372">SUM(BF35+BI35)</f>
        <v>90</v>
      </c>
      <c r="BM35" s="26">
        <f t="shared" si="372"/>
        <v>93</v>
      </c>
      <c r="BN35" s="27">
        <f t="shared" ref="BN35:BN41" si="373">SUM(BL35:BM35)</f>
        <v>183</v>
      </c>
      <c r="BO35" s="28">
        <f>November!BU35</f>
        <v>33</v>
      </c>
      <c r="BP35" s="28">
        <f>November!BV35</f>
        <v>65</v>
      </c>
      <c r="BQ35" s="26">
        <f t="shared" ref="BQ35:BQ41" si="374">SUM(BO35:BP35)</f>
        <v>98</v>
      </c>
      <c r="BR35" s="26"/>
      <c r="BS35" s="26"/>
      <c r="BT35" s="26">
        <f t="shared" ref="BT35:BT41" si="375">SUM(BR35:BS35)</f>
        <v>0</v>
      </c>
      <c r="BU35" s="26">
        <f t="shared" ref="BU35:BV35" si="376">SUM(BO35+BR35)</f>
        <v>33</v>
      </c>
      <c r="BV35" s="26">
        <f t="shared" si="376"/>
        <v>65</v>
      </c>
      <c r="BW35" s="27">
        <f t="shared" ref="BW35:BW41" si="377">SUM(BU35:BV35)</f>
        <v>98</v>
      </c>
      <c r="BX35" s="30">
        <f>November!CD35</f>
        <v>31</v>
      </c>
      <c r="BY35" s="26">
        <f>November!CE35</f>
        <v>43</v>
      </c>
      <c r="BZ35" s="26">
        <f t="shared" ref="BZ35:BZ41" si="378">SUM(BX35:BY35)</f>
        <v>74</v>
      </c>
      <c r="CA35" s="26"/>
      <c r="CB35" s="26"/>
      <c r="CC35" s="26">
        <f t="shared" ref="CC35:CC41" si="379">SUM(CA35:CB35)</f>
        <v>0</v>
      </c>
      <c r="CD35" s="26">
        <f t="shared" ref="CD35:CE35" si="380">SUM(BX35+CA35)</f>
        <v>31</v>
      </c>
      <c r="CE35" s="26">
        <f t="shared" si="380"/>
        <v>43</v>
      </c>
      <c r="CF35" s="27">
        <f t="shared" ref="CF35:CF41" si="381">SUM(CD35:CE35)</f>
        <v>74</v>
      </c>
      <c r="CG35" s="28">
        <f>November!CM35</f>
        <v>58</v>
      </c>
      <c r="CH35" s="28">
        <f>November!CN35</f>
        <v>91</v>
      </c>
      <c r="CI35" s="26">
        <f t="shared" ref="CI35:CI41" si="382">SUM(CG35:CH35)</f>
        <v>149</v>
      </c>
      <c r="CJ35" s="25">
        <v>3</v>
      </c>
      <c r="CK35" s="25">
        <v>8</v>
      </c>
      <c r="CL35" s="26">
        <f t="shared" ref="CL35:CL41" si="383">SUM(CJ35:CK35)</f>
        <v>11</v>
      </c>
      <c r="CM35" s="26">
        <f t="shared" ref="CM35:CN35" si="384">SUM(CG35+CJ35)</f>
        <v>61</v>
      </c>
      <c r="CN35" s="26">
        <f t="shared" si="384"/>
        <v>99</v>
      </c>
      <c r="CO35" s="27">
        <f t="shared" ref="CO35:CO41" si="385">SUM(CM35:CN35)</f>
        <v>160</v>
      </c>
      <c r="CP35" s="95">
        <f ca="1">IFERROR(__xludf.DUMMYFUNCTION("""COMPUTED_VALUE"""),146)</f>
        <v>146</v>
      </c>
      <c r="CQ35" s="96">
        <f ca="1">IFERROR(__xludf.DUMMYFUNCTION("""COMPUTED_VALUE"""),175)</f>
        <v>175</v>
      </c>
      <c r="CR35" s="96">
        <f ca="1">IFERROR(__xludf.DUMMYFUNCTION("""COMPUTED_VALUE"""),321)</f>
        <v>321</v>
      </c>
      <c r="CS35" s="100">
        <f ca="1">IFERROR(__xludf.DUMMYFUNCTION("""COMPUTED_VALUE"""),15)</f>
        <v>15</v>
      </c>
      <c r="CT35" s="100">
        <f ca="1">IFERROR(__xludf.DUMMYFUNCTION("""COMPUTED_VALUE"""),26)</f>
        <v>26</v>
      </c>
      <c r="CU35" s="100">
        <f ca="1">IFERROR(__xludf.DUMMYFUNCTION("""COMPUTED_VALUE"""),41)</f>
        <v>41</v>
      </c>
      <c r="CV35" s="96">
        <f ca="1">IFERROR(__xludf.DUMMYFUNCTION("""COMPUTED_VALUE"""),161)</f>
        <v>161</v>
      </c>
      <c r="CW35" s="96">
        <f ca="1">IFERROR(__xludf.DUMMYFUNCTION("""COMPUTED_VALUE"""),201)</f>
        <v>201</v>
      </c>
      <c r="CX35" s="97">
        <f ca="1">IFERROR(__xludf.DUMMYFUNCTION("""COMPUTED_VALUE"""),362)</f>
        <v>362</v>
      </c>
      <c r="CY35" s="28">
        <f>November!DE35</f>
        <v>152</v>
      </c>
      <c r="CZ35" s="28">
        <f>November!DF35</f>
        <v>186</v>
      </c>
      <c r="DA35" s="26">
        <f t="shared" ref="DA35:DA41" si="386">SUM(CY35:CZ35)</f>
        <v>338</v>
      </c>
      <c r="DB35" s="25">
        <v>12</v>
      </c>
      <c r="DC35" s="25">
        <v>12</v>
      </c>
      <c r="DD35" s="26">
        <f t="shared" ref="DD35:DD41" si="387">SUM(DB35:DC35)</f>
        <v>24</v>
      </c>
      <c r="DE35" s="26">
        <f t="shared" ref="DE35:DF35" si="388">SUM(CY35+DB35)</f>
        <v>164</v>
      </c>
      <c r="DF35" s="26">
        <f t="shared" si="388"/>
        <v>198</v>
      </c>
      <c r="DG35" s="27">
        <f t="shared" ref="DG35:DG41" si="389">SUM(DE35:DF35)</f>
        <v>362</v>
      </c>
      <c r="DH35" s="30">
        <f>November!DN35</f>
        <v>176</v>
      </c>
      <c r="DI35" s="26">
        <f>November!DO35</f>
        <v>164</v>
      </c>
      <c r="DJ35" s="26">
        <f t="shared" ref="DJ35:DJ41" si="390">SUM(DH35:DI35)</f>
        <v>340</v>
      </c>
      <c r="DK35" s="25">
        <v>14</v>
      </c>
      <c r="DL35" s="25">
        <v>16</v>
      </c>
      <c r="DM35" s="26">
        <f t="shared" ref="DM35:DM41" si="391">SUM(DK35:DL35)</f>
        <v>30</v>
      </c>
      <c r="DN35" s="26">
        <f t="shared" ref="DN35:DO35" si="392">SUM(DH35+DK35)</f>
        <v>190</v>
      </c>
      <c r="DO35" s="26">
        <f t="shared" si="392"/>
        <v>180</v>
      </c>
      <c r="DP35" s="27">
        <f t="shared" ref="DP35:DP41" si="393">SUM(DN35:DO35)</f>
        <v>370</v>
      </c>
      <c r="DQ35" s="28">
        <f>November!DW35</f>
        <v>119</v>
      </c>
      <c r="DR35" s="26">
        <f>November!DX35</f>
        <v>134</v>
      </c>
      <c r="DS35" s="26">
        <f t="shared" ref="DS35:DS41" si="394">SUM(DQ35:DR35)</f>
        <v>253</v>
      </c>
      <c r="DT35" s="200">
        <v>8</v>
      </c>
      <c r="DU35" s="201">
        <v>5</v>
      </c>
      <c r="DV35" s="26">
        <f t="shared" ref="DV35:DV41" si="395">SUM(DT35:DU35)</f>
        <v>13</v>
      </c>
      <c r="DW35" s="26">
        <f t="shared" ref="DW35:DX35" si="396">SUM(DQ35+DT35)</f>
        <v>127</v>
      </c>
      <c r="DX35" s="26">
        <f t="shared" si="396"/>
        <v>139</v>
      </c>
      <c r="DY35" s="27">
        <f t="shared" ref="DY35:DY41" si="397">SUM(DW35:DX35)</f>
        <v>266</v>
      </c>
      <c r="DZ35" s="30">
        <f>November!EF35</f>
        <v>242</v>
      </c>
      <c r="EA35" s="26">
        <f>November!EG35</f>
        <v>269</v>
      </c>
      <c r="EB35" s="26">
        <f t="shared" ref="EB35:EB41" si="398">SUM(DZ35:EA35)</f>
        <v>511</v>
      </c>
      <c r="EC35" s="25">
        <v>9</v>
      </c>
      <c r="ED35" s="25">
        <v>13</v>
      </c>
      <c r="EE35" s="26">
        <f t="shared" ref="EE35:EE41" si="399">SUM(EC35:ED35)</f>
        <v>22</v>
      </c>
      <c r="EF35" s="26">
        <f t="shared" ref="EF35:EG35" si="400">SUM(DZ35+EC35)</f>
        <v>251</v>
      </c>
      <c r="EG35" s="26">
        <f t="shared" si="400"/>
        <v>282</v>
      </c>
      <c r="EH35" s="27">
        <f t="shared" ref="EH35:EH41" si="401">SUM(EF35:EG35)</f>
        <v>533</v>
      </c>
      <c r="EI35" s="30">
        <f>November!EO35</f>
        <v>83</v>
      </c>
      <c r="EJ35" s="26">
        <f>November!EP35</f>
        <v>74</v>
      </c>
      <c r="EK35" s="26">
        <f t="shared" ref="EK35:EK41" si="402">SUM(EI35:EJ35)</f>
        <v>157</v>
      </c>
      <c r="EL35" s="25">
        <v>12</v>
      </c>
      <c r="EM35" s="25">
        <v>19</v>
      </c>
      <c r="EN35" s="26">
        <f t="shared" ref="EN35:EN42" si="403">SUM(EL35:EM35)</f>
        <v>31</v>
      </c>
      <c r="EO35" s="26">
        <f t="shared" ref="EO35:EP35" si="404">SUM(EI35+EL35)</f>
        <v>95</v>
      </c>
      <c r="EP35" s="26">
        <f t="shared" si="404"/>
        <v>93</v>
      </c>
      <c r="EQ35" s="27">
        <f t="shared" ref="EQ35:EQ41" si="405">SUM(EO35:EP35)</f>
        <v>188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24">
        <f>November!J36</f>
        <v>22</v>
      </c>
      <c r="E36" s="25">
        <f>November!K36</f>
        <v>935</v>
      </c>
      <c r="F36" s="26">
        <f t="shared" si="346"/>
        <v>957</v>
      </c>
      <c r="G36" s="25">
        <v>4</v>
      </c>
      <c r="H36" s="25">
        <v>92</v>
      </c>
      <c r="I36" s="26">
        <f t="shared" si="347"/>
        <v>96</v>
      </c>
      <c r="J36" s="26">
        <f t="shared" ref="J36:K36" si="406">SUM(D36+G36)</f>
        <v>26</v>
      </c>
      <c r="K36" s="26">
        <f t="shared" si="406"/>
        <v>1027</v>
      </c>
      <c r="L36" s="27">
        <f t="shared" si="349"/>
        <v>1053</v>
      </c>
      <c r="M36" s="28">
        <f>November!S36</f>
        <v>14</v>
      </c>
      <c r="N36" s="26">
        <f>November!T36</f>
        <v>726</v>
      </c>
      <c r="O36" s="26">
        <f t="shared" si="350"/>
        <v>740</v>
      </c>
      <c r="P36" s="25">
        <v>2</v>
      </c>
      <c r="Q36" s="25">
        <v>67</v>
      </c>
      <c r="R36" s="26">
        <f t="shared" si="351"/>
        <v>69</v>
      </c>
      <c r="S36" s="26">
        <f t="shared" ref="S36:T36" si="407">SUM(M36+P36)</f>
        <v>16</v>
      </c>
      <c r="T36" s="26">
        <f t="shared" si="407"/>
        <v>793</v>
      </c>
      <c r="U36" s="27">
        <f t="shared" si="353"/>
        <v>809</v>
      </c>
      <c r="V36" s="28">
        <f>November!AB36</f>
        <v>22</v>
      </c>
      <c r="W36" s="28">
        <f>November!AC36</f>
        <v>469</v>
      </c>
      <c r="X36" s="26">
        <f t="shared" si="354"/>
        <v>491</v>
      </c>
      <c r="Y36" s="68">
        <v>3</v>
      </c>
      <c r="Z36" s="59">
        <v>60</v>
      </c>
      <c r="AA36" s="26">
        <f t="shared" si="355"/>
        <v>63</v>
      </c>
      <c r="AB36" s="26">
        <f t="shared" ref="AB36:AC36" si="408">SUM(V36+Y36)</f>
        <v>25</v>
      </c>
      <c r="AC36" s="26">
        <f t="shared" si="408"/>
        <v>529</v>
      </c>
      <c r="AD36" s="27">
        <f t="shared" si="357"/>
        <v>554</v>
      </c>
      <c r="AE36" s="28">
        <f>November!AK36</f>
        <v>42</v>
      </c>
      <c r="AF36" s="28">
        <f>November!AL36</f>
        <v>770</v>
      </c>
      <c r="AG36" s="26">
        <f t="shared" si="358"/>
        <v>812</v>
      </c>
      <c r="AH36" s="25">
        <v>14</v>
      </c>
      <c r="AI36" s="25">
        <v>59</v>
      </c>
      <c r="AJ36" s="26">
        <f t="shared" si="359"/>
        <v>73</v>
      </c>
      <c r="AK36" s="26">
        <f t="shared" ref="AK36:AL36" si="409">SUM(AE36+AH36)</f>
        <v>56</v>
      </c>
      <c r="AL36" s="26">
        <f t="shared" si="409"/>
        <v>829</v>
      </c>
      <c r="AM36" s="27">
        <f t="shared" si="361"/>
        <v>885</v>
      </c>
      <c r="AN36" s="30">
        <f>November!AT36</f>
        <v>182</v>
      </c>
      <c r="AO36" s="26">
        <f>November!AU36</f>
        <v>705</v>
      </c>
      <c r="AP36" s="26">
        <f t="shared" si="362"/>
        <v>887</v>
      </c>
      <c r="AQ36" s="25">
        <v>4</v>
      </c>
      <c r="AR36" s="25">
        <v>56</v>
      </c>
      <c r="AS36" s="26">
        <f t="shared" si="363"/>
        <v>60</v>
      </c>
      <c r="AT36" s="26">
        <f t="shared" ref="AT36:AU36" si="410">SUM(AN36+AQ36)</f>
        <v>186</v>
      </c>
      <c r="AU36" s="26">
        <f t="shared" si="410"/>
        <v>761</v>
      </c>
      <c r="AV36" s="27">
        <f t="shared" si="365"/>
        <v>947</v>
      </c>
      <c r="AW36" s="28">
        <f>November!BC36</f>
        <v>43</v>
      </c>
      <c r="AX36" s="28">
        <f>November!BD36</f>
        <v>791</v>
      </c>
      <c r="AY36" s="26">
        <f t="shared" si="366"/>
        <v>834</v>
      </c>
      <c r="AZ36" s="25">
        <v>6</v>
      </c>
      <c r="BA36" s="25">
        <v>58</v>
      </c>
      <c r="BB36" s="26">
        <f t="shared" si="367"/>
        <v>64</v>
      </c>
      <c r="BC36" s="26">
        <f t="shared" ref="BC36:BD36" si="411">SUM(AW36+AZ36)</f>
        <v>49</v>
      </c>
      <c r="BD36" s="26">
        <f t="shared" si="411"/>
        <v>849</v>
      </c>
      <c r="BE36" s="27">
        <f t="shared" si="369"/>
        <v>898</v>
      </c>
      <c r="BF36" s="30">
        <f>November!BL36</f>
        <v>198</v>
      </c>
      <c r="BG36" s="26">
        <f>November!BL36</f>
        <v>198</v>
      </c>
      <c r="BH36" s="26">
        <f t="shared" si="370"/>
        <v>396</v>
      </c>
      <c r="BI36" s="25">
        <v>6</v>
      </c>
      <c r="BJ36" s="25">
        <v>64</v>
      </c>
      <c r="BK36" s="26">
        <f t="shared" si="371"/>
        <v>70</v>
      </c>
      <c r="BL36" s="26">
        <f t="shared" ref="BL36:BM36" si="412">SUM(BF36+BI36)</f>
        <v>204</v>
      </c>
      <c r="BM36" s="26">
        <f t="shared" si="412"/>
        <v>262</v>
      </c>
      <c r="BN36" s="27">
        <f t="shared" si="373"/>
        <v>466</v>
      </c>
      <c r="BO36" s="28">
        <f>November!BU36</f>
        <v>8</v>
      </c>
      <c r="BP36" s="28">
        <f>November!BV36</f>
        <v>186</v>
      </c>
      <c r="BQ36" s="26">
        <f t="shared" si="374"/>
        <v>194</v>
      </c>
      <c r="BR36" s="26"/>
      <c r="BS36" s="26"/>
      <c r="BT36" s="26">
        <f t="shared" si="375"/>
        <v>0</v>
      </c>
      <c r="BU36" s="26">
        <f t="shared" ref="BU36:BV36" si="413">SUM(BO36+BR36)</f>
        <v>8</v>
      </c>
      <c r="BV36" s="26">
        <f t="shared" si="413"/>
        <v>186</v>
      </c>
      <c r="BW36" s="27">
        <f t="shared" si="377"/>
        <v>194</v>
      </c>
      <c r="BX36" s="30">
        <f>November!CD36</f>
        <v>44</v>
      </c>
      <c r="BY36" s="26">
        <f>November!CE36</f>
        <v>198</v>
      </c>
      <c r="BZ36" s="26">
        <f t="shared" si="378"/>
        <v>242</v>
      </c>
      <c r="CA36" s="25">
        <v>8</v>
      </c>
      <c r="CB36" s="25">
        <v>29</v>
      </c>
      <c r="CC36" s="26">
        <f t="shared" si="379"/>
        <v>37</v>
      </c>
      <c r="CD36" s="26">
        <f t="shared" ref="CD36:CE36" si="414">SUM(BX36+CA36)</f>
        <v>52</v>
      </c>
      <c r="CE36" s="26">
        <f t="shared" si="414"/>
        <v>227</v>
      </c>
      <c r="CF36" s="27">
        <f t="shared" si="381"/>
        <v>279</v>
      </c>
      <c r="CG36" s="28">
        <f>November!CM36</f>
        <v>22</v>
      </c>
      <c r="CH36" s="28">
        <f>November!CN36</f>
        <v>424</v>
      </c>
      <c r="CI36" s="26">
        <f t="shared" si="382"/>
        <v>446</v>
      </c>
      <c r="CJ36" s="25">
        <v>7</v>
      </c>
      <c r="CK36" s="25">
        <v>50</v>
      </c>
      <c r="CL36" s="26">
        <f t="shared" si="383"/>
        <v>57</v>
      </c>
      <c r="CM36" s="26">
        <f t="shared" ref="CM36:CN36" si="415">SUM(CG36+CJ36)</f>
        <v>29</v>
      </c>
      <c r="CN36" s="26">
        <f t="shared" si="415"/>
        <v>474</v>
      </c>
      <c r="CO36" s="27">
        <f t="shared" si="385"/>
        <v>503</v>
      </c>
      <c r="CP36" s="95">
        <f ca="1">IFERROR(__xludf.DUMMYFUNCTION("""COMPUTED_VALUE"""),166)</f>
        <v>166</v>
      </c>
      <c r="CQ36" s="96">
        <f ca="1">IFERROR(__xludf.DUMMYFUNCTION("""COMPUTED_VALUE"""),689)</f>
        <v>689</v>
      </c>
      <c r="CR36" s="96">
        <f ca="1">IFERROR(__xludf.DUMMYFUNCTION("""COMPUTED_VALUE"""),855)</f>
        <v>855</v>
      </c>
      <c r="CS36" s="100">
        <f ca="1">IFERROR(__xludf.DUMMYFUNCTION("""COMPUTED_VALUE"""),3)</f>
        <v>3</v>
      </c>
      <c r="CT36" s="100">
        <f ca="1">IFERROR(__xludf.DUMMYFUNCTION("""COMPUTED_VALUE"""),81)</f>
        <v>81</v>
      </c>
      <c r="CU36" s="100">
        <f ca="1">IFERROR(__xludf.DUMMYFUNCTION("""COMPUTED_VALUE"""),34)</f>
        <v>34</v>
      </c>
      <c r="CV36" s="96">
        <f ca="1">IFERROR(__xludf.DUMMYFUNCTION("""COMPUTED_VALUE"""),169)</f>
        <v>169</v>
      </c>
      <c r="CW36" s="96">
        <f ca="1">IFERROR(__xludf.DUMMYFUNCTION("""COMPUTED_VALUE"""),770)</f>
        <v>770</v>
      </c>
      <c r="CX36" s="97">
        <f ca="1">IFERROR(__xludf.DUMMYFUNCTION("""COMPUTED_VALUE"""),889)</f>
        <v>889</v>
      </c>
      <c r="CY36" s="28">
        <f>November!DE36</f>
        <v>132</v>
      </c>
      <c r="CZ36" s="28">
        <f>November!DF36</f>
        <v>683</v>
      </c>
      <c r="DA36" s="26">
        <f t="shared" si="386"/>
        <v>815</v>
      </c>
      <c r="DB36" s="25">
        <v>5</v>
      </c>
      <c r="DC36" s="25">
        <v>48</v>
      </c>
      <c r="DD36" s="26">
        <f t="shared" si="387"/>
        <v>53</v>
      </c>
      <c r="DE36" s="26">
        <f t="shared" ref="DE36:DF36" si="416">SUM(CY36+DB36)</f>
        <v>137</v>
      </c>
      <c r="DF36" s="26">
        <f t="shared" si="416"/>
        <v>731</v>
      </c>
      <c r="DG36" s="27">
        <f t="shared" si="389"/>
        <v>868</v>
      </c>
      <c r="DH36" s="30">
        <f>November!DN36</f>
        <v>834</v>
      </c>
      <c r="DI36" s="26">
        <f>November!DO36</f>
        <v>942</v>
      </c>
      <c r="DJ36" s="26">
        <f t="shared" si="390"/>
        <v>1776</v>
      </c>
      <c r="DK36" s="25">
        <v>75</v>
      </c>
      <c r="DL36" s="25">
        <v>80</v>
      </c>
      <c r="DM36" s="26">
        <f t="shared" si="391"/>
        <v>155</v>
      </c>
      <c r="DN36" s="26">
        <f t="shared" ref="DN36:DO36" si="417">SUM(DH36+DK36)</f>
        <v>909</v>
      </c>
      <c r="DO36" s="26">
        <f t="shared" si="417"/>
        <v>1022</v>
      </c>
      <c r="DP36" s="27">
        <f t="shared" si="393"/>
        <v>1931</v>
      </c>
      <c r="DQ36" s="28">
        <f>November!DW36</f>
        <v>13</v>
      </c>
      <c r="DR36" s="26">
        <f>November!DX36</f>
        <v>512</v>
      </c>
      <c r="DS36" s="26">
        <f t="shared" si="394"/>
        <v>525</v>
      </c>
      <c r="DT36" s="204">
        <v>2</v>
      </c>
      <c r="DU36" s="203">
        <v>43</v>
      </c>
      <c r="DV36" s="26">
        <f t="shared" si="395"/>
        <v>45</v>
      </c>
      <c r="DW36" s="26">
        <f t="shared" ref="DW36:DX36" si="418">SUM(DQ36+DT36)</f>
        <v>15</v>
      </c>
      <c r="DX36" s="26">
        <f t="shared" si="418"/>
        <v>555</v>
      </c>
      <c r="DY36" s="27">
        <f t="shared" si="397"/>
        <v>570</v>
      </c>
      <c r="DZ36" s="30">
        <f>November!EF36</f>
        <v>99</v>
      </c>
      <c r="EA36" s="26">
        <f>November!EG36</f>
        <v>557</v>
      </c>
      <c r="EB36" s="26">
        <f t="shared" si="398"/>
        <v>656</v>
      </c>
      <c r="EC36" s="25">
        <v>14</v>
      </c>
      <c r="ED36" s="25">
        <v>62</v>
      </c>
      <c r="EE36" s="26">
        <f t="shared" si="399"/>
        <v>76</v>
      </c>
      <c r="EF36" s="26">
        <f t="shared" ref="EF36:EG36" si="419">SUM(DZ36+EC36)</f>
        <v>113</v>
      </c>
      <c r="EG36" s="26">
        <f t="shared" si="419"/>
        <v>619</v>
      </c>
      <c r="EH36" s="27">
        <f t="shared" si="401"/>
        <v>732</v>
      </c>
      <c r="EI36" s="30">
        <f>November!EO36</f>
        <v>16</v>
      </c>
      <c r="EJ36" s="26">
        <f>November!EP36</f>
        <v>472</v>
      </c>
      <c r="EK36" s="26">
        <f t="shared" si="402"/>
        <v>488</v>
      </c>
      <c r="EL36" s="25">
        <v>4</v>
      </c>
      <c r="EM36" s="25">
        <v>37</v>
      </c>
      <c r="EN36" s="26">
        <f t="shared" si="403"/>
        <v>41</v>
      </c>
      <c r="EO36" s="26">
        <f t="shared" ref="EO36:EP36" si="420">SUM(EI36+EL36)</f>
        <v>20</v>
      </c>
      <c r="EP36" s="26">
        <f t="shared" si="420"/>
        <v>509</v>
      </c>
      <c r="EQ36" s="27">
        <f t="shared" si="405"/>
        <v>529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24">
        <f>November!J37</f>
        <v>6</v>
      </c>
      <c r="E37" s="25">
        <f>November!K37</f>
        <v>844</v>
      </c>
      <c r="F37" s="26">
        <f t="shared" si="346"/>
        <v>850</v>
      </c>
      <c r="G37" s="25">
        <v>2</v>
      </c>
      <c r="H37" s="25">
        <v>92</v>
      </c>
      <c r="I37" s="26">
        <f t="shared" si="347"/>
        <v>94</v>
      </c>
      <c r="J37" s="26">
        <f t="shared" ref="J37:K37" si="421">SUM(D37+G37)</f>
        <v>8</v>
      </c>
      <c r="K37" s="26">
        <f t="shared" si="421"/>
        <v>936</v>
      </c>
      <c r="L37" s="27">
        <f t="shared" si="349"/>
        <v>944</v>
      </c>
      <c r="M37" s="28">
        <f>November!S37</f>
        <v>6</v>
      </c>
      <c r="N37" s="26">
        <f>November!T37</f>
        <v>667</v>
      </c>
      <c r="O37" s="26">
        <f t="shared" si="350"/>
        <v>673</v>
      </c>
      <c r="P37" s="25">
        <v>0</v>
      </c>
      <c r="Q37" s="25">
        <v>66</v>
      </c>
      <c r="R37" s="26">
        <f t="shared" si="351"/>
        <v>66</v>
      </c>
      <c r="S37" s="26">
        <f t="shared" ref="S37:T37" si="422">SUM(M37+P37)</f>
        <v>6</v>
      </c>
      <c r="T37" s="26">
        <f t="shared" si="422"/>
        <v>733</v>
      </c>
      <c r="U37" s="27">
        <f t="shared" si="353"/>
        <v>739</v>
      </c>
      <c r="V37" s="28">
        <f>November!AB37</f>
        <v>3</v>
      </c>
      <c r="W37" s="28">
        <f>November!AC37</f>
        <v>456</v>
      </c>
      <c r="X37" s="26">
        <f t="shared" si="354"/>
        <v>459</v>
      </c>
      <c r="Y37" s="68">
        <v>3</v>
      </c>
      <c r="Z37" s="59">
        <v>60</v>
      </c>
      <c r="AA37" s="26">
        <f t="shared" si="355"/>
        <v>63</v>
      </c>
      <c r="AB37" s="26">
        <f t="shared" ref="AB37:AC37" si="423">SUM(V37+Y37)</f>
        <v>6</v>
      </c>
      <c r="AC37" s="26">
        <f t="shared" si="423"/>
        <v>516</v>
      </c>
      <c r="AD37" s="27">
        <f t="shared" si="357"/>
        <v>522</v>
      </c>
      <c r="AE37" s="28">
        <f>November!AK37</f>
        <v>9</v>
      </c>
      <c r="AF37" s="28">
        <f>November!AL37</f>
        <v>744</v>
      </c>
      <c r="AG37" s="26">
        <f t="shared" si="358"/>
        <v>753</v>
      </c>
      <c r="AH37" s="25">
        <v>0</v>
      </c>
      <c r="AI37" s="25">
        <v>58</v>
      </c>
      <c r="AJ37" s="26">
        <f t="shared" si="359"/>
        <v>58</v>
      </c>
      <c r="AK37" s="26">
        <f t="shared" ref="AK37:AL37" si="424">SUM(AE37+AH37)</f>
        <v>9</v>
      </c>
      <c r="AL37" s="26">
        <f t="shared" si="424"/>
        <v>802</v>
      </c>
      <c r="AM37" s="27">
        <f t="shared" si="361"/>
        <v>811</v>
      </c>
      <c r="AN37" s="30">
        <f>November!AT37</f>
        <v>10</v>
      </c>
      <c r="AO37" s="26">
        <f>November!AU37</f>
        <v>676</v>
      </c>
      <c r="AP37" s="26">
        <f t="shared" si="362"/>
        <v>686</v>
      </c>
      <c r="AQ37" s="25">
        <v>2</v>
      </c>
      <c r="AR37" s="25">
        <v>53</v>
      </c>
      <c r="AS37" s="26">
        <f t="shared" si="363"/>
        <v>55</v>
      </c>
      <c r="AT37" s="26">
        <f t="shared" ref="AT37:AU37" si="425">SUM(AN37+AQ37)</f>
        <v>12</v>
      </c>
      <c r="AU37" s="26">
        <f t="shared" si="425"/>
        <v>729</v>
      </c>
      <c r="AV37" s="27">
        <f t="shared" si="365"/>
        <v>741</v>
      </c>
      <c r="AW37" s="28">
        <f>November!BC37</f>
        <v>27</v>
      </c>
      <c r="AX37" s="28">
        <f>November!BD37</f>
        <v>772</v>
      </c>
      <c r="AY37" s="26">
        <f t="shared" si="366"/>
        <v>799</v>
      </c>
      <c r="AZ37" s="25">
        <v>6</v>
      </c>
      <c r="BA37" s="25">
        <v>59</v>
      </c>
      <c r="BB37" s="26">
        <f t="shared" si="367"/>
        <v>65</v>
      </c>
      <c r="BC37" s="26">
        <f t="shared" ref="BC37:BD37" si="426">SUM(AW37+AZ37)</f>
        <v>33</v>
      </c>
      <c r="BD37" s="26">
        <f t="shared" si="426"/>
        <v>831</v>
      </c>
      <c r="BE37" s="27">
        <f t="shared" si="369"/>
        <v>864</v>
      </c>
      <c r="BF37" s="30">
        <f>November!BL37</f>
        <v>0</v>
      </c>
      <c r="BG37" s="26">
        <f>November!BM37</f>
        <v>322</v>
      </c>
      <c r="BH37" s="26">
        <f t="shared" si="370"/>
        <v>322</v>
      </c>
      <c r="BI37" s="25">
        <v>0</v>
      </c>
      <c r="BJ37" s="25">
        <v>30</v>
      </c>
      <c r="BK37" s="26">
        <f t="shared" si="371"/>
        <v>30</v>
      </c>
      <c r="BL37" s="26">
        <f t="shared" ref="BL37:BM37" si="427">SUM(BF37+BI37)</f>
        <v>0</v>
      </c>
      <c r="BM37" s="26">
        <f t="shared" si="427"/>
        <v>352</v>
      </c>
      <c r="BN37" s="27">
        <f t="shared" si="373"/>
        <v>352</v>
      </c>
      <c r="BO37" s="28">
        <f>November!BU37</f>
        <v>1</v>
      </c>
      <c r="BP37" s="28">
        <f>November!BV37</f>
        <v>183</v>
      </c>
      <c r="BQ37" s="26">
        <f t="shared" si="374"/>
        <v>184</v>
      </c>
      <c r="BR37" s="26"/>
      <c r="BS37" s="26"/>
      <c r="BT37" s="26">
        <f t="shared" si="375"/>
        <v>0</v>
      </c>
      <c r="BU37" s="26">
        <f t="shared" ref="BU37:BV37" si="428">SUM(BO37+BR37)</f>
        <v>1</v>
      </c>
      <c r="BV37" s="26">
        <f t="shared" si="428"/>
        <v>183</v>
      </c>
      <c r="BW37" s="27">
        <f t="shared" si="377"/>
        <v>184</v>
      </c>
      <c r="BX37" s="30">
        <f>November!CD37</f>
        <v>2</v>
      </c>
      <c r="BY37" s="26">
        <f>November!CE37</f>
        <v>178</v>
      </c>
      <c r="BZ37" s="26">
        <f t="shared" si="378"/>
        <v>180</v>
      </c>
      <c r="CA37" s="26"/>
      <c r="CB37" s="25">
        <v>25</v>
      </c>
      <c r="CC37" s="26">
        <f t="shared" si="379"/>
        <v>25</v>
      </c>
      <c r="CD37" s="26">
        <f t="shared" ref="CD37:CE37" si="429">SUM(BX37+CA37)</f>
        <v>2</v>
      </c>
      <c r="CE37" s="26">
        <f t="shared" si="429"/>
        <v>203</v>
      </c>
      <c r="CF37" s="27">
        <f t="shared" si="381"/>
        <v>205</v>
      </c>
      <c r="CG37" s="28">
        <f>November!CM37</f>
        <v>4</v>
      </c>
      <c r="CH37" s="28">
        <f>November!CN37</f>
        <v>350</v>
      </c>
      <c r="CI37" s="26">
        <f t="shared" si="382"/>
        <v>354</v>
      </c>
      <c r="CJ37" s="25">
        <v>0</v>
      </c>
      <c r="CK37" s="25">
        <v>36</v>
      </c>
      <c r="CL37" s="26">
        <f t="shared" si="383"/>
        <v>36</v>
      </c>
      <c r="CM37" s="26">
        <f t="shared" ref="CM37:CN37" si="430">SUM(CG37+CJ37)</f>
        <v>4</v>
      </c>
      <c r="CN37" s="26">
        <f t="shared" si="430"/>
        <v>386</v>
      </c>
      <c r="CO37" s="27">
        <f t="shared" si="385"/>
        <v>390</v>
      </c>
      <c r="CP37" s="95">
        <f ca="1">IFERROR(__xludf.DUMMYFUNCTION("""COMPUTED_VALUE"""),6)</f>
        <v>6</v>
      </c>
      <c r="CQ37" s="96">
        <f ca="1">IFERROR(__xludf.DUMMYFUNCTION("""COMPUTED_VALUE"""),617)</f>
        <v>617</v>
      </c>
      <c r="CR37" s="96">
        <f ca="1">IFERROR(__xludf.DUMMYFUNCTION("""COMPUTED_VALUE"""),623)</f>
        <v>623</v>
      </c>
      <c r="CS37" s="100">
        <f ca="1">IFERROR(__xludf.DUMMYFUNCTION("""COMPUTED_VALUE"""),1)</f>
        <v>1</v>
      </c>
      <c r="CT37" s="100">
        <f ca="1">IFERROR(__xludf.DUMMYFUNCTION("""COMPUTED_VALUE"""),80)</f>
        <v>80</v>
      </c>
      <c r="CU37" s="100">
        <f ca="1">IFERROR(__xludf.DUMMYFUNCTION("""COMPUTED_VALUE"""),81)</f>
        <v>81</v>
      </c>
      <c r="CV37" s="96">
        <f ca="1">IFERROR(__xludf.DUMMYFUNCTION("""COMPUTED_VALUE"""),7)</f>
        <v>7</v>
      </c>
      <c r="CW37" s="96">
        <f ca="1">IFERROR(__xludf.DUMMYFUNCTION("""COMPUTED_VALUE"""),697)</f>
        <v>697</v>
      </c>
      <c r="CX37" s="97">
        <f ca="1">IFERROR(__xludf.DUMMYFUNCTION("""COMPUTED_VALUE"""),704)</f>
        <v>704</v>
      </c>
      <c r="CY37" s="28">
        <f>November!DE37</f>
        <v>2</v>
      </c>
      <c r="CZ37" s="28">
        <f>November!DF37</f>
        <v>427</v>
      </c>
      <c r="DA37" s="26">
        <f t="shared" si="386"/>
        <v>429</v>
      </c>
      <c r="DB37" s="25">
        <v>0</v>
      </c>
      <c r="DC37" s="25">
        <v>44</v>
      </c>
      <c r="DD37" s="26">
        <f t="shared" si="387"/>
        <v>44</v>
      </c>
      <c r="DE37" s="26">
        <f t="shared" ref="DE37:DF37" si="431">SUM(CY37+DB37)</f>
        <v>2</v>
      </c>
      <c r="DF37" s="26">
        <f t="shared" si="431"/>
        <v>471</v>
      </c>
      <c r="DG37" s="27">
        <f t="shared" si="389"/>
        <v>473</v>
      </c>
      <c r="DH37" s="30">
        <f>November!DN37</f>
        <v>4</v>
      </c>
      <c r="DI37" s="26">
        <f>November!DO37</f>
        <v>600</v>
      </c>
      <c r="DJ37" s="26">
        <f t="shared" si="390"/>
        <v>604</v>
      </c>
      <c r="DK37" s="26"/>
      <c r="DL37" s="25">
        <v>69</v>
      </c>
      <c r="DM37" s="26">
        <f t="shared" si="391"/>
        <v>69</v>
      </c>
      <c r="DN37" s="26">
        <f t="shared" ref="DN37:DO37" si="432">SUM(DH37+DK37)</f>
        <v>4</v>
      </c>
      <c r="DO37" s="26">
        <f t="shared" si="432"/>
        <v>669</v>
      </c>
      <c r="DP37" s="27">
        <f t="shared" si="393"/>
        <v>673</v>
      </c>
      <c r="DQ37" s="28">
        <f>November!DW37</f>
        <v>5</v>
      </c>
      <c r="DR37" s="26">
        <f>November!DX37</f>
        <v>476</v>
      </c>
      <c r="DS37" s="26">
        <f t="shared" si="394"/>
        <v>481</v>
      </c>
      <c r="DT37" s="204">
        <v>0</v>
      </c>
      <c r="DU37" s="203">
        <v>43</v>
      </c>
      <c r="DV37" s="26">
        <f t="shared" si="395"/>
        <v>43</v>
      </c>
      <c r="DW37" s="26">
        <f t="shared" ref="DW37:DX37" si="433">SUM(DQ37+DT37)</f>
        <v>5</v>
      </c>
      <c r="DX37" s="26">
        <f t="shared" si="433"/>
        <v>519</v>
      </c>
      <c r="DY37" s="27">
        <f t="shared" si="397"/>
        <v>524</v>
      </c>
      <c r="DZ37" s="30">
        <f>November!EF37</f>
        <v>2</v>
      </c>
      <c r="EA37" s="26">
        <f>November!EG37</f>
        <v>516</v>
      </c>
      <c r="EB37" s="26">
        <f t="shared" si="398"/>
        <v>518</v>
      </c>
      <c r="EC37" s="25">
        <v>0</v>
      </c>
      <c r="ED37" s="25">
        <v>61</v>
      </c>
      <c r="EE37" s="26">
        <f t="shared" si="399"/>
        <v>61</v>
      </c>
      <c r="EF37" s="26">
        <f t="shared" ref="EF37:EG37" si="434">SUM(DZ37+EC37)</f>
        <v>2</v>
      </c>
      <c r="EG37" s="26">
        <f t="shared" si="434"/>
        <v>577</v>
      </c>
      <c r="EH37" s="27">
        <f t="shared" si="401"/>
        <v>579</v>
      </c>
      <c r="EI37" s="30">
        <f>November!EO37</f>
        <v>5</v>
      </c>
      <c r="EJ37" s="26">
        <f>November!EP37</f>
        <v>388</v>
      </c>
      <c r="EK37" s="26">
        <f t="shared" si="402"/>
        <v>393</v>
      </c>
      <c r="EL37" s="26"/>
      <c r="EM37" s="25">
        <v>37</v>
      </c>
      <c r="EN37" s="26">
        <f t="shared" si="403"/>
        <v>37</v>
      </c>
      <c r="EO37" s="26">
        <f t="shared" ref="EO37:EP37" si="435">SUM(EI37+EL37)</f>
        <v>5</v>
      </c>
      <c r="EP37" s="26">
        <f t="shared" si="435"/>
        <v>425</v>
      </c>
      <c r="EQ37" s="27">
        <f t="shared" si="405"/>
        <v>430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24">
        <f>November!J38</f>
        <v>0</v>
      </c>
      <c r="E38" s="25">
        <f>November!K38</f>
        <v>0</v>
      </c>
      <c r="F38" s="26">
        <f t="shared" si="346"/>
        <v>0</v>
      </c>
      <c r="G38" s="26"/>
      <c r="H38" s="26"/>
      <c r="I38" s="26">
        <f t="shared" si="347"/>
        <v>0</v>
      </c>
      <c r="J38" s="26">
        <f t="shared" ref="J38:K38" si="436">SUM(D38+G38)</f>
        <v>0</v>
      </c>
      <c r="K38" s="26">
        <f t="shared" si="436"/>
        <v>0</v>
      </c>
      <c r="L38" s="27">
        <f t="shared" si="349"/>
        <v>0</v>
      </c>
      <c r="M38" s="28">
        <f>November!S38</f>
        <v>0</v>
      </c>
      <c r="N38" s="26">
        <f>November!T38</f>
        <v>2</v>
      </c>
      <c r="O38" s="26">
        <f t="shared" si="350"/>
        <v>2</v>
      </c>
      <c r="P38" s="25">
        <v>0</v>
      </c>
      <c r="Q38" s="25">
        <v>0</v>
      </c>
      <c r="R38" s="26">
        <f t="shared" si="351"/>
        <v>0</v>
      </c>
      <c r="S38" s="26">
        <f t="shared" ref="S38:T38" si="437">SUM(M38+P38)</f>
        <v>0</v>
      </c>
      <c r="T38" s="26">
        <f t="shared" si="437"/>
        <v>2</v>
      </c>
      <c r="U38" s="27">
        <f t="shared" si="353"/>
        <v>2</v>
      </c>
      <c r="V38" s="28">
        <f>November!AB38</f>
        <v>0</v>
      </c>
      <c r="W38" s="28">
        <f>November!AC38</f>
        <v>0</v>
      </c>
      <c r="X38" s="26">
        <f t="shared" si="354"/>
        <v>0</v>
      </c>
      <c r="Y38" s="26"/>
      <c r="Z38" s="26"/>
      <c r="AA38" s="26">
        <f t="shared" si="355"/>
        <v>0</v>
      </c>
      <c r="AB38" s="26">
        <f t="shared" ref="AB38:AC38" si="438">SUM(V38+Y38)</f>
        <v>0</v>
      </c>
      <c r="AC38" s="26">
        <f t="shared" si="438"/>
        <v>0</v>
      </c>
      <c r="AD38" s="27">
        <f t="shared" si="357"/>
        <v>0</v>
      </c>
      <c r="AE38" s="28">
        <f>November!AK38</f>
        <v>0</v>
      </c>
      <c r="AF38" s="28">
        <f>November!AL38</f>
        <v>0</v>
      </c>
      <c r="AG38" s="26">
        <f t="shared" si="358"/>
        <v>0</v>
      </c>
      <c r="AH38" s="25">
        <v>0</v>
      </c>
      <c r="AI38" s="25">
        <v>0</v>
      </c>
      <c r="AJ38" s="26">
        <f t="shared" si="359"/>
        <v>0</v>
      </c>
      <c r="AK38" s="26">
        <f t="shared" ref="AK38:AL38" si="439">SUM(AE38+AH38)</f>
        <v>0</v>
      </c>
      <c r="AL38" s="26">
        <f t="shared" si="439"/>
        <v>0</v>
      </c>
      <c r="AM38" s="27">
        <f t="shared" si="361"/>
        <v>0</v>
      </c>
      <c r="AN38" s="30">
        <f>November!AT38</f>
        <v>0</v>
      </c>
      <c r="AO38" s="26">
        <f>November!AU38</f>
        <v>0</v>
      </c>
      <c r="AP38" s="26">
        <f t="shared" si="362"/>
        <v>0</v>
      </c>
      <c r="AQ38" s="25">
        <v>0</v>
      </c>
      <c r="AR38" s="25">
        <v>0</v>
      </c>
      <c r="AS38" s="26">
        <f t="shared" si="363"/>
        <v>0</v>
      </c>
      <c r="AT38" s="26">
        <f t="shared" ref="AT38:AU38" si="440">SUM(AN38+AQ38)</f>
        <v>0</v>
      </c>
      <c r="AU38" s="26">
        <f t="shared" si="440"/>
        <v>0</v>
      </c>
      <c r="AV38" s="27">
        <f t="shared" si="365"/>
        <v>0</v>
      </c>
      <c r="AW38" s="28">
        <f>November!BC38</f>
        <v>0</v>
      </c>
      <c r="AX38" s="28">
        <f>November!BD38</f>
        <v>0</v>
      </c>
      <c r="AY38" s="26">
        <f t="shared" si="366"/>
        <v>0</v>
      </c>
      <c r="AZ38" s="25">
        <v>0</v>
      </c>
      <c r="BA38" s="25">
        <v>0</v>
      </c>
      <c r="BB38" s="26">
        <f t="shared" si="367"/>
        <v>0</v>
      </c>
      <c r="BC38" s="26">
        <f t="shared" ref="BC38:BD38" si="441">SUM(AW38+AZ38)</f>
        <v>0</v>
      </c>
      <c r="BD38" s="26">
        <f t="shared" si="441"/>
        <v>0</v>
      </c>
      <c r="BE38" s="27">
        <f t="shared" si="369"/>
        <v>0</v>
      </c>
      <c r="BF38" s="30">
        <f>November!BL38</f>
        <v>0</v>
      </c>
      <c r="BG38" s="26">
        <f>November!BL38</f>
        <v>0</v>
      </c>
      <c r="BH38" s="26">
        <f t="shared" si="370"/>
        <v>0</v>
      </c>
      <c r="BI38" s="25">
        <v>0</v>
      </c>
      <c r="BJ38" s="25">
        <v>0</v>
      </c>
      <c r="BK38" s="26">
        <f t="shared" si="371"/>
        <v>0</v>
      </c>
      <c r="BL38" s="26">
        <f t="shared" ref="BL38:BM38" si="442">SUM(BF38+BI38)</f>
        <v>0</v>
      </c>
      <c r="BM38" s="26">
        <f t="shared" si="442"/>
        <v>0</v>
      </c>
      <c r="BN38" s="27">
        <f t="shared" si="373"/>
        <v>0</v>
      </c>
      <c r="BO38" s="28">
        <f>November!BU38</f>
        <v>0</v>
      </c>
      <c r="BP38" s="28">
        <f>November!BV38</f>
        <v>0</v>
      </c>
      <c r="BQ38" s="26">
        <f t="shared" si="374"/>
        <v>0</v>
      </c>
      <c r="BR38" s="26"/>
      <c r="BS38" s="26"/>
      <c r="BT38" s="26">
        <f t="shared" si="375"/>
        <v>0</v>
      </c>
      <c r="BU38" s="26">
        <f t="shared" ref="BU38:BV38" si="443">SUM(BO38+BR38)</f>
        <v>0</v>
      </c>
      <c r="BV38" s="26">
        <f t="shared" si="443"/>
        <v>0</v>
      </c>
      <c r="BW38" s="27">
        <f t="shared" si="377"/>
        <v>0</v>
      </c>
      <c r="BX38" s="30">
        <f>November!CD38</f>
        <v>3</v>
      </c>
      <c r="BY38" s="26">
        <f>November!CE38</f>
        <v>0</v>
      </c>
      <c r="BZ38" s="26">
        <f t="shared" si="378"/>
        <v>3</v>
      </c>
      <c r="CA38" s="25">
        <v>2</v>
      </c>
      <c r="CB38" s="26"/>
      <c r="CC38" s="26">
        <f t="shared" si="379"/>
        <v>2</v>
      </c>
      <c r="CD38" s="26">
        <f t="shared" ref="CD38:CE38" si="444">SUM(BX38+CA38)</f>
        <v>5</v>
      </c>
      <c r="CE38" s="26">
        <f t="shared" si="444"/>
        <v>0</v>
      </c>
      <c r="CF38" s="27">
        <f t="shared" si="381"/>
        <v>5</v>
      </c>
      <c r="CG38" s="28">
        <f>November!CM38</f>
        <v>0</v>
      </c>
      <c r="CH38" s="28">
        <f>November!CN38</f>
        <v>0</v>
      </c>
      <c r="CI38" s="26">
        <f t="shared" si="382"/>
        <v>0</v>
      </c>
      <c r="CJ38" s="25">
        <v>0</v>
      </c>
      <c r="CK38" s="25">
        <v>0</v>
      </c>
      <c r="CL38" s="26">
        <f t="shared" si="383"/>
        <v>0</v>
      </c>
      <c r="CM38" s="26">
        <f t="shared" ref="CM38:CN38" si="445">SUM(CG38+CJ38)</f>
        <v>0</v>
      </c>
      <c r="CN38" s="26">
        <f t="shared" si="445"/>
        <v>0</v>
      </c>
      <c r="CO38" s="27">
        <f t="shared" si="385"/>
        <v>0</v>
      </c>
      <c r="CP38" s="95">
        <f ca="1">IFERROR(__xludf.DUMMYFUNCTION("""COMPUTED_VALUE"""),0)</f>
        <v>0</v>
      </c>
      <c r="CQ38" s="96">
        <f ca="1">IFERROR(__xludf.DUMMYFUNCTION("""COMPUTED_VALUE"""),0)</f>
        <v>0</v>
      </c>
      <c r="CR38" s="96">
        <f ca="1">IFERROR(__xludf.DUMMYFUNCTION("""COMPUTED_VALUE"""),0)</f>
        <v>0</v>
      </c>
      <c r="CS38" s="100">
        <f ca="1">IFERROR(__xludf.DUMMYFUNCTION("""COMPUTED_VALUE"""),0)</f>
        <v>0</v>
      </c>
      <c r="CT38" s="100">
        <f ca="1">IFERROR(__xludf.DUMMYFUNCTION("""COMPUTED_VALUE"""),0)</f>
        <v>0</v>
      </c>
      <c r="CU38" s="100">
        <f ca="1">IFERROR(__xludf.DUMMYFUNCTION("""COMPUTED_VALUE"""),0)</f>
        <v>0</v>
      </c>
      <c r="CV38" s="96">
        <f ca="1">IFERROR(__xludf.DUMMYFUNCTION("""COMPUTED_VALUE"""),0)</f>
        <v>0</v>
      </c>
      <c r="CW38" s="96">
        <f ca="1">IFERROR(__xludf.DUMMYFUNCTION("""COMPUTED_VALUE"""),0)</f>
        <v>0</v>
      </c>
      <c r="CX38" s="97">
        <f ca="1">IFERROR(__xludf.DUMMYFUNCTION("""COMPUTED_VALUE"""),0)</f>
        <v>0</v>
      </c>
      <c r="CY38" s="28">
        <f>November!DE38</f>
        <v>4</v>
      </c>
      <c r="CZ38" s="28">
        <f>November!DF38</f>
        <v>0</v>
      </c>
      <c r="DA38" s="26">
        <f t="shared" si="386"/>
        <v>4</v>
      </c>
      <c r="DB38" s="25">
        <v>0</v>
      </c>
      <c r="DC38" s="25">
        <v>0</v>
      </c>
      <c r="DD38" s="26">
        <f t="shared" si="387"/>
        <v>0</v>
      </c>
      <c r="DE38" s="26">
        <f t="shared" ref="DE38:DF38" si="446">SUM(CY38+DB38)</f>
        <v>4</v>
      </c>
      <c r="DF38" s="26">
        <f t="shared" si="446"/>
        <v>0</v>
      </c>
      <c r="DG38" s="27">
        <f t="shared" si="389"/>
        <v>4</v>
      </c>
      <c r="DH38" s="30">
        <f>November!DN38</f>
        <v>10</v>
      </c>
      <c r="DI38" s="26">
        <f>November!DO38</f>
        <v>5</v>
      </c>
      <c r="DJ38" s="26">
        <f t="shared" si="390"/>
        <v>15</v>
      </c>
      <c r="DK38" s="25">
        <v>36</v>
      </c>
      <c r="DL38" s="26"/>
      <c r="DM38" s="26">
        <f t="shared" si="391"/>
        <v>36</v>
      </c>
      <c r="DN38" s="26">
        <f t="shared" ref="DN38:DO38" si="447">SUM(DH38+DK38)</f>
        <v>46</v>
      </c>
      <c r="DO38" s="26">
        <f t="shared" si="447"/>
        <v>5</v>
      </c>
      <c r="DP38" s="27">
        <f t="shared" si="393"/>
        <v>51</v>
      </c>
      <c r="DQ38" s="28">
        <f>November!DW38</f>
        <v>0</v>
      </c>
      <c r="DR38" s="26">
        <f>November!DX38</f>
        <v>0</v>
      </c>
      <c r="DS38" s="26">
        <f t="shared" si="394"/>
        <v>0</v>
      </c>
      <c r="DT38" s="25">
        <v>0</v>
      </c>
      <c r="DU38" s="25">
        <v>0</v>
      </c>
      <c r="DV38" s="26">
        <f t="shared" si="395"/>
        <v>0</v>
      </c>
      <c r="DW38" s="26">
        <f t="shared" ref="DW38:DX38" si="448">SUM(DQ38+DT38)</f>
        <v>0</v>
      </c>
      <c r="DX38" s="26">
        <f t="shared" si="448"/>
        <v>0</v>
      </c>
      <c r="DY38" s="27">
        <f t="shared" si="397"/>
        <v>0</v>
      </c>
      <c r="DZ38" s="30">
        <f>November!EF38</f>
        <v>5</v>
      </c>
      <c r="EA38" s="26">
        <f>November!EG38</f>
        <v>0</v>
      </c>
      <c r="EB38" s="26">
        <f t="shared" si="398"/>
        <v>5</v>
      </c>
      <c r="EC38" s="25">
        <v>2</v>
      </c>
      <c r="ED38" s="26"/>
      <c r="EE38" s="26">
        <f t="shared" si="399"/>
        <v>2</v>
      </c>
      <c r="EF38" s="26">
        <f t="shared" ref="EF38:EG38" si="449">SUM(DZ38+EC38)</f>
        <v>7</v>
      </c>
      <c r="EG38" s="26">
        <f t="shared" si="449"/>
        <v>0</v>
      </c>
      <c r="EH38" s="27">
        <f t="shared" si="401"/>
        <v>7</v>
      </c>
      <c r="EI38" s="30">
        <f>November!EO38</f>
        <v>0</v>
      </c>
      <c r="EJ38" s="26">
        <f>November!EP38</f>
        <v>0</v>
      </c>
      <c r="EK38" s="26">
        <f t="shared" si="402"/>
        <v>0</v>
      </c>
      <c r="EL38" s="26"/>
      <c r="EM38" s="26"/>
      <c r="EN38" s="26">
        <f t="shared" si="403"/>
        <v>0</v>
      </c>
      <c r="EO38" s="26">
        <f t="shared" ref="EO38:EP38" si="450">SUM(EI38+EL38)</f>
        <v>0</v>
      </c>
      <c r="EP38" s="26">
        <f t="shared" si="450"/>
        <v>0</v>
      </c>
      <c r="EQ38" s="27">
        <f t="shared" si="405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24">
        <f>November!J39</f>
        <v>1</v>
      </c>
      <c r="E39" s="25">
        <f>November!K39</f>
        <v>753</v>
      </c>
      <c r="F39" s="26">
        <f t="shared" si="346"/>
        <v>754</v>
      </c>
      <c r="G39" s="25">
        <v>1</v>
      </c>
      <c r="H39" s="25">
        <v>92</v>
      </c>
      <c r="I39" s="26">
        <f t="shared" si="347"/>
        <v>93</v>
      </c>
      <c r="J39" s="26">
        <f t="shared" ref="J39:K39" si="451">SUM(D39+G39)</f>
        <v>2</v>
      </c>
      <c r="K39" s="26">
        <f t="shared" si="451"/>
        <v>845</v>
      </c>
      <c r="L39" s="27">
        <f t="shared" si="349"/>
        <v>847</v>
      </c>
      <c r="M39" s="28">
        <f>November!S39</f>
        <v>2</v>
      </c>
      <c r="N39" s="26">
        <f>November!T39</f>
        <v>620</v>
      </c>
      <c r="O39" s="26">
        <f t="shared" si="350"/>
        <v>622</v>
      </c>
      <c r="P39" s="25">
        <v>0</v>
      </c>
      <c r="Q39" s="25">
        <v>66</v>
      </c>
      <c r="R39" s="26">
        <f t="shared" si="351"/>
        <v>66</v>
      </c>
      <c r="S39" s="26">
        <f t="shared" ref="S39:T39" si="452">SUM(M39+P39)</f>
        <v>2</v>
      </c>
      <c r="T39" s="26">
        <f t="shared" si="452"/>
        <v>686</v>
      </c>
      <c r="U39" s="27">
        <f t="shared" si="353"/>
        <v>688</v>
      </c>
      <c r="V39" s="28">
        <f>November!AB39</f>
        <v>1</v>
      </c>
      <c r="W39" s="28">
        <f>November!AC39</f>
        <v>453</v>
      </c>
      <c r="X39" s="26">
        <f t="shared" si="354"/>
        <v>454</v>
      </c>
      <c r="Y39" s="48">
        <v>1</v>
      </c>
      <c r="Z39" s="46">
        <v>60</v>
      </c>
      <c r="AA39" s="26">
        <f t="shared" si="355"/>
        <v>61</v>
      </c>
      <c r="AB39" s="26">
        <f t="shared" ref="AB39:AC39" si="453">SUM(V39+Y39)</f>
        <v>2</v>
      </c>
      <c r="AC39" s="26">
        <f t="shared" si="453"/>
        <v>513</v>
      </c>
      <c r="AD39" s="27">
        <f t="shared" si="357"/>
        <v>515</v>
      </c>
      <c r="AE39" s="28">
        <f>November!AK39</f>
        <v>0</v>
      </c>
      <c r="AF39" s="28">
        <f>November!AL39</f>
        <v>731</v>
      </c>
      <c r="AG39" s="26">
        <f t="shared" si="358"/>
        <v>731</v>
      </c>
      <c r="AH39" s="25">
        <v>0</v>
      </c>
      <c r="AI39" s="25">
        <v>58</v>
      </c>
      <c r="AJ39" s="26">
        <f t="shared" si="359"/>
        <v>58</v>
      </c>
      <c r="AK39" s="26">
        <f t="shared" ref="AK39:AL39" si="454">SUM(AE39+AH39)</f>
        <v>0</v>
      </c>
      <c r="AL39" s="26">
        <f t="shared" si="454"/>
        <v>789</v>
      </c>
      <c r="AM39" s="27">
        <f t="shared" si="361"/>
        <v>789</v>
      </c>
      <c r="AN39" s="30">
        <f>November!AT39</f>
        <v>6</v>
      </c>
      <c r="AO39" s="26">
        <f>November!AU39</f>
        <v>664</v>
      </c>
      <c r="AP39" s="26">
        <f t="shared" si="362"/>
        <v>670</v>
      </c>
      <c r="AQ39" s="25">
        <v>2</v>
      </c>
      <c r="AR39" s="25">
        <v>53</v>
      </c>
      <c r="AS39" s="26">
        <f t="shared" si="363"/>
        <v>55</v>
      </c>
      <c r="AT39" s="26">
        <f t="shared" ref="AT39:AU39" si="455">SUM(AN39+AQ39)</f>
        <v>8</v>
      </c>
      <c r="AU39" s="26">
        <f t="shared" si="455"/>
        <v>717</v>
      </c>
      <c r="AV39" s="27">
        <f t="shared" si="365"/>
        <v>725</v>
      </c>
      <c r="AW39" s="28">
        <f>November!BC39</f>
        <v>22</v>
      </c>
      <c r="AX39" s="28">
        <f>November!BD39</f>
        <v>756</v>
      </c>
      <c r="AY39" s="26">
        <f t="shared" si="366"/>
        <v>778</v>
      </c>
      <c r="AZ39" s="25">
        <v>1</v>
      </c>
      <c r="BA39" s="25">
        <v>56</v>
      </c>
      <c r="BB39" s="26">
        <f t="shared" si="367"/>
        <v>57</v>
      </c>
      <c r="BC39" s="26">
        <f t="shared" ref="BC39:BD39" si="456">SUM(AW39+AZ39)</f>
        <v>23</v>
      </c>
      <c r="BD39" s="26">
        <f t="shared" si="456"/>
        <v>812</v>
      </c>
      <c r="BE39" s="27">
        <f t="shared" si="369"/>
        <v>835</v>
      </c>
      <c r="BF39" s="30">
        <f>November!BL39</f>
        <v>10</v>
      </c>
      <c r="BG39" s="26">
        <f>November!BM39</f>
        <v>211</v>
      </c>
      <c r="BH39" s="26">
        <f t="shared" si="370"/>
        <v>221</v>
      </c>
      <c r="BI39" s="25">
        <v>2</v>
      </c>
      <c r="BJ39" s="25">
        <v>32</v>
      </c>
      <c r="BK39" s="26">
        <f t="shared" si="371"/>
        <v>34</v>
      </c>
      <c r="BL39" s="26">
        <f t="shared" ref="BL39:BM39" si="457">SUM(BF39+BI39)</f>
        <v>12</v>
      </c>
      <c r="BM39" s="26">
        <f t="shared" si="457"/>
        <v>243</v>
      </c>
      <c r="BN39" s="27">
        <f t="shared" si="373"/>
        <v>255</v>
      </c>
      <c r="BO39" s="28">
        <f>November!BU39</f>
        <v>0</v>
      </c>
      <c r="BP39" s="28">
        <f>November!BV39</f>
        <v>183</v>
      </c>
      <c r="BQ39" s="26">
        <f t="shared" si="374"/>
        <v>183</v>
      </c>
      <c r="BR39" s="26"/>
      <c r="BS39" s="26"/>
      <c r="BT39" s="26">
        <f t="shared" si="375"/>
        <v>0</v>
      </c>
      <c r="BU39" s="26">
        <f t="shared" ref="BU39:BV39" si="458">SUM(BO39+BR39)</f>
        <v>0</v>
      </c>
      <c r="BV39" s="26">
        <f t="shared" si="458"/>
        <v>183</v>
      </c>
      <c r="BW39" s="27">
        <f t="shared" si="377"/>
        <v>183</v>
      </c>
      <c r="BX39" s="30">
        <f>November!CD39</f>
        <v>1</v>
      </c>
      <c r="BY39" s="26">
        <f>November!CE39</f>
        <v>172</v>
      </c>
      <c r="BZ39" s="26">
        <f t="shared" si="378"/>
        <v>173</v>
      </c>
      <c r="CA39" s="26"/>
      <c r="CB39" s="25">
        <v>25</v>
      </c>
      <c r="CC39" s="26">
        <f t="shared" si="379"/>
        <v>25</v>
      </c>
      <c r="CD39" s="26">
        <f t="shared" ref="CD39:CE39" si="459">SUM(BX39+CA39)</f>
        <v>1</v>
      </c>
      <c r="CE39" s="26">
        <f t="shared" si="459"/>
        <v>197</v>
      </c>
      <c r="CF39" s="27">
        <f t="shared" si="381"/>
        <v>198</v>
      </c>
      <c r="CG39" s="28">
        <f>November!CM39</f>
        <v>4</v>
      </c>
      <c r="CH39" s="28">
        <f>November!CN39</f>
        <v>354</v>
      </c>
      <c r="CI39" s="26">
        <f t="shared" si="382"/>
        <v>358</v>
      </c>
      <c r="CJ39" s="25">
        <v>0</v>
      </c>
      <c r="CK39" s="25">
        <v>36</v>
      </c>
      <c r="CL39" s="26">
        <f t="shared" si="383"/>
        <v>36</v>
      </c>
      <c r="CM39" s="26">
        <f t="shared" ref="CM39:CN39" si="460">SUM(CG39+CJ39)</f>
        <v>4</v>
      </c>
      <c r="CN39" s="26">
        <f t="shared" si="460"/>
        <v>390</v>
      </c>
      <c r="CO39" s="27">
        <f t="shared" si="385"/>
        <v>394</v>
      </c>
      <c r="CP39" s="95">
        <f ca="1">IFERROR(__xludf.DUMMYFUNCTION("""COMPUTED_VALUE"""),5)</f>
        <v>5</v>
      </c>
      <c r="CQ39" s="96">
        <f ca="1">IFERROR(__xludf.DUMMYFUNCTION("""COMPUTED_VALUE"""),522)</f>
        <v>522</v>
      </c>
      <c r="CR39" s="96">
        <f ca="1">IFERROR(__xludf.DUMMYFUNCTION("""COMPUTED_VALUE"""),527)</f>
        <v>527</v>
      </c>
      <c r="CS39" s="100">
        <f ca="1">IFERROR(__xludf.DUMMYFUNCTION("""COMPUTED_VALUE"""),0)</f>
        <v>0</v>
      </c>
      <c r="CT39" s="100">
        <f ca="1">IFERROR(__xludf.DUMMYFUNCTION("""COMPUTED_VALUE"""),83)</f>
        <v>83</v>
      </c>
      <c r="CU39" s="100">
        <f ca="1">IFERROR(__xludf.DUMMYFUNCTION("""COMPUTED_VALUE"""),83)</f>
        <v>83</v>
      </c>
      <c r="CV39" s="96">
        <f ca="1">IFERROR(__xludf.DUMMYFUNCTION("""COMPUTED_VALUE"""),5)</f>
        <v>5</v>
      </c>
      <c r="CW39" s="96">
        <f ca="1">IFERROR(__xludf.DUMMYFUNCTION("""COMPUTED_VALUE"""),605)</f>
        <v>605</v>
      </c>
      <c r="CX39" s="97">
        <f ca="1">IFERROR(__xludf.DUMMYFUNCTION("""COMPUTED_VALUE"""),610)</f>
        <v>610</v>
      </c>
      <c r="CY39" s="28">
        <f>November!DE39</f>
        <v>13</v>
      </c>
      <c r="CZ39" s="28">
        <f>November!DF39</f>
        <v>438</v>
      </c>
      <c r="DA39" s="26">
        <f t="shared" si="386"/>
        <v>451</v>
      </c>
      <c r="DB39" s="25">
        <v>2</v>
      </c>
      <c r="DC39" s="25">
        <v>45</v>
      </c>
      <c r="DD39" s="26">
        <f t="shared" si="387"/>
        <v>47</v>
      </c>
      <c r="DE39" s="26">
        <f t="shared" ref="DE39:DF39" si="461">SUM(CY39+DB39)</f>
        <v>15</v>
      </c>
      <c r="DF39" s="26">
        <f t="shared" si="461"/>
        <v>483</v>
      </c>
      <c r="DG39" s="27">
        <f t="shared" si="389"/>
        <v>498</v>
      </c>
      <c r="DH39" s="30">
        <f>November!DN39</f>
        <v>185</v>
      </c>
      <c r="DI39" s="26">
        <f>November!DO39</f>
        <v>605</v>
      </c>
      <c r="DJ39" s="26">
        <f t="shared" si="390"/>
        <v>790</v>
      </c>
      <c r="DK39" s="25">
        <v>22</v>
      </c>
      <c r="DL39" s="25">
        <v>67</v>
      </c>
      <c r="DM39" s="26">
        <f t="shared" si="391"/>
        <v>89</v>
      </c>
      <c r="DN39" s="26">
        <f t="shared" ref="DN39:DO39" si="462">SUM(DH39+DK39)</f>
        <v>207</v>
      </c>
      <c r="DO39" s="26">
        <f t="shared" si="462"/>
        <v>672</v>
      </c>
      <c r="DP39" s="27">
        <f t="shared" si="393"/>
        <v>879</v>
      </c>
      <c r="DQ39" s="28">
        <f>November!DW39</f>
        <v>4</v>
      </c>
      <c r="DR39" s="26">
        <f>November!DX39</f>
        <v>469</v>
      </c>
      <c r="DS39" s="26">
        <f t="shared" si="394"/>
        <v>473</v>
      </c>
      <c r="DT39" s="25">
        <v>0</v>
      </c>
      <c r="DU39" s="200">
        <v>43</v>
      </c>
      <c r="DV39" s="26">
        <f t="shared" si="395"/>
        <v>43</v>
      </c>
      <c r="DW39" s="26">
        <f t="shared" ref="DW39:DX39" si="463">SUM(DQ39+DT39)</f>
        <v>4</v>
      </c>
      <c r="DX39" s="26">
        <f t="shared" si="463"/>
        <v>512</v>
      </c>
      <c r="DY39" s="27">
        <f t="shared" si="397"/>
        <v>516</v>
      </c>
      <c r="DZ39" s="30">
        <f>November!EF39</f>
        <v>9</v>
      </c>
      <c r="EA39" s="26">
        <f>November!EG39</f>
        <v>510</v>
      </c>
      <c r="EB39" s="26">
        <f t="shared" si="398"/>
        <v>519</v>
      </c>
      <c r="EC39" s="26"/>
      <c r="ED39" s="25">
        <v>60</v>
      </c>
      <c r="EE39" s="26">
        <f t="shared" si="399"/>
        <v>60</v>
      </c>
      <c r="EF39" s="26">
        <f t="shared" ref="EF39:EG39" si="464">SUM(DZ39+EC39)</f>
        <v>9</v>
      </c>
      <c r="EG39" s="26">
        <f t="shared" si="464"/>
        <v>570</v>
      </c>
      <c r="EH39" s="27">
        <f t="shared" si="401"/>
        <v>579</v>
      </c>
      <c r="EI39" s="30">
        <f>November!EO39</f>
        <v>2</v>
      </c>
      <c r="EJ39" s="26">
        <f>November!EP39</f>
        <v>376</v>
      </c>
      <c r="EK39" s="26">
        <f t="shared" si="402"/>
        <v>378</v>
      </c>
      <c r="EL39" s="26"/>
      <c r="EM39" s="25">
        <v>37</v>
      </c>
      <c r="EN39" s="26">
        <f t="shared" si="403"/>
        <v>37</v>
      </c>
      <c r="EO39" s="26">
        <f t="shared" ref="EO39:EP39" si="465">SUM(EI39+EL39)</f>
        <v>2</v>
      </c>
      <c r="EP39" s="26">
        <f t="shared" si="465"/>
        <v>413</v>
      </c>
      <c r="EQ39" s="27">
        <f t="shared" si="405"/>
        <v>415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24">
        <f>November!J40</f>
        <v>0</v>
      </c>
      <c r="E40" s="25">
        <f>November!K40</f>
        <v>0</v>
      </c>
      <c r="F40" s="26">
        <f t="shared" si="346"/>
        <v>0</v>
      </c>
      <c r="G40" s="26"/>
      <c r="H40" s="26"/>
      <c r="I40" s="26">
        <f t="shared" si="347"/>
        <v>0</v>
      </c>
      <c r="J40" s="26">
        <f t="shared" ref="J40:K40" si="466">SUM(D40+G40)</f>
        <v>0</v>
      </c>
      <c r="K40" s="26">
        <f t="shared" si="466"/>
        <v>0</v>
      </c>
      <c r="L40" s="27">
        <f t="shared" si="349"/>
        <v>0</v>
      </c>
      <c r="M40" s="28">
        <f>November!S40</f>
        <v>0</v>
      </c>
      <c r="N40" s="26">
        <f>November!T40</f>
        <v>0</v>
      </c>
      <c r="O40" s="26">
        <f t="shared" si="350"/>
        <v>0</v>
      </c>
      <c r="P40" s="25">
        <v>0</v>
      </c>
      <c r="Q40" s="25">
        <v>0</v>
      </c>
      <c r="R40" s="26">
        <f t="shared" si="351"/>
        <v>0</v>
      </c>
      <c r="S40" s="26">
        <f t="shared" ref="S40:T40" si="467">SUM(M40+P40)</f>
        <v>0</v>
      </c>
      <c r="T40" s="26">
        <f t="shared" si="467"/>
        <v>0</v>
      </c>
      <c r="U40" s="27">
        <f t="shared" si="353"/>
        <v>0</v>
      </c>
      <c r="V40" s="28">
        <f>November!AB40</f>
        <v>0</v>
      </c>
      <c r="W40" s="28">
        <f>November!AC40</f>
        <v>0</v>
      </c>
      <c r="X40" s="26">
        <f t="shared" si="354"/>
        <v>0</v>
      </c>
      <c r="Y40" s="26"/>
      <c r="Z40" s="26"/>
      <c r="AA40" s="26">
        <f t="shared" si="355"/>
        <v>0</v>
      </c>
      <c r="AB40" s="26">
        <f t="shared" ref="AB40:AC40" si="468">SUM(V40+Y40)</f>
        <v>0</v>
      </c>
      <c r="AC40" s="26">
        <f t="shared" si="468"/>
        <v>0</v>
      </c>
      <c r="AD40" s="27">
        <f t="shared" si="357"/>
        <v>0</v>
      </c>
      <c r="AE40" s="28">
        <f>November!AK40</f>
        <v>0</v>
      </c>
      <c r="AF40" s="28">
        <f>November!AL40</f>
        <v>0</v>
      </c>
      <c r="AG40" s="26">
        <f t="shared" si="358"/>
        <v>0</v>
      </c>
      <c r="AH40" s="25">
        <v>0</v>
      </c>
      <c r="AI40" s="25">
        <v>0</v>
      </c>
      <c r="AJ40" s="26">
        <f t="shared" si="359"/>
        <v>0</v>
      </c>
      <c r="AK40" s="26">
        <f t="shared" ref="AK40:AL40" si="469">SUM(AE40+AH40)</f>
        <v>0</v>
      </c>
      <c r="AL40" s="26">
        <f t="shared" si="469"/>
        <v>0</v>
      </c>
      <c r="AM40" s="27">
        <f t="shared" si="361"/>
        <v>0</v>
      </c>
      <c r="AN40" s="30">
        <f>November!AT40</f>
        <v>0</v>
      </c>
      <c r="AO40" s="26">
        <f>November!AU40</f>
        <v>0</v>
      </c>
      <c r="AP40" s="26">
        <f t="shared" si="362"/>
        <v>0</v>
      </c>
      <c r="AQ40" s="25">
        <v>0</v>
      </c>
      <c r="AR40" s="25">
        <v>0</v>
      </c>
      <c r="AS40" s="26">
        <f t="shared" si="363"/>
        <v>0</v>
      </c>
      <c r="AT40" s="26">
        <f t="shared" ref="AT40:AU40" si="470">SUM(AN40+AQ40)</f>
        <v>0</v>
      </c>
      <c r="AU40" s="26">
        <f t="shared" si="470"/>
        <v>0</v>
      </c>
      <c r="AV40" s="27">
        <f t="shared" si="365"/>
        <v>0</v>
      </c>
      <c r="AW40" s="28">
        <f>November!BC40</f>
        <v>0</v>
      </c>
      <c r="AX40" s="28">
        <f>November!BD40</f>
        <v>0</v>
      </c>
      <c r="AY40" s="26">
        <f t="shared" si="366"/>
        <v>0</v>
      </c>
      <c r="AZ40" s="25">
        <v>0</v>
      </c>
      <c r="BA40" s="25">
        <v>0</v>
      </c>
      <c r="BB40" s="26">
        <f t="shared" si="367"/>
        <v>0</v>
      </c>
      <c r="BC40" s="26">
        <f t="shared" ref="BC40:BD40" si="471">SUM(AW40+AZ40)</f>
        <v>0</v>
      </c>
      <c r="BD40" s="26">
        <f t="shared" si="471"/>
        <v>0</v>
      </c>
      <c r="BE40" s="27">
        <f t="shared" si="369"/>
        <v>0</v>
      </c>
      <c r="BF40" s="30">
        <f>November!BL40</f>
        <v>0</v>
      </c>
      <c r="BG40" s="26">
        <f>November!BL40</f>
        <v>0</v>
      </c>
      <c r="BH40" s="26">
        <f t="shared" si="370"/>
        <v>0</v>
      </c>
      <c r="BI40" s="25">
        <v>0</v>
      </c>
      <c r="BJ40" s="25">
        <v>0</v>
      </c>
      <c r="BK40" s="26">
        <f t="shared" si="371"/>
        <v>0</v>
      </c>
      <c r="BL40" s="26">
        <f t="shared" ref="BL40:BM40" si="472">SUM(BF40+BI40)</f>
        <v>0</v>
      </c>
      <c r="BM40" s="26">
        <f t="shared" si="472"/>
        <v>0</v>
      </c>
      <c r="BN40" s="27">
        <f t="shared" si="373"/>
        <v>0</v>
      </c>
      <c r="BO40" s="28">
        <f>November!BU40</f>
        <v>0</v>
      </c>
      <c r="BP40" s="28">
        <f>November!BV40</f>
        <v>0</v>
      </c>
      <c r="BQ40" s="26">
        <f t="shared" si="374"/>
        <v>0</v>
      </c>
      <c r="BR40" s="26"/>
      <c r="BS40" s="26"/>
      <c r="BT40" s="26">
        <f t="shared" si="375"/>
        <v>0</v>
      </c>
      <c r="BU40" s="26">
        <f t="shared" ref="BU40:BV40" si="473">SUM(BO40+BR40)</f>
        <v>0</v>
      </c>
      <c r="BV40" s="26">
        <f t="shared" si="473"/>
        <v>0</v>
      </c>
      <c r="BW40" s="27">
        <f t="shared" si="377"/>
        <v>0</v>
      </c>
      <c r="BX40" s="30">
        <f>November!CD40</f>
        <v>29</v>
      </c>
      <c r="BY40" s="26">
        <f>November!CE40</f>
        <v>10</v>
      </c>
      <c r="BZ40" s="26">
        <f t="shared" si="378"/>
        <v>39</v>
      </c>
      <c r="CA40" s="25">
        <v>4</v>
      </c>
      <c r="CB40" s="26"/>
      <c r="CC40" s="26">
        <f t="shared" si="379"/>
        <v>4</v>
      </c>
      <c r="CD40" s="26">
        <f t="shared" ref="CD40:CE40" si="474">SUM(BX40+CA40)</f>
        <v>33</v>
      </c>
      <c r="CE40" s="26">
        <f t="shared" si="474"/>
        <v>10</v>
      </c>
      <c r="CF40" s="27">
        <f t="shared" si="381"/>
        <v>43</v>
      </c>
      <c r="CG40" s="28">
        <f>November!CM40</f>
        <v>4</v>
      </c>
      <c r="CH40" s="28">
        <f>November!CN40</f>
        <v>354</v>
      </c>
      <c r="CI40" s="26">
        <f t="shared" si="382"/>
        <v>358</v>
      </c>
      <c r="CJ40" s="25">
        <v>0</v>
      </c>
      <c r="CK40" s="25">
        <v>36</v>
      </c>
      <c r="CL40" s="26">
        <f t="shared" si="383"/>
        <v>36</v>
      </c>
      <c r="CM40" s="26">
        <f t="shared" ref="CM40:CN40" si="475">SUM(CG40+CJ40)</f>
        <v>4</v>
      </c>
      <c r="CN40" s="26">
        <f t="shared" si="475"/>
        <v>390</v>
      </c>
      <c r="CO40" s="27">
        <f t="shared" si="385"/>
        <v>394</v>
      </c>
      <c r="CP40" s="95">
        <f ca="1">IFERROR(__xludf.DUMMYFUNCTION("""COMPUTED_VALUE"""),0)</f>
        <v>0</v>
      </c>
      <c r="CQ40" s="96">
        <f ca="1">IFERROR(__xludf.DUMMYFUNCTION("""COMPUTED_VALUE"""),0)</f>
        <v>0</v>
      </c>
      <c r="CR40" s="96">
        <f ca="1">IFERROR(__xludf.DUMMYFUNCTION("""COMPUTED_VALUE"""),0)</f>
        <v>0</v>
      </c>
      <c r="CS40" s="100">
        <f ca="1">IFERROR(__xludf.DUMMYFUNCTION("""COMPUTED_VALUE"""),0)</f>
        <v>0</v>
      </c>
      <c r="CT40" s="100">
        <f ca="1">IFERROR(__xludf.DUMMYFUNCTION("""COMPUTED_VALUE"""),0)</f>
        <v>0</v>
      </c>
      <c r="CU40" s="100">
        <f ca="1">IFERROR(__xludf.DUMMYFUNCTION("""COMPUTED_VALUE"""),0)</f>
        <v>0</v>
      </c>
      <c r="CV40" s="96">
        <f ca="1">IFERROR(__xludf.DUMMYFUNCTION("""COMPUTED_VALUE"""),0)</f>
        <v>0</v>
      </c>
      <c r="CW40" s="96">
        <f ca="1">IFERROR(__xludf.DUMMYFUNCTION("""COMPUTED_VALUE"""),0)</f>
        <v>0</v>
      </c>
      <c r="CX40" s="97">
        <f ca="1">IFERROR(__xludf.DUMMYFUNCTION("""COMPUTED_VALUE"""),0)</f>
        <v>0</v>
      </c>
      <c r="CY40" s="28">
        <f>November!DE40</f>
        <v>0</v>
      </c>
      <c r="CZ40" s="28">
        <f>November!DF40</f>
        <v>0</v>
      </c>
      <c r="DA40" s="26">
        <f t="shared" si="386"/>
        <v>0</v>
      </c>
      <c r="DB40" s="25">
        <v>0</v>
      </c>
      <c r="DC40" s="25">
        <v>0</v>
      </c>
      <c r="DD40" s="26">
        <f t="shared" si="387"/>
        <v>0</v>
      </c>
      <c r="DE40" s="26">
        <f t="shared" ref="DE40:DF40" si="476">SUM(CY40+DB40)</f>
        <v>0</v>
      </c>
      <c r="DF40" s="26">
        <f t="shared" si="476"/>
        <v>0</v>
      </c>
      <c r="DG40" s="27">
        <f t="shared" si="389"/>
        <v>0</v>
      </c>
      <c r="DH40" s="30">
        <f>November!DN40</f>
        <v>0</v>
      </c>
      <c r="DI40" s="26">
        <f>November!DO40</f>
        <v>0</v>
      </c>
      <c r="DJ40" s="26">
        <f t="shared" si="390"/>
        <v>0</v>
      </c>
      <c r="DK40" s="25">
        <v>6</v>
      </c>
      <c r="DL40" s="25">
        <v>1</v>
      </c>
      <c r="DM40" s="26">
        <f t="shared" si="391"/>
        <v>7</v>
      </c>
      <c r="DN40" s="26">
        <f t="shared" ref="DN40:DO40" si="477">SUM(DH40+DK40)</f>
        <v>6</v>
      </c>
      <c r="DO40" s="26">
        <f t="shared" si="477"/>
        <v>1</v>
      </c>
      <c r="DP40" s="27">
        <f t="shared" si="393"/>
        <v>7</v>
      </c>
      <c r="DQ40" s="28">
        <f>November!DW40</f>
        <v>7</v>
      </c>
      <c r="DR40" s="26">
        <f>November!DX40</f>
        <v>3</v>
      </c>
      <c r="DS40" s="26">
        <f t="shared" si="394"/>
        <v>10</v>
      </c>
      <c r="DT40" s="25">
        <v>0</v>
      </c>
      <c r="DU40" s="25">
        <v>0</v>
      </c>
      <c r="DV40" s="26">
        <f t="shared" si="395"/>
        <v>0</v>
      </c>
      <c r="DW40" s="26">
        <f t="shared" ref="DW40:DX40" si="478">SUM(DQ40+DT40)</f>
        <v>7</v>
      </c>
      <c r="DX40" s="26">
        <f t="shared" si="478"/>
        <v>3</v>
      </c>
      <c r="DY40" s="27">
        <f t="shared" si="397"/>
        <v>10</v>
      </c>
      <c r="DZ40" s="30">
        <f>November!EF40</f>
        <v>0</v>
      </c>
      <c r="EA40" s="26">
        <f>November!EG40</f>
        <v>0</v>
      </c>
      <c r="EB40" s="26">
        <f t="shared" si="398"/>
        <v>0</v>
      </c>
      <c r="EC40" s="26"/>
      <c r="ED40" s="26"/>
      <c r="EE40" s="26">
        <f t="shared" si="399"/>
        <v>0</v>
      </c>
      <c r="EF40" s="26">
        <f t="shared" ref="EF40:EG40" si="479">SUM(DZ40+EC40)</f>
        <v>0</v>
      </c>
      <c r="EG40" s="26">
        <f t="shared" si="479"/>
        <v>0</v>
      </c>
      <c r="EH40" s="27">
        <f t="shared" si="401"/>
        <v>0</v>
      </c>
      <c r="EI40" s="30">
        <f>November!EO40</f>
        <v>0</v>
      </c>
      <c r="EJ40" s="26">
        <f>November!EP40</f>
        <v>0</v>
      </c>
      <c r="EK40" s="26">
        <f t="shared" si="402"/>
        <v>0</v>
      </c>
      <c r="EL40" s="26"/>
      <c r="EM40" s="26"/>
      <c r="EN40" s="26">
        <f t="shared" si="403"/>
        <v>0</v>
      </c>
      <c r="EO40" s="26">
        <f t="shared" ref="EO40:EP40" si="480">SUM(EI40+EL40)</f>
        <v>0</v>
      </c>
      <c r="EP40" s="26">
        <f t="shared" si="480"/>
        <v>0</v>
      </c>
      <c r="EQ40" s="27">
        <f t="shared" si="405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24">
        <f>November!J41</f>
        <v>11</v>
      </c>
      <c r="E41" s="25">
        <f>November!K41</f>
        <v>9</v>
      </c>
      <c r="F41" s="26">
        <f t="shared" si="346"/>
        <v>20</v>
      </c>
      <c r="G41" s="26"/>
      <c r="H41" s="26"/>
      <c r="I41" s="26">
        <f t="shared" si="347"/>
        <v>0</v>
      </c>
      <c r="J41" s="26">
        <f t="shared" ref="J41:K41" si="481">SUM(D41+G41)</f>
        <v>11</v>
      </c>
      <c r="K41" s="26">
        <f t="shared" si="481"/>
        <v>9</v>
      </c>
      <c r="L41" s="27">
        <f t="shared" si="349"/>
        <v>20</v>
      </c>
      <c r="M41" s="28">
        <f>November!S41</f>
        <v>1</v>
      </c>
      <c r="N41" s="26">
        <f>November!T41</f>
        <v>2</v>
      </c>
      <c r="O41" s="26">
        <f t="shared" si="350"/>
        <v>3</v>
      </c>
      <c r="P41" s="25">
        <v>0</v>
      </c>
      <c r="Q41" s="25">
        <v>0</v>
      </c>
      <c r="R41" s="26">
        <f t="shared" si="351"/>
        <v>0</v>
      </c>
      <c r="S41" s="26">
        <f t="shared" ref="S41:T41" si="482">SUM(M41+P41)</f>
        <v>1</v>
      </c>
      <c r="T41" s="26">
        <f t="shared" si="482"/>
        <v>2</v>
      </c>
      <c r="U41" s="27">
        <f t="shared" si="353"/>
        <v>3</v>
      </c>
      <c r="V41" s="28">
        <f>November!AB41</f>
        <v>1</v>
      </c>
      <c r="W41" s="28">
        <f>November!AC41</f>
        <v>1</v>
      </c>
      <c r="X41" s="26">
        <f t="shared" si="354"/>
        <v>2</v>
      </c>
      <c r="Y41" s="26"/>
      <c r="Z41" s="26"/>
      <c r="AA41" s="26">
        <f t="shared" si="355"/>
        <v>0</v>
      </c>
      <c r="AB41" s="26">
        <f t="shared" ref="AB41:AC41" si="483">SUM(V41+Y41)</f>
        <v>1</v>
      </c>
      <c r="AC41" s="26">
        <f t="shared" si="483"/>
        <v>1</v>
      </c>
      <c r="AD41" s="27">
        <f t="shared" si="357"/>
        <v>2</v>
      </c>
      <c r="AE41" s="28">
        <f>November!AK41</f>
        <v>1</v>
      </c>
      <c r="AF41" s="28">
        <f>November!AL41</f>
        <v>0</v>
      </c>
      <c r="AG41" s="26">
        <f t="shared" si="358"/>
        <v>1</v>
      </c>
      <c r="AH41" s="25">
        <v>0</v>
      </c>
      <c r="AI41" s="25">
        <v>0</v>
      </c>
      <c r="AJ41" s="26">
        <f t="shared" si="359"/>
        <v>0</v>
      </c>
      <c r="AK41" s="26">
        <f t="shared" ref="AK41:AL41" si="484">SUM(AE41+AH41)</f>
        <v>1</v>
      </c>
      <c r="AL41" s="26">
        <f t="shared" si="484"/>
        <v>0</v>
      </c>
      <c r="AM41" s="27">
        <f t="shared" si="361"/>
        <v>1</v>
      </c>
      <c r="AN41" s="30">
        <f>November!AT41</f>
        <v>0</v>
      </c>
      <c r="AO41" s="26">
        <f>November!AU41</f>
        <v>0</v>
      </c>
      <c r="AP41" s="26">
        <f t="shared" si="362"/>
        <v>0</v>
      </c>
      <c r="AQ41" s="25">
        <v>0</v>
      </c>
      <c r="AR41" s="25">
        <v>0</v>
      </c>
      <c r="AS41" s="26">
        <f t="shared" si="363"/>
        <v>0</v>
      </c>
      <c r="AT41" s="26">
        <f t="shared" ref="AT41:AU41" si="485">SUM(AN41+AQ41)</f>
        <v>0</v>
      </c>
      <c r="AU41" s="26">
        <f t="shared" si="485"/>
        <v>0</v>
      </c>
      <c r="AV41" s="27">
        <f t="shared" si="365"/>
        <v>0</v>
      </c>
      <c r="AW41" s="28">
        <f>November!BC41</f>
        <v>7</v>
      </c>
      <c r="AX41" s="28">
        <f>November!BD41</f>
        <v>9</v>
      </c>
      <c r="AY41" s="26">
        <f t="shared" si="366"/>
        <v>16</v>
      </c>
      <c r="AZ41" s="25">
        <v>0</v>
      </c>
      <c r="BA41" s="25">
        <v>0</v>
      </c>
      <c r="BB41" s="26">
        <f t="shared" si="367"/>
        <v>0</v>
      </c>
      <c r="BC41" s="26">
        <f t="shared" ref="BC41:BD41" si="486">SUM(AW41+AZ41)</f>
        <v>7</v>
      </c>
      <c r="BD41" s="26">
        <f t="shared" si="486"/>
        <v>9</v>
      </c>
      <c r="BE41" s="27">
        <f t="shared" si="369"/>
        <v>16</v>
      </c>
      <c r="BF41" s="30">
        <f>November!BL41</f>
        <v>10</v>
      </c>
      <c r="BG41" s="26">
        <f>November!BM41</f>
        <v>9</v>
      </c>
      <c r="BH41" s="26">
        <f t="shared" si="370"/>
        <v>19</v>
      </c>
      <c r="BI41" s="25">
        <v>0</v>
      </c>
      <c r="BJ41" s="25">
        <v>0</v>
      </c>
      <c r="BK41" s="26">
        <f t="shared" si="371"/>
        <v>0</v>
      </c>
      <c r="BL41" s="26">
        <f t="shared" ref="BL41:BM41" si="487">SUM(BF41+BI41)</f>
        <v>10</v>
      </c>
      <c r="BM41" s="26">
        <f t="shared" si="487"/>
        <v>9</v>
      </c>
      <c r="BN41" s="27">
        <f t="shared" si="373"/>
        <v>19</v>
      </c>
      <c r="BO41" s="28">
        <f>November!BU41</f>
        <v>0</v>
      </c>
      <c r="BP41" s="28">
        <f>November!BV41</f>
        <v>0</v>
      </c>
      <c r="BQ41" s="26">
        <f t="shared" si="374"/>
        <v>0</v>
      </c>
      <c r="BR41" s="26"/>
      <c r="BS41" s="26"/>
      <c r="BT41" s="26">
        <f t="shared" si="375"/>
        <v>0</v>
      </c>
      <c r="BU41" s="26">
        <f t="shared" ref="BU41:BV41" si="488">SUM(BO41+BR41)</f>
        <v>0</v>
      </c>
      <c r="BV41" s="26">
        <f t="shared" si="488"/>
        <v>0</v>
      </c>
      <c r="BW41" s="27">
        <f t="shared" si="377"/>
        <v>0</v>
      </c>
      <c r="BX41" s="30">
        <f>November!CD41</f>
        <v>1</v>
      </c>
      <c r="BY41" s="26">
        <f>November!CE41</f>
        <v>1</v>
      </c>
      <c r="BZ41" s="26">
        <f t="shared" si="378"/>
        <v>2</v>
      </c>
      <c r="CA41" s="26"/>
      <c r="CB41" s="26"/>
      <c r="CC41" s="26">
        <f t="shared" si="379"/>
        <v>0</v>
      </c>
      <c r="CD41" s="26">
        <f t="shared" ref="CD41:CE41" si="489">SUM(BX41+CA41)</f>
        <v>1</v>
      </c>
      <c r="CE41" s="26">
        <f t="shared" si="489"/>
        <v>1</v>
      </c>
      <c r="CF41" s="27">
        <f t="shared" si="381"/>
        <v>2</v>
      </c>
      <c r="CG41" s="28">
        <f>November!CM41</f>
        <v>1</v>
      </c>
      <c r="CH41" s="28">
        <f>November!CN41</f>
        <v>2</v>
      </c>
      <c r="CI41" s="26">
        <f t="shared" si="382"/>
        <v>3</v>
      </c>
      <c r="CJ41" s="25">
        <v>0</v>
      </c>
      <c r="CK41" s="25">
        <v>0</v>
      </c>
      <c r="CL41" s="26">
        <f t="shared" si="383"/>
        <v>0</v>
      </c>
      <c r="CM41" s="26">
        <f t="shared" ref="CM41:CN41" si="490">SUM(CG41+CJ41)</f>
        <v>1</v>
      </c>
      <c r="CN41" s="26">
        <f t="shared" si="490"/>
        <v>2</v>
      </c>
      <c r="CO41" s="27">
        <f t="shared" si="385"/>
        <v>3</v>
      </c>
      <c r="CP41" s="95">
        <f ca="1">IFERROR(__xludf.DUMMYFUNCTION("""COMPUTED_VALUE"""),15)</f>
        <v>15</v>
      </c>
      <c r="CQ41" s="96">
        <f ca="1">IFERROR(__xludf.DUMMYFUNCTION("""COMPUTED_VALUE"""),21)</f>
        <v>21</v>
      </c>
      <c r="CR41" s="96">
        <f ca="1">IFERROR(__xludf.DUMMYFUNCTION("""COMPUTED_VALUE"""),36)</f>
        <v>36</v>
      </c>
      <c r="CS41" s="100">
        <f ca="1">IFERROR(__xludf.DUMMYFUNCTION("""COMPUTED_VALUE"""),0)</f>
        <v>0</v>
      </c>
      <c r="CT41" s="100">
        <f ca="1">IFERROR(__xludf.DUMMYFUNCTION("""COMPUTED_VALUE"""),0)</f>
        <v>0</v>
      </c>
      <c r="CU41" s="100">
        <f ca="1">IFERROR(__xludf.DUMMYFUNCTION("""COMPUTED_VALUE"""),0)</f>
        <v>0</v>
      </c>
      <c r="CV41" s="96">
        <f ca="1">IFERROR(__xludf.DUMMYFUNCTION("""COMPUTED_VALUE"""),15)</f>
        <v>15</v>
      </c>
      <c r="CW41" s="96">
        <f ca="1">IFERROR(__xludf.DUMMYFUNCTION("""COMPUTED_VALUE"""),21)</f>
        <v>21</v>
      </c>
      <c r="CX41" s="97">
        <f ca="1">IFERROR(__xludf.DUMMYFUNCTION("""COMPUTED_VALUE"""),36)</f>
        <v>36</v>
      </c>
      <c r="CY41" s="28">
        <f>November!DE41</f>
        <v>8</v>
      </c>
      <c r="CZ41" s="28">
        <f>November!DF41</f>
        <v>6</v>
      </c>
      <c r="DA41" s="26">
        <f t="shared" si="386"/>
        <v>14</v>
      </c>
      <c r="DB41" s="25">
        <v>0</v>
      </c>
      <c r="DC41" s="25">
        <v>0</v>
      </c>
      <c r="DD41" s="26">
        <f t="shared" si="387"/>
        <v>0</v>
      </c>
      <c r="DE41" s="26">
        <f t="shared" ref="DE41:DF41" si="491">SUM(CY41+DB41)</f>
        <v>8</v>
      </c>
      <c r="DF41" s="26">
        <f t="shared" si="491"/>
        <v>6</v>
      </c>
      <c r="DG41" s="27">
        <f t="shared" si="389"/>
        <v>14</v>
      </c>
      <c r="DH41" s="30">
        <f>November!DN41</f>
        <v>7</v>
      </c>
      <c r="DI41" s="26">
        <f>November!DO41</f>
        <v>6</v>
      </c>
      <c r="DJ41" s="26">
        <f t="shared" si="390"/>
        <v>13</v>
      </c>
      <c r="DK41" s="26"/>
      <c r="DL41" s="26"/>
      <c r="DM41" s="26">
        <f t="shared" si="391"/>
        <v>0</v>
      </c>
      <c r="DN41" s="26">
        <f t="shared" ref="DN41:DO41" si="492">SUM(DH41+DK41)</f>
        <v>7</v>
      </c>
      <c r="DO41" s="26">
        <f t="shared" si="492"/>
        <v>6</v>
      </c>
      <c r="DP41" s="27">
        <f t="shared" si="393"/>
        <v>13</v>
      </c>
      <c r="DQ41" s="28">
        <f>November!DW41</f>
        <v>2</v>
      </c>
      <c r="DR41" s="26">
        <f>November!DX41</f>
        <v>1</v>
      </c>
      <c r="DS41" s="26">
        <f t="shared" si="394"/>
        <v>3</v>
      </c>
      <c r="DT41" s="25">
        <v>0</v>
      </c>
      <c r="DU41" s="25">
        <v>0</v>
      </c>
      <c r="DV41" s="26">
        <f t="shared" si="395"/>
        <v>0</v>
      </c>
      <c r="DW41" s="26">
        <f t="shared" ref="DW41:DX41" si="493">SUM(DQ41+DT41)</f>
        <v>2</v>
      </c>
      <c r="DX41" s="26">
        <f t="shared" si="493"/>
        <v>1</v>
      </c>
      <c r="DY41" s="27">
        <f t="shared" si="397"/>
        <v>3</v>
      </c>
      <c r="DZ41" s="30">
        <f>November!EF41</f>
        <v>0</v>
      </c>
      <c r="EA41" s="26">
        <f>November!EG41</f>
        <v>0</v>
      </c>
      <c r="EB41" s="26">
        <f t="shared" si="398"/>
        <v>0</v>
      </c>
      <c r="EC41" s="26"/>
      <c r="ED41" s="26"/>
      <c r="EE41" s="26">
        <f t="shared" si="399"/>
        <v>0</v>
      </c>
      <c r="EF41" s="26">
        <f t="shared" ref="EF41:EG41" si="494">SUM(DZ41+EC41)</f>
        <v>0</v>
      </c>
      <c r="EG41" s="26">
        <f t="shared" si="494"/>
        <v>0</v>
      </c>
      <c r="EH41" s="27">
        <f t="shared" si="401"/>
        <v>0</v>
      </c>
      <c r="EI41" s="30">
        <f>November!EO41</f>
        <v>10</v>
      </c>
      <c r="EJ41" s="26">
        <f>November!EP41</f>
        <v>3</v>
      </c>
      <c r="EK41" s="26">
        <f t="shared" si="402"/>
        <v>13</v>
      </c>
      <c r="EL41" s="26"/>
      <c r="EM41" s="26"/>
      <c r="EN41" s="26">
        <f t="shared" si="403"/>
        <v>0</v>
      </c>
      <c r="EO41" s="26">
        <f t="shared" ref="EO41:EP41" si="495">SUM(EI41+EL41)</f>
        <v>10</v>
      </c>
      <c r="EP41" s="26">
        <f t="shared" si="495"/>
        <v>3</v>
      </c>
      <c r="EQ41" s="27">
        <f t="shared" si="405"/>
        <v>13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125</v>
      </c>
      <c r="D42" s="24">
        <f>November!J42</f>
        <v>0</v>
      </c>
      <c r="E42" s="25">
        <f>November!K42</f>
        <v>0</v>
      </c>
      <c r="F42" s="26"/>
      <c r="G42" s="25">
        <v>4</v>
      </c>
      <c r="H42" s="25">
        <v>3</v>
      </c>
      <c r="I42" s="26">
        <f t="shared" si="347"/>
        <v>7</v>
      </c>
      <c r="J42" s="26"/>
      <c r="K42" s="26"/>
      <c r="L42" s="27"/>
      <c r="M42" s="28">
        <f>November!S42</f>
        <v>0</v>
      </c>
      <c r="N42" s="26">
        <f>November!T42</f>
        <v>0</v>
      </c>
      <c r="O42" s="26"/>
      <c r="P42" s="26"/>
      <c r="Q42" s="26"/>
      <c r="R42" s="26"/>
      <c r="S42" s="26"/>
      <c r="T42" s="26"/>
      <c r="U42" s="27"/>
      <c r="V42" s="28">
        <f>November!AB42</f>
        <v>0</v>
      </c>
      <c r="W42" s="28">
        <f>November!AC42</f>
        <v>0</v>
      </c>
      <c r="X42" s="26"/>
      <c r="Y42" s="26"/>
      <c r="Z42" s="26"/>
      <c r="AA42" s="26"/>
      <c r="AB42" s="26"/>
      <c r="AC42" s="26"/>
      <c r="AD42" s="27"/>
      <c r="AE42" s="28">
        <f>November!AK42</f>
        <v>0</v>
      </c>
      <c r="AF42" s="28">
        <f>November!AL42</f>
        <v>0</v>
      </c>
      <c r="AG42" s="26"/>
      <c r="AH42" s="26"/>
      <c r="AI42" s="26"/>
      <c r="AJ42" s="26"/>
      <c r="AK42" s="26"/>
      <c r="AL42" s="26"/>
      <c r="AM42" s="29"/>
      <c r="AN42" s="30">
        <f>November!AT42</f>
        <v>0</v>
      </c>
      <c r="AO42" s="26">
        <f>November!AU42</f>
        <v>0</v>
      </c>
      <c r="AP42" s="26"/>
      <c r="AQ42" s="26"/>
      <c r="AR42" s="26"/>
      <c r="AS42" s="26"/>
      <c r="AT42" s="26"/>
      <c r="AU42" s="26"/>
      <c r="AV42" s="27"/>
      <c r="AW42" s="28">
        <f>November!BC42</f>
        <v>0</v>
      </c>
      <c r="AX42" s="28">
        <f>November!BD42</f>
        <v>0</v>
      </c>
      <c r="AY42" s="26"/>
      <c r="AZ42" s="26"/>
      <c r="BA42" s="26"/>
      <c r="BB42" s="26"/>
      <c r="BC42" s="26"/>
      <c r="BD42" s="26"/>
      <c r="BE42" s="29"/>
      <c r="BF42" s="30">
        <f>November!BL42</f>
        <v>0</v>
      </c>
      <c r="BG42" s="26">
        <f>November!BL42</f>
        <v>0</v>
      </c>
      <c r="BH42" s="26"/>
      <c r="BI42" s="26"/>
      <c r="BJ42" s="26"/>
      <c r="BK42" s="26"/>
      <c r="BL42" s="26"/>
      <c r="BM42" s="26"/>
      <c r="BN42" s="27"/>
      <c r="BO42" s="28">
        <f>November!BU42</f>
        <v>0</v>
      </c>
      <c r="BP42" s="28">
        <f>November!BV42</f>
        <v>0</v>
      </c>
      <c r="BQ42" s="26"/>
      <c r="BR42" s="26"/>
      <c r="BS42" s="26"/>
      <c r="BT42" s="26"/>
      <c r="BU42" s="26"/>
      <c r="BV42" s="26"/>
      <c r="BW42" s="29"/>
      <c r="BX42" s="30">
        <f>November!CD42</f>
        <v>0</v>
      </c>
      <c r="BY42" s="26">
        <f>November!CE42</f>
        <v>0</v>
      </c>
      <c r="BZ42" s="26"/>
      <c r="CA42" s="26"/>
      <c r="CB42" s="26"/>
      <c r="CC42" s="26"/>
      <c r="CD42" s="26"/>
      <c r="CE42" s="26"/>
      <c r="CF42" s="27"/>
      <c r="CG42" s="28">
        <f>November!CM42</f>
        <v>0</v>
      </c>
      <c r="CH42" s="28">
        <f>November!CN42</f>
        <v>0</v>
      </c>
      <c r="CI42" s="26"/>
      <c r="CJ42" s="26"/>
      <c r="CK42" s="26"/>
      <c r="CL42" s="26"/>
      <c r="CM42" s="26"/>
      <c r="CN42" s="26"/>
      <c r="CO42" s="29"/>
      <c r="CP42" s="95">
        <f ca="1">IFERROR(__xludf.DUMMYFUNCTION("""COMPUTED_VALUE"""),716)</f>
        <v>716</v>
      </c>
      <c r="CQ42" s="96">
        <f ca="1">IFERROR(__xludf.DUMMYFUNCTION("""COMPUTED_VALUE"""),1128)</f>
        <v>1128</v>
      </c>
      <c r="CR42" s="96">
        <f ca="1">IFERROR(__xludf.DUMMYFUNCTION("""COMPUTED_VALUE"""),1844)</f>
        <v>1844</v>
      </c>
      <c r="CS42" s="100">
        <f ca="1">IFERROR(__xludf.DUMMYFUNCTION("""COMPUTED_VALUE"""),80)</f>
        <v>80</v>
      </c>
      <c r="CT42" s="100">
        <f ca="1">IFERROR(__xludf.DUMMYFUNCTION("""COMPUTED_VALUE"""),90)</f>
        <v>90</v>
      </c>
      <c r="CU42" s="100">
        <f ca="1">IFERROR(__xludf.DUMMYFUNCTION("""COMPUTED_VALUE"""),170)</f>
        <v>170</v>
      </c>
      <c r="CV42" s="96">
        <f ca="1">IFERROR(__xludf.DUMMYFUNCTION("""COMPUTED_VALUE"""),796)</f>
        <v>796</v>
      </c>
      <c r="CW42" s="96">
        <f ca="1">IFERROR(__xludf.DUMMYFUNCTION("""COMPUTED_VALUE"""),1218)</f>
        <v>1218</v>
      </c>
      <c r="CX42" s="97">
        <f ca="1">IFERROR(__xludf.DUMMYFUNCTION("""COMPUTED_VALUE"""),2014)</f>
        <v>2014</v>
      </c>
      <c r="CY42" s="28">
        <f>November!DE42</f>
        <v>0</v>
      </c>
      <c r="CZ42" s="28">
        <f>November!DF42</f>
        <v>0</v>
      </c>
      <c r="DA42" s="26"/>
      <c r="DB42" s="26"/>
      <c r="DC42" s="26"/>
      <c r="DD42" s="26"/>
      <c r="DE42" s="26"/>
      <c r="DF42" s="26"/>
      <c r="DG42" s="29"/>
      <c r="DH42" s="30">
        <f>November!DN42</f>
        <v>0</v>
      </c>
      <c r="DI42" s="26">
        <f>November!DO42</f>
        <v>0</v>
      </c>
      <c r="DJ42" s="26"/>
      <c r="DK42" s="26"/>
      <c r="DL42" s="26"/>
      <c r="DM42" s="26"/>
      <c r="DN42" s="26"/>
      <c r="DO42" s="26"/>
      <c r="DP42" s="27"/>
      <c r="DQ42" s="28"/>
      <c r="DR42" s="26"/>
      <c r="DS42" s="26"/>
      <c r="DT42" s="48"/>
      <c r="DU42" s="46"/>
      <c r="DV42" s="26"/>
      <c r="DW42" s="26"/>
      <c r="DX42" s="26"/>
      <c r="DY42" s="29"/>
      <c r="DZ42" s="30">
        <f>November!EF42</f>
        <v>0</v>
      </c>
      <c r="EA42" s="26">
        <f>November!EG42</f>
        <v>0</v>
      </c>
      <c r="EB42" s="26"/>
      <c r="EC42" s="26"/>
      <c r="ED42" s="26"/>
      <c r="EE42" s="26"/>
      <c r="EF42" s="26"/>
      <c r="EG42" s="26"/>
      <c r="EH42" s="29"/>
      <c r="EI42" s="30">
        <f>November!EO42</f>
        <v>18</v>
      </c>
      <c r="EJ42" s="26">
        <f>November!EP42</f>
        <v>48</v>
      </c>
      <c r="EK42" s="26"/>
      <c r="EL42" s="25">
        <v>7</v>
      </c>
      <c r="EM42" s="25">
        <v>8</v>
      </c>
      <c r="EN42" s="26">
        <f t="shared" si="403"/>
        <v>15</v>
      </c>
      <c r="EO42" s="26"/>
      <c r="EP42" s="26"/>
      <c r="EQ42" s="27"/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329">
        <f>November!J43</f>
        <v>0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  <c r="BO43" s="254"/>
      <c r="BP43" s="254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6"/>
    </row>
    <row r="44" spans="1:156" ht="14">
      <c r="A44" s="276" t="s">
        <v>64</v>
      </c>
      <c r="B44" s="256"/>
      <c r="C44" s="52" t="s">
        <v>65</v>
      </c>
      <c r="D44" s="315">
        <f>November!J44</f>
        <v>0</v>
      </c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54"/>
      <c r="AT44" s="254"/>
      <c r="AU44" s="254"/>
      <c r="AV44" s="254"/>
      <c r="AW44" s="254"/>
      <c r="AX44" s="254"/>
      <c r="AY44" s="254"/>
      <c r="AZ44" s="254"/>
      <c r="BA44" s="254"/>
      <c r="BB44" s="254"/>
      <c r="BC44" s="254"/>
      <c r="BD44" s="254"/>
      <c r="BE44" s="254"/>
      <c r="BF44" s="254"/>
      <c r="BG44" s="254"/>
      <c r="BH44" s="254"/>
      <c r="BI44" s="254"/>
      <c r="BJ44" s="254"/>
      <c r="BK44" s="254"/>
      <c r="BL44" s="254"/>
      <c r="BM44" s="254"/>
      <c r="BN44" s="254"/>
      <c r="BO44" s="254"/>
      <c r="BP44" s="254"/>
      <c r="BQ44" s="254"/>
      <c r="BR44" s="254"/>
      <c r="BS44" s="254"/>
      <c r="BT44" s="254"/>
      <c r="BU44" s="254"/>
      <c r="BV44" s="254"/>
      <c r="BW44" s="254"/>
      <c r="BX44" s="254"/>
      <c r="BY44" s="254"/>
      <c r="BZ44" s="254"/>
      <c r="CA44" s="254"/>
      <c r="CB44" s="254"/>
      <c r="CC44" s="254"/>
      <c r="CD44" s="254"/>
      <c r="CE44" s="254"/>
      <c r="CF44" s="254"/>
      <c r="CG44" s="254"/>
      <c r="CH44" s="254"/>
      <c r="CI44" s="254"/>
      <c r="CJ44" s="254"/>
      <c r="CK44" s="254"/>
      <c r="CL44" s="254"/>
      <c r="CM44" s="254"/>
      <c r="CN44" s="254"/>
      <c r="CO44" s="254"/>
      <c r="CP44" s="254"/>
      <c r="CQ44" s="254"/>
      <c r="CR44" s="254"/>
      <c r="CS44" s="254"/>
      <c r="CT44" s="254"/>
      <c r="CU44" s="254"/>
      <c r="CV44" s="254"/>
      <c r="CW44" s="254"/>
      <c r="CX44" s="254"/>
      <c r="CY44" s="254"/>
      <c r="CZ44" s="254"/>
      <c r="DA44" s="254"/>
      <c r="DB44" s="254"/>
      <c r="DC44" s="254"/>
      <c r="DD44" s="254"/>
      <c r="DE44" s="254"/>
      <c r="DF44" s="254"/>
      <c r="DG44" s="254"/>
      <c r="DH44" s="254"/>
      <c r="DI44" s="254"/>
      <c r="DJ44" s="254"/>
      <c r="DK44" s="254"/>
      <c r="DL44" s="254"/>
      <c r="DM44" s="254"/>
      <c r="DN44" s="254"/>
      <c r="DO44" s="254"/>
      <c r="DP44" s="254"/>
      <c r="DQ44" s="254"/>
      <c r="DR44" s="254"/>
      <c r="DS44" s="254"/>
      <c r="DT44" s="254"/>
      <c r="DU44" s="254"/>
      <c r="DV44" s="254"/>
      <c r="DW44" s="254"/>
      <c r="DX44" s="254"/>
      <c r="DY44" s="254"/>
      <c r="DZ44" s="254"/>
      <c r="EA44" s="254"/>
      <c r="EB44" s="254"/>
      <c r="EC44" s="254"/>
      <c r="ED44" s="254"/>
      <c r="EE44" s="254"/>
      <c r="EF44" s="254"/>
      <c r="EG44" s="254"/>
      <c r="EH44" s="254"/>
      <c r="EI44" s="254"/>
      <c r="EJ44" s="254"/>
      <c r="EK44" s="254"/>
      <c r="EL44" s="254"/>
      <c r="EM44" s="254"/>
      <c r="EN44" s="254"/>
      <c r="EO44" s="254"/>
      <c r="EP44" s="254"/>
      <c r="EQ44" s="254"/>
      <c r="ER44" s="254"/>
      <c r="ES44" s="254"/>
      <c r="ET44" s="254"/>
      <c r="EU44" s="254"/>
      <c r="EV44" s="254"/>
      <c r="EW44" s="254"/>
      <c r="EX44" s="254"/>
      <c r="EY44" s="254"/>
      <c r="EZ44" s="256"/>
    </row>
    <row r="45" spans="1:156" ht="14">
      <c r="A45" s="45" t="s">
        <v>64</v>
      </c>
      <c r="B45" s="46">
        <v>1</v>
      </c>
      <c r="C45" s="57" t="s">
        <v>66</v>
      </c>
      <c r="D45" s="24">
        <f>November!J45</f>
        <v>49</v>
      </c>
      <c r="E45" s="25">
        <f>November!K45</f>
        <v>1373</v>
      </c>
      <c r="F45" s="26">
        <f>SUM(D45:E45)</f>
        <v>1422</v>
      </c>
      <c r="G45" s="25">
        <v>3</v>
      </c>
      <c r="H45" s="25">
        <v>138</v>
      </c>
      <c r="I45" s="26">
        <f>SUM(G45:H45)</f>
        <v>141</v>
      </c>
      <c r="J45" s="26">
        <f t="shared" ref="J45:K45" si="496">SUM(D45+G45)</f>
        <v>52</v>
      </c>
      <c r="K45" s="26">
        <f t="shared" si="496"/>
        <v>1511</v>
      </c>
      <c r="L45" s="27">
        <f>SUM(J45:K45)</f>
        <v>1563</v>
      </c>
      <c r="M45" s="28">
        <f>November!S45</f>
        <v>19</v>
      </c>
      <c r="N45" s="26">
        <f>November!T45</f>
        <v>905</v>
      </c>
      <c r="O45" s="26">
        <f>SUM(M45:N45)</f>
        <v>924</v>
      </c>
      <c r="P45" s="25">
        <v>3</v>
      </c>
      <c r="Q45" s="25">
        <v>94</v>
      </c>
      <c r="R45" s="26">
        <f>SUM(P45:Q45)</f>
        <v>97</v>
      </c>
      <c r="S45" s="26">
        <f t="shared" ref="S45:T45" si="497">SUM(M45+P45)</f>
        <v>22</v>
      </c>
      <c r="T45" s="26">
        <f t="shared" si="497"/>
        <v>999</v>
      </c>
      <c r="U45" s="27">
        <f>SUM(S45:T45)</f>
        <v>1021</v>
      </c>
      <c r="V45" s="28">
        <f>November!AB45</f>
        <v>23</v>
      </c>
      <c r="W45" s="28">
        <f>November!AC45</f>
        <v>629</v>
      </c>
      <c r="X45" s="26">
        <f>SUM(V45:W45)</f>
        <v>652</v>
      </c>
      <c r="Y45" s="48">
        <v>4</v>
      </c>
      <c r="Z45" s="46">
        <v>84</v>
      </c>
      <c r="AA45" s="26">
        <f>SUM(Y45:Z45)</f>
        <v>88</v>
      </c>
      <c r="AB45" s="26">
        <f t="shared" ref="AB45:AC45" si="498">SUM(V45+Y45)</f>
        <v>27</v>
      </c>
      <c r="AC45" s="26">
        <f t="shared" si="498"/>
        <v>713</v>
      </c>
      <c r="AD45" s="27">
        <f>SUM(AB45:AC45)</f>
        <v>740</v>
      </c>
      <c r="AE45" s="28">
        <f>November!AK45</f>
        <v>73</v>
      </c>
      <c r="AF45" s="28">
        <f>November!AL45</f>
        <v>990</v>
      </c>
      <c r="AG45" s="26">
        <f>SUM(AE45:AF45)</f>
        <v>1063</v>
      </c>
      <c r="AH45" s="25">
        <v>3</v>
      </c>
      <c r="AI45" s="25">
        <v>118</v>
      </c>
      <c r="AJ45" s="26">
        <f>SUM(AH45:AI45)</f>
        <v>121</v>
      </c>
      <c r="AK45" s="26">
        <f t="shared" ref="AK45:AL45" si="499">SUM(AE45+AH45)</f>
        <v>76</v>
      </c>
      <c r="AL45" s="26">
        <f t="shared" si="499"/>
        <v>1108</v>
      </c>
      <c r="AM45" s="27">
        <f>SUM(AK45:AL45)</f>
        <v>1184</v>
      </c>
      <c r="AN45" s="30">
        <f>November!AT45</f>
        <v>27</v>
      </c>
      <c r="AO45" s="26">
        <f>November!AU45</f>
        <v>791</v>
      </c>
      <c r="AP45" s="26">
        <f>SUM(AN45:AO45)</f>
        <v>818</v>
      </c>
      <c r="AQ45" s="25">
        <v>3</v>
      </c>
      <c r="AR45" s="25">
        <v>71</v>
      </c>
      <c r="AS45" s="26">
        <f>SUM(AQ45:AR45)</f>
        <v>74</v>
      </c>
      <c r="AT45" s="26">
        <f t="shared" ref="AT45:AU45" si="500">SUM(AN45+AQ45)</f>
        <v>30</v>
      </c>
      <c r="AU45" s="26">
        <f t="shared" si="500"/>
        <v>862</v>
      </c>
      <c r="AV45" s="27">
        <f>SUM(AT45:AU45)</f>
        <v>892</v>
      </c>
      <c r="AW45" s="28">
        <f>November!BC45</f>
        <v>87</v>
      </c>
      <c r="AX45" s="28">
        <f>November!BD45</f>
        <v>817</v>
      </c>
      <c r="AY45" s="26">
        <f>SUM(AW45:AX45)</f>
        <v>904</v>
      </c>
      <c r="AZ45" s="25">
        <v>3</v>
      </c>
      <c r="BA45" s="25">
        <v>73</v>
      </c>
      <c r="BB45" s="26">
        <f>SUM(AZ45:BA45)</f>
        <v>76</v>
      </c>
      <c r="BC45" s="26">
        <f t="shared" ref="BC45:BD45" si="501">SUM(AW45+AZ45)</f>
        <v>90</v>
      </c>
      <c r="BD45" s="26">
        <f t="shared" si="501"/>
        <v>890</v>
      </c>
      <c r="BE45" s="27">
        <f>SUM(BC45:BD45)</f>
        <v>980</v>
      </c>
      <c r="BF45" s="30">
        <f>November!BL45</f>
        <v>20</v>
      </c>
      <c r="BG45" s="26">
        <f>November!BM45</f>
        <v>431</v>
      </c>
      <c r="BH45" s="26">
        <f>SUM(BF45:BG45)</f>
        <v>451</v>
      </c>
      <c r="BI45" s="26"/>
      <c r="BJ45" s="26"/>
      <c r="BK45" s="26">
        <f>SUM(BI45:BJ45)</f>
        <v>0</v>
      </c>
      <c r="BL45" s="26">
        <f t="shared" ref="BL45:BM45" si="502">SUM(BF45+BI45)</f>
        <v>20</v>
      </c>
      <c r="BM45" s="26">
        <f t="shared" si="502"/>
        <v>431</v>
      </c>
      <c r="BN45" s="27">
        <f>SUM(BL45:BM45)</f>
        <v>451</v>
      </c>
      <c r="BO45" s="28">
        <f>November!BU45</f>
        <v>18</v>
      </c>
      <c r="BP45" s="28">
        <f>November!BV45</f>
        <v>242</v>
      </c>
      <c r="BQ45" s="26">
        <f>SUM(BO45:BP45)</f>
        <v>260</v>
      </c>
      <c r="BR45" s="26"/>
      <c r="BS45" s="26"/>
      <c r="BT45" s="26">
        <f>SUM(BR45:BS45)</f>
        <v>0</v>
      </c>
      <c r="BU45" s="26">
        <f t="shared" ref="BU45:BV45" si="503">SUM(BO45+BR45)</f>
        <v>18</v>
      </c>
      <c r="BV45" s="26">
        <f t="shared" si="503"/>
        <v>242</v>
      </c>
      <c r="BW45" s="27">
        <f>SUM(BU45:BV45)</f>
        <v>260</v>
      </c>
      <c r="BX45" s="30">
        <f>November!CD45</f>
        <v>22</v>
      </c>
      <c r="BY45" s="26">
        <f>November!CE45</f>
        <v>270</v>
      </c>
      <c r="BZ45" s="26">
        <f>SUM(BX45:BY45)</f>
        <v>292</v>
      </c>
      <c r="CA45" s="25">
        <v>1</v>
      </c>
      <c r="CB45" s="25">
        <v>39</v>
      </c>
      <c r="CC45" s="26">
        <f>SUM(CA45:CB45)</f>
        <v>40</v>
      </c>
      <c r="CD45" s="26">
        <f t="shared" ref="CD45:CE45" si="504">SUM(BX45+CA45)</f>
        <v>23</v>
      </c>
      <c r="CE45" s="26">
        <f t="shared" si="504"/>
        <v>309</v>
      </c>
      <c r="CF45" s="27">
        <f>SUM(CD45:CE45)</f>
        <v>332</v>
      </c>
      <c r="CG45" s="28">
        <f>November!CM45</f>
        <v>14</v>
      </c>
      <c r="CH45" s="28">
        <f>November!CN45</f>
        <v>357</v>
      </c>
      <c r="CI45" s="26">
        <f>SUM(CG45:CH45)</f>
        <v>371</v>
      </c>
      <c r="CJ45" s="25">
        <v>0</v>
      </c>
      <c r="CK45" s="25">
        <v>28</v>
      </c>
      <c r="CL45" s="26">
        <f>SUM(CJ45:CK45)</f>
        <v>28</v>
      </c>
      <c r="CM45" s="26">
        <f t="shared" ref="CM45:CN45" si="505">SUM(CG45+CJ45)</f>
        <v>14</v>
      </c>
      <c r="CN45" s="26">
        <f t="shared" si="505"/>
        <v>385</v>
      </c>
      <c r="CO45" s="27">
        <f>SUM(CM45:CN45)</f>
        <v>399</v>
      </c>
      <c r="CP45" s="95">
        <f ca="1">IFERROR(__xludf.DUMMYFUNCTION("""COMPUTED_VALUE"""),64)</f>
        <v>64</v>
      </c>
      <c r="CQ45" s="96">
        <f ca="1">IFERROR(__xludf.DUMMYFUNCTION("""COMPUTED_VALUE"""),1667)</f>
        <v>1667</v>
      </c>
      <c r="CR45" s="96">
        <f ca="1">IFERROR(__xludf.DUMMYFUNCTION("""COMPUTED_VALUE"""),1731)</f>
        <v>1731</v>
      </c>
      <c r="CS45" s="100">
        <f ca="1">IFERROR(__xludf.DUMMYFUNCTION("""COMPUTED_VALUE"""),13)</f>
        <v>13</v>
      </c>
      <c r="CT45" s="100">
        <f ca="1">IFERROR(__xludf.DUMMYFUNCTION("""COMPUTED_VALUE"""),198)</f>
        <v>198</v>
      </c>
      <c r="CU45" s="100">
        <f ca="1">IFERROR(__xludf.DUMMYFUNCTION("""COMPUTED_VALUE"""),211)</f>
        <v>211</v>
      </c>
      <c r="CV45" s="96">
        <f ca="1">IFERROR(__xludf.DUMMYFUNCTION("""COMPUTED_VALUE"""),77)</f>
        <v>77</v>
      </c>
      <c r="CW45" s="96">
        <f ca="1">IFERROR(__xludf.DUMMYFUNCTION("""COMPUTED_VALUE"""),1865)</f>
        <v>1865</v>
      </c>
      <c r="CX45" s="97">
        <f ca="1">IFERROR(__xludf.DUMMYFUNCTION("""COMPUTED_VALUE"""),1942)</f>
        <v>1942</v>
      </c>
      <c r="CY45" s="28">
        <f>November!DE45</f>
        <v>29</v>
      </c>
      <c r="CZ45" s="28">
        <f>November!DF45</f>
        <v>456</v>
      </c>
      <c r="DA45" s="26">
        <f>SUM(CY45:CZ45)</f>
        <v>485</v>
      </c>
      <c r="DB45" s="25">
        <v>8</v>
      </c>
      <c r="DC45" s="25">
        <v>42</v>
      </c>
      <c r="DD45" s="26">
        <f>SUM(DB45:DC45)</f>
        <v>50</v>
      </c>
      <c r="DE45" s="26">
        <f t="shared" ref="DE45:DF45" si="506">SUM(CY45+DB45)</f>
        <v>37</v>
      </c>
      <c r="DF45" s="26">
        <f t="shared" si="506"/>
        <v>498</v>
      </c>
      <c r="DG45" s="27">
        <f>SUM(DE45:DF45)</f>
        <v>535</v>
      </c>
      <c r="DH45" s="30">
        <f>November!DN45</f>
        <v>84</v>
      </c>
      <c r="DI45" s="26">
        <f>November!DO45</f>
        <v>791</v>
      </c>
      <c r="DJ45" s="26">
        <f>SUM(DH45:DI45)</f>
        <v>875</v>
      </c>
      <c r="DK45" s="25">
        <v>5</v>
      </c>
      <c r="DL45" s="25">
        <v>90</v>
      </c>
      <c r="DM45" s="26">
        <f>SUM(DK45:DL45)</f>
        <v>95</v>
      </c>
      <c r="DN45" s="26">
        <f t="shared" ref="DN45:DO45" si="507">SUM(DH45+DK45)</f>
        <v>89</v>
      </c>
      <c r="DO45" s="26">
        <f t="shared" si="507"/>
        <v>881</v>
      </c>
      <c r="DP45" s="27">
        <f>SUM(DN45:DO45)</f>
        <v>970</v>
      </c>
      <c r="DQ45" s="28">
        <f>November!DW45</f>
        <v>41</v>
      </c>
      <c r="DR45" s="26">
        <f>November!DX45</f>
        <v>779</v>
      </c>
      <c r="DS45" s="26">
        <f>SUM(DQ45:DR45)</f>
        <v>820</v>
      </c>
      <c r="DT45" s="206">
        <v>1</v>
      </c>
      <c r="DU45" s="206">
        <v>64</v>
      </c>
      <c r="DV45" s="26">
        <f>SUM(DT45:DU45)</f>
        <v>65</v>
      </c>
      <c r="DW45" s="26">
        <f t="shared" ref="DW45:DX45" si="508">SUM(DQ45+DT45)</f>
        <v>42</v>
      </c>
      <c r="DX45" s="26">
        <f t="shared" si="508"/>
        <v>843</v>
      </c>
      <c r="DY45" s="27">
        <f>SUM(DW45:DX45)</f>
        <v>885</v>
      </c>
      <c r="DZ45" s="30">
        <f>November!EF45</f>
        <v>36</v>
      </c>
      <c r="EA45" s="26">
        <f>November!EG45</f>
        <v>693</v>
      </c>
      <c r="EB45" s="26">
        <f>SUM(DZ45:EA45)</f>
        <v>729</v>
      </c>
      <c r="EC45" s="25">
        <v>4</v>
      </c>
      <c r="ED45" s="25">
        <v>68</v>
      </c>
      <c r="EE45" s="26">
        <f>SUM(EC45:ED45)</f>
        <v>72</v>
      </c>
      <c r="EF45" s="26">
        <f t="shared" ref="EF45:EG45" si="509">SUM(DZ45+EC45)</f>
        <v>40</v>
      </c>
      <c r="EG45" s="26">
        <f t="shared" si="509"/>
        <v>761</v>
      </c>
      <c r="EH45" s="27">
        <f>SUM(EF45:EG45)</f>
        <v>801</v>
      </c>
      <c r="EI45" s="30">
        <f>November!EO45</f>
        <v>64</v>
      </c>
      <c r="EJ45" s="26">
        <f>November!EP45</f>
        <v>726</v>
      </c>
      <c r="EK45" s="26">
        <f>SUM(EI45:EJ45)</f>
        <v>790</v>
      </c>
      <c r="EL45" s="25">
        <v>4</v>
      </c>
      <c r="EM45" s="25">
        <v>79</v>
      </c>
      <c r="EN45" s="26">
        <f>SUM(EL45:EM45)</f>
        <v>83</v>
      </c>
      <c r="EO45" s="26">
        <f t="shared" ref="EO45:EP45" si="510">SUM(EI45+EL45)</f>
        <v>68</v>
      </c>
      <c r="EP45" s="26">
        <f t="shared" si="510"/>
        <v>805</v>
      </c>
      <c r="EQ45" s="27">
        <f>SUM(EO45:EP45)</f>
        <v>873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24">
        <f>November!J46</f>
        <v>0</v>
      </c>
      <c r="E46" s="25">
        <f>November!K46</f>
        <v>0</v>
      </c>
      <c r="F46" s="41"/>
      <c r="G46" s="41"/>
      <c r="H46" s="41"/>
      <c r="I46" s="41"/>
      <c r="J46" s="41"/>
      <c r="K46" s="41"/>
      <c r="L46" s="41"/>
      <c r="M46" s="28">
        <f>November!S46</f>
        <v>0</v>
      </c>
      <c r="N46" s="26">
        <f>November!T46</f>
        <v>0</v>
      </c>
      <c r="O46" s="41"/>
      <c r="P46" s="41"/>
      <c r="Q46" s="41"/>
      <c r="R46" s="41"/>
      <c r="S46" s="41"/>
      <c r="T46" s="41"/>
      <c r="U46" s="41"/>
      <c r="V46" s="28">
        <f>November!AB46</f>
        <v>0</v>
      </c>
      <c r="W46" s="28">
        <f>November!AC46</f>
        <v>0</v>
      </c>
      <c r="X46" s="41"/>
      <c r="Y46" s="41"/>
      <c r="Z46" s="41"/>
      <c r="AA46" s="41"/>
      <c r="AB46" s="41"/>
      <c r="AC46" s="41"/>
      <c r="AD46" s="41"/>
      <c r="AE46" s="28">
        <f>November!AK46</f>
        <v>0</v>
      </c>
      <c r="AF46" s="28">
        <f>November!AL46</f>
        <v>0</v>
      </c>
      <c r="AG46" s="41"/>
      <c r="AH46" s="41"/>
      <c r="AI46" s="41"/>
      <c r="AJ46" s="41"/>
      <c r="AK46" s="41"/>
      <c r="AL46" s="41"/>
      <c r="AM46" s="41"/>
      <c r="AN46" s="30">
        <f>November!AT46</f>
        <v>0</v>
      </c>
      <c r="AO46" s="26">
        <f>November!AU46</f>
        <v>0</v>
      </c>
      <c r="AP46" s="41"/>
      <c r="AQ46" s="41"/>
      <c r="AR46" s="41"/>
      <c r="AS46" s="41"/>
      <c r="AT46" s="41"/>
      <c r="AU46" s="41"/>
      <c r="AV46" s="41"/>
      <c r="AW46" s="28">
        <f>November!BC46</f>
        <v>0</v>
      </c>
      <c r="AX46" s="28">
        <f>November!BD46</f>
        <v>0</v>
      </c>
      <c r="AY46" s="41"/>
      <c r="AZ46" s="41"/>
      <c r="BA46" s="41"/>
      <c r="BB46" s="41"/>
      <c r="BC46" s="41"/>
      <c r="BD46" s="41"/>
      <c r="BE46" s="41"/>
      <c r="BF46" s="30">
        <f>November!BL46</f>
        <v>0</v>
      </c>
      <c r="BG46" s="26">
        <f>November!BL46</f>
        <v>0</v>
      </c>
      <c r="BH46" s="41"/>
      <c r="BI46" s="41"/>
      <c r="BJ46" s="41"/>
      <c r="BK46" s="41"/>
      <c r="BL46" s="41"/>
      <c r="BM46" s="41"/>
      <c r="BN46" s="41"/>
      <c r="BO46" s="28">
        <f>November!BU46</f>
        <v>0</v>
      </c>
      <c r="BP46" s="28">
        <f>November!BV46</f>
        <v>0</v>
      </c>
      <c r="BQ46" s="41"/>
      <c r="BR46" s="41"/>
      <c r="BS46" s="41"/>
      <c r="BT46" s="41"/>
      <c r="BU46" s="41"/>
      <c r="BV46" s="41"/>
      <c r="BW46" s="41"/>
      <c r="BX46" s="30">
        <f>November!CD46</f>
        <v>0</v>
      </c>
      <c r="BY46" s="26">
        <f>November!CE46</f>
        <v>0</v>
      </c>
      <c r="BZ46" s="41"/>
      <c r="CA46" s="41"/>
      <c r="CB46" s="41"/>
      <c r="CC46" s="41"/>
      <c r="CD46" s="41"/>
      <c r="CE46" s="41"/>
      <c r="CF46" s="41"/>
      <c r="CG46" s="28">
        <f>November!CM46</f>
        <v>0</v>
      </c>
      <c r="CH46" s="28">
        <f>November!CN46</f>
        <v>0</v>
      </c>
      <c r="CI46" s="41"/>
      <c r="CJ46" s="41"/>
      <c r="CK46" s="41"/>
      <c r="CL46" s="41"/>
      <c r="CM46" s="41"/>
      <c r="CN46" s="41"/>
      <c r="CO46" s="41"/>
      <c r="CP46" s="119"/>
      <c r="CQ46" s="119"/>
      <c r="CR46" s="119"/>
      <c r="CS46" s="109"/>
      <c r="CT46" s="109"/>
      <c r="CU46" s="109"/>
      <c r="CV46" s="119"/>
      <c r="CW46" s="119"/>
      <c r="CX46" s="119"/>
      <c r="CY46" s="28">
        <f>November!DE46</f>
        <v>0</v>
      </c>
      <c r="CZ46" s="28">
        <f>November!DF46</f>
        <v>0</v>
      </c>
      <c r="DA46" s="41"/>
      <c r="DB46" s="41"/>
      <c r="DC46" s="41"/>
      <c r="DD46" s="41"/>
      <c r="DE46" s="41"/>
      <c r="DF46" s="41"/>
      <c r="DG46" s="41"/>
      <c r="DH46" s="30">
        <f>November!DN46</f>
        <v>0</v>
      </c>
      <c r="DI46" s="26">
        <f>November!DO46</f>
        <v>0</v>
      </c>
      <c r="DJ46" s="41"/>
      <c r="DK46" s="41"/>
      <c r="DL46" s="41"/>
      <c r="DM46" s="41"/>
      <c r="DN46" s="41"/>
      <c r="DO46" s="41"/>
      <c r="DP46" s="41"/>
      <c r="DQ46" s="28">
        <f>November!DW46</f>
        <v>0</v>
      </c>
      <c r="DR46" s="26">
        <f>November!DX46</f>
        <v>0</v>
      </c>
      <c r="DS46" s="41"/>
      <c r="DT46" s="207"/>
      <c r="DU46" s="207"/>
      <c r="DV46" s="41"/>
      <c r="DW46" s="41"/>
      <c r="DX46" s="41"/>
      <c r="DY46" s="41"/>
      <c r="DZ46" s="30">
        <f>November!EF46</f>
        <v>0</v>
      </c>
      <c r="EA46" s="26">
        <f>November!EG46</f>
        <v>0</v>
      </c>
      <c r="EB46" s="41"/>
      <c r="EC46" s="41"/>
      <c r="ED46" s="41"/>
      <c r="EE46" s="41"/>
      <c r="EF46" s="41"/>
      <c r="EG46" s="41"/>
      <c r="EH46" s="41"/>
      <c r="EI46" s="30">
        <f>November!EO46</f>
        <v>0</v>
      </c>
      <c r="EJ46" s="26">
        <f>November!EP46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24">
        <f>November!J47</f>
        <v>24</v>
      </c>
      <c r="E47" s="25">
        <f>November!K47</f>
        <v>102</v>
      </c>
      <c r="F47" s="26">
        <f t="shared" ref="F47:F49" si="511">SUM(D47:E47)</f>
        <v>126</v>
      </c>
      <c r="G47" s="25">
        <v>4</v>
      </c>
      <c r="H47" s="25">
        <v>6</v>
      </c>
      <c r="I47" s="26">
        <f t="shared" ref="I47:I49" si="512">SUM(G47:H47)</f>
        <v>10</v>
      </c>
      <c r="J47" s="26">
        <f t="shared" ref="J47:K47" si="513">SUM(D47+G47)</f>
        <v>28</v>
      </c>
      <c r="K47" s="26">
        <f t="shared" si="513"/>
        <v>108</v>
      </c>
      <c r="L47" s="27">
        <f t="shared" ref="L47:L49" si="514">SUM(J47:K47)</f>
        <v>136</v>
      </c>
      <c r="M47" s="28">
        <f>November!S47</f>
        <v>19</v>
      </c>
      <c r="N47" s="26">
        <f>November!T47</f>
        <v>184</v>
      </c>
      <c r="O47" s="26">
        <f t="shared" ref="O47:O49" si="515">SUM(M47:N47)</f>
        <v>203</v>
      </c>
      <c r="P47" s="25">
        <v>3</v>
      </c>
      <c r="Q47" s="25">
        <v>19</v>
      </c>
      <c r="R47" s="26">
        <f t="shared" ref="R47:R49" si="516">SUM(P47:Q47)</f>
        <v>22</v>
      </c>
      <c r="S47" s="26">
        <f t="shared" ref="S47:T47" si="517">SUM(M47+P47)</f>
        <v>22</v>
      </c>
      <c r="T47" s="26">
        <f t="shared" si="517"/>
        <v>203</v>
      </c>
      <c r="U47" s="27">
        <f t="shared" ref="U47:U49" si="518">SUM(S47:T47)</f>
        <v>225</v>
      </c>
      <c r="V47" s="28">
        <f>November!AB47</f>
        <v>23</v>
      </c>
      <c r="W47" s="28">
        <f>November!AC47</f>
        <v>36</v>
      </c>
      <c r="X47" s="26">
        <f t="shared" ref="X47:X49" si="519">SUM(V47:W47)</f>
        <v>59</v>
      </c>
      <c r="Y47" s="48">
        <v>3</v>
      </c>
      <c r="Z47" s="46">
        <v>6</v>
      </c>
      <c r="AA47" s="26">
        <f t="shared" ref="AA47:AA49" si="520">SUM(Y47:Z47)</f>
        <v>9</v>
      </c>
      <c r="AB47" s="26">
        <f t="shared" ref="AB47:AC47" si="521">SUM(V47+Y47)</f>
        <v>26</v>
      </c>
      <c r="AC47" s="26">
        <f t="shared" si="521"/>
        <v>42</v>
      </c>
      <c r="AD47" s="27">
        <f t="shared" ref="AD47:AD49" si="522">SUM(AB47:AC47)</f>
        <v>68</v>
      </c>
      <c r="AE47" s="28">
        <f>November!AK47</f>
        <v>61</v>
      </c>
      <c r="AF47" s="28">
        <f>November!AL47</f>
        <v>72</v>
      </c>
      <c r="AG47" s="26">
        <f t="shared" ref="AG47:AG49" si="523">SUM(AE47:AF47)</f>
        <v>133</v>
      </c>
      <c r="AH47" s="25">
        <v>2</v>
      </c>
      <c r="AI47" s="25">
        <v>9</v>
      </c>
      <c r="AJ47" s="26">
        <f t="shared" ref="AJ47:AJ49" si="524">SUM(AH47:AI47)</f>
        <v>11</v>
      </c>
      <c r="AK47" s="26">
        <f t="shared" ref="AK47:AL47" si="525">SUM(AE47+AH47)</f>
        <v>63</v>
      </c>
      <c r="AL47" s="26">
        <f t="shared" si="525"/>
        <v>81</v>
      </c>
      <c r="AM47" s="27">
        <f t="shared" ref="AM47:AM49" si="526">SUM(AK47:AL47)</f>
        <v>144</v>
      </c>
      <c r="AN47" s="30">
        <f>November!AT47</f>
        <v>27</v>
      </c>
      <c r="AO47" s="26">
        <f>November!AU47</f>
        <v>92</v>
      </c>
      <c r="AP47" s="26">
        <f t="shared" ref="AP47:AP49" si="527">SUM(AN47:AO47)</f>
        <v>119</v>
      </c>
      <c r="AQ47" s="25">
        <v>3</v>
      </c>
      <c r="AR47" s="25">
        <v>10</v>
      </c>
      <c r="AS47" s="26">
        <f t="shared" ref="AS47:AS49" si="528">SUM(AQ47:AR47)</f>
        <v>13</v>
      </c>
      <c r="AT47" s="26">
        <f t="shared" ref="AT47:AU47" si="529">SUM(AN47+AQ47)</f>
        <v>30</v>
      </c>
      <c r="AU47" s="26">
        <f t="shared" si="529"/>
        <v>102</v>
      </c>
      <c r="AV47" s="27">
        <f t="shared" ref="AV47:AV49" si="530">SUM(AT47:AU47)</f>
        <v>132</v>
      </c>
      <c r="AW47" s="28">
        <f>November!BC47</f>
        <v>80</v>
      </c>
      <c r="AX47" s="28">
        <f>November!BD47</f>
        <v>147</v>
      </c>
      <c r="AY47" s="26">
        <f t="shared" ref="AY47:AY49" si="531">SUM(AW47:AX47)</f>
        <v>227</v>
      </c>
      <c r="AZ47" s="25">
        <v>3</v>
      </c>
      <c r="BA47" s="25">
        <v>18</v>
      </c>
      <c r="BB47" s="26">
        <f t="shared" ref="BB47:BB49" si="532">SUM(AZ47:BA47)</f>
        <v>21</v>
      </c>
      <c r="BC47" s="26">
        <f t="shared" ref="BC47:BD47" si="533">SUM(AW47+AZ47)</f>
        <v>83</v>
      </c>
      <c r="BD47" s="26">
        <f t="shared" si="533"/>
        <v>165</v>
      </c>
      <c r="BE47" s="27">
        <f t="shared" ref="BE47:BE49" si="534">SUM(BC47:BD47)</f>
        <v>248</v>
      </c>
      <c r="BF47" s="30">
        <f>November!BL47</f>
        <v>20</v>
      </c>
      <c r="BG47" s="26">
        <f>November!BM47</f>
        <v>58</v>
      </c>
      <c r="BH47" s="26">
        <f t="shared" ref="BH47:BH49" si="535">SUM(BF47:BG47)</f>
        <v>78</v>
      </c>
      <c r="BI47" s="25">
        <v>1</v>
      </c>
      <c r="BJ47" s="25">
        <v>5</v>
      </c>
      <c r="BK47" s="26">
        <f t="shared" ref="BK47:BK49" si="536">SUM(BI47:BJ47)</f>
        <v>6</v>
      </c>
      <c r="BL47" s="26">
        <f t="shared" ref="BL47:BM47" si="537">SUM(BF47+BI47)</f>
        <v>21</v>
      </c>
      <c r="BM47" s="26">
        <f t="shared" si="537"/>
        <v>63</v>
      </c>
      <c r="BN47" s="27">
        <f t="shared" ref="BN47:BN49" si="538">SUM(BL47:BM47)</f>
        <v>84</v>
      </c>
      <c r="BO47" s="28">
        <f>November!BU47</f>
        <v>14</v>
      </c>
      <c r="BP47" s="28">
        <f>November!BV47</f>
        <v>31</v>
      </c>
      <c r="BQ47" s="26">
        <f t="shared" ref="BQ47:BQ49" si="539">SUM(BO47:BP47)</f>
        <v>45</v>
      </c>
      <c r="BR47" s="26"/>
      <c r="BS47" s="26"/>
      <c r="BT47" s="26">
        <f t="shared" ref="BT47:BT49" si="540">SUM(BR47:BS47)</f>
        <v>0</v>
      </c>
      <c r="BU47" s="26">
        <f t="shared" ref="BU47:BV47" si="541">SUM(BO47+BR47)</f>
        <v>14</v>
      </c>
      <c r="BV47" s="26">
        <f t="shared" si="541"/>
        <v>31</v>
      </c>
      <c r="BW47" s="27">
        <f t="shared" ref="BW47:BW49" si="542">SUM(BU47:BV47)</f>
        <v>45</v>
      </c>
      <c r="BX47" s="30">
        <f>November!CD47</f>
        <v>21</v>
      </c>
      <c r="BY47" s="26">
        <f>November!CE47</f>
        <v>68</v>
      </c>
      <c r="BZ47" s="26">
        <f t="shared" ref="BZ47:BZ49" si="543">SUM(BX47:BY47)</f>
        <v>89</v>
      </c>
      <c r="CA47" s="25">
        <v>1</v>
      </c>
      <c r="CB47" s="25">
        <v>10</v>
      </c>
      <c r="CC47" s="26">
        <f t="shared" ref="CC47:CC49" si="544">SUM(CA47:CB47)</f>
        <v>11</v>
      </c>
      <c r="CD47" s="26">
        <f t="shared" ref="CD47:CE47" si="545">SUM(BX47+CA47)</f>
        <v>22</v>
      </c>
      <c r="CE47" s="26">
        <f t="shared" si="545"/>
        <v>78</v>
      </c>
      <c r="CF47" s="27">
        <f t="shared" ref="CF47:CF49" si="546">SUM(CD47:CE47)</f>
        <v>100</v>
      </c>
      <c r="CG47" s="28">
        <f>November!CM47</f>
        <v>12</v>
      </c>
      <c r="CH47" s="28">
        <f>November!CN47</f>
        <v>20</v>
      </c>
      <c r="CI47" s="26">
        <f t="shared" ref="CI47:CI49" si="547">SUM(CG47:CH47)</f>
        <v>32</v>
      </c>
      <c r="CJ47" s="25">
        <v>0</v>
      </c>
      <c r="CK47" s="25">
        <v>1</v>
      </c>
      <c r="CL47" s="26">
        <f t="shared" ref="CL47:CL49" si="548">SUM(CJ47:CK47)</f>
        <v>1</v>
      </c>
      <c r="CM47" s="26">
        <f t="shared" ref="CM47:CN47" si="549">SUM(CG47+CJ47)</f>
        <v>12</v>
      </c>
      <c r="CN47" s="26">
        <f t="shared" si="549"/>
        <v>21</v>
      </c>
      <c r="CO47" s="27">
        <f t="shared" ref="CO47:CO49" si="550">SUM(CM47:CN47)</f>
        <v>33</v>
      </c>
      <c r="CP47" s="95">
        <f ca="1">IFERROR(__xludf.DUMMYFUNCTION("""COMPUTED_VALUE"""),64)</f>
        <v>64</v>
      </c>
      <c r="CQ47" s="96">
        <f ca="1">IFERROR(__xludf.DUMMYFUNCTION("""COMPUTED_VALUE"""),124)</f>
        <v>124</v>
      </c>
      <c r="CR47" s="96">
        <f ca="1">IFERROR(__xludf.DUMMYFUNCTION("""COMPUTED_VALUE"""),188)</f>
        <v>188</v>
      </c>
      <c r="CS47" s="100">
        <f ca="1">IFERROR(__xludf.DUMMYFUNCTION("""COMPUTED_VALUE"""),13)</f>
        <v>13</v>
      </c>
      <c r="CT47" s="100">
        <f ca="1">IFERROR(__xludf.DUMMYFUNCTION("""COMPUTED_VALUE"""),25)</f>
        <v>25</v>
      </c>
      <c r="CU47" s="100">
        <f ca="1">IFERROR(__xludf.DUMMYFUNCTION("""COMPUTED_VALUE"""),38)</f>
        <v>38</v>
      </c>
      <c r="CV47" s="96">
        <f ca="1">IFERROR(__xludf.DUMMYFUNCTION("""COMPUTED_VALUE"""),77)</f>
        <v>77</v>
      </c>
      <c r="CW47" s="96">
        <f ca="1">IFERROR(__xludf.DUMMYFUNCTION("""COMPUTED_VALUE"""),149)</f>
        <v>149</v>
      </c>
      <c r="CX47" s="97">
        <f ca="1">IFERROR(__xludf.DUMMYFUNCTION("""COMPUTED_VALUE"""),226)</f>
        <v>226</v>
      </c>
      <c r="CY47" s="28">
        <f>November!DE47</f>
        <v>32</v>
      </c>
      <c r="CZ47" s="28">
        <f>November!DF47</f>
        <v>66</v>
      </c>
      <c r="DA47" s="26">
        <f t="shared" ref="DA47:DA49" si="551">SUM(CY47:CZ47)</f>
        <v>98</v>
      </c>
      <c r="DB47" s="25">
        <v>8</v>
      </c>
      <c r="DC47" s="25">
        <v>7</v>
      </c>
      <c r="DD47" s="26">
        <f t="shared" ref="DD47:DD49" si="552">SUM(DB47:DC47)</f>
        <v>15</v>
      </c>
      <c r="DE47" s="26">
        <f t="shared" ref="DE47:DF47" si="553">SUM(CY47+DB47)</f>
        <v>40</v>
      </c>
      <c r="DF47" s="26">
        <f t="shared" si="553"/>
        <v>73</v>
      </c>
      <c r="DG47" s="27">
        <f t="shared" ref="DG47:DG49" si="554">SUM(DE47:DF47)</f>
        <v>113</v>
      </c>
      <c r="DH47" s="30">
        <f>November!DN47</f>
        <v>84</v>
      </c>
      <c r="DI47" s="26">
        <f>November!DO47</f>
        <v>197</v>
      </c>
      <c r="DJ47" s="26">
        <f t="shared" ref="DJ47:DJ49" si="555">SUM(DH47:DI47)</f>
        <v>281</v>
      </c>
      <c r="DK47" s="25">
        <v>5</v>
      </c>
      <c r="DL47" s="25">
        <v>30</v>
      </c>
      <c r="DM47" s="26">
        <f t="shared" ref="DM47:DM49" si="556">SUM(DK47:DL47)</f>
        <v>35</v>
      </c>
      <c r="DN47" s="26">
        <f t="shared" ref="DN47:DO47" si="557">SUM(DH47+DK47)</f>
        <v>89</v>
      </c>
      <c r="DO47" s="26">
        <f t="shared" si="557"/>
        <v>227</v>
      </c>
      <c r="DP47" s="27">
        <f t="shared" ref="DP47:DP49" si="558">SUM(DN47:DO47)</f>
        <v>316</v>
      </c>
      <c r="DQ47" s="28">
        <f>November!DW47</f>
        <v>53</v>
      </c>
      <c r="DR47" s="26">
        <f>November!DX47</f>
        <v>145</v>
      </c>
      <c r="DS47" s="26">
        <f t="shared" ref="DS47:DS49" si="559">SUM(DQ47:DR47)</f>
        <v>198</v>
      </c>
      <c r="DT47" s="200">
        <v>1</v>
      </c>
      <c r="DU47" s="201">
        <v>8</v>
      </c>
      <c r="DV47" s="26">
        <f t="shared" ref="DV47:DV49" si="560">SUM(DT47:DU47)</f>
        <v>9</v>
      </c>
      <c r="DW47" s="26">
        <f t="shared" ref="DW47:DX47" si="561">SUM(DQ47+DT47)</f>
        <v>54</v>
      </c>
      <c r="DX47" s="26">
        <f t="shared" si="561"/>
        <v>153</v>
      </c>
      <c r="DY47" s="27">
        <f t="shared" ref="DY47:DY49" si="562">SUM(DW47:DX47)</f>
        <v>207</v>
      </c>
      <c r="DZ47" s="30">
        <f>November!EF47</f>
        <v>36</v>
      </c>
      <c r="EA47" s="26">
        <f>November!EG47</f>
        <v>116</v>
      </c>
      <c r="EB47" s="26">
        <f t="shared" ref="EB47:EB49" si="563">SUM(DZ47:EA47)</f>
        <v>152</v>
      </c>
      <c r="EC47" s="25">
        <v>4</v>
      </c>
      <c r="ED47" s="25">
        <v>13</v>
      </c>
      <c r="EE47" s="26">
        <f t="shared" ref="EE47:EE49" si="564">SUM(EC47:ED47)</f>
        <v>17</v>
      </c>
      <c r="EF47" s="26">
        <f t="shared" ref="EF47:EG47" si="565">SUM(DZ47+EC47)</f>
        <v>40</v>
      </c>
      <c r="EG47" s="26">
        <f t="shared" si="565"/>
        <v>129</v>
      </c>
      <c r="EH47" s="27">
        <f t="shared" ref="EH47:EH49" si="566">SUM(EF47:EG47)</f>
        <v>169</v>
      </c>
      <c r="EI47" s="30">
        <f>November!EO47</f>
        <v>62</v>
      </c>
      <c r="EJ47" s="26">
        <f>November!EP47</f>
        <v>181</v>
      </c>
      <c r="EK47" s="26">
        <f t="shared" ref="EK47:EK49" si="567">SUM(EI47:EJ47)</f>
        <v>243</v>
      </c>
      <c r="EL47" s="25">
        <v>4</v>
      </c>
      <c r="EM47" s="25">
        <v>24</v>
      </c>
      <c r="EN47" s="26">
        <f t="shared" ref="EN47:EN49" si="568">SUM(EL47:EM47)</f>
        <v>28</v>
      </c>
      <c r="EO47" s="26">
        <f t="shared" ref="EO47:EP47" si="569">SUM(EI47+EL47)</f>
        <v>66</v>
      </c>
      <c r="EP47" s="26">
        <f t="shared" si="569"/>
        <v>205</v>
      </c>
      <c r="EQ47" s="27">
        <f t="shared" ref="EQ47:EQ49" si="570">SUM(EO47:EP47)</f>
        <v>271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24">
        <f>November!J48</f>
        <v>0</v>
      </c>
      <c r="E48" s="25">
        <f>November!K48</f>
        <v>947</v>
      </c>
      <c r="F48" s="26">
        <f t="shared" si="511"/>
        <v>947</v>
      </c>
      <c r="G48" s="26"/>
      <c r="H48" s="25">
        <v>98</v>
      </c>
      <c r="I48" s="26">
        <f t="shared" si="512"/>
        <v>98</v>
      </c>
      <c r="J48" s="26">
        <f t="shared" ref="J48:K48" si="571">SUM(D48+G48)</f>
        <v>0</v>
      </c>
      <c r="K48" s="26">
        <f t="shared" si="571"/>
        <v>1045</v>
      </c>
      <c r="L48" s="27">
        <f t="shared" si="514"/>
        <v>1045</v>
      </c>
      <c r="M48" s="28">
        <f>November!S48</f>
        <v>0</v>
      </c>
      <c r="N48" s="26">
        <f>November!T48</f>
        <v>514</v>
      </c>
      <c r="O48" s="26">
        <f t="shared" si="515"/>
        <v>514</v>
      </c>
      <c r="P48" s="26"/>
      <c r="Q48" s="25">
        <v>51</v>
      </c>
      <c r="R48" s="26">
        <f t="shared" si="516"/>
        <v>51</v>
      </c>
      <c r="S48" s="26">
        <f t="shared" ref="S48:T48" si="572">SUM(M48+P48)</f>
        <v>0</v>
      </c>
      <c r="T48" s="26">
        <f t="shared" si="572"/>
        <v>565</v>
      </c>
      <c r="U48" s="27">
        <f t="shared" si="518"/>
        <v>565</v>
      </c>
      <c r="V48" s="28">
        <f>November!AB48</f>
        <v>0</v>
      </c>
      <c r="W48" s="28">
        <f>November!AC48</f>
        <v>564</v>
      </c>
      <c r="X48" s="26">
        <f t="shared" si="519"/>
        <v>564</v>
      </c>
      <c r="Y48" s="26"/>
      <c r="Z48" s="48">
        <v>76</v>
      </c>
      <c r="AA48" s="26">
        <f t="shared" si="520"/>
        <v>76</v>
      </c>
      <c r="AB48" s="26">
        <f t="shared" ref="AB48:AC48" si="573">SUM(V48+Y48)</f>
        <v>0</v>
      </c>
      <c r="AC48" s="26">
        <f t="shared" si="573"/>
        <v>640</v>
      </c>
      <c r="AD48" s="27">
        <f t="shared" si="522"/>
        <v>640</v>
      </c>
      <c r="AE48" s="28">
        <f>November!AK48</f>
        <v>0</v>
      </c>
      <c r="AF48" s="28">
        <f>November!AL48</f>
        <v>756</v>
      </c>
      <c r="AG48" s="26">
        <f t="shared" si="523"/>
        <v>756</v>
      </c>
      <c r="AH48" s="25">
        <v>0</v>
      </c>
      <c r="AI48" s="25">
        <v>68</v>
      </c>
      <c r="AJ48" s="26">
        <f t="shared" si="524"/>
        <v>68</v>
      </c>
      <c r="AK48" s="26">
        <f t="shared" ref="AK48:AL48" si="574">SUM(AE48+AH48)</f>
        <v>0</v>
      </c>
      <c r="AL48" s="26">
        <f t="shared" si="574"/>
        <v>824</v>
      </c>
      <c r="AM48" s="27">
        <f t="shared" si="526"/>
        <v>824</v>
      </c>
      <c r="AN48" s="30">
        <f>November!AT48</f>
        <v>0</v>
      </c>
      <c r="AO48" s="26">
        <f>November!AU48</f>
        <v>646</v>
      </c>
      <c r="AP48" s="26">
        <f t="shared" si="527"/>
        <v>646</v>
      </c>
      <c r="AQ48" s="25">
        <v>0</v>
      </c>
      <c r="AR48" s="25">
        <v>55</v>
      </c>
      <c r="AS48" s="26">
        <f t="shared" si="528"/>
        <v>55</v>
      </c>
      <c r="AT48" s="26">
        <f t="shared" ref="AT48:AU48" si="575">SUM(AN48+AQ48)</f>
        <v>0</v>
      </c>
      <c r="AU48" s="26">
        <f t="shared" si="575"/>
        <v>701</v>
      </c>
      <c r="AV48" s="27">
        <f t="shared" si="530"/>
        <v>701</v>
      </c>
      <c r="AW48" s="28">
        <f>November!BC48</f>
        <v>0</v>
      </c>
      <c r="AX48" s="28">
        <f>November!BD48</f>
        <v>541</v>
      </c>
      <c r="AY48" s="26">
        <f t="shared" si="531"/>
        <v>541</v>
      </c>
      <c r="AZ48" s="25">
        <v>0</v>
      </c>
      <c r="BA48" s="25">
        <v>51</v>
      </c>
      <c r="BB48" s="26">
        <f t="shared" si="532"/>
        <v>51</v>
      </c>
      <c r="BC48" s="26">
        <f t="shared" ref="BC48:BD48" si="576">SUM(AW48+AZ48)</f>
        <v>0</v>
      </c>
      <c r="BD48" s="26">
        <f t="shared" si="576"/>
        <v>592</v>
      </c>
      <c r="BE48" s="27">
        <f t="shared" si="534"/>
        <v>592</v>
      </c>
      <c r="BF48" s="30">
        <f>November!BL48</f>
        <v>0</v>
      </c>
      <c r="BG48" s="26">
        <f>November!BM48</f>
        <v>323</v>
      </c>
      <c r="BH48" s="26">
        <f t="shared" si="535"/>
        <v>323</v>
      </c>
      <c r="BI48" s="25">
        <v>0</v>
      </c>
      <c r="BJ48" s="25">
        <v>29</v>
      </c>
      <c r="BK48" s="26">
        <f t="shared" si="536"/>
        <v>29</v>
      </c>
      <c r="BL48" s="26">
        <f t="shared" ref="BL48:BM48" si="577">SUM(BF48+BI48)</f>
        <v>0</v>
      </c>
      <c r="BM48" s="26">
        <f t="shared" si="577"/>
        <v>352</v>
      </c>
      <c r="BN48" s="27">
        <f t="shared" si="538"/>
        <v>352</v>
      </c>
      <c r="BO48" s="28">
        <f>November!BU48</f>
        <v>0</v>
      </c>
      <c r="BP48" s="28">
        <f>November!BV48</f>
        <v>183</v>
      </c>
      <c r="BQ48" s="26">
        <f t="shared" si="539"/>
        <v>183</v>
      </c>
      <c r="BR48" s="26"/>
      <c r="BS48" s="26"/>
      <c r="BT48" s="26">
        <f t="shared" si="540"/>
        <v>0</v>
      </c>
      <c r="BU48" s="26">
        <f t="shared" ref="BU48:BV48" si="578">SUM(BO48+BR48)</f>
        <v>0</v>
      </c>
      <c r="BV48" s="26">
        <f t="shared" si="578"/>
        <v>183</v>
      </c>
      <c r="BW48" s="27">
        <f t="shared" si="542"/>
        <v>183</v>
      </c>
      <c r="BX48" s="30">
        <f>November!CD48</f>
        <v>0</v>
      </c>
      <c r="BY48" s="26">
        <f>November!CE48</f>
        <v>188</v>
      </c>
      <c r="BZ48" s="26">
        <f t="shared" si="543"/>
        <v>188</v>
      </c>
      <c r="CA48" s="26"/>
      <c r="CB48" s="25">
        <v>31</v>
      </c>
      <c r="CC48" s="26">
        <f t="shared" si="544"/>
        <v>31</v>
      </c>
      <c r="CD48" s="26">
        <f t="shared" ref="CD48:CE48" si="579">SUM(BX48+CA48)</f>
        <v>0</v>
      </c>
      <c r="CE48" s="26">
        <f t="shared" si="579"/>
        <v>219</v>
      </c>
      <c r="CF48" s="27">
        <f t="shared" si="546"/>
        <v>219</v>
      </c>
      <c r="CG48" s="28">
        <f>November!CM48</f>
        <v>0</v>
      </c>
      <c r="CH48" s="28">
        <f>November!CN48</f>
        <v>280</v>
      </c>
      <c r="CI48" s="26">
        <f t="shared" si="547"/>
        <v>280</v>
      </c>
      <c r="CJ48" s="25">
        <v>0</v>
      </c>
      <c r="CK48" s="25">
        <v>23</v>
      </c>
      <c r="CL48" s="26">
        <f t="shared" si="548"/>
        <v>23</v>
      </c>
      <c r="CM48" s="26">
        <f t="shared" ref="CM48:CN48" si="580">SUM(CG48+CJ48)</f>
        <v>0</v>
      </c>
      <c r="CN48" s="26">
        <f t="shared" si="580"/>
        <v>303</v>
      </c>
      <c r="CO48" s="27">
        <f t="shared" si="550"/>
        <v>303</v>
      </c>
      <c r="CP48" s="95"/>
      <c r="CQ48" s="96">
        <f ca="1">IFERROR(__xludf.DUMMYFUNCTION("""COMPUTED_VALUE"""),708)</f>
        <v>708</v>
      </c>
      <c r="CR48" s="96">
        <f ca="1">IFERROR(__xludf.DUMMYFUNCTION("""COMPUTED_VALUE"""),708)</f>
        <v>708</v>
      </c>
      <c r="CS48" s="100"/>
      <c r="CT48" s="100">
        <f ca="1">IFERROR(__xludf.DUMMYFUNCTION("""COMPUTED_VALUE"""),82)</f>
        <v>82</v>
      </c>
      <c r="CU48" s="100">
        <f ca="1">IFERROR(__xludf.DUMMYFUNCTION("""COMPUTED_VALUE"""),82)</f>
        <v>82</v>
      </c>
      <c r="CV48" s="96"/>
      <c r="CW48" s="96">
        <f ca="1">IFERROR(__xludf.DUMMYFUNCTION("""COMPUTED_VALUE"""),790)</f>
        <v>790</v>
      </c>
      <c r="CX48" s="97">
        <f ca="1">IFERROR(__xludf.DUMMYFUNCTION("""COMPUTED_VALUE"""),790)</f>
        <v>790</v>
      </c>
      <c r="CY48" s="28">
        <f>November!DE48</f>
        <v>0</v>
      </c>
      <c r="CZ48" s="28">
        <f>November!DF48</f>
        <v>306</v>
      </c>
      <c r="DA48" s="26">
        <f t="shared" si="551"/>
        <v>306</v>
      </c>
      <c r="DB48" s="25">
        <v>0</v>
      </c>
      <c r="DC48" s="25">
        <v>32</v>
      </c>
      <c r="DD48" s="26">
        <f t="shared" si="552"/>
        <v>32</v>
      </c>
      <c r="DE48" s="26">
        <f t="shared" ref="DE48:DF48" si="581">SUM(CY48+DB48)</f>
        <v>0</v>
      </c>
      <c r="DF48" s="26">
        <f t="shared" si="581"/>
        <v>338</v>
      </c>
      <c r="DG48" s="27">
        <f t="shared" si="554"/>
        <v>338</v>
      </c>
      <c r="DH48" s="30">
        <f>November!DN48</f>
        <v>0</v>
      </c>
      <c r="DI48" s="26">
        <f>November!DO48</f>
        <v>556</v>
      </c>
      <c r="DJ48" s="26">
        <f t="shared" si="555"/>
        <v>556</v>
      </c>
      <c r="DK48" s="26"/>
      <c r="DL48" s="25">
        <v>60</v>
      </c>
      <c r="DM48" s="26">
        <f t="shared" si="556"/>
        <v>60</v>
      </c>
      <c r="DN48" s="26">
        <f t="shared" ref="DN48:DO48" si="582">SUM(DH48+DK48)</f>
        <v>0</v>
      </c>
      <c r="DO48" s="26">
        <f t="shared" si="582"/>
        <v>616</v>
      </c>
      <c r="DP48" s="27">
        <f t="shared" si="558"/>
        <v>616</v>
      </c>
      <c r="DQ48" s="28">
        <f>November!DW48</f>
        <v>0</v>
      </c>
      <c r="DR48" s="26">
        <f>November!DX48</f>
        <v>635</v>
      </c>
      <c r="DS48" s="26">
        <f t="shared" si="559"/>
        <v>635</v>
      </c>
      <c r="DT48" s="208"/>
      <c r="DU48" s="203">
        <v>55</v>
      </c>
      <c r="DV48" s="26">
        <f t="shared" si="560"/>
        <v>55</v>
      </c>
      <c r="DW48" s="26">
        <f t="shared" ref="DW48:DX48" si="583">SUM(DQ48+DT48)</f>
        <v>0</v>
      </c>
      <c r="DX48" s="26">
        <f t="shared" si="583"/>
        <v>690</v>
      </c>
      <c r="DY48" s="27">
        <f t="shared" si="562"/>
        <v>690</v>
      </c>
      <c r="DZ48" s="30">
        <f>November!EF48</f>
        <v>0</v>
      </c>
      <c r="EA48" s="26">
        <f>November!EG48</f>
        <v>460</v>
      </c>
      <c r="EB48" s="26">
        <f t="shared" si="563"/>
        <v>460</v>
      </c>
      <c r="EC48" s="26"/>
      <c r="ED48" s="25">
        <v>51</v>
      </c>
      <c r="EE48" s="26">
        <f t="shared" si="564"/>
        <v>51</v>
      </c>
      <c r="EF48" s="26">
        <f t="shared" ref="EF48:EG48" si="584">SUM(DZ48+EC48)</f>
        <v>0</v>
      </c>
      <c r="EG48" s="26">
        <f t="shared" si="584"/>
        <v>511</v>
      </c>
      <c r="EH48" s="27">
        <f t="shared" si="566"/>
        <v>511</v>
      </c>
      <c r="EI48" s="30">
        <f>November!EO48</f>
        <v>0</v>
      </c>
      <c r="EJ48" s="26">
        <f>November!EP48</f>
        <v>418</v>
      </c>
      <c r="EK48" s="26">
        <f t="shared" si="567"/>
        <v>418</v>
      </c>
      <c r="EL48" s="26"/>
      <c r="EM48" s="25">
        <v>41</v>
      </c>
      <c r="EN48" s="26">
        <f t="shared" si="568"/>
        <v>41</v>
      </c>
      <c r="EO48" s="26">
        <f t="shared" ref="EO48:EP48" si="585">SUM(EI48+EL48)</f>
        <v>0</v>
      </c>
      <c r="EP48" s="26">
        <f t="shared" si="585"/>
        <v>459</v>
      </c>
      <c r="EQ48" s="27">
        <f t="shared" si="570"/>
        <v>459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24">
        <f>November!J49</f>
        <v>0</v>
      </c>
      <c r="E49" s="25">
        <f>November!K49</f>
        <v>318</v>
      </c>
      <c r="F49" s="26">
        <f t="shared" si="511"/>
        <v>318</v>
      </c>
      <c r="G49" s="26"/>
      <c r="H49" s="25">
        <v>34</v>
      </c>
      <c r="I49" s="26">
        <f t="shared" si="512"/>
        <v>34</v>
      </c>
      <c r="J49" s="26">
        <f t="shared" ref="J49:K49" si="586">SUM(D49+G49)</f>
        <v>0</v>
      </c>
      <c r="K49" s="26">
        <f t="shared" si="586"/>
        <v>352</v>
      </c>
      <c r="L49" s="27">
        <f t="shared" si="514"/>
        <v>352</v>
      </c>
      <c r="M49" s="28">
        <f>November!S49</f>
        <v>0</v>
      </c>
      <c r="N49" s="26">
        <f>November!T49</f>
        <v>227</v>
      </c>
      <c r="O49" s="26">
        <f t="shared" si="515"/>
        <v>227</v>
      </c>
      <c r="P49" s="26"/>
      <c r="Q49" s="25">
        <v>26</v>
      </c>
      <c r="R49" s="26">
        <f t="shared" si="516"/>
        <v>26</v>
      </c>
      <c r="S49" s="26">
        <f t="shared" ref="S49:T49" si="587">SUM(M49+P49)</f>
        <v>0</v>
      </c>
      <c r="T49" s="26">
        <f t="shared" si="587"/>
        <v>253</v>
      </c>
      <c r="U49" s="27">
        <f t="shared" si="518"/>
        <v>253</v>
      </c>
      <c r="V49" s="28">
        <f>November!AB49</f>
        <v>0</v>
      </c>
      <c r="W49" s="28">
        <f>November!AC49</f>
        <v>37</v>
      </c>
      <c r="X49" s="26">
        <f t="shared" si="519"/>
        <v>37</v>
      </c>
      <c r="Y49" s="26"/>
      <c r="Z49" s="68">
        <v>3</v>
      </c>
      <c r="AA49" s="26">
        <f t="shared" si="520"/>
        <v>3</v>
      </c>
      <c r="AB49" s="26">
        <f t="shared" ref="AB49:AC49" si="588">SUM(V49+Y49)</f>
        <v>0</v>
      </c>
      <c r="AC49" s="26">
        <f t="shared" si="588"/>
        <v>40</v>
      </c>
      <c r="AD49" s="27">
        <f t="shared" si="522"/>
        <v>40</v>
      </c>
      <c r="AE49" s="28">
        <f>November!AK49</f>
        <v>0</v>
      </c>
      <c r="AF49" s="28">
        <f>November!AL49</f>
        <v>163</v>
      </c>
      <c r="AG49" s="26">
        <f t="shared" si="523"/>
        <v>163</v>
      </c>
      <c r="AH49" s="25">
        <v>0</v>
      </c>
      <c r="AI49" s="25">
        <v>42</v>
      </c>
      <c r="AJ49" s="26">
        <f t="shared" si="524"/>
        <v>42</v>
      </c>
      <c r="AK49" s="26">
        <f t="shared" ref="AK49:AL49" si="589">SUM(AE49+AH49)</f>
        <v>0</v>
      </c>
      <c r="AL49" s="26">
        <f t="shared" si="589"/>
        <v>205</v>
      </c>
      <c r="AM49" s="27">
        <f t="shared" si="526"/>
        <v>205</v>
      </c>
      <c r="AN49" s="30">
        <f>November!AT49</f>
        <v>0</v>
      </c>
      <c r="AO49" s="26">
        <f>November!AU49</f>
        <v>59</v>
      </c>
      <c r="AP49" s="26">
        <f t="shared" si="527"/>
        <v>59</v>
      </c>
      <c r="AQ49" s="25">
        <v>0</v>
      </c>
      <c r="AR49" s="25">
        <v>6</v>
      </c>
      <c r="AS49" s="26">
        <f t="shared" si="528"/>
        <v>6</v>
      </c>
      <c r="AT49" s="26">
        <f t="shared" ref="AT49:AU49" si="590">SUM(AN49+AQ49)</f>
        <v>0</v>
      </c>
      <c r="AU49" s="26">
        <f t="shared" si="590"/>
        <v>65</v>
      </c>
      <c r="AV49" s="27">
        <f t="shared" si="530"/>
        <v>65</v>
      </c>
      <c r="AW49" s="28">
        <f>November!BC49</f>
        <v>0</v>
      </c>
      <c r="AX49" s="28">
        <f>November!BD49</f>
        <v>155</v>
      </c>
      <c r="AY49" s="26">
        <f t="shared" si="531"/>
        <v>155</v>
      </c>
      <c r="AZ49" s="25">
        <v>0</v>
      </c>
      <c r="BA49" s="25">
        <v>15</v>
      </c>
      <c r="BB49" s="26">
        <f t="shared" si="532"/>
        <v>15</v>
      </c>
      <c r="BC49" s="26">
        <f t="shared" ref="BC49:BD49" si="591">SUM(AW49+AZ49)</f>
        <v>0</v>
      </c>
      <c r="BD49" s="26">
        <f t="shared" si="591"/>
        <v>170</v>
      </c>
      <c r="BE49" s="27">
        <f t="shared" si="534"/>
        <v>170</v>
      </c>
      <c r="BF49" s="30">
        <f>November!BL49</f>
        <v>0</v>
      </c>
      <c r="BG49" s="26">
        <f>November!BM49</f>
        <v>50</v>
      </c>
      <c r="BH49" s="26">
        <f t="shared" si="535"/>
        <v>50</v>
      </c>
      <c r="BI49" s="25">
        <v>0</v>
      </c>
      <c r="BJ49" s="25">
        <v>18</v>
      </c>
      <c r="BK49" s="26">
        <f t="shared" si="536"/>
        <v>18</v>
      </c>
      <c r="BL49" s="26">
        <f t="shared" ref="BL49:BM49" si="592">SUM(BF49+BI49)</f>
        <v>0</v>
      </c>
      <c r="BM49" s="26">
        <f t="shared" si="592"/>
        <v>68</v>
      </c>
      <c r="BN49" s="27">
        <f t="shared" si="538"/>
        <v>68</v>
      </c>
      <c r="BO49" s="28">
        <f>November!BU49</f>
        <v>0</v>
      </c>
      <c r="BP49" s="28">
        <f>November!BV49</f>
        <v>39</v>
      </c>
      <c r="BQ49" s="26">
        <f t="shared" si="539"/>
        <v>39</v>
      </c>
      <c r="BR49" s="26"/>
      <c r="BS49" s="26"/>
      <c r="BT49" s="26">
        <f t="shared" si="540"/>
        <v>0</v>
      </c>
      <c r="BU49" s="26">
        <f t="shared" ref="BU49:BV49" si="593">SUM(BO49+BR49)</f>
        <v>0</v>
      </c>
      <c r="BV49" s="26">
        <f t="shared" si="593"/>
        <v>39</v>
      </c>
      <c r="BW49" s="27">
        <f t="shared" si="542"/>
        <v>39</v>
      </c>
      <c r="BX49" s="30">
        <f>November!CD49</f>
        <v>0</v>
      </c>
      <c r="BY49" s="26">
        <f>November!CE49</f>
        <v>14</v>
      </c>
      <c r="BZ49" s="26">
        <f t="shared" si="543"/>
        <v>14</v>
      </c>
      <c r="CA49" s="26"/>
      <c r="CB49" s="25">
        <v>3</v>
      </c>
      <c r="CC49" s="26">
        <f t="shared" si="544"/>
        <v>3</v>
      </c>
      <c r="CD49" s="26">
        <f t="shared" ref="CD49:CE49" si="594">SUM(BX49+CA49)</f>
        <v>0</v>
      </c>
      <c r="CE49" s="26">
        <f t="shared" si="594"/>
        <v>17</v>
      </c>
      <c r="CF49" s="27">
        <f t="shared" si="546"/>
        <v>17</v>
      </c>
      <c r="CG49" s="28">
        <f>November!CM49</f>
        <v>0</v>
      </c>
      <c r="CH49" s="28">
        <f>November!CN49</f>
        <v>87</v>
      </c>
      <c r="CI49" s="26">
        <f t="shared" si="547"/>
        <v>87</v>
      </c>
      <c r="CJ49" s="25">
        <v>0</v>
      </c>
      <c r="CK49" s="25">
        <v>3</v>
      </c>
      <c r="CL49" s="26">
        <f t="shared" si="548"/>
        <v>3</v>
      </c>
      <c r="CM49" s="26">
        <f t="shared" ref="CM49:CN49" si="595">SUM(CG49+CJ49)</f>
        <v>0</v>
      </c>
      <c r="CN49" s="26">
        <f t="shared" si="595"/>
        <v>90</v>
      </c>
      <c r="CO49" s="27">
        <f t="shared" si="550"/>
        <v>90</v>
      </c>
      <c r="CP49" s="95"/>
      <c r="CQ49" s="96">
        <f ca="1">IFERROR(__xludf.DUMMYFUNCTION("""COMPUTED_VALUE"""),127)</f>
        <v>127</v>
      </c>
      <c r="CR49" s="96">
        <f ca="1">IFERROR(__xludf.DUMMYFUNCTION("""COMPUTED_VALUE"""),127)</f>
        <v>127</v>
      </c>
      <c r="CS49" s="100"/>
      <c r="CT49" s="100">
        <f ca="1">IFERROR(__xludf.DUMMYFUNCTION("""COMPUTED_VALUE"""),9)</f>
        <v>9</v>
      </c>
      <c r="CU49" s="100">
        <f ca="1">IFERROR(__xludf.DUMMYFUNCTION("""COMPUTED_VALUE"""),12)</f>
        <v>12</v>
      </c>
      <c r="CV49" s="96"/>
      <c r="CW49" s="96">
        <f ca="1">IFERROR(__xludf.DUMMYFUNCTION("""COMPUTED_VALUE"""),136)</f>
        <v>136</v>
      </c>
      <c r="CX49" s="97">
        <f ca="1">IFERROR(__xludf.DUMMYFUNCTION("""COMPUTED_VALUE"""),139)</f>
        <v>139</v>
      </c>
      <c r="CY49" s="28">
        <f>November!DE49</f>
        <v>0</v>
      </c>
      <c r="CZ49" s="28">
        <f>November!DF49</f>
        <v>85</v>
      </c>
      <c r="DA49" s="26">
        <f t="shared" si="551"/>
        <v>85</v>
      </c>
      <c r="DB49" s="25">
        <v>0</v>
      </c>
      <c r="DC49" s="25">
        <v>5</v>
      </c>
      <c r="DD49" s="26">
        <f t="shared" si="552"/>
        <v>5</v>
      </c>
      <c r="DE49" s="26">
        <f t="shared" ref="DE49:DF49" si="596">SUM(CY49+DB49)</f>
        <v>0</v>
      </c>
      <c r="DF49" s="26">
        <f t="shared" si="596"/>
        <v>90</v>
      </c>
      <c r="DG49" s="27">
        <f t="shared" si="554"/>
        <v>90</v>
      </c>
      <c r="DH49" s="30">
        <f>November!DN49</f>
        <v>0</v>
      </c>
      <c r="DI49" s="26">
        <f>November!DO49</f>
        <v>99</v>
      </c>
      <c r="DJ49" s="26">
        <f t="shared" si="555"/>
        <v>99</v>
      </c>
      <c r="DK49" s="26"/>
      <c r="DL49" s="25">
        <v>13</v>
      </c>
      <c r="DM49" s="26">
        <f t="shared" si="556"/>
        <v>13</v>
      </c>
      <c r="DN49" s="26">
        <f t="shared" ref="DN49:DO49" si="597">SUM(DH49+DK49)</f>
        <v>0</v>
      </c>
      <c r="DO49" s="26">
        <f t="shared" si="597"/>
        <v>112</v>
      </c>
      <c r="DP49" s="27">
        <f t="shared" si="558"/>
        <v>112</v>
      </c>
      <c r="DQ49" s="28">
        <f>November!DW49</f>
        <v>0</v>
      </c>
      <c r="DR49" s="26">
        <f>November!DX49</f>
        <v>49</v>
      </c>
      <c r="DS49" s="26">
        <f t="shared" si="559"/>
        <v>49</v>
      </c>
      <c r="DT49" s="208"/>
      <c r="DU49" s="203">
        <v>1</v>
      </c>
      <c r="DV49" s="26">
        <f t="shared" si="560"/>
        <v>1</v>
      </c>
      <c r="DW49" s="26">
        <f t="shared" ref="DW49:DX49" si="598">SUM(DQ49+DT49)</f>
        <v>0</v>
      </c>
      <c r="DX49" s="26">
        <f t="shared" si="598"/>
        <v>50</v>
      </c>
      <c r="DY49" s="27">
        <f t="shared" si="562"/>
        <v>50</v>
      </c>
      <c r="DZ49" s="30">
        <f>November!EF49</f>
        <v>0</v>
      </c>
      <c r="EA49" s="26">
        <f>November!EG49</f>
        <v>191</v>
      </c>
      <c r="EB49" s="26">
        <f t="shared" si="563"/>
        <v>191</v>
      </c>
      <c r="EC49" s="26"/>
      <c r="ED49" s="25">
        <v>10</v>
      </c>
      <c r="EE49" s="26">
        <f t="shared" si="564"/>
        <v>10</v>
      </c>
      <c r="EF49" s="26">
        <f t="shared" ref="EF49:EG49" si="599">SUM(DZ49+EC49)</f>
        <v>0</v>
      </c>
      <c r="EG49" s="26">
        <f t="shared" si="599"/>
        <v>201</v>
      </c>
      <c r="EH49" s="27">
        <f t="shared" si="566"/>
        <v>201</v>
      </c>
      <c r="EI49" s="30">
        <f>November!EO49</f>
        <v>0</v>
      </c>
      <c r="EJ49" s="26">
        <f>November!EP49</f>
        <v>103</v>
      </c>
      <c r="EK49" s="26">
        <f t="shared" si="567"/>
        <v>103</v>
      </c>
      <c r="EL49" s="26"/>
      <c r="EM49" s="25">
        <v>14</v>
      </c>
      <c r="EN49" s="26">
        <f t="shared" si="568"/>
        <v>14</v>
      </c>
      <c r="EO49" s="26">
        <f t="shared" ref="EO49:EP49" si="600">SUM(EI49+EL49)</f>
        <v>0</v>
      </c>
      <c r="EP49" s="26">
        <f t="shared" si="600"/>
        <v>117</v>
      </c>
      <c r="EQ49" s="27">
        <f t="shared" si="570"/>
        <v>117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24">
        <f>November!J50</f>
        <v>0</v>
      </c>
      <c r="E50" s="25">
        <f>November!K50</f>
        <v>0</v>
      </c>
      <c r="F50" s="26"/>
      <c r="G50" s="26"/>
      <c r="H50" s="26"/>
      <c r="I50" s="26"/>
      <c r="J50" s="26"/>
      <c r="K50" s="26"/>
      <c r="L50" s="27"/>
      <c r="M50" s="28">
        <f>November!S50</f>
        <v>0</v>
      </c>
      <c r="N50" s="26">
        <f>November!T50</f>
        <v>0</v>
      </c>
      <c r="O50" s="26"/>
      <c r="P50" s="26"/>
      <c r="Q50" s="26"/>
      <c r="R50" s="26"/>
      <c r="S50" s="26"/>
      <c r="T50" s="26"/>
      <c r="U50" s="27"/>
      <c r="V50" s="28">
        <f>November!AB50</f>
        <v>0</v>
      </c>
      <c r="W50" s="28">
        <f>November!AC50</f>
        <v>0</v>
      </c>
      <c r="X50" s="26"/>
      <c r="Y50" s="26"/>
      <c r="Z50" s="26"/>
      <c r="AA50" s="26"/>
      <c r="AB50" s="26"/>
      <c r="AC50" s="26"/>
      <c r="AD50" s="27"/>
      <c r="AE50" s="28">
        <f>November!AK50</f>
        <v>0</v>
      </c>
      <c r="AF50" s="28">
        <f>November!AL50</f>
        <v>0</v>
      </c>
      <c r="AG50" s="26"/>
      <c r="AH50" s="26"/>
      <c r="AI50" s="26"/>
      <c r="AJ50" s="26"/>
      <c r="AK50" s="26"/>
      <c r="AL50" s="26"/>
      <c r="AM50" s="29"/>
      <c r="AN50" s="30">
        <f>November!AT50</f>
        <v>0</v>
      </c>
      <c r="AO50" s="26">
        <f>November!AU50</f>
        <v>0</v>
      </c>
      <c r="AP50" s="26"/>
      <c r="AQ50" s="26"/>
      <c r="AR50" s="26"/>
      <c r="AS50" s="26"/>
      <c r="AT50" s="26"/>
      <c r="AU50" s="26"/>
      <c r="AV50" s="27"/>
      <c r="AW50" s="28">
        <f>November!BC50</f>
        <v>0</v>
      </c>
      <c r="AX50" s="28">
        <f>November!BD50</f>
        <v>0</v>
      </c>
      <c r="AY50" s="26"/>
      <c r="AZ50" s="26"/>
      <c r="BA50" s="26"/>
      <c r="BB50" s="26"/>
      <c r="BC50" s="26"/>
      <c r="BD50" s="26"/>
      <c r="BE50" s="29"/>
      <c r="BF50" s="30">
        <f>November!BL50</f>
        <v>0</v>
      </c>
      <c r="BG50" s="26">
        <f>November!BL50</f>
        <v>0</v>
      </c>
      <c r="BH50" s="26"/>
      <c r="BI50" s="26"/>
      <c r="BJ50" s="26"/>
      <c r="BK50" s="26"/>
      <c r="BL50" s="26"/>
      <c r="BM50" s="26"/>
      <c r="BN50" s="27"/>
      <c r="BO50" s="28">
        <f>November!BU50</f>
        <v>0</v>
      </c>
      <c r="BP50" s="28">
        <f>November!BV50</f>
        <v>0</v>
      </c>
      <c r="BQ50" s="26"/>
      <c r="BR50" s="26"/>
      <c r="BS50" s="26"/>
      <c r="BT50" s="26"/>
      <c r="BU50" s="26"/>
      <c r="BV50" s="26"/>
      <c r="BW50" s="29"/>
      <c r="BX50" s="30">
        <f>November!CD50</f>
        <v>0</v>
      </c>
      <c r="BY50" s="26">
        <f>November!CE50</f>
        <v>0</v>
      </c>
      <c r="BZ50" s="26"/>
      <c r="CA50" s="26"/>
      <c r="CB50" s="26"/>
      <c r="CC50" s="26"/>
      <c r="CD50" s="26"/>
      <c r="CE50" s="26"/>
      <c r="CF50" s="27"/>
      <c r="CG50" s="28">
        <f>November!CM50</f>
        <v>0</v>
      </c>
      <c r="CH50" s="28">
        <f>November!CN50</f>
        <v>0</v>
      </c>
      <c r="CI50" s="26"/>
      <c r="CJ50" s="26"/>
      <c r="CK50" s="26"/>
      <c r="CL50" s="26"/>
      <c r="CM50" s="26"/>
      <c r="CN50" s="26"/>
      <c r="CO50" s="29"/>
      <c r="CP50" s="95"/>
      <c r="CQ50" s="96"/>
      <c r="CR50" s="96"/>
      <c r="CS50" s="100"/>
      <c r="CT50" s="100"/>
      <c r="CU50" s="100"/>
      <c r="CV50" s="96"/>
      <c r="CW50" s="96"/>
      <c r="CX50" s="97"/>
      <c r="CY50" s="28">
        <f>November!DE50</f>
        <v>0</v>
      </c>
      <c r="CZ50" s="28">
        <f>November!DF50</f>
        <v>0</v>
      </c>
      <c r="DA50" s="26"/>
      <c r="DB50" s="26"/>
      <c r="DC50" s="26"/>
      <c r="DD50" s="26"/>
      <c r="DE50" s="26"/>
      <c r="DF50" s="26"/>
      <c r="DG50" s="29"/>
      <c r="DH50" s="30">
        <f>November!DN50</f>
        <v>0</v>
      </c>
      <c r="DI50" s="26">
        <f>November!DO50</f>
        <v>0</v>
      </c>
      <c r="DJ50" s="26"/>
      <c r="DK50" s="26"/>
      <c r="DL50" s="26"/>
      <c r="DM50" s="26"/>
      <c r="DN50" s="26"/>
      <c r="DO50" s="26"/>
      <c r="DP50" s="27"/>
      <c r="DQ50" s="28"/>
      <c r="DR50" s="26"/>
      <c r="DS50" s="26"/>
      <c r="DT50" s="26"/>
      <c r="DU50" s="26"/>
      <c r="DV50" s="26"/>
      <c r="DW50" s="26"/>
      <c r="DX50" s="26"/>
      <c r="DY50" s="29"/>
      <c r="DZ50" s="30">
        <f>November!EF50</f>
        <v>0</v>
      </c>
      <c r="EA50" s="26">
        <f>November!EG50</f>
        <v>0</v>
      </c>
      <c r="EB50" s="26"/>
      <c r="EC50" s="26"/>
      <c r="ED50" s="26"/>
      <c r="EE50" s="26"/>
      <c r="EF50" s="26"/>
      <c r="EG50" s="26"/>
      <c r="EH50" s="29"/>
      <c r="EI50" s="30">
        <f>November!EO50</f>
        <v>0</v>
      </c>
      <c r="EJ50" s="26">
        <f>November!EP50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77"/>
      <c r="B51" s="278"/>
      <c r="C51" s="247"/>
      <c r="D51" s="329">
        <f>November!J51</f>
        <v>0</v>
      </c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6"/>
    </row>
    <row r="52" spans="1:156" ht="14">
      <c r="A52" s="276" t="s">
        <v>70</v>
      </c>
      <c r="B52" s="256"/>
      <c r="C52" s="52" t="s">
        <v>71</v>
      </c>
      <c r="D52" s="315">
        <f>November!J52</f>
        <v>0</v>
      </c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6"/>
    </row>
    <row r="53" spans="1:156" ht="14">
      <c r="A53" s="45" t="s">
        <v>70</v>
      </c>
      <c r="B53" s="46">
        <v>1</v>
      </c>
      <c r="C53" s="57" t="s">
        <v>72</v>
      </c>
      <c r="D53" s="24">
        <f>November!J53</f>
        <v>0</v>
      </c>
      <c r="E53" s="25">
        <f>November!K53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1">SUM(D53+G53)</f>
        <v>0</v>
      </c>
      <c r="K53" s="26">
        <f t="shared" si="601"/>
        <v>0</v>
      </c>
      <c r="L53" s="27">
        <f>SUM(J53:K53)</f>
        <v>0</v>
      </c>
      <c r="M53" s="28">
        <f>November!S53</f>
        <v>0</v>
      </c>
      <c r="N53" s="26">
        <f>November!T53</f>
        <v>0</v>
      </c>
      <c r="O53" s="26">
        <f>SUM(M53:N53)</f>
        <v>0</v>
      </c>
      <c r="P53" s="25">
        <v>0</v>
      </c>
      <c r="Q53" s="25">
        <v>0</v>
      </c>
      <c r="R53" s="26">
        <f>SUM(P53:Q53)</f>
        <v>0</v>
      </c>
      <c r="S53" s="26">
        <f t="shared" ref="S53:T53" si="602">SUM(M53+P53)</f>
        <v>0</v>
      </c>
      <c r="T53" s="26">
        <f t="shared" si="602"/>
        <v>0</v>
      </c>
      <c r="U53" s="27">
        <f>SUM(S53:T53)</f>
        <v>0</v>
      </c>
      <c r="V53" s="28">
        <f>November!AB53</f>
        <v>0</v>
      </c>
      <c r="W53" s="28">
        <f>November!AC53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3">SUM(V53+Y53)</f>
        <v>0</v>
      </c>
      <c r="AC53" s="26">
        <f t="shared" si="603"/>
        <v>0</v>
      </c>
      <c r="AD53" s="27">
        <f>SUM(AB53:AC53)</f>
        <v>0</v>
      </c>
      <c r="AE53" s="28">
        <f>November!AK53</f>
        <v>0</v>
      </c>
      <c r="AF53" s="28">
        <f>November!AL53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4">SUM(AE53+AH53)</f>
        <v>0</v>
      </c>
      <c r="AL53" s="26">
        <f t="shared" si="604"/>
        <v>1</v>
      </c>
      <c r="AM53" s="27">
        <f>SUM(AK53:AL53)</f>
        <v>1</v>
      </c>
      <c r="AN53" s="30">
        <f>November!AT53</f>
        <v>0</v>
      </c>
      <c r="AO53" s="26">
        <f>November!AU53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5">SUM(AN53+AQ53)</f>
        <v>0</v>
      </c>
      <c r="AU53" s="26">
        <f t="shared" si="605"/>
        <v>0</v>
      </c>
      <c r="AV53" s="27">
        <f>SUM(AT53:AU53)</f>
        <v>0</v>
      </c>
      <c r="AW53" s="28">
        <f>November!BC53</f>
        <v>0</v>
      </c>
      <c r="AX53" s="28">
        <f>November!BD53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6">SUM(AW53+AZ53)</f>
        <v>0</v>
      </c>
      <c r="BD53" s="26">
        <f t="shared" si="606"/>
        <v>0</v>
      </c>
      <c r="BE53" s="27">
        <f>SUM(BC53:BD53)</f>
        <v>0</v>
      </c>
      <c r="BF53" s="30">
        <f>November!BL53</f>
        <v>0</v>
      </c>
      <c r="BG53" s="26">
        <f>November!BL53</f>
        <v>0</v>
      </c>
      <c r="BH53" s="26">
        <f>SUM(BF53:BG53)</f>
        <v>0</v>
      </c>
      <c r="BI53" s="25">
        <v>0</v>
      </c>
      <c r="BJ53" s="25">
        <v>0</v>
      </c>
      <c r="BK53" s="26">
        <f>SUM(BI53:BJ53)</f>
        <v>0</v>
      </c>
      <c r="BL53" s="26">
        <f t="shared" ref="BL53:BM53" si="607">SUM(BF53+BI53)</f>
        <v>0</v>
      </c>
      <c r="BM53" s="26">
        <f t="shared" si="607"/>
        <v>0</v>
      </c>
      <c r="BN53" s="27">
        <f>SUM(BL53:BM53)</f>
        <v>0</v>
      </c>
      <c r="BO53" s="28">
        <f>November!BU53</f>
        <v>0</v>
      </c>
      <c r="BP53" s="28">
        <f>November!BV53</f>
        <v>0</v>
      </c>
      <c r="BQ53" s="26">
        <f>SUM(BO53:BP53)</f>
        <v>0</v>
      </c>
      <c r="BR53" s="26"/>
      <c r="BS53" s="26"/>
      <c r="BT53" s="26">
        <f>SUM(BR53:BS53)</f>
        <v>0</v>
      </c>
      <c r="BU53" s="26">
        <f t="shared" ref="BU53:BV53" si="608">SUM(BO53+BR53)</f>
        <v>0</v>
      </c>
      <c r="BV53" s="26">
        <f t="shared" si="608"/>
        <v>0</v>
      </c>
      <c r="BW53" s="27">
        <f>SUM(BU53:BV53)</f>
        <v>0</v>
      </c>
      <c r="BX53" s="30">
        <f>November!CD53</f>
        <v>0</v>
      </c>
      <c r="BY53" s="26">
        <f>November!CE53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09">SUM(BX53+CA53)</f>
        <v>0</v>
      </c>
      <c r="CE53" s="26">
        <f t="shared" si="609"/>
        <v>0</v>
      </c>
      <c r="CF53" s="27">
        <f>SUM(CD53:CE53)</f>
        <v>0</v>
      </c>
      <c r="CG53" s="28">
        <f>November!CM53</f>
        <v>0</v>
      </c>
      <c r="CH53" s="28">
        <f>November!CN53</f>
        <v>0</v>
      </c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10">SUM(CG53+CJ53)</f>
        <v>0</v>
      </c>
      <c r="CN53" s="26">
        <f t="shared" si="610"/>
        <v>0</v>
      </c>
      <c r="CO53" s="27">
        <f>SUM(CM53:CN53)</f>
        <v>0</v>
      </c>
      <c r="CP53" s="95">
        <f ca="1">IFERROR(__xludf.DUMMYFUNCTION("""COMPUTED_VALUE"""),0)</f>
        <v>0</v>
      </c>
      <c r="CQ53" s="96">
        <f ca="1">IFERROR(__xludf.DUMMYFUNCTION("""COMPUTED_VALUE"""),0)</f>
        <v>0</v>
      </c>
      <c r="CR53" s="96">
        <f ca="1">IFERROR(__xludf.DUMMYFUNCTION("""COMPUTED_VALUE"""),0)</f>
        <v>0</v>
      </c>
      <c r="CS53" s="100">
        <f ca="1">IFERROR(__xludf.DUMMYFUNCTION("""COMPUTED_VALUE"""),0)</f>
        <v>0</v>
      </c>
      <c r="CT53" s="100">
        <f ca="1">IFERROR(__xludf.DUMMYFUNCTION("""COMPUTED_VALUE"""),0)</f>
        <v>0</v>
      </c>
      <c r="CU53" s="100">
        <f ca="1">IFERROR(__xludf.DUMMYFUNCTION("""COMPUTED_VALUE"""),0)</f>
        <v>0</v>
      </c>
      <c r="CV53" s="96">
        <f ca="1">IFERROR(__xludf.DUMMYFUNCTION("""COMPUTED_VALUE"""),0)</f>
        <v>0</v>
      </c>
      <c r="CW53" s="96">
        <f ca="1">IFERROR(__xludf.DUMMYFUNCTION("""COMPUTED_VALUE"""),0)</f>
        <v>0</v>
      </c>
      <c r="CX53" s="97">
        <f ca="1">IFERROR(__xludf.DUMMYFUNCTION("""COMPUTED_VALUE"""),0)</f>
        <v>0</v>
      </c>
      <c r="CY53" s="28">
        <f>November!DE53</f>
        <v>0</v>
      </c>
      <c r="CZ53" s="28">
        <f>November!DF53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11">SUM(CY53+DB53)</f>
        <v>0</v>
      </c>
      <c r="DF53" s="26">
        <f t="shared" si="611"/>
        <v>0</v>
      </c>
      <c r="DG53" s="27">
        <f>SUM(DE53:DF53)</f>
        <v>0</v>
      </c>
      <c r="DH53" s="30">
        <f>November!DN53</f>
        <v>0</v>
      </c>
      <c r="DI53" s="26">
        <f>November!DO53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2">SUM(DH53+DK53)</f>
        <v>0</v>
      </c>
      <c r="DO53" s="26">
        <f t="shared" si="612"/>
        <v>0</v>
      </c>
      <c r="DP53" s="27">
        <f>SUM(DN53:DO53)</f>
        <v>0</v>
      </c>
      <c r="DQ53" s="28">
        <f>November!DW53</f>
        <v>9</v>
      </c>
      <c r="DR53" s="26">
        <f>November!DX53</f>
        <v>8</v>
      </c>
      <c r="DS53" s="26">
        <f>SUM(DQ53:DR53)</f>
        <v>17</v>
      </c>
      <c r="DT53" s="25">
        <v>2</v>
      </c>
      <c r="DU53" s="25">
        <v>0</v>
      </c>
      <c r="DV53" s="26">
        <f>SUM(DT53:DU53)</f>
        <v>2</v>
      </c>
      <c r="DW53" s="26">
        <f t="shared" ref="DW53:DX53" si="613">SUM(DQ53+DT53)</f>
        <v>11</v>
      </c>
      <c r="DX53" s="26">
        <f t="shared" si="613"/>
        <v>8</v>
      </c>
      <c r="DY53" s="27">
        <f>SUM(DW53:DX53)</f>
        <v>19</v>
      </c>
      <c r="DZ53" s="30">
        <f>November!EF53</f>
        <v>0</v>
      </c>
      <c r="EA53" s="26">
        <f>November!EG53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4">SUM(DZ53+EC53)</f>
        <v>0</v>
      </c>
      <c r="EG53" s="26">
        <f t="shared" si="614"/>
        <v>0</v>
      </c>
      <c r="EH53" s="27">
        <f>SUM(EF53:EG53)</f>
        <v>0</v>
      </c>
      <c r="EI53" s="30">
        <f>November!EO53</f>
        <v>0</v>
      </c>
      <c r="EJ53" s="26">
        <f>November!EP53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5">SUM(EI53+EL53)</f>
        <v>0</v>
      </c>
      <c r="EP53" s="26">
        <f t="shared" si="615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24">
        <f>November!J54</f>
        <v>0</v>
      </c>
      <c r="E54" s="25">
        <f>November!K54</f>
        <v>0</v>
      </c>
      <c r="F54" s="26"/>
      <c r="G54" s="26"/>
      <c r="H54" s="26"/>
      <c r="I54" s="26"/>
      <c r="J54" s="26"/>
      <c r="K54" s="26"/>
      <c r="L54" s="27"/>
      <c r="M54" s="28">
        <f>November!S54</f>
        <v>0</v>
      </c>
      <c r="N54" s="26">
        <f>November!T54</f>
        <v>0</v>
      </c>
      <c r="O54" s="26"/>
      <c r="P54" s="26"/>
      <c r="Q54" s="26"/>
      <c r="R54" s="26"/>
      <c r="S54" s="26"/>
      <c r="T54" s="26"/>
      <c r="U54" s="27"/>
      <c r="V54" s="28">
        <f>November!AB54</f>
        <v>0</v>
      </c>
      <c r="W54" s="28">
        <f>November!AC54</f>
        <v>0</v>
      </c>
      <c r="X54" s="26"/>
      <c r="Y54" s="26"/>
      <c r="Z54" s="26"/>
      <c r="AA54" s="26"/>
      <c r="AB54" s="26"/>
      <c r="AC54" s="26"/>
      <c r="AD54" s="27"/>
      <c r="AE54" s="28">
        <f>November!AK54</f>
        <v>0</v>
      </c>
      <c r="AF54" s="28">
        <f>November!AL54</f>
        <v>0</v>
      </c>
      <c r="AG54" s="26"/>
      <c r="AH54" s="26"/>
      <c r="AI54" s="26"/>
      <c r="AJ54" s="26"/>
      <c r="AK54" s="26"/>
      <c r="AL54" s="26"/>
      <c r="AM54" s="29"/>
      <c r="AN54" s="30">
        <f>November!AT54</f>
        <v>0</v>
      </c>
      <c r="AO54" s="26">
        <f>November!AU54</f>
        <v>0</v>
      </c>
      <c r="AP54" s="26"/>
      <c r="AQ54" s="26"/>
      <c r="AR54" s="26"/>
      <c r="AS54" s="26"/>
      <c r="AT54" s="26"/>
      <c r="AU54" s="26"/>
      <c r="AV54" s="27"/>
      <c r="AW54" s="28">
        <f>November!BC54</f>
        <v>0</v>
      </c>
      <c r="AX54" s="28">
        <f>November!BD54</f>
        <v>0</v>
      </c>
      <c r="AY54" s="26"/>
      <c r="AZ54" s="26"/>
      <c r="BA54" s="26"/>
      <c r="BB54" s="26"/>
      <c r="BC54" s="26"/>
      <c r="BD54" s="26"/>
      <c r="BE54" s="29"/>
      <c r="BF54" s="30">
        <f>November!BL54</f>
        <v>0</v>
      </c>
      <c r="BG54" s="26">
        <f>November!BL54</f>
        <v>0</v>
      </c>
      <c r="BH54" s="26"/>
      <c r="BI54" s="26"/>
      <c r="BJ54" s="26"/>
      <c r="BK54" s="26"/>
      <c r="BL54" s="26"/>
      <c r="BM54" s="26"/>
      <c r="BN54" s="27"/>
      <c r="BO54" s="28">
        <f>November!BU54</f>
        <v>0</v>
      </c>
      <c r="BP54" s="28">
        <f>November!BV54</f>
        <v>0</v>
      </c>
      <c r="BQ54" s="26"/>
      <c r="BR54" s="26"/>
      <c r="BS54" s="26"/>
      <c r="BT54" s="26"/>
      <c r="BU54" s="26"/>
      <c r="BV54" s="26"/>
      <c r="BW54" s="29"/>
      <c r="BX54" s="30">
        <f>November!CD54</f>
        <v>0</v>
      </c>
      <c r="BY54" s="26">
        <f>November!CE54</f>
        <v>0</v>
      </c>
      <c r="BZ54" s="26"/>
      <c r="CA54" s="26"/>
      <c r="CB54" s="26"/>
      <c r="CC54" s="26"/>
      <c r="CD54" s="26"/>
      <c r="CE54" s="26"/>
      <c r="CF54" s="27"/>
      <c r="CG54" s="28">
        <f>November!CM54</f>
        <v>0</v>
      </c>
      <c r="CH54" s="28">
        <f>November!CN54</f>
        <v>0</v>
      </c>
      <c r="CI54" s="26"/>
      <c r="CJ54" s="26"/>
      <c r="CK54" s="26"/>
      <c r="CL54" s="26"/>
      <c r="CM54" s="26"/>
      <c r="CN54" s="26"/>
      <c r="CO54" s="29"/>
      <c r="CP54" s="95"/>
      <c r="CQ54" s="96"/>
      <c r="CR54" s="96"/>
      <c r="CS54" s="100"/>
      <c r="CT54" s="100"/>
      <c r="CU54" s="100"/>
      <c r="CV54" s="96"/>
      <c r="CW54" s="96"/>
      <c r="CX54" s="97"/>
      <c r="CY54" s="28">
        <f>November!DE54</f>
        <v>0</v>
      </c>
      <c r="CZ54" s="28">
        <f>November!DF54</f>
        <v>0</v>
      </c>
      <c r="DA54" s="26"/>
      <c r="DB54" s="26"/>
      <c r="DC54" s="26"/>
      <c r="DD54" s="26"/>
      <c r="DE54" s="26"/>
      <c r="DF54" s="26"/>
      <c r="DG54" s="29"/>
      <c r="DH54" s="30">
        <f>November!DN54</f>
        <v>0</v>
      </c>
      <c r="DI54" s="26">
        <f>November!DO54</f>
        <v>0</v>
      </c>
      <c r="DJ54" s="26"/>
      <c r="DK54" s="26"/>
      <c r="DL54" s="26"/>
      <c r="DM54" s="26"/>
      <c r="DN54" s="26"/>
      <c r="DO54" s="26"/>
      <c r="DP54" s="27"/>
      <c r="DQ54" s="28">
        <f>November!DW54</f>
        <v>0</v>
      </c>
      <c r="DR54" s="26">
        <f>November!DX54</f>
        <v>0</v>
      </c>
      <c r="DS54" s="26"/>
      <c r="DT54" s="26"/>
      <c r="DU54" s="26"/>
      <c r="DV54" s="26"/>
      <c r="DW54" s="26"/>
      <c r="DX54" s="26"/>
      <c r="DY54" s="29"/>
      <c r="DZ54" s="30">
        <f>November!EF54</f>
        <v>0</v>
      </c>
      <c r="EA54" s="26">
        <f>November!EG54</f>
        <v>0</v>
      </c>
      <c r="EB54" s="26"/>
      <c r="EC54" s="26"/>
      <c r="ED54" s="26"/>
      <c r="EE54" s="26"/>
      <c r="EF54" s="26"/>
      <c r="EG54" s="26"/>
      <c r="EH54" s="29"/>
      <c r="EI54" s="30">
        <f>November!EO54</f>
        <v>0</v>
      </c>
      <c r="EJ54" s="26">
        <f>November!EP54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24">
        <f>November!J55</f>
        <v>0</v>
      </c>
      <c r="E55" s="25">
        <f>November!K55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6">SUM(D55+G55)</f>
        <v>0</v>
      </c>
      <c r="K55" s="26">
        <f t="shared" si="616"/>
        <v>0</v>
      </c>
      <c r="L55" s="27">
        <f>SUM(J55:K55)</f>
        <v>0</v>
      </c>
      <c r="M55" s="28">
        <f>November!S55</f>
        <v>0</v>
      </c>
      <c r="N55" s="26">
        <f>November!T55</f>
        <v>0</v>
      </c>
      <c r="O55" s="26">
        <f>SUM(M55:N55)</f>
        <v>0</v>
      </c>
      <c r="P55" s="25">
        <v>0</v>
      </c>
      <c r="Q55" s="25">
        <v>0</v>
      </c>
      <c r="R55" s="26">
        <f>SUM(P55:Q55)</f>
        <v>0</v>
      </c>
      <c r="S55" s="26">
        <f t="shared" ref="S55:T55" si="617">SUM(M55+P55)</f>
        <v>0</v>
      </c>
      <c r="T55" s="26">
        <f t="shared" si="617"/>
        <v>0</v>
      </c>
      <c r="U55" s="27">
        <f>SUM(S55:T55)</f>
        <v>0</v>
      </c>
      <c r="V55" s="28">
        <f>November!AB55</f>
        <v>0</v>
      </c>
      <c r="W55" s="28">
        <f>November!AC55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8">SUM(V55+Y55)</f>
        <v>0</v>
      </c>
      <c r="AC55" s="26">
        <f t="shared" si="618"/>
        <v>0</v>
      </c>
      <c r="AD55" s="27">
        <f>SUM(AB55:AC55)</f>
        <v>0</v>
      </c>
      <c r="AE55" s="28">
        <f>November!AK55</f>
        <v>0</v>
      </c>
      <c r="AF55" s="28">
        <f>November!AL55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19">SUM(AE55+AH55)</f>
        <v>0</v>
      </c>
      <c r="AL55" s="26">
        <f t="shared" si="619"/>
        <v>1</v>
      </c>
      <c r="AM55" s="27">
        <f>SUM(AK55:AL55)</f>
        <v>1</v>
      </c>
      <c r="AN55" s="30">
        <f>November!AT55</f>
        <v>0</v>
      </c>
      <c r="AO55" s="26">
        <f>November!AU55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20">SUM(AN55+AQ55)</f>
        <v>0</v>
      </c>
      <c r="AU55" s="26">
        <f t="shared" si="620"/>
        <v>0</v>
      </c>
      <c r="AV55" s="27">
        <f>SUM(AT55:AU55)</f>
        <v>0</v>
      </c>
      <c r="AW55" s="28">
        <f>November!BC55</f>
        <v>0</v>
      </c>
      <c r="AX55" s="28">
        <f>November!BD55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1">SUM(AW55+AZ55)</f>
        <v>0</v>
      </c>
      <c r="BD55" s="26">
        <f t="shared" si="621"/>
        <v>0</v>
      </c>
      <c r="BE55" s="27">
        <f>SUM(BC55:BD55)</f>
        <v>0</v>
      </c>
      <c r="BF55" s="30">
        <f>November!BL55</f>
        <v>0</v>
      </c>
      <c r="BG55" s="26">
        <f>November!BL55</f>
        <v>0</v>
      </c>
      <c r="BH55" s="26">
        <f>SUM(BF55:BG55)</f>
        <v>0</v>
      </c>
      <c r="BI55" s="25">
        <v>0</v>
      </c>
      <c r="BJ55" s="25">
        <v>0</v>
      </c>
      <c r="BK55" s="26">
        <f>SUM(BI55:BJ55)</f>
        <v>0</v>
      </c>
      <c r="BL55" s="26">
        <f t="shared" ref="BL55:BM55" si="622">SUM(BF55+BI55)</f>
        <v>0</v>
      </c>
      <c r="BM55" s="26">
        <f t="shared" si="622"/>
        <v>0</v>
      </c>
      <c r="BN55" s="27">
        <f>SUM(BL55:BM55)</f>
        <v>0</v>
      </c>
      <c r="BO55" s="28">
        <f>November!BU55</f>
        <v>0</v>
      </c>
      <c r="BP55" s="28">
        <f>November!BV55</f>
        <v>0</v>
      </c>
      <c r="BQ55" s="26">
        <f>SUM(BO55:BP55)</f>
        <v>0</v>
      </c>
      <c r="BR55" s="26"/>
      <c r="BS55" s="26"/>
      <c r="BT55" s="26">
        <f>SUM(BR55:BS55)</f>
        <v>0</v>
      </c>
      <c r="BU55" s="26">
        <f t="shared" ref="BU55:BV55" si="623">SUM(BO55+BR55)</f>
        <v>0</v>
      </c>
      <c r="BV55" s="26">
        <f t="shared" si="623"/>
        <v>0</v>
      </c>
      <c r="BW55" s="27">
        <f>SUM(BU55:BV55)</f>
        <v>0</v>
      </c>
      <c r="BX55" s="30">
        <f>November!CD55</f>
        <v>0</v>
      </c>
      <c r="BY55" s="26">
        <f>November!CE55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4">SUM(BX55+CA55)</f>
        <v>0</v>
      </c>
      <c r="CE55" s="26">
        <f t="shared" si="624"/>
        <v>0</v>
      </c>
      <c r="CF55" s="27">
        <f>SUM(CD55:CE55)</f>
        <v>0</v>
      </c>
      <c r="CG55" s="28">
        <f>November!CM55</f>
        <v>0</v>
      </c>
      <c r="CH55" s="28">
        <f>November!CN55</f>
        <v>0</v>
      </c>
      <c r="CI55" s="26">
        <f>SUM(CG55:CH55)</f>
        <v>0</v>
      </c>
      <c r="CJ55" s="25">
        <v>0</v>
      </c>
      <c r="CK55" s="25">
        <v>0</v>
      </c>
      <c r="CL55" s="26">
        <f>SUM(CJ55:CK55)</f>
        <v>0</v>
      </c>
      <c r="CM55" s="26">
        <f t="shared" ref="CM55:CN55" si="625">SUM(CG55+CJ55)</f>
        <v>0</v>
      </c>
      <c r="CN55" s="26">
        <f t="shared" si="625"/>
        <v>0</v>
      </c>
      <c r="CO55" s="27">
        <f>SUM(CM55:CN55)</f>
        <v>0</v>
      </c>
      <c r="CP55" s="95">
        <f ca="1">IFERROR(__xludf.DUMMYFUNCTION("""COMPUTED_VALUE"""),0)</f>
        <v>0</v>
      </c>
      <c r="CQ55" s="96">
        <f ca="1">IFERROR(__xludf.DUMMYFUNCTION("""COMPUTED_VALUE"""),0)</f>
        <v>0</v>
      </c>
      <c r="CR55" s="96">
        <f ca="1">IFERROR(__xludf.DUMMYFUNCTION("""COMPUTED_VALUE"""),0)</f>
        <v>0</v>
      </c>
      <c r="CS55" s="100">
        <f ca="1">IFERROR(__xludf.DUMMYFUNCTION("""COMPUTED_VALUE"""),0)</f>
        <v>0</v>
      </c>
      <c r="CT55" s="100">
        <f ca="1">IFERROR(__xludf.DUMMYFUNCTION("""COMPUTED_VALUE"""),0)</f>
        <v>0</v>
      </c>
      <c r="CU55" s="100">
        <f ca="1">IFERROR(__xludf.DUMMYFUNCTION("""COMPUTED_VALUE"""),0)</f>
        <v>0</v>
      </c>
      <c r="CV55" s="96">
        <f ca="1">IFERROR(__xludf.DUMMYFUNCTION("""COMPUTED_VALUE"""),0)</f>
        <v>0</v>
      </c>
      <c r="CW55" s="96">
        <f ca="1">IFERROR(__xludf.DUMMYFUNCTION("""COMPUTED_VALUE"""),0)</f>
        <v>0</v>
      </c>
      <c r="CX55" s="97">
        <f ca="1">IFERROR(__xludf.DUMMYFUNCTION("""COMPUTED_VALUE"""),0)</f>
        <v>0</v>
      </c>
      <c r="CY55" s="28">
        <f>November!DE55</f>
        <v>0</v>
      </c>
      <c r="CZ55" s="28">
        <f>November!DF55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6">SUM(CY55+DB55)</f>
        <v>0</v>
      </c>
      <c r="DF55" s="26">
        <f t="shared" si="626"/>
        <v>0</v>
      </c>
      <c r="DG55" s="27">
        <f>SUM(DE55:DF55)</f>
        <v>0</v>
      </c>
      <c r="DH55" s="30">
        <f>November!DN55</f>
        <v>0</v>
      </c>
      <c r="DI55" s="26">
        <f>November!DO55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7">SUM(DH55+DK55)</f>
        <v>0</v>
      </c>
      <c r="DO55" s="26">
        <f t="shared" si="627"/>
        <v>0</v>
      </c>
      <c r="DP55" s="27">
        <f>SUM(DN55:DO55)</f>
        <v>0</v>
      </c>
      <c r="DQ55" s="28">
        <f>November!DW55</f>
        <v>9</v>
      </c>
      <c r="DR55" s="26">
        <f>November!DX55</f>
        <v>8</v>
      </c>
      <c r="DS55" s="26">
        <f>SUM(DQ55:DR55)</f>
        <v>17</v>
      </c>
      <c r="DT55" s="25">
        <v>2</v>
      </c>
      <c r="DU55" s="25">
        <v>0</v>
      </c>
      <c r="DV55" s="26">
        <f>SUM(DT55:DU55)</f>
        <v>2</v>
      </c>
      <c r="DW55" s="26">
        <f t="shared" ref="DW55:DX55" si="628">SUM(DQ55+DT55)</f>
        <v>11</v>
      </c>
      <c r="DX55" s="26">
        <f t="shared" si="628"/>
        <v>8</v>
      </c>
      <c r="DY55" s="27">
        <f>SUM(DW55:DX55)</f>
        <v>19</v>
      </c>
      <c r="DZ55" s="30">
        <f>November!EF55</f>
        <v>0</v>
      </c>
      <c r="EA55" s="26">
        <f>November!EG55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29">SUM(DZ55+EC55)</f>
        <v>0</v>
      </c>
      <c r="EG55" s="26">
        <f t="shared" si="629"/>
        <v>0</v>
      </c>
      <c r="EH55" s="27">
        <f>SUM(EF55:EG55)</f>
        <v>0</v>
      </c>
      <c r="EI55" s="30">
        <f>November!EO55</f>
        <v>0</v>
      </c>
      <c r="EJ55" s="26">
        <f>November!EP55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30">SUM(EI55+EL55)</f>
        <v>0</v>
      </c>
      <c r="EP55" s="26">
        <f t="shared" si="630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24">
        <f>November!J56</f>
        <v>0</v>
      </c>
      <c r="E56" s="25">
        <f>November!K56</f>
        <v>0</v>
      </c>
      <c r="F56" s="26"/>
      <c r="G56" s="26"/>
      <c r="H56" s="26"/>
      <c r="I56" s="26"/>
      <c r="J56" s="26"/>
      <c r="K56" s="26"/>
      <c r="L56" s="27"/>
      <c r="M56" s="28">
        <f>November!S56</f>
        <v>0</v>
      </c>
      <c r="N56" s="26">
        <f>November!T56</f>
        <v>0</v>
      </c>
      <c r="O56" s="26"/>
      <c r="P56" s="26"/>
      <c r="Q56" s="26"/>
      <c r="R56" s="26"/>
      <c r="S56" s="26"/>
      <c r="T56" s="26"/>
      <c r="U56" s="27"/>
      <c r="V56" s="28">
        <f>November!AB56</f>
        <v>0</v>
      </c>
      <c r="W56" s="28">
        <f>November!AC56</f>
        <v>0</v>
      </c>
      <c r="X56" s="26"/>
      <c r="Y56" s="26"/>
      <c r="Z56" s="26"/>
      <c r="AA56" s="26"/>
      <c r="AB56" s="26"/>
      <c r="AC56" s="26"/>
      <c r="AD56" s="27"/>
      <c r="AE56" s="28">
        <f>November!AK56</f>
        <v>0</v>
      </c>
      <c r="AF56" s="28">
        <f>November!AL56</f>
        <v>0</v>
      </c>
      <c r="AG56" s="26"/>
      <c r="AH56" s="26"/>
      <c r="AI56" s="26"/>
      <c r="AJ56" s="26"/>
      <c r="AK56" s="26"/>
      <c r="AL56" s="26"/>
      <c r="AM56" s="29"/>
      <c r="AN56" s="30">
        <f>November!AT56</f>
        <v>0</v>
      </c>
      <c r="AO56" s="26">
        <f>November!AU56</f>
        <v>0</v>
      </c>
      <c r="AP56" s="26"/>
      <c r="AQ56" s="26"/>
      <c r="AR56" s="26"/>
      <c r="AS56" s="26"/>
      <c r="AT56" s="26"/>
      <c r="AU56" s="26"/>
      <c r="AV56" s="27"/>
      <c r="AW56" s="28">
        <f>November!BC56</f>
        <v>0</v>
      </c>
      <c r="AX56" s="28">
        <f>November!BD56</f>
        <v>0</v>
      </c>
      <c r="AY56" s="26"/>
      <c r="AZ56" s="26"/>
      <c r="BA56" s="26"/>
      <c r="BB56" s="26"/>
      <c r="BC56" s="26"/>
      <c r="BD56" s="26"/>
      <c r="BE56" s="29"/>
      <c r="BF56" s="30">
        <f>November!BL56</f>
        <v>0</v>
      </c>
      <c r="BG56" s="26">
        <f>November!BL56</f>
        <v>0</v>
      </c>
      <c r="BH56" s="26"/>
      <c r="BI56" s="26"/>
      <c r="BJ56" s="26"/>
      <c r="BK56" s="26"/>
      <c r="BL56" s="26"/>
      <c r="BM56" s="26"/>
      <c r="BN56" s="27"/>
      <c r="BO56" s="28">
        <f>November!BU56</f>
        <v>0</v>
      </c>
      <c r="BP56" s="28">
        <f>November!BV56</f>
        <v>0</v>
      </c>
      <c r="BQ56" s="26"/>
      <c r="BR56" s="26"/>
      <c r="BS56" s="26"/>
      <c r="BT56" s="26"/>
      <c r="BU56" s="26"/>
      <c r="BV56" s="26"/>
      <c r="BW56" s="29"/>
      <c r="BX56" s="30">
        <f>November!CD56</f>
        <v>0</v>
      </c>
      <c r="BY56" s="26">
        <f>November!CE56</f>
        <v>0</v>
      </c>
      <c r="BZ56" s="26"/>
      <c r="CA56" s="26"/>
      <c r="CB56" s="26"/>
      <c r="CC56" s="26"/>
      <c r="CD56" s="26"/>
      <c r="CE56" s="26"/>
      <c r="CF56" s="27"/>
      <c r="CG56" s="28">
        <f>November!CM56</f>
        <v>0</v>
      </c>
      <c r="CH56" s="28">
        <f>November!CN56</f>
        <v>0</v>
      </c>
      <c r="CI56" s="26"/>
      <c r="CJ56" s="26"/>
      <c r="CK56" s="26"/>
      <c r="CL56" s="26"/>
      <c r="CM56" s="26"/>
      <c r="CN56" s="26"/>
      <c r="CO56" s="29"/>
      <c r="CP56" s="95"/>
      <c r="CQ56" s="96"/>
      <c r="CR56" s="96"/>
      <c r="CS56" s="100"/>
      <c r="CT56" s="100"/>
      <c r="CU56" s="100"/>
      <c r="CV56" s="96"/>
      <c r="CW56" s="96"/>
      <c r="CX56" s="97"/>
      <c r="CY56" s="28">
        <f>November!DE56</f>
        <v>0</v>
      </c>
      <c r="CZ56" s="28">
        <f>November!DF56</f>
        <v>0</v>
      </c>
      <c r="DA56" s="26"/>
      <c r="DB56" s="26"/>
      <c r="DC56" s="26"/>
      <c r="DD56" s="26"/>
      <c r="DE56" s="26"/>
      <c r="DF56" s="26"/>
      <c r="DG56" s="29"/>
      <c r="DH56" s="30">
        <f>November!DN56</f>
        <v>0</v>
      </c>
      <c r="DI56" s="26">
        <f>November!DO56</f>
        <v>0</v>
      </c>
      <c r="DJ56" s="26"/>
      <c r="DK56" s="26"/>
      <c r="DL56" s="26"/>
      <c r="DM56" s="26"/>
      <c r="DN56" s="26"/>
      <c r="DO56" s="26"/>
      <c r="DP56" s="27"/>
      <c r="DQ56" s="28">
        <f>November!DW56</f>
        <v>0</v>
      </c>
      <c r="DR56" s="26">
        <f>November!DX56</f>
        <v>0</v>
      </c>
      <c r="DS56" s="26"/>
      <c r="DT56" s="26"/>
      <c r="DU56" s="26"/>
      <c r="DV56" s="26"/>
      <c r="DW56" s="26"/>
      <c r="DX56" s="26"/>
      <c r="DY56" s="29"/>
      <c r="DZ56" s="30">
        <f>November!EF56</f>
        <v>0</v>
      </c>
      <c r="EA56" s="26">
        <f>November!EG56</f>
        <v>0</v>
      </c>
      <c r="EB56" s="26"/>
      <c r="EC56" s="26"/>
      <c r="ED56" s="26"/>
      <c r="EE56" s="26"/>
      <c r="EF56" s="26"/>
      <c r="EG56" s="26"/>
      <c r="EH56" s="29"/>
      <c r="EI56" s="30">
        <f>November!EO56</f>
        <v>0</v>
      </c>
      <c r="EJ56" s="26">
        <f>November!EP56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329">
        <f>November!J57</f>
        <v>0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6"/>
    </row>
    <row r="58" spans="1:156" ht="14">
      <c r="A58" s="276" t="s">
        <v>74</v>
      </c>
      <c r="B58" s="256"/>
      <c r="C58" s="52" t="s">
        <v>75</v>
      </c>
      <c r="D58" s="315">
        <f>November!J58</f>
        <v>0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54"/>
      <c r="BB58" s="254"/>
      <c r="BC58" s="254"/>
      <c r="BD58" s="254"/>
      <c r="BE58" s="254"/>
      <c r="BF58" s="254"/>
      <c r="BG58" s="254"/>
      <c r="BH58" s="254"/>
      <c r="BI58" s="254"/>
      <c r="BJ58" s="254"/>
      <c r="BK58" s="254"/>
      <c r="BL58" s="254"/>
      <c r="BM58" s="254"/>
      <c r="BN58" s="254"/>
      <c r="BO58" s="254"/>
      <c r="BP58" s="254"/>
      <c r="BQ58" s="254"/>
      <c r="BR58" s="254"/>
      <c r="BS58" s="254"/>
      <c r="BT58" s="254"/>
      <c r="BU58" s="254"/>
      <c r="BV58" s="254"/>
      <c r="BW58" s="254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  <c r="EK58" s="254"/>
      <c r="EL58" s="254"/>
      <c r="EM58" s="254"/>
      <c r="EN58" s="254"/>
      <c r="EO58" s="254"/>
      <c r="EP58" s="254"/>
      <c r="EQ58" s="254"/>
      <c r="ER58" s="254"/>
      <c r="ES58" s="254"/>
      <c r="ET58" s="254"/>
      <c r="EU58" s="254"/>
      <c r="EV58" s="254"/>
      <c r="EW58" s="254"/>
      <c r="EX58" s="254"/>
      <c r="EY58" s="254"/>
      <c r="EZ58" s="256"/>
    </row>
    <row r="59" spans="1:156" ht="14">
      <c r="A59" s="45" t="s">
        <v>74</v>
      </c>
      <c r="B59" s="46">
        <v>1</v>
      </c>
      <c r="C59" s="57" t="s">
        <v>76</v>
      </c>
      <c r="D59" s="24">
        <f>November!J59</f>
        <v>0</v>
      </c>
      <c r="E59" s="25">
        <f>November!K59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1">SUM(D59+G59)</f>
        <v>0</v>
      </c>
      <c r="K59" s="26">
        <f t="shared" si="631"/>
        <v>0</v>
      </c>
      <c r="L59" s="27">
        <f>SUM(J59:K59)</f>
        <v>0</v>
      </c>
      <c r="M59" s="28">
        <f>November!S59</f>
        <v>513</v>
      </c>
      <c r="N59" s="26">
        <f>November!T59</f>
        <v>758</v>
      </c>
      <c r="O59" s="26">
        <f>SUM(M59:N59)</f>
        <v>1271</v>
      </c>
      <c r="P59" s="25">
        <v>405</v>
      </c>
      <c r="Q59" s="25">
        <v>412</v>
      </c>
      <c r="R59" s="26">
        <f>SUM(P59:Q59)</f>
        <v>817</v>
      </c>
      <c r="S59" s="26">
        <f t="shared" ref="S59:T59" si="632">SUM(M59+P59)</f>
        <v>918</v>
      </c>
      <c r="T59" s="26">
        <f t="shared" si="632"/>
        <v>1170</v>
      </c>
      <c r="U59" s="27">
        <f>SUM(S59:T59)</f>
        <v>2088</v>
      </c>
      <c r="V59" s="28">
        <f>November!AB59</f>
        <v>403</v>
      </c>
      <c r="W59" s="28">
        <f>November!AC59</f>
        <v>484</v>
      </c>
      <c r="X59" s="26">
        <f>SUM(V59:W59)</f>
        <v>887</v>
      </c>
      <c r="Y59" s="48">
        <v>2</v>
      </c>
      <c r="Z59" s="46">
        <v>2</v>
      </c>
      <c r="AA59" s="26">
        <f>SUM(Y59:Z59)</f>
        <v>4</v>
      </c>
      <c r="AB59" s="26">
        <f t="shared" ref="AB59:AC59" si="633">SUM(V59+Y59)</f>
        <v>405</v>
      </c>
      <c r="AC59" s="26">
        <f t="shared" si="633"/>
        <v>486</v>
      </c>
      <c r="AD59" s="27">
        <f>SUM(AB59:AC59)</f>
        <v>891</v>
      </c>
      <c r="AE59" s="28">
        <f>November!AK59</f>
        <v>70</v>
      </c>
      <c r="AF59" s="28">
        <f>November!AL59</f>
        <v>63</v>
      </c>
      <c r="AG59" s="26">
        <f>SUM(AE59:AF59)</f>
        <v>133</v>
      </c>
      <c r="AH59" s="25">
        <v>4</v>
      </c>
      <c r="AI59" s="25">
        <v>9</v>
      </c>
      <c r="AJ59" s="26">
        <f>SUM(AH59:AI59)</f>
        <v>13</v>
      </c>
      <c r="AK59" s="26">
        <f t="shared" ref="AK59:AL59" si="634">SUM(AE59+AH59)</f>
        <v>74</v>
      </c>
      <c r="AL59" s="26">
        <f t="shared" si="634"/>
        <v>72</v>
      </c>
      <c r="AM59" s="27">
        <f>SUM(AK59:AL59)</f>
        <v>146</v>
      </c>
      <c r="AN59" s="30">
        <f>November!AT59</f>
        <v>88</v>
      </c>
      <c r="AO59" s="26">
        <f>November!AU59</f>
        <v>118</v>
      </c>
      <c r="AP59" s="26">
        <f>SUM(AN59:AO59)</f>
        <v>206</v>
      </c>
      <c r="AQ59" s="25">
        <v>6</v>
      </c>
      <c r="AR59" s="25">
        <v>10</v>
      </c>
      <c r="AS59" s="26">
        <f>SUM(AQ59:AR59)</f>
        <v>16</v>
      </c>
      <c r="AT59" s="26">
        <f t="shared" ref="AT59:AU59" si="635">SUM(AN59+AQ59)</f>
        <v>94</v>
      </c>
      <c r="AU59" s="26">
        <f t="shared" si="635"/>
        <v>128</v>
      </c>
      <c r="AV59" s="27">
        <f>SUM(AT59:AU59)</f>
        <v>222</v>
      </c>
      <c r="AW59" s="28">
        <f>November!BC59</f>
        <v>54</v>
      </c>
      <c r="AX59" s="28">
        <f>November!BD59</f>
        <v>55</v>
      </c>
      <c r="AY59" s="26">
        <f>SUM(AW59:AX59)</f>
        <v>109</v>
      </c>
      <c r="AZ59" s="25">
        <v>4</v>
      </c>
      <c r="BA59" s="25">
        <v>5</v>
      </c>
      <c r="BB59" s="26">
        <f>SUM(AZ59:BA59)</f>
        <v>9</v>
      </c>
      <c r="BC59" s="26">
        <f t="shared" ref="BC59:BD59" si="636">SUM(AW59+AZ59)</f>
        <v>58</v>
      </c>
      <c r="BD59" s="26">
        <f t="shared" si="636"/>
        <v>60</v>
      </c>
      <c r="BE59" s="27">
        <f>SUM(BC59:BD59)</f>
        <v>118</v>
      </c>
      <c r="BF59" s="30">
        <f>November!BL59</f>
        <v>67</v>
      </c>
      <c r="BG59" s="26">
        <f>November!BM59</f>
        <v>129</v>
      </c>
      <c r="BH59" s="26">
        <f>SUM(BF59:BG59)</f>
        <v>196</v>
      </c>
      <c r="BI59" s="26"/>
      <c r="BJ59" s="26"/>
      <c r="BK59" s="26">
        <f>SUM(BI59:BJ59)</f>
        <v>0</v>
      </c>
      <c r="BL59" s="26">
        <f t="shared" ref="BL59:BM59" si="637">SUM(BF59+BI59)</f>
        <v>67</v>
      </c>
      <c r="BM59" s="26">
        <f t="shared" si="637"/>
        <v>129</v>
      </c>
      <c r="BN59" s="27">
        <f>SUM(BL59:BM59)</f>
        <v>196</v>
      </c>
      <c r="BO59" s="28">
        <f>November!BU59</f>
        <v>57</v>
      </c>
      <c r="BP59" s="28">
        <f>November!BV59</f>
        <v>51</v>
      </c>
      <c r="BQ59" s="26">
        <f>SUM(BO59:BP59)</f>
        <v>108</v>
      </c>
      <c r="BR59" s="26"/>
      <c r="BS59" s="26"/>
      <c r="BT59" s="26">
        <f>SUM(BR59:BS59)</f>
        <v>0</v>
      </c>
      <c r="BU59" s="26">
        <f t="shared" ref="BU59:BV59" si="638">SUM(BO59+BR59)</f>
        <v>57</v>
      </c>
      <c r="BV59" s="26">
        <f t="shared" si="638"/>
        <v>51</v>
      </c>
      <c r="BW59" s="27">
        <f>SUM(BU59:BV59)</f>
        <v>108</v>
      </c>
      <c r="BX59" s="30">
        <f>November!CD59</f>
        <v>800</v>
      </c>
      <c r="BY59" s="26">
        <f>November!CE59</f>
        <v>1127</v>
      </c>
      <c r="BZ59" s="26">
        <f>SUM(BX59:BY59)</f>
        <v>1927</v>
      </c>
      <c r="CA59" s="25">
        <v>78</v>
      </c>
      <c r="CB59" s="25">
        <v>99</v>
      </c>
      <c r="CC59" s="26">
        <f>SUM(CA59:CB59)</f>
        <v>177</v>
      </c>
      <c r="CD59" s="26">
        <f t="shared" ref="CD59:CE59" si="639">SUM(BX59+CA59)</f>
        <v>878</v>
      </c>
      <c r="CE59" s="26">
        <f t="shared" si="639"/>
        <v>1226</v>
      </c>
      <c r="CF59" s="27">
        <f>SUM(CD59:CE59)</f>
        <v>2104</v>
      </c>
      <c r="CG59" s="28">
        <f>November!CM59</f>
        <v>98</v>
      </c>
      <c r="CH59" s="28">
        <f>November!CN59</f>
        <v>154</v>
      </c>
      <c r="CI59" s="26">
        <f>SUM(CG59:CH59)</f>
        <v>252</v>
      </c>
      <c r="CJ59" s="25">
        <v>118</v>
      </c>
      <c r="CK59" s="25">
        <v>216</v>
      </c>
      <c r="CL59" s="26">
        <f>SUM(CJ59:CK59)</f>
        <v>334</v>
      </c>
      <c r="CM59" s="26">
        <f t="shared" ref="CM59:CN59" si="640">SUM(CG59+CJ59)</f>
        <v>216</v>
      </c>
      <c r="CN59" s="26">
        <f t="shared" si="640"/>
        <v>370</v>
      </c>
      <c r="CO59" s="27">
        <f>SUM(CM59:CN59)</f>
        <v>586</v>
      </c>
      <c r="CP59" s="95">
        <f ca="1">IFERROR(__xludf.DUMMYFUNCTION("importrange(""1DjzFX_5hpKQ32gDJ9cZkaQq64j_m636uVPTHxkMKqWg"",""LAP YANKES!EQ59:EY78"")"),946)</f>
        <v>946</v>
      </c>
      <c r="CQ59" s="96">
        <f ca="1">IFERROR(__xludf.DUMMYFUNCTION("""COMPUTED_VALUE"""),1670)</f>
        <v>1670</v>
      </c>
      <c r="CR59" s="96">
        <f ca="1">IFERROR(__xludf.DUMMYFUNCTION("""COMPUTED_VALUE"""),2616)</f>
        <v>2616</v>
      </c>
      <c r="CS59" s="100">
        <f ca="1">IFERROR(__xludf.DUMMYFUNCTION("""COMPUTED_VALUE"""),92)</f>
        <v>92</v>
      </c>
      <c r="CT59" s="100">
        <f ca="1">IFERROR(__xludf.DUMMYFUNCTION("""COMPUTED_VALUE"""),116)</f>
        <v>116</v>
      </c>
      <c r="CU59" s="100">
        <f ca="1">IFERROR(__xludf.DUMMYFUNCTION("""COMPUTED_VALUE"""),208)</f>
        <v>208</v>
      </c>
      <c r="CV59" s="96">
        <f ca="1">IFERROR(__xludf.DUMMYFUNCTION("""COMPUTED_VALUE"""),1038)</f>
        <v>1038</v>
      </c>
      <c r="CW59" s="96">
        <f ca="1">IFERROR(__xludf.DUMMYFUNCTION("""COMPUTED_VALUE"""),1786)</f>
        <v>1786</v>
      </c>
      <c r="CX59" s="97">
        <f ca="1">IFERROR(__xludf.DUMMYFUNCTION("""COMPUTED_VALUE"""),2824)</f>
        <v>2824</v>
      </c>
      <c r="CY59" s="28">
        <f>November!DE59</f>
        <v>1062</v>
      </c>
      <c r="CZ59" s="28">
        <f>November!DF59</f>
        <v>1398</v>
      </c>
      <c r="DA59" s="26">
        <f>SUM(CY59:CZ59)</f>
        <v>2460</v>
      </c>
      <c r="DB59" s="25">
        <v>21</v>
      </c>
      <c r="DC59" s="25">
        <v>34</v>
      </c>
      <c r="DD59" s="26">
        <f>SUM(DB59:DC59)</f>
        <v>55</v>
      </c>
      <c r="DE59" s="26">
        <f t="shared" ref="DE59:DF59" si="641">SUM(CY59+DB59)</f>
        <v>1083</v>
      </c>
      <c r="DF59" s="26">
        <f t="shared" si="641"/>
        <v>1432</v>
      </c>
      <c r="DG59" s="27">
        <f>SUM(DE59:DF59)</f>
        <v>2515</v>
      </c>
      <c r="DH59" s="30">
        <f>November!DN59</f>
        <v>138</v>
      </c>
      <c r="DI59" s="26">
        <f>November!DO59</f>
        <v>98</v>
      </c>
      <c r="DJ59" s="26">
        <f>SUM(DH59:DI59)</f>
        <v>236</v>
      </c>
      <c r="DK59" s="25">
        <v>17</v>
      </c>
      <c r="DL59" s="25">
        <v>13</v>
      </c>
      <c r="DM59" s="26">
        <f>SUM(DK59:DL59)</f>
        <v>30</v>
      </c>
      <c r="DN59" s="26">
        <f t="shared" ref="DN59:DO59" si="642">SUM(DH59+DK59)</f>
        <v>155</v>
      </c>
      <c r="DO59" s="26">
        <f t="shared" si="642"/>
        <v>111</v>
      </c>
      <c r="DP59" s="27">
        <f>SUM(DN59:DO59)</f>
        <v>266</v>
      </c>
      <c r="DQ59" s="28">
        <f>November!DW59</f>
        <v>1245</v>
      </c>
      <c r="DR59" s="26">
        <f>November!DX59</f>
        <v>1716</v>
      </c>
      <c r="DS59" s="25">
        <v>0</v>
      </c>
      <c r="DT59" s="200">
        <v>15</v>
      </c>
      <c r="DU59" s="201">
        <v>25</v>
      </c>
      <c r="DV59" s="26">
        <f>SUM(DT59:DU59)</f>
        <v>40</v>
      </c>
      <c r="DW59" s="26">
        <f t="shared" ref="DW59:DX59" si="643">SUM(DQ59+DT59)</f>
        <v>1260</v>
      </c>
      <c r="DX59" s="26">
        <f t="shared" si="643"/>
        <v>1741</v>
      </c>
      <c r="DY59" s="27">
        <f>SUM(DW59:DX59)</f>
        <v>3001</v>
      </c>
      <c r="DZ59" s="30">
        <f>November!EF59</f>
        <v>241</v>
      </c>
      <c r="EA59" s="26">
        <f>November!EG59</f>
        <v>309</v>
      </c>
      <c r="EB59" s="26">
        <f>SUM(DZ59:EA59)</f>
        <v>550</v>
      </c>
      <c r="EC59" s="25">
        <v>9</v>
      </c>
      <c r="ED59" s="25">
        <v>3</v>
      </c>
      <c r="EE59" s="26">
        <f>SUM(EC59:ED59)</f>
        <v>12</v>
      </c>
      <c r="EF59" s="26">
        <f t="shared" ref="EF59:EG59" si="644">SUM(DZ59+EC59)</f>
        <v>250</v>
      </c>
      <c r="EG59" s="26">
        <f t="shared" si="644"/>
        <v>312</v>
      </c>
      <c r="EH59" s="27">
        <f>SUM(EF59:EG59)</f>
        <v>562</v>
      </c>
      <c r="EI59" s="30">
        <f>November!EO59</f>
        <v>743</v>
      </c>
      <c r="EJ59" s="26">
        <f>November!EP59</f>
        <v>948</v>
      </c>
      <c r="EK59" s="26">
        <f>SUM(EI59:EJ59)</f>
        <v>1691</v>
      </c>
      <c r="EL59" s="26"/>
      <c r="EM59" s="26"/>
      <c r="EN59" s="26">
        <f>SUM(EL59:EM59)</f>
        <v>0</v>
      </c>
      <c r="EO59" s="26">
        <f t="shared" ref="EO59:EP59" si="645">SUM(EI59+EL59)</f>
        <v>743</v>
      </c>
      <c r="EP59" s="26">
        <f t="shared" si="645"/>
        <v>948</v>
      </c>
      <c r="EQ59" s="27">
        <f>SUM(EO59:EP59)</f>
        <v>1691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315">
        <f>November!J60</f>
        <v>0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54"/>
      <c r="BB60" s="254"/>
      <c r="BC60" s="254"/>
      <c r="BD60" s="254"/>
      <c r="BE60" s="254"/>
      <c r="BF60" s="254"/>
      <c r="BG60" s="254"/>
      <c r="BH60" s="254"/>
      <c r="BI60" s="254"/>
      <c r="BJ60" s="254"/>
      <c r="BK60" s="254"/>
      <c r="BL60" s="254"/>
      <c r="BM60" s="254"/>
      <c r="BN60" s="254"/>
      <c r="BO60" s="254"/>
      <c r="BP60" s="254"/>
      <c r="BQ60" s="254"/>
      <c r="BR60" s="254"/>
      <c r="BS60" s="254"/>
      <c r="BT60" s="254"/>
      <c r="BU60" s="254"/>
      <c r="BV60" s="254"/>
      <c r="BW60" s="254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4"/>
      <c r="EU60" s="254"/>
      <c r="EV60" s="254"/>
      <c r="EW60" s="254"/>
      <c r="EX60" s="254"/>
      <c r="EY60" s="254"/>
      <c r="EZ60" s="256"/>
    </row>
    <row r="61" spans="1:156" ht="14">
      <c r="A61" s="58"/>
      <c r="B61" s="59">
        <v>1</v>
      </c>
      <c r="C61" s="57" t="s">
        <v>77</v>
      </c>
      <c r="D61" s="24">
        <f>November!J61</f>
        <v>33</v>
      </c>
      <c r="E61" s="25">
        <f>November!K61</f>
        <v>44</v>
      </c>
      <c r="F61" s="26">
        <f t="shared" ref="F61:F69" si="646">SUM(D61:E61)</f>
        <v>77</v>
      </c>
      <c r="G61" s="25">
        <v>4</v>
      </c>
      <c r="H61" s="25">
        <v>3</v>
      </c>
      <c r="I61" s="26">
        <f t="shared" ref="I61:I69" si="647">SUM(G61:H61)</f>
        <v>7</v>
      </c>
      <c r="J61" s="26">
        <f t="shared" ref="J61:K61" si="648">SUM(D61+G61)</f>
        <v>37</v>
      </c>
      <c r="K61" s="26">
        <f t="shared" si="648"/>
        <v>47</v>
      </c>
      <c r="L61" s="27">
        <f t="shared" ref="L61:L69" si="649">SUM(J61:K61)</f>
        <v>84</v>
      </c>
      <c r="M61" s="28">
        <f>November!S61</f>
        <v>25</v>
      </c>
      <c r="N61" s="26">
        <f>November!T61</f>
        <v>17</v>
      </c>
      <c r="O61" s="26">
        <f t="shared" ref="O61:O69" si="650">SUM(M61:N61)</f>
        <v>42</v>
      </c>
      <c r="P61" s="25">
        <v>0</v>
      </c>
      <c r="Q61" s="25">
        <v>1</v>
      </c>
      <c r="R61" s="26">
        <f t="shared" ref="R61:R69" si="651">SUM(P61:Q61)</f>
        <v>1</v>
      </c>
      <c r="S61" s="26">
        <f t="shared" ref="S61:T61" si="652">SUM(M61+P61)</f>
        <v>25</v>
      </c>
      <c r="T61" s="26">
        <f t="shared" si="652"/>
        <v>18</v>
      </c>
      <c r="U61" s="27">
        <f t="shared" ref="U61:U69" si="653">SUM(S61:T61)</f>
        <v>43</v>
      </c>
      <c r="V61" s="28">
        <f>November!AB61</f>
        <v>38</v>
      </c>
      <c r="W61" s="28">
        <f>November!AC61</f>
        <v>10</v>
      </c>
      <c r="X61" s="26">
        <f t="shared" ref="X61:X69" si="654">SUM(V61:W61)</f>
        <v>48</v>
      </c>
      <c r="Y61" s="48">
        <v>2</v>
      </c>
      <c r="Z61" s="26"/>
      <c r="AA61" s="26">
        <f t="shared" ref="AA61:AA69" si="655">SUM(Y61:Z61)</f>
        <v>2</v>
      </c>
      <c r="AB61" s="26">
        <f t="shared" ref="AB61:AC61" si="656">SUM(V61+Y61)</f>
        <v>40</v>
      </c>
      <c r="AC61" s="26">
        <f t="shared" si="656"/>
        <v>10</v>
      </c>
      <c r="AD61" s="27">
        <f t="shared" ref="AD61:AD69" si="657">SUM(AB61:AC61)</f>
        <v>50</v>
      </c>
      <c r="AE61" s="28">
        <f>November!AK61</f>
        <v>62</v>
      </c>
      <c r="AF61" s="28">
        <f>November!AL61</f>
        <v>53</v>
      </c>
      <c r="AG61" s="26">
        <f t="shared" ref="AG61:AG69" si="658">SUM(AE61:AF61)</f>
        <v>115</v>
      </c>
      <c r="AH61" s="25">
        <v>4</v>
      </c>
      <c r="AI61" s="25">
        <v>9</v>
      </c>
      <c r="AJ61" s="26">
        <f t="shared" ref="AJ61:AJ69" si="659">SUM(AH61:AI61)</f>
        <v>13</v>
      </c>
      <c r="AK61" s="26">
        <f t="shared" ref="AK61:AL61" si="660">SUM(AE61+AH61)</f>
        <v>66</v>
      </c>
      <c r="AL61" s="26">
        <f t="shared" si="660"/>
        <v>62</v>
      </c>
      <c r="AM61" s="27">
        <f t="shared" ref="AM61:AM69" si="661">SUM(AK61:AL61)</f>
        <v>128</v>
      </c>
      <c r="AN61" s="30">
        <f>November!AT61</f>
        <v>72</v>
      </c>
      <c r="AO61" s="26">
        <f>November!AU61</f>
        <v>53</v>
      </c>
      <c r="AP61" s="26">
        <f t="shared" ref="AP61:AP69" si="662">SUM(AN61:AO61)</f>
        <v>125</v>
      </c>
      <c r="AQ61" s="25">
        <v>6</v>
      </c>
      <c r="AR61" s="25">
        <v>3</v>
      </c>
      <c r="AS61" s="26">
        <f t="shared" ref="AS61:AS69" si="663">SUM(AQ61:AR61)</f>
        <v>9</v>
      </c>
      <c r="AT61" s="26">
        <f t="shared" ref="AT61:AU61" si="664">SUM(AN61+AQ61)</f>
        <v>78</v>
      </c>
      <c r="AU61" s="26">
        <f t="shared" si="664"/>
        <v>56</v>
      </c>
      <c r="AV61" s="27">
        <f t="shared" ref="AV61:AV69" si="665">SUM(AT61:AU61)</f>
        <v>134</v>
      </c>
      <c r="AW61" s="28">
        <f>November!BC61</f>
        <v>54</v>
      </c>
      <c r="AX61" s="28">
        <f>November!BD61</f>
        <v>55</v>
      </c>
      <c r="AY61" s="26">
        <f t="shared" ref="AY61:AY69" si="666">SUM(AW61:AX61)</f>
        <v>109</v>
      </c>
      <c r="AZ61" s="25">
        <v>4</v>
      </c>
      <c r="BA61" s="25">
        <v>5</v>
      </c>
      <c r="BB61" s="26">
        <f t="shared" ref="BB61:BB69" si="667">SUM(AZ61:BA61)</f>
        <v>9</v>
      </c>
      <c r="BC61" s="26">
        <f t="shared" ref="BC61:BD61" si="668">SUM(AW61+AZ61)</f>
        <v>58</v>
      </c>
      <c r="BD61" s="26">
        <f t="shared" si="668"/>
        <v>60</v>
      </c>
      <c r="BE61" s="27">
        <f t="shared" ref="BE61:BE69" si="669">SUM(BC61:BD61)</f>
        <v>118</v>
      </c>
      <c r="BF61" s="30">
        <f>November!BL61</f>
        <v>57</v>
      </c>
      <c r="BG61" s="26">
        <f>November!BM61</f>
        <v>41</v>
      </c>
      <c r="BH61" s="26">
        <f t="shared" ref="BH61:BH69" si="670">SUM(BF61:BG61)</f>
        <v>98</v>
      </c>
      <c r="BI61" s="25">
        <v>3</v>
      </c>
      <c r="BJ61" s="25">
        <v>4</v>
      </c>
      <c r="BK61" s="26">
        <f t="shared" ref="BK61:BK69" si="671">SUM(BI61:BJ61)</f>
        <v>7</v>
      </c>
      <c r="BL61" s="26">
        <f t="shared" ref="BL61:BM61" si="672">SUM(BF61+BI61)</f>
        <v>60</v>
      </c>
      <c r="BM61" s="26">
        <f t="shared" si="672"/>
        <v>45</v>
      </c>
      <c r="BN61" s="27">
        <f t="shared" ref="BN61:BN69" si="673">SUM(BL61:BM61)</f>
        <v>105</v>
      </c>
      <c r="BO61" s="28">
        <f>November!BU61</f>
        <v>14</v>
      </c>
      <c r="BP61" s="28">
        <f>November!BV61</f>
        <v>11</v>
      </c>
      <c r="BQ61" s="26">
        <f t="shared" ref="BQ61:BQ69" si="674">SUM(BO61:BP61)</f>
        <v>25</v>
      </c>
      <c r="BR61" s="26"/>
      <c r="BS61" s="26"/>
      <c r="BT61" s="26">
        <f t="shared" ref="BT61:BT69" si="675">SUM(BR61:BS61)</f>
        <v>0</v>
      </c>
      <c r="BU61" s="26">
        <f t="shared" ref="BU61:BV61" si="676">SUM(BO61+BR61)</f>
        <v>14</v>
      </c>
      <c r="BV61" s="26">
        <f t="shared" si="676"/>
        <v>11</v>
      </c>
      <c r="BW61" s="27">
        <f t="shared" ref="BW61:BW69" si="677">SUM(BU61:BV61)</f>
        <v>25</v>
      </c>
      <c r="BX61" s="30">
        <f>November!CD61</f>
        <v>9</v>
      </c>
      <c r="BY61" s="26">
        <f>November!CE61</f>
        <v>11</v>
      </c>
      <c r="BZ61" s="26">
        <f t="shared" ref="BZ61:BZ69" si="678">SUM(BX61:BY61)</f>
        <v>20</v>
      </c>
      <c r="CA61" s="25">
        <v>1</v>
      </c>
      <c r="CB61" s="25">
        <v>1</v>
      </c>
      <c r="CC61" s="26">
        <f t="shared" ref="CC61:CC69" si="679">SUM(CA61:CB61)</f>
        <v>2</v>
      </c>
      <c r="CD61" s="26">
        <f t="shared" ref="CD61:CE61" si="680">SUM(BX61+CA61)</f>
        <v>10</v>
      </c>
      <c r="CE61" s="26">
        <f t="shared" si="680"/>
        <v>12</v>
      </c>
      <c r="CF61" s="27">
        <f t="shared" ref="CF61:CF69" si="681">SUM(CD61:CE61)</f>
        <v>22</v>
      </c>
      <c r="CG61" s="28">
        <f>November!CM61</f>
        <v>21</v>
      </c>
      <c r="CH61" s="28">
        <f>November!CN61</f>
        <v>32</v>
      </c>
      <c r="CI61" s="26">
        <f t="shared" ref="CI61:CI69" si="682">SUM(CG61:CH61)</f>
        <v>53</v>
      </c>
      <c r="CJ61" s="25">
        <v>4</v>
      </c>
      <c r="CK61" s="25">
        <v>6</v>
      </c>
      <c r="CL61" s="26">
        <f t="shared" ref="CL61:CL69" si="683">SUM(CJ61:CK61)</f>
        <v>10</v>
      </c>
      <c r="CM61" s="26">
        <f t="shared" ref="CM61:CN61" si="684">SUM(CG61+CJ61)</f>
        <v>25</v>
      </c>
      <c r="CN61" s="26">
        <f t="shared" si="684"/>
        <v>38</v>
      </c>
      <c r="CO61" s="27">
        <f t="shared" ref="CO61:CO69" si="685">SUM(CM61:CN61)</f>
        <v>63</v>
      </c>
      <c r="CP61" s="95">
        <f ca="1">IFERROR(__xludf.DUMMYFUNCTION("""COMPUTED_VALUE"""),120)</f>
        <v>120</v>
      </c>
      <c r="CQ61" s="96">
        <f ca="1">IFERROR(__xludf.DUMMYFUNCTION("""COMPUTED_VALUE"""),111)</f>
        <v>111</v>
      </c>
      <c r="CR61" s="96">
        <f ca="1">IFERROR(__xludf.DUMMYFUNCTION("""COMPUTED_VALUE"""),231)</f>
        <v>231</v>
      </c>
      <c r="CS61" s="100">
        <f ca="1">IFERROR(__xludf.DUMMYFUNCTION("""COMPUTED_VALUE"""),12)</f>
        <v>12</v>
      </c>
      <c r="CT61" s="100">
        <f ca="1">IFERROR(__xludf.DUMMYFUNCTION("""COMPUTED_VALUE"""),2)</f>
        <v>2</v>
      </c>
      <c r="CU61" s="100">
        <f ca="1">IFERROR(__xludf.DUMMYFUNCTION("""COMPUTED_VALUE"""),14)</f>
        <v>14</v>
      </c>
      <c r="CV61" s="96">
        <f ca="1">IFERROR(__xludf.DUMMYFUNCTION("""COMPUTED_VALUE"""),132)</f>
        <v>132</v>
      </c>
      <c r="CW61" s="96">
        <f ca="1">IFERROR(__xludf.DUMMYFUNCTION("""COMPUTED_VALUE"""),113)</f>
        <v>113</v>
      </c>
      <c r="CX61" s="97">
        <f ca="1">IFERROR(__xludf.DUMMYFUNCTION("""COMPUTED_VALUE"""),245)</f>
        <v>245</v>
      </c>
      <c r="CY61" s="28">
        <f>November!DE61</f>
        <v>19</v>
      </c>
      <c r="CZ61" s="28">
        <f>November!DF61</f>
        <v>21</v>
      </c>
      <c r="DA61" s="26">
        <f t="shared" ref="DA61:DA69" si="686">SUM(CY61:CZ61)</f>
        <v>40</v>
      </c>
      <c r="DB61" s="25">
        <v>1</v>
      </c>
      <c r="DC61" s="25">
        <v>4</v>
      </c>
      <c r="DD61" s="26">
        <f t="shared" ref="DD61:DD69" si="687">SUM(DB61:DC61)</f>
        <v>5</v>
      </c>
      <c r="DE61" s="26">
        <f t="shared" ref="DE61:DF61" si="688">SUM(CY61+DB61)</f>
        <v>20</v>
      </c>
      <c r="DF61" s="26">
        <f t="shared" si="688"/>
        <v>25</v>
      </c>
      <c r="DG61" s="27">
        <f t="shared" ref="DG61:DG69" si="689">SUM(DE61:DF61)</f>
        <v>45</v>
      </c>
      <c r="DH61" s="30">
        <f>November!DN61</f>
        <v>24</v>
      </c>
      <c r="DI61" s="26">
        <f>November!DO61</f>
        <v>42</v>
      </c>
      <c r="DJ61" s="26">
        <f t="shared" ref="DJ61:DJ69" si="690">SUM(DH61:DI61)</f>
        <v>66</v>
      </c>
      <c r="DK61" s="25">
        <v>5</v>
      </c>
      <c r="DL61" s="25">
        <v>10</v>
      </c>
      <c r="DM61" s="26">
        <f t="shared" ref="DM61:DM69" si="691">SUM(DK61:DL61)</f>
        <v>15</v>
      </c>
      <c r="DN61" s="26">
        <f t="shared" ref="DN61:DO61" si="692">SUM(DH61+DK61)</f>
        <v>29</v>
      </c>
      <c r="DO61" s="26">
        <f t="shared" si="692"/>
        <v>52</v>
      </c>
      <c r="DP61" s="27">
        <f t="shared" ref="DP61:DP69" si="693">SUM(DN61:DO61)</f>
        <v>81</v>
      </c>
      <c r="DQ61" s="28">
        <f>November!DW61</f>
        <v>5</v>
      </c>
      <c r="DR61" s="26">
        <f>November!DX61</f>
        <v>14</v>
      </c>
      <c r="DS61" s="26">
        <f t="shared" ref="DS61:DS69" si="694">SUM(DQ61:DR61)</f>
        <v>19</v>
      </c>
      <c r="DT61" s="200">
        <v>1</v>
      </c>
      <c r="DU61" s="201">
        <v>1</v>
      </c>
      <c r="DV61" s="26">
        <f t="shared" ref="DV61:DV69" si="695">SUM(DT61:DU61)</f>
        <v>2</v>
      </c>
      <c r="DW61" s="26">
        <f t="shared" ref="DW61:DX61" si="696">SUM(DQ61+DT61)</f>
        <v>6</v>
      </c>
      <c r="DX61" s="26">
        <f t="shared" si="696"/>
        <v>15</v>
      </c>
      <c r="DY61" s="27">
        <f t="shared" ref="DY61:DY69" si="697">SUM(DW61:DX61)</f>
        <v>21</v>
      </c>
      <c r="DZ61" s="30">
        <f>November!EF61</f>
        <v>17</v>
      </c>
      <c r="EA61" s="26">
        <f>November!EG61</f>
        <v>21</v>
      </c>
      <c r="EB61" s="26">
        <f t="shared" ref="EB61:EB69" si="698">SUM(DZ61:EA61)</f>
        <v>38</v>
      </c>
      <c r="EC61" s="25">
        <v>5</v>
      </c>
      <c r="ED61" s="25">
        <v>3</v>
      </c>
      <c r="EE61" s="26">
        <f t="shared" ref="EE61:EE69" si="699">SUM(EC61:ED61)</f>
        <v>8</v>
      </c>
      <c r="EF61" s="26">
        <f t="shared" ref="EF61:EG61" si="700">SUM(DZ61+EC61)</f>
        <v>22</v>
      </c>
      <c r="EG61" s="26">
        <f t="shared" si="700"/>
        <v>24</v>
      </c>
      <c r="EH61" s="27">
        <f t="shared" ref="EH61:EH69" si="701">SUM(EF61:EG61)</f>
        <v>46</v>
      </c>
      <c r="EI61" s="30">
        <f>November!EO61</f>
        <v>36</v>
      </c>
      <c r="EJ61" s="26">
        <f>November!EP61</f>
        <v>52</v>
      </c>
      <c r="EK61" s="26">
        <f t="shared" ref="EK61:EK69" si="702">SUM(EI61:EJ61)</f>
        <v>88</v>
      </c>
      <c r="EL61" s="26"/>
      <c r="EM61" s="25">
        <v>5</v>
      </c>
      <c r="EN61" s="26">
        <f t="shared" ref="EN61:EN69" si="703">SUM(EL61:EM61)</f>
        <v>5</v>
      </c>
      <c r="EO61" s="26">
        <f t="shared" ref="EO61:EP61" si="704">SUM(EI61+EL61)</f>
        <v>36</v>
      </c>
      <c r="EP61" s="26">
        <f t="shared" si="704"/>
        <v>57</v>
      </c>
      <c r="EQ61" s="27">
        <f t="shared" ref="EQ61:EQ69" si="705">SUM(EO61:EP61)</f>
        <v>93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24">
        <f>November!J62</f>
        <v>1</v>
      </c>
      <c r="E62" s="25">
        <f>November!K62</f>
        <v>1</v>
      </c>
      <c r="F62" s="26">
        <f t="shared" si="646"/>
        <v>2</v>
      </c>
      <c r="G62" s="26"/>
      <c r="H62" s="26"/>
      <c r="I62" s="26">
        <f t="shared" si="647"/>
        <v>0</v>
      </c>
      <c r="J62" s="26">
        <f t="shared" ref="J62:K62" si="706">SUM(D62+G62)</f>
        <v>1</v>
      </c>
      <c r="K62" s="26">
        <f t="shared" si="706"/>
        <v>1</v>
      </c>
      <c r="L62" s="27">
        <f t="shared" si="649"/>
        <v>2</v>
      </c>
      <c r="M62" s="28">
        <f>November!S62</f>
        <v>0</v>
      </c>
      <c r="N62" s="26">
        <f>November!T62</f>
        <v>0</v>
      </c>
      <c r="O62" s="26">
        <f t="shared" si="650"/>
        <v>0</v>
      </c>
      <c r="P62" s="25">
        <v>0</v>
      </c>
      <c r="Q62" s="25">
        <v>0</v>
      </c>
      <c r="R62" s="26">
        <f t="shared" si="651"/>
        <v>0</v>
      </c>
      <c r="S62" s="26">
        <f t="shared" ref="S62:T62" si="707">SUM(M62+P62)</f>
        <v>0</v>
      </c>
      <c r="T62" s="26">
        <f t="shared" si="707"/>
        <v>0</v>
      </c>
      <c r="U62" s="27">
        <f t="shared" si="653"/>
        <v>0</v>
      </c>
      <c r="V62" s="28">
        <f>November!AB62</f>
        <v>0</v>
      </c>
      <c r="W62" s="28">
        <f>November!AC62</f>
        <v>0</v>
      </c>
      <c r="X62" s="26">
        <f t="shared" si="654"/>
        <v>0</v>
      </c>
      <c r="Y62" s="26"/>
      <c r="Z62" s="26"/>
      <c r="AA62" s="26">
        <f t="shared" si="655"/>
        <v>0</v>
      </c>
      <c r="AB62" s="26">
        <f t="shared" ref="AB62:AC62" si="708">SUM(V62+Y62)</f>
        <v>0</v>
      </c>
      <c r="AC62" s="26">
        <f t="shared" si="708"/>
        <v>0</v>
      </c>
      <c r="AD62" s="27">
        <f t="shared" si="657"/>
        <v>0</v>
      </c>
      <c r="AE62" s="28">
        <f>November!AK62</f>
        <v>0</v>
      </c>
      <c r="AF62" s="28">
        <f>November!AL62</f>
        <v>0</v>
      </c>
      <c r="AG62" s="26">
        <f t="shared" si="658"/>
        <v>0</v>
      </c>
      <c r="AH62" s="25">
        <v>0</v>
      </c>
      <c r="AI62" s="25">
        <v>0</v>
      </c>
      <c r="AJ62" s="26">
        <f t="shared" si="659"/>
        <v>0</v>
      </c>
      <c r="AK62" s="26">
        <f t="shared" ref="AK62:AL62" si="709">SUM(AE62+AH62)</f>
        <v>0</v>
      </c>
      <c r="AL62" s="26">
        <f t="shared" si="709"/>
        <v>0</v>
      </c>
      <c r="AM62" s="27">
        <f t="shared" si="661"/>
        <v>0</v>
      </c>
      <c r="AN62" s="30">
        <f>November!AT62</f>
        <v>0</v>
      </c>
      <c r="AO62" s="26">
        <f>November!AU62</f>
        <v>0</v>
      </c>
      <c r="AP62" s="26">
        <f t="shared" si="662"/>
        <v>0</v>
      </c>
      <c r="AQ62" s="25">
        <v>0</v>
      </c>
      <c r="AR62" s="25">
        <v>0</v>
      </c>
      <c r="AS62" s="26">
        <f t="shared" si="663"/>
        <v>0</v>
      </c>
      <c r="AT62" s="26">
        <f t="shared" ref="AT62:AU62" si="710">SUM(AN62+AQ62)</f>
        <v>0</v>
      </c>
      <c r="AU62" s="26">
        <f t="shared" si="710"/>
        <v>0</v>
      </c>
      <c r="AV62" s="27">
        <f t="shared" si="665"/>
        <v>0</v>
      </c>
      <c r="AW62" s="28">
        <f>November!BC62</f>
        <v>0</v>
      </c>
      <c r="AX62" s="28">
        <f>November!BD62</f>
        <v>0</v>
      </c>
      <c r="AY62" s="26">
        <f t="shared" si="666"/>
        <v>0</v>
      </c>
      <c r="AZ62" s="25">
        <v>0</v>
      </c>
      <c r="BA62" s="25">
        <v>0</v>
      </c>
      <c r="BB62" s="26">
        <f t="shared" si="667"/>
        <v>0</v>
      </c>
      <c r="BC62" s="26">
        <f t="shared" ref="BC62:BD62" si="711">SUM(AW62+AZ62)</f>
        <v>0</v>
      </c>
      <c r="BD62" s="26">
        <f t="shared" si="711"/>
        <v>0</v>
      </c>
      <c r="BE62" s="27">
        <f t="shared" si="669"/>
        <v>0</v>
      </c>
      <c r="BF62" s="30">
        <f>November!BL62</f>
        <v>0</v>
      </c>
      <c r="BG62" s="26">
        <f>November!BL62</f>
        <v>0</v>
      </c>
      <c r="BH62" s="26">
        <f t="shared" si="670"/>
        <v>0</v>
      </c>
      <c r="BI62" s="25">
        <v>0</v>
      </c>
      <c r="BJ62" s="25">
        <v>0</v>
      </c>
      <c r="BK62" s="26">
        <f t="shared" si="671"/>
        <v>0</v>
      </c>
      <c r="BL62" s="26">
        <f t="shared" ref="BL62:BM62" si="712">SUM(BF62+BI62)</f>
        <v>0</v>
      </c>
      <c r="BM62" s="26">
        <f t="shared" si="712"/>
        <v>0</v>
      </c>
      <c r="BN62" s="27">
        <f t="shared" si="673"/>
        <v>0</v>
      </c>
      <c r="BO62" s="28">
        <f>November!BU62</f>
        <v>0</v>
      </c>
      <c r="BP62" s="28">
        <f>November!BV62</f>
        <v>0</v>
      </c>
      <c r="BQ62" s="26">
        <f t="shared" si="674"/>
        <v>0</v>
      </c>
      <c r="BR62" s="26"/>
      <c r="BS62" s="26"/>
      <c r="BT62" s="26">
        <f t="shared" si="675"/>
        <v>0</v>
      </c>
      <c r="BU62" s="26">
        <f t="shared" ref="BU62:BV62" si="713">SUM(BO62+BR62)</f>
        <v>0</v>
      </c>
      <c r="BV62" s="26">
        <f t="shared" si="713"/>
        <v>0</v>
      </c>
      <c r="BW62" s="27">
        <f t="shared" si="677"/>
        <v>0</v>
      </c>
      <c r="BX62" s="30">
        <f>November!CD62</f>
        <v>0</v>
      </c>
      <c r="BY62" s="26">
        <f>November!CE62</f>
        <v>0</v>
      </c>
      <c r="BZ62" s="26">
        <f t="shared" si="678"/>
        <v>0</v>
      </c>
      <c r="CA62" s="26"/>
      <c r="CB62" s="26"/>
      <c r="CC62" s="26">
        <f t="shared" si="679"/>
        <v>0</v>
      </c>
      <c r="CD62" s="26">
        <f t="shared" ref="CD62:CE62" si="714">SUM(BX62+CA62)</f>
        <v>0</v>
      </c>
      <c r="CE62" s="26">
        <f t="shared" si="714"/>
        <v>0</v>
      </c>
      <c r="CF62" s="27">
        <f t="shared" si="681"/>
        <v>0</v>
      </c>
      <c r="CG62" s="39">
        <v>0</v>
      </c>
      <c r="CH62" s="39">
        <v>0</v>
      </c>
      <c r="CI62" s="26">
        <f t="shared" si="682"/>
        <v>0</v>
      </c>
      <c r="CJ62" s="25">
        <v>0</v>
      </c>
      <c r="CK62" s="25">
        <v>0</v>
      </c>
      <c r="CL62" s="26">
        <f t="shared" si="683"/>
        <v>0</v>
      </c>
      <c r="CM62" s="26">
        <f t="shared" ref="CM62:CN62" si="715">SUM(CG62+CJ62)</f>
        <v>0</v>
      </c>
      <c r="CN62" s="26">
        <f t="shared" si="715"/>
        <v>0</v>
      </c>
      <c r="CO62" s="27">
        <f t="shared" si="685"/>
        <v>0</v>
      </c>
      <c r="CP62" s="95">
        <f ca="1">IFERROR(__xludf.DUMMYFUNCTION("""COMPUTED_VALUE"""),0)</f>
        <v>0</v>
      </c>
      <c r="CQ62" s="96">
        <f ca="1">IFERROR(__xludf.DUMMYFUNCTION("""COMPUTED_VALUE"""),0)</f>
        <v>0</v>
      </c>
      <c r="CR62" s="96">
        <f ca="1">IFERROR(__xludf.DUMMYFUNCTION("""COMPUTED_VALUE"""),0)</f>
        <v>0</v>
      </c>
      <c r="CS62" s="100">
        <f ca="1">IFERROR(__xludf.DUMMYFUNCTION("""COMPUTED_VALUE"""),0)</f>
        <v>0</v>
      </c>
      <c r="CT62" s="100">
        <f ca="1">IFERROR(__xludf.DUMMYFUNCTION("""COMPUTED_VALUE"""),0)</f>
        <v>0</v>
      </c>
      <c r="CU62" s="100">
        <f ca="1">IFERROR(__xludf.DUMMYFUNCTION("""COMPUTED_VALUE"""),0)</f>
        <v>0</v>
      </c>
      <c r="CV62" s="96">
        <f ca="1">IFERROR(__xludf.DUMMYFUNCTION("""COMPUTED_VALUE"""),0)</f>
        <v>0</v>
      </c>
      <c r="CW62" s="96">
        <f ca="1">IFERROR(__xludf.DUMMYFUNCTION("""COMPUTED_VALUE"""),0)</f>
        <v>0</v>
      </c>
      <c r="CX62" s="97">
        <f ca="1">IFERROR(__xludf.DUMMYFUNCTION("""COMPUTED_VALUE"""),0)</f>
        <v>0</v>
      </c>
      <c r="CY62" s="28">
        <f>November!DE62</f>
        <v>0</v>
      </c>
      <c r="CZ62" s="28">
        <f>November!DF62</f>
        <v>0</v>
      </c>
      <c r="DA62" s="26">
        <f t="shared" si="686"/>
        <v>0</v>
      </c>
      <c r="DB62" s="25">
        <v>0</v>
      </c>
      <c r="DC62" s="25">
        <v>0</v>
      </c>
      <c r="DD62" s="26">
        <f t="shared" si="687"/>
        <v>0</v>
      </c>
      <c r="DE62" s="26">
        <f t="shared" ref="DE62:DF62" si="716">SUM(CY62+DB62)</f>
        <v>0</v>
      </c>
      <c r="DF62" s="26">
        <f t="shared" si="716"/>
        <v>0</v>
      </c>
      <c r="DG62" s="27">
        <f t="shared" si="689"/>
        <v>0</v>
      </c>
      <c r="DH62" s="30">
        <f>November!DN62</f>
        <v>3</v>
      </c>
      <c r="DI62" s="26">
        <f>November!DO62</f>
        <v>0</v>
      </c>
      <c r="DJ62" s="26">
        <f t="shared" si="690"/>
        <v>3</v>
      </c>
      <c r="DK62" s="26"/>
      <c r="DL62" s="26"/>
      <c r="DM62" s="26">
        <f t="shared" si="691"/>
        <v>0</v>
      </c>
      <c r="DN62" s="26">
        <f t="shared" ref="DN62:DO62" si="717">SUM(DH62+DK62)</f>
        <v>3</v>
      </c>
      <c r="DO62" s="26">
        <f t="shared" si="717"/>
        <v>0</v>
      </c>
      <c r="DP62" s="27">
        <f t="shared" si="693"/>
        <v>3</v>
      </c>
      <c r="DQ62" s="28">
        <f>November!DW62</f>
        <v>0</v>
      </c>
      <c r="DR62" s="26">
        <f>November!DX62</f>
        <v>0</v>
      </c>
      <c r="DS62" s="26">
        <f t="shared" si="694"/>
        <v>0</v>
      </c>
      <c r="DT62" s="206">
        <v>0</v>
      </c>
      <c r="DU62" s="206">
        <v>0</v>
      </c>
      <c r="DV62" s="26">
        <f t="shared" si="695"/>
        <v>0</v>
      </c>
      <c r="DW62" s="26">
        <f t="shared" ref="DW62:DX62" si="718">SUM(DQ62+DT62)</f>
        <v>0</v>
      </c>
      <c r="DX62" s="26">
        <f t="shared" si="718"/>
        <v>0</v>
      </c>
      <c r="DY62" s="27">
        <f t="shared" si="697"/>
        <v>0</v>
      </c>
      <c r="DZ62" s="30">
        <f>November!EF62</f>
        <v>0</v>
      </c>
      <c r="EA62" s="26">
        <f>November!EG62</f>
        <v>0</v>
      </c>
      <c r="EB62" s="26">
        <f t="shared" si="698"/>
        <v>0</v>
      </c>
      <c r="EC62" s="26"/>
      <c r="ED62" s="26"/>
      <c r="EE62" s="26">
        <f t="shared" si="699"/>
        <v>0</v>
      </c>
      <c r="EF62" s="26">
        <f t="shared" ref="EF62:EG62" si="719">SUM(DZ62+EC62)</f>
        <v>0</v>
      </c>
      <c r="EG62" s="26">
        <f t="shared" si="719"/>
        <v>0</v>
      </c>
      <c r="EH62" s="27">
        <f t="shared" si="701"/>
        <v>0</v>
      </c>
      <c r="EI62" s="30">
        <f>November!EO62</f>
        <v>0</v>
      </c>
      <c r="EJ62" s="26">
        <f>November!EP62</f>
        <v>0</v>
      </c>
      <c r="EK62" s="26">
        <f t="shared" si="702"/>
        <v>0</v>
      </c>
      <c r="EL62" s="26"/>
      <c r="EM62" s="26"/>
      <c r="EN62" s="26">
        <f t="shared" si="703"/>
        <v>0</v>
      </c>
      <c r="EO62" s="26">
        <f t="shared" ref="EO62:EP62" si="720">SUM(EI62+EL62)</f>
        <v>0</v>
      </c>
      <c r="EP62" s="26">
        <f t="shared" si="720"/>
        <v>0</v>
      </c>
      <c r="EQ62" s="27">
        <f t="shared" si="705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24">
        <f>November!J63</f>
        <v>0</v>
      </c>
      <c r="E63" s="25">
        <f>November!K63</f>
        <v>0</v>
      </c>
      <c r="F63" s="26">
        <f t="shared" si="646"/>
        <v>0</v>
      </c>
      <c r="G63" s="26"/>
      <c r="H63" s="26"/>
      <c r="I63" s="26">
        <f t="shared" si="647"/>
        <v>0</v>
      </c>
      <c r="J63" s="26">
        <f t="shared" ref="J63:K63" si="721">SUM(D63+G63)</f>
        <v>0</v>
      </c>
      <c r="K63" s="26">
        <f t="shared" si="721"/>
        <v>0</v>
      </c>
      <c r="L63" s="27">
        <f t="shared" si="649"/>
        <v>0</v>
      </c>
      <c r="M63" s="28">
        <f>November!S63</f>
        <v>0</v>
      </c>
      <c r="N63" s="26">
        <f>November!T63</f>
        <v>0</v>
      </c>
      <c r="O63" s="26">
        <f t="shared" si="650"/>
        <v>0</v>
      </c>
      <c r="P63" s="25">
        <v>0</v>
      </c>
      <c r="Q63" s="25">
        <v>0</v>
      </c>
      <c r="R63" s="26">
        <f t="shared" si="651"/>
        <v>0</v>
      </c>
      <c r="S63" s="26">
        <f t="shared" ref="S63:T63" si="722">SUM(M63+P63)</f>
        <v>0</v>
      </c>
      <c r="T63" s="26">
        <f t="shared" si="722"/>
        <v>0</v>
      </c>
      <c r="U63" s="27">
        <f t="shared" si="653"/>
        <v>0</v>
      </c>
      <c r="V63" s="28">
        <f>November!AB63</f>
        <v>15</v>
      </c>
      <c r="W63" s="28">
        <f>November!AC63</f>
        <v>18</v>
      </c>
      <c r="X63" s="26">
        <f t="shared" si="654"/>
        <v>33</v>
      </c>
      <c r="Y63" s="26"/>
      <c r="Z63" s="26"/>
      <c r="AA63" s="26">
        <f t="shared" si="655"/>
        <v>0</v>
      </c>
      <c r="AB63" s="26">
        <f t="shared" ref="AB63:AC63" si="723">SUM(V63+Y63)</f>
        <v>15</v>
      </c>
      <c r="AC63" s="26">
        <f t="shared" si="723"/>
        <v>18</v>
      </c>
      <c r="AD63" s="27">
        <f t="shared" si="657"/>
        <v>33</v>
      </c>
      <c r="AE63" s="28">
        <f>November!AK63</f>
        <v>0</v>
      </c>
      <c r="AF63" s="28">
        <f>November!AL63</f>
        <v>0</v>
      </c>
      <c r="AG63" s="26">
        <f t="shared" si="658"/>
        <v>0</v>
      </c>
      <c r="AH63" s="25">
        <v>0</v>
      </c>
      <c r="AI63" s="25">
        <v>0</v>
      </c>
      <c r="AJ63" s="26">
        <f t="shared" si="659"/>
        <v>0</v>
      </c>
      <c r="AK63" s="26">
        <f t="shared" ref="AK63:AL63" si="724">SUM(AE63+AH63)</f>
        <v>0</v>
      </c>
      <c r="AL63" s="26">
        <f t="shared" si="724"/>
        <v>0</v>
      </c>
      <c r="AM63" s="27">
        <f t="shared" si="661"/>
        <v>0</v>
      </c>
      <c r="AN63" s="30">
        <f>November!AT63</f>
        <v>0</v>
      </c>
      <c r="AO63" s="26">
        <f>November!AU63</f>
        <v>0</v>
      </c>
      <c r="AP63" s="26">
        <f t="shared" si="662"/>
        <v>0</v>
      </c>
      <c r="AQ63" s="25">
        <v>0</v>
      </c>
      <c r="AR63" s="25">
        <v>0</v>
      </c>
      <c r="AS63" s="26">
        <f t="shared" si="663"/>
        <v>0</v>
      </c>
      <c r="AT63" s="26">
        <f t="shared" ref="AT63:AU63" si="725">SUM(AN63+AQ63)</f>
        <v>0</v>
      </c>
      <c r="AU63" s="26">
        <f t="shared" si="725"/>
        <v>0</v>
      </c>
      <c r="AV63" s="27">
        <f t="shared" si="665"/>
        <v>0</v>
      </c>
      <c r="AW63" s="28">
        <f>November!BC63</f>
        <v>0</v>
      </c>
      <c r="AX63" s="28">
        <f>November!BD63</f>
        <v>0</v>
      </c>
      <c r="AY63" s="26">
        <f t="shared" si="666"/>
        <v>0</v>
      </c>
      <c r="AZ63" s="25">
        <v>0</v>
      </c>
      <c r="BA63" s="25">
        <v>0</v>
      </c>
      <c r="BB63" s="26">
        <f t="shared" si="667"/>
        <v>0</v>
      </c>
      <c r="BC63" s="26">
        <f t="shared" ref="BC63:BD63" si="726">SUM(AW63+AZ63)</f>
        <v>0</v>
      </c>
      <c r="BD63" s="26">
        <f t="shared" si="726"/>
        <v>0</v>
      </c>
      <c r="BE63" s="27">
        <f t="shared" si="669"/>
        <v>0</v>
      </c>
      <c r="BF63" s="30">
        <f>November!BL63</f>
        <v>0</v>
      </c>
      <c r="BG63" s="26">
        <f>November!BL63</f>
        <v>0</v>
      </c>
      <c r="BH63" s="26">
        <f t="shared" si="670"/>
        <v>0</v>
      </c>
      <c r="BI63" s="25">
        <v>0</v>
      </c>
      <c r="BJ63" s="25">
        <v>0</v>
      </c>
      <c r="BK63" s="26">
        <f t="shared" si="671"/>
        <v>0</v>
      </c>
      <c r="BL63" s="26">
        <f t="shared" ref="BL63:BM63" si="727">SUM(BF63+BI63)</f>
        <v>0</v>
      </c>
      <c r="BM63" s="26">
        <f t="shared" si="727"/>
        <v>0</v>
      </c>
      <c r="BN63" s="27">
        <f t="shared" si="673"/>
        <v>0</v>
      </c>
      <c r="BO63" s="28">
        <f>November!BU63</f>
        <v>80</v>
      </c>
      <c r="BP63" s="28">
        <f>November!BV63</f>
        <v>195</v>
      </c>
      <c r="BQ63" s="26">
        <f t="shared" si="674"/>
        <v>275</v>
      </c>
      <c r="BR63" s="26"/>
      <c r="BS63" s="26"/>
      <c r="BT63" s="26">
        <f t="shared" si="675"/>
        <v>0</v>
      </c>
      <c r="BU63" s="26">
        <f t="shared" ref="BU63:BV63" si="728">SUM(BO63+BR63)</f>
        <v>80</v>
      </c>
      <c r="BV63" s="26">
        <f t="shared" si="728"/>
        <v>195</v>
      </c>
      <c r="BW63" s="27">
        <f t="shared" si="677"/>
        <v>275</v>
      </c>
      <c r="BX63" s="30">
        <f>November!CD63</f>
        <v>533</v>
      </c>
      <c r="BY63" s="26">
        <f>November!CE63</f>
        <v>740</v>
      </c>
      <c r="BZ63" s="26">
        <f t="shared" si="678"/>
        <v>1273</v>
      </c>
      <c r="CA63" s="25">
        <v>77</v>
      </c>
      <c r="CB63" s="25">
        <v>99</v>
      </c>
      <c r="CC63" s="26">
        <f t="shared" si="679"/>
        <v>176</v>
      </c>
      <c r="CD63" s="26">
        <f t="shared" ref="CD63:CE63" si="729">SUM(BX63+CA63)</f>
        <v>610</v>
      </c>
      <c r="CE63" s="26">
        <f t="shared" si="729"/>
        <v>839</v>
      </c>
      <c r="CF63" s="27">
        <f t="shared" si="681"/>
        <v>1449</v>
      </c>
      <c r="CG63" s="28">
        <f>November!CM63</f>
        <v>10</v>
      </c>
      <c r="CH63" s="28">
        <f>November!CN63</f>
        <v>4</v>
      </c>
      <c r="CI63" s="26">
        <f t="shared" si="682"/>
        <v>14</v>
      </c>
      <c r="CJ63" s="25">
        <v>12</v>
      </c>
      <c r="CK63" s="25">
        <v>6</v>
      </c>
      <c r="CL63" s="26">
        <f t="shared" si="683"/>
        <v>18</v>
      </c>
      <c r="CM63" s="26">
        <f t="shared" ref="CM63:CN63" si="730">SUM(CG63+CJ63)</f>
        <v>22</v>
      </c>
      <c r="CN63" s="26">
        <f t="shared" si="730"/>
        <v>10</v>
      </c>
      <c r="CO63" s="27">
        <f t="shared" si="685"/>
        <v>32</v>
      </c>
      <c r="CP63" s="95">
        <f ca="1">IFERROR(__xludf.DUMMYFUNCTION("""COMPUTED_VALUE"""),0)</f>
        <v>0</v>
      </c>
      <c r="CQ63" s="96">
        <f ca="1">IFERROR(__xludf.DUMMYFUNCTION("""COMPUTED_VALUE"""),0)</f>
        <v>0</v>
      </c>
      <c r="CR63" s="96">
        <f ca="1">IFERROR(__xludf.DUMMYFUNCTION("""COMPUTED_VALUE"""),0)</f>
        <v>0</v>
      </c>
      <c r="CS63" s="100">
        <f ca="1">IFERROR(__xludf.DUMMYFUNCTION("""COMPUTED_VALUE"""),0)</f>
        <v>0</v>
      </c>
      <c r="CT63" s="100">
        <f ca="1">IFERROR(__xludf.DUMMYFUNCTION("""COMPUTED_VALUE"""),0)</f>
        <v>0</v>
      </c>
      <c r="CU63" s="100">
        <f ca="1">IFERROR(__xludf.DUMMYFUNCTION("""COMPUTED_VALUE"""),0)</f>
        <v>0</v>
      </c>
      <c r="CV63" s="96">
        <f ca="1">IFERROR(__xludf.DUMMYFUNCTION("""COMPUTED_VALUE"""),0)</f>
        <v>0</v>
      </c>
      <c r="CW63" s="96">
        <f ca="1">IFERROR(__xludf.DUMMYFUNCTION("""COMPUTED_VALUE"""),0)</f>
        <v>0</v>
      </c>
      <c r="CX63" s="97">
        <f ca="1">IFERROR(__xludf.DUMMYFUNCTION("""COMPUTED_VALUE"""),0)</f>
        <v>0</v>
      </c>
      <c r="CY63" s="28">
        <f>November!DE63</f>
        <v>17</v>
      </c>
      <c r="CZ63" s="28">
        <f>November!DF63</f>
        <v>26</v>
      </c>
      <c r="DA63" s="26">
        <f t="shared" si="686"/>
        <v>43</v>
      </c>
      <c r="DB63" s="25">
        <v>0</v>
      </c>
      <c r="DC63" s="25">
        <v>0</v>
      </c>
      <c r="DD63" s="26">
        <f t="shared" si="687"/>
        <v>0</v>
      </c>
      <c r="DE63" s="26">
        <f t="shared" ref="DE63:DF63" si="731">SUM(CY63+DB63)</f>
        <v>17</v>
      </c>
      <c r="DF63" s="26">
        <f t="shared" si="731"/>
        <v>26</v>
      </c>
      <c r="DG63" s="27">
        <f t="shared" si="689"/>
        <v>43</v>
      </c>
      <c r="DH63" s="30">
        <f>November!DN63</f>
        <v>0</v>
      </c>
      <c r="DI63" s="26">
        <f>November!DO63</f>
        <v>0</v>
      </c>
      <c r="DJ63" s="26">
        <f t="shared" si="690"/>
        <v>0</v>
      </c>
      <c r="DK63" s="26"/>
      <c r="DL63" s="26"/>
      <c r="DM63" s="26">
        <f t="shared" si="691"/>
        <v>0</v>
      </c>
      <c r="DN63" s="26">
        <f t="shared" ref="DN63:DO63" si="732">SUM(DH63+DK63)</f>
        <v>0</v>
      </c>
      <c r="DO63" s="26">
        <f t="shared" si="732"/>
        <v>0</v>
      </c>
      <c r="DP63" s="27">
        <f t="shared" si="693"/>
        <v>0</v>
      </c>
      <c r="DQ63" s="28">
        <f>November!DW63</f>
        <v>0</v>
      </c>
      <c r="DR63" s="26">
        <f>November!DX63</f>
        <v>0</v>
      </c>
      <c r="DS63" s="26">
        <f t="shared" si="694"/>
        <v>0</v>
      </c>
      <c r="DT63" s="200">
        <v>0</v>
      </c>
      <c r="DU63" s="201">
        <v>0</v>
      </c>
      <c r="DV63" s="26">
        <f t="shared" si="695"/>
        <v>0</v>
      </c>
      <c r="DW63" s="26">
        <f t="shared" ref="DW63:DX63" si="733">SUM(DQ63+DT63)</f>
        <v>0</v>
      </c>
      <c r="DX63" s="26">
        <f t="shared" si="733"/>
        <v>0</v>
      </c>
      <c r="DY63" s="27">
        <f t="shared" si="697"/>
        <v>0</v>
      </c>
      <c r="DZ63" s="30">
        <f>November!EF63</f>
        <v>0</v>
      </c>
      <c r="EA63" s="26">
        <f>November!EG63</f>
        <v>0</v>
      </c>
      <c r="EB63" s="26">
        <f t="shared" si="698"/>
        <v>0</v>
      </c>
      <c r="EC63" s="26"/>
      <c r="ED63" s="26"/>
      <c r="EE63" s="26">
        <f t="shared" si="699"/>
        <v>0</v>
      </c>
      <c r="EF63" s="26">
        <f t="shared" ref="EF63:EG63" si="734">SUM(DZ63+EC63)</f>
        <v>0</v>
      </c>
      <c r="EG63" s="26">
        <f t="shared" si="734"/>
        <v>0</v>
      </c>
      <c r="EH63" s="27">
        <f t="shared" si="701"/>
        <v>0</v>
      </c>
      <c r="EI63" s="30">
        <f>November!EO63</f>
        <v>0</v>
      </c>
      <c r="EJ63" s="26">
        <f>November!EP63</f>
        <v>0</v>
      </c>
      <c r="EK63" s="26">
        <f t="shared" si="702"/>
        <v>0</v>
      </c>
      <c r="EL63" s="25"/>
      <c r="EM63" s="25"/>
      <c r="EN63" s="26">
        <f t="shared" si="703"/>
        <v>0</v>
      </c>
      <c r="EO63" s="26">
        <f t="shared" ref="EO63:EP63" si="735">SUM(EI63+EL63)</f>
        <v>0</v>
      </c>
      <c r="EP63" s="26">
        <f t="shared" si="735"/>
        <v>0</v>
      </c>
      <c r="EQ63" s="27">
        <f t="shared" si="705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24">
        <f>November!J64</f>
        <v>3</v>
      </c>
      <c r="E64" s="25">
        <f>November!K64</f>
        <v>8</v>
      </c>
      <c r="F64" s="26">
        <f t="shared" si="646"/>
        <v>11</v>
      </c>
      <c r="G64" s="25">
        <v>1</v>
      </c>
      <c r="H64" s="26"/>
      <c r="I64" s="26">
        <f t="shared" si="647"/>
        <v>1</v>
      </c>
      <c r="J64" s="26">
        <f t="shared" ref="J64:K64" si="736">SUM(D64+G64)</f>
        <v>4</v>
      </c>
      <c r="K64" s="26">
        <f t="shared" si="736"/>
        <v>8</v>
      </c>
      <c r="L64" s="27">
        <f t="shared" si="649"/>
        <v>12</v>
      </c>
      <c r="M64" s="28">
        <f>November!S64</f>
        <v>0</v>
      </c>
      <c r="N64" s="26">
        <f>November!T64</f>
        <v>0</v>
      </c>
      <c r="O64" s="26">
        <f t="shared" si="650"/>
        <v>0</v>
      </c>
      <c r="P64" s="25">
        <v>0</v>
      </c>
      <c r="Q64" s="25">
        <v>0</v>
      </c>
      <c r="R64" s="26">
        <f t="shared" si="651"/>
        <v>0</v>
      </c>
      <c r="S64" s="26">
        <f t="shared" ref="S64:T64" si="737">SUM(M64+P64)</f>
        <v>0</v>
      </c>
      <c r="T64" s="26">
        <f t="shared" si="737"/>
        <v>0</v>
      </c>
      <c r="U64" s="27">
        <f t="shared" si="653"/>
        <v>0</v>
      </c>
      <c r="V64" s="28">
        <f>November!AB64</f>
        <v>0</v>
      </c>
      <c r="W64" s="28">
        <f>November!AC64</f>
        <v>0</v>
      </c>
      <c r="X64" s="26">
        <f t="shared" si="654"/>
        <v>0</v>
      </c>
      <c r="Y64" s="26"/>
      <c r="Z64" s="26"/>
      <c r="AA64" s="26">
        <f t="shared" si="655"/>
        <v>0</v>
      </c>
      <c r="AB64" s="26">
        <f t="shared" ref="AB64:AC64" si="738">SUM(V64+Y64)</f>
        <v>0</v>
      </c>
      <c r="AC64" s="26">
        <f t="shared" si="738"/>
        <v>0</v>
      </c>
      <c r="AD64" s="27">
        <f t="shared" si="657"/>
        <v>0</v>
      </c>
      <c r="AE64" s="28">
        <f>November!AK64</f>
        <v>8</v>
      </c>
      <c r="AF64" s="28">
        <f>November!AL64</f>
        <v>10</v>
      </c>
      <c r="AG64" s="26">
        <f t="shared" si="658"/>
        <v>18</v>
      </c>
      <c r="AH64" s="25">
        <v>0</v>
      </c>
      <c r="AI64" s="25">
        <v>0</v>
      </c>
      <c r="AJ64" s="26">
        <f t="shared" si="659"/>
        <v>0</v>
      </c>
      <c r="AK64" s="26">
        <f t="shared" ref="AK64:AL64" si="739">SUM(AE64+AH64)</f>
        <v>8</v>
      </c>
      <c r="AL64" s="26">
        <f t="shared" si="739"/>
        <v>10</v>
      </c>
      <c r="AM64" s="27">
        <f t="shared" si="661"/>
        <v>18</v>
      </c>
      <c r="AN64" s="30">
        <f>November!AT64</f>
        <v>9</v>
      </c>
      <c r="AO64" s="26">
        <f>November!AU64</f>
        <v>52</v>
      </c>
      <c r="AP64" s="26">
        <f t="shared" si="662"/>
        <v>61</v>
      </c>
      <c r="AQ64" s="25">
        <v>0</v>
      </c>
      <c r="AR64" s="25">
        <v>7</v>
      </c>
      <c r="AS64" s="26">
        <f t="shared" si="663"/>
        <v>7</v>
      </c>
      <c r="AT64" s="26">
        <f t="shared" ref="AT64:AU64" si="740">SUM(AN64+AQ64)</f>
        <v>9</v>
      </c>
      <c r="AU64" s="26">
        <f t="shared" si="740"/>
        <v>59</v>
      </c>
      <c r="AV64" s="27">
        <f t="shared" si="665"/>
        <v>68</v>
      </c>
      <c r="AW64" s="28">
        <f>November!BC64</f>
        <v>1</v>
      </c>
      <c r="AX64" s="28">
        <f>November!BD64</f>
        <v>0</v>
      </c>
      <c r="AY64" s="26">
        <f t="shared" si="666"/>
        <v>1</v>
      </c>
      <c r="AZ64" s="25">
        <v>1</v>
      </c>
      <c r="BA64" s="25">
        <v>0</v>
      </c>
      <c r="BB64" s="26">
        <f t="shared" si="667"/>
        <v>1</v>
      </c>
      <c r="BC64" s="26">
        <f t="shared" ref="BC64:BD64" si="741">SUM(AW64+AZ64)</f>
        <v>2</v>
      </c>
      <c r="BD64" s="26">
        <f t="shared" si="741"/>
        <v>0</v>
      </c>
      <c r="BE64" s="27">
        <f t="shared" si="669"/>
        <v>2</v>
      </c>
      <c r="BF64" s="30">
        <f>November!BL64</f>
        <v>10</v>
      </c>
      <c r="BG64" s="26">
        <f>November!BM64</f>
        <v>22</v>
      </c>
      <c r="BH64" s="26">
        <f t="shared" si="670"/>
        <v>32</v>
      </c>
      <c r="BI64" s="25">
        <v>0</v>
      </c>
      <c r="BJ64" s="25">
        <v>3</v>
      </c>
      <c r="BK64" s="26">
        <f t="shared" si="671"/>
        <v>3</v>
      </c>
      <c r="BL64" s="26">
        <f t="shared" ref="BL64:BM64" si="742">SUM(BF64+BI64)</f>
        <v>10</v>
      </c>
      <c r="BM64" s="26">
        <f t="shared" si="742"/>
        <v>25</v>
      </c>
      <c r="BN64" s="27">
        <f t="shared" si="673"/>
        <v>35</v>
      </c>
      <c r="BO64" s="28">
        <f>November!BU64</f>
        <v>4</v>
      </c>
      <c r="BP64" s="28">
        <f>November!BV64</f>
        <v>0</v>
      </c>
      <c r="BQ64" s="26">
        <f t="shared" si="674"/>
        <v>4</v>
      </c>
      <c r="BR64" s="26"/>
      <c r="BS64" s="26"/>
      <c r="BT64" s="26">
        <f t="shared" si="675"/>
        <v>0</v>
      </c>
      <c r="BU64" s="26">
        <f t="shared" ref="BU64:BV64" si="743">SUM(BO64+BR64)</f>
        <v>4</v>
      </c>
      <c r="BV64" s="26">
        <f t="shared" si="743"/>
        <v>0</v>
      </c>
      <c r="BW64" s="27">
        <f t="shared" si="677"/>
        <v>4</v>
      </c>
      <c r="BX64" s="30">
        <f>November!CD64</f>
        <v>7</v>
      </c>
      <c r="BY64" s="26">
        <f>November!CE64</f>
        <v>3</v>
      </c>
      <c r="BZ64" s="26">
        <f t="shared" si="678"/>
        <v>10</v>
      </c>
      <c r="CA64" s="25">
        <v>1</v>
      </c>
      <c r="CB64" s="26"/>
      <c r="CC64" s="26">
        <f t="shared" si="679"/>
        <v>1</v>
      </c>
      <c r="CD64" s="26">
        <f t="shared" ref="CD64:CE64" si="744">SUM(BX64+CA64)</f>
        <v>8</v>
      </c>
      <c r="CE64" s="26">
        <f t="shared" si="744"/>
        <v>3</v>
      </c>
      <c r="CF64" s="27">
        <f t="shared" si="681"/>
        <v>11</v>
      </c>
      <c r="CG64" s="28">
        <f>November!CM64</f>
        <v>0</v>
      </c>
      <c r="CH64" s="28">
        <f>November!CN64</f>
        <v>3</v>
      </c>
      <c r="CI64" s="26">
        <f t="shared" si="682"/>
        <v>3</v>
      </c>
      <c r="CJ64" s="25">
        <v>0</v>
      </c>
      <c r="CK64" s="25">
        <v>1</v>
      </c>
      <c r="CL64" s="26">
        <f t="shared" si="683"/>
        <v>1</v>
      </c>
      <c r="CM64" s="26">
        <f t="shared" ref="CM64:CN64" si="745">SUM(CG64+CJ64)</f>
        <v>0</v>
      </c>
      <c r="CN64" s="26">
        <f t="shared" si="745"/>
        <v>4</v>
      </c>
      <c r="CO64" s="27">
        <f t="shared" si="685"/>
        <v>4</v>
      </c>
      <c r="CP64" s="95">
        <f ca="1">IFERROR(__xludf.DUMMYFUNCTION("""COMPUTED_VALUE"""),12)</f>
        <v>12</v>
      </c>
      <c r="CQ64" s="96">
        <f ca="1">IFERROR(__xludf.DUMMYFUNCTION("""COMPUTED_VALUE"""),118)</f>
        <v>118</v>
      </c>
      <c r="CR64" s="96">
        <f ca="1">IFERROR(__xludf.DUMMYFUNCTION("""COMPUTED_VALUE"""),132)</f>
        <v>132</v>
      </c>
      <c r="CS64" s="100">
        <f ca="1">IFERROR(__xludf.DUMMYFUNCTION("""COMPUTED_VALUE"""),0)</f>
        <v>0</v>
      </c>
      <c r="CT64" s="100">
        <f ca="1">IFERROR(__xludf.DUMMYFUNCTION("""COMPUTED_VALUE"""),6)</f>
        <v>6</v>
      </c>
      <c r="CU64" s="100">
        <f ca="1">IFERROR(__xludf.DUMMYFUNCTION("""COMPUTED_VALUE"""),6)</f>
        <v>6</v>
      </c>
      <c r="CV64" s="96">
        <f ca="1">IFERROR(__xludf.DUMMYFUNCTION("""COMPUTED_VALUE"""),12)</f>
        <v>12</v>
      </c>
      <c r="CW64" s="96">
        <f ca="1">IFERROR(__xludf.DUMMYFUNCTION("""COMPUTED_VALUE"""),124)</f>
        <v>124</v>
      </c>
      <c r="CX64" s="97">
        <f ca="1">IFERROR(__xludf.DUMMYFUNCTION("""COMPUTED_VALUE"""),138)</f>
        <v>138</v>
      </c>
      <c r="CY64" s="28">
        <f>November!DE64</f>
        <v>5</v>
      </c>
      <c r="CZ64" s="28">
        <f>November!DF64</f>
        <v>20</v>
      </c>
      <c r="DA64" s="26">
        <f t="shared" si="686"/>
        <v>25</v>
      </c>
      <c r="DB64" s="25">
        <v>2</v>
      </c>
      <c r="DC64" s="25">
        <v>3</v>
      </c>
      <c r="DD64" s="26">
        <f t="shared" si="687"/>
        <v>5</v>
      </c>
      <c r="DE64" s="26">
        <f t="shared" ref="DE64:DF64" si="746">SUM(CY64+DB64)</f>
        <v>7</v>
      </c>
      <c r="DF64" s="26">
        <f t="shared" si="746"/>
        <v>23</v>
      </c>
      <c r="DG64" s="27">
        <f t="shared" si="689"/>
        <v>30</v>
      </c>
      <c r="DH64" s="30">
        <f>November!DN64</f>
        <v>117</v>
      </c>
      <c r="DI64" s="26">
        <f>November!DO64</f>
        <v>54</v>
      </c>
      <c r="DJ64" s="26">
        <f t="shared" si="690"/>
        <v>171</v>
      </c>
      <c r="DK64" s="25">
        <v>12</v>
      </c>
      <c r="DL64" s="25">
        <v>3</v>
      </c>
      <c r="DM64" s="26">
        <f t="shared" si="691"/>
        <v>15</v>
      </c>
      <c r="DN64" s="26">
        <f t="shared" ref="DN64:DO64" si="747">SUM(DH64+DK64)</f>
        <v>129</v>
      </c>
      <c r="DO64" s="26">
        <f t="shared" si="747"/>
        <v>57</v>
      </c>
      <c r="DP64" s="27">
        <f t="shared" si="693"/>
        <v>186</v>
      </c>
      <c r="DQ64" s="28">
        <f>November!DW64</f>
        <v>5</v>
      </c>
      <c r="DR64" s="26">
        <f>November!DX64</f>
        <v>1</v>
      </c>
      <c r="DS64" s="26">
        <f t="shared" si="694"/>
        <v>6</v>
      </c>
      <c r="DT64" s="206">
        <v>0</v>
      </c>
      <c r="DU64" s="206">
        <v>0</v>
      </c>
      <c r="DV64" s="26">
        <f t="shared" si="695"/>
        <v>0</v>
      </c>
      <c r="DW64" s="26">
        <f t="shared" ref="DW64:DX64" si="748">SUM(DQ64+DT64)</f>
        <v>5</v>
      </c>
      <c r="DX64" s="26">
        <f t="shared" si="748"/>
        <v>1</v>
      </c>
      <c r="DY64" s="27">
        <f t="shared" si="697"/>
        <v>6</v>
      </c>
      <c r="DZ64" s="30">
        <f>November!EF64</f>
        <v>12</v>
      </c>
      <c r="EA64" s="26">
        <f>November!EG64</f>
        <v>1</v>
      </c>
      <c r="EB64" s="26">
        <f t="shared" si="698"/>
        <v>13</v>
      </c>
      <c r="EC64" s="25">
        <v>4</v>
      </c>
      <c r="ED64" s="26"/>
      <c r="EE64" s="26">
        <f t="shared" si="699"/>
        <v>4</v>
      </c>
      <c r="EF64" s="26">
        <f t="shared" ref="EF64:EG64" si="749">SUM(DZ64+EC64)</f>
        <v>16</v>
      </c>
      <c r="EG64" s="26">
        <f t="shared" si="749"/>
        <v>1</v>
      </c>
      <c r="EH64" s="27">
        <f t="shared" si="701"/>
        <v>17</v>
      </c>
      <c r="EI64" s="30">
        <f>November!EO64</f>
        <v>0</v>
      </c>
      <c r="EJ64" s="26">
        <f>November!EP64</f>
        <v>5</v>
      </c>
      <c r="EK64" s="26">
        <f t="shared" si="702"/>
        <v>5</v>
      </c>
      <c r="EL64" s="26"/>
      <c r="EM64" s="25">
        <v>2</v>
      </c>
      <c r="EN64" s="26">
        <f t="shared" si="703"/>
        <v>2</v>
      </c>
      <c r="EO64" s="26">
        <f t="shared" ref="EO64:EP64" si="750">SUM(EI64+EL64)</f>
        <v>0</v>
      </c>
      <c r="EP64" s="26">
        <f t="shared" si="750"/>
        <v>7</v>
      </c>
      <c r="EQ64" s="27">
        <f t="shared" si="705"/>
        <v>7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24">
        <f>November!J65</f>
        <v>0</v>
      </c>
      <c r="E65" s="25">
        <f>November!K65</f>
        <v>8</v>
      </c>
      <c r="F65" s="26">
        <f t="shared" si="646"/>
        <v>8</v>
      </c>
      <c r="G65" s="26"/>
      <c r="H65" s="26"/>
      <c r="I65" s="26">
        <f t="shared" si="647"/>
        <v>0</v>
      </c>
      <c r="J65" s="26">
        <f t="shared" ref="J65:K65" si="751">SUM(D65+G65)</f>
        <v>0</v>
      </c>
      <c r="K65" s="26">
        <f t="shared" si="751"/>
        <v>8</v>
      </c>
      <c r="L65" s="27">
        <f t="shared" si="649"/>
        <v>8</v>
      </c>
      <c r="M65" s="28">
        <f>November!S65</f>
        <v>0</v>
      </c>
      <c r="N65" s="26">
        <f>November!T65</f>
        <v>0</v>
      </c>
      <c r="O65" s="26">
        <f t="shared" si="650"/>
        <v>0</v>
      </c>
      <c r="P65" s="25">
        <v>0</v>
      </c>
      <c r="Q65" s="25">
        <v>0</v>
      </c>
      <c r="R65" s="26">
        <f t="shared" si="651"/>
        <v>0</v>
      </c>
      <c r="S65" s="26">
        <f t="shared" ref="S65:T65" si="752">SUM(M65+P65)</f>
        <v>0</v>
      </c>
      <c r="T65" s="26">
        <f t="shared" si="752"/>
        <v>0</v>
      </c>
      <c r="U65" s="27">
        <f t="shared" si="653"/>
        <v>0</v>
      </c>
      <c r="V65" s="28">
        <f>November!AB65</f>
        <v>0</v>
      </c>
      <c r="W65" s="28">
        <f>November!AC65</f>
        <v>0</v>
      </c>
      <c r="X65" s="26">
        <f t="shared" si="654"/>
        <v>0</v>
      </c>
      <c r="Y65" s="26"/>
      <c r="Z65" s="26"/>
      <c r="AA65" s="26">
        <f t="shared" si="655"/>
        <v>0</v>
      </c>
      <c r="AB65" s="26">
        <f t="shared" ref="AB65:AC65" si="753">SUM(V65+Y65)</f>
        <v>0</v>
      </c>
      <c r="AC65" s="26">
        <f t="shared" si="753"/>
        <v>0</v>
      </c>
      <c r="AD65" s="27">
        <f t="shared" si="657"/>
        <v>0</v>
      </c>
      <c r="AE65" s="28">
        <f>November!AK65</f>
        <v>3</v>
      </c>
      <c r="AF65" s="28">
        <f>November!AL65</f>
        <v>9</v>
      </c>
      <c r="AG65" s="26">
        <f t="shared" si="658"/>
        <v>12</v>
      </c>
      <c r="AH65" s="25">
        <v>0</v>
      </c>
      <c r="AI65" s="25">
        <v>0</v>
      </c>
      <c r="AJ65" s="26">
        <f t="shared" si="659"/>
        <v>0</v>
      </c>
      <c r="AK65" s="26">
        <f t="shared" ref="AK65:AL65" si="754">SUM(AE65+AH65)</f>
        <v>3</v>
      </c>
      <c r="AL65" s="26">
        <f t="shared" si="754"/>
        <v>9</v>
      </c>
      <c r="AM65" s="27">
        <f t="shared" si="661"/>
        <v>12</v>
      </c>
      <c r="AN65" s="30">
        <f>November!AT65</f>
        <v>9</v>
      </c>
      <c r="AO65" s="26">
        <f>November!AU65</f>
        <v>54</v>
      </c>
      <c r="AP65" s="26">
        <f t="shared" si="662"/>
        <v>63</v>
      </c>
      <c r="AQ65" s="25">
        <v>0</v>
      </c>
      <c r="AR65" s="25">
        <v>7</v>
      </c>
      <c r="AS65" s="26">
        <f t="shared" si="663"/>
        <v>7</v>
      </c>
      <c r="AT65" s="26">
        <f t="shared" ref="AT65:AU65" si="755">SUM(AN65+AQ65)</f>
        <v>9</v>
      </c>
      <c r="AU65" s="26">
        <f t="shared" si="755"/>
        <v>61</v>
      </c>
      <c r="AV65" s="27">
        <f t="shared" si="665"/>
        <v>70</v>
      </c>
      <c r="AW65" s="28">
        <f>November!BC65</f>
        <v>0</v>
      </c>
      <c r="AX65" s="28">
        <f>November!BD65</f>
        <v>0</v>
      </c>
      <c r="AY65" s="26">
        <f t="shared" si="666"/>
        <v>0</v>
      </c>
      <c r="AZ65" s="25">
        <v>0</v>
      </c>
      <c r="BA65" s="25">
        <v>0</v>
      </c>
      <c r="BB65" s="26">
        <f t="shared" si="667"/>
        <v>0</v>
      </c>
      <c r="BC65" s="26">
        <f t="shared" ref="BC65:BD65" si="756">SUM(AW65+AZ65)</f>
        <v>0</v>
      </c>
      <c r="BD65" s="26">
        <f t="shared" si="756"/>
        <v>0</v>
      </c>
      <c r="BE65" s="27">
        <f t="shared" si="669"/>
        <v>0</v>
      </c>
      <c r="BF65" s="30">
        <f>November!BL65</f>
        <v>0</v>
      </c>
      <c r="BG65" s="26">
        <f>November!BM65</f>
        <v>22</v>
      </c>
      <c r="BH65" s="26">
        <f t="shared" si="670"/>
        <v>22</v>
      </c>
      <c r="BI65" s="25">
        <v>0</v>
      </c>
      <c r="BJ65" s="25">
        <v>3</v>
      </c>
      <c r="BK65" s="26">
        <f t="shared" si="671"/>
        <v>3</v>
      </c>
      <c r="BL65" s="26">
        <f t="shared" ref="BL65:BM65" si="757">SUM(BF65+BI65)</f>
        <v>0</v>
      </c>
      <c r="BM65" s="26">
        <f t="shared" si="757"/>
        <v>25</v>
      </c>
      <c r="BN65" s="27">
        <f t="shared" si="673"/>
        <v>25</v>
      </c>
      <c r="BO65" s="28">
        <f>November!BU65</f>
        <v>2</v>
      </c>
      <c r="BP65" s="28">
        <f>November!BV65</f>
        <v>0</v>
      </c>
      <c r="BQ65" s="26">
        <f t="shared" si="674"/>
        <v>2</v>
      </c>
      <c r="BR65" s="26"/>
      <c r="BS65" s="26"/>
      <c r="BT65" s="26">
        <f t="shared" si="675"/>
        <v>0</v>
      </c>
      <c r="BU65" s="26">
        <f t="shared" ref="BU65:BV65" si="758">SUM(BO65+BR65)</f>
        <v>2</v>
      </c>
      <c r="BV65" s="26">
        <f t="shared" si="758"/>
        <v>0</v>
      </c>
      <c r="BW65" s="27">
        <f t="shared" si="677"/>
        <v>2</v>
      </c>
      <c r="BX65" s="30">
        <f>November!CD65</f>
        <v>0</v>
      </c>
      <c r="BY65" s="26">
        <f>November!CE65</f>
        <v>3</v>
      </c>
      <c r="BZ65" s="26">
        <f t="shared" si="678"/>
        <v>3</v>
      </c>
      <c r="CA65" s="26"/>
      <c r="CB65" s="26"/>
      <c r="CC65" s="26">
        <f t="shared" si="679"/>
        <v>0</v>
      </c>
      <c r="CD65" s="26">
        <f t="shared" ref="CD65:CE65" si="759">SUM(BX65+CA65)</f>
        <v>0</v>
      </c>
      <c r="CE65" s="26">
        <f t="shared" si="759"/>
        <v>3</v>
      </c>
      <c r="CF65" s="27">
        <f t="shared" si="681"/>
        <v>3</v>
      </c>
      <c r="CG65" s="28">
        <f>November!CM65</f>
        <v>0</v>
      </c>
      <c r="CH65" s="28">
        <f>November!CN65</f>
        <v>3</v>
      </c>
      <c r="CI65" s="26">
        <f t="shared" si="682"/>
        <v>3</v>
      </c>
      <c r="CJ65" s="25">
        <v>0</v>
      </c>
      <c r="CK65" s="25">
        <v>1</v>
      </c>
      <c r="CL65" s="26">
        <f t="shared" si="683"/>
        <v>1</v>
      </c>
      <c r="CM65" s="26">
        <f t="shared" ref="CM65:CN65" si="760">SUM(CG65+CJ65)</f>
        <v>0</v>
      </c>
      <c r="CN65" s="26">
        <f t="shared" si="760"/>
        <v>4</v>
      </c>
      <c r="CO65" s="27">
        <f t="shared" si="685"/>
        <v>4</v>
      </c>
      <c r="CP65" s="95"/>
      <c r="CQ65" s="96">
        <f ca="1">IFERROR(__xludf.DUMMYFUNCTION("""COMPUTED_VALUE"""),118)</f>
        <v>118</v>
      </c>
      <c r="CR65" s="96">
        <f ca="1">IFERROR(__xludf.DUMMYFUNCTION("""COMPUTED_VALUE"""),118)</f>
        <v>118</v>
      </c>
      <c r="CS65" s="100"/>
      <c r="CT65" s="100">
        <f ca="1">IFERROR(__xludf.DUMMYFUNCTION("""COMPUTED_VALUE"""),6)</f>
        <v>6</v>
      </c>
      <c r="CU65" s="100">
        <f ca="1">IFERROR(__xludf.DUMMYFUNCTION("""COMPUTED_VALUE"""),6)</f>
        <v>6</v>
      </c>
      <c r="CV65" s="96"/>
      <c r="CW65" s="96">
        <f ca="1">IFERROR(__xludf.DUMMYFUNCTION("""COMPUTED_VALUE"""),124)</f>
        <v>124</v>
      </c>
      <c r="CX65" s="97">
        <f ca="1">IFERROR(__xludf.DUMMYFUNCTION("""COMPUTED_VALUE"""),124)</f>
        <v>124</v>
      </c>
      <c r="CY65" s="28">
        <f>November!DE65</f>
        <v>0</v>
      </c>
      <c r="CZ65" s="28">
        <f>November!DF65</f>
        <v>31</v>
      </c>
      <c r="DA65" s="26">
        <f t="shared" si="686"/>
        <v>31</v>
      </c>
      <c r="DB65" s="25">
        <v>0</v>
      </c>
      <c r="DC65" s="25">
        <v>3</v>
      </c>
      <c r="DD65" s="26">
        <f t="shared" si="687"/>
        <v>3</v>
      </c>
      <c r="DE65" s="26">
        <f t="shared" ref="DE65:DF65" si="761">SUM(CY65+DB65)</f>
        <v>0</v>
      </c>
      <c r="DF65" s="26">
        <f t="shared" si="761"/>
        <v>34</v>
      </c>
      <c r="DG65" s="27">
        <f t="shared" si="689"/>
        <v>34</v>
      </c>
      <c r="DH65" s="30">
        <f>November!DN65</f>
        <v>0</v>
      </c>
      <c r="DI65" s="26">
        <f>November!DO65</f>
        <v>54</v>
      </c>
      <c r="DJ65" s="26">
        <f t="shared" si="690"/>
        <v>54</v>
      </c>
      <c r="DK65" s="26"/>
      <c r="DL65" s="25">
        <v>3</v>
      </c>
      <c r="DM65" s="26">
        <f t="shared" si="691"/>
        <v>3</v>
      </c>
      <c r="DN65" s="26">
        <f t="shared" ref="DN65:DO65" si="762">SUM(DH65+DK65)</f>
        <v>0</v>
      </c>
      <c r="DO65" s="26">
        <f t="shared" si="762"/>
        <v>57</v>
      </c>
      <c r="DP65" s="27">
        <f t="shared" si="693"/>
        <v>57</v>
      </c>
      <c r="DQ65" s="28">
        <f>November!DW65</f>
        <v>0</v>
      </c>
      <c r="DR65" s="26">
        <f>November!DX65</f>
        <v>0</v>
      </c>
      <c r="DS65" s="26">
        <f t="shared" si="694"/>
        <v>0</v>
      </c>
      <c r="DT65" s="206">
        <v>0</v>
      </c>
      <c r="DU65" s="206">
        <v>0</v>
      </c>
      <c r="DV65" s="26">
        <f t="shared" si="695"/>
        <v>0</v>
      </c>
      <c r="DW65" s="26">
        <f t="shared" ref="DW65:DX65" si="763">SUM(DQ65+DT65)</f>
        <v>0</v>
      </c>
      <c r="DX65" s="26">
        <f t="shared" si="763"/>
        <v>0</v>
      </c>
      <c r="DY65" s="27">
        <f t="shared" si="697"/>
        <v>0</v>
      </c>
      <c r="DZ65" s="30">
        <f>November!EF65</f>
        <v>0</v>
      </c>
      <c r="EA65" s="26">
        <f>November!EG65</f>
        <v>2</v>
      </c>
      <c r="EB65" s="26">
        <f t="shared" si="698"/>
        <v>2</v>
      </c>
      <c r="EC65" s="26"/>
      <c r="ED65" s="26"/>
      <c r="EE65" s="26">
        <f t="shared" si="699"/>
        <v>0</v>
      </c>
      <c r="EF65" s="26">
        <f t="shared" ref="EF65:EG65" si="764">SUM(DZ65+EC65)</f>
        <v>0</v>
      </c>
      <c r="EG65" s="26">
        <f t="shared" si="764"/>
        <v>2</v>
      </c>
      <c r="EH65" s="27">
        <f t="shared" si="701"/>
        <v>2</v>
      </c>
      <c r="EI65" s="30">
        <f>November!EO65</f>
        <v>0</v>
      </c>
      <c r="EJ65" s="26">
        <f>November!EP65</f>
        <v>5</v>
      </c>
      <c r="EK65" s="26">
        <f t="shared" si="702"/>
        <v>5</v>
      </c>
      <c r="EL65" s="26"/>
      <c r="EM65" s="25">
        <v>2</v>
      </c>
      <c r="EN65" s="26">
        <f t="shared" si="703"/>
        <v>2</v>
      </c>
      <c r="EO65" s="26">
        <f t="shared" ref="EO65:EP65" si="765">SUM(EI65+EL65)</f>
        <v>0</v>
      </c>
      <c r="EP65" s="26">
        <f t="shared" si="765"/>
        <v>7</v>
      </c>
      <c r="EQ65" s="27">
        <f t="shared" si="705"/>
        <v>7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24">
        <f>November!J66</f>
        <v>0</v>
      </c>
      <c r="E66" s="25">
        <f>November!K66</f>
        <v>7</v>
      </c>
      <c r="F66" s="26">
        <f t="shared" si="646"/>
        <v>7</v>
      </c>
      <c r="G66" s="26"/>
      <c r="H66" s="26"/>
      <c r="I66" s="26">
        <f t="shared" si="647"/>
        <v>0</v>
      </c>
      <c r="J66" s="26">
        <f t="shared" ref="J66:K66" si="766">SUM(D66+G66)</f>
        <v>0</v>
      </c>
      <c r="K66" s="26">
        <f t="shared" si="766"/>
        <v>7</v>
      </c>
      <c r="L66" s="27">
        <f t="shared" si="649"/>
        <v>7</v>
      </c>
      <c r="M66" s="28">
        <f>November!S66</f>
        <v>0</v>
      </c>
      <c r="N66" s="26">
        <f>November!T66</f>
        <v>0</v>
      </c>
      <c r="O66" s="26">
        <f t="shared" si="650"/>
        <v>0</v>
      </c>
      <c r="P66" s="25">
        <v>0</v>
      </c>
      <c r="Q66" s="25">
        <v>0</v>
      </c>
      <c r="R66" s="26">
        <f t="shared" si="651"/>
        <v>0</v>
      </c>
      <c r="S66" s="26">
        <f t="shared" ref="S66:T66" si="767">SUM(M66+P66)</f>
        <v>0</v>
      </c>
      <c r="T66" s="26">
        <f t="shared" si="767"/>
        <v>0</v>
      </c>
      <c r="U66" s="27">
        <f t="shared" si="653"/>
        <v>0</v>
      </c>
      <c r="V66" s="28">
        <f>November!AB66</f>
        <v>0</v>
      </c>
      <c r="W66" s="28">
        <f>November!AC66</f>
        <v>0</v>
      </c>
      <c r="X66" s="26">
        <f t="shared" si="654"/>
        <v>0</v>
      </c>
      <c r="Y66" s="26"/>
      <c r="Z66" s="26"/>
      <c r="AA66" s="26">
        <f t="shared" si="655"/>
        <v>0</v>
      </c>
      <c r="AB66" s="26">
        <f t="shared" ref="AB66:AC66" si="768">SUM(V66+Y66)</f>
        <v>0</v>
      </c>
      <c r="AC66" s="26">
        <f t="shared" si="768"/>
        <v>0</v>
      </c>
      <c r="AD66" s="27">
        <f t="shared" si="657"/>
        <v>0</v>
      </c>
      <c r="AE66" s="28">
        <f>November!AK66</f>
        <v>1</v>
      </c>
      <c r="AF66" s="28">
        <f>November!AL66</f>
        <v>9</v>
      </c>
      <c r="AG66" s="26">
        <f t="shared" si="658"/>
        <v>10</v>
      </c>
      <c r="AH66" s="25">
        <v>0</v>
      </c>
      <c r="AI66" s="25">
        <v>0</v>
      </c>
      <c r="AJ66" s="26">
        <f t="shared" si="659"/>
        <v>0</v>
      </c>
      <c r="AK66" s="26">
        <f t="shared" ref="AK66:AL66" si="769">SUM(AE66+AH66)</f>
        <v>1</v>
      </c>
      <c r="AL66" s="26">
        <f t="shared" si="769"/>
        <v>9</v>
      </c>
      <c r="AM66" s="27">
        <f t="shared" si="661"/>
        <v>10</v>
      </c>
      <c r="AN66" s="30">
        <f>November!AT66</f>
        <v>9</v>
      </c>
      <c r="AO66" s="26">
        <f>November!AU66</f>
        <v>54</v>
      </c>
      <c r="AP66" s="26">
        <f t="shared" si="662"/>
        <v>63</v>
      </c>
      <c r="AQ66" s="25">
        <v>0</v>
      </c>
      <c r="AR66" s="25">
        <v>7</v>
      </c>
      <c r="AS66" s="26">
        <f t="shared" si="663"/>
        <v>7</v>
      </c>
      <c r="AT66" s="26">
        <f t="shared" ref="AT66:AU66" si="770">SUM(AN66+AQ66)</f>
        <v>9</v>
      </c>
      <c r="AU66" s="26">
        <f t="shared" si="770"/>
        <v>61</v>
      </c>
      <c r="AV66" s="27">
        <f t="shared" si="665"/>
        <v>70</v>
      </c>
      <c r="AW66" s="28">
        <f>November!BC66</f>
        <v>0</v>
      </c>
      <c r="AX66" s="28">
        <f>November!BD66</f>
        <v>0</v>
      </c>
      <c r="AY66" s="26">
        <f t="shared" si="666"/>
        <v>0</v>
      </c>
      <c r="AZ66" s="25">
        <v>0</v>
      </c>
      <c r="BA66" s="25">
        <v>0</v>
      </c>
      <c r="BB66" s="26">
        <f t="shared" si="667"/>
        <v>0</v>
      </c>
      <c r="BC66" s="26">
        <f t="shared" ref="BC66:BD66" si="771">SUM(AW66+AZ66)</f>
        <v>0</v>
      </c>
      <c r="BD66" s="26">
        <f t="shared" si="771"/>
        <v>0</v>
      </c>
      <c r="BE66" s="27">
        <f t="shared" si="669"/>
        <v>0</v>
      </c>
      <c r="BF66" s="30">
        <f>November!BL66</f>
        <v>0</v>
      </c>
      <c r="BG66" s="26">
        <f>November!BM66</f>
        <v>22</v>
      </c>
      <c r="BH66" s="26">
        <f t="shared" si="670"/>
        <v>22</v>
      </c>
      <c r="BI66" s="25">
        <v>0</v>
      </c>
      <c r="BJ66" s="25">
        <v>3</v>
      </c>
      <c r="BK66" s="26">
        <f t="shared" si="671"/>
        <v>3</v>
      </c>
      <c r="BL66" s="26">
        <f t="shared" ref="BL66:BM66" si="772">SUM(BF66+BI66)</f>
        <v>0</v>
      </c>
      <c r="BM66" s="26">
        <f t="shared" si="772"/>
        <v>25</v>
      </c>
      <c r="BN66" s="27">
        <f t="shared" si="673"/>
        <v>25</v>
      </c>
      <c r="BO66" s="28">
        <f>November!BU66</f>
        <v>0</v>
      </c>
      <c r="BP66" s="28">
        <f>November!BV66</f>
        <v>0</v>
      </c>
      <c r="BQ66" s="26">
        <f t="shared" si="674"/>
        <v>0</v>
      </c>
      <c r="BR66" s="26"/>
      <c r="BS66" s="26"/>
      <c r="BT66" s="26">
        <f t="shared" si="675"/>
        <v>0</v>
      </c>
      <c r="BU66" s="26">
        <f t="shared" ref="BU66:BV66" si="773">SUM(BO66+BR66)</f>
        <v>0</v>
      </c>
      <c r="BV66" s="26">
        <f t="shared" si="773"/>
        <v>0</v>
      </c>
      <c r="BW66" s="27">
        <f t="shared" si="677"/>
        <v>0</v>
      </c>
      <c r="BX66" s="30">
        <f>November!CD66</f>
        <v>0</v>
      </c>
      <c r="BY66" s="26">
        <f>November!CE66</f>
        <v>3</v>
      </c>
      <c r="BZ66" s="26">
        <f t="shared" si="678"/>
        <v>3</v>
      </c>
      <c r="CA66" s="26"/>
      <c r="CB66" s="26"/>
      <c r="CC66" s="26">
        <f t="shared" si="679"/>
        <v>0</v>
      </c>
      <c r="CD66" s="26">
        <f t="shared" ref="CD66:CE66" si="774">SUM(BX66+CA66)</f>
        <v>0</v>
      </c>
      <c r="CE66" s="26">
        <f t="shared" si="774"/>
        <v>3</v>
      </c>
      <c r="CF66" s="27">
        <f t="shared" si="681"/>
        <v>3</v>
      </c>
      <c r="CG66" s="28">
        <f>November!CM66</f>
        <v>0</v>
      </c>
      <c r="CH66" s="28">
        <f>November!CN66</f>
        <v>3</v>
      </c>
      <c r="CI66" s="26">
        <f t="shared" si="682"/>
        <v>3</v>
      </c>
      <c r="CJ66" s="25">
        <v>0</v>
      </c>
      <c r="CK66" s="25">
        <v>1</v>
      </c>
      <c r="CL66" s="26">
        <f t="shared" si="683"/>
        <v>1</v>
      </c>
      <c r="CM66" s="26">
        <f t="shared" ref="CM66:CN66" si="775">SUM(CG66+CJ66)</f>
        <v>0</v>
      </c>
      <c r="CN66" s="26">
        <f t="shared" si="775"/>
        <v>4</v>
      </c>
      <c r="CO66" s="27">
        <f t="shared" si="685"/>
        <v>4</v>
      </c>
      <c r="CP66" s="95"/>
      <c r="CQ66" s="96">
        <f ca="1">IFERROR(__xludf.DUMMYFUNCTION("""COMPUTED_VALUE"""),118)</f>
        <v>118</v>
      </c>
      <c r="CR66" s="96">
        <f ca="1">IFERROR(__xludf.DUMMYFUNCTION("""COMPUTED_VALUE"""),118)</f>
        <v>118</v>
      </c>
      <c r="CS66" s="100"/>
      <c r="CT66" s="100">
        <f ca="1">IFERROR(__xludf.DUMMYFUNCTION("""COMPUTED_VALUE"""),6)</f>
        <v>6</v>
      </c>
      <c r="CU66" s="100">
        <f ca="1">IFERROR(__xludf.DUMMYFUNCTION("""COMPUTED_VALUE"""),6)</f>
        <v>6</v>
      </c>
      <c r="CV66" s="96"/>
      <c r="CW66" s="96">
        <f ca="1">IFERROR(__xludf.DUMMYFUNCTION("""COMPUTED_VALUE"""),124)</f>
        <v>124</v>
      </c>
      <c r="CX66" s="97">
        <f ca="1">IFERROR(__xludf.DUMMYFUNCTION("""COMPUTED_VALUE"""),124)</f>
        <v>124</v>
      </c>
      <c r="CY66" s="28">
        <f>November!DE66</f>
        <v>0</v>
      </c>
      <c r="CZ66" s="28">
        <f>November!DF66</f>
        <v>33</v>
      </c>
      <c r="DA66" s="26">
        <f t="shared" si="686"/>
        <v>33</v>
      </c>
      <c r="DB66" s="25">
        <v>0</v>
      </c>
      <c r="DC66" s="25">
        <v>3</v>
      </c>
      <c r="DD66" s="26">
        <f t="shared" si="687"/>
        <v>3</v>
      </c>
      <c r="DE66" s="26">
        <f t="shared" ref="DE66:DF66" si="776">SUM(CY66+DB66)</f>
        <v>0</v>
      </c>
      <c r="DF66" s="26">
        <f t="shared" si="776"/>
        <v>36</v>
      </c>
      <c r="DG66" s="27">
        <f t="shared" si="689"/>
        <v>36</v>
      </c>
      <c r="DH66" s="30">
        <f>November!DN66</f>
        <v>0</v>
      </c>
      <c r="DI66" s="26">
        <f>November!DO66</f>
        <v>54</v>
      </c>
      <c r="DJ66" s="26">
        <f t="shared" si="690"/>
        <v>54</v>
      </c>
      <c r="DK66" s="26"/>
      <c r="DL66" s="25">
        <v>3</v>
      </c>
      <c r="DM66" s="26">
        <f t="shared" si="691"/>
        <v>3</v>
      </c>
      <c r="DN66" s="26">
        <f t="shared" ref="DN66:DO66" si="777">SUM(DH66+DK66)</f>
        <v>0</v>
      </c>
      <c r="DO66" s="26">
        <f t="shared" si="777"/>
        <v>57</v>
      </c>
      <c r="DP66" s="27">
        <f t="shared" si="693"/>
        <v>57</v>
      </c>
      <c r="DQ66" s="28">
        <f>November!DW66</f>
        <v>0</v>
      </c>
      <c r="DR66" s="26">
        <f>November!DX66</f>
        <v>0</v>
      </c>
      <c r="DS66" s="26">
        <f t="shared" si="694"/>
        <v>0</v>
      </c>
      <c r="DT66" s="206">
        <v>0</v>
      </c>
      <c r="DU66" s="206">
        <v>0</v>
      </c>
      <c r="DV66" s="26">
        <f t="shared" si="695"/>
        <v>0</v>
      </c>
      <c r="DW66" s="26">
        <f t="shared" ref="DW66:DX66" si="778">SUM(DQ66+DT66)</f>
        <v>0</v>
      </c>
      <c r="DX66" s="26">
        <f t="shared" si="778"/>
        <v>0</v>
      </c>
      <c r="DY66" s="27">
        <f t="shared" si="697"/>
        <v>0</v>
      </c>
      <c r="DZ66" s="30">
        <f>November!EF66</f>
        <v>0</v>
      </c>
      <c r="EA66" s="26">
        <f>November!EG66</f>
        <v>2</v>
      </c>
      <c r="EB66" s="26">
        <f t="shared" si="698"/>
        <v>2</v>
      </c>
      <c r="EC66" s="26"/>
      <c r="ED66" s="26"/>
      <c r="EE66" s="26">
        <f t="shared" si="699"/>
        <v>0</v>
      </c>
      <c r="EF66" s="26">
        <f t="shared" ref="EF66:EG66" si="779">SUM(DZ66+EC66)</f>
        <v>0</v>
      </c>
      <c r="EG66" s="26">
        <f t="shared" si="779"/>
        <v>2</v>
      </c>
      <c r="EH66" s="27">
        <f t="shared" si="701"/>
        <v>2</v>
      </c>
      <c r="EI66" s="30">
        <f>November!EO66</f>
        <v>0</v>
      </c>
      <c r="EJ66" s="26">
        <f>November!EP66</f>
        <v>5</v>
      </c>
      <c r="EK66" s="26">
        <f t="shared" si="702"/>
        <v>5</v>
      </c>
      <c r="EL66" s="26"/>
      <c r="EM66" s="25">
        <v>2</v>
      </c>
      <c r="EN66" s="26">
        <f t="shared" si="703"/>
        <v>2</v>
      </c>
      <c r="EO66" s="26">
        <f t="shared" ref="EO66:EP66" si="780">SUM(EI66+EL66)</f>
        <v>0</v>
      </c>
      <c r="EP66" s="26">
        <f t="shared" si="780"/>
        <v>7</v>
      </c>
      <c r="EQ66" s="27">
        <f t="shared" si="705"/>
        <v>7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24">
        <f>November!J67</f>
        <v>0</v>
      </c>
      <c r="E67" s="25">
        <f>November!K67</f>
        <v>8</v>
      </c>
      <c r="F67" s="26">
        <f t="shared" si="646"/>
        <v>8</v>
      </c>
      <c r="G67" s="26"/>
      <c r="H67" s="26"/>
      <c r="I67" s="26">
        <f t="shared" si="647"/>
        <v>0</v>
      </c>
      <c r="J67" s="26">
        <f t="shared" ref="J67:K67" si="781">SUM(D67+G67)</f>
        <v>0</v>
      </c>
      <c r="K67" s="26">
        <f t="shared" si="781"/>
        <v>8</v>
      </c>
      <c r="L67" s="27">
        <f t="shared" si="649"/>
        <v>8</v>
      </c>
      <c r="M67" s="28">
        <f>November!S67</f>
        <v>0</v>
      </c>
      <c r="N67" s="26">
        <f>November!T67</f>
        <v>0</v>
      </c>
      <c r="O67" s="26">
        <f t="shared" si="650"/>
        <v>0</v>
      </c>
      <c r="P67" s="25">
        <v>0</v>
      </c>
      <c r="Q67" s="25">
        <v>0</v>
      </c>
      <c r="R67" s="26">
        <f t="shared" si="651"/>
        <v>0</v>
      </c>
      <c r="S67" s="26">
        <f t="shared" ref="S67:T67" si="782">SUM(M67+P67)</f>
        <v>0</v>
      </c>
      <c r="T67" s="26">
        <f t="shared" si="782"/>
        <v>0</v>
      </c>
      <c r="U67" s="27">
        <f t="shared" si="653"/>
        <v>0</v>
      </c>
      <c r="V67" s="28">
        <f>November!AB67</f>
        <v>0</v>
      </c>
      <c r="W67" s="28">
        <f>November!AC67</f>
        <v>0</v>
      </c>
      <c r="X67" s="26">
        <f t="shared" si="654"/>
        <v>0</v>
      </c>
      <c r="Y67" s="26"/>
      <c r="Z67" s="26"/>
      <c r="AA67" s="26">
        <f t="shared" si="655"/>
        <v>0</v>
      </c>
      <c r="AB67" s="26">
        <f t="shared" ref="AB67:AC67" si="783">SUM(V67+Y67)</f>
        <v>0</v>
      </c>
      <c r="AC67" s="26">
        <f t="shared" si="783"/>
        <v>0</v>
      </c>
      <c r="AD67" s="27">
        <f t="shared" si="657"/>
        <v>0</v>
      </c>
      <c r="AE67" s="28">
        <f>November!AK67</f>
        <v>1</v>
      </c>
      <c r="AF67" s="28">
        <f>November!AL67</f>
        <v>9</v>
      </c>
      <c r="AG67" s="26">
        <f t="shared" si="658"/>
        <v>10</v>
      </c>
      <c r="AH67" s="25">
        <v>0</v>
      </c>
      <c r="AI67" s="25">
        <v>0</v>
      </c>
      <c r="AJ67" s="26">
        <f t="shared" si="659"/>
        <v>0</v>
      </c>
      <c r="AK67" s="26">
        <f t="shared" ref="AK67:AL67" si="784">SUM(AE67+AH67)</f>
        <v>1</v>
      </c>
      <c r="AL67" s="26">
        <f t="shared" si="784"/>
        <v>9</v>
      </c>
      <c r="AM67" s="27">
        <f t="shared" si="661"/>
        <v>10</v>
      </c>
      <c r="AN67" s="30">
        <f>November!AT67</f>
        <v>9</v>
      </c>
      <c r="AO67" s="26">
        <f>November!AU67</f>
        <v>54</v>
      </c>
      <c r="AP67" s="26">
        <f t="shared" si="662"/>
        <v>63</v>
      </c>
      <c r="AQ67" s="25">
        <v>0</v>
      </c>
      <c r="AR67" s="25">
        <v>7</v>
      </c>
      <c r="AS67" s="26">
        <f t="shared" si="663"/>
        <v>7</v>
      </c>
      <c r="AT67" s="26">
        <f t="shared" ref="AT67:AU67" si="785">SUM(AN67+AQ67)</f>
        <v>9</v>
      </c>
      <c r="AU67" s="26">
        <f t="shared" si="785"/>
        <v>61</v>
      </c>
      <c r="AV67" s="27">
        <f t="shared" si="665"/>
        <v>70</v>
      </c>
      <c r="AW67" s="28">
        <f>November!BC67</f>
        <v>0</v>
      </c>
      <c r="AX67" s="28">
        <f>November!BD67</f>
        <v>0</v>
      </c>
      <c r="AY67" s="26">
        <f t="shared" si="666"/>
        <v>0</v>
      </c>
      <c r="AZ67" s="25">
        <v>0</v>
      </c>
      <c r="BA67" s="25">
        <v>0</v>
      </c>
      <c r="BB67" s="26">
        <f t="shared" si="667"/>
        <v>0</v>
      </c>
      <c r="BC67" s="26">
        <f t="shared" ref="BC67:BD67" si="786">SUM(AW67+AZ67)</f>
        <v>0</v>
      </c>
      <c r="BD67" s="26">
        <f t="shared" si="786"/>
        <v>0</v>
      </c>
      <c r="BE67" s="27">
        <f t="shared" si="669"/>
        <v>0</v>
      </c>
      <c r="BF67" s="30">
        <f>November!BL67</f>
        <v>0</v>
      </c>
      <c r="BG67" s="26">
        <f>November!BM67</f>
        <v>22</v>
      </c>
      <c r="BH67" s="26">
        <f t="shared" si="670"/>
        <v>22</v>
      </c>
      <c r="BI67" s="25">
        <v>0</v>
      </c>
      <c r="BJ67" s="25">
        <v>3</v>
      </c>
      <c r="BK67" s="26">
        <f t="shared" si="671"/>
        <v>3</v>
      </c>
      <c r="BL67" s="26">
        <f t="shared" ref="BL67:BM67" si="787">SUM(BF67+BI67)</f>
        <v>0</v>
      </c>
      <c r="BM67" s="26">
        <f t="shared" si="787"/>
        <v>25</v>
      </c>
      <c r="BN67" s="27">
        <f t="shared" si="673"/>
        <v>25</v>
      </c>
      <c r="BO67" s="28">
        <f>November!BU67</f>
        <v>0</v>
      </c>
      <c r="BP67" s="28">
        <f>November!BV67</f>
        <v>0</v>
      </c>
      <c r="BQ67" s="26">
        <f t="shared" si="674"/>
        <v>0</v>
      </c>
      <c r="BR67" s="26"/>
      <c r="BS67" s="26"/>
      <c r="BT67" s="26">
        <f t="shared" si="675"/>
        <v>0</v>
      </c>
      <c r="BU67" s="26">
        <f t="shared" ref="BU67:BV67" si="788">SUM(BO67+BR67)</f>
        <v>0</v>
      </c>
      <c r="BV67" s="26">
        <f t="shared" si="788"/>
        <v>0</v>
      </c>
      <c r="BW67" s="27">
        <f t="shared" si="677"/>
        <v>0</v>
      </c>
      <c r="BX67" s="30">
        <f>November!CD67</f>
        <v>0</v>
      </c>
      <c r="BY67" s="26">
        <f>November!CE67</f>
        <v>3</v>
      </c>
      <c r="BZ67" s="26">
        <f t="shared" si="678"/>
        <v>3</v>
      </c>
      <c r="CA67" s="26"/>
      <c r="CB67" s="26"/>
      <c r="CC67" s="26">
        <f t="shared" si="679"/>
        <v>0</v>
      </c>
      <c r="CD67" s="26">
        <f t="shared" ref="CD67:CE67" si="789">SUM(BX67+CA67)</f>
        <v>0</v>
      </c>
      <c r="CE67" s="26">
        <f t="shared" si="789"/>
        <v>3</v>
      </c>
      <c r="CF67" s="27">
        <f t="shared" si="681"/>
        <v>3</v>
      </c>
      <c r="CG67" s="28">
        <f>November!CM67</f>
        <v>0</v>
      </c>
      <c r="CH67" s="28">
        <f>November!CN67</f>
        <v>3</v>
      </c>
      <c r="CI67" s="26">
        <f t="shared" si="682"/>
        <v>3</v>
      </c>
      <c r="CJ67" s="25">
        <v>0</v>
      </c>
      <c r="CK67" s="25">
        <v>1</v>
      </c>
      <c r="CL67" s="26">
        <f t="shared" si="683"/>
        <v>1</v>
      </c>
      <c r="CM67" s="26">
        <f t="shared" ref="CM67:CN67" si="790">SUM(CG67+CJ67)</f>
        <v>0</v>
      </c>
      <c r="CN67" s="26">
        <f t="shared" si="790"/>
        <v>4</v>
      </c>
      <c r="CO67" s="27">
        <f t="shared" si="685"/>
        <v>4</v>
      </c>
      <c r="CP67" s="95"/>
      <c r="CQ67" s="96">
        <f ca="1">IFERROR(__xludf.DUMMYFUNCTION("""COMPUTED_VALUE"""),118)</f>
        <v>118</v>
      </c>
      <c r="CR67" s="96">
        <f ca="1">IFERROR(__xludf.DUMMYFUNCTION("""COMPUTED_VALUE"""),118)</f>
        <v>118</v>
      </c>
      <c r="CS67" s="100"/>
      <c r="CT67" s="100">
        <f ca="1">IFERROR(__xludf.DUMMYFUNCTION("""COMPUTED_VALUE"""),6)</f>
        <v>6</v>
      </c>
      <c r="CU67" s="100">
        <f ca="1">IFERROR(__xludf.DUMMYFUNCTION("""COMPUTED_VALUE"""),0)</f>
        <v>0</v>
      </c>
      <c r="CV67" s="96"/>
      <c r="CW67" s="96">
        <f ca="1">IFERROR(__xludf.DUMMYFUNCTION("""COMPUTED_VALUE"""),124)</f>
        <v>124</v>
      </c>
      <c r="CX67" s="97">
        <f ca="1">IFERROR(__xludf.DUMMYFUNCTION("""COMPUTED_VALUE"""),118)</f>
        <v>118</v>
      </c>
      <c r="CY67" s="28">
        <f>November!DE67</f>
        <v>0</v>
      </c>
      <c r="CZ67" s="28">
        <f>November!DF67</f>
        <v>31</v>
      </c>
      <c r="DA67" s="26">
        <f t="shared" si="686"/>
        <v>31</v>
      </c>
      <c r="DB67" s="25">
        <v>0</v>
      </c>
      <c r="DC67" s="25">
        <v>3</v>
      </c>
      <c r="DD67" s="26">
        <f t="shared" si="687"/>
        <v>3</v>
      </c>
      <c r="DE67" s="26">
        <f t="shared" ref="DE67:DF67" si="791">SUM(CY67+DB67)</f>
        <v>0</v>
      </c>
      <c r="DF67" s="26">
        <f t="shared" si="791"/>
        <v>34</v>
      </c>
      <c r="DG67" s="27">
        <f t="shared" si="689"/>
        <v>34</v>
      </c>
      <c r="DH67" s="30">
        <f>November!DN67</f>
        <v>0</v>
      </c>
      <c r="DI67" s="26">
        <f>November!DO67</f>
        <v>54</v>
      </c>
      <c r="DJ67" s="26">
        <f t="shared" si="690"/>
        <v>54</v>
      </c>
      <c r="DK67" s="26"/>
      <c r="DL67" s="25">
        <v>3</v>
      </c>
      <c r="DM67" s="26">
        <f t="shared" si="691"/>
        <v>3</v>
      </c>
      <c r="DN67" s="26">
        <f t="shared" ref="DN67:DO67" si="792">SUM(DH67+DK67)</f>
        <v>0</v>
      </c>
      <c r="DO67" s="26">
        <f t="shared" si="792"/>
        <v>57</v>
      </c>
      <c r="DP67" s="27">
        <f t="shared" si="693"/>
        <v>57</v>
      </c>
      <c r="DQ67" s="28">
        <f>November!DW67</f>
        <v>0</v>
      </c>
      <c r="DR67" s="26">
        <f>November!DX67</f>
        <v>0</v>
      </c>
      <c r="DS67" s="26">
        <f t="shared" si="694"/>
        <v>0</v>
      </c>
      <c r="DT67" s="206">
        <v>0</v>
      </c>
      <c r="DU67" s="206">
        <v>0</v>
      </c>
      <c r="DV67" s="26">
        <f t="shared" si="695"/>
        <v>0</v>
      </c>
      <c r="DW67" s="26">
        <f t="shared" ref="DW67:DX67" si="793">SUM(DQ67+DT67)</f>
        <v>0</v>
      </c>
      <c r="DX67" s="26">
        <f t="shared" si="793"/>
        <v>0</v>
      </c>
      <c r="DY67" s="27">
        <f t="shared" si="697"/>
        <v>0</v>
      </c>
      <c r="DZ67" s="30">
        <f>November!EF67</f>
        <v>0</v>
      </c>
      <c r="EA67" s="26">
        <f>November!EG67</f>
        <v>2</v>
      </c>
      <c r="EB67" s="26">
        <f t="shared" si="698"/>
        <v>2</v>
      </c>
      <c r="EC67" s="26"/>
      <c r="ED67" s="26"/>
      <c r="EE67" s="26">
        <f t="shared" si="699"/>
        <v>0</v>
      </c>
      <c r="EF67" s="26">
        <f t="shared" ref="EF67:EG67" si="794">SUM(DZ67+EC67)</f>
        <v>0</v>
      </c>
      <c r="EG67" s="26">
        <f t="shared" si="794"/>
        <v>2</v>
      </c>
      <c r="EH67" s="27">
        <f t="shared" si="701"/>
        <v>2</v>
      </c>
      <c r="EI67" s="30">
        <f>November!EO67</f>
        <v>0</v>
      </c>
      <c r="EJ67" s="26">
        <f>November!EP67</f>
        <v>5</v>
      </c>
      <c r="EK67" s="26">
        <f t="shared" si="702"/>
        <v>5</v>
      </c>
      <c r="EL67" s="26"/>
      <c r="EM67" s="25">
        <v>2</v>
      </c>
      <c r="EN67" s="26">
        <f t="shared" si="703"/>
        <v>2</v>
      </c>
      <c r="EO67" s="26">
        <f t="shared" ref="EO67:EP67" si="795">SUM(EI67+EL67)</f>
        <v>0</v>
      </c>
      <c r="EP67" s="26">
        <f t="shared" si="795"/>
        <v>7</v>
      </c>
      <c r="EQ67" s="27">
        <f t="shared" si="705"/>
        <v>7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24">
        <f>November!J68</f>
        <v>0</v>
      </c>
      <c r="E68" s="25">
        <f>November!K68</f>
        <v>0</v>
      </c>
      <c r="F68" s="26">
        <f t="shared" si="646"/>
        <v>0</v>
      </c>
      <c r="G68" s="26"/>
      <c r="H68" s="26"/>
      <c r="I68" s="26">
        <f t="shared" si="647"/>
        <v>0</v>
      </c>
      <c r="J68" s="26">
        <f t="shared" ref="J68:K68" si="796">SUM(D68+G68)</f>
        <v>0</v>
      </c>
      <c r="K68" s="26">
        <f t="shared" si="796"/>
        <v>0</v>
      </c>
      <c r="L68" s="27">
        <f t="shared" si="649"/>
        <v>0</v>
      </c>
      <c r="M68" s="28">
        <f>November!S68</f>
        <v>0</v>
      </c>
      <c r="N68" s="26">
        <f>November!T68</f>
        <v>0</v>
      </c>
      <c r="O68" s="26">
        <f t="shared" si="650"/>
        <v>0</v>
      </c>
      <c r="P68" s="25">
        <v>0</v>
      </c>
      <c r="Q68" s="25">
        <v>0</v>
      </c>
      <c r="R68" s="26">
        <f t="shared" si="651"/>
        <v>0</v>
      </c>
      <c r="S68" s="26">
        <f t="shared" ref="S68:T68" si="797">SUM(M68+P68)</f>
        <v>0</v>
      </c>
      <c r="T68" s="26">
        <f t="shared" si="797"/>
        <v>0</v>
      </c>
      <c r="U68" s="27">
        <f t="shared" si="653"/>
        <v>0</v>
      </c>
      <c r="V68" s="28">
        <f>November!AB68</f>
        <v>0</v>
      </c>
      <c r="W68" s="28">
        <f>November!AC68</f>
        <v>0</v>
      </c>
      <c r="X68" s="26">
        <f t="shared" si="654"/>
        <v>0</v>
      </c>
      <c r="Y68" s="26"/>
      <c r="Z68" s="26"/>
      <c r="AA68" s="26">
        <f t="shared" si="655"/>
        <v>0</v>
      </c>
      <c r="AB68" s="26">
        <f t="shared" ref="AB68:AC68" si="798">SUM(V68+Y68)</f>
        <v>0</v>
      </c>
      <c r="AC68" s="26">
        <f t="shared" si="798"/>
        <v>0</v>
      </c>
      <c r="AD68" s="27">
        <f t="shared" si="657"/>
        <v>0</v>
      </c>
      <c r="AE68" s="28">
        <f>November!AK68</f>
        <v>0</v>
      </c>
      <c r="AF68" s="28">
        <f>November!AL68</f>
        <v>0</v>
      </c>
      <c r="AG68" s="26">
        <f t="shared" si="658"/>
        <v>0</v>
      </c>
      <c r="AH68" s="25">
        <v>0</v>
      </c>
      <c r="AI68" s="25">
        <v>0</v>
      </c>
      <c r="AJ68" s="26">
        <f t="shared" si="659"/>
        <v>0</v>
      </c>
      <c r="AK68" s="26">
        <f t="shared" ref="AK68:AL68" si="799">SUM(AE68+AH68)</f>
        <v>0</v>
      </c>
      <c r="AL68" s="26">
        <f t="shared" si="799"/>
        <v>0</v>
      </c>
      <c r="AM68" s="27">
        <f t="shared" si="661"/>
        <v>0</v>
      </c>
      <c r="AN68" s="30">
        <f>November!AT68</f>
        <v>0</v>
      </c>
      <c r="AO68" s="26">
        <f>November!AU68</f>
        <v>0</v>
      </c>
      <c r="AP68" s="26">
        <f t="shared" si="662"/>
        <v>0</v>
      </c>
      <c r="AQ68" s="25">
        <v>0</v>
      </c>
      <c r="AR68" s="25">
        <v>0</v>
      </c>
      <c r="AS68" s="26">
        <f t="shared" si="663"/>
        <v>0</v>
      </c>
      <c r="AT68" s="26">
        <f t="shared" ref="AT68:AU68" si="800">SUM(AN68+AQ68)</f>
        <v>0</v>
      </c>
      <c r="AU68" s="26">
        <f t="shared" si="800"/>
        <v>0</v>
      </c>
      <c r="AV68" s="27">
        <f t="shared" si="665"/>
        <v>0</v>
      </c>
      <c r="AW68" s="28">
        <f>November!BC68</f>
        <v>0</v>
      </c>
      <c r="AX68" s="28">
        <f>November!BD68</f>
        <v>0</v>
      </c>
      <c r="AY68" s="26">
        <f t="shared" si="666"/>
        <v>0</v>
      </c>
      <c r="AZ68" s="25">
        <v>0</v>
      </c>
      <c r="BA68" s="25">
        <v>0</v>
      </c>
      <c r="BB68" s="26">
        <f t="shared" si="667"/>
        <v>0</v>
      </c>
      <c r="BC68" s="26">
        <f t="shared" ref="BC68:BD68" si="801">SUM(AW68+AZ68)</f>
        <v>0</v>
      </c>
      <c r="BD68" s="26">
        <f t="shared" si="801"/>
        <v>0</v>
      </c>
      <c r="BE68" s="27">
        <f t="shared" si="669"/>
        <v>0</v>
      </c>
      <c r="BF68" s="30">
        <f>November!BL68</f>
        <v>0</v>
      </c>
      <c r="BG68" s="26">
        <f>November!BL68</f>
        <v>0</v>
      </c>
      <c r="BH68" s="26">
        <f t="shared" si="670"/>
        <v>0</v>
      </c>
      <c r="BI68" s="25">
        <v>0</v>
      </c>
      <c r="BJ68" s="25">
        <v>0</v>
      </c>
      <c r="BK68" s="26">
        <f t="shared" si="671"/>
        <v>0</v>
      </c>
      <c r="BL68" s="26">
        <f t="shared" ref="BL68:BM68" si="802">SUM(BF68+BI68)</f>
        <v>0</v>
      </c>
      <c r="BM68" s="26">
        <f t="shared" si="802"/>
        <v>0</v>
      </c>
      <c r="BN68" s="27">
        <f t="shared" si="673"/>
        <v>0</v>
      </c>
      <c r="BO68" s="28">
        <f>November!BU68</f>
        <v>0</v>
      </c>
      <c r="BP68" s="28">
        <f>November!BV68</f>
        <v>0</v>
      </c>
      <c r="BQ68" s="26">
        <f t="shared" si="674"/>
        <v>0</v>
      </c>
      <c r="BR68" s="26"/>
      <c r="BS68" s="26"/>
      <c r="BT68" s="26">
        <f t="shared" si="675"/>
        <v>0</v>
      </c>
      <c r="BU68" s="26">
        <f t="shared" ref="BU68:BV68" si="803">SUM(BO68+BR68)</f>
        <v>0</v>
      </c>
      <c r="BV68" s="26">
        <f t="shared" si="803"/>
        <v>0</v>
      </c>
      <c r="BW68" s="27">
        <f t="shared" si="677"/>
        <v>0</v>
      </c>
      <c r="BX68" s="30">
        <f>November!CD68</f>
        <v>0</v>
      </c>
      <c r="BY68" s="26">
        <f>November!CE68</f>
        <v>0</v>
      </c>
      <c r="BZ68" s="26">
        <f t="shared" si="678"/>
        <v>0</v>
      </c>
      <c r="CA68" s="26"/>
      <c r="CB68" s="26"/>
      <c r="CC68" s="26">
        <f t="shared" si="679"/>
        <v>0</v>
      </c>
      <c r="CD68" s="26">
        <f t="shared" ref="CD68:CE68" si="804">SUM(BX68+CA68)</f>
        <v>0</v>
      </c>
      <c r="CE68" s="26">
        <f t="shared" si="804"/>
        <v>0</v>
      </c>
      <c r="CF68" s="27">
        <f t="shared" si="681"/>
        <v>0</v>
      </c>
      <c r="CG68" s="28">
        <f>November!CM68</f>
        <v>0</v>
      </c>
      <c r="CH68" s="28">
        <f>November!CN68</f>
        <v>0</v>
      </c>
      <c r="CI68" s="26">
        <f t="shared" si="682"/>
        <v>0</v>
      </c>
      <c r="CJ68" s="25">
        <v>0</v>
      </c>
      <c r="CK68" s="25">
        <v>0</v>
      </c>
      <c r="CL68" s="26">
        <f t="shared" si="683"/>
        <v>0</v>
      </c>
      <c r="CM68" s="26">
        <f t="shared" ref="CM68:CN68" si="805">SUM(CG68+CJ68)</f>
        <v>0</v>
      </c>
      <c r="CN68" s="26">
        <f t="shared" si="805"/>
        <v>0</v>
      </c>
      <c r="CO68" s="27">
        <f t="shared" si="685"/>
        <v>0</v>
      </c>
      <c r="CP68" s="95">
        <f ca="1">IFERROR(__xludf.DUMMYFUNCTION("""COMPUTED_VALUE"""),0)</f>
        <v>0</v>
      </c>
      <c r="CQ68" s="96">
        <f ca="1">IFERROR(__xludf.DUMMYFUNCTION("""COMPUTED_VALUE"""),0)</f>
        <v>0</v>
      </c>
      <c r="CR68" s="96">
        <f ca="1">IFERROR(__xludf.DUMMYFUNCTION("""COMPUTED_VALUE"""),0)</f>
        <v>0</v>
      </c>
      <c r="CS68" s="100">
        <f ca="1">IFERROR(__xludf.DUMMYFUNCTION("""COMPUTED_VALUE"""),0)</f>
        <v>0</v>
      </c>
      <c r="CT68" s="100">
        <f ca="1">IFERROR(__xludf.DUMMYFUNCTION("""COMPUTED_VALUE"""),0)</f>
        <v>0</v>
      </c>
      <c r="CU68" s="100">
        <f ca="1">IFERROR(__xludf.DUMMYFUNCTION("""COMPUTED_VALUE"""),0)</f>
        <v>0</v>
      </c>
      <c r="CV68" s="96">
        <f ca="1">IFERROR(__xludf.DUMMYFUNCTION("""COMPUTED_VALUE"""),0)</f>
        <v>0</v>
      </c>
      <c r="CW68" s="96">
        <f ca="1">IFERROR(__xludf.DUMMYFUNCTION("""COMPUTED_VALUE"""),0)</f>
        <v>0</v>
      </c>
      <c r="CX68" s="97">
        <f ca="1">IFERROR(__xludf.DUMMYFUNCTION("""COMPUTED_VALUE"""),0)</f>
        <v>0</v>
      </c>
      <c r="CY68" s="28">
        <f>November!DE68</f>
        <v>0</v>
      </c>
      <c r="CZ68" s="28">
        <f>November!DF68</f>
        <v>0</v>
      </c>
      <c r="DA68" s="26">
        <f t="shared" si="686"/>
        <v>0</v>
      </c>
      <c r="DB68" s="25">
        <v>0</v>
      </c>
      <c r="DC68" s="25">
        <v>0</v>
      </c>
      <c r="DD68" s="26">
        <f t="shared" si="687"/>
        <v>0</v>
      </c>
      <c r="DE68" s="26">
        <f t="shared" ref="DE68:DF68" si="806">SUM(CY68+DB68)</f>
        <v>0</v>
      </c>
      <c r="DF68" s="26">
        <f t="shared" si="806"/>
        <v>0</v>
      </c>
      <c r="DG68" s="27">
        <f t="shared" si="689"/>
        <v>0</v>
      </c>
      <c r="DH68" s="30">
        <f>November!DN68</f>
        <v>0</v>
      </c>
      <c r="DI68" s="26">
        <f>November!DO68</f>
        <v>0</v>
      </c>
      <c r="DJ68" s="26">
        <f t="shared" si="690"/>
        <v>0</v>
      </c>
      <c r="DK68" s="26"/>
      <c r="DL68" s="26"/>
      <c r="DM68" s="26">
        <f t="shared" si="691"/>
        <v>0</v>
      </c>
      <c r="DN68" s="26">
        <f t="shared" ref="DN68:DO68" si="807">SUM(DH68+DK68)</f>
        <v>0</v>
      </c>
      <c r="DO68" s="26">
        <f t="shared" si="807"/>
        <v>0</v>
      </c>
      <c r="DP68" s="27">
        <f t="shared" si="693"/>
        <v>0</v>
      </c>
      <c r="DQ68" s="28">
        <f>November!DW68</f>
        <v>0</v>
      </c>
      <c r="DR68" s="26">
        <f>November!DX68</f>
        <v>0</v>
      </c>
      <c r="DS68" s="26">
        <f t="shared" si="694"/>
        <v>0</v>
      </c>
      <c r="DT68" s="206">
        <v>0</v>
      </c>
      <c r="DU68" s="206">
        <v>0</v>
      </c>
      <c r="DV68" s="26">
        <f t="shared" si="695"/>
        <v>0</v>
      </c>
      <c r="DW68" s="26">
        <f t="shared" ref="DW68:DX68" si="808">SUM(DQ68+DT68)</f>
        <v>0</v>
      </c>
      <c r="DX68" s="26">
        <f t="shared" si="808"/>
        <v>0</v>
      </c>
      <c r="DY68" s="27">
        <f t="shared" si="697"/>
        <v>0</v>
      </c>
      <c r="DZ68" s="30">
        <f>November!EF68</f>
        <v>0</v>
      </c>
      <c r="EA68" s="26">
        <f>November!EG68</f>
        <v>0</v>
      </c>
      <c r="EB68" s="26">
        <f t="shared" si="698"/>
        <v>0</v>
      </c>
      <c r="EC68" s="26"/>
      <c r="ED68" s="26"/>
      <c r="EE68" s="26">
        <f t="shared" si="699"/>
        <v>0</v>
      </c>
      <c r="EF68" s="26">
        <f t="shared" ref="EF68:EG68" si="809">SUM(DZ68+EC68)</f>
        <v>0</v>
      </c>
      <c r="EG68" s="26">
        <f t="shared" si="809"/>
        <v>0</v>
      </c>
      <c r="EH68" s="27">
        <f t="shared" si="701"/>
        <v>0</v>
      </c>
      <c r="EI68" s="30">
        <f>November!EO68</f>
        <v>0</v>
      </c>
      <c r="EJ68" s="26">
        <f>November!EP68</f>
        <v>0</v>
      </c>
      <c r="EK68" s="26">
        <f t="shared" si="702"/>
        <v>0</v>
      </c>
      <c r="EL68" s="26"/>
      <c r="EM68" s="26"/>
      <c r="EN68" s="26">
        <f t="shared" si="703"/>
        <v>0</v>
      </c>
      <c r="EO68" s="26">
        <f t="shared" ref="EO68:EP68" si="810">SUM(EI68+EL68)</f>
        <v>0</v>
      </c>
      <c r="EP68" s="26">
        <f t="shared" si="810"/>
        <v>0</v>
      </c>
      <c r="EQ68" s="27">
        <f t="shared" si="705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24">
        <f>November!J69</f>
        <v>357</v>
      </c>
      <c r="E69" s="25">
        <f>November!K69</f>
        <v>478</v>
      </c>
      <c r="F69" s="26">
        <f t="shared" si="646"/>
        <v>835</v>
      </c>
      <c r="G69" s="26"/>
      <c r="H69" s="26"/>
      <c r="I69" s="26">
        <f t="shared" si="647"/>
        <v>0</v>
      </c>
      <c r="J69" s="26">
        <f t="shared" ref="J69:K69" si="811">SUM(D69+G69)</f>
        <v>357</v>
      </c>
      <c r="K69" s="26">
        <f t="shared" si="811"/>
        <v>478</v>
      </c>
      <c r="L69" s="27">
        <f t="shared" si="649"/>
        <v>835</v>
      </c>
      <c r="M69" s="28">
        <f>November!S69</f>
        <v>706</v>
      </c>
      <c r="N69" s="26">
        <f>November!T69</f>
        <v>1155</v>
      </c>
      <c r="O69" s="26">
        <f t="shared" si="650"/>
        <v>1861</v>
      </c>
      <c r="P69" s="25">
        <v>0</v>
      </c>
      <c r="Q69" s="25">
        <v>400</v>
      </c>
      <c r="R69" s="26">
        <f t="shared" si="651"/>
        <v>400</v>
      </c>
      <c r="S69" s="26">
        <f t="shared" ref="S69:T69" si="812">SUM(M69+P69)</f>
        <v>706</v>
      </c>
      <c r="T69" s="26">
        <f t="shared" si="812"/>
        <v>1555</v>
      </c>
      <c r="U69" s="27">
        <f t="shared" si="653"/>
        <v>2261</v>
      </c>
      <c r="V69" s="28">
        <f>November!AB69</f>
        <v>365</v>
      </c>
      <c r="W69" s="28">
        <f>November!AC69</f>
        <v>491</v>
      </c>
      <c r="X69" s="26">
        <f t="shared" si="654"/>
        <v>856</v>
      </c>
      <c r="Y69" s="48">
        <v>1</v>
      </c>
      <c r="Z69" s="46">
        <v>2</v>
      </c>
      <c r="AA69" s="26">
        <f t="shared" si="655"/>
        <v>3</v>
      </c>
      <c r="AB69" s="26">
        <f t="shared" ref="AB69:AC69" si="813">SUM(V69+Y69)</f>
        <v>366</v>
      </c>
      <c r="AC69" s="26">
        <f t="shared" si="813"/>
        <v>493</v>
      </c>
      <c r="AD69" s="27">
        <f t="shared" si="657"/>
        <v>859</v>
      </c>
      <c r="AE69" s="28">
        <f>November!AK69</f>
        <v>727</v>
      </c>
      <c r="AF69" s="28">
        <f>November!AL69</f>
        <v>894</v>
      </c>
      <c r="AG69" s="26">
        <f t="shared" si="658"/>
        <v>1621</v>
      </c>
      <c r="AH69" s="26"/>
      <c r="AI69" s="26"/>
      <c r="AJ69" s="26">
        <f t="shared" si="659"/>
        <v>0</v>
      </c>
      <c r="AK69" s="26">
        <f t="shared" ref="AK69:AL69" si="814">SUM(AE69+AH69)</f>
        <v>727</v>
      </c>
      <c r="AL69" s="26">
        <f t="shared" si="814"/>
        <v>894</v>
      </c>
      <c r="AM69" s="27">
        <f t="shared" si="661"/>
        <v>1621</v>
      </c>
      <c r="AN69" s="30">
        <f>November!AT69</f>
        <v>396</v>
      </c>
      <c r="AO69" s="26">
        <f>November!AU69</f>
        <v>429</v>
      </c>
      <c r="AP69" s="26">
        <f t="shared" si="662"/>
        <v>825</v>
      </c>
      <c r="AQ69" s="25">
        <v>5</v>
      </c>
      <c r="AR69" s="25">
        <v>0</v>
      </c>
      <c r="AS69" s="26">
        <f t="shared" si="663"/>
        <v>5</v>
      </c>
      <c r="AT69" s="26">
        <f t="shared" ref="AT69:AU69" si="815">SUM(AN69+AQ69)</f>
        <v>401</v>
      </c>
      <c r="AU69" s="26">
        <f t="shared" si="815"/>
        <v>429</v>
      </c>
      <c r="AV69" s="27">
        <f t="shared" si="665"/>
        <v>830</v>
      </c>
      <c r="AW69" s="28">
        <f>November!BC69</f>
        <v>592</v>
      </c>
      <c r="AX69" s="28">
        <f>November!BD69</f>
        <v>712</v>
      </c>
      <c r="AY69" s="26">
        <f t="shared" si="666"/>
        <v>1304</v>
      </c>
      <c r="AZ69" s="25">
        <v>1</v>
      </c>
      <c r="BA69" s="25">
        <v>2</v>
      </c>
      <c r="BB69" s="26">
        <f t="shared" si="667"/>
        <v>3</v>
      </c>
      <c r="BC69" s="26">
        <f t="shared" ref="BC69:BD69" si="816">SUM(AW69+AZ69)</f>
        <v>593</v>
      </c>
      <c r="BD69" s="26">
        <f t="shared" si="816"/>
        <v>714</v>
      </c>
      <c r="BE69" s="27">
        <f t="shared" si="669"/>
        <v>1307</v>
      </c>
      <c r="BF69" s="30">
        <f>November!BL69</f>
        <v>911</v>
      </c>
      <c r="BG69" s="26">
        <f>November!BL69</f>
        <v>911</v>
      </c>
      <c r="BH69" s="26">
        <f t="shared" si="670"/>
        <v>1822</v>
      </c>
      <c r="BI69" s="26"/>
      <c r="BJ69" s="26"/>
      <c r="BK69" s="26">
        <f t="shared" si="671"/>
        <v>0</v>
      </c>
      <c r="BL69" s="26">
        <f t="shared" ref="BL69:BM69" si="817">SUM(BF69+BI69)</f>
        <v>911</v>
      </c>
      <c r="BM69" s="26">
        <f t="shared" si="817"/>
        <v>911</v>
      </c>
      <c r="BN69" s="27">
        <f t="shared" si="673"/>
        <v>1822</v>
      </c>
      <c r="BO69" s="28">
        <f>November!BU69</f>
        <v>0</v>
      </c>
      <c r="BP69" s="28">
        <f>November!BV69</f>
        <v>0</v>
      </c>
      <c r="BQ69" s="26">
        <f t="shared" si="674"/>
        <v>0</v>
      </c>
      <c r="BR69" s="26"/>
      <c r="BS69" s="26"/>
      <c r="BT69" s="26">
        <f t="shared" si="675"/>
        <v>0</v>
      </c>
      <c r="BU69" s="26">
        <f t="shared" ref="BU69:BV69" si="818">SUM(BO69+BR69)</f>
        <v>0</v>
      </c>
      <c r="BV69" s="26">
        <f t="shared" si="818"/>
        <v>0</v>
      </c>
      <c r="BW69" s="27">
        <f t="shared" si="677"/>
        <v>0</v>
      </c>
      <c r="BX69" s="30">
        <f>November!CD69</f>
        <v>569</v>
      </c>
      <c r="BY69" s="26">
        <f>November!CE69</f>
        <v>796</v>
      </c>
      <c r="BZ69" s="26">
        <f t="shared" si="678"/>
        <v>1365</v>
      </c>
      <c r="CA69" s="26"/>
      <c r="CB69" s="26"/>
      <c r="CC69" s="26">
        <f t="shared" si="679"/>
        <v>0</v>
      </c>
      <c r="CD69" s="26">
        <f t="shared" ref="CD69:CE69" si="819">SUM(BX69+CA69)</f>
        <v>569</v>
      </c>
      <c r="CE69" s="26">
        <f t="shared" si="819"/>
        <v>796</v>
      </c>
      <c r="CF69" s="27">
        <f t="shared" si="681"/>
        <v>1365</v>
      </c>
      <c r="CG69" s="28">
        <f>November!CM69</f>
        <v>156</v>
      </c>
      <c r="CH69" s="28">
        <f>November!CN69</f>
        <v>335</v>
      </c>
      <c r="CI69" s="26">
        <f t="shared" si="682"/>
        <v>491</v>
      </c>
      <c r="CJ69" s="25">
        <v>102</v>
      </c>
      <c r="CK69" s="25">
        <v>200</v>
      </c>
      <c r="CL69" s="26">
        <f t="shared" si="683"/>
        <v>302</v>
      </c>
      <c r="CM69" s="26">
        <f t="shared" ref="CM69:CN69" si="820">SUM(CG69+CJ69)</f>
        <v>258</v>
      </c>
      <c r="CN69" s="26">
        <f t="shared" si="820"/>
        <v>535</v>
      </c>
      <c r="CO69" s="27">
        <f t="shared" si="685"/>
        <v>793</v>
      </c>
      <c r="CP69" s="95">
        <f ca="1">IFERROR(__xludf.DUMMYFUNCTION("""COMPUTED_VALUE"""),814)</f>
        <v>814</v>
      </c>
      <c r="CQ69" s="96">
        <f ca="1">IFERROR(__xludf.DUMMYFUNCTION("""COMPUTED_VALUE"""),1087)</f>
        <v>1087</v>
      </c>
      <c r="CR69" s="96">
        <f ca="1">IFERROR(__xludf.DUMMYFUNCTION("""COMPUTED_VALUE"""),1901)</f>
        <v>1901</v>
      </c>
      <c r="CS69" s="100">
        <f ca="1">IFERROR(__xludf.DUMMYFUNCTION("""COMPUTED_VALUE"""),80)</f>
        <v>80</v>
      </c>
      <c r="CT69" s="100">
        <f ca="1">IFERROR(__xludf.DUMMYFUNCTION("""COMPUTED_VALUE"""),90)</f>
        <v>90</v>
      </c>
      <c r="CU69" s="100">
        <f ca="1">IFERROR(__xludf.DUMMYFUNCTION("""COMPUTED_VALUE"""),170)</f>
        <v>170</v>
      </c>
      <c r="CV69" s="96">
        <f ca="1">IFERROR(__xludf.DUMMYFUNCTION("""COMPUTED_VALUE"""),894)</f>
        <v>894</v>
      </c>
      <c r="CW69" s="96">
        <f ca="1">IFERROR(__xludf.DUMMYFUNCTION("""COMPUTED_VALUE"""),1177)</f>
        <v>1177</v>
      </c>
      <c r="CX69" s="97">
        <f ca="1">IFERROR(__xludf.DUMMYFUNCTION("""COMPUTED_VALUE"""),2071)</f>
        <v>2071</v>
      </c>
      <c r="CY69" s="28">
        <f>November!DE69</f>
        <v>921</v>
      </c>
      <c r="CZ69" s="28">
        <f>November!DF69</f>
        <v>1231</v>
      </c>
      <c r="DA69" s="26">
        <f t="shared" si="686"/>
        <v>2152</v>
      </c>
      <c r="DB69" s="25">
        <v>4</v>
      </c>
      <c r="DC69" s="25">
        <v>13</v>
      </c>
      <c r="DD69" s="26">
        <f t="shared" si="687"/>
        <v>17</v>
      </c>
      <c r="DE69" s="26">
        <f t="shared" ref="DE69:DF69" si="821">SUM(CY69+DB69)</f>
        <v>925</v>
      </c>
      <c r="DF69" s="26">
        <f t="shared" si="821"/>
        <v>1244</v>
      </c>
      <c r="DG69" s="27">
        <f t="shared" si="689"/>
        <v>2169</v>
      </c>
      <c r="DH69" s="30">
        <f>November!DN69</f>
        <v>679</v>
      </c>
      <c r="DI69" s="26">
        <f>November!DO69</f>
        <v>924</v>
      </c>
      <c r="DJ69" s="26">
        <f t="shared" si="690"/>
        <v>1603</v>
      </c>
      <c r="DK69" s="25">
        <v>506</v>
      </c>
      <c r="DL69" s="25">
        <v>711</v>
      </c>
      <c r="DM69" s="26">
        <f t="shared" si="691"/>
        <v>1217</v>
      </c>
      <c r="DN69" s="26">
        <f t="shared" ref="DN69:DO69" si="822">SUM(DH69+DK69)</f>
        <v>1185</v>
      </c>
      <c r="DO69" s="26">
        <f t="shared" si="822"/>
        <v>1635</v>
      </c>
      <c r="DP69" s="27">
        <f t="shared" si="693"/>
        <v>2820</v>
      </c>
      <c r="DQ69" s="28">
        <f>November!DW69</f>
        <v>1080</v>
      </c>
      <c r="DR69" s="26">
        <f>November!DX69</f>
        <v>1464</v>
      </c>
      <c r="DS69" s="26">
        <f t="shared" si="694"/>
        <v>2544</v>
      </c>
      <c r="DT69" s="200">
        <v>4</v>
      </c>
      <c r="DU69" s="201">
        <v>2</v>
      </c>
      <c r="DV69" s="26">
        <f t="shared" si="695"/>
        <v>6</v>
      </c>
      <c r="DW69" s="26">
        <f t="shared" ref="DW69:DX69" si="823">SUM(DQ69+DT69)</f>
        <v>1084</v>
      </c>
      <c r="DX69" s="26">
        <f t="shared" si="823"/>
        <v>1466</v>
      </c>
      <c r="DY69" s="27">
        <f t="shared" si="697"/>
        <v>2550</v>
      </c>
      <c r="DZ69" s="30">
        <f>November!EF69</f>
        <v>0</v>
      </c>
      <c r="EA69" s="26">
        <f>November!EG69</f>
        <v>0</v>
      </c>
      <c r="EB69" s="26">
        <f t="shared" si="698"/>
        <v>0</v>
      </c>
      <c r="EC69" s="26"/>
      <c r="ED69" s="26"/>
      <c r="EE69" s="26">
        <f t="shared" si="699"/>
        <v>0</v>
      </c>
      <c r="EF69" s="26">
        <f t="shared" ref="EF69:EG69" si="824">SUM(DZ69+EC69)</f>
        <v>0</v>
      </c>
      <c r="EG69" s="26">
        <f t="shared" si="824"/>
        <v>0</v>
      </c>
      <c r="EH69" s="27">
        <f t="shared" si="701"/>
        <v>0</v>
      </c>
      <c r="EI69" s="30">
        <f>November!EO69</f>
        <v>743</v>
      </c>
      <c r="EJ69" s="26">
        <f>November!EP69</f>
        <v>949</v>
      </c>
      <c r="EK69" s="26">
        <f t="shared" si="702"/>
        <v>1692</v>
      </c>
      <c r="EL69" s="26"/>
      <c r="EM69" s="26"/>
      <c r="EN69" s="26">
        <f t="shared" si="703"/>
        <v>0</v>
      </c>
      <c r="EO69" s="26">
        <f t="shared" ref="EO69:EP69" si="825">SUM(EI69+EL69)</f>
        <v>743</v>
      </c>
      <c r="EP69" s="26">
        <f t="shared" si="825"/>
        <v>949</v>
      </c>
      <c r="EQ69" s="27">
        <f t="shared" si="705"/>
        <v>1692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329"/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6"/>
    </row>
    <row r="71" spans="1:156" ht="14">
      <c r="A71" s="276" t="s">
        <v>86</v>
      </c>
      <c r="B71" s="256"/>
      <c r="C71" s="52" t="s">
        <v>87</v>
      </c>
      <c r="D71" s="315">
        <f>November!J71</f>
        <v>0</v>
      </c>
      <c r="E71" s="254"/>
      <c r="F71" s="254"/>
      <c r="G71" s="25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4"/>
      <c r="BA71" s="254"/>
      <c r="BB71" s="254"/>
      <c r="BC71" s="254"/>
      <c r="BD71" s="254"/>
      <c r="BE71" s="254"/>
      <c r="BF71" s="254"/>
      <c r="BG71" s="254"/>
      <c r="BH71" s="254"/>
      <c r="BI71" s="254"/>
      <c r="BJ71" s="254"/>
      <c r="BK71" s="254"/>
      <c r="BL71" s="254"/>
      <c r="BM71" s="254"/>
      <c r="BN71" s="254"/>
      <c r="BO71" s="254"/>
      <c r="BP71" s="254"/>
      <c r="BQ71" s="254"/>
      <c r="BR71" s="254"/>
      <c r="BS71" s="254"/>
      <c r="BT71" s="254"/>
      <c r="BU71" s="254"/>
      <c r="BV71" s="254"/>
      <c r="BW71" s="254"/>
      <c r="BX71" s="254"/>
      <c r="BY71" s="254"/>
      <c r="BZ71" s="254"/>
      <c r="CA71" s="254"/>
      <c r="CB71" s="254"/>
      <c r="CC71" s="254"/>
      <c r="CD71" s="254"/>
      <c r="CE71" s="254"/>
      <c r="CF71" s="254"/>
      <c r="CG71" s="254"/>
      <c r="CH71" s="254"/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4"/>
      <c r="EU71" s="254"/>
      <c r="EV71" s="254"/>
      <c r="EW71" s="254"/>
      <c r="EX71" s="254"/>
      <c r="EY71" s="254"/>
      <c r="EZ71" s="256"/>
    </row>
    <row r="72" spans="1:156" ht="14">
      <c r="A72" s="45" t="s">
        <v>86</v>
      </c>
      <c r="B72" s="46">
        <v>1</v>
      </c>
      <c r="C72" s="57" t="s">
        <v>88</v>
      </c>
      <c r="D72" s="24">
        <f>November!J72</f>
        <v>0</v>
      </c>
      <c r="E72" s="25">
        <f>November!K72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6">SUM(D72+G72)</f>
        <v>0</v>
      </c>
      <c r="K72" s="26">
        <f t="shared" si="826"/>
        <v>0</v>
      </c>
      <c r="L72" s="27">
        <f>SUM(J72:K72)</f>
        <v>0</v>
      </c>
      <c r="M72" s="28">
        <f>November!S72</f>
        <v>82</v>
      </c>
      <c r="N72" s="26">
        <f>November!T72</f>
        <v>243</v>
      </c>
      <c r="O72" s="26">
        <f>SUM(M72:N72)</f>
        <v>325</v>
      </c>
      <c r="P72" s="25">
        <v>9</v>
      </c>
      <c r="Q72" s="25">
        <v>19</v>
      </c>
      <c r="R72" s="26">
        <f>SUM(P72:Q72)</f>
        <v>28</v>
      </c>
      <c r="S72" s="26">
        <f t="shared" ref="S72:T72" si="827">SUM(M72+P72)</f>
        <v>91</v>
      </c>
      <c r="T72" s="26">
        <f t="shared" si="827"/>
        <v>262</v>
      </c>
      <c r="U72" s="27">
        <f>SUM(S72:T72)</f>
        <v>353</v>
      </c>
      <c r="V72" s="28">
        <f>November!AB72</f>
        <v>93</v>
      </c>
      <c r="W72" s="28">
        <f>November!AC72</f>
        <v>87</v>
      </c>
      <c r="X72" s="26">
        <f>SUM(V72:W72)</f>
        <v>180</v>
      </c>
      <c r="Y72" s="48">
        <v>10</v>
      </c>
      <c r="Z72" s="46">
        <v>14</v>
      </c>
      <c r="AA72" s="26">
        <f>SUM(Y72:Z72)</f>
        <v>24</v>
      </c>
      <c r="AB72" s="26">
        <f t="shared" ref="AB72:AC72" si="828">SUM(V72+Y72)</f>
        <v>103</v>
      </c>
      <c r="AC72" s="26">
        <f t="shared" si="828"/>
        <v>101</v>
      </c>
      <c r="AD72" s="27">
        <f>SUM(AB72:AC72)</f>
        <v>204</v>
      </c>
      <c r="AE72" s="28">
        <f>November!AK72</f>
        <v>246</v>
      </c>
      <c r="AF72" s="28">
        <f>November!AL72</f>
        <v>267</v>
      </c>
      <c r="AG72" s="26">
        <f>SUM(AE72:AF72)</f>
        <v>513</v>
      </c>
      <c r="AH72" s="25">
        <v>11</v>
      </c>
      <c r="AI72" s="25">
        <v>41</v>
      </c>
      <c r="AJ72" s="26">
        <f>SUM(AH72:AI72)</f>
        <v>52</v>
      </c>
      <c r="AK72" s="26">
        <f t="shared" ref="AK72:AL72" si="829">SUM(AE72+AH72)</f>
        <v>257</v>
      </c>
      <c r="AL72" s="26">
        <f t="shared" si="829"/>
        <v>308</v>
      </c>
      <c r="AM72" s="27">
        <f>SUM(AK72:AL72)</f>
        <v>565</v>
      </c>
      <c r="AN72" s="30">
        <f>November!AT72</f>
        <v>284</v>
      </c>
      <c r="AO72" s="26">
        <f>November!AU72</f>
        <v>341</v>
      </c>
      <c r="AP72" s="26">
        <f>SUM(AN72:AO72)</f>
        <v>625</v>
      </c>
      <c r="AQ72" s="25">
        <v>21</v>
      </c>
      <c r="AR72" s="25">
        <v>26</v>
      </c>
      <c r="AS72" s="26">
        <f>SUM(AQ72:AR72)</f>
        <v>47</v>
      </c>
      <c r="AT72" s="26">
        <f t="shared" ref="AT72:AU72" si="830">SUM(AN72+AQ72)</f>
        <v>305</v>
      </c>
      <c r="AU72" s="26">
        <f t="shared" si="830"/>
        <v>367</v>
      </c>
      <c r="AV72" s="27">
        <f>SUM(AT72:AU72)</f>
        <v>672</v>
      </c>
      <c r="AW72" s="28">
        <f>November!BC72</f>
        <v>195</v>
      </c>
      <c r="AX72" s="28">
        <f>November!BD72</f>
        <v>273</v>
      </c>
      <c r="AY72" s="26">
        <f>SUM(AW72:AX72)</f>
        <v>468</v>
      </c>
      <c r="AZ72" s="25">
        <v>23</v>
      </c>
      <c r="BA72" s="25">
        <v>30</v>
      </c>
      <c r="BB72" s="26">
        <f>SUM(AZ72:BA72)</f>
        <v>53</v>
      </c>
      <c r="BC72" s="26">
        <f t="shared" ref="BC72:BD72" si="831">SUM(AW72+AZ72)</f>
        <v>218</v>
      </c>
      <c r="BD72" s="26">
        <f t="shared" si="831"/>
        <v>303</v>
      </c>
      <c r="BE72" s="27">
        <f>SUM(BC72:BD72)</f>
        <v>521</v>
      </c>
      <c r="BF72" s="30">
        <f>November!BL72</f>
        <v>332</v>
      </c>
      <c r="BG72" s="26">
        <f>November!BM72</f>
        <v>278</v>
      </c>
      <c r="BH72" s="26">
        <f>SUM(BF72:BG72)</f>
        <v>610</v>
      </c>
      <c r="BI72" s="25">
        <v>31</v>
      </c>
      <c r="BJ72" s="25">
        <v>18</v>
      </c>
      <c r="BK72" s="26">
        <f>SUM(BI72:BJ72)</f>
        <v>49</v>
      </c>
      <c r="BL72" s="26">
        <f t="shared" ref="BL72:BM72" si="832">SUM(BF72+BI72)</f>
        <v>363</v>
      </c>
      <c r="BM72" s="26">
        <f t="shared" si="832"/>
        <v>296</v>
      </c>
      <c r="BN72" s="27">
        <f>SUM(BL72:BM72)</f>
        <v>659</v>
      </c>
      <c r="BO72" s="28">
        <f>November!BU72</f>
        <v>92</v>
      </c>
      <c r="BP72" s="28">
        <f>November!BV72</f>
        <v>129</v>
      </c>
      <c r="BQ72" s="26">
        <f>SUM(BO72:BP72)</f>
        <v>221</v>
      </c>
      <c r="BR72" s="26"/>
      <c r="BS72" s="26"/>
      <c r="BT72" s="26">
        <f>SUM(BR72:BS72)</f>
        <v>0</v>
      </c>
      <c r="BU72" s="26">
        <f t="shared" ref="BU72:BV72" si="833">SUM(BO72+BR72)</f>
        <v>92</v>
      </c>
      <c r="BV72" s="26">
        <f t="shared" si="833"/>
        <v>129</v>
      </c>
      <c r="BW72" s="27">
        <f>SUM(BU72:BV72)</f>
        <v>221</v>
      </c>
      <c r="BX72" s="30">
        <f>November!CD72</f>
        <v>0</v>
      </c>
      <c r="BY72" s="26">
        <f>November!CE72</f>
        <v>0</v>
      </c>
      <c r="BZ72" s="26">
        <f>SUM(BX72:BY72)</f>
        <v>0</v>
      </c>
      <c r="CA72" s="25">
        <v>6</v>
      </c>
      <c r="CB72" s="25">
        <v>1</v>
      </c>
      <c r="CC72" s="26">
        <f>SUM(CA72:CB72)</f>
        <v>7</v>
      </c>
      <c r="CD72" s="26">
        <f t="shared" ref="CD72:CE72" si="834">SUM(BX72+CA72)</f>
        <v>6</v>
      </c>
      <c r="CE72" s="26">
        <f t="shared" si="834"/>
        <v>1</v>
      </c>
      <c r="CF72" s="27">
        <f>SUM(CD72:CE72)</f>
        <v>7</v>
      </c>
      <c r="CG72" s="28">
        <f>November!CM72</f>
        <v>72</v>
      </c>
      <c r="CH72" s="28">
        <f>November!CN72</f>
        <v>136</v>
      </c>
      <c r="CI72" s="26">
        <f>SUM(CG72:CH72)</f>
        <v>208</v>
      </c>
      <c r="CJ72" s="25">
        <v>20</v>
      </c>
      <c r="CK72" s="25">
        <v>35</v>
      </c>
      <c r="CL72" s="26">
        <f>SUM(CJ72:CK72)</f>
        <v>55</v>
      </c>
      <c r="CM72" s="26">
        <f t="shared" ref="CM72:CN72" si="835">SUM(CG72+CJ72)</f>
        <v>92</v>
      </c>
      <c r="CN72" s="26">
        <f t="shared" si="835"/>
        <v>171</v>
      </c>
      <c r="CO72" s="27">
        <f>SUM(CM72:CN72)</f>
        <v>263</v>
      </c>
      <c r="CP72" s="95">
        <f ca="1">IFERROR(__xludf.DUMMYFUNCTION("""COMPUTED_VALUE"""),426)</f>
        <v>426</v>
      </c>
      <c r="CQ72" s="96">
        <f ca="1">IFERROR(__xludf.DUMMYFUNCTION("""COMPUTED_VALUE"""),597)</f>
        <v>597</v>
      </c>
      <c r="CR72" s="96">
        <f ca="1">IFERROR(__xludf.DUMMYFUNCTION("""COMPUTED_VALUE"""),1023)</f>
        <v>1023</v>
      </c>
      <c r="CS72" s="100">
        <f ca="1">IFERROR(__xludf.DUMMYFUNCTION("""COMPUTED_VALUE"""),100)</f>
        <v>100</v>
      </c>
      <c r="CT72" s="100">
        <f ca="1">IFERROR(__xludf.DUMMYFUNCTION("""COMPUTED_VALUE"""),72)</f>
        <v>72</v>
      </c>
      <c r="CU72" s="100">
        <f ca="1">IFERROR(__xludf.DUMMYFUNCTION("""COMPUTED_VALUE"""),172)</f>
        <v>172</v>
      </c>
      <c r="CV72" s="96">
        <f ca="1">IFERROR(__xludf.DUMMYFUNCTION("""COMPUTED_VALUE"""),526)</f>
        <v>526</v>
      </c>
      <c r="CW72" s="96">
        <f ca="1">IFERROR(__xludf.DUMMYFUNCTION("""COMPUTED_VALUE"""),669)</f>
        <v>669</v>
      </c>
      <c r="CX72" s="97">
        <f ca="1">IFERROR(__xludf.DUMMYFUNCTION("""COMPUTED_VALUE"""),1195)</f>
        <v>1195</v>
      </c>
      <c r="CY72" s="28">
        <f>November!DE72</f>
        <v>282</v>
      </c>
      <c r="CZ72" s="28">
        <f>November!DF72</f>
        <v>310</v>
      </c>
      <c r="DA72" s="26">
        <f>SUM(CY72:CZ72)</f>
        <v>592</v>
      </c>
      <c r="DB72" s="25">
        <v>18</v>
      </c>
      <c r="DC72" s="25">
        <v>20</v>
      </c>
      <c r="DD72" s="26">
        <f>SUM(DB72:DC72)</f>
        <v>38</v>
      </c>
      <c r="DE72" s="26">
        <f t="shared" ref="DE72:DF72" si="836">SUM(CY72+DB72)</f>
        <v>300</v>
      </c>
      <c r="DF72" s="26">
        <f t="shared" si="836"/>
        <v>330</v>
      </c>
      <c r="DG72" s="27">
        <f>SUM(DE72:DF72)</f>
        <v>630</v>
      </c>
      <c r="DH72" s="30">
        <f>November!DN72</f>
        <v>371</v>
      </c>
      <c r="DI72" s="26">
        <f>November!DO72</f>
        <v>346</v>
      </c>
      <c r="DJ72" s="26">
        <f>SUM(DH72:DI72)</f>
        <v>717</v>
      </c>
      <c r="DK72" s="26"/>
      <c r="DL72" s="26"/>
      <c r="DM72" s="26">
        <f>SUM(DK72:DL72)</f>
        <v>0</v>
      </c>
      <c r="DN72" s="26">
        <f t="shared" ref="DN72:DO72" si="837">SUM(DH72+DK72)</f>
        <v>371</v>
      </c>
      <c r="DO72" s="26">
        <f t="shared" si="837"/>
        <v>346</v>
      </c>
      <c r="DP72" s="27">
        <f>SUM(DN72:DO72)</f>
        <v>717</v>
      </c>
      <c r="DQ72" s="28">
        <f>November!DW72</f>
        <v>156</v>
      </c>
      <c r="DR72" s="26">
        <f>November!DX72</f>
        <v>236</v>
      </c>
      <c r="DS72" s="26">
        <f>SUM(DQ72:DR72)</f>
        <v>392</v>
      </c>
      <c r="DT72" s="25">
        <v>10</v>
      </c>
      <c r="DU72" s="25">
        <v>22</v>
      </c>
      <c r="DV72" s="26">
        <f>SUM(DT72:DU72)</f>
        <v>32</v>
      </c>
      <c r="DW72" s="26">
        <f t="shared" ref="DW72:DX72" si="838">SUM(DQ72+DT72)</f>
        <v>166</v>
      </c>
      <c r="DX72" s="26">
        <f t="shared" si="838"/>
        <v>258</v>
      </c>
      <c r="DY72" s="27">
        <f>SUM(DW72:DX72)</f>
        <v>424</v>
      </c>
      <c r="DZ72" s="30">
        <f>November!EF72</f>
        <v>50</v>
      </c>
      <c r="EA72" s="26">
        <f>November!EG72</f>
        <v>79</v>
      </c>
      <c r="EB72" s="26">
        <f>SUM(DZ72:EA72)</f>
        <v>129</v>
      </c>
      <c r="EC72" s="25">
        <v>5</v>
      </c>
      <c r="ED72" s="25">
        <v>4</v>
      </c>
      <c r="EE72" s="26">
        <f>SUM(EC72:ED72)</f>
        <v>9</v>
      </c>
      <c r="EF72" s="26">
        <f t="shared" ref="EF72:EG72" si="839">SUM(DZ72+EC72)</f>
        <v>55</v>
      </c>
      <c r="EG72" s="26">
        <f t="shared" si="839"/>
        <v>83</v>
      </c>
      <c r="EH72" s="27">
        <f>SUM(EF72:EG72)</f>
        <v>138</v>
      </c>
      <c r="EI72" s="30">
        <f>November!EO72</f>
        <v>166</v>
      </c>
      <c r="EJ72" s="26">
        <f>November!EP72</f>
        <v>240</v>
      </c>
      <c r="EK72" s="26">
        <f>SUM(EI72:EJ72)</f>
        <v>406</v>
      </c>
      <c r="EL72" s="26"/>
      <c r="EM72" s="26"/>
      <c r="EN72" s="26">
        <f>SUM(EL72:EM72)</f>
        <v>0</v>
      </c>
      <c r="EO72" s="26">
        <f t="shared" ref="EO72:EP72" si="840">SUM(EI72+EL72)</f>
        <v>166</v>
      </c>
      <c r="EP72" s="26">
        <f t="shared" si="840"/>
        <v>240</v>
      </c>
      <c r="EQ72" s="27">
        <f>SUM(EO72:EP72)</f>
        <v>406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315">
        <f>November!J73</f>
        <v>0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4"/>
      <c r="BA73" s="254"/>
      <c r="BB73" s="254"/>
      <c r="BC73" s="254"/>
      <c r="BD73" s="254"/>
      <c r="BE73" s="254"/>
      <c r="BF73" s="254"/>
      <c r="BG73" s="254"/>
      <c r="BH73" s="254"/>
      <c r="BI73" s="254"/>
      <c r="BJ73" s="254"/>
      <c r="BK73" s="254"/>
      <c r="BL73" s="254"/>
      <c r="BM73" s="254"/>
      <c r="BN73" s="254"/>
      <c r="BO73" s="254"/>
      <c r="BP73" s="254"/>
      <c r="BQ73" s="254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  <c r="EK73" s="254"/>
      <c r="EL73" s="254"/>
      <c r="EM73" s="254"/>
      <c r="EN73" s="254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6"/>
    </row>
    <row r="74" spans="1:156" ht="14">
      <c r="A74" s="58"/>
      <c r="B74" s="59">
        <v>1</v>
      </c>
      <c r="C74" s="57" t="s">
        <v>89</v>
      </c>
      <c r="D74" s="24">
        <f>November!J74</f>
        <v>135</v>
      </c>
      <c r="E74" s="25">
        <f>November!K74</f>
        <v>164</v>
      </c>
      <c r="F74" s="26">
        <f t="shared" ref="F74:F78" si="841">SUM(D74:E74)</f>
        <v>299</v>
      </c>
      <c r="G74" s="25">
        <v>25</v>
      </c>
      <c r="H74" s="25">
        <v>16</v>
      </c>
      <c r="I74" s="26">
        <f t="shared" ref="I74:I78" si="842">SUM(G74:H74)</f>
        <v>41</v>
      </c>
      <c r="J74" s="26">
        <f t="shared" ref="J74:K74" si="843">SUM(D74+G74)</f>
        <v>160</v>
      </c>
      <c r="K74" s="26">
        <f t="shared" si="843"/>
        <v>180</v>
      </c>
      <c r="L74" s="27">
        <f t="shared" ref="L74:L78" si="844">SUM(J74:K74)</f>
        <v>340</v>
      </c>
      <c r="M74" s="28">
        <f>November!S74</f>
        <v>73</v>
      </c>
      <c r="N74" s="26">
        <f>November!T74</f>
        <v>110</v>
      </c>
      <c r="O74" s="26">
        <f t="shared" ref="O74:O78" si="845">SUM(M74:N74)</f>
        <v>183</v>
      </c>
      <c r="P74" s="25">
        <v>9</v>
      </c>
      <c r="Q74" s="25">
        <v>12</v>
      </c>
      <c r="R74" s="26">
        <f t="shared" ref="R74:R78" si="846">SUM(P74:Q74)</f>
        <v>21</v>
      </c>
      <c r="S74" s="26">
        <f t="shared" ref="S74:T74" si="847">SUM(M74+P74)</f>
        <v>82</v>
      </c>
      <c r="T74" s="26">
        <f t="shared" si="847"/>
        <v>122</v>
      </c>
      <c r="U74" s="27">
        <f t="shared" ref="U74:U78" si="848">SUM(S74:T74)</f>
        <v>204</v>
      </c>
      <c r="V74" s="28">
        <f>November!AB74</f>
        <v>95</v>
      </c>
      <c r="W74" s="28">
        <f>November!AC74</f>
        <v>86</v>
      </c>
      <c r="X74" s="26">
        <f t="shared" ref="X74:X78" si="849">SUM(V74:W74)</f>
        <v>181</v>
      </c>
      <c r="Y74" s="48">
        <v>8</v>
      </c>
      <c r="Z74" s="46">
        <v>16</v>
      </c>
      <c r="AA74" s="26">
        <f t="shared" ref="AA74:AA78" si="850">SUM(Y74:Z74)</f>
        <v>24</v>
      </c>
      <c r="AB74" s="26">
        <f t="shared" ref="AB74:AC74" si="851">SUM(V74+Y74)</f>
        <v>103</v>
      </c>
      <c r="AC74" s="26">
        <f t="shared" si="851"/>
        <v>102</v>
      </c>
      <c r="AD74" s="27">
        <f t="shared" ref="AD74:AD78" si="852">SUM(AB74:AC74)</f>
        <v>205</v>
      </c>
      <c r="AE74" s="28">
        <f>November!AK74</f>
        <v>217</v>
      </c>
      <c r="AF74" s="28">
        <f>November!AL74</f>
        <v>228</v>
      </c>
      <c r="AG74" s="26">
        <f t="shared" ref="AG74:AG78" si="853">SUM(AE74:AF74)</f>
        <v>445</v>
      </c>
      <c r="AH74" s="25">
        <v>11</v>
      </c>
      <c r="AI74" s="25">
        <v>41</v>
      </c>
      <c r="AJ74" s="26">
        <f t="shared" ref="AJ74:AJ78" si="854">SUM(AH74:AI74)</f>
        <v>52</v>
      </c>
      <c r="AK74" s="26">
        <f t="shared" ref="AK74:AL74" si="855">SUM(AE74+AH74)</f>
        <v>228</v>
      </c>
      <c r="AL74" s="26">
        <f t="shared" si="855"/>
        <v>269</v>
      </c>
      <c r="AM74" s="27">
        <f t="shared" ref="AM74:AM78" si="856">SUM(AK74:AL74)</f>
        <v>497</v>
      </c>
      <c r="AN74" s="30">
        <f>November!AT74</f>
        <v>216</v>
      </c>
      <c r="AO74" s="26">
        <f>November!AU74</f>
        <v>216</v>
      </c>
      <c r="AP74" s="26">
        <f t="shared" ref="AP74:AP78" si="857">SUM(AN74:AO74)</f>
        <v>432</v>
      </c>
      <c r="AQ74" s="25">
        <v>18</v>
      </c>
      <c r="AR74" s="25">
        <v>26</v>
      </c>
      <c r="AS74" s="26">
        <f t="shared" ref="AS74:AS78" si="858">SUM(AQ74:AR74)</f>
        <v>44</v>
      </c>
      <c r="AT74" s="26">
        <f t="shared" ref="AT74:AU74" si="859">SUM(AN74+AQ74)</f>
        <v>234</v>
      </c>
      <c r="AU74" s="26">
        <f t="shared" si="859"/>
        <v>242</v>
      </c>
      <c r="AV74" s="27">
        <f t="shared" ref="AV74:AV78" si="860">SUM(AT74:AU74)</f>
        <v>476</v>
      </c>
      <c r="AW74" s="28">
        <f>November!BC74</f>
        <v>138</v>
      </c>
      <c r="AX74" s="28">
        <f>November!BD74</f>
        <v>180</v>
      </c>
      <c r="AY74" s="26">
        <f t="shared" ref="AY74:AY78" si="861">SUM(AW74:AX74)</f>
        <v>318</v>
      </c>
      <c r="AZ74" s="25">
        <v>23</v>
      </c>
      <c r="BA74" s="25">
        <v>30</v>
      </c>
      <c r="BB74" s="26">
        <f t="shared" ref="BB74:BB78" si="862">SUM(AZ74:BA74)</f>
        <v>53</v>
      </c>
      <c r="BC74" s="26">
        <f t="shared" ref="BC74:BD74" si="863">SUM(AW74+AZ74)</f>
        <v>161</v>
      </c>
      <c r="BD74" s="26">
        <f t="shared" si="863"/>
        <v>210</v>
      </c>
      <c r="BE74" s="27">
        <f t="shared" ref="BE74:BE78" si="864">SUM(BC74:BD74)</f>
        <v>371</v>
      </c>
      <c r="BF74" s="30">
        <f>November!BL74</f>
        <v>330</v>
      </c>
      <c r="BG74" s="26">
        <f>November!BM74</f>
        <v>275</v>
      </c>
      <c r="BH74" s="26">
        <f t="shared" ref="BH74:BH78" si="865">SUM(BF74:BG74)</f>
        <v>605</v>
      </c>
      <c r="BI74" s="25">
        <v>31</v>
      </c>
      <c r="BJ74" s="25">
        <v>18</v>
      </c>
      <c r="BK74" s="26">
        <f t="shared" ref="BK74:BK78" si="866">SUM(BI74:BJ74)</f>
        <v>49</v>
      </c>
      <c r="BL74" s="26">
        <f t="shared" ref="BL74:BM74" si="867">SUM(BF74+BI74)</f>
        <v>361</v>
      </c>
      <c r="BM74" s="26">
        <f t="shared" si="867"/>
        <v>293</v>
      </c>
      <c r="BN74" s="27">
        <f t="shared" ref="BN74:BN78" si="868">SUM(BL74:BM74)</f>
        <v>654</v>
      </c>
      <c r="BO74" s="28">
        <f>November!BU74</f>
        <v>158</v>
      </c>
      <c r="BP74" s="28">
        <f>November!BV74</f>
        <v>177</v>
      </c>
      <c r="BQ74" s="26">
        <f t="shared" ref="BQ74:BQ78" si="869">SUM(BO74:BP74)</f>
        <v>335</v>
      </c>
      <c r="BR74" s="25">
        <v>13</v>
      </c>
      <c r="BS74" s="25">
        <v>12</v>
      </c>
      <c r="BT74" s="26">
        <f t="shared" ref="BT74:BT78" si="870">SUM(BR74:BS74)</f>
        <v>25</v>
      </c>
      <c r="BU74" s="26">
        <f t="shared" ref="BU74:BV74" si="871">SUM(BO74+BR74)</f>
        <v>171</v>
      </c>
      <c r="BV74" s="26">
        <f t="shared" si="871"/>
        <v>189</v>
      </c>
      <c r="BW74" s="27">
        <f t="shared" ref="BW74:BW78" si="872">SUM(BU74:BV74)</f>
        <v>360</v>
      </c>
      <c r="BX74" s="30">
        <f>November!CD74</f>
        <v>0</v>
      </c>
      <c r="BY74" s="26">
        <f>November!CE74</f>
        <v>0</v>
      </c>
      <c r="BZ74" s="26">
        <f t="shared" ref="BZ74:BZ78" si="873">SUM(BX74:BY74)</f>
        <v>0</v>
      </c>
      <c r="CA74" s="26"/>
      <c r="CB74" s="26"/>
      <c r="CC74" s="26">
        <f t="shared" ref="CC74:CC78" si="874">SUM(CA74:CB74)</f>
        <v>0</v>
      </c>
      <c r="CD74" s="26">
        <f t="shared" ref="CD74:CE74" si="875">SUM(BX74+CA74)</f>
        <v>0</v>
      </c>
      <c r="CE74" s="26">
        <f t="shared" si="875"/>
        <v>0</v>
      </c>
      <c r="CF74" s="27">
        <f t="shared" ref="CF74:CF78" si="876">SUM(CD74:CE74)</f>
        <v>0</v>
      </c>
      <c r="CG74" s="28">
        <f>November!CM74</f>
        <v>50</v>
      </c>
      <c r="CH74" s="28">
        <f>November!CN74</f>
        <v>85</v>
      </c>
      <c r="CI74" s="26">
        <f t="shared" ref="CI74:CI78" si="877">SUM(CG74:CH74)</f>
        <v>135</v>
      </c>
      <c r="CJ74" s="25">
        <v>20</v>
      </c>
      <c r="CK74" s="25">
        <v>35</v>
      </c>
      <c r="CL74" s="26">
        <f t="shared" ref="CL74:CL78" si="878">SUM(CJ74:CK74)</f>
        <v>55</v>
      </c>
      <c r="CM74" s="26">
        <f t="shared" ref="CM74:CN74" si="879">SUM(CG74+CJ74)</f>
        <v>70</v>
      </c>
      <c r="CN74" s="26">
        <f t="shared" si="879"/>
        <v>120</v>
      </c>
      <c r="CO74" s="27">
        <f t="shared" ref="CO74:CO78" si="880">SUM(CM74:CN74)</f>
        <v>190</v>
      </c>
      <c r="CP74" s="95">
        <f ca="1">IFERROR(__xludf.DUMMYFUNCTION("""COMPUTED_VALUE"""),314)</f>
        <v>314</v>
      </c>
      <c r="CQ74" s="96">
        <f ca="1">IFERROR(__xludf.DUMMYFUNCTION("""COMPUTED_VALUE"""),476)</f>
        <v>476</v>
      </c>
      <c r="CR74" s="96">
        <f ca="1">IFERROR(__xludf.DUMMYFUNCTION("""COMPUTED_VALUE"""),790)</f>
        <v>790</v>
      </c>
      <c r="CS74" s="100">
        <f ca="1">IFERROR(__xludf.DUMMYFUNCTION("""COMPUTED_VALUE"""),98)</f>
        <v>98</v>
      </c>
      <c r="CT74" s="100">
        <f ca="1">IFERROR(__xludf.DUMMYFUNCTION("""COMPUTED_VALUE"""),72)</f>
        <v>72</v>
      </c>
      <c r="CU74" s="100">
        <f ca="1">IFERROR(__xludf.DUMMYFUNCTION("""COMPUTED_VALUE"""),170)</f>
        <v>170</v>
      </c>
      <c r="CV74" s="96">
        <f ca="1">IFERROR(__xludf.DUMMYFUNCTION("""COMPUTED_VALUE"""),412)</f>
        <v>412</v>
      </c>
      <c r="CW74" s="96">
        <f ca="1">IFERROR(__xludf.DUMMYFUNCTION("""COMPUTED_VALUE"""),548)</f>
        <v>548</v>
      </c>
      <c r="CX74" s="97">
        <f ca="1">IFERROR(__xludf.DUMMYFUNCTION("""COMPUTED_VALUE"""),960)</f>
        <v>960</v>
      </c>
      <c r="CY74" s="28">
        <f>November!DE74</f>
        <v>72</v>
      </c>
      <c r="CZ74" s="28">
        <f>November!DF74</f>
        <v>76</v>
      </c>
      <c r="DA74" s="26">
        <f t="shared" ref="DA74:DA78" si="881">SUM(CY74:CZ74)</f>
        <v>148</v>
      </c>
      <c r="DB74" s="25">
        <v>14</v>
      </c>
      <c r="DC74" s="25">
        <v>16</v>
      </c>
      <c r="DD74" s="26">
        <f t="shared" ref="DD74:DD78" si="882">SUM(DB74:DC74)</f>
        <v>30</v>
      </c>
      <c r="DE74" s="26">
        <f t="shared" ref="DE74:DF74" si="883">SUM(CY74+DB74)</f>
        <v>86</v>
      </c>
      <c r="DF74" s="26">
        <f t="shared" si="883"/>
        <v>92</v>
      </c>
      <c r="DG74" s="27">
        <f t="shared" ref="DG74:DG78" si="884">SUM(DE74:DF74)</f>
        <v>178</v>
      </c>
      <c r="DH74" s="30">
        <f>November!DN74</f>
        <v>126</v>
      </c>
      <c r="DI74" s="26">
        <f>November!DO74</f>
        <v>117</v>
      </c>
      <c r="DJ74" s="26">
        <f t="shared" ref="DJ74:DJ78" si="885">SUM(DH74:DI74)</f>
        <v>243</v>
      </c>
      <c r="DK74" s="26"/>
      <c r="DL74" s="26"/>
      <c r="DM74" s="26">
        <f t="shared" ref="DM74:DM78" si="886">SUM(DK74:DL74)</f>
        <v>0</v>
      </c>
      <c r="DN74" s="26">
        <f t="shared" ref="DN74:DO74" si="887">SUM(DH74+DK74)</f>
        <v>126</v>
      </c>
      <c r="DO74" s="26">
        <f t="shared" si="887"/>
        <v>117</v>
      </c>
      <c r="DP74" s="27">
        <f t="shared" ref="DP74:DP78" si="888">SUM(DN74:DO74)</f>
        <v>243</v>
      </c>
      <c r="DQ74" s="28">
        <f>November!DW74</f>
        <v>55</v>
      </c>
      <c r="DR74" s="26">
        <f>November!DX74</f>
        <v>93</v>
      </c>
      <c r="DS74" s="26">
        <f t="shared" ref="DS74:DS78" si="889">SUM(DQ74:DR74)</f>
        <v>148</v>
      </c>
      <c r="DT74" s="209">
        <v>10</v>
      </c>
      <c r="DU74" s="210">
        <v>22</v>
      </c>
      <c r="DV74" s="26">
        <f t="shared" ref="DV74:DV78" si="890">SUM(DT74:DU74)</f>
        <v>32</v>
      </c>
      <c r="DW74" s="26">
        <f t="shared" ref="DW74:DX74" si="891">SUM(DQ74+DT74)</f>
        <v>65</v>
      </c>
      <c r="DX74" s="26">
        <f t="shared" si="891"/>
        <v>115</v>
      </c>
      <c r="DY74" s="27">
        <f t="shared" ref="DY74:DY78" si="892">SUM(DW74:DX74)</f>
        <v>180</v>
      </c>
      <c r="DZ74" s="30">
        <f>November!EF74</f>
        <v>49</v>
      </c>
      <c r="EA74" s="26">
        <f>November!EG74</f>
        <v>75</v>
      </c>
      <c r="EB74" s="26">
        <f t="shared" ref="EB74:EB78" si="893">SUM(DZ74:EA74)</f>
        <v>124</v>
      </c>
      <c r="EC74" s="25">
        <v>5</v>
      </c>
      <c r="ED74" s="25">
        <v>4</v>
      </c>
      <c r="EE74" s="26">
        <f t="shared" ref="EE74:EE78" si="894">SUM(EC74:ED74)</f>
        <v>9</v>
      </c>
      <c r="EF74" s="26">
        <f t="shared" ref="EF74:EG74" si="895">SUM(DZ74+EC74)</f>
        <v>54</v>
      </c>
      <c r="EG74" s="26">
        <f t="shared" si="895"/>
        <v>79</v>
      </c>
      <c r="EH74" s="27">
        <f t="shared" ref="EH74:EH78" si="896">SUM(EF74:EG74)</f>
        <v>133</v>
      </c>
      <c r="EI74" s="30">
        <f>November!EO74</f>
        <v>94</v>
      </c>
      <c r="EJ74" s="26">
        <f>November!EP74</f>
        <v>156</v>
      </c>
      <c r="EK74" s="26">
        <f t="shared" ref="EK74:EK78" si="897">SUM(EI74:EJ74)</f>
        <v>250</v>
      </c>
      <c r="EL74" s="25">
        <v>6</v>
      </c>
      <c r="EM74" s="25">
        <v>12</v>
      </c>
      <c r="EN74" s="26">
        <f t="shared" ref="EN74:EN78" si="898">SUM(EL74:EM74)</f>
        <v>18</v>
      </c>
      <c r="EO74" s="26">
        <f t="shared" ref="EO74:EP74" si="899">SUM(EI74+EL74)</f>
        <v>100</v>
      </c>
      <c r="EP74" s="26">
        <f t="shared" si="899"/>
        <v>168</v>
      </c>
      <c r="EQ74" s="27">
        <f t="shared" ref="EQ74:EQ78" si="900">SUM(EO74:EP74)</f>
        <v>268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24">
        <f>November!J75</f>
        <v>0</v>
      </c>
      <c r="E75" s="25">
        <f>November!K75</f>
        <v>0</v>
      </c>
      <c r="F75" s="26">
        <f t="shared" si="841"/>
        <v>0</v>
      </c>
      <c r="G75" s="26"/>
      <c r="H75" s="26"/>
      <c r="I75" s="26">
        <f t="shared" si="842"/>
        <v>0</v>
      </c>
      <c r="J75" s="26">
        <f t="shared" ref="J75:K75" si="901">SUM(D75+G75)</f>
        <v>0</v>
      </c>
      <c r="K75" s="26">
        <f t="shared" si="901"/>
        <v>0</v>
      </c>
      <c r="L75" s="27">
        <f t="shared" si="844"/>
        <v>0</v>
      </c>
      <c r="M75" s="28">
        <f>November!S75</f>
        <v>0</v>
      </c>
      <c r="N75" s="26">
        <f>November!T75</f>
        <v>0</v>
      </c>
      <c r="O75" s="26">
        <f t="shared" si="845"/>
        <v>0</v>
      </c>
      <c r="P75" s="25">
        <v>0</v>
      </c>
      <c r="Q75" s="25">
        <v>0</v>
      </c>
      <c r="R75" s="26">
        <f t="shared" si="846"/>
        <v>0</v>
      </c>
      <c r="S75" s="26">
        <f t="shared" ref="S75:T75" si="902">SUM(M75+P75)</f>
        <v>0</v>
      </c>
      <c r="T75" s="26">
        <f t="shared" si="902"/>
        <v>0</v>
      </c>
      <c r="U75" s="27">
        <f t="shared" si="848"/>
        <v>0</v>
      </c>
      <c r="V75" s="28">
        <f>November!AB75</f>
        <v>0</v>
      </c>
      <c r="W75" s="28">
        <f>November!AC75</f>
        <v>0</v>
      </c>
      <c r="X75" s="26">
        <f t="shared" si="849"/>
        <v>0</v>
      </c>
      <c r="Y75" s="26"/>
      <c r="Z75" s="26"/>
      <c r="AA75" s="26">
        <f t="shared" si="850"/>
        <v>0</v>
      </c>
      <c r="AB75" s="26">
        <f t="shared" ref="AB75:AC75" si="903">SUM(V75+Y75)</f>
        <v>0</v>
      </c>
      <c r="AC75" s="26">
        <f t="shared" si="903"/>
        <v>0</v>
      </c>
      <c r="AD75" s="27">
        <f t="shared" si="852"/>
        <v>0</v>
      </c>
      <c r="AE75" s="28">
        <f>November!AK75</f>
        <v>0</v>
      </c>
      <c r="AF75" s="28">
        <f>November!AL75</f>
        <v>0</v>
      </c>
      <c r="AG75" s="26">
        <f t="shared" si="853"/>
        <v>0</v>
      </c>
      <c r="AH75" s="25">
        <v>0</v>
      </c>
      <c r="AI75" s="25">
        <v>0</v>
      </c>
      <c r="AJ75" s="26">
        <f t="shared" si="854"/>
        <v>0</v>
      </c>
      <c r="AK75" s="26">
        <f t="shared" ref="AK75:AL75" si="904">SUM(AE75+AH75)</f>
        <v>0</v>
      </c>
      <c r="AL75" s="26">
        <f t="shared" si="904"/>
        <v>0</v>
      </c>
      <c r="AM75" s="27">
        <f t="shared" si="856"/>
        <v>0</v>
      </c>
      <c r="AN75" s="30">
        <f>November!AT75</f>
        <v>0</v>
      </c>
      <c r="AO75" s="26">
        <f>November!AU75</f>
        <v>0</v>
      </c>
      <c r="AP75" s="26">
        <f t="shared" si="857"/>
        <v>0</v>
      </c>
      <c r="AQ75" s="25">
        <v>0</v>
      </c>
      <c r="AR75" s="25">
        <v>0</v>
      </c>
      <c r="AS75" s="26">
        <f t="shared" si="858"/>
        <v>0</v>
      </c>
      <c r="AT75" s="26">
        <f t="shared" ref="AT75:AU75" si="905">SUM(AN75+AQ75)</f>
        <v>0</v>
      </c>
      <c r="AU75" s="26">
        <f t="shared" si="905"/>
        <v>0</v>
      </c>
      <c r="AV75" s="27">
        <f t="shared" si="860"/>
        <v>0</v>
      </c>
      <c r="AW75" s="28">
        <f>November!BC75</f>
        <v>0</v>
      </c>
      <c r="AX75" s="28">
        <f>November!BD75</f>
        <v>0</v>
      </c>
      <c r="AY75" s="26">
        <f t="shared" si="861"/>
        <v>0</v>
      </c>
      <c r="AZ75" s="25">
        <v>0</v>
      </c>
      <c r="BA75" s="25">
        <v>0</v>
      </c>
      <c r="BB75" s="26">
        <f t="shared" si="862"/>
        <v>0</v>
      </c>
      <c r="BC75" s="26">
        <f t="shared" ref="BC75:BD75" si="906">SUM(AW75+AZ75)</f>
        <v>0</v>
      </c>
      <c r="BD75" s="26">
        <f t="shared" si="906"/>
        <v>0</v>
      </c>
      <c r="BE75" s="27">
        <f t="shared" si="864"/>
        <v>0</v>
      </c>
      <c r="BF75" s="30">
        <f>November!BL75</f>
        <v>0</v>
      </c>
      <c r="BG75" s="26">
        <f>November!BL75</f>
        <v>0</v>
      </c>
      <c r="BH75" s="26">
        <f t="shared" si="865"/>
        <v>0</v>
      </c>
      <c r="BI75" s="25">
        <v>0</v>
      </c>
      <c r="BJ75" s="25">
        <v>0</v>
      </c>
      <c r="BK75" s="26">
        <f t="shared" si="866"/>
        <v>0</v>
      </c>
      <c r="BL75" s="26">
        <f t="shared" ref="BL75:BM75" si="907">SUM(BF75+BI75)</f>
        <v>0</v>
      </c>
      <c r="BM75" s="26">
        <f t="shared" si="907"/>
        <v>0</v>
      </c>
      <c r="BN75" s="27">
        <f t="shared" si="868"/>
        <v>0</v>
      </c>
      <c r="BO75" s="28">
        <f>November!BU75</f>
        <v>0</v>
      </c>
      <c r="BP75" s="28">
        <f>November!BV75</f>
        <v>0</v>
      </c>
      <c r="BQ75" s="26">
        <f t="shared" si="869"/>
        <v>0</v>
      </c>
      <c r="BR75" s="26"/>
      <c r="BS75" s="26"/>
      <c r="BT75" s="26">
        <f t="shared" si="870"/>
        <v>0</v>
      </c>
      <c r="BU75" s="26">
        <f t="shared" ref="BU75:BV75" si="908">SUM(BO75+BR75)</f>
        <v>0</v>
      </c>
      <c r="BV75" s="26">
        <f t="shared" si="908"/>
        <v>0</v>
      </c>
      <c r="BW75" s="27">
        <f t="shared" si="872"/>
        <v>0</v>
      </c>
      <c r="BX75" s="30">
        <f>November!CD75</f>
        <v>0</v>
      </c>
      <c r="BY75" s="26">
        <f>November!CE75</f>
        <v>0</v>
      </c>
      <c r="BZ75" s="26">
        <f t="shared" si="873"/>
        <v>0</v>
      </c>
      <c r="CA75" s="25">
        <v>6</v>
      </c>
      <c r="CB75" s="25">
        <v>1</v>
      </c>
      <c r="CC75" s="26">
        <f t="shared" si="874"/>
        <v>7</v>
      </c>
      <c r="CD75" s="26">
        <f t="shared" ref="CD75:CE75" si="909">SUM(BX75+CA75)</f>
        <v>6</v>
      </c>
      <c r="CE75" s="26">
        <f t="shared" si="909"/>
        <v>1</v>
      </c>
      <c r="CF75" s="27">
        <f t="shared" si="876"/>
        <v>7</v>
      </c>
      <c r="CG75" s="28">
        <f>November!CM75</f>
        <v>0</v>
      </c>
      <c r="CH75" s="28">
        <f>November!CN75</f>
        <v>0</v>
      </c>
      <c r="CI75" s="26">
        <f t="shared" si="877"/>
        <v>0</v>
      </c>
      <c r="CJ75" s="25">
        <v>0</v>
      </c>
      <c r="CK75" s="25">
        <v>0</v>
      </c>
      <c r="CL75" s="26">
        <f t="shared" si="878"/>
        <v>0</v>
      </c>
      <c r="CM75" s="26">
        <f t="shared" ref="CM75:CN75" si="910">SUM(CG75+CJ75)</f>
        <v>0</v>
      </c>
      <c r="CN75" s="26">
        <f t="shared" si="910"/>
        <v>0</v>
      </c>
      <c r="CO75" s="27">
        <f t="shared" si="880"/>
        <v>0</v>
      </c>
      <c r="CP75" s="95">
        <f ca="1">IFERROR(__xludf.DUMMYFUNCTION("""COMPUTED_VALUE"""),2)</f>
        <v>2</v>
      </c>
      <c r="CQ75" s="96">
        <f ca="1">IFERROR(__xludf.DUMMYFUNCTION("""COMPUTED_VALUE"""),15)</f>
        <v>15</v>
      </c>
      <c r="CR75" s="96">
        <f ca="1">IFERROR(__xludf.DUMMYFUNCTION("""COMPUTED_VALUE"""),17)</f>
        <v>17</v>
      </c>
      <c r="CS75" s="100">
        <f ca="1">IFERROR(__xludf.DUMMYFUNCTION("""COMPUTED_VALUE"""),0)</f>
        <v>0</v>
      </c>
      <c r="CT75" s="100">
        <f ca="1">IFERROR(__xludf.DUMMYFUNCTION("""COMPUTED_VALUE"""),0)</f>
        <v>0</v>
      </c>
      <c r="CU75" s="100">
        <f ca="1">IFERROR(__xludf.DUMMYFUNCTION("""COMPUTED_VALUE"""),0)</f>
        <v>0</v>
      </c>
      <c r="CV75" s="96">
        <f ca="1">IFERROR(__xludf.DUMMYFUNCTION("""COMPUTED_VALUE"""),2)</f>
        <v>2</v>
      </c>
      <c r="CW75" s="96">
        <f ca="1">IFERROR(__xludf.DUMMYFUNCTION("""COMPUTED_VALUE"""),15)</f>
        <v>15</v>
      </c>
      <c r="CX75" s="97">
        <f ca="1">IFERROR(__xludf.DUMMYFUNCTION("""COMPUTED_VALUE"""),17)</f>
        <v>17</v>
      </c>
      <c r="CY75" s="28">
        <f>November!DE75</f>
        <v>0</v>
      </c>
      <c r="CZ75" s="28">
        <f>November!DF75</f>
        <v>0</v>
      </c>
      <c r="DA75" s="26">
        <f t="shared" si="881"/>
        <v>0</v>
      </c>
      <c r="DB75" s="25">
        <v>0</v>
      </c>
      <c r="DC75" s="25">
        <v>0</v>
      </c>
      <c r="DD75" s="26">
        <f t="shared" si="882"/>
        <v>0</v>
      </c>
      <c r="DE75" s="26">
        <f t="shared" ref="DE75:DF75" si="911">SUM(CY75+DB75)</f>
        <v>0</v>
      </c>
      <c r="DF75" s="26">
        <f t="shared" si="911"/>
        <v>0</v>
      </c>
      <c r="DG75" s="27">
        <f t="shared" si="884"/>
        <v>0</v>
      </c>
      <c r="DH75" s="30">
        <f>November!DN75</f>
        <v>161</v>
      </c>
      <c r="DI75" s="26">
        <f>November!DO75</f>
        <v>19</v>
      </c>
      <c r="DJ75" s="26">
        <f t="shared" si="885"/>
        <v>180</v>
      </c>
      <c r="DK75" s="26"/>
      <c r="DL75" s="26"/>
      <c r="DM75" s="26">
        <f t="shared" si="886"/>
        <v>0</v>
      </c>
      <c r="DN75" s="26">
        <f t="shared" ref="DN75:DO75" si="912">SUM(DH75+DK75)</f>
        <v>161</v>
      </c>
      <c r="DO75" s="26">
        <f t="shared" si="912"/>
        <v>19</v>
      </c>
      <c r="DP75" s="27">
        <f t="shared" si="888"/>
        <v>180</v>
      </c>
      <c r="DQ75" s="28">
        <f>November!DW75</f>
        <v>0</v>
      </c>
      <c r="DR75" s="26">
        <f>November!DX75</f>
        <v>0</v>
      </c>
      <c r="DS75" s="26">
        <f t="shared" si="889"/>
        <v>0</v>
      </c>
      <c r="DT75" s="25">
        <v>0</v>
      </c>
      <c r="DU75" s="25">
        <v>0</v>
      </c>
      <c r="DV75" s="26">
        <f t="shared" si="890"/>
        <v>0</v>
      </c>
      <c r="DW75" s="26">
        <f t="shared" ref="DW75:DX75" si="913">SUM(DQ75+DT75)</f>
        <v>0</v>
      </c>
      <c r="DX75" s="26">
        <f t="shared" si="913"/>
        <v>0</v>
      </c>
      <c r="DY75" s="27">
        <f t="shared" si="892"/>
        <v>0</v>
      </c>
      <c r="DZ75" s="30">
        <f>November!EF75</f>
        <v>0</v>
      </c>
      <c r="EA75" s="26">
        <f>November!EG75</f>
        <v>0</v>
      </c>
      <c r="EB75" s="26">
        <f t="shared" si="893"/>
        <v>0</v>
      </c>
      <c r="EC75" s="26"/>
      <c r="ED75" s="26"/>
      <c r="EE75" s="26">
        <f t="shared" si="894"/>
        <v>0</v>
      </c>
      <c r="EF75" s="26">
        <f t="shared" ref="EF75:EG75" si="914">SUM(DZ75+EC75)</f>
        <v>0</v>
      </c>
      <c r="EG75" s="26">
        <f t="shared" si="914"/>
        <v>0</v>
      </c>
      <c r="EH75" s="27">
        <f t="shared" si="896"/>
        <v>0</v>
      </c>
      <c r="EI75" s="30">
        <f>November!EO75</f>
        <v>0</v>
      </c>
      <c r="EJ75" s="26">
        <f>November!EP75</f>
        <v>0</v>
      </c>
      <c r="EK75" s="26">
        <f t="shared" si="897"/>
        <v>0</v>
      </c>
      <c r="EL75" s="26"/>
      <c r="EM75" s="26"/>
      <c r="EN75" s="26">
        <f t="shared" si="898"/>
        <v>0</v>
      </c>
      <c r="EO75" s="26">
        <f t="shared" ref="EO75:EP75" si="915">SUM(EI75+EL75)</f>
        <v>0</v>
      </c>
      <c r="EP75" s="26">
        <f t="shared" si="915"/>
        <v>0</v>
      </c>
      <c r="EQ75" s="27">
        <f t="shared" si="900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24">
        <f>November!J76</f>
        <v>29</v>
      </c>
      <c r="E76" s="25">
        <f>November!K76</f>
        <v>33</v>
      </c>
      <c r="F76" s="26">
        <f t="shared" si="841"/>
        <v>62</v>
      </c>
      <c r="G76" s="26"/>
      <c r="H76" s="26"/>
      <c r="I76" s="26">
        <f t="shared" si="842"/>
        <v>0</v>
      </c>
      <c r="J76" s="26">
        <f t="shared" ref="J76:K76" si="916">SUM(D76+G76)</f>
        <v>29</v>
      </c>
      <c r="K76" s="26">
        <f t="shared" si="916"/>
        <v>33</v>
      </c>
      <c r="L76" s="27">
        <f t="shared" si="844"/>
        <v>62</v>
      </c>
      <c r="M76" s="28">
        <f>November!S76</f>
        <v>5</v>
      </c>
      <c r="N76" s="26">
        <f>November!T76</f>
        <v>24</v>
      </c>
      <c r="O76" s="26">
        <f t="shared" si="845"/>
        <v>29</v>
      </c>
      <c r="P76" s="25">
        <v>0</v>
      </c>
      <c r="Q76" s="25">
        <v>0</v>
      </c>
      <c r="R76" s="26">
        <f t="shared" si="846"/>
        <v>0</v>
      </c>
      <c r="S76" s="26">
        <f t="shared" ref="S76:T76" si="917">SUM(M76+P76)</f>
        <v>5</v>
      </c>
      <c r="T76" s="26">
        <f t="shared" si="917"/>
        <v>24</v>
      </c>
      <c r="U76" s="27">
        <f t="shared" si="848"/>
        <v>29</v>
      </c>
      <c r="V76" s="28">
        <f>November!AB76</f>
        <v>3</v>
      </c>
      <c r="W76" s="28">
        <f>November!AC76</f>
        <v>2</v>
      </c>
      <c r="X76" s="26">
        <f t="shared" si="849"/>
        <v>5</v>
      </c>
      <c r="Y76" s="26"/>
      <c r="Z76" s="26"/>
      <c r="AA76" s="26">
        <f t="shared" si="850"/>
        <v>0</v>
      </c>
      <c r="AB76" s="26">
        <f t="shared" ref="AB76:AC76" si="918">SUM(V76+Y76)</f>
        <v>3</v>
      </c>
      <c r="AC76" s="26">
        <f t="shared" si="918"/>
        <v>2</v>
      </c>
      <c r="AD76" s="27">
        <f t="shared" si="852"/>
        <v>5</v>
      </c>
      <c r="AE76" s="28">
        <f>November!AK76</f>
        <v>29</v>
      </c>
      <c r="AF76" s="28">
        <f>November!AL76</f>
        <v>39</v>
      </c>
      <c r="AG76" s="26">
        <f t="shared" si="853"/>
        <v>68</v>
      </c>
      <c r="AH76" s="25">
        <v>0</v>
      </c>
      <c r="AI76" s="25">
        <v>0</v>
      </c>
      <c r="AJ76" s="26">
        <f t="shared" si="854"/>
        <v>0</v>
      </c>
      <c r="AK76" s="26">
        <f t="shared" ref="AK76:AL76" si="919">SUM(AE76+AH76)</f>
        <v>29</v>
      </c>
      <c r="AL76" s="26">
        <f t="shared" si="919"/>
        <v>39</v>
      </c>
      <c r="AM76" s="27">
        <f t="shared" si="856"/>
        <v>68</v>
      </c>
      <c r="AN76" s="30">
        <f>November!AT76</f>
        <v>86</v>
      </c>
      <c r="AO76" s="26">
        <f>November!AU76</f>
        <v>144</v>
      </c>
      <c r="AP76" s="26">
        <f t="shared" si="857"/>
        <v>230</v>
      </c>
      <c r="AQ76" s="25">
        <v>3</v>
      </c>
      <c r="AR76" s="25">
        <v>0</v>
      </c>
      <c r="AS76" s="26">
        <f t="shared" si="858"/>
        <v>3</v>
      </c>
      <c r="AT76" s="26">
        <f t="shared" ref="AT76:AU76" si="920">SUM(AN76+AQ76)</f>
        <v>89</v>
      </c>
      <c r="AU76" s="26">
        <f t="shared" si="920"/>
        <v>144</v>
      </c>
      <c r="AV76" s="27">
        <f t="shared" si="860"/>
        <v>233</v>
      </c>
      <c r="AW76" s="28">
        <f>November!BC76</f>
        <v>57</v>
      </c>
      <c r="AX76" s="28">
        <f>November!BD76</f>
        <v>93</v>
      </c>
      <c r="AY76" s="26">
        <f t="shared" si="861"/>
        <v>150</v>
      </c>
      <c r="AZ76" s="25">
        <v>0</v>
      </c>
      <c r="BA76" s="25">
        <v>0</v>
      </c>
      <c r="BB76" s="26">
        <f t="shared" si="862"/>
        <v>0</v>
      </c>
      <c r="BC76" s="26">
        <f t="shared" ref="BC76:BD76" si="921">SUM(AW76+AZ76)</f>
        <v>57</v>
      </c>
      <c r="BD76" s="26">
        <f t="shared" si="921"/>
        <v>93</v>
      </c>
      <c r="BE76" s="27">
        <f t="shared" si="864"/>
        <v>150</v>
      </c>
      <c r="BF76" s="30">
        <f>November!BL76</f>
        <v>2</v>
      </c>
      <c r="BG76" s="26">
        <f>November!BL76</f>
        <v>2</v>
      </c>
      <c r="BH76" s="26">
        <f t="shared" si="865"/>
        <v>4</v>
      </c>
      <c r="BI76" s="25">
        <v>0</v>
      </c>
      <c r="BJ76" s="25">
        <v>0</v>
      </c>
      <c r="BK76" s="26">
        <f t="shared" si="866"/>
        <v>0</v>
      </c>
      <c r="BL76" s="26">
        <f t="shared" ref="BL76:BM76" si="922">SUM(BF76+BI76)</f>
        <v>2</v>
      </c>
      <c r="BM76" s="26">
        <f t="shared" si="922"/>
        <v>2</v>
      </c>
      <c r="BN76" s="27">
        <f t="shared" si="868"/>
        <v>4</v>
      </c>
      <c r="BO76" s="28">
        <f>November!BU76</f>
        <v>0</v>
      </c>
      <c r="BP76" s="28">
        <f>November!BV76</f>
        <v>0</v>
      </c>
      <c r="BQ76" s="26">
        <f t="shared" si="869"/>
        <v>0</v>
      </c>
      <c r="BR76" s="26"/>
      <c r="BS76" s="26"/>
      <c r="BT76" s="26">
        <f t="shared" si="870"/>
        <v>0</v>
      </c>
      <c r="BU76" s="26">
        <f t="shared" ref="BU76:BV76" si="923">SUM(BO76+BR76)</f>
        <v>0</v>
      </c>
      <c r="BV76" s="26">
        <f t="shared" si="923"/>
        <v>0</v>
      </c>
      <c r="BW76" s="27">
        <f t="shared" si="872"/>
        <v>0</v>
      </c>
      <c r="BX76" s="30">
        <f>November!CD76</f>
        <v>10</v>
      </c>
      <c r="BY76" s="26">
        <f>November!CE76</f>
        <v>27</v>
      </c>
      <c r="BZ76" s="26">
        <f t="shared" si="873"/>
        <v>37</v>
      </c>
      <c r="CA76" s="26"/>
      <c r="CB76" s="26"/>
      <c r="CC76" s="26">
        <f t="shared" si="874"/>
        <v>0</v>
      </c>
      <c r="CD76" s="26">
        <f t="shared" ref="CD76:CE76" si="924">SUM(BX76+CA76)</f>
        <v>10</v>
      </c>
      <c r="CE76" s="26">
        <f t="shared" si="924"/>
        <v>27</v>
      </c>
      <c r="CF76" s="27">
        <f t="shared" si="876"/>
        <v>37</v>
      </c>
      <c r="CG76" s="28">
        <f>November!CM76</f>
        <v>8</v>
      </c>
      <c r="CH76" s="28">
        <f>November!CN76</f>
        <v>12</v>
      </c>
      <c r="CI76" s="26">
        <f t="shared" si="877"/>
        <v>20</v>
      </c>
      <c r="CJ76" s="25">
        <v>0</v>
      </c>
      <c r="CK76" s="25">
        <v>0</v>
      </c>
      <c r="CL76" s="26">
        <f t="shared" si="878"/>
        <v>0</v>
      </c>
      <c r="CM76" s="26">
        <f t="shared" ref="CM76:CN76" si="925">SUM(CG76+CJ76)</f>
        <v>8</v>
      </c>
      <c r="CN76" s="26">
        <f t="shared" si="925"/>
        <v>12</v>
      </c>
      <c r="CO76" s="27">
        <f t="shared" si="880"/>
        <v>20</v>
      </c>
      <c r="CP76" s="95">
        <f ca="1">IFERROR(__xludf.DUMMYFUNCTION("""COMPUTED_VALUE"""),106)</f>
        <v>106</v>
      </c>
      <c r="CQ76" s="96">
        <f ca="1">IFERROR(__xludf.DUMMYFUNCTION("""COMPUTED_VALUE"""),113)</f>
        <v>113</v>
      </c>
      <c r="CR76" s="96">
        <f ca="1">IFERROR(__xludf.DUMMYFUNCTION("""COMPUTED_VALUE"""),219)</f>
        <v>219</v>
      </c>
      <c r="CS76" s="100">
        <f ca="1">IFERROR(__xludf.DUMMYFUNCTION("""COMPUTED_VALUE"""),0)</f>
        <v>0</v>
      </c>
      <c r="CT76" s="100">
        <f ca="1">IFERROR(__xludf.DUMMYFUNCTION("""COMPUTED_VALUE"""),0)</f>
        <v>0</v>
      </c>
      <c r="CU76" s="100">
        <f ca="1">IFERROR(__xludf.DUMMYFUNCTION("""COMPUTED_VALUE"""),0)</f>
        <v>0</v>
      </c>
      <c r="CV76" s="96">
        <f ca="1">IFERROR(__xludf.DUMMYFUNCTION("""COMPUTED_VALUE"""),106)</f>
        <v>106</v>
      </c>
      <c r="CW76" s="96">
        <f ca="1">IFERROR(__xludf.DUMMYFUNCTION("""COMPUTED_VALUE"""),113)</f>
        <v>113</v>
      </c>
      <c r="CX76" s="97">
        <f ca="1">IFERROR(__xludf.DUMMYFUNCTION("""COMPUTED_VALUE"""),219)</f>
        <v>219</v>
      </c>
      <c r="CY76" s="28">
        <f>November!DE76</f>
        <v>220</v>
      </c>
      <c r="CZ76" s="28">
        <f>November!DF76</f>
        <v>411</v>
      </c>
      <c r="DA76" s="26">
        <f t="shared" si="881"/>
        <v>631</v>
      </c>
      <c r="DB76" s="25">
        <v>0</v>
      </c>
      <c r="DC76" s="25">
        <v>0</v>
      </c>
      <c r="DD76" s="26">
        <f t="shared" si="882"/>
        <v>0</v>
      </c>
      <c r="DE76" s="26">
        <f t="shared" ref="DE76:DF76" si="926">SUM(CY76+DB76)</f>
        <v>220</v>
      </c>
      <c r="DF76" s="26">
        <f t="shared" si="926"/>
        <v>411</v>
      </c>
      <c r="DG76" s="27">
        <f t="shared" si="884"/>
        <v>631</v>
      </c>
      <c r="DH76" s="30">
        <f>November!DN76</f>
        <v>122</v>
      </c>
      <c r="DI76" s="26">
        <f>November!DO76</f>
        <v>249</v>
      </c>
      <c r="DJ76" s="26">
        <f t="shared" si="885"/>
        <v>371</v>
      </c>
      <c r="DK76" s="26"/>
      <c r="DL76" s="26"/>
      <c r="DM76" s="26">
        <f t="shared" si="886"/>
        <v>0</v>
      </c>
      <c r="DN76" s="26">
        <f t="shared" ref="DN76:DO76" si="927">SUM(DH76+DK76)</f>
        <v>122</v>
      </c>
      <c r="DO76" s="26">
        <f t="shared" si="927"/>
        <v>249</v>
      </c>
      <c r="DP76" s="27">
        <f t="shared" si="888"/>
        <v>371</v>
      </c>
      <c r="DQ76" s="28">
        <f>November!DW76</f>
        <v>100</v>
      </c>
      <c r="DR76" s="26">
        <f>November!DX76</f>
        <v>140</v>
      </c>
      <c r="DS76" s="26">
        <f t="shared" si="889"/>
        <v>240</v>
      </c>
      <c r="DT76" s="25">
        <v>0</v>
      </c>
      <c r="DU76" s="25">
        <v>0</v>
      </c>
      <c r="DV76" s="26">
        <f t="shared" si="890"/>
        <v>0</v>
      </c>
      <c r="DW76" s="26">
        <f t="shared" ref="DW76:DX76" si="928">SUM(DQ76+DT76)</f>
        <v>100</v>
      </c>
      <c r="DX76" s="26">
        <f t="shared" si="928"/>
        <v>140</v>
      </c>
      <c r="DY76" s="27">
        <f t="shared" si="892"/>
        <v>240</v>
      </c>
      <c r="DZ76" s="30">
        <f>November!EF76</f>
        <v>230</v>
      </c>
      <c r="EA76" s="26">
        <f>November!EG76</f>
        <v>308</v>
      </c>
      <c r="EB76" s="26">
        <f t="shared" si="893"/>
        <v>538</v>
      </c>
      <c r="EC76" s="26"/>
      <c r="ED76" s="26"/>
      <c r="EE76" s="26">
        <f t="shared" si="894"/>
        <v>0</v>
      </c>
      <c r="EF76" s="26">
        <f t="shared" ref="EF76:EG76" si="929">SUM(DZ76+EC76)</f>
        <v>230</v>
      </c>
      <c r="EG76" s="26">
        <f t="shared" si="929"/>
        <v>308</v>
      </c>
      <c r="EH76" s="27">
        <f t="shared" si="896"/>
        <v>538</v>
      </c>
      <c r="EI76" s="30">
        <f>November!EO76</f>
        <v>79</v>
      </c>
      <c r="EJ76" s="26">
        <f>November!EP76</f>
        <v>98</v>
      </c>
      <c r="EK76" s="26">
        <f t="shared" si="897"/>
        <v>177</v>
      </c>
      <c r="EL76" s="26"/>
      <c r="EM76" s="26"/>
      <c r="EN76" s="26">
        <f t="shared" si="898"/>
        <v>0</v>
      </c>
      <c r="EO76" s="26">
        <f t="shared" ref="EO76:EP76" si="930">SUM(EI76+EL76)</f>
        <v>79</v>
      </c>
      <c r="EP76" s="26">
        <f t="shared" si="930"/>
        <v>98</v>
      </c>
      <c r="EQ76" s="27">
        <f t="shared" si="900"/>
        <v>177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24">
        <f>November!J77</f>
        <v>0</v>
      </c>
      <c r="E77" s="25">
        <f>November!K77</f>
        <v>0</v>
      </c>
      <c r="F77" s="26">
        <f t="shared" si="841"/>
        <v>0</v>
      </c>
      <c r="G77" s="26"/>
      <c r="H77" s="26"/>
      <c r="I77" s="26">
        <f t="shared" si="842"/>
        <v>0</v>
      </c>
      <c r="J77" s="26">
        <f t="shared" ref="J77:K77" si="931">SUM(D77+G77)</f>
        <v>0</v>
      </c>
      <c r="K77" s="26">
        <f t="shared" si="931"/>
        <v>0</v>
      </c>
      <c r="L77" s="27">
        <f t="shared" si="844"/>
        <v>0</v>
      </c>
      <c r="M77" s="28">
        <f>November!S77</f>
        <v>0</v>
      </c>
      <c r="N77" s="26">
        <f>November!T77</f>
        <v>0</v>
      </c>
      <c r="O77" s="26">
        <f t="shared" si="845"/>
        <v>0</v>
      </c>
      <c r="P77" s="26"/>
      <c r="Q77" s="25">
        <v>0</v>
      </c>
      <c r="R77" s="26">
        <f t="shared" si="846"/>
        <v>0</v>
      </c>
      <c r="S77" s="26">
        <f t="shared" ref="S77:T77" si="932">SUM(M77+P77)</f>
        <v>0</v>
      </c>
      <c r="T77" s="26">
        <f t="shared" si="932"/>
        <v>0</v>
      </c>
      <c r="U77" s="27">
        <f t="shared" si="848"/>
        <v>0</v>
      </c>
      <c r="V77" s="28">
        <f>November!AB77</f>
        <v>0</v>
      </c>
      <c r="W77" s="28">
        <f>November!AC77</f>
        <v>0</v>
      </c>
      <c r="X77" s="26">
        <f t="shared" si="849"/>
        <v>0</v>
      </c>
      <c r="Y77" s="26"/>
      <c r="Z77" s="26"/>
      <c r="AA77" s="26">
        <f t="shared" si="850"/>
        <v>0</v>
      </c>
      <c r="AB77" s="26">
        <f t="shared" ref="AB77:AC77" si="933">SUM(V77+Y77)</f>
        <v>0</v>
      </c>
      <c r="AC77" s="26">
        <f t="shared" si="933"/>
        <v>0</v>
      </c>
      <c r="AD77" s="27">
        <f t="shared" si="852"/>
        <v>0</v>
      </c>
      <c r="AE77" s="28">
        <f>November!AK77</f>
        <v>0</v>
      </c>
      <c r="AF77" s="28">
        <f>November!AL77</f>
        <v>0</v>
      </c>
      <c r="AG77" s="26">
        <f t="shared" si="853"/>
        <v>0</v>
      </c>
      <c r="AH77" s="25">
        <v>0</v>
      </c>
      <c r="AI77" s="25">
        <v>0</v>
      </c>
      <c r="AJ77" s="26">
        <f t="shared" si="854"/>
        <v>0</v>
      </c>
      <c r="AK77" s="26">
        <f t="shared" ref="AK77:AL77" si="934">SUM(AE77+AH77)</f>
        <v>0</v>
      </c>
      <c r="AL77" s="26">
        <f t="shared" si="934"/>
        <v>0</v>
      </c>
      <c r="AM77" s="27">
        <f t="shared" si="856"/>
        <v>0</v>
      </c>
      <c r="AN77" s="30">
        <f>November!AT77</f>
        <v>0</v>
      </c>
      <c r="AO77" s="26">
        <f>November!AU77</f>
        <v>0</v>
      </c>
      <c r="AP77" s="26">
        <f t="shared" si="857"/>
        <v>0</v>
      </c>
      <c r="AQ77" s="25">
        <v>0</v>
      </c>
      <c r="AR77" s="25">
        <v>0</v>
      </c>
      <c r="AS77" s="26">
        <f t="shared" si="858"/>
        <v>0</v>
      </c>
      <c r="AT77" s="26">
        <f t="shared" ref="AT77:AU77" si="935">SUM(AN77+AQ77)</f>
        <v>0</v>
      </c>
      <c r="AU77" s="26">
        <f t="shared" si="935"/>
        <v>0</v>
      </c>
      <c r="AV77" s="27">
        <f t="shared" si="860"/>
        <v>0</v>
      </c>
      <c r="AW77" s="28">
        <f>November!BC77</f>
        <v>0</v>
      </c>
      <c r="AX77" s="28">
        <f>November!BD77</f>
        <v>0</v>
      </c>
      <c r="AY77" s="26">
        <f t="shared" si="861"/>
        <v>0</v>
      </c>
      <c r="AZ77" s="25">
        <v>0</v>
      </c>
      <c r="BA77" s="25">
        <v>0</v>
      </c>
      <c r="BB77" s="26">
        <f t="shared" si="862"/>
        <v>0</v>
      </c>
      <c r="BC77" s="26">
        <f t="shared" ref="BC77:BD77" si="936">SUM(AW77+AZ77)</f>
        <v>0</v>
      </c>
      <c r="BD77" s="26">
        <f t="shared" si="936"/>
        <v>0</v>
      </c>
      <c r="BE77" s="27">
        <f t="shared" si="864"/>
        <v>0</v>
      </c>
      <c r="BF77" s="30">
        <f>November!BL77</f>
        <v>0</v>
      </c>
      <c r="BG77" s="26">
        <f>November!BL77</f>
        <v>0</v>
      </c>
      <c r="BH77" s="26">
        <f t="shared" si="865"/>
        <v>0</v>
      </c>
      <c r="BI77" s="25">
        <v>0</v>
      </c>
      <c r="BJ77" s="25">
        <v>0</v>
      </c>
      <c r="BK77" s="26">
        <f t="shared" si="866"/>
        <v>0</v>
      </c>
      <c r="BL77" s="26">
        <f t="shared" ref="BL77:BM77" si="937">SUM(BF77+BI77)</f>
        <v>0</v>
      </c>
      <c r="BM77" s="26">
        <f t="shared" si="937"/>
        <v>0</v>
      </c>
      <c r="BN77" s="27">
        <f t="shared" si="868"/>
        <v>0</v>
      </c>
      <c r="BO77" s="28">
        <f>November!BU77</f>
        <v>0</v>
      </c>
      <c r="BP77" s="28">
        <f>November!BV77</f>
        <v>0</v>
      </c>
      <c r="BQ77" s="26">
        <f t="shared" si="869"/>
        <v>0</v>
      </c>
      <c r="BR77" s="26"/>
      <c r="BS77" s="26"/>
      <c r="BT77" s="26">
        <f t="shared" si="870"/>
        <v>0</v>
      </c>
      <c r="BU77" s="26">
        <f t="shared" ref="BU77:BV77" si="938">SUM(BO77+BR77)</f>
        <v>0</v>
      </c>
      <c r="BV77" s="26">
        <f t="shared" si="938"/>
        <v>0</v>
      </c>
      <c r="BW77" s="27">
        <f t="shared" si="872"/>
        <v>0</v>
      </c>
      <c r="BX77" s="30">
        <f>November!CD77</f>
        <v>0</v>
      </c>
      <c r="BY77" s="26">
        <f>November!CE77</f>
        <v>0</v>
      </c>
      <c r="BZ77" s="26">
        <f t="shared" si="873"/>
        <v>0</v>
      </c>
      <c r="CA77" s="26"/>
      <c r="CB77" s="26"/>
      <c r="CC77" s="26">
        <f t="shared" si="874"/>
        <v>0</v>
      </c>
      <c r="CD77" s="26">
        <f t="shared" ref="CD77:CE77" si="939">SUM(BX77+CA77)</f>
        <v>0</v>
      </c>
      <c r="CE77" s="26">
        <f t="shared" si="939"/>
        <v>0</v>
      </c>
      <c r="CF77" s="27">
        <f t="shared" si="876"/>
        <v>0</v>
      </c>
      <c r="CG77" s="28">
        <f>November!CM77</f>
        <v>0</v>
      </c>
      <c r="CH77" s="28">
        <f>November!CN77</f>
        <v>0</v>
      </c>
      <c r="CI77" s="26">
        <f t="shared" si="877"/>
        <v>0</v>
      </c>
      <c r="CJ77" s="25">
        <v>0</v>
      </c>
      <c r="CK77" s="25">
        <v>0</v>
      </c>
      <c r="CL77" s="26">
        <f t="shared" si="878"/>
        <v>0</v>
      </c>
      <c r="CM77" s="26">
        <f t="shared" ref="CM77:CN77" si="940">SUM(CG77+CJ77)</f>
        <v>0</v>
      </c>
      <c r="CN77" s="26">
        <f t="shared" si="940"/>
        <v>0</v>
      </c>
      <c r="CO77" s="27">
        <f t="shared" si="880"/>
        <v>0</v>
      </c>
      <c r="CP77" s="95">
        <f ca="1">IFERROR(__xludf.DUMMYFUNCTION("""COMPUTED_VALUE"""),0)</f>
        <v>0</v>
      </c>
      <c r="CQ77" s="96">
        <f ca="1">IFERROR(__xludf.DUMMYFUNCTION("""COMPUTED_VALUE"""),0)</f>
        <v>0</v>
      </c>
      <c r="CR77" s="96">
        <f ca="1">IFERROR(__xludf.DUMMYFUNCTION("""COMPUTED_VALUE"""),0)</f>
        <v>0</v>
      </c>
      <c r="CS77" s="100"/>
      <c r="CT77" s="100"/>
      <c r="CU77" s="100"/>
      <c r="CV77" s="96">
        <f ca="1">IFERROR(__xludf.DUMMYFUNCTION("""COMPUTED_VALUE"""),0)</f>
        <v>0</v>
      </c>
      <c r="CW77" s="96">
        <f ca="1">IFERROR(__xludf.DUMMYFUNCTION("""COMPUTED_VALUE"""),0)</f>
        <v>0</v>
      </c>
      <c r="CX77" s="97">
        <f ca="1">IFERROR(__xludf.DUMMYFUNCTION("""COMPUTED_VALUE"""),0)</f>
        <v>0</v>
      </c>
      <c r="CY77" s="28">
        <f>November!DE77</f>
        <v>0</v>
      </c>
      <c r="CZ77" s="28">
        <f>November!DF77</f>
        <v>0</v>
      </c>
      <c r="DA77" s="26">
        <f t="shared" si="881"/>
        <v>0</v>
      </c>
      <c r="DB77" s="25">
        <v>0</v>
      </c>
      <c r="DC77" s="25">
        <v>0</v>
      </c>
      <c r="DD77" s="26">
        <f t="shared" si="882"/>
        <v>0</v>
      </c>
      <c r="DE77" s="26">
        <f t="shared" ref="DE77:DF77" si="941">SUM(CY77+DB77)</f>
        <v>0</v>
      </c>
      <c r="DF77" s="26">
        <f t="shared" si="941"/>
        <v>0</v>
      </c>
      <c r="DG77" s="27">
        <f t="shared" si="884"/>
        <v>0</v>
      </c>
      <c r="DH77" s="30">
        <f>November!DN77</f>
        <v>0</v>
      </c>
      <c r="DI77" s="26">
        <f>November!DO77</f>
        <v>1</v>
      </c>
      <c r="DJ77" s="26">
        <f t="shared" si="885"/>
        <v>1</v>
      </c>
      <c r="DK77" s="26"/>
      <c r="DL77" s="26"/>
      <c r="DM77" s="26">
        <f t="shared" si="886"/>
        <v>0</v>
      </c>
      <c r="DN77" s="26">
        <f t="shared" ref="DN77:DO77" si="942">SUM(DH77+DK77)</f>
        <v>0</v>
      </c>
      <c r="DO77" s="26">
        <f t="shared" si="942"/>
        <v>1</v>
      </c>
      <c r="DP77" s="27">
        <f t="shared" si="888"/>
        <v>1</v>
      </c>
      <c r="DQ77" s="28">
        <f>November!DW77</f>
        <v>0</v>
      </c>
      <c r="DR77" s="26">
        <f>November!DX77</f>
        <v>5</v>
      </c>
      <c r="DS77" s="26">
        <f t="shared" si="889"/>
        <v>5</v>
      </c>
      <c r="DT77" s="25">
        <v>0</v>
      </c>
      <c r="DU77" s="25">
        <v>0</v>
      </c>
      <c r="DV77" s="26">
        <f t="shared" si="890"/>
        <v>0</v>
      </c>
      <c r="DW77" s="26">
        <f t="shared" ref="DW77:DX77" si="943">SUM(DQ77+DT77)</f>
        <v>0</v>
      </c>
      <c r="DX77" s="26">
        <f t="shared" si="943"/>
        <v>5</v>
      </c>
      <c r="DY77" s="27">
        <f t="shared" si="892"/>
        <v>5</v>
      </c>
      <c r="DZ77" s="30">
        <f>November!EF77</f>
        <v>0</v>
      </c>
      <c r="EA77" s="26">
        <f>November!EG77</f>
        <v>0</v>
      </c>
      <c r="EB77" s="26">
        <f t="shared" si="893"/>
        <v>0</v>
      </c>
      <c r="EC77" s="26"/>
      <c r="ED77" s="26"/>
      <c r="EE77" s="26">
        <f t="shared" si="894"/>
        <v>0</v>
      </c>
      <c r="EF77" s="26">
        <f t="shared" ref="EF77:EG77" si="944">SUM(DZ77+EC77)</f>
        <v>0</v>
      </c>
      <c r="EG77" s="26">
        <f t="shared" si="944"/>
        <v>0</v>
      </c>
      <c r="EH77" s="27">
        <f t="shared" si="896"/>
        <v>0</v>
      </c>
      <c r="EI77" s="30">
        <f>November!EO77</f>
        <v>0</v>
      </c>
      <c r="EJ77" s="26">
        <f>November!EP77</f>
        <v>0</v>
      </c>
      <c r="EK77" s="26">
        <f t="shared" si="897"/>
        <v>0</v>
      </c>
      <c r="EL77" s="26"/>
      <c r="EM77" s="26"/>
      <c r="EN77" s="26">
        <f t="shared" si="898"/>
        <v>0</v>
      </c>
      <c r="EO77" s="26">
        <f t="shared" ref="EO77:EP77" si="945">SUM(EI77+EL77)</f>
        <v>0</v>
      </c>
      <c r="EP77" s="26">
        <f t="shared" si="945"/>
        <v>0</v>
      </c>
      <c r="EQ77" s="27">
        <f t="shared" si="900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24">
        <f>November!J78</f>
        <v>0</v>
      </c>
      <c r="E78" s="25">
        <f>November!K78</f>
        <v>0</v>
      </c>
      <c r="F78" s="26">
        <f t="shared" si="841"/>
        <v>0</v>
      </c>
      <c r="G78" s="26"/>
      <c r="H78" s="26"/>
      <c r="I78" s="26">
        <f t="shared" si="842"/>
        <v>0</v>
      </c>
      <c r="J78" s="26">
        <f t="shared" ref="J78:K78" si="946">SUM(D78+G78)</f>
        <v>0</v>
      </c>
      <c r="K78" s="26">
        <f t="shared" si="946"/>
        <v>0</v>
      </c>
      <c r="L78" s="27">
        <f t="shared" si="844"/>
        <v>0</v>
      </c>
      <c r="M78" s="28">
        <f>November!S78</f>
        <v>0</v>
      </c>
      <c r="N78" s="26">
        <f>November!T78</f>
        <v>0</v>
      </c>
      <c r="O78" s="26">
        <f t="shared" si="845"/>
        <v>0</v>
      </c>
      <c r="P78" s="26"/>
      <c r="Q78" s="25">
        <v>0</v>
      </c>
      <c r="R78" s="26">
        <f t="shared" si="846"/>
        <v>0</v>
      </c>
      <c r="S78" s="26">
        <f t="shared" ref="S78:T78" si="947">SUM(M78+P78)</f>
        <v>0</v>
      </c>
      <c r="T78" s="26">
        <f t="shared" si="947"/>
        <v>0</v>
      </c>
      <c r="U78" s="27">
        <f t="shared" si="848"/>
        <v>0</v>
      </c>
      <c r="V78" s="28">
        <f>November!AB78</f>
        <v>0</v>
      </c>
      <c r="W78" s="28">
        <f>November!AC78</f>
        <v>0</v>
      </c>
      <c r="X78" s="26">
        <f t="shared" si="849"/>
        <v>0</v>
      </c>
      <c r="Y78" s="26"/>
      <c r="Z78" s="26"/>
      <c r="AA78" s="26">
        <f t="shared" si="850"/>
        <v>0</v>
      </c>
      <c r="AB78" s="26">
        <f t="shared" ref="AB78:AC78" si="948">SUM(V78+Y78)</f>
        <v>0</v>
      </c>
      <c r="AC78" s="26">
        <f t="shared" si="948"/>
        <v>0</v>
      </c>
      <c r="AD78" s="27">
        <f t="shared" si="852"/>
        <v>0</v>
      </c>
      <c r="AE78" s="28">
        <f>November!AK78</f>
        <v>0</v>
      </c>
      <c r="AF78" s="28">
        <f>November!AL78</f>
        <v>0</v>
      </c>
      <c r="AG78" s="26">
        <f t="shared" si="853"/>
        <v>0</v>
      </c>
      <c r="AH78" s="25">
        <v>0</v>
      </c>
      <c r="AI78" s="25">
        <v>0</v>
      </c>
      <c r="AJ78" s="26">
        <f t="shared" si="854"/>
        <v>0</v>
      </c>
      <c r="AK78" s="26">
        <f t="shared" ref="AK78:AL78" si="949">SUM(AE78+AH78)</f>
        <v>0</v>
      </c>
      <c r="AL78" s="26">
        <f t="shared" si="949"/>
        <v>0</v>
      </c>
      <c r="AM78" s="27">
        <f t="shared" si="856"/>
        <v>0</v>
      </c>
      <c r="AN78" s="30">
        <f>November!AT78</f>
        <v>0</v>
      </c>
      <c r="AO78" s="26">
        <f>November!AU78</f>
        <v>0</v>
      </c>
      <c r="AP78" s="26">
        <f t="shared" si="857"/>
        <v>0</v>
      </c>
      <c r="AQ78" s="25">
        <v>0</v>
      </c>
      <c r="AR78" s="25">
        <v>0</v>
      </c>
      <c r="AS78" s="26">
        <f t="shared" si="858"/>
        <v>0</v>
      </c>
      <c r="AT78" s="26">
        <f t="shared" ref="AT78:AU78" si="950">SUM(AN78+AQ78)</f>
        <v>0</v>
      </c>
      <c r="AU78" s="26">
        <f t="shared" si="950"/>
        <v>0</v>
      </c>
      <c r="AV78" s="27">
        <f t="shared" si="860"/>
        <v>0</v>
      </c>
      <c r="AW78" s="28">
        <f>November!BC78</f>
        <v>0</v>
      </c>
      <c r="AX78" s="28">
        <f>November!BD78</f>
        <v>0</v>
      </c>
      <c r="AY78" s="26">
        <f t="shared" si="861"/>
        <v>0</v>
      </c>
      <c r="AZ78" s="25">
        <v>0</v>
      </c>
      <c r="BA78" s="25">
        <v>0</v>
      </c>
      <c r="BB78" s="26">
        <f t="shared" si="862"/>
        <v>0</v>
      </c>
      <c r="BC78" s="26">
        <f t="shared" ref="BC78:BD78" si="951">SUM(AW78+AZ78)</f>
        <v>0</v>
      </c>
      <c r="BD78" s="26">
        <f t="shared" si="951"/>
        <v>0</v>
      </c>
      <c r="BE78" s="27">
        <f t="shared" si="864"/>
        <v>0</v>
      </c>
      <c r="BF78" s="30">
        <f>November!BL78</f>
        <v>0</v>
      </c>
      <c r="BG78" s="26">
        <f>November!BL78</f>
        <v>0</v>
      </c>
      <c r="BH78" s="26">
        <f t="shared" si="865"/>
        <v>0</v>
      </c>
      <c r="BI78" s="25">
        <v>0</v>
      </c>
      <c r="BJ78" s="25">
        <v>0</v>
      </c>
      <c r="BK78" s="26">
        <f t="shared" si="866"/>
        <v>0</v>
      </c>
      <c r="BL78" s="26">
        <f t="shared" ref="BL78:BM78" si="952">SUM(BF78+BI78)</f>
        <v>0</v>
      </c>
      <c r="BM78" s="26">
        <f t="shared" si="952"/>
        <v>0</v>
      </c>
      <c r="BN78" s="27">
        <f t="shared" si="868"/>
        <v>0</v>
      </c>
      <c r="BO78" s="28">
        <f>November!BU78</f>
        <v>0</v>
      </c>
      <c r="BP78" s="28">
        <f>November!BV78</f>
        <v>0</v>
      </c>
      <c r="BQ78" s="26">
        <f t="shared" si="869"/>
        <v>0</v>
      </c>
      <c r="BR78" s="26"/>
      <c r="BS78" s="26"/>
      <c r="BT78" s="26">
        <f t="shared" si="870"/>
        <v>0</v>
      </c>
      <c r="BU78" s="26">
        <f t="shared" ref="BU78:BV78" si="953">SUM(BO78+BR78)</f>
        <v>0</v>
      </c>
      <c r="BV78" s="26">
        <f t="shared" si="953"/>
        <v>0</v>
      </c>
      <c r="BW78" s="27">
        <f t="shared" si="872"/>
        <v>0</v>
      </c>
      <c r="BX78" s="30">
        <f>November!CD78</f>
        <v>0</v>
      </c>
      <c r="BY78" s="26">
        <f>November!CE78</f>
        <v>0</v>
      </c>
      <c r="BZ78" s="26">
        <f t="shared" si="873"/>
        <v>0</v>
      </c>
      <c r="CA78" s="26"/>
      <c r="CB78" s="26"/>
      <c r="CC78" s="26">
        <f t="shared" si="874"/>
        <v>0</v>
      </c>
      <c r="CD78" s="26">
        <f t="shared" ref="CD78:CE78" si="954">SUM(BX78+CA78)</f>
        <v>0</v>
      </c>
      <c r="CE78" s="26">
        <f t="shared" si="954"/>
        <v>0</v>
      </c>
      <c r="CF78" s="27">
        <f t="shared" si="876"/>
        <v>0</v>
      </c>
      <c r="CG78" s="28">
        <f>November!CM78</f>
        <v>25</v>
      </c>
      <c r="CH78" s="28">
        <f>November!CN78</f>
        <v>62</v>
      </c>
      <c r="CI78" s="26">
        <f t="shared" si="877"/>
        <v>87</v>
      </c>
      <c r="CJ78" s="25">
        <v>0</v>
      </c>
      <c r="CK78" s="25">
        <v>0</v>
      </c>
      <c r="CL78" s="26">
        <f t="shared" si="878"/>
        <v>0</v>
      </c>
      <c r="CM78" s="26">
        <f t="shared" ref="CM78:CN78" si="955">SUM(CG78+CJ78)</f>
        <v>25</v>
      </c>
      <c r="CN78" s="26">
        <f t="shared" si="955"/>
        <v>62</v>
      </c>
      <c r="CO78" s="27">
        <f t="shared" si="880"/>
        <v>87</v>
      </c>
      <c r="CP78" s="95">
        <f ca="1">IFERROR(__xludf.DUMMYFUNCTION("""COMPUTED_VALUE"""),6)</f>
        <v>6</v>
      </c>
      <c r="CQ78" s="96">
        <f ca="1">IFERROR(__xludf.DUMMYFUNCTION("""COMPUTED_VALUE"""),1)</f>
        <v>1</v>
      </c>
      <c r="CR78" s="96">
        <f ca="1">IFERROR(__xludf.DUMMYFUNCTION("""COMPUTED_VALUE"""),10)</f>
        <v>10</v>
      </c>
      <c r="CS78" s="100">
        <f ca="1">IFERROR(__xludf.DUMMYFUNCTION("""COMPUTED_VALUE"""),2)</f>
        <v>2</v>
      </c>
      <c r="CT78" s="100">
        <f ca="1">IFERROR(__xludf.DUMMYFUNCTION("""COMPUTED_VALUE"""),0)</f>
        <v>0</v>
      </c>
      <c r="CU78" s="100">
        <f ca="1">IFERROR(__xludf.DUMMYFUNCTION("""COMPUTED_VALUE"""),2)</f>
        <v>2</v>
      </c>
      <c r="CV78" s="96">
        <f ca="1">IFERROR(__xludf.DUMMYFUNCTION("""COMPUTED_VALUE"""),8)</f>
        <v>8</v>
      </c>
      <c r="CW78" s="96">
        <f ca="1">IFERROR(__xludf.DUMMYFUNCTION("""COMPUTED_VALUE"""),1)</f>
        <v>1</v>
      </c>
      <c r="CX78" s="97">
        <f ca="1">IFERROR(__xludf.DUMMYFUNCTION("""COMPUTED_VALUE"""),12)</f>
        <v>12</v>
      </c>
      <c r="CY78" s="28">
        <f>November!DE78</f>
        <v>0</v>
      </c>
      <c r="CZ78" s="28">
        <f>November!DF78</f>
        <v>0</v>
      </c>
      <c r="DA78" s="26">
        <f t="shared" si="881"/>
        <v>0</v>
      </c>
      <c r="DB78" s="25">
        <v>0</v>
      </c>
      <c r="DC78" s="25">
        <v>0</v>
      </c>
      <c r="DD78" s="26">
        <f t="shared" si="882"/>
        <v>0</v>
      </c>
      <c r="DE78" s="26">
        <f t="shared" ref="DE78:DF78" si="956">SUM(CY78+DB78)</f>
        <v>0</v>
      </c>
      <c r="DF78" s="26">
        <f t="shared" si="956"/>
        <v>0</v>
      </c>
      <c r="DG78" s="27">
        <f t="shared" si="884"/>
        <v>0</v>
      </c>
      <c r="DH78" s="30">
        <f>November!DN78</f>
        <v>0</v>
      </c>
      <c r="DI78" s="26">
        <f>November!DO78</f>
        <v>0</v>
      </c>
      <c r="DJ78" s="26">
        <f t="shared" si="885"/>
        <v>0</v>
      </c>
      <c r="DK78" s="26"/>
      <c r="DL78" s="26"/>
      <c r="DM78" s="26">
        <f t="shared" si="886"/>
        <v>0</v>
      </c>
      <c r="DN78" s="26">
        <f t="shared" ref="DN78:DO78" si="957">SUM(DH78+DK78)</f>
        <v>0</v>
      </c>
      <c r="DO78" s="26">
        <f t="shared" si="957"/>
        <v>0</v>
      </c>
      <c r="DP78" s="27">
        <f t="shared" si="888"/>
        <v>0</v>
      </c>
      <c r="DQ78" s="28">
        <f>November!DW78</f>
        <v>41</v>
      </c>
      <c r="DR78" s="26">
        <f>November!DX78</f>
        <v>108</v>
      </c>
      <c r="DS78" s="26">
        <f t="shared" si="889"/>
        <v>149</v>
      </c>
      <c r="DT78" s="25">
        <v>14</v>
      </c>
      <c r="DU78" s="25">
        <v>28</v>
      </c>
      <c r="DV78" s="26">
        <f t="shared" si="890"/>
        <v>42</v>
      </c>
      <c r="DW78" s="26">
        <f t="shared" ref="DW78:DX78" si="958">SUM(DQ78+DT78)</f>
        <v>55</v>
      </c>
      <c r="DX78" s="26">
        <f t="shared" si="958"/>
        <v>136</v>
      </c>
      <c r="DY78" s="27">
        <f t="shared" si="892"/>
        <v>191</v>
      </c>
      <c r="DZ78" s="30">
        <f>November!EF78</f>
        <v>0</v>
      </c>
      <c r="EA78" s="26">
        <f>November!EG78</f>
        <v>0</v>
      </c>
      <c r="EB78" s="26">
        <f t="shared" si="893"/>
        <v>0</v>
      </c>
      <c r="EC78" s="26"/>
      <c r="ED78" s="26"/>
      <c r="EE78" s="26">
        <f t="shared" si="894"/>
        <v>0</v>
      </c>
      <c r="EF78" s="26">
        <f t="shared" ref="EF78:EG78" si="959">SUM(DZ78+EC78)</f>
        <v>0</v>
      </c>
      <c r="EG78" s="26">
        <f t="shared" si="959"/>
        <v>0</v>
      </c>
      <c r="EH78" s="27">
        <f t="shared" si="896"/>
        <v>0</v>
      </c>
      <c r="EI78" s="30">
        <f>November!EO78</f>
        <v>7</v>
      </c>
      <c r="EJ78" s="26">
        <f>November!EP78</f>
        <v>10</v>
      </c>
      <c r="EK78" s="26">
        <f t="shared" si="897"/>
        <v>17</v>
      </c>
      <c r="EL78" s="25">
        <v>1</v>
      </c>
      <c r="EM78" s="25">
        <v>5</v>
      </c>
      <c r="EN78" s="26">
        <f t="shared" si="898"/>
        <v>6</v>
      </c>
      <c r="EO78" s="26">
        <f t="shared" ref="EO78:EP78" si="960">SUM(EI78+EL78)</f>
        <v>8</v>
      </c>
      <c r="EP78" s="26">
        <f t="shared" si="960"/>
        <v>15</v>
      </c>
      <c r="EQ78" s="27">
        <f t="shared" si="900"/>
        <v>23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6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 t="e">
        <f>(S82/T82)*100%</f>
        <v>#DIV/0!</v>
      </c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246">
        <f>November!BC82</f>
        <v>35</v>
      </c>
      <c r="AX82" s="246">
        <f>November!BD82</f>
        <v>50</v>
      </c>
      <c r="AY82" s="343">
        <f>November!BE82</f>
        <v>1</v>
      </c>
      <c r="AZ82" s="245">
        <v>35</v>
      </c>
      <c r="BA82" s="245">
        <f>September!BA82</f>
        <v>50</v>
      </c>
      <c r="BB82" s="343">
        <f t="shared" ref="BB82:BE82" si="961">AY82</f>
        <v>1</v>
      </c>
      <c r="BC82" s="245">
        <f t="shared" si="961"/>
        <v>35</v>
      </c>
      <c r="BD82" s="245">
        <f t="shared" si="961"/>
        <v>50</v>
      </c>
      <c r="BE82" s="243">
        <f t="shared" si="961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/>
      <c r="BS82" s="245"/>
      <c r="BT82" s="243" t="e">
        <f>(BR82/BS82)*100%</f>
        <v>#DIV/0!</v>
      </c>
      <c r="BU82" s="245"/>
      <c r="BV82" s="245"/>
      <c r="BW82" s="243" t="e">
        <f>(BU82/BV82)*100%</f>
        <v>#DIV/0!</v>
      </c>
      <c r="BX82" s="246">
        <v>21</v>
      </c>
      <c r="BY82" s="245">
        <v>38</v>
      </c>
      <c r="BZ82" s="243">
        <f>(BX82/BY82)*100%</f>
        <v>0.55263157894736847</v>
      </c>
      <c r="CA82" s="245">
        <v>18</v>
      </c>
      <c r="CB82" s="245">
        <v>38</v>
      </c>
      <c r="CC82" s="243">
        <f>(CA82/CB82)*100%</f>
        <v>0.47368421052631576</v>
      </c>
      <c r="CD82" s="245">
        <v>18</v>
      </c>
      <c r="CE82" s="245">
        <v>38</v>
      </c>
      <c r="CF82" s="243">
        <f>(CD82/CE82)*100%</f>
        <v>0.47368421052631576</v>
      </c>
      <c r="CG82" s="246">
        <v>40</v>
      </c>
      <c r="CH82" s="245">
        <v>30</v>
      </c>
      <c r="CI82" s="243">
        <v>1</v>
      </c>
      <c r="CJ82" s="245">
        <v>40</v>
      </c>
      <c r="CK82" s="245">
        <v>50</v>
      </c>
      <c r="CL82" s="243">
        <f>(CJ82/CK82)*100%</f>
        <v>0.8</v>
      </c>
      <c r="CM82" s="245">
        <v>40</v>
      </c>
      <c r="CN82" s="245">
        <v>30</v>
      </c>
      <c r="CO82" s="243">
        <f>(CM82/CN82)*100%</f>
        <v>1.3333333333333333</v>
      </c>
      <c r="CP82" s="246">
        <f ca="1">IFERROR(__xludf.DUMMYFUNCTION("importrange(""1DjzFX_5hpKQ32gDJ9cZkaQq64j_m636uVPTHxkMKqWg"",""LAP YANKES!Eq81:Ey87"")"),46)</f>
        <v>46</v>
      </c>
      <c r="CQ82" s="245">
        <f ca="1">IFERROR(__xludf.DUMMYFUNCTION("""COMPUTED_VALUE"""),50)</f>
        <v>50</v>
      </c>
      <c r="CR82" s="243">
        <f ca="1">IFERROR(__xludf.DUMMYFUNCTION("""COMPUTED_VALUE"""),0.92)</f>
        <v>0.92</v>
      </c>
      <c r="CS82" s="317">
        <f ca="1">IFERROR(__xludf.DUMMYFUNCTION("""COMPUTED_VALUE"""),46)</f>
        <v>46</v>
      </c>
      <c r="CT82" s="317">
        <f ca="1">IFERROR(__xludf.DUMMYFUNCTION("""COMPUTED_VALUE"""),50)</f>
        <v>50</v>
      </c>
      <c r="CU82" s="318">
        <f ca="1">IFERROR(__xludf.DUMMYFUNCTION("""COMPUTED_VALUE"""),0.92)</f>
        <v>0.92</v>
      </c>
      <c r="CV82" s="245">
        <f ca="1">IFERROR(__xludf.DUMMYFUNCTION("""COMPUTED_VALUE"""),46)</f>
        <v>46</v>
      </c>
      <c r="CW82" s="245">
        <f ca="1">IFERROR(__xludf.DUMMYFUNCTION("""COMPUTED_VALUE"""),50)</f>
        <v>50</v>
      </c>
      <c r="CX82" s="243">
        <f ca="1">IFERROR(__xludf.DUMMYFUNCTION("""COMPUTED_VALUE"""),0.92)</f>
        <v>0.92</v>
      </c>
      <c r="CY82" s="246">
        <v>36</v>
      </c>
      <c r="CZ82" s="245">
        <v>50</v>
      </c>
      <c r="DA82" s="243">
        <f>(CY82/CZ82)*100%</f>
        <v>0.72</v>
      </c>
      <c r="DB82" s="245">
        <v>36</v>
      </c>
      <c r="DC82" s="245">
        <v>50</v>
      </c>
      <c r="DD82" s="243">
        <f>(DB82/DC82)*100%</f>
        <v>0.72</v>
      </c>
      <c r="DE82" s="245">
        <v>36</v>
      </c>
      <c r="DF82" s="245">
        <v>50</v>
      </c>
      <c r="DG82" s="243">
        <f>(DE82/DF82)*100%</f>
        <v>0.72</v>
      </c>
      <c r="DH82" s="246">
        <v>42</v>
      </c>
      <c r="DI82" s="245">
        <v>50</v>
      </c>
      <c r="DJ82" s="243">
        <f>(DH82/DI82)*100%</f>
        <v>0.84</v>
      </c>
      <c r="DK82" s="245">
        <v>42</v>
      </c>
      <c r="DL82" s="245">
        <v>50</v>
      </c>
      <c r="DM82" s="243">
        <f>(DK82/DL82)*100%</f>
        <v>0.84</v>
      </c>
      <c r="DN82" s="245">
        <v>42</v>
      </c>
      <c r="DO82" s="245">
        <v>50</v>
      </c>
      <c r="DP82" s="243">
        <f>(DN82/DO82)*100%</f>
        <v>0.84</v>
      </c>
      <c r="DQ82" s="246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7"/>
      <c r="AZ83" s="244"/>
      <c r="BA83" s="244"/>
      <c r="BB83" s="247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7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1060</v>
      </c>
      <c r="Q84" s="245">
        <v>1060</v>
      </c>
      <c r="R84" s="243">
        <f>(P84/Q84)*100%</f>
        <v>1</v>
      </c>
      <c r="S84" s="245"/>
      <c r="T84" s="245"/>
      <c r="U84" s="282" t="e">
        <f>(S84/T84)*100%</f>
        <v>#DIV/0!</v>
      </c>
      <c r="V84" s="246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4367</v>
      </c>
      <c r="AF84" s="245">
        <v>4367</v>
      </c>
      <c r="AG84" s="243">
        <f>(AE84/AF84)*100%</f>
        <v>1</v>
      </c>
      <c r="AH84" s="245">
        <v>478</v>
      </c>
      <c r="AI84" s="245">
        <v>478</v>
      </c>
      <c r="AJ84" s="243">
        <f>(AH84/AI84)*100%</f>
        <v>1</v>
      </c>
      <c r="AK84" s="245">
        <f>AM10</f>
        <v>4926</v>
      </c>
      <c r="AL84" s="245">
        <v>4926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45">
        <f>November!BC84</f>
        <v>53.835830078124999</v>
      </c>
      <c r="AX84" s="246" t="str">
        <f>November!BD84</f>
        <v>&lt;120</v>
      </c>
      <c r="AY84" s="343">
        <f>November!BE84</f>
        <v>1</v>
      </c>
      <c r="AZ84" s="245">
        <v>53.28</v>
      </c>
      <c r="BA84" s="245" t="str">
        <f>September!BA84</f>
        <v>&lt;120</v>
      </c>
      <c r="BB84" s="343">
        <f>AY84</f>
        <v>1</v>
      </c>
      <c r="BC84" s="341">
        <f>SUM(AW84+AZ84)/2</f>
        <v>53.5579150390625</v>
      </c>
      <c r="BD84" s="245" t="str">
        <f>Agustus!BD84</f>
        <v>&lt;120</v>
      </c>
      <c r="BE84" s="243">
        <f>BB84</f>
        <v>1</v>
      </c>
      <c r="BF84" s="246"/>
      <c r="BG84" s="245"/>
      <c r="BH84" s="243" t="e">
        <f>(BF84/BG84)*100%</f>
        <v>#DIV/0!</v>
      </c>
      <c r="BI84" s="245">
        <v>255</v>
      </c>
      <c r="BJ84" s="245">
        <v>255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/>
      <c r="BS84" s="245"/>
      <c r="BT84" s="243" t="e">
        <f>(BR84/BS84)*100%</f>
        <v>#DIV/0!</v>
      </c>
      <c r="BU84" s="245"/>
      <c r="BV84" s="245"/>
      <c r="BW84" s="243" t="e">
        <f>(BU84/BV84)*100%</f>
        <v>#DIV/0!</v>
      </c>
      <c r="BX84" s="246">
        <v>2029</v>
      </c>
      <c r="BY84" s="245">
        <v>2029</v>
      </c>
      <c r="BZ84" s="243">
        <f>(BX84/BY84)*100%</f>
        <v>1</v>
      </c>
      <c r="CA84" s="245">
        <v>414</v>
      </c>
      <c r="CB84" s="245">
        <v>414</v>
      </c>
      <c r="CC84" s="243">
        <f>(CA84/CB84)*100%</f>
        <v>1</v>
      </c>
      <c r="CD84" s="245">
        <v>2443</v>
      </c>
      <c r="CE84" s="245">
        <v>2443</v>
      </c>
      <c r="CF84" s="243">
        <f>(CD84/CE84)*100%</f>
        <v>1</v>
      </c>
      <c r="CG84" s="246">
        <v>3436</v>
      </c>
      <c r="CH84" s="245">
        <v>3436</v>
      </c>
      <c r="CI84" s="243">
        <f>(CG84/CH84)*100%</f>
        <v>1</v>
      </c>
      <c r="CJ84" s="245">
        <v>503</v>
      </c>
      <c r="CK84" s="245">
        <v>503</v>
      </c>
      <c r="CL84" s="243">
        <f>(CJ84/CK84)*100%</f>
        <v>1</v>
      </c>
      <c r="CM84" s="245">
        <f t="shared" ref="CM84:CN84" si="962">CG84+CJ84</f>
        <v>3939</v>
      </c>
      <c r="CN84" s="245">
        <f t="shared" si="962"/>
        <v>3939</v>
      </c>
      <c r="CO84" s="243">
        <f>(CM84/CN84)*100%</f>
        <v>1</v>
      </c>
      <c r="CP84" s="246">
        <f ca="1">IFERROR(__xludf.DUMMYFUNCTION("""COMPUTED_VALUE"""),7487)</f>
        <v>7487</v>
      </c>
      <c r="CQ84" s="245">
        <f ca="1">IFERROR(__xludf.DUMMYFUNCTION("""COMPUTED_VALUE"""),7487)</f>
        <v>7487</v>
      </c>
      <c r="CR84" s="243">
        <f ca="1">IFERROR(__xludf.DUMMYFUNCTION("""COMPUTED_VALUE"""),1)</f>
        <v>1</v>
      </c>
      <c r="CS84" s="317">
        <f ca="1">IFERROR(__xludf.DUMMYFUNCTION("""COMPUTED_VALUE"""),724)</f>
        <v>724</v>
      </c>
      <c r="CT84" s="317">
        <f ca="1">IFERROR(__xludf.DUMMYFUNCTION("""COMPUTED_VALUE"""),724)</f>
        <v>724</v>
      </c>
      <c r="CU84" s="318">
        <f ca="1">IFERROR(__xludf.DUMMYFUNCTION("""COMPUTED_VALUE"""),1)</f>
        <v>1</v>
      </c>
      <c r="CV84" s="245">
        <f ca="1">IFERROR(__xludf.DUMMYFUNCTION("""COMPUTED_VALUE"""),8211)</f>
        <v>8211</v>
      </c>
      <c r="CW84" s="245">
        <f ca="1">IFERROR(__xludf.DUMMYFUNCTION("""COMPUTED_VALUE"""),8211)</f>
        <v>8211</v>
      </c>
      <c r="CX84" s="243">
        <f ca="1">IFERROR(__xludf.DUMMYFUNCTION("""COMPUTED_VALUE"""),1)</f>
        <v>1</v>
      </c>
      <c r="CY84" s="246">
        <v>5997</v>
      </c>
      <c r="CZ84" s="245">
        <v>597</v>
      </c>
      <c r="DA84" s="243">
        <f>(CY84/CZ84)*100%</f>
        <v>10.045226130653266</v>
      </c>
      <c r="DB84" s="245">
        <v>5997</v>
      </c>
      <c r="DC84" s="245">
        <v>5997</v>
      </c>
      <c r="DD84" s="243">
        <f>(DB84/DC84)*100%</f>
        <v>1</v>
      </c>
      <c r="DE84" s="245">
        <v>5997</v>
      </c>
      <c r="DF84" s="245">
        <v>5997</v>
      </c>
      <c r="DG84" s="243">
        <f>(DE84/DF84)*100%</f>
        <v>1</v>
      </c>
      <c r="DH84" s="246">
        <v>7602</v>
      </c>
      <c r="DI84" s="245">
        <v>7602</v>
      </c>
      <c r="DJ84" s="243">
        <f>(DH84/DI84)*100%</f>
        <v>1</v>
      </c>
      <c r="DK84" s="245">
        <v>1583</v>
      </c>
      <c r="DL84" s="245">
        <v>1583</v>
      </c>
      <c r="DM84" s="243">
        <f>(DK84/DL84)*100%</f>
        <v>1</v>
      </c>
      <c r="DN84" s="245">
        <v>9185</v>
      </c>
      <c r="DO84" s="245">
        <v>9185</v>
      </c>
      <c r="DP84" s="243">
        <f>(DN84/DO84)*100%</f>
        <v>1</v>
      </c>
      <c r="DQ84" s="246">
        <v>369</v>
      </c>
      <c r="DR84" s="245">
        <v>369</v>
      </c>
      <c r="DS84" s="243">
        <f>(DQ84/DR84)*100%</f>
        <v>1</v>
      </c>
      <c r="DT84" s="245">
        <v>36</v>
      </c>
      <c r="DU84" s="245">
        <v>36</v>
      </c>
      <c r="DV84" s="243">
        <f>(DT84/DU84)*100%</f>
        <v>1</v>
      </c>
      <c r="DW84" s="245">
        <f>DT84+DQ84</f>
        <v>405</v>
      </c>
      <c r="DX84" s="245">
        <f>DW84</f>
        <v>405</v>
      </c>
      <c r="DY84" s="243">
        <f>(DW84/DX84)*100%</f>
        <v>1</v>
      </c>
      <c r="DZ84" s="246">
        <v>4717</v>
      </c>
      <c r="EA84" s="245">
        <v>4717</v>
      </c>
      <c r="EB84" s="243">
        <f>(DZ84/EA84)*100%</f>
        <v>1</v>
      </c>
      <c r="EC84" s="245">
        <v>409</v>
      </c>
      <c r="ED84" s="245">
        <v>409</v>
      </c>
      <c r="EE84" s="243">
        <f>(EC84/ED84)*100%</f>
        <v>1</v>
      </c>
      <c r="EF84" s="245">
        <v>5126</v>
      </c>
      <c r="EG84" s="245">
        <v>5126</v>
      </c>
      <c r="EH84" s="243">
        <f>(EF84/EG84)*100%</f>
        <v>1</v>
      </c>
      <c r="EI84" s="245">
        <v>3418</v>
      </c>
      <c r="EJ84" s="245">
        <v>3445</v>
      </c>
      <c r="EK84" s="243">
        <f>(EI84/EJ84)*100%</f>
        <v>0.99216255442670542</v>
      </c>
      <c r="EL84" s="245">
        <v>295</v>
      </c>
      <c r="EM84" s="245">
        <v>295</v>
      </c>
      <c r="EN84" s="243">
        <f>(EL84/EM84)*100%</f>
        <v>1</v>
      </c>
      <c r="EO84" s="245">
        <v>3713</v>
      </c>
      <c r="EP84" s="245">
        <v>3740</v>
      </c>
      <c r="EQ84" s="243">
        <f>(EO84/EP84)*100%</f>
        <v>0.99278074866310162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7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7"/>
      <c r="AZ85" s="244"/>
      <c r="BA85" s="244"/>
      <c r="BB85" s="247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7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6</v>
      </c>
      <c r="Q86" s="245">
        <v>6</v>
      </c>
      <c r="R86" s="243">
        <f>(P86/Q86)*100%</f>
        <v>1</v>
      </c>
      <c r="S86" s="245"/>
      <c r="T86" s="245"/>
      <c r="U86" s="282" t="e">
        <f>(S86/T86)*100%</f>
        <v>#DIV/0!</v>
      </c>
      <c r="V86" s="246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246">
        <f>November!BC86</f>
        <v>8</v>
      </c>
      <c r="AX86" s="246">
        <f>November!BD86</f>
        <v>8</v>
      </c>
      <c r="AY86" s="343">
        <f>November!BE86</f>
        <v>1</v>
      </c>
      <c r="AZ86" s="245">
        <v>8</v>
      </c>
      <c r="BA86" s="245">
        <f>September!BA86</f>
        <v>8</v>
      </c>
      <c r="BB86" s="243">
        <f>(AZ86/BA86)*100%</f>
        <v>1</v>
      </c>
      <c r="BC86" s="245">
        <v>8</v>
      </c>
      <c r="BD86" s="245">
        <f>Agustus!BD86</f>
        <v>8</v>
      </c>
      <c r="BE86" s="243">
        <f>BB86</f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/>
      <c r="BS86" s="245"/>
      <c r="BT86" s="243" t="e">
        <f>(BR86/BS86)*100%</f>
        <v>#DIV/0!</v>
      </c>
      <c r="BU86" s="245"/>
      <c r="BV86" s="245"/>
      <c r="BW86" s="243" t="e">
        <f>(BU86/BV86)*100%</f>
        <v>#DIV/0!</v>
      </c>
      <c r="BX86" s="246">
        <v>31.4</v>
      </c>
      <c r="BY86" s="245">
        <v>44</v>
      </c>
      <c r="BZ86" s="243">
        <f>(BX86/BY86)*100%</f>
        <v>0.71363636363636362</v>
      </c>
      <c r="CA86" s="245">
        <v>0</v>
      </c>
      <c r="CB86" s="245">
        <v>4</v>
      </c>
      <c r="CC86" s="243">
        <f>(CA86/CB86)*100%</f>
        <v>0</v>
      </c>
      <c r="CD86" s="245">
        <v>31.4</v>
      </c>
      <c r="CE86" s="245">
        <v>48</v>
      </c>
      <c r="CF86" s="243">
        <f>(CD86/CE86)*100%</f>
        <v>0.65416666666666667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246">
        <f ca="1">IFERROR(__xludf.DUMMYFUNCTION("""COMPUTED_VALUE"""),7487)</f>
        <v>7487</v>
      </c>
      <c r="CQ86" s="245">
        <f ca="1">IFERROR(__xludf.DUMMYFUNCTION("""COMPUTED_VALUE"""),7487)</f>
        <v>7487</v>
      </c>
      <c r="CR86" s="243">
        <f ca="1">IFERROR(__xludf.DUMMYFUNCTION("""COMPUTED_VALUE"""),1)</f>
        <v>1</v>
      </c>
      <c r="CS86" s="317">
        <f ca="1">IFERROR(__xludf.DUMMYFUNCTION("""COMPUTED_VALUE"""),724)</f>
        <v>724</v>
      </c>
      <c r="CT86" s="317">
        <f ca="1">IFERROR(__xludf.DUMMYFUNCTION("""COMPUTED_VALUE"""),724)</f>
        <v>724</v>
      </c>
      <c r="CU86" s="318">
        <f ca="1">IFERROR(__xludf.DUMMYFUNCTION("""COMPUTED_VALUE"""),1)</f>
        <v>1</v>
      </c>
      <c r="CV86" s="245">
        <f ca="1">IFERROR(__xludf.DUMMYFUNCTION("""COMPUTED_VALUE"""),8211)</f>
        <v>8211</v>
      </c>
      <c r="CW86" s="245">
        <f ca="1">IFERROR(__xludf.DUMMYFUNCTION("""COMPUTED_VALUE"""),8211)</f>
        <v>8211</v>
      </c>
      <c r="CX86" s="243">
        <f ca="1">IFERROR(__xludf.DUMMYFUNCTION("""COMPUTED_VALUE"""),1)</f>
        <v>1</v>
      </c>
      <c r="CY86" s="246">
        <v>9</v>
      </c>
      <c r="CZ86" s="245">
        <v>9</v>
      </c>
      <c r="DA86" s="243">
        <f>(CY86/CZ86)*100%</f>
        <v>1</v>
      </c>
      <c r="DB86" s="245">
        <v>9</v>
      </c>
      <c r="DC86" s="245">
        <v>9</v>
      </c>
      <c r="DD86" s="243">
        <f>(DB86/DC86)*100%</f>
        <v>1</v>
      </c>
      <c r="DE86" s="245">
        <v>9</v>
      </c>
      <c r="DF86" s="245">
        <v>9</v>
      </c>
      <c r="DG86" s="243">
        <f>(DE86/DF86)*100%</f>
        <v>1</v>
      </c>
      <c r="DH86" s="246">
        <v>11</v>
      </c>
      <c r="DI86" s="245">
        <v>11</v>
      </c>
      <c r="DJ86" s="243">
        <f>(DH86/DI86)*100%</f>
        <v>1</v>
      </c>
      <c r="DK86" s="245">
        <v>11</v>
      </c>
      <c r="DL86" s="245">
        <v>11</v>
      </c>
      <c r="DM86" s="243">
        <f>(DK86/DL86)*100%</f>
        <v>1</v>
      </c>
      <c r="DN86" s="245">
        <v>11</v>
      </c>
      <c r="DO86" s="245">
        <v>11</v>
      </c>
      <c r="DP86" s="243">
        <f>(DN86/DO86)*100%</f>
        <v>1</v>
      </c>
      <c r="DQ86" s="246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65</v>
      </c>
      <c r="EJ86" s="245">
        <v>71</v>
      </c>
      <c r="EK86" s="243">
        <f>(EI86/EJ86)*100%</f>
        <v>0.91549295774647887</v>
      </c>
      <c r="EL86" s="245">
        <v>8</v>
      </c>
      <c r="EM86" s="245">
        <v>8</v>
      </c>
      <c r="EN86" s="243">
        <f>(EL86/EM86)*100%</f>
        <v>1</v>
      </c>
      <c r="EO86" s="245">
        <v>73</v>
      </c>
      <c r="EP86" s="245">
        <v>79</v>
      </c>
      <c r="EQ86" s="243">
        <f>(EO86/EP86)*100%</f>
        <v>0.92405063291139244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7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7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7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80</v>
      </c>
      <c r="Q88" s="246">
        <v>80</v>
      </c>
      <c r="R88" s="243">
        <f>(P88/Q88)*100%</f>
        <v>1</v>
      </c>
      <c r="S88" s="246"/>
      <c r="T88" s="246"/>
      <c r="U88" s="282" t="e">
        <f>(S88/T88)*100%</f>
        <v>#DIV/0!</v>
      </c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731</v>
      </c>
      <c r="AF88" s="246">
        <v>1182</v>
      </c>
      <c r="AG88" s="243">
        <f>(AE88/AF88)*100%</f>
        <v>0.61844331641285955</v>
      </c>
      <c r="AH88" s="246">
        <v>71</v>
      </c>
      <c r="AI88" s="246">
        <v>1182</v>
      </c>
      <c r="AJ88" s="243">
        <f>(AH88/AI88)*100%</f>
        <v>6.006768189509306E-2</v>
      </c>
      <c r="AK88" s="246">
        <v>802</v>
      </c>
      <c r="AL88" s="246">
        <v>1182</v>
      </c>
      <c r="AM88" s="243">
        <f>(AK88/AL88)*100%</f>
        <v>0.67851099830795258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44">
        <f>November!BC88</f>
        <v>768</v>
      </c>
      <c r="AX88" s="246">
        <f>November!BD88</f>
        <v>770</v>
      </c>
      <c r="AY88" s="343">
        <f>November!BE88</f>
        <v>0.9974025974025974</v>
      </c>
      <c r="AZ88" s="246">
        <f>BA17</f>
        <v>77</v>
      </c>
      <c r="BA88" s="245">
        <f>September!BA88</f>
        <v>70</v>
      </c>
      <c r="BB88" s="243">
        <f>(AZ88/BA88)*100%</f>
        <v>1.1000000000000001</v>
      </c>
      <c r="BC88" s="339">
        <f t="shared" ref="BC88:BD88" si="963">SUM(AW88+AZ88)</f>
        <v>845</v>
      </c>
      <c r="BD88" s="326">
        <f t="shared" si="963"/>
        <v>840</v>
      </c>
      <c r="BE88" s="243">
        <f>(BC88/BD88)*100%</f>
        <v>1.0059523809523809</v>
      </c>
      <c r="BF88" s="246"/>
      <c r="BG88" s="246"/>
      <c r="BH88" s="243" t="e">
        <f>(BF88/BG88)*100%</f>
        <v>#DIV/0!</v>
      </c>
      <c r="BI88" s="246">
        <v>29</v>
      </c>
      <c r="BJ88" s="246">
        <v>29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/>
      <c r="BS88" s="246"/>
      <c r="BT88" s="243" t="e">
        <f>(BR88/BS88)*100%</f>
        <v>#DIV/0!</v>
      </c>
      <c r="BU88" s="246"/>
      <c r="BV88" s="246"/>
      <c r="BW88" s="243" t="e">
        <f>(BU88/BV88)*100%</f>
        <v>#DIV/0!</v>
      </c>
      <c r="BX88" s="246">
        <v>350.8</v>
      </c>
      <c r="BY88" s="246">
        <v>367</v>
      </c>
      <c r="BZ88" s="243">
        <f>(BX88/BY88)*100%</f>
        <v>0.95585831062670301</v>
      </c>
      <c r="CA88" s="246">
        <v>54</v>
      </c>
      <c r="CB88" s="246">
        <v>58</v>
      </c>
      <c r="CC88" s="243">
        <f>(CA88/CB88)*100%</f>
        <v>0.93103448275862066</v>
      </c>
      <c r="CD88" s="246">
        <v>404.8</v>
      </c>
      <c r="CE88" s="246">
        <v>425</v>
      </c>
      <c r="CF88" s="243">
        <f>(CD88/CE88)*100%</f>
        <v>0.95247058823529418</v>
      </c>
      <c r="CG88" s="246">
        <v>444</v>
      </c>
      <c r="CH88" s="246">
        <v>434</v>
      </c>
      <c r="CI88" s="243">
        <f>(CG88/CH88)*100%</f>
        <v>1.0230414746543779</v>
      </c>
      <c r="CJ88" s="246">
        <v>49</v>
      </c>
      <c r="CK88" s="246">
        <v>39</v>
      </c>
      <c r="CL88" s="243">
        <f>(CJ88/CK88)*100%</f>
        <v>1.2564102564102564</v>
      </c>
      <c r="CM88" s="246">
        <f t="shared" ref="CM88:CN88" si="964">CG88+CJ88</f>
        <v>493</v>
      </c>
      <c r="CN88" s="246">
        <f t="shared" si="964"/>
        <v>473</v>
      </c>
      <c r="CO88" s="243">
        <f>(CM88/CN88)*100%</f>
        <v>1.0422832980972516</v>
      </c>
      <c r="CP88" s="246">
        <f ca="1">IFERROR(__xludf.DUMMYFUNCTION("""COMPUTED_VALUE"""),1076)</f>
        <v>1076</v>
      </c>
      <c r="CQ88" s="246">
        <f ca="1">IFERROR(__xludf.DUMMYFUNCTION("""COMPUTED_VALUE"""),872)</f>
        <v>872</v>
      </c>
      <c r="CR88" s="243">
        <f ca="1">IFERROR(__xludf.DUMMYFUNCTION("""COMPUTED_VALUE"""),1.23394495412844)</f>
        <v>1.23394495412844</v>
      </c>
      <c r="CS88" s="322">
        <f ca="1">IFERROR(__xludf.DUMMYFUNCTION("""COMPUTED_VALUE"""),97)</f>
        <v>97</v>
      </c>
      <c r="CT88" s="322">
        <f ca="1">IFERROR(__xludf.DUMMYFUNCTION("""COMPUTED_VALUE"""),71)</f>
        <v>71</v>
      </c>
      <c r="CU88" s="318">
        <f ca="1">IFERROR(__xludf.DUMMYFUNCTION("""COMPUTED_VALUE"""),1.36619718309859)</f>
        <v>1.36619718309859</v>
      </c>
      <c r="CV88" s="246">
        <f ca="1">IFERROR(__xludf.DUMMYFUNCTION("""COMPUTED_VALUE"""),1173)</f>
        <v>1173</v>
      </c>
      <c r="CW88" s="246">
        <f ca="1">IFERROR(__xludf.DUMMYFUNCTION("""COMPUTED_VALUE"""),943)</f>
        <v>943</v>
      </c>
      <c r="CX88" s="243">
        <f ca="1">IFERROR(__xludf.DUMMYFUNCTION("""COMPUTED_VALUE"""),1.24390243902439)</f>
        <v>1.24390243902439</v>
      </c>
      <c r="CY88" s="246">
        <v>601</v>
      </c>
      <c r="CZ88" s="246">
        <v>664</v>
      </c>
      <c r="DA88" s="243">
        <f>(CY88/CZ88)*100%</f>
        <v>0.90512048192771088</v>
      </c>
      <c r="DB88" s="246">
        <v>601</v>
      </c>
      <c r="DC88" s="246">
        <v>664</v>
      </c>
      <c r="DD88" s="243">
        <f>(DB88/DC88)*100%</f>
        <v>0.90512048192771088</v>
      </c>
      <c r="DE88" s="246">
        <v>601</v>
      </c>
      <c r="DF88" s="246">
        <v>664</v>
      </c>
      <c r="DG88" s="243">
        <f>(DE88/DF88)*100%</f>
        <v>0.90512048192771088</v>
      </c>
      <c r="DH88" s="246">
        <v>908</v>
      </c>
      <c r="DI88" s="246">
        <v>854</v>
      </c>
      <c r="DJ88" s="243">
        <f>(DH88/DI88)*100%</f>
        <v>1.0632318501170961</v>
      </c>
      <c r="DK88" s="246">
        <v>105</v>
      </c>
      <c r="DL88" s="246">
        <v>854</v>
      </c>
      <c r="DM88" s="243">
        <f>(DK88/DL88)*100%</f>
        <v>0.12295081967213115</v>
      </c>
      <c r="DN88" s="246">
        <v>1013</v>
      </c>
      <c r="DO88" s="246">
        <v>854</v>
      </c>
      <c r="DP88" s="243">
        <f>(DN88/DO88)*100%</f>
        <v>1.1861826697892273</v>
      </c>
      <c r="DQ88" s="246">
        <v>663</v>
      </c>
      <c r="DR88" s="246">
        <v>663</v>
      </c>
      <c r="DS88" s="243">
        <f>(DQ88/DR88)*100%</f>
        <v>1</v>
      </c>
      <c r="DT88" s="246">
        <v>56</v>
      </c>
      <c r="DU88" s="246">
        <v>56</v>
      </c>
      <c r="DV88" s="243">
        <f>(DT88/DU88)*100%</f>
        <v>1</v>
      </c>
      <c r="DW88" s="246">
        <f>DT88+DQ88</f>
        <v>719</v>
      </c>
      <c r="DX88" s="246">
        <f>DW88</f>
        <v>719</v>
      </c>
      <c r="DY88" s="243">
        <f>(DW88/DX88)*100%</f>
        <v>1</v>
      </c>
      <c r="DZ88" s="246">
        <v>731</v>
      </c>
      <c r="EA88" s="246">
        <v>731</v>
      </c>
      <c r="EB88" s="243">
        <f>(DZ88/EA88)*100%</f>
        <v>1</v>
      </c>
      <c r="EC88" s="246">
        <v>84</v>
      </c>
      <c r="ED88" s="246">
        <v>84</v>
      </c>
      <c r="EE88" s="243">
        <f>(EC88/ED88)*100%</f>
        <v>1</v>
      </c>
      <c r="EF88" s="246">
        <v>815</v>
      </c>
      <c r="EG88" s="246">
        <v>815</v>
      </c>
      <c r="EH88" s="243">
        <f>(EF88/EG88)*100%</f>
        <v>1</v>
      </c>
      <c r="EI88" s="246">
        <v>428</v>
      </c>
      <c r="EJ88" s="246">
        <v>477</v>
      </c>
      <c r="EK88" s="243">
        <f>(EI88/EJ88)*100%</f>
        <v>0.89727463312368971</v>
      </c>
      <c r="EL88" s="246">
        <v>35</v>
      </c>
      <c r="EM88" s="246">
        <v>35</v>
      </c>
      <c r="EN88" s="243">
        <f>(EL88/EM88)*100%</f>
        <v>1</v>
      </c>
      <c r="EO88" s="246">
        <v>463</v>
      </c>
      <c r="EP88" s="246">
        <v>512</v>
      </c>
      <c r="EQ88" s="243">
        <f>(EO88/EP88)*100%</f>
        <v>0.904296875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83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7"/>
      <c r="AZ89" s="247"/>
      <c r="BA89" s="244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7"/>
      <c r="CN89" s="247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47">
    <mergeCell ref="AU88:AU89"/>
    <mergeCell ref="AV88:AV89"/>
    <mergeCell ref="AW88:AW89"/>
    <mergeCell ref="AX88:AX89"/>
    <mergeCell ref="DS88:DS89"/>
    <mergeCell ref="DT88:DT89"/>
    <mergeCell ref="DL88:DL89"/>
    <mergeCell ref="DM88:DM89"/>
    <mergeCell ref="DN88:DN89"/>
    <mergeCell ref="DO88:DO89"/>
    <mergeCell ref="DP88:DP89"/>
    <mergeCell ref="DQ88:DQ89"/>
    <mergeCell ref="DR88:DR89"/>
    <mergeCell ref="AL88:AL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C88:AC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AV84:AV85"/>
    <mergeCell ref="AW84:AW85"/>
    <mergeCell ref="AX84:AX85"/>
    <mergeCell ref="AY84:AY85"/>
    <mergeCell ref="A84:B85"/>
    <mergeCell ref="D84:D85"/>
    <mergeCell ref="E84:E85"/>
    <mergeCell ref="F84:F85"/>
    <mergeCell ref="G84:G85"/>
    <mergeCell ref="H84:H85"/>
    <mergeCell ref="I84:I85"/>
    <mergeCell ref="AM84:AM85"/>
    <mergeCell ref="AN84:AN85"/>
    <mergeCell ref="AO84:AO85"/>
    <mergeCell ref="AP84:AP85"/>
    <mergeCell ref="AQ84:AQ85"/>
    <mergeCell ref="AR84:AR85"/>
    <mergeCell ref="AS84:AS85"/>
    <mergeCell ref="AT84:AT85"/>
    <mergeCell ref="AU84:AU85"/>
    <mergeCell ref="AD84:AD85"/>
    <mergeCell ref="AE84:AE85"/>
    <mergeCell ref="AF84:AF85"/>
    <mergeCell ref="AG84:AG85"/>
    <mergeCell ref="AH84:AH85"/>
    <mergeCell ref="AI84:AI85"/>
    <mergeCell ref="AJ84:AJ85"/>
    <mergeCell ref="AK84:AK85"/>
    <mergeCell ref="AL84:AL85"/>
    <mergeCell ref="CS84:CS85"/>
    <mergeCell ref="CT84:CT85"/>
    <mergeCell ref="CU84:CU85"/>
    <mergeCell ref="CV84:CV85"/>
    <mergeCell ref="J84:J85"/>
    <mergeCell ref="K84:K85"/>
    <mergeCell ref="L84:L85"/>
    <mergeCell ref="M84:M85"/>
    <mergeCell ref="N84:N85"/>
    <mergeCell ref="O84:O85"/>
    <mergeCell ref="P84:P85"/>
    <mergeCell ref="Q84:Q85"/>
    <mergeCell ref="R84:R85"/>
    <mergeCell ref="S84:S85"/>
    <mergeCell ref="T84:T85"/>
    <mergeCell ref="U84:U85"/>
    <mergeCell ref="V84:V85"/>
    <mergeCell ref="W84:W85"/>
    <mergeCell ref="X84:X85"/>
    <mergeCell ref="Y84:Y85"/>
    <mergeCell ref="Z84:Z85"/>
    <mergeCell ref="AA84:AA85"/>
    <mergeCell ref="AB84:AB85"/>
    <mergeCell ref="AC84:AC85"/>
    <mergeCell ref="CJ84:CJ85"/>
    <mergeCell ref="CK84:CK85"/>
    <mergeCell ref="CL84:CL85"/>
    <mergeCell ref="CM84:CM85"/>
    <mergeCell ref="CN84:CN85"/>
    <mergeCell ref="CO84:CO85"/>
    <mergeCell ref="CP84:CP85"/>
    <mergeCell ref="CQ84:CQ85"/>
    <mergeCell ref="CR84:CR85"/>
    <mergeCell ref="CA84:CA85"/>
    <mergeCell ref="CB84:CB85"/>
    <mergeCell ref="CC84:CC85"/>
    <mergeCell ref="CD84:CD85"/>
    <mergeCell ref="CE84:CE85"/>
    <mergeCell ref="CF84:CF85"/>
    <mergeCell ref="CG84:CG85"/>
    <mergeCell ref="CH84:CH85"/>
    <mergeCell ref="CI84:CI85"/>
    <mergeCell ref="BR84:BR85"/>
    <mergeCell ref="BS84:BS85"/>
    <mergeCell ref="BT84:BT85"/>
    <mergeCell ref="BU84:BU85"/>
    <mergeCell ref="BV84:BV85"/>
    <mergeCell ref="BW84:BW85"/>
    <mergeCell ref="BX84:BX85"/>
    <mergeCell ref="BY84:BY85"/>
    <mergeCell ref="BZ84:BZ85"/>
    <mergeCell ref="BI84:BI85"/>
    <mergeCell ref="BJ84:BJ85"/>
    <mergeCell ref="BK84:BK85"/>
    <mergeCell ref="BL84:BL85"/>
    <mergeCell ref="BM84:BM85"/>
    <mergeCell ref="BN84:BN85"/>
    <mergeCell ref="BO84:BO85"/>
    <mergeCell ref="BP84:BP85"/>
    <mergeCell ref="BQ84:BQ85"/>
    <mergeCell ref="AZ84:AZ85"/>
    <mergeCell ref="BA84:BA85"/>
    <mergeCell ref="BB84:BB85"/>
    <mergeCell ref="BC84:BC85"/>
    <mergeCell ref="BD84:BD85"/>
    <mergeCell ref="BE84:BE85"/>
    <mergeCell ref="BF84:BF85"/>
    <mergeCell ref="BG84:BG85"/>
    <mergeCell ref="BH84:BH85"/>
    <mergeCell ref="EW84:EW85"/>
    <mergeCell ref="EX84:EX85"/>
    <mergeCell ref="EY84:EY85"/>
    <mergeCell ref="EZ84:EZ85"/>
    <mergeCell ref="EM84:EM85"/>
    <mergeCell ref="EN84:EN85"/>
    <mergeCell ref="EO84:EO85"/>
    <mergeCell ref="EP84:EP85"/>
    <mergeCell ref="EQ84:EQ85"/>
    <mergeCell ref="ER84:ER85"/>
    <mergeCell ref="ES84:ES85"/>
    <mergeCell ref="EG84:EG85"/>
    <mergeCell ref="EH84:EH85"/>
    <mergeCell ref="EI84:EI85"/>
    <mergeCell ref="EJ84:EJ85"/>
    <mergeCell ref="EK84:EK85"/>
    <mergeCell ref="EL84:EL85"/>
    <mergeCell ref="ET84:ET85"/>
    <mergeCell ref="EU84:EU85"/>
    <mergeCell ref="EV84:EV85"/>
    <mergeCell ref="DX84:DX85"/>
    <mergeCell ref="DY84:DY85"/>
    <mergeCell ref="DZ84:DZ85"/>
    <mergeCell ref="EA84:EA85"/>
    <mergeCell ref="EB84:EB85"/>
    <mergeCell ref="EC84:EC85"/>
    <mergeCell ref="ED84:ED85"/>
    <mergeCell ref="EE84:EE85"/>
    <mergeCell ref="EF84:EF85"/>
    <mergeCell ref="DO84:DO85"/>
    <mergeCell ref="DP84:DP85"/>
    <mergeCell ref="DQ84:DQ85"/>
    <mergeCell ref="DR84:DR85"/>
    <mergeCell ref="DS84:DS85"/>
    <mergeCell ref="DT84:DT85"/>
    <mergeCell ref="DU84:DU85"/>
    <mergeCell ref="DV84:DV85"/>
    <mergeCell ref="DW84:DW85"/>
    <mergeCell ref="DF84:DF85"/>
    <mergeCell ref="DG84:DG85"/>
    <mergeCell ref="DH84:DH85"/>
    <mergeCell ref="DI84:DI85"/>
    <mergeCell ref="DJ84:DJ85"/>
    <mergeCell ref="DK84:DK85"/>
    <mergeCell ref="DL84:DL85"/>
    <mergeCell ref="DM84:DM85"/>
    <mergeCell ref="DN84:DN85"/>
    <mergeCell ref="CW84:CW85"/>
    <mergeCell ref="CX84:CX85"/>
    <mergeCell ref="CY84:CY85"/>
    <mergeCell ref="CZ84:CZ85"/>
    <mergeCell ref="DA84:DA85"/>
    <mergeCell ref="DB84:DB85"/>
    <mergeCell ref="DC84:DC85"/>
    <mergeCell ref="DD84:DD85"/>
    <mergeCell ref="DE84:DE85"/>
    <mergeCell ref="BU82:BU83"/>
    <mergeCell ref="BV82:BV83"/>
    <mergeCell ref="BW82:BW83"/>
    <mergeCell ref="AA82:AA83"/>
    <mergeCell ref="AB82:AB83"/>
    <mergeCell ref="AC82:AC83"/>
    <mergeCell ref="AD82:AD83"/>
    <mergeCell ref="AE82:AE83"/>
    <mergeCell ref="AF82:AF83"/>
    <mergeCell ref="AG82:AG83"/>
    <mergeCell ref="BL82:BL83"/>
    <mergeCell ref="BM82:BM83"/>
    <mergeCell ref="BN82:BN83"/>
    <mergeCell ref="BO82:BO83"/>
    <mergeCell ref="BP82:BP83"/>
    <mergeCell ref="BQ82:BQ83"/>
    <mergeCell ref="BR82:BR83"/>
    <mergeCell ref="BS82:BS83"/>
    <mergeCell ref="BT82:BT83"/>
    <mergeCell ref="BC82:BC83"/>
    <mergeCell ref="BD82:BD83"/>
    <mergeCell ref="BE82:BE83"/>
    <mergeCell ref="BF82:BF83"/>
    <mergeCell ref="BG82:BG83"/>
    <mergeCell ref="BH82:BH83"/>
    <mergeCell ref="BI82:BI83"/>
    <mergeCell ref="BJ82:BJ83"/>
    <mergeCell ref="BK82:BK83"/>
    <mergeCell ref="AT82:AT83"/>
    <mergeCell ref="AU82:AU83"/>
    <mergeCell ref="AV82:AV83"/>
    <mergeCell ref="AW82:AW83"/>
    <mergeCell ref="AX82:AX83"/>
    <mergeCell ref="AY82:AY83"/>
    <mergeCell ref="AZ82:AZ83"/>
    <mergeCell ref="BA82:BA83"/>
    <mergeCell ref="BB82:BB83"/>
    <mergeCell ref="AK82:AK83"/>
    <mergeCell ref="AL82:AL83"/>
    <mergeCell ref="AM82:AM83"/>
    <mergeCell ref="AN82:AN83"/>
    <mergeCell ref="AO82:AO83"/>
    <mergeCell ref="AP82:AP83"/>
    <mergeCell ref="AQ82:AQ83"/>
    <mergeCell ref="AR82:AR83"/>
    <mergeCell ref="AS82:AS83"/>
    <mergeCell ref="EQ86:EQ87"/>
    <mergeCell ref="ER86:ER87"/>
    <mergeCell ref="EV86:EV87"/>
    <mergeCell ref="EV88:EV89"/>
    <mergeCell ref="EW88:EW89"/>
    <mergeCell ref="EX88:EX89"/>
    <mergeCell ref="EY88:EY89"/>
    <mergeCell ref="EZ88:EZ89"/>
    <mergeCell ref="ES86:ES87"/>
    <mergeCell ref="ET86:ET87"/>
    <mergeCell ref="EU86:EU87"/>
    <mergeCell ref="EW86:EW87"/>
    <mergeCell ref="EX86:EX87"/>
    <mergeCell ref="EY86:EY87"/>
    <mergeCell ref="EZ86:EZ87"/>
    <mergeCell ref="EA86:EA87"/>
    <mergeCell ref="EB86:EB87"/>
    <mergeCell ref="EC86:EC87"/>
    <mergeCell ref="ED86:ED87"/>
    <mergeCell ref="EL86:EL87"/>
    <mergeCell ref="EM86:EM87"/>
    <mergeCell ref="EN86:EN87"/>
    <mergeCell ref="EO86:EO87"/>
    <mergeCell ref="EP86:EP87"/>
    <mergeCell ref="EE86:EE87"/>
    <mergeCell ref="EF86:EF87"/>
    <mergeCell ref="EG86:EG87"/>
    <mergeCell ref="EH86:EH87"/>
    <mergeCell ref="EI86:EI87"/>
    <mergeCell ref="EJ86:EJ87"/>
    <mergeCell ref="EK86:EK87"/>
    <mergeCell ref="DE88:DE89"/>
    <mergeCell ref="DF88:DF89"/>
    <mergeCell ref="DG88:DG89"/>
    <mergeCell ref="DH88:DH89"/>
    <mergeCell ref="DI88:DI89"/>
    <mergeCell ref="DJ88:DJ89"/>
    <mergeCell ref="DK88:DK89"/>
    <mergeCell ref="DQ86:DQ87"/>
    <mergeCell ref="DR86:DR87"/>
    <mergeCell ref="DS86:DS87"/>
    <mergeCell ref="DT86:DT87"/>
    <mergeCell ref="DU86:DU87"/>
    <mergeCell ref="DV86:DV87"/>
    <mergeCell ref="DW86:DW87"/>
    <mergeCell ref="DX86:DX87"/>
    <mergeCell ref="DY86:DY87"/>
    <mergeCell ref="DZ86:DZ87"/>
    <mergeCell ref="ET88:ET89"/>
    <mergeCell ref="EU88:EU89"/>
    <mergeCell ref="EM88:EM89"/>
    <mergeCell ref="EN88:EN89"/>
    <mergeCell ref="EO88:EO89"/>
    <mergeCell ref="EP88:EP89"/>
    <mergeCell ref="EQ88:EQ89"/>
    <mergeCell ref="ER88:ER89"/>
    <mergeCell ref="ES88:ES89"/>
    <mergeCell ref="EK88:EK89"/>
    <mergeCell ref="EL88:EL89"/>
    <mergeCell ref="ED88:ED89"/>
    <mergeCell ref="EE88:EE89"/>
    <mergeCell ref="EF88:EF89"/>
    <mergeCell ref="EG88:EG89"/>
    <mergeCell ref="EH88:EH89"/>
    <mergeCell ref="EI88:EI89"/>
    <mergeCell ref="EJ88:EJ89"/>
    <mergeCell ref="EB88:EB89"/>
    <mergeCell ref="EC88:EC89"/>
    <mergeCell ref="DU88:DU89"/>
    <mergeCell ref="DV88:DV89"/>
    <mergeCell ref="DW88:DW89"/>
    <mergeCell ref="DX88:DX89"/>
    <mergeCell ref="DY88:DY89"/>
    <mergeCell ref="DZ88:DZ89"/>
    <mergeCell ref="EA88:EA89"/>
    <mergeCell ref="DO86:DO87"/>
    <mergeCell ref="DP86:DP87"/>
    <mergeCell ref="DC86:DC87"/>
    <mergeCell ref="DD86:DD87"/>
    <mergeCell ref="DE86:DE87"/>
    <mergeCell ref="DF86:DF87"/>
    <mergeCell ref="DG86:DG87"/>
    <mergeCell ref="DH86:DH87"/>
    <mergeCell ref="DI86:DI87"/>
    <mergeCell ref="CR88:CR89"/>
    <mergeCell ref="CS88:CS89"/>
    <mergeCell ref="CT88:CT89"/>
    <mergeCell ref="CU88:CU89"/>
    <mergeCell ref="DJ86:DJ87"/>
    <mergeCell ref="DK86:DK87"/>
    <mergeCell ref="DL86:DL87"/>
    <mergeCell ref="DM86:DM87"/>
    <mergeCell ref="DN86:DN87"/>
    <mergeCell ref="CV86:CV87"/>
    <mergeCell ref="CW86:CW87"/>
    <mergeCell ref="CX86:CX87"/>
    <mergeCell ref="CY86:CY87"/>
    <mergeCell ref="CZ86:CZ87"/>
    <mergeCell ref="DA86:DA87"/>
    <mergeCell ref="DB86:DB87"/>
    <mergeCell ref="CI88:CI89"/>
    <mergeCell ref="CJ88:CJ89"/>
    <mergeCell ref="CK88:CK89"/>
    <mergeCell ref="CL88:CL89"/>
    <mergeCell ref="CM88:CM89"/>
    <mergeCell ref="CN88:CN89"/>
    <mergeCell ref="CO88:CO89"/>
    <mergeCell ref="CP88:CP89"/>
    <mergeCell ref="CQ88:CQ89"/>
    <mergeCell ref="BZ88:BZ89"/>
    <mergeCell ref="CA88:CA89"/>
    <mergeCell ref="CB88:CB89"/>
    <mergeCell ref="CC88:CC89"/>
    <mergeCell ref="CD88:CD89"/>
    <mergeCell ref="CE88:CE89"/>
    <mergeCell ref="CF88:CF89"/>
    <mergeCell ref="CG88:CG89"/>
    <mergeCell ref="CH88:CH89"/>
    <mergeCell ref="BQ88:BQ89"/>
    <mergeCell ref="BR88:BR89"/>
    <mergeCell ref="BS88:BS89"/>
    <mergeCell ref="BT88:BT89"/>
    <mergeCell ref="BU88:BU89"/>
    <mergeCell ref="BV88:BV89"/>
    <mergeCell ref="BW88:BW89"/>
    <mergeCell ref="BX88:BX89"/>
    <mergeCell ref="BY88:BY89"/>
    <mergeCell ref="BH88:BH89"/>
    <mergeCell ref="BI88:BI89"/>
    <mergeCell ref="BJ88:BJ89"/>
    <mergeCell ref="BK88:BK89"/>
    <mergeCell ref="BL88:BL89"/>
    <mergeCell ref="BM88:BM89"/>
    <mergeCell ref="BN88:BN89"/>
    <mergeCell ref="BO88:BO89"/>
    <mergeCell ref="BP88:BP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DC88:DC89"/>
    <mergeCell ref="DD88:DD89"/>
    <mergeCell ref="CV88:CV89"/>
    <mergeCell ref="CW88:CW89"/>
    <mergeCell ref="CX88:CX89"/>
    <mergeCell ref="CY88:CY89"/>
    <mergeCell ref="CZ88:CZ89"/>
    <mergeCell ref="DA88:DA89"/>
    <mergeCell ref="DB88:DB89"/>
    <mergeCell ref="AU86:AU87"/>
    <mergeCell ref="AV86:AV87"/>
    <mergeCell ref="AW86:AW87"/>
    <mergeCell ref="AX86:AX87"/>
    <mergeCell ref="A86:B87"/>
    <mergeCell ref="C86:C87"/>
    <mergeCell ref="D86:D87"/>
    <mergeCell ref="E86:E87"/>
    <mergeCell ref="F86:F87"/>
    <mergeCell ref="G86:G87"/>
    <mergeCell ref="H86:H87"/>
    <mergeCell ref="AL86:AL87"/>
    <mergeCell ref="AM86:AM87"/>
    <mergeCell ref="AN86:AN87"/>
    <mergeCell ref="AO86:AO87"/>
    <mergeCell ref="AP86:AP87"/>
    <mergeCell ref="AQ86:AQ87"/>
    <mergeCell ref="AR86:AR87"/>
    <mergeCell ref="AS86:AS87"/>
    <mergeCell ref="AT86:AT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AK86:AK87"/>
    <mergeCell ref="CR86:CR87"/>
    <mergeCell ref="CS86:CS87"/>
    <mergeCell ref="CT86:CT87"/>
    <mergeCell ref="CU86:CU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CI86:CI87"/>
    <mergeCell ref="CJ86:CJ87"/>
    <mergeCell ref="CK86:CK87"/>
    <mergeCell ref="CL86:CL87"/>
    <mergeCell ref="CM86:CM87"/>
    <mergeCell ref="CN86:CN87"/>
    <mergeCell ref="CO86:CO87"/>
    <mergeCell ref="CP86:CP87"/>
    <mergeCell ref="CQ86:CQ87"/>
    <mergeCell ref="BZ86:BZ87"/>
    <mergeCell ref="CA86:CA87"/>
    <mergeCell ref="CB86:CB87"/>
    <mergeCell ref="CC86:CC87"/>
    <mergeCell ref="CD86:CD87"/>
    <mergeCell ref="CE86:CE87"/>
    <mergeCell ref="CF86:CF87"/>
    <mergeCell ref="CG86:CG87"/>
    <mergeCell ref="CH86:CH87"/>
    <mergeCell ref="BQ86:BQ87"/>
    <mergeCell ref="BR86:BR87"/>
    <mergeCell ref="BS86:BS87"/>
    <mergeCell ref="BT86:BT87"/>
    <mergeCell ref="BU86:BU87"/>
    <mergeCell ref="BV86:BV87"/>
    <mergeCell ref="BW86:BW87"/>
    <mergeCell ref="BX86:BX87"/>
    <mergeCell ref="BY86:BY87"/>
    <mergeCell ref="BH86:BH87"/>
    <mergeCell ref="BI86:BI87"/>
    <mergeCell ref="BJ86:BJ87"/>
    <mergeCell ref="BK86:BK87"/>
    <mergeCell ref="BL86:BL87"/>
    <mergeCell ref="BM86:BM87"/>
    <mergeCell ref="BN86:BN87"/>
    <mergeCell ref="BO86:BO87"/>
    <mergeCell ref="BP86:BP87"/>
    <mergeCell ref="AY86:AY87"/>
    <mergeCell ref="AZ86:AZ87"/>
    <mergeCell ref="BA86:BA87"/>
    <mergeCell ref="BB86:BB87"/>
    <mergeCell ref="BC86:BC87"/>
    <mergeCell ref="BD86:BD87"/>
    <mergeCell ref="BE86:BE87"/>
    <mergeCell ref="BF86:BF87"/>
    <mergeCell ref="BG86:BG87"/>
    <mergeCell ref="X82:X83"/>
    <mergeCell ref="Y82:Y83"/>
    <mergeCell ref="Z82:Z83"/>
    <mergeCell ref="CY82:CY83"/>
    <mergeCell ref="CZ82:CZ83"/>
    <mergeCell ref="D60:EZ60"/>
    <mergeCell ref="D70:EZ70"/>
    <mergeCell ref="D71:EZ71"/>
    <mergeCell ref="D73:EZ73"/>
    <mergeCell ref="D79:EZ79"/>
    <mergeCell ref="CG82:CG83"/>
    <mergeCell ref="CH82:CH83"/>
    <mergeCell ref="CE82:CE83"/>
    <mergeCell ref="CF82:CF83"/>
    <mergeCell ref="BX82:BX83"/>
    <mergeCell ref="BY82:BY83"/>
    <mergeCell ref="BZ82:BZ83"/>
    <mergeCell ref="CA82:CA83"/>
    <mergeCell ref="CB82:CB83"/>
    <mergeCell ref="CC82:CC83"/>
    <mergeCell ref="CD82:CD83"/>
    <mergeCell ref="AH82:AH83"/>
    <mergeCell ref="AI82:AI83"/>
    <mergeCell ref="AJ82:AJ83"/>
    <mergeCell ref="O82:O83"/>
    <mergeCell ref="P82:P83"/>
    <mergeCell ref="Q82:Q83"/>
    <mergeCell ref="R82:R83"/>
    <mergeCell ref="S82:S83"/>
    <mergeCell ref="T82:T83"/>
    <mergeCell ref="U82:U83"/>
    <mergeCell ref="V82:V83"/>
    <mergeCell ref="W82:W83"/>
    <mergeCell ref="F82:F83"/>
    <mergeCell ref="G82:G83"/>
    <mergeCell ref="H82:H83"/>
    <mergeCell ref="I82:I83"/>
    <mergeCell ref="J82:J83"/>
    <mergeCell ref="K82:K83"/>
    <mergeCell ref="L82:L83"/>
    <mergeCell ref="M82:M83"/>
    <mergeCell ref="N82:N83"/>
    <mergeCell ref="A58:B58"/>
    <mergeCell ref="A60:C60"/>
    <mergeCell ref="A70:C70"/>
    <mergeCell ref="A71:B71"/>
    <mergeCell ref="A73:C73"/>
    <mergeCell ref="A81:B81"/>
    <mergeCell ref="A82:B83"/>
    <mergeCell ref="D82:D83"/>
    <mergeCell ref="E82:E83"/>
    <mergeCell ref="D44:EZ44"/>
    <mergeCell ref="D51:EZ51"/>
    <mergeCell ref="D52:EZ52"/>
    <mergeCell ref="D57:EZ57"/>
    <mergeCell ref="D58:EZ58"/>
    <mergeCell ref="D4:L4"/>
    <mergeCell ref="D7:L7"/>
    <mergeCell ref="A8:C8"/>
    <mergeCell ref="A9:B9"/>
    <mergeCell ref="A11:C11"/>
    <mergeCell ref="A12:B12"/>
    <mergeCell ref="A14:C14"/>
    <mergeCell ref="A15:B15"/>
    <mergeCell ref="A20:C20"/>
    <mergeCell ref="A21:B21"/>
    <mergeCell ref="A33:C33"/>
    <mergeCell ref="A34:B34"/>
    <mergeCell ref="A43:C43"/>
    <mergeCell ref="A44:B44"/>
    <mergeCell ref="A46:C46"/>
    <mergeCell ref="A51:C51"/>
    <mergeCell ref="A52:B52"/>
    <mergeCell ref="A54:C54"/>
    <mergeCell ref="A57:C57"/>
    <mergeCell ref="D8:EZ8"/>
    <mergeCell ref="D9:EZ9"/>
    <mergeCell ref="D14:EZ14"/>
    <mergeCell ref="D15:EZ15"/>
    <mergeCell ref="D20:EZ20"/>
    <mergeCell ref="D21:EZ21"/>
    <mergeCell ref="D33:EZ33"/>
    <mergeCell ref="D34:EZ34"/>
    <mergeCell ref="D43:EZ43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EY82:EY83"/>
    <mergeCell ref="EZ82:EZ83"/>
    <mergeCell ref="CI82:CI83"/>
    <mergeCell ref="CJ82:CJ83"/>
    <mergeCell ref="DA82:DA83"/>
    <mergeCell ref="DB82:DB83"/>
    <mergeCell ref="DC82:DC83"/>
    <mergeCell ref="DD82:DD83"/>
    <mergeCell ref="DE82:DE83"/>
    <mergeCell ref="CP7:CX7"/>
    <mergeCell ref="CY7:DG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AH5:AJ5"/>
    <mergeCell ref="AK5:AM5"/>
    <mergeCell ref="AN5:AP5"/>
    <mergeCell ref="AQ5:AS5"/>
    <mergeCell ref="M7:U7"/>
    <mergeCell ref="V7:AD7"/>
    <mergeCell ref="A4:B7"/>
    <mergeCell ref="C4:C7"/>
    <mergeCell ref="M4:U4"/>
    <mergeCell ref="V4:AD4"/>
    <mergeCell ref="AE4:AM4"/>
    <mergeCell ref="AN4:AV4"/>
    <mergeCell ref="AT5:AV5"/>
    <mergeCell ref="EW82:EW83"/>
    <mergeCell ref="EX82:EX83"/>
    <mergeCell ref="EP82:EP83"/>
    <mergeCell ref="EQ82:EQ83"/>
    <mergeCell ref="ER82:ER83"/>
    <mergeCell ref="ES82:ES83"/>
    <mergeCell ref="ET82:ET83"/>
    <mergeCell ref="EU82:EU83"/>
    <mergeCell ref="EV82:EV83"/>
    <mergeCell ref="EN82:EN83"/>
    <mergeCell ref="EO82:EO83"/>
    <mergeCell ref="EG82:EG83"/>
    <mergeCell ref="EH82:EH83"/>
    <mergeCell ref="EI82:EI83"/>
    <mergeCell ref="EJ82:EJ83"/>
    <mergeCell ref="EK82:EK83"/>
    <mergeCell ref="EL82:EL83"/>
    <mergeCell ref="EM82:EM83"/>
    <mergeCell ref="EE82:EE83"/>
    <mergeCell ref="EF82:EF83"/>
    <mergeCell ref="DX82:DX83"/>
    <mergeCell ref="DY82:DY83"/>
    <mergeCell ref="DZ82:DZ83"/>
    <mergeCell ref="EA82:EA83"/>
    <mergeCell ref="EB82:EB83"/>
    <mergeCell ref="EC82:EC83"/>
    <mergeCell ref="ED82:ED83"/>
    <mergeCell ref="DV82:DV83"/>
    <mergeCell ref="DW82:DW83"/>
    <mergeCell ref="DO82:DO83"/>
    <mergeCell ref="DP82:DP83"/>
    <mergeCell ref="DQ82:DQ83"/>
    <mergeCell ref="DR82:DR83"/>
    <mergeCell ref="DS82:DS83"/>
    <mergeCell ref="DT82:DT83"/>
    <mergeCell ref="DU82:DU83"/>
    <mergeCell ref="CT82:CT83"/>
    <mergeCell ref="CU82:CU83"/>
    <mergeCell ref="CV82:CV83"/>
    <mergeCell ref="CW82:CW83"/>
    <mergeCell ref="CX82:CX83"/>
    <mergeCell ref="DM82:DM83"/>
    <mergeCell ref="DN82:DN83"/>
    <mergeCell ref="DF82:DF83"/>
    <mergeCell ref="DG82:DG83"/>
    <mergeCell ref="DH82:DH83"/>
    <mergeCell ref="DI82:DI83"/>
    <mergeCell ref="DJ82:DJ83"/>
    <mergeCell ref="DK82:DK83"/>
    <mergeCell ref="DL82:DL83"/>
    <mergeCell ref="CK82:CK83"/>
    <mergeCell ref="CL82:CL83"/>
    <mergeCell ref="CM82:CM83"/>
    <mergeCell ref="CN82:CN83"/>
    <mergeCell ref="CO82:CO83"/>
    <mergeCell ref="CP82:CP83"/>
    <mergeCell ref="CQ82:CQ83"/>
    <mergeCell ref="CR82:CR83"/>
    <mergeCell ref="CS82:CS8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M20"/>
  <sheetViews>
    <sheetView workbookViewId="0"/>
  </sheetViews>
  <sheetFormatPr defaultColWidth="12.6328125" defaultRowHeight="15.75" customHeight="1"/>
  <cols>
    <col min="1" max="1" width="18.36328125" customWidth="1"/>
    <col min="10" max="10" width="14.453125" customWidth="1"/>
    <col min="12" max="12" width="13.90625" customWidth="1"/>
    <col min="13" max="13" width="13.453125" customWidth="1"/>
  </cols>
  <sheetData>
    <row r="1" spans="1:13" ht="15.75" customHeight="1">
      <c r="A1" s="211" t="s">
        <v>126</v>
      </c>
    </row>
    <row r="3" spans="1:13" ht="15.75" customHeight="1">
      <c r="A3" s="355" t="s">
        <v>127</v>
      </c>
      <c r="B3" s="356" t="s">
        <v>128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6"/>
    </row>
    <row r="4" spans="1:13" ht="15.75" customHeight="1">
      <c r="A4" s="244"/>
      <c r="B4" s="212" t="s">
        <v>129</v>
      </c>
      <c r="C4" s="212" t="s">
        <v>130</v>
      </c>
      <c r="D4" s="212" t="s">
        <v>131</v>
      </c>
      <c r="E4" s="212" t="s">
        <v>132</v>
      </c>
      <c r="F4" s="212" t="s">
        <v>133</v>
      </c>
      <c r="G4" s="212" t="s">
        <v>134</v>
      </c>
      <c r="H4" s="212" t="s">
        <v>135</v>
      </c>
      <c r="I4" s="212" t="s">
        <v>136</v>
      </c>
      <c r="J4" s="212" t="s">
        <v>137</v>
      </c>
      <c r="K4" s="212" t="s">
        <v>138</v>
      </c>
      <c r="L4" s="212" t="s">
        <v>139</v>
      </c>
      <c r="M4" s="212" t="s">
        <v>140</v>
      </c>
    </row>
    <row r="5" spans="1:13" ht="15.75" customHeight="1">
      <c r="A5" s="25" t="s">
        <v>141</v>
      </c>
      <c r="B5" s="25" t="b">
        <v>1</v>
      </c>
      <c r="C5" s="25" t="b">
        <v>1</v>
      </c>
      <c r="D5" s="25" t="b">
        <v>1</v>
      </c>
      <c r="E5" s="25" t="b">
        <v>1</v>
      </c>
      <c r="F5" s="25" t="b">
        <v>1</v>
      </c>
      <c r="G5" s="25" t="b">
        <v>1</v>
      </c>
      <c r="H5" s="25" t="b">
        <v>1</v>
      </c>
      <c r="I5" s="25" t="b">
        <v>1</v>
      </c>
      <c r="J5" s="25" t="b">
        <v>1</v>
      </c>
      <c r="K5" s="25" t="b">
        <v>1</v>
      </c>
      <c r="L5" s="25" t="b">
        <v>1</v>
      </c>
      <c r="M5" s="25" t="b">
        <v>1</v>
      </c>
    </row>
    <row r="6" spans="1:13" ht="15.75" customHeight="1">
      <c r="A6" s="25" t="s">
        <v>142</v>
      </c>
      <c r="B6" s="25" t="b">
        <v>1</v>
      </c>
      <c r="C6" s="25" t="b">
        <v>1</v>
      </c>
      <c r="D6" s="25" t="b">
        <v>1</v>
      </c>
      <c r="E6" s="25" t="b">
        <v>1</v>
      </c>
      <c r="F6" s="25" t="b">
        <v>1</v>
      </c>
      <c r="G6" s="25" t="b">
        <v>1</v>
      </c>
      <c r="H6" s="25" t="b">
        <v>1</v>
      </c>
      <c r="I6" s="25" t="b">
        <v>1</v>
      </c>
      <c r="J6" s="25" t="b">
        <v>1</v>
      </c>
      <c r="K6" s="25" t="b">
        <v>1</v>
      </c>
      <c r="L6" s="25" t="b">
        <v>1</v>
      </c>
      <c r="M6" s="25" t="b">
        <v>1</v>
      </c>
    </row>
    <row r="7" spans="1:13" ht="15.75" customHeight="1">
      <c r="A7" s="25" t="s">
        <v>143</v>
      </c>
      <c r="B7" s="25" t="b">
        <v>1</v>
      </c>
      <c r="C7" s="25" t="b">
        <v>1</v>
      </c>
      <c r="D7" s="25" t="b">
        <v>1</v>
      </c>
      <c r="E7" s="25" t="b">
        <v>1</v>
      </c>
      <c r="F7" s="25" t="b">
        <v>1</v>
      </c>
      <c r="G7" s="25" t="b">
        <v>1</v>
      </c>
      <c r="H7" s="25" t="b">
        <v>1</v>
      </c>
      <c r="I7" s="25" t="b">
        <v>1</v>
      </c>
      <c r="J7" s="25" t="b">
        <v>1</v>
      </c>
      <c r="K7" s="25" t="b">
        <v>1</v>
      </c>
      <c r="L7" s="25" t="b">
        <v>1</v>
      </c>
      <c r="M7" s="25" t="b">
        <v>1</v>
      </c>
    </row>
    <row r="8" spans="1:13" ht="15.75" customHeight="1">
      <c r="A8" s="25" t="s">
        <v>144</v>
      </c>
      <c r="B8" s="25" t="b">
        <v>1</v>
      </c>
      <c r="C8" s="25" t="b">
        <v>1</v>
      </c>
      <c r="D8" s="25" t="b">
        <v>1</v>
      </c>
      <c r="E8" s="25" t="b">
        <v>1</v>
      </c>
      <c r="F8" s="25" t="b">
        <v>1</v>
      </c>
      <c r="G8" s="25" t="b">
        <v>1</v>
      </c>
      <c r="H8" s="25" t="b">
        <v>1</v>
      </c>
      <c r="I8" s="25" t="b">
        <v>1</v>
      </c>
      <c r="J8" s="25" t="b">
        <v>1</v>
      </c>
      <c r="K8" s="25" t="b">
        <v>1</v>
      </c>
      <c r="L8" s="25" t="b">
        <v>1</v>
      </c>
      <c r="M8" s="25" t="b">
        <v>1</v>
      </c>
    </row>
    <row r="9" spans="1:13" ht="15.75" customHeight="1">
      <c r="A9" s="25" t="s">
        <v>145</v>
      </c>
      <c r="B9" s="25" t="b">
        <v>1</v>
      </c>
      <c r="C9" s="25" t="b">
        <v>1</v>
      </c>
      <c r="D9" s="25" t="b">
        <v>1</v>
      </c>
      <c r="E9" s="25" t="b">
        <v>1</v>
      </c>
      <c r="F9" s="25" t="b">
        <v>1</v>
      </c>
      <c r="G9" s="25" t="b">
        <v>1</v>
      </c>
      <c r="H9" s="25" t="b">
        <v>1</v>
      </c>
      <c r="I9" s="25" t="b">
        <v>1</v>
      </c>
      <c r="J9" s="25" t="b">
        <v>1</v>
      </c>
      <c r="K9" s="25" t="b">
        <v>1</v>
      </c>
      <c r="L9" s="25" t="b">
        <v>1</v>
      </c>
      <c r="M9" s="25" t="b">
        <v>1</v>
      </c>
    </row>
    <row r="10" spans="1:13" ht="15.75" customHeight="1">
      <c r="A10" s="25" t="s">
        <v>146</v>
      </c>
      <c r="B10" s="25" t="b">
        <v>1</v>
      </c>
      <c r="C10" s="25" t="b">
        <v>1</v>
      </c>
      <c r="D10" s="25" t="b">
        <v>1</v>
      </c>
      <c r="E10" s="25" t="b">
        <v>1</v>
      </c>
      <c r="F10" s="25" t="b">
        <v>1</v>
      </c>
      <c r="G10" s="25" t="b">
        <v>1</v>
      </c>
      <c r="H10" s="25" t="b">
        <v>1</v>
      </c>
      <c r="I10" s="25" t="b">
        <v>1</v>
      </c>
      <c r="J10" s="25" t="b">
        <v>1</v>
      </c>
      <c r="K10" s="25" t="b">
        <v>1</v>
      </c>
      <c r="L10" s="25" t="b">
        <v>1</v>
      </c>
      <c r="M10" s="25" t="b">
        <v>1</v>
      </c>
    </row>
    <row r="11" spans="1:13" ht="15.75" customHeight="1">
      <c r="A11" s="25" t="s">
        <v>147</v>
      </c>
      <c r="B11" s="25" t="b">
        <v>1</v>
      </c>
      <c r="C11" s="25" t="b">
        <v>1</v>
      </c>
      <c r="D11" s="25" t="b">
        <v>1</v>
      </c>
      <c r="E11" s="25" t="b">
        <v>1</v>
      </c>
      <c r="F11" s="25" t="b">
        <v>1</v>
      </c>
      <c r="G11" s="25" t="b">
        <v>1</v>
      </c>
      <c r="H11" s="25" t="b">
        <v>1</v>
      </c>
      <c r="I11" s="25" t="b">
        <v>1</v>
      </c>
      <c r="J11" s="25" t="b">
        <v>1</v>
      </c>
      <c r="K11" s="25" t="b">
        <v>1</v>
      </c>
      <c r="L11" s="25" t="b">
        <v>1</v>
      </c>
      <c r="M11" s="25" t="b">
        <v>1</v>
      </c>
    </row>
    <row r="12" spans="1:13" ht="15.75" customHeight="1">
      <c r="A12" s="25" t="s">
        <v>148</v>
      </c>
      <c r="B12" s="25" t="b">
        <v>1</v>
      </c>
      <c r="C12" s="25" t="b">
        <v>1</v>
      </c>
      <c r="D12" s="25" t="b">
        <v>1</v>
      </c>
      <c r="E12" s="25" t="b">
        <v>1</v>
      </c>
      <c r="F12" s="25" t="b">
        <v>1</v>
      </c>
      <c r="G12" s="25" t="b">
        <v>1</v>
      </c>
      <c r="H12" s="26" t="b">
        <v>0</v>
      </c>
      <c r="I12" s="26" t="b">
        <v>0</v>
      </c>
      <c r="J12" s="26" t="b">
        <v>0</v>
      </c>
      <c r="K12" s="26" t="b">
        <v>0</v>
      </c>
      <c r="L12" s="26" t="b">
        <v>0</v>
      </c>
      <c r="M12" s="26" t="b">
        <v>0</v>
      </c>
    </row>
    <row r="13" spans="1:13" ht="15.75" customHeight="1">
      <c r="A13" s="25" t="s">
        <v>149</v>
      </c>
      <c r="B13" s="25" t="b">
        <v>1</v>
      </c>
      <c r="C13" s="25" t="b">
        <v>1</v>
      </c>
      <c r="D13" s="25" t="b">
        <v>1</v>
      </c>
      <c r="E13" s="25" t="b">
        <v>1</v>
      </c>
      <c r="F13" s="25" t="b">
        <v>1</v>
      </c>
      <c r="G13" s="25" t="b">
        <v>1</v>
      </c>
      <c r="H13" s="25" t="b">
        <v>1</v>
      </c>
      <c r="I13" s="25" t="b">
        <v>1</v>
      </c>
      <c r="J13" s="25" t="b">
        <v>1</v>
      </c>
      <c r="K13" s="25" t="b">
        <v>1</v>
      </c>
      <c r="L13" s="25" t="b">
        <v>1</v>
      </c>
      <c r="M13" s="25" t="b">
        <v>1</v>
      </c>
    </row>
    <row r="14" spans="1:13" ht="15.75" customHeight="1">
      <c r="A14" s="25" t="s">
        <v>150</v>
      </c>
      <c r="B14" s="25" t="b">
        <v>1</v>
      </c>
      <c r="C14" s="25" t="b">
        <v>1</v>
      </c>
      <c r="D14" s="25" t="b">
        <v>1</v>
      </c>
      <c r="E14" s="25" t="b">
        <v>1</v>
      </c>
      <c r="F14" s="25" t="b">
        <v>1</v>
      </c>
      <c r="G14" s="25" t="b">
        <v>1</v>
      </c>
      <c r="H14" s="25" t="b">
        <v>1</v>
      </c>
      <c r="I14" s="25" t="b">
        <v>1</v>
      </c>
      <c r="J14" s="25" t="b">
        <v>1</v>
      </c>
      <c r="K14" s="25" t="b">
        <v>1</v>
      </c>
      <c r="L14" s="25" t="b">
        <v>1</v>
      </c>
      <c r="M14" s="25" t="b">
        <v>1</v>
      </c>
    </row>
    <row r="15" spans="1:13" ht="15.75" customHeight="1">
      <c r="A15" s="25" t="s">
        <v>151</v>
      </c>
      <c r="B15" s="25" t="b">
        <v>1</v>
      </c>
      <c r="C15" s="25" t="b">
        <v>1</v>
      </c>
      <c r="D15" s="25" t="b">
        <v>1</v>
      </c>
      <c r="E15" s="25" t="b">
        <v>1</v>
      </c>
      <c r="F15" s="25" t="b">
        <v>1</v>
      </c>
      <c r="G15" s="25" t="b">
        <v>1</v>
      </c>
      <c r="H15" s="25" t="b">
        <v>1</v>
      </c>
      <c r="I15" s="25" t="b">
        <v>1</v>
      </c>
      <c r="J15" s="25" t="b">
        <v>1</v>
      </c>
      <c r="K15" s="25" t="b">
        <v>1</v>
      </c>
      <c r="L15" s="25" t="b">
        <v>1</v>
      </c>
      <c r="M15" s="25" t="b">
        <v>1</v>
      </c>
    </row>
    <row r="16" spans="1:13" ht="15.75" customHeight="1">
      <c r="A16" s="25" t="s">
        <v>152</v>
      </c>
      <c r="B16" s="25" t="b">
        <v>1</v>
      </c>
      <c r="C16" s="25" t="b">
        <v>1</v>
      </c>
      <c r="D16" s="25" t="b">
        <v>1</v>
      </c>
      <c r="E16" s="25" t="b">
        <v>1</v>
      </c>
      <c r="F16" s="25" t="b">
        <v>1</v>
      </c>
      <c r="G16" s="25" t="b">
        <v>1</v>
      </c>
      <c r="H16" s="26" t="b">
        <v>0</v>
      </c>
      <c r="I16" s="26" t="b">
        <v>0</v>
      </c>
      <c r="J16" s="26" t="b">
        <v>0</v>
      </c>
      <c r="K16" s="25" t="b">
        <v>1</v>
      </c>
      <c r="L16" s="25" t="b">
        <v>1</v>
      </c>
      <c r="M16" s="25" t="b">
        <v>1</v>
      </c>
    </row>
    <row r="17" spans="1:13" ht="15.75" customHeight="1">
      <c r="A17" s="25" t="s">
        <v>153</v>
      </c>
      <c r="B17" s="25" t="b">
        <v>1</v>
      </c>
      <c r="C17" s="25" t="b">
        <v>1</v>
      </c>
      <c r="D17" s="25" t="b">
        <v>1</v>
      </c>
      <c r="E17" s="25" t="b">
        <v>1</v>
      </c>
      <c r="F17" s="25" t="b">
        <v>1</v>
      </c>
      <c r="G17" s="25" t="b">
        <v>1</v>
      </c>
      <c r="H17" s="25" t="b">
        <v>1</v>
      </c>
      <c r="I17" s="25" t="b">
        <v>1</v>
      </c>
      <c r="J17" s="25" t="b">
        <v>1</v>
      </c>
      <c r="K17" s="25" t="b">
        <v>1</v>
      </c>
      <c r="L17" s="25" t="b">
        <v>1</v>
      </c>
      <c r="M17" s="25" t="b">
        <v>1</v>
      </c>
    </row>
    <row r="18" spans="1:13" ht="15.75" customHeight="1">
      <c r="A18" s="25" t="s">
        <v>154</v>
      </c>
      <c r="B18" s="25" t="b">
        <v>1</v>
      </c>
      <c r="C18" s="25" t="b">
        <v>1</v>
      </c>
      <c r="D18" s="25" t="b">
        <v>1</v>
      </c>
      <c r="E18" s="25" t="b">
        <v>1</v>
      </c>
      <c r="F18" s="25" t="b">
        <v>1</v>
      </c>
      <c r="G18" s="25" t="b">
        <v>1</v>
      </c>
      <c r="H18" s="25" t="b">
        <v>1</v>
      </c>
      <c r="I18" s="25" t="b">
        <v>1</v>
      </c>
      <c r="J18" s="25" t="b">
        <v>1</v>
      </c>
      <c r="K18" s="25" t="b">
        <v>1</v>
      </c>
      <c r="L18" s="25" t="b">
        <v>1</v>
      </c>
      <c r="M18" s="25" t="b">
        <v>1</v>
      </c>
    </row>
    <row r="19" spans="1:13" ht="15.75" customHeight="1">
      <c r="A19" s="25" t="s">
        <v>155</v>
      </c>
      <c r="B19" s="25" t="b">
        <v>1</v>
      </c>
      <c r="C19" s="25" t="b">
        <v>1</v>
      </c>
      <c r="D19" s="25" t="b">
        <v>1</v>
      </c>
      <c r="E19" s="25" t="b">
        <v>1</v>
      </c>
      <c r="F19" s="25" t="b">
        <v>1</v>
      </c>
      <c r="G19" s="25" t="b">
        <v>1</v>
      </c>
      <c r="H19" s="25" t="b">
        <v>1</v>
      </c>
      <c r="I19" s="25" t="b">
        <v>1</v>
      </c>
      <c r="J19" s="25" t="b">
        <v>1</v>
      </c>
      <c r="K19" s="25" t="b">
        <v>1</v>
      </c>
      <c r="L19" s="25" t="b">
        <v>1</v>
      </c>
      <c r="M19" s="25" t="b">
        <v>1</v>
      </c>
    </row>
    <row r="20" spans="1:13" ht="12.5">
      <c r="A20" s="25" t="s">
        <v>156</v>
      </c>
      <c r="B20" s="25" t="b">
        <v>1</v>
      </c>
      <c r="C20" s="25" t="b">
        <v>1</v>
      </c>
      <c r="D20" s="25" t="b">
        <v>1</v>
      </c>
      <c r="E20" s="25" t="b">
        <v>1</v>
      </c>
      <c r="F20" s="25" t="b">
        <v>1</v>
      </c>
      <c r="G20" s="25" t="b">
        <v>1</v>
      </c>
      <c r="H20" s="25" t="b">
        <v>1</v>
      </c>
      <c r="I20" s="25" t="b">
        <v>1</v>
      </c>
      <c r="J20" s="25" t="b">
        <v>1</v>
      </c>
      <c r="K20" s="25" t="b">
        <v>1</v>
      </c>
      <c r="L20" s="25" t="b">
        <v>1</v>
      </c>
      <c r="M20" s="25" t="b">
        <v>1</v>
      </c>
    </row>
  </sheetData>
  <mergeCells count="2">
    <mergeCell ref="A3:A4"/>
    <mergeCell ref="B3:M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E1000"/>
  <sheetViews>
    <sheetView workbookViewId="0"/>
  </sheetViews>
  <sheetFormatPr defaultColWidth="12.6328125" defaultRowHeight="15.75" customHeight="1"/>
  <cols>
    <col min="1" max="1" width="4.7265625" customWidth="1"/>
    <col min="2" max="2" width="21.36328125" customWidth="1"/>
    <col min="3" max="3" width="23.08984375" customWidth="1"/>
    <col min="4" max="4" width="17.90625" customWidth="1"/>
    <col min="5" max="5" width="16.453125" customWidth="1"/>
    <col min="6" max="6" width="15" customWidth="1"/>
    <col min="7" max="49" width="7.7265625" customWidth="1"/>
    <col min="50" max="51" width="10.08984375" customWidth="1"/>
    <col min="52" max="55" width="7.7265625" customWidth="1"/>
    <col min="56" max="56" width="10.90625" customWidth="1"/>
  </cols>
  <sheetData>
    <row r="1" spans="1:57" ht="16.5">
      <c r="A1" s="213" t="s">
        <v>157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BA1" s="215"/>
      <c r="BB1" s="215"/>
      <c r="BC1" s="215"/>
      <c r="BD1" s="215"/>
    </row>
    <row r="2" spans="1:57" ht="14.5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BA2" s="215"/>
      <c r="BB2" s="215"/>
      <c r="BC2" s="215"/>
      <c r="BD2" s="215"/>
    </row>
    <row r="3" spans="1:57" ht="14.5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BA3" s="215"/>
      <c r="BB3" s="215"/>
      <c r="BC3" s="215"/>
      <c r="BD3" s="215"/>
    </row>
    <row r="4" spans="1:57" ht="14.5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BA4" s="215"/>
      <c r="BB4" s="215"/>
      <c r="BC4" s="215"/>
      <c r="BD4" s="215"/>
    </row>
    <row r="5" spans="1:57" ht="15" customHeight="1">
      <c r="A5" s="357" t="s">
        <v>94</v>
      </c>
      <c r="B5" s="357" t="s">
        <v>158</v>
      </c>
      <c r="C5" s="357" t="s">
        <v>127</v>
      </c>
      <c r="D5" s="357" t="s">
        <v>159</v>
      </c>
      <c r="E5" s="357" t="s">
        <v>160</v>
      </c>
      <c r="F5" s="357" t="s">
        <v>161</v>
      </c>
      <c r="G5" s="363" t="s">
        <v>162</v>
      </c>
      <c r="H5" s="261"/>
      <c r="I5" s="261"/>
      <c r="J5" s="261"/>
      <c r="K5" s="261"/>
      <c r="L5" s="261"/>
      <c r="M5" s="261"/>
      <c r="N5" s="261"/>
      <c r="O5" s="264"/>
      <c r="P5" s="359" t="s">
        <v>163</v>
      </c>
      <c r="Q5" s="360" t="s">
        <v>164</v>
      </c>
      <c r="R5" s="261"/>
      <c r="S5" s="261"/>
      <c r="T5" s="261"/>
      <c r="U5" s="261"/>
      <c r="V5" s="261"/>
      <c r="W5" s="261"/>
      <c r="X5" s="261"/>
      <c r="Y5" s="261"/>
      <c r="Z5" s="261"/>
      <c r="AA5" s="264"/>
      <c r="AB5" s="361" t="s">
        <v>165</v>
      </c>
      <c r="AC5" s="360" t="s">
        <v>166</v>
      </c>
      <c r="AD5" s="261"/>
      <c r="AE5" s="264"/>
      <c r="AF5" s="361" t="s">
        <v>167</v>
      </c>
      <c r="AG5" s="360" t="s">
        <v>168</v>
      </c>
      <c r="AH5" s="261"/>
      <c r="AI5" s="261"/>
      <c r="AJ5" s="261"/>
      <c r="AK5" s="264"/>
      <c r="AL5" s="361" t="s">
        <v>169</v>
      </c>
      <c r="AM5" s="360" t="s">
        <v>170</v>
      </c>
      <c r="AN5" s="261"/>
      <c r="AO5" s="261"/>
      <c r="AP5" s="261"/>
      <c r="AQ5" s="261"/>
      <c r="AR5" s="261"/>
      <c r="AS5" s="261"/>
      <c r="AT5" s="261"/>
      <c r="AU5" s="261"/>
      <c r="AV5" s="264"/>
      <c r="AW5" s="359" t="s">
        <v>171</v>
      </c>
      <c r="AX5" s="360" t="s">
        <v>172</v>
      </c>
      <c r="AY5" s="264"/>
      <c r="AZ5" s="361" t="s">
        <v>173</v>
      </c>
      <c r="BA5" s="362" t="s">
        <v>174</v>
      </c>
      <c r="BB5" s="261"/>
      <c r="BC5" s="261"/>
      <c r="BD5" s="264"/>
      <c r="BE5" s="361" t="s">
        <v>175</v>
      </c>
    </row>
    <row r="6" spans="1:57" ht="15" customHeight="1">
      <c r="A6" s="358"/>
      <c r="B6" s="358"/>
      <c r="C6" s="358"/>
      <c r="D6" s="358"/>
      <c r="E6" s="358"/>
      <c r="F6" s="358"/>
      <c r="G6" s="288"/>
      <c r="H6" s="278"/>
      <c r="I6" s="278"/>
      <c r="J6" s="278"/>
      <c r="K6" s="278"/>
      <c r="L6" s="278"/>
      <c r="M6" s="278"/>
      <c r="N6" s="278"/>
      <c r="O6" s="247"/>
      <c r="P6" s="358"/>
      <c r="Q6" s="288"/>
      <c r="R6" s="278"/>
      <c r="S6" s="278"/>
      <c r="T6" s="278"/>
      <c r="U6" s="278"/>
      <c r="V6" s="278"/>
      <c r="W6" s="278"/>
      <c r="X6" s="278"/>
      <c r="Y6" s="278"/>
      <c r="Z6" s="278"/>
      <c r="AA6" s="247"/>
      <c r="AB6" s="358"/>
      <c r="AC6" s="288"/>
      <c r="AD6" s="278"/>
      <c r="AE6" s="247"/>
      <c r="AF6" s="358"/>
      <c r="AG6" s="288"/>
      <c r="AH6" s="278"/>
      <c r="AI6" s="278"/>
      <c r="AJ6" s="278"/>
      <c r="AK6" s="247"/>
      <c r="AL6" s="358"/>
      <c r="AM6" s="288"/>
      <c r="AN6" s="278"/>
      <c r="AO6" s="278"/>
      <c r="AP6" s="278"/>
      <c r="AQ6" s="278"/>
      <c r="AR6" s="278"/>
      <c r="AS6" s="278"/>
      <c r="AT6" s="278"/>
      <c r="AU6" s="278"/>
      <c r="AV6" s="247"/>
      <c r="AW6" s="358"/>
      <c r="AX6" s="288"/>
      <c r="AY6" s="247"/>
      <c r="AZ6" s="358"/>
      <c r="BA6" s="288"/>
      <c r="BB6" s="278"/>
      <c r="BC6" s="278"/>
      <c r="BD6" s="247"/>
      <c r="BE6" s="358"/>
    </row>
    <row r="7" spans="1:57" ht="139.5" customHeight="1">
      <c r="A7" s="244"/>
      <c r="B7" s="244"/>
      <c r="C7" s="244"/>
      <c r="D7" s="244"/>
      <c r="E7" s="244"/>
      <c r="F7" s="244"/>
      <c r="G7" s="216" t="s">
        <v>176</v>
      </c>
      <c r="H7" s="216" t="s">
        <v>177</v>
      </c>
      <c r="I7" s="216" t="s">
        <v>178</v>
      </c>
      <c r="J7" s="216" t="s">
        <v>179</v>
      </c>
      <c r="K7" s="216" t="s">
        <v>180</v>
      </c>
      <c r="L7" s="216" t="s">
        <v>181</v>
      </c>
      <c r="M7" s="216" t="s">
        <v>182</v>
      </c>
      <c r="N7" s="216" t="s">
        <v>183</v>
      </c>
      <c r="O7" s="216" t="s">
        <v>184</v>
      </c>
      <c r="P7" s="244"/>
      <c r="Q7" s="216" t="s">
        <v>185</v>
      </c>
      <c r="R7" s="216" t="s">
        <v>186</v>
      </c>
      <c r="S7" s="216" t="s">
        <v>187</v>
      </c>
      <c r="T7" s="216" t="s">
        <v>188</v>
      </c>
      <c r="U7" s="216" t="s">
        <v>189</v>
      </c>
      <c r="V7" s="216" t="s">
        <v>190</v>
      </c>
      <c r="W7" s="216" t="s">
        <v>191</v>
      </c>
      <c r="X7" s="216" t="s">
        <v>192</v>
      </c>
      <c r="Y7" s="216" t="s">
        <v>193</v>
      </c>
      <c r="Z7" s="216" t="s">
        <v>194</v>
      </c>
      <c r="AA7" s="216" t="s">
        <v>195</v>
      </c>
      <c r="AB7" s="244"/>
      <c r="AC7" s="216" t="s">
        <v>196</v>
      </c>
      <c r="AD7" s="216" t="s">
        <v>197</v>
      </c>
      <c r="AE7" s="216" t="s">
        <v>198</v>
      </c>
      <c r="AF7" s="244"/>
      <c r="AG7" s="216" t="s">
        <v>199</v>
      </c>
      <c r="AH7" s="216" t="s">
        <v>200</v>
      </c>
      <c r="AI7" s="216" t="s">
        <v>201</v>
      </c>
      <c r="AJ7" s="216" t="s">
        <v>202</v>
      </c>
      <c r="AK7" s="216" t="s">
        <v>203</v>
      </c>
      <c r="AL7" s="244"/>
      <c r="AM7" s="216" t="s">
        <v>204</v>
      </c>
      <c r="AN7" s="216" t="s">
        <v>205</v>
      </c>
      <c r="AO7" s="216" t="s">
        <v>206</v>
      </c>
      <c r="AP7" s="216" t="s">
        <v>207</v>
      </c>
      <c r="AQ7" s="216" t="s">
        <v>208</v>
      </c>
      <c r="AR7" s="216" t="s">
        <v>209</v>
      </c>
      <c r="AS7" s="216" t="s">
        <v>210</v>
      </c>
      <c r="AT7" s="216" t="s">
        <v>211</v>
      </c>
      <c r="AU7" s="216" t="s">
        <v>212</v>
      </c>
      <c r="AV7" s="216" t="s">
        <v>213</v>
      </c>
      <c r="AW7" s="244"/>
      <c r="AX7" s="216" t="s">
        <v>214</v>
      </c>
      <c r="AY7" s="216" t="s">
        <v>215</v>
      </c>
      <c r="AZ7" s="244"/>
      <c r="BA7" s="217" t="s">
        <v>216</v>
      </c>
      <c r="BB7" s="217" t="s">
        <v>217</v>
      </c>
      <c r="BC7" s="217" t="s">
        <v>218</v>
      </c>
      <c r="BD7" s="217" t="s">
        <v>219</v>
      </c>
      <c r="BE7" s="244"/>
    </row>
    <row r="8" spans="1:57" ht="14.25" customHeight="1">
      <c r="A8" s="218">
        <v>1</v>
      </c>
      <c r="B8" s="218">
        <v>2</v>
      </c>
      <c r="C8" s="218">
        <v>3</v>
      </c>
      <c r="D8" s="218">
        <v>4</v>
      </c>
      <c r="E8" s="218">
        <v>5</v>
      </c>
      <c r="F8" s="218">
        <v>6</v>
      </c>
      <c r="G8" s="218">
        <v>7</v>
      </c>
      <c r="H8" s="218">
        <v>8</v>
      </c>
      <c r="I8" s="218">
        <v>9</v>
      </c>
      <c r="J8" s="218">
        <v>10</v>
      </c>
      <c r="K8" s="218">
        <v>11</v>
      </c>
      <c r="L8" s="218">
        <v>12</v>
      </c>
      <c r="M8" s="218">
        <v>13</v>
      </c>
      <c r="N8" s="218">
        <v>14</v>
      </c>
      <c r="O8" s="218">
        <v>15</v>
      </c>
      <c r="P8" s="219">
        <v>16</v>
      </c>
      <c r="Q8" s="218">
        <v>17</v>
      </c>
      <c r="R8" s="218">
        <v>18</v>
      </c>
      <c r="S8" s="218">
        <v>19</v>
      </c>
      <c r="T8" s="218">
        <v>20</v>
      </c>
      <c r="U8" s="218">
        <v>21</v>
      </c>
      <c r="V8" s="218">
        <v>22</v>
      </c>
      <c r="W8" s="218">
        <v>23</v>
      </c>
      <c r="X8" s="218">
        <v>24</v>
      </c>
      <c r="Y8" s="218">
        <v>25</v>
      </c>
      <c r="Z8" s="218">
        <v>26</v>
      </c>
      <c r="AA8" s="218">
        <v>27</v>
      </c>
      <c r="AB8" s="219">
        <v>28</v>
      </c>
      <c r="AC8" s="218">
        <v>29</v>
      </c>
      <c r="AD8" s="218">
        <v>30</v>
      </c>
      <c r="AE8" s="218">
        <v>31</v>
      </c>
      <c r="AF8" s="219">
        <v>32</v>
      </c>
      <c r="AG8" s="218">
        <v>33</v>
      </c>
      <c r="AH8" s="218">
        <v>34</v>
      </c>
      <c r="AI8" s="218">
        <v>35</v>
      </c>
      <c r="AJ8" s="218">
        <v>36</v>
      </c>
      <c r="AK8" s="218">
        <v>37</v>
      </c>
      <c r="AL8" s="219">
        <v>38</v>
      </c>
      <c r="AM8" s="218">
        <v>39</v>
      </c>
      <c r="AN8" s="218">
        <v>40</v>
      </c>
      <c r="AO8" s="218">
        <v>41</v>
      </c>
      <c r="AP8" s="218">
        <v>42</v>
      </c>
      <c r="AQ8" s="218">
        <v>43</v>
      </c>
      <c r="AR8" s="218">
        <v>44</v>
      </c>
      <c r="AS8" s="218">
        <v>45</v>
      </c>
      <c r="AT8" s="218">
        <v>46</v>
      </c>
      <c r="AU8" s="218">
        <v>47</v>
      </c>
      <c r="AV8" s="218">
        <v>48</v>
      </c>
      <c r="AW8" s="219">
        <v>49</v>
      </c>
      <c r="AX8" s="218">
        <v>50</v>
      </c>
      <c r="AY8" s="218">
        <v>51</v>
      </c>
      <c r="AZ8" s="219">
        <v>52</v>
      </c>
      <c r="BA8" s="220"/>
      <c r="BB8" s="220"/>
      <c r="BC8" s="220"/>
      <c r="BD8" s="220"/>
      <c r="BE8" s="219">
        <v>52</v>
      </c>
    </row>
    <row r="9" spans="1:57" ht="22.5" customHeight="1">
      <c r="A9" s="221">
        <v>1</v>
      </c>
      <c r="B9" s="222"/>
      <c r="C9" s="223" t="s">
        <v>5</v>
      </c>
      <c r="D9" s="224"/>
      <c r="E9" s="221"/>
      <c r="F9" s="221"/>
      <c r="G9" s="221">
        <f>Desember!L13</f>
        <v>4162</v>
      </c>
      <c r="H9" s="221"/>
      <c r="I9" s="221"/>
      <c r="J9" s="221"/>
      <c r="K9" s="221"/>
      <c r="L9" s="221"/>
      <c r="M9" s="221"/>
      <c r="N9" s="221">
        <f>Desember!L17</f>
        <v>1371</v>
      </c>
      <c r="O9" s="221">
        <f>Desember!L18</f>
        <v>1113</v>
      </c>
      <c r="P9" s="225">
        <f t="shared" ref="P9:P24" si="0">SUM(H9:O9)</f>
        <v>2484</v>
      </c>
      <c r="Q9" s="221">
        <f>Desember!L45</f>
        <v>1563</v>
      </c>
      <c r="R9" s="221"/>
      <c r="S9" s="221"/>
      <c r="T9" s="221">
        <f>Desember!L48</f>
        <v>1045</v>
      </c>
      <c r="U9" s="221"/>
      <c r="V9" s="221"/>
      <c r="W9" s="221"/>
      <c r="X9" s="221"/>
      <c r="Y9" s="221"/>
      <c r="Z9" s="221"/>
      <c r="AA9" s="221">
        <f>Desember!L49</f>
        <v>352</v>
      </c>
      <c r="AB9" s="225">
        <f t="shared" ref="AB9:AB24" si="1">SUM(R9:AA9)</f>
        <v>1397</v>
      </c>
      <c r="AC9" s="226">
        <f>Desember!L53</f>
        <v>0</v>
      </c>
      <c r="AD9" s="221"/>
      <c r="AE9" s="221"/>
      <c r="AF9" s="225">
        <f t="shared" ref="AF9:AF24" si="2">SUM(AD9:AE9)</f>
        <v>0</v>
      </c>
      <c r="AG9" s="221">
        <f>Desember!L61</f>
        <v>84</v>
      </c>
      <c r="AH9" s="221">
        <f>Desember!L62</f>
        <v>2</v>
      </c>
      <c r="AI9" s="221">
        <f>Desember!L35</f>
        <v>282</v>
      </c>
      <c r="AJ9" s="221">
        <f>Desember!L64</f>
        <v>12</v>
      </c>
      <c r="AK9" s="221">
        <f>Desember!L68</f>
        <v>0</v>
      </c>
      <c r="AL9" s="225">
        <f t="shared" ref="AL9:AL24" si="3">SUM(AG9:AK9)</f>
        <v>380</v>
      </c>
      <c r="AM9" s="221">
        <f>Desember!L22</f>
        <v>2539</v>
      </c>
      <c r="AN9" s="221">
        <f>Desember!L27</f>
        <v>0</v>
      </c>
      <c r="AO9" s="221">
        <f>Desember!L28</f>
        <v>0</v>
      </c>
      <c r="AP9" s="221">
        <f>Desember!L29</f>
        <v>486</v>
      </c>
      <c r="AQ9" s="221">
        <f>Desember!L23</f>
        <v>368</v>
      </c>
      <c r="AR9" s="221"/>
      <c r="AS9" s="221"/>
      <c r="AT9" s="221">
        <f>Desember!L30</f>
        <v>0</v>
      </c>
      <c r="AU9" s="221">
        <f>Desember!L31</f>
        <v>0</v>
      </c>
      <c r="AV9" s="221">
        <f>Desember!L24</f>
        <v>0</v>
      </c>
      <c r="AW9" s="225">
        <f t="shared" ref="AW9:AW24" si="4">SUM(AM9:AV9)</f>
        <v>3393</v>
      </c>
      <c r="AX9" s="221">
        <f>Desember!L72</f>
        <v>0</v>
      </c>
      <c r="AY9" s="221">
        <f>Desember!L74</f>
        <v>340</v>
      </c>
      <c r="AZ9" s="225">
        <f t="shared" ref="AZ9:AZ24" si="5">SUM(AX9:AY9)</f>
        <v>340</v>
      </c>
      <c r="BA9" s="227">
        <f>Desember!L36</f>
        <v>1053</v>
      </c>
      <c r="BB9" s="227">
        <f>Desember!L40</f>
        <v>0</v>
      </c>
      <c r="BC9" s="227">
        <f>Desember!L37</f>
        <v>944</v>
      </c>
      <c r="BD9" s="227">
        <f>Desember!L69</f>
        <v>835</v>
      </c>
      <c r="BE9" s="225">
        <f t="shared" ref="BE9:BE24" si="6">SUM(BC9:BD9)</f>
        <v>1779</v>
      </c>
    </row>
    <row r="10" spans="1:57" ht="22.5" customHeight="1">
      <c r="A10" s="221">
        <v>2</v>
      </c>
      <c r="B10" s="222"/>
      <c r="C10" s="223" t="s">
        <v>6</v>
      </c>
      <c r="D10" s="224"/>
      <c r="E10" s="221"/>
      <c r="F10" s="221"/>
      <c r="G10" s="221">
        <f>Desember!U13</f>
        <v>2345</v>
      </c>
      <c r="H10" s="221"/>
      <c r="I10" s="221"/>
      <c r="J10" s="221"/>
      <c r="K10" s="221"/>
      <c r="L10" s="221"/>
      <c r="M10" s="221"/>
      <c r="N10" s="221">
        <f>Desember!U17</f>
        <v>899</v>
      </c>
      <c r="O10" s="221">
        <f>Desember!U18</f>
        <v>587</v>
      </c>
      <c r="P10" s="225">
        <f t="shared" si="0"/>
        <v>1486</v>
      </c>
      <c r="Q10" s="221">
        <f>Desember!U45</f>
        <v>1021</v>
      </c>
      <c r="R10" s="221"/>
      <c r="S10" s="221"/>
      <c r="T10" s="221">
        <f>Desember!U48</f>
        <v>565</v>
      </c>
      <c r="U10" s="221"/>
      <c r="V10" s="221"/>
      <c r="W10" s="221"/>
      <c r="X10" s="221"/>
      <c r="Y10" s="221"/>
      <c r="Z10" s="221"/>
      <c r="AA10" s="221">
        <f>Desember!U49</f>
        <v>253</v>
      </c>
      <c r="AB10" s="225">
        <f t="shared" si="1"/>
        <v>818</v>
      </c>
      <c r="AC10" s="221">
        <f>Desember!U53</f>
        <v>0</v>
      </c>
      <c r="AD10" s="221"/>
      <c r="AE10" s="221"/>
      <c r="AF10" s="225">
        <f t="shared" si="2"/>
        <v>0</v>
      </c>
      <c r="AG10" s="221">
        <f>Desember!U61</f>
        <v>43</v>
      </c>
      <c r="AH10" s="221">
        <f>Desember!U62</f>
        <v>0</v>
      </c>
      <c r="AI10" s="221">
        <f>Desember!U35</f>
        <v>92</v>
      </c>
      <c r="AJ10" s="221">
        <f>Desember!U64</f>
        <v>0</v>
      </c>
      <c r="AK10" s="221">
        <f>Desember!U68</f>
        <v>0</v>
      </c>
      <c r="AL10" s="225">
        <f t="shared" si="3"/>
        <v>135</v>
      </c>
      <c r="AM10" s="221">
        <f>Desember!U22</f>
        <v>1448</v>
      </c>
      <c r="AN10" s="221">
        <f>Desember!U27</f>
        <v>6</v>
      </c>
      <c r="AO10" s="221">
        <f>Desember!U28</f>
        <v>4</v>
      </c>
      <c r="AP10" s="221">
        <f>Desember!U29</f>
        <v>306</v>
      </c>
      <c r="AQ10" s="221">
        <f>Desember!U23</f>
        <v>408</v>
      </c>
      <c r="AR10" s="221"/>
      <c r="AS10" s="221"/>
      <c r="AT10" s="221">
        <f>Desember!U30</f>
        <v>2</v>
      </c>
      <c r="AU10" s="221">
        <f>Desember!U31</f>
        <v>2</v>
      </c>
      <c r="AV10" s="221">
        <f>Desember!U24</f>
        <v>121</v>
      </c>
      <c r="AW10" s="225">
        <f t="shared" si="4"/>
        <v>2297</v>
      </c>
      <c r="AX10" s="221">
        <f>Desember!U72</f>
        <v>353</v>
      </c>
      <c r="AY10" s="221">
        <f>Desember!U74</f>
        <v>204</v>
      </c>
      <c r="AZ10" s="225">
        <f t="shared" si="5"/>
        <v>557</v>
      </c>
      <c r="BA10" s="227">
        <f>Desember!U36</f>
        <v>809</v>
      </c>
      <c r="BB10" s="227">
        <f>Desember!U40</f>
        <v>0</v>
      </c>
      <c r="BC10" s="227">
        <f>Desember!U37</f>
        <v>739</v>
      </c>
      <c r="BD10" s="227">
        <f>Desember!U69</f>
        <v>2261</v>
      </c>
      <c r="BE10" s="225">
        <f t="shared" si="6"/>
        <v>3000</v>
      </c>
    </row>
    <row r="11" spans="1:57" ht="22.5" customHeight="1">
      <c r="A11" s="221">
        <v>3</v>
      </c>
      <c r="B11" s="222"/>
      <c r="C11" s="223" t="s">
        <v>7</v>
      </c>
      <c r="D11" s="224"/>
      <c r="E11" s="221"/>
      <c r="F11" s="221"/>
      <c r="G11" s="221">
        <f>Desember!AD13</f>
        <v>3171</v>
      </c>
      <c r="H11" s="221"/>
      <c r="I11" s="221"/>
      <c r="J11" s="221"/>
      <c r="K11" s="221"/>
      <c r="L11" s="221"/>
      <c r="M11" s="221"/>
      <c r="N11" s="221">
        <f>Desember!AD17</f>
        <v>722</v>
      </c>
      <c r="O11" s="221">
        <f>Desember!AD18</f>
        <v>517</v>
      </c>
      <c r="P11" s="225">
        <f t="shared" si="0"/>
        <v>1239</v>
      </c>
      <c r="Q11" s="221">
        <f>Desember!AD45</f>
        <v>740</v>
      </c>
      <c r="R11" s="221"/>
      <c r="S11" s="221"/>
      <c r="T11" s="221">
        <f>Desember!AD48</f>
        <v>640</v>
      </c>
      <c r="U11" s="221"/>
      <c r="V11" s="221"/>
      <c r="W11" s="221"/>
      <c r="X11" s="221"/>
      <c r="Y11" s="221"/>
      <c r="Z11" s="221"/>
      <c r="AA11" s="221">
        <f>Desember!AD49</f>
        <v>40</v>
      </c>
      <c r="AB11" s="225">
        <f t="shared" si="1"/>
        <v>680</v>
      </c>
      <c r="AC11" s="221">
        <f>Desember!AD53</f>
        <v>0</v>
      </c>
      <c r="AD11" s="221"/>
      <c r="AE11" s="221"/>
      <c r="AF11" s="225">
        <f t="shared" si="2"/>
        <v>0</v>
      </c>
      <c r="AG11" s="221">
        <f>Desember!AD61</f>
        <v>50</v>
      </c>
      <c r="AH11" s="221">
        <f>Desember!AD62</f>
        <v>0</v>
      </c>
      <c r="AI11" s="221">
        <f>Desember!AD35</f>
        <v>230</v>
      </c>
      <c r="AJ11" s="221">
        <f>Desember!AD64</f>
        <v>0</v>
      </c>
      <c r="AK11" s="221">
        <f>Desember!AD68</f>
        <v>0</v>
      </c>
      <c r="AL11" s="225">
        <f t="shared" si="3"/>
        <v>280</v>
      </c>
      <c r="AM11" s="221">
        <f>Desember!AD22</f>
        <v>2393</v>
      </c>
      <c r="AN11" s="221">
        <f>Desember!AD27</f>
        <v>64</v>
      </c>
      <c r="AO11" s="221">
        <f>Desember!AD28</f>
        <v>64</v>
      </c>
      <c r="AP11" s="221">
        <f>Desember!AD29</f>
        <v>849</v>
      </c>
      <c r="AQ11" s="221">
        <f>Desember!AD23</f>
        <v>923</v>
      </c>
      <c r="AR11" s="221"/>
      <c r="AS11" s="221"/>
      <c r="AT11" s="221">
        <f>Desember!AD30</f>
        <v>16</v>
      </c>
      <c r="AU11" s="221">
        <f>Desember!AD31</f>
        <v>16</v>
      </c>
      <c r="AV11" s="221">
        <f>Desember!AD24</f>
        <v>128</v>
      </c>
      <c r="AW11" s="225">
        <f t="shared" si="4"/>
        <v>4453</v>
      </c>
      <c r="AX11" s="221">
        <f>Desember!AD72</f>
        <v>204</v>
      </c>
      <c r="AY11" s="221">
        <f>Desember!AD74</f>
        <v>205</v>
      </c>
      <c r="AZ11" s="225">
        <f t="shared" si="5"/>
        <v>409</v>
      </c>
      <c r="BA11" s="227">
        <f>Desember!AD36</f>
        <v>554</v>
      </c>
      <c r="BB11" s="227">
        <f>Desember!AD40</f>
        <v>0</v>
      </c>
      <c r="BC11" s="227">
        <f>Desember!AD37</f>
        <v>522</v>
      </c>
      <c r="BD11" s="227">
        <f>Desember!AD69</f>
        <v>859</v>
      </c>
      <c r="BE11" s="225">
        <f t="shared" si="6"/>
        <v>1381</v>
      </c>
    </row>
    <row r="12" spans="1:57" ht="22.5" customHeight="1">
      <c r="A12" s="221">
        <v>4</v>
      </c>
      <c r="B12" s="228">
        <v>1033243</v>
      </c>
      <c r="C12" s="223" t="s">
        <v>8</v>
      </c>
      <c r="D12" s="224"/>
      <c r="E12" s="221"/>
      <c r="F12" s="221"/>
      <c r="G12" s="221">
        <f>Desember!AM13</f>
        <v>4565</v>
      </c>
      <c r="H12" s="221"/>
      <c r="I12" s="221"/>
      <c r="J12" s="221"/>
      <c r="K12" s="221"/>
      <c r="L12" s="221"/>
      <c r="M12" s="221"/>
      <c r="N12" s="229">
        <f>Desember!AM17</f>
        <v>802</v>
      </c>
      <c r="O12" s="221">
        <f>Desember!AM18</f>
        <v>555</v>
      </c>
      <c r="P12" s="225">
        <f t="shared" si="0"/>
        <v>1357</v>
      </c>
      <c r="Q12" s="221">
        <f>Desember!AM45</f>
        <v>1184</v>
      </c>
      <c r="R12" s="221"/>
      <c r="S12" s="221"/>
      <c r="T12" s="221">
        <f>Desember!AM48</f>
        <v>824</v>
      </c>
      <c r="U12" s="221"/>
      <c r="V12" s="221"/>
      <c r="W12" s="221"/>
      <c r="X12" s="221"/>
      <c r="Y12" s="221"/>
      <c r="Z12" s="221"/>
      <c r="AA12" s="221">
        <f>Desember!AM49</f>
        <v>205</v>
      </c>
      <c r="AB12" s="225">
        <f t="shared" si="1"/>
        <v>1029</v>
      </c>
      <c r="AC12" s="221">
        <f>Desember!AM53</f>
        <v>1</v>
      </c>
      <c r="AD12" s="221"/>
      <c r="AE12" s="221"/>
      <c r="AF12" s="225">
        <f t="shared" si="2"/>
        <v>0</v>
      </c>
      <c r="AG12" s="221">
        <f>Desember!AM61</f>
        <v>128</v>
      </c>
      <c r="AH12" s="221">
        <f>Desember!AM62</f>
        <v>0</v>
      </c>
      <c r="AI12" s="221">
        <f>Desember!AM35</f>
        <v>349</v>
      </c>
      <c r="AJ12" s="221">
        <f>Desember!AM64</f>
        <v>18</v>
      </c>
      <c r="AK12" s="221">
        <f>Desember!AM68</f>
        <v>0</v>
      </c>
      <c r="AL12" s="225">
        <f t="shared" si="3"/>
        <v>495</v>
      </c>
      <c r="AM12" s="221">
        <f>Desember!AM22</f>
        <v>2331</v>
      </c>
      <c r="AN12" s="221">
        <f>Desember!AM27</f>
        <v>559</v>
      </c>
      <c r="AO12" s="221">
        <f>Desember!AM28</f>
        <v>559</v>
      </c>
      <c r="AP12" s="221">
        <f>Desember!AM29</f>
        <v>1209</v>
      </c>
      <c r="AQ12" s="221">
        <f>Desember!AM23</f>
        <v>1278</v>
      </c>
      <c r="AR12" s="221"/>
      <c r="AS12" s="221"/>
      <c r="AT12" s="221">
        <f>Desember!AM30</f>
        <v>78</v>
      </c>
      <c r="AU12" s="221">
        <f>Desember!AM31</f>
        <v>78</v>
      </c>
      <c r="AV12" s="221">
        <f>Desember!AM24</f>
        <v>620</v>
      </c>
      <c r="AW12" s="225">
        <f t="shared" si="4"/>
        <v>6712</v>
      </c>
      <c r="AX12" s="221">
        <f>Desember!AM72</f>
        <v>565</v>
      </c>
      <c r="AY12" s="221">
        <f>Desember!AM74</f>
        <v>497</v>
      </c>
      <c r="AZ12" s="225">
        <f t="shared" si="5"/>
        <v>1062</v>
      </c>
      <c r="BA12" s="227">
        <f>Desember!AM36</f>
        <v>885</v>
      </c>
      <c r="BB12" s="227">
        <f>Desember!AM40</f>
        <v>0</v>
      </c>
      <c r="BC12" s="227">
        <f>Desember!AM37</f>
        <v>811</v>
      </c>
      <c r="BD12" s="227">
        <f>Desember!AM69</f>
        <v>1621</v>
      </c>
      <c r="BE12" s="225">
        <f t="shared" si="6"/>
        <v>2432</v>
      </c>
    </row>
    <row r="13" spans="1:57" ht="22.5" customHeight="1">
      <c r="A13" s="221">
        <v>5</v>
      </c>
      <c r="B13" s="230"/>
      <c r="C13" s="223" t="s">
        <v>9</v>
      </c>
      <c r="D13" s="224"/>
      <c r="E13" s="221"/>
      <c r="F13" s="221"/>
      <c r="G13" s="221">
        <f>Desember!AV13</f>
        <v>3283</v>
      </c>
      <c r="H13" s="221"/>
      <c r="I13" s="221"/>
      <c r="J13" s="221"/>
      <c r="K13" s="221"/>
      <c r="L13" s="221"/>
      <c r="M13" s="221"/>
      <c r="N13" s="221">
        <f>Desember!AV17</f>
        <v>950</v>
      </c>
      <c r="O13" s="221">
        <f>Desember!AV18</f>
        <v>944</v>
      </c>
      <c r="P13" s="225">
        <f t="shared" si="0"/>
        <v>1894</v>
      </c>
      <c r="Q13" s="221">
        <f>Desember!AV45</f>
        <v>892</v>
      </c>
      <c r="R13" s="221"/>
      <c r="S13" s="221"/>
      <c r="T13" s="221">
        <f>Desember!AV48</f>
        <v>701</v>
      </c>
      <c r="U13" s="221"/>
      <c r="V13" s="221"/>
      <c r="W13" s="221"/>
      <c r="X13" s="221"/>
      <c r="Y13" s="221"/>
      <c r="Z13" s="221"/>
      <c r="AA13" s="221">
        <f>Desember!AV49</f>
        <v>65</v>
      </c>
      <c r="AB13" s="225">
        <f t="shared" si="1"/>
        <v>766</v>
      </c>
      <c r="AC13" s="221">
        <f>Desember!AV53</f>
        <v>0</v>
      </c>
      <c r="AD13" s="221"/>
      <c r="AE13" s="221"/>
      <c r="AF13" s="225">
        <f t="shared" si="2"/>
        <v>0</v>
      </c>
      <c r="AG13" s="221">
        <f>Desember!AV61</f>
        <v>134</v>
      </c>
      <c r="AH13" s="221">
        <f>Desember!AV62</f>
        <v>0</v>
      </c>
      <c r="AI13" s="221">
        <f>Desember!AV35</f>
        <v>347</v>
      </c>
      <c r="AJ13" s="221">
        <f>Desember!AV64</f>
        <v>68</v>
      </c>
      <c r="AK13" s="221">
        <f>Desember!AV68</f>
        <v>0</v>
      </c>
      <c r="AL13" s="225">
        <f t="shared" si="3"/>
        <v>549</v>
      </c>
      <c r="AM13" s="221">
        <f>Desember!AV22</f>
        <v>3538</v>
      </c>
      <c r="AN13" s="221">
        <f>Desember!AV27</f>
        <v>62</v>
      </c>
      <c r="AO13" s="221">
        <f>Desember!AV28</f>
        <v>62</v>
      </c>
      <c r="AP13" s="221">
        <f>Desember!AV29</f>
        <v>1145</v>
      </c>
      <c r="AQ13" s="221">
        <f>Desember!AV23</f>
        <v>1340</v>
      </c>
      <c r="AR13" s="221"/>
      <c r="AS13" s="221"/>
      <c r="AT13" s="221">
        <f>Desember!AV30</f>
        <v>43</v>
      </c>
      <c r="AU13" s="221">
        <f>Desember!AV31</f>
        <v>43</v>
      </c>
      <c r="AV13" s="221">
        <f>Desember!AV24</f>
        <v>1082</v>
      </c>
      <c r="AW13" s="225">
        <f t="shared" si="4"/>
        <v>7315</v>
      </c>
      <c r="AX13" s="221">
        <f>Desember!AV72</f>
        <v>672</v>
      </c>
      <c r="AY13" s="221">
        <f>Desember!AV74</f>
        <v>476</v>
      </c>
      <c r="AZ13" s="225">
        <f t="shared" si="5"/>
        <v>1148</v>
      </c>
      <c r="BA13" s="227">
        <f>Desember!AV36</f>
        <v>947</v>
      </c>
      <c r="BB13" s="227">
        <f>Desember!AV40</f>
        <v>0</v>
      </c>
      <c r="BC13" s="227">
        <f>Desember!AV37</f>
        <v>741</v>
      </c>
      <c r="BD13" s="227">
        <f>Desember!AV69</f>
        <v>830</v>
      </c>
      <c r="BE13" s="225">
        <f t="shared" si="6"/>
        <v>1571</v>
      </c>
    </row>
    <row r="14" spans="1:57" ht="22.5" customHeight="1">
      <c r="A14" s="221">
        <v>6</v>
      </c>
      <c r="B14" s="230"/>
      <c r="C14" s="223" t="s">
        <v>10</v>
      </c>
      <c r="D14" s="224"/>
      <c r="E14" s="221"/>
      <c r="F14" s="221"/>
      <c r="G14" s="221">
        <f>Desember!BE13</f>
        <v>6698</v>
      </c>
      <c r="H14" s="221"/>
      <c r="I14" s="221"/>
      <c r="J14" s="221"/>
      <c r="K14" s="221"/>
      <c r="L14" s="221"/>
      <c r="M14" s="221"/>
      <c r="N14" s="221">
        <f>Desember!BE17</f>
        <v>845</v>
      </c>
      <c r="O14" s="221">
        <f>Desember!BE18</f>
        <v>1426</v>
      </c>
      <c r="P14" s="225">
        <f t="shared" si="0"/>
        <v>2271</v>
      </c>
      <c r="Q14" s="221">
        <f>Desember!BE45</f>
        <v>980</v>
      </c>
      <c r="R14" s="221"/>
      <c r="S14" s="221"/>
      <c r="T14" s="221">
        <f>Desember!BE48</f>
        <v>592</v>
      </c>
      <c r="U14" s="221"/>
      <c r="V14" s="221"/>
      <c r="W14" s="221"/>
      <c r="X14" s="221"/>
      <c r="Y14" s="221"/>
      <c r="Z14" s="221"/>
      <c r="AA14" s="221">
        <f>Desember!BE49</f>
        <v>170</v>
      </c>
      <c r="AB14" s="225">
        <f t="shared" si="1"/>
        <v>762</v>
      </c>
      <c r="AC14" s="221">
        <f>Desember!BE53</f>
        <v>0</v>
      </c>
      <c r="AD14" s="221"/>
      <c r="AE14" s="221"/>
      <c r="AF14" s="225">
        <f t="shared" si="2"/>
        <v>0</v>
      </c>
      <c r="AG14" s="221">
        <f>Desember!BE61</f>
        <v>118</v>
      </c>
      <c r="AH14" s="221">
        <f>Desember!BE62</f>
        <v>0</v>
      </c>
      <c r="AI14" s="221">
        <f>Desember!BE35</f>
        <v>793</v>
      </c>
      <c r="AJ14" s="221">
        <f>Desember!BE64</f>
        <v>2</v>
      </c>
      <c r="AK14" s="221">
        <f>Desember!BE68</f>
        <v>0</v>
      </c>
      <c r="AL14" s="225">
        <f t="shared" si="3"/>
        <v>913</v>
      </c>
      <c r="AM14" s="221">
        <f>Desember!BE22</f>
        <v>4379</v>
      </c>
      <c r="AN14" s="221">
        <f>Desember!BE27</f>
        <v>66</v>
      </c>
      <c r="AO14" s="221">
        <f>Desember!BE28</f>
        <v>0</v>
      </c>
      <c r="AP14" s="221">
        <f>Desember!BE29</f>
        <v>1690</v>
      </c>
      <c r="AQ14" s="221">
        <f>Desember!BE23</f>
        <v>2131</v>
      </c>
      <c r="AR14" s="221"/>
      <c r="AS14" s="221"/>
      <c r="AT14" s="221">
        <f>Desember!BE30</f>
        <v>87</v>
      </c>
      <c r="AU14" s="221">
        <f>Desember!BE31</f>
        <v>87</v>
      </c>
      <c r="AV14" s="221">
        <f>Desember!BE24</f>
        <v>258</v>
      </c>
      <c r="AW14" s="225">
        <f t="shared" si="4"/>
        <v>8698</v>
      </c>
      <c r="AX14" s="221">
        <f>Desember!BE72</f>
        <v>521</v>
      </c>
      <c r="AY14" s="221">
        <f>Desember!BE74</f>
        <v>371</v>
      </c>
      <c r="AZ14" s="225">
        <f t="shared" si="5"/>
        <v>892</v>
      </c>
      <c r="BA14" s="227">
        <f>Desember!BE36</f>
        <v>898</v>
      </c>
      <c r="BB14" s="227">
        <f>Desember!BE40</f>
        <v>0</v>
      </c>
      <c r="BC14" s="227">
        <f>Desember!BE37</f>
        <v>864</v>
      </c>
      <c r="BD14" s="227">
        <f>Desember!BE69</f>
        <v>1307</v>
      </c>
      <c r="BE14" s="225">
        <f t="shared" si="6"/>
        <v>2171</v>
      </c>
    </row>
    <row r="15" spans="1:57" ht="22.5" customHeight="1">
      <c r="A15" s="221">
        <v>7</v>
      </c>
      <c r="B15" s="230"/>
      <c r="C15" s="223" t="s">
        <v>11</v>
      </c>
      <c r="D15" s="224"/>
      <c r="E15" s="221"/>
      <c r="F15" s="221"/>
      <c r="G15" s="221">
        <f>Desember!BN13</f>
        <v>2502</v>
      </c>
      <c r="H15" s="221"/>
      <c r="I15" s="221"/>
      <c r="J15" s="221"/>
      <c r="K15" s="221"/>
      <c r="L15" s="221"/>
      <c r="M15" s="221"/>
      <c r="N15" s="221">
        <f>Desember!BN17</f>
        <v>360</v>
      </c>
      <c r="O15" s="221">
        <f>Desember!BN18</f>
        <v>493</v>
      </c>
      <c r="P15" s="225">
        <f t="shared" si="0"/>
        <v>853</v>
      </c>
      <c r="Q15" s="221">
        <f>Desember!BN45</f>
        <v>451</v>
      </c>
      <c r="R15" s="221"/>
      <c r="S15" s="221"/>
      <c r="T15" s="221">
        <f>Desember!BN48</f>
        <v>352</v>
      </c>
      <c r="U15" s="221"/>
      <c r="V15" s="221"/>
      <c r="W15" s="221"/>
      <c r="X15" s="221"/>
      <c r="Y15" s="221"/>
      <c r="Z15" s="221"/>
      <c r="AA15" s="221">
        <f>Desember!BN49</f>
        <v>68</v>
      </c>
      <c r="AB15" s="225">
        <f t="shared" si="1"/>
        <v>420</v>
      </c>
      <c r="AC15" s="221">
        <f>Desember!BN53</f>
        <v>0</v>
      </c>
      <c r="AD15" s="221"/>
      <c r="AE15" s="221"/>
      <c r="AF15" s="225">
        <f t="shared" si="2"/>
        <v>0</v>
      </c>
      <c r="AG15" s="221">
        <f>Desember!BN61</f>
        <v>105</v>
      </c>
      <c r="AH15" s="221">
        <f>Desember!BN62</f>
        <v>0</v>
      </c>
      <c r="AI15" s="221">
        <f>Desember!BN35</f>
        <v>183</v>
      </c>
      <c r="AJ15" s="221">
        <f>Desember!BN64</f>
        <v>35</v>
      </c>
      <c r="AK15" s="221">
        <f>Desember!BN68</f>
        <v>0</v>
      </c>
      <c r="AL15" s="225">
        <f t="shared" si="3"/>
        <v>323</v>
      </c>
      <c r="AM15" s="221">
        <f>Desember!BN22</f>
        <v>1407</v>
      </c>
      <c r="AN15" s="221">
        <f>Desember!BN27</f>
        <v>0</v>
      </c>
      <c r="AO15" s="221">
        <f>Desember!BN28</f>
        <v>21</v>
      </c>
      <c r="AP15" s="221">
        <f>Desember!BN29</f>
        <v>135</v>
      </c>
      <c r="AQ15" s="221">
        <f>Desember!BN23</f>
        <v>347</v>
      </c>
      <c r="AR15" s="221"/>
      <c r="AS15" s="221"/>
      <c r="AT15" s="221">
        <f>Desember!BN30</f>
        <v>7</v>
      </c>
      <c r="AU15" s="221">
        <f>Desember!BN31</f>
        <v>0</v>
      </c>
      <c r="AV15" s="221">
        <f>Desember!BN24</f>
        <v>78</v>
      </c>
      <c r="AW15" s="225">
        <f t="shared" si="4"/>
        <v>1995</v>
      </c>
      <c r="AX15" s="221">
        <f>Desember!BN72</f>
        <v>659</v>
      </c>
      <c r="AY15" s="221">
        <f>Desember!BN74</f>
        <v>654</v>
      </c>
      <c r="AZ15" s="225">
        <f t="shared" si="5"/>
        <v>1313</v>
      </c>
      <c r="BA15" s="227">
        <f>Desember!BN36</f>
        <v>466</v>
      </c>
      <c r="BB15" s="227">
        <f>Desember!BN40</f>
        <v>0</v>
      </c>
      <c r="BC15" s="227">
        <f>Desember!BN37</f>
        <v>352</v>
      </c>
      <c r="BD15" s="227">
        <f>Desember!BN69</f>
        <v>1822</v>
      </c>
      <c r="BE15" s="225">
        <f t="shared" si="6"/>
        <v>2174</v>
      </c>
    </row>
    <row r="16" spans="1:57" ht="22.5" customHeight="1">
      <c r="A16" s="231">
        <v>8</v>
      </c>
      <c r="B16" s="232"/>
      <c r="C16" s="233" t="s">
        <v>12</v>
      </c>
      <c r="D16" s="234"/>
      <c r="E16" s="231"/>
      <c r="F16" s="231"/>
      <c r="G16" s="231">
        <f>Desember!BW13</f>
        <v>1190</v>
      </c>
      <c r="H16" s="231"/>
      <c r="I16" s="231"/>
      <c r="J16" s="231"/>
      <c r="K16" s="231"/>
      <c r="L16" s="231"/>
      <c r="M16" s="231"/>
      <c r="N16" s="231">
        <f>Desember!BW17</f>
        <v>183</v>
      </c>
      <c r="O16" s="231">
        <f>Desember!BW18</f>
        <v>185</v>
      </c>
      <c r="P16" s="231">
        <f t="shared" si="0"/>
        <v>368</v>
      </c>
      <c r="Q16" s="231">
        <f>Desember!BW45</f>
        <v>260</v>
      </c>
      <c r="R16" s="231"/>
      <c r="S16" s="231"/>
      <c r="T16" s="231">
        <f>Desember!BW48</f>
        <v>183</v>
      </c>
      <c r="U16" s="231"/>
      <c r="V16" s="231"/>
      <c r="W16" s="231"/>
      <c r="X16" s="231"/>
      <c r="Y16" s="231"/>
      <c r="Z16" s="231"/>
      <c r="AA16" s="231">
        <f>Desember!BW49</f>
        <v>39</v>
      </c>
      <c r="AB16" s="231">
        <f t="shared" si="1"/>
        <v>222</v>
      </c>
      <c r="AC16" s="231">
        <f>Desember!BW53</f>
        <v>0</v>
      </c>
      <c r="AD16" s="231"/>
      <c r="AE16" s="231"/>
      <c r="AF16" s="231">
        <f t="shared" si="2"/>
        <v>0</v>
      </c>
      <c r="AG16" s="231">
        <f>Desember!BW61</f>
        <v>25</v>
      </c>
      <c r="AH16" s="231">
        <f>Desember!BW62</f>
        <v>0</v>
      </c>
      <c r="AI16" s="231">
        <f>Desember!BW35</f>
        <v>98</v>
      </c>
      <c r="AJ16" s="231">
        <f>Desember!BW64</f>
        <v>4</v>
      </c>
      <c r="AK16" s="231">
        <f>Desember!BW68</f>
        <v>0</v>
      </c>
      <c r="AL16" s="231">
        <f t="shared" si="3"/>
        <v>127</v>
      </c>
      <c r="AM16" s="231">
        <f>Desember!BW22</f>
        <v>506</v>
      </c>
      <c r="AN16" s="231">
        <f>Desember!BW27</f>
        <v>8</v>
      </c>
      <c r="AO16" s="231">
        <f>Desember!BW28</f>
        <v>6</v>
      </c>
      <c r="AP16" s="231">
        <f>Desember!BW29</f>
        <v>162</v>
      </c>
      <c r="AQ16" s="231">
        <f>Desember!BW23</f>
        <v>160</v>
      </c>
      <c r="AR16" s="231"/>
      <c r="AS16" s="231"/>
      <c r="AT16" s="231">
        <f>Desember!BW30</f>
        <v>3</v>
      </c>
      <c r="AU16" s="231">
        <f>Desember!BW31</f>
        <v>3</v>
      </c>
      <c r="AV16" s="231">
        <f>Desember!BW24</f>
        <v>59</v>
      </c>
      <c r="AW16" s="231">
        <f t="shared" si="4"/>
        <v>907</v>
      </c>
      <c r="AX16" s="231">
        <f>Desember!BW72</f>
        <v>221</v>
      </c>
      <c r="AY16" s="231">
        <f>Desember!BW74</f>
        <v>360</v>
      </c>
      <c r="AZ16" s="231">
        <f t="shared" si="5"/>
        <v>581</v>
      </c>
      <c r="BA16" s="235">
        <f>Desember!BW36</f>
        <v>194</v>
      </c>
      <c r="BB16" s="235">
        <f>Desember!BW40</f>
        <v>0</v>
      </c>
      <c r="BC16" s="235">
        <f>Desember!BW37</f>
        <v>184</v>
      </c>
      <c r="BD16" s="235">
        <f>Desember!BW69</f>
        <v>0</v>
      </c>
      <c r="BE16" s="231">
        <f t="shared" si="6"/>
        <v>184</v>
      </c>
    </row>
    <row r="17" spans="1:57" ht="22.5" customHeight="1">
      <c r="A17" s="221">
        <v>9</v>
      </c>
      <c r="B17" s="236">
        <v>1033248</v>
      </c>
      <c r="C17" s="223" t="s">
        <v>13</v>
      </c>
      <c r="D17" s="224"/>
      <c r="E17" s="221"/>
      <c r="F17" s="221"/>
      <c r="G17" s="221">
        <f>Desember!CF13</f>
        <v>2114</v>
      </c>
      <c r="H17" s="221"/>
      <c r="I17" s="221"/>
      <c r="J17" s="221"/>
      <c r="K17" s="221"/>
      <c r="L17" s="221"/>
      <c r="M17" s="221"/>
      <c r="N17" s="221">
        <f>Desember!CF17</f>
        <v>267</v>
      </c>
      <c r="O17" s="221">
        <f>Desember!CF18</f>
        <v>198</v>
      </c>
      <c r="P17" s="225">
        <f t="shared" si="0"/>
        <v>465</v>
      </c>
      <c r="Q17" s="221">
        <f>Desember!CF45</f>
        <v>332</v>
      </c>
      <c r="R17" s="221"/>
      <c r="S17" s="221"/>
      <c r="T17" s="221">
        <f>Desember!CF48</f>
        <v>219</v>
      </c>
      <c r="U17" s="221"/>
      <c r="V17" s="221"/>
      <c r="W17" s="221"/>
      <c r="X17" s="221"/>
      <c r="Y17" s="221"/>
      <c r="Z17" s="221"/>
      <c r="AA17" s="221">
        <f>Desember!CF49</f>
        <v>17</v>
      </c>
      <c r="AB17" s="225">
        <f t="shared" si="1"/>
        <v>236</v>
      </c>
      <c r="AC17" s="221">
        <f>Desember!CF53</f>
        <v>0</v>
      </c>
      <c r="AD17" s="221"/>
      <c r="AE17" s="221"/>
      <c r="AF17" s="225">
        <f t="shared" si="2"/>
        <v>0</v>
      </c>
      <c r="AG17" s="221">
        <f>Desember!CF61</f>
        <v>22</v>
      </c>
      <c r="AH17" s="221">
        <f>Desember!CF62</f>
        <v>0</v>
      </c>
      <c r="AI17" s="221">
        <f>Desember!CF35</f>
        <v>74</v>
      </c>
      <c r="AJ17" s="221">
        <f>Desember!CF64</f>
        <v>11</v>
      </c>
      <c r="AK17" s="221">
        <f>Desember!CF68</f>
        <v>0</v>
      </c>
      <c r="AL17" s="225">
        <f t="shared" si="3"/>
        <v>107</v>
      </c>
      <c r="AM17" s="221">
        <f>Desember!CF22</f>
        <v>1285</v>
      </c>
      <c r="AN17" s="221">
        <f>Desember!CF27</f>
        <v>40</v>
      </c>
      <c r="AO17" s="221">
        <f>Desember!CF28</f>
        <v>40</v>
      </c>
      <c r="AP17" s="221">
        <f>Desember!CF29</f>
        <v>577</v>
      </c>
      <c r="AQ17" s="221">
        <f>Desember!CF23</f>
        <v>942</v>
      </c>
      <c r="AR17" s="221"/>
      <c r="AS17" s="221"/>
      <c r="AT17" s="221">
        <f>Desember!CF30</f>
        <v>31</v>
      </c>
      <c r="AU17" s="221">
        <f>Desember!CF31</f>
        <v>31</v>
      </c>
      <c r="AV17" s="221">
        <f>Desember!CF24</f>
        <v>146</v>
      </c>
      <c r="AW17" s="225">
        <f t="shared" si="4"/>
        <v>3092</v>
      </c>
      <c r="AX17" s="221">
        <f>Desember!CF72</f>
        <v>7</v>
      </c>
      <c r="AY17" s="221">
        <f>Desember!CF74</f>
        <v>0</v>
      </c>
      <c r="AZ17" s="225">
        <f t="shared" si="5"/>
        <v>7</v>
      </c>
      <c r="BA17" s="227">
        <f>Desember!CF36</f>
        <v>279</v>
      </c>
      <c r="BB17" s="227">
        <f>Desember!CF40</f>
        <v>43</v>
      </c>
      <c r="BC17" s="227">
        <f>Desember!CF37</f>
        <v>205</v>
      </c>
      <c r="BD17" s="227">
        <f>Desember!CF69</f>
        <v>1365</v>
      </c>
      <c r="BE17" s="225">
        <f t="shared" si="6"/>
        <v>1570</v>
      </c>
    </row>
    <row r="18" spans="1:57" ht="22.5" customHeight="1">
      <c r="A18" s="221">
        <v>10</v>
      </c>
      <c r="B18" s="236">
        <v>1033250</v>
      </c>
      <c r="C18" s="223" t="s">
        <v>14</v>
      </c>
      <c r="D18" s="224"/>
      <c r="E18" s="221"/>
      <c r="F18" s="221"/>
      <c r="G18" s="221">
        <f>Desember!CO13</f>
        <v>2506</v>
      </c>
      <c r="H18" s="221"/>
      <c r="I18" s="221"/>
      <c r="J18" s="221"/>
      <c r="K18" s="221"/>
      <c r="L18" s="221"/>
      <c r="M18" s="221"/>
      <c r="N18" s="221">
        <f>Desember!CO17</f>
        <v>435</v>
      </c>
      <c r="O18" s="221">
        <f>Desember!CO18</f>
        <v>329</v>
      </c>
      <c r="P18" s="225">
        <f t="shared" si="0"/>
        <v>764</v>
      </c>
      <c r="Q18" s="221">
        <f>Desember!CO45</f>
        <v>399</v>
      </c>
      <c r="R18" s="221"/>
      <c r="S18" s="221"/>
      <c r="T18" s="221">
        <f>Desember!CO48</f>
        <v>303</v>
      </c>
      <c r="U18" s="221"/>
      <c r="V18" s="221"/>
      <c r="W18" s="221"/>
      <c r="X18" s="221"/>
      <c r="Y18" s="221"/>
      <c r="Z18" s="221"/>
      <c r="AA18" s="221">
        <f>Desember!CO49</f>
        <v>90</v>
      </c>
      <c r="AB18" s="225">
        <f t="shared" si="1"/>
        <v>393</v>
      </c>
      <c r="AC18" s="221">
        <f>Desember!CO53</f>
        <v>0</v>
      </c>
      <c r="AD18" s="221"/>
      <c r="AE18" s="221"/>
      <c r="AF18" s="225">
        <f t="shared" si="2"/>
        <v>0</v>
      </c>
      <c r="AG18" s="221">
        <f>Desember!CO61</f>
        <v>63</v>
      </c>
      <c r="AH18" s="221">
        <f>Desember!CO62</f>
        <v>0</v>
      </c>
      <c r="AI18" s="221">
        <f>Desember!CO35</f>
        <v>160</v>
      </c>
      <c r="AJ18" s="221">
        <f>Desember!CO64</f>
        <v>4</v>
      </c>
      <c r="AK18" s="221">
        <f>Desember!CO68</f>
        <v>0</v>
      </c>
      <c r="AL18" s="225">
        <f t="shared" si="3"/>
        <v>227</v>
      </c>
      <c r="AM18" s="221">
        <f>Desember!CO22</f>
        <v>1700</v>
      </c>
      <c r="AN18" s="221">
        <f>Desember!CO27</f>
        <v>20</v>
      </c>
      <c r="AO18" s="221">
        <f>Desember!CO28</f>
        <v>20</v>
      </c>
      <c r="AP18" s="221">
        <f>Desember!CO29</f>
        <v>787</v>
      </c>
      <c r="AQ18" s="221">
        <f>Desember!CO23</f>
        <v>1153</v>
      </c>
      <c r="AR18" s="221"/>
      <c r="AS18" s="221"/>
      <c r="AT18" s="221">
        <f>Desember!CO30</f>
        <v>21</v>
      </c>
      <c r="AU18" s="221">
        <f>Desember!CO31</f>
        <v>21</v>
      </c>
      <c r="AV18" s="221">
        <f>Desember!CO24</f>
        <v>389</v>
      </c>
      <c r="AW18" s="225">
        <f t="shared" si="4"/>
        <v>4111</v>
      </c>
      <c r="AX18" s="221">
        <f>Desember!CO72</f>
        <v>263</v>
      </c>
      <c r="AY18" s="221">
        <f>Desember!CO74</f>
        <v>190</v>
      </c>
      <c r="AZ18" s="225">
        <f t="shared" si="5"/>
        <v>453</v>
      </c>
      <c r="BA18" s="227">
        <f>Desember!CO36</f>
        <v>503</v>
      </c>
      <c r="BB18" s="227">
        <f>Desember!CO40</f>
        <v>394</v>
      </c>
      <c r="BC18" s="227">
        <f>Desember!CO37</f>
        <v>390</v>
      </c>
      <c r="BD18" s="227">
        <f>Desember!CO69</f>
        <v>793</v>
      </c>
      <c r="BE18" s="225">
        <f t="shared" si="6"/>
        <v>1183</v>
      </c>
    </row>
    <row r="19" spans="1:57" ht="22.5" customHeight="1">
      <c r="A19" s="221">
        <v>11</v>
      </c>
      <c r="B19" s="230"/>
      <c r="C19" s="223" t="s">
        <v>220</v>
      </c>
      <c r="D19" s="237"/>
      <c r="E19" s="221"/>
      <c r="F19" s="221"/>
      <c r="G19" s="221">
        <f ca="1">Desember!CX13</f>
        <v>10954</v>
      </c>
      <c r="H19" s="221"/>
      <c r="I19" s="221"/>
      <c r="J19" s="221"/>
      <c r="K19" s="221"/>
      <c r="L19" s="221"/>
      <c r="M19" s="221"/>
      <c r="N19" s="221">
        <f ca="1">Desember!CX17</f>
        <v>1173</v>
      </c>
      <c r="O19" s="221">
        <f ca="1">Desember!CX18</f>
        <v>751</v>
      </c>
      <c r="P19" s="225">
        <f t="shared" ca="1" si="0"/>
        <v>1924</v>
      </c>
      <c r="Q19" s="221">
        <f ca="1">Desember!CX45</f>
        <v>1942</v>
      </c>
      <c r="R19" s="221"/>
      <c r="S19" s="221"/>
      <c r="T19" s="221">
        <f ca="1">Desember!CX48</f>
        <v>790</v>
      </c>
      <c r="U19" s="221"/>
      <c r="V19" s="221"/>
      <c r="W19" s="221"/>
      <c r="X19" s="221"/>
      <c r="Y19" s="221"/>
      <c r="Z19" s="221"/>
      <c r="AA19" s="221">
        <f ca="1">Desember!CX49</f>
        <v>139</v>
      </c>
      <c r="AB19" s="225">
        <f t="shared" ca="1" si="1"/>
        <v>929</v>
      </c>
      <c r="AC19" s="221">
        <f ca="1">Desember!CX53</f>
        <v>0</v>
      </c>
      <c r="AD19" s="221"/>
      <c r="AE19" s="221"/>
      <c r="AF19" s="225">
        <f t="shared" si="2"/>
        <v>0</v>
      </c>
      <c r="AG19" s="221">
        <f ca="1">Desember!CX61</f>
        <v>245</v>
      </c>
      <c r="AH19" s="221">
        <f ca="1">Desember!CX62</f>
        <v>0</v>
      </c>
      <c r="AI19" s="221">
        <f ca="1">Desember!CX35</f>
        <v>362</v>
      </c>
      <c r="AJ19" s="221">
        <f ca="1">Desember!CX64</f>
        <v>138</v>
      </c>
      <c r="AK19" s="221">
        <f ca="1">Desember!CX68</f>
        <v>0</v>
      </c>
      <c r="AL19" s="225">
        <f t="shared" ca="1" si="3"/>
        <v>745</v>
      </c>
      <c r="AM19" s="221">
        <f ca="1">Desember!CX22</f>
        <v>3379</v>
      </c>
      <c r="AN19" s="221">
        <f ca="1">Desember!CX27</f>
        <v>247</v>
      </c>
      <c r="AO19" s="221">
        <f ca="1">Desember!CX28</f>
        <v>225</v>
      </c>
      <c r="AP19" s="221">
        <f ca="1">Desember!CX29</f>
        <v>566</v>
      </c>
      <c r="AQ19" s="221">
        <f ca="1">Desember!CX23</f>
        <v>779</v>
      </c>
      <c r="AR19" s="221"/>
      <c r="AS19" s="221"/>
      <c r="AT19" s="221">
        <f ca="1">Desember!CX30</f>
        <v>83</v>
      </c>
      <c r="AU19" s="221">
        <f ca="1">Desember!CX31</f>
        <v>83</v>
      </c>
      <c r="AV19" s="221">
        <f ca="1">Desember!CX24</f>
        <v>173</v>
      </c>
      <c r="AW19" s="225">
        <f t="shared" ca="1" si="4"/>
        <v>5535</v>
      </c>
      <c r="AX19" s="221">
        <f ca="1">Desember!CX72</f>
        <v>1195</v>
      </c>
      <c r="AY19" s="221">
        <f ca="1">Desember!CX74</f>
        <v>960</v>
      </c>
      <c r="AZ19" s="225">
        <f t="shared" ca="1" si="5"/>
        <v>2155</v>
      </c>
      <c r="BA19" s="227">
        <f ca="1">Desember!CX36</f>
        <v>889</v>
      </c>
      <c r="BB19" s="227">
        <f ca="1">Desember!CX40</f>
        <v>0</v>
      </c>
      <c r="BC19" s="227">
        <f ca="1">Desember!CX37</f>
        <v>704</v>
      </c>
      <c r="BD19" s="227">
        <f ca="1">Desember!CX69</f>
        <v>2071</v>
      </c>
      <c r="BE19" s="225">
        <f t="shared" ca="1" si="6"/>
        <v>2775</v>
      </c>
    </row>
    <row r="20" spans="1:57" ht="22.5" customHeight="1">
      <c r="A20" s="221">
        <v>12</v>
      </c>
      <c r="B20" s="230"/>
      <c r="C20" s="223" t="s">
        <v>16</v>
      </c>
      <c r="D20" s="222"/>
      <c r="E20" s="238"/>
      <c r="F20" s="221"/>
      <c r="G20" s="221">
        <f>Desember!DG13</f>
        <v>3324</v>
      </c>
      <c r="H20" s="221"/>
      <c r="I20" s="221"/>
      <c r="J20" s="221"/>
      <c r="K20" s="221"/>
      <c r="L20" s="221"/>
      <c r="M20" s="221"/>
      <c r="N20" s="221">
        <f>Desember!DG17</f>
        <v>732</v>
      </c>
      <c r="O20" s="221">
        <f>Desember!DG18</f>
        <v>429</v>
      </c>
      <c r="P20" s="225">
        <f t="shared" si="0"/>
        <v>1161</v>
      </c>
      <c r="Q20" s="221">
        <f>Desember!DG45</f>
        <v>535</v>
      </c>
      <c r="R20" s="221"/>
      <c r="S20" s="221"/>
      <c r="T20" s="221">
        <f>Desember!DG48</f>
        <v>338</v>
      </c>
      <c r="U20" s="221"/>
      <c r="V20" s="221"/>
      <c r="W20" s="221"/>
      <c r="X20" s="221"/>
      <c r="Y20" s="221"/>
      <c r="Z20" s="221"/>
      <c r="AA20" s="221">
        <f>Desember!DG49</f>
        <v>90</v>
      </c>
      <c r="AB20" s="225">
        <f t="shared" si="1"/>
        <v>428</v>
      </c>
      <c r="AC20" s="221">
        <f>Desember!DG53</f>
        <v>0</v>
      </c>
      <c r="AD20" s="221"/>
      <c r="AE20" s="221"/>
      <c r="AF20" s="225">
        <f t="shared" si="2"/>
        <v>0</v>
      </c>
      <c r="AG20" s="221">
        <f>Desember!DG61</f>
        <v>45</v>
      </c>
      <c r="AH20" s="221">
        <f>Desember!DG62</f>
        <v>0</v>
      </c>
      <c r="AI20" s="221">
        <f>Desember!DG35</f>
        <v>362</v>
      </c>
      <c r="AJ20" s="221">
        <f>Desember!DG64</f>
        <v>30</v>
      </c>
      <c r="AK20" s="221">
        <f>Desember!DG68</f>
        <v>0</v>
      </c>
      <c r="AL20" s="225">
        <f t="shared" si="3"/>
        <v>437</v>
      </c>
      <c r="AM20" s="221">
        <f>Desember!DG22</f>
        <v>1886</v>
      </c>
      <c r="AN20" s="221">
        <f>Desember!DG27</f>
        <v>36</v>
      </c>
      <c r="AO20" s="221">
        <f>Desember!DG28</f>
        <v>35</v>
      </c>
      <c r="AP20" s="221">
        <f>Desember!DG29</f>
        <v>273</v>
      </c>
      <c r="AQ20" s="221">
        <f>Desember!DG23</f>
        <v>369</v>
      </c>
      <c r="AR20" s="221"/>
      <c r="AS20" s="221"/>
      <c r="AT20" s="221">
        <f>Desember!DG30</f>
        <v>24</v>
      </c>
      <c r="AU20" s="221">
        <f>Desember!DG31</f>
        <v>24</v>
      </c>
      <c r="AV20" s="221">
        <f>Desember!DG24</f>
        <v>51</v>
      </c>
      <c r="AW20" s="225">
        <f t="shared" si="4"/>
        <v>2698</v>
      </c>
      <c r="AX20" s="221">
        <f>Desember!DG72</f>
        <v>630</v>
      </c>
      <c r="AY20" s="221">
        <f>Desember!DG74</f>
        <v>178</v>
      </c>
      <c r="AZ20" s="225">
        <f t="shared" si="5"/>
        <v>808</v>
      </c>
      <c r="BA20" s="227">
        <f>Desember!DG36</f>
        <v>868</v>
      </c>
      <c r="BB20" s="227">
        <f>Desember!DG40</f>
        <v>0</v>
      </c>
      <c r="BC20" s="227">
        <f>Desember!DG37</f>
        <v>473</v>
      </c>
      <c r="BD20" s="227">
        <f>Desember!DG69</f>
        <v>2169</v>
      </c>
      <c r="BE20" s="225">
        <f t="shared" si="6"/>
        <v>2642</v>
      </c>
    </row>
    <row r="21" spans="1:57" ht="22.5" customHeight="1">
      <c r="A21" s="221">
        <v>13</v>
      </c>
      <c r="B21" s="230"/>
      <c r="C21" s="223" t="s">
        <v>17</v>
      </c>
      <c r="D21" s="222"/>
      <c r="E21" s="238"/>
      <c r="F21" s="221"/>
      <c r="G21" s="221">
        <f>Desember!DP13</f>
        <v>8105</v>
      </c>
      <c r="H21" s="221"/>
      <c r="I21" s="221"/>
      <c r="J21" s="221"/>
      <c r="K21" s="221"/>
      <c r="L21" s="221"/>
      <c r="M21" s="221"/>
      <c r="N21" s="221">
        <f>Desember!DP17</f>
        <v>1118</v>
      </c>
      <c r="O21" s="221">
        <f>Desember!DP18</f>
        <v>339</v>
      </c>
      <c r="P21" s="225">
        <f t="shared" si="0"/>
        <v>1457</v>
      </c>
      <c r="Q21" s="221">
        <f>Desember!DP45</f>
        <v>970</v>
      </c>
      <c r="R21" s="221"/>
      <c r="S21" s="221"/>
      <c r="T21" s="221">
        <f>Desember!DP48</f>
        <v>616</v>
      </c>
      <c r="U21" s="221"/>
      <c r="V21" s="221"/>
      <c r="W21" s="221"/>
      <c r="X21" s="221"/>
      <c r="Y21" s="221"/>
      <c r="Z21" s="221"/>
      <c r="AA21" s="221">
        <f>Desember!DP49</f>
        <v>112</v>
      </c>
      <c r="AB21" s="225">
        <f t="shared" si="1"/>
        <v>728</v>
      </c>
      <c r="AC21" s="221">
        <f>Desember!DP53</f>
        <v>0</v>
      </c>
      <c r="AD21" s="221"/>
      <c r="AE21" s="221"/>
      <c r="AF21" s="225">
        <f t="shared" si="2"/>
        <v>0</v>
      </c>
      <c r="AG21" s="221">
        <f>Desember!DP61</f>
        <v>81</v>
      </c>
      <c r="AH21" s="221">
        <f>Desember!DP62</f>
        <v>3</v>
      </c>
      <c r="AI21" s="221">
        <f>Desember!DP35</f>
        <v>370</v>
      </c>
      <c r="AJ21" s="221">
        <f>Desember!DP64</f>
        <v>186</v>
      </c>
      <c r="AK21" s="221">
        <f>Desember!DP68</f>
        <v>0</v>
      </c>
      <c r="AL21" s="225">
        <f t="shared" si="3"/>
        <v>640</v>
      </c>
      <c r="AM21" s="221">
        <f>Desember!DP22</f>
        <v>4255</v>
      </c>
      <c r="AN21" s="221">
        <f>Desember!DP27</f>
        <v>159</v>
      </c>
      <c r="AO21" s="221">
        <f>Desember!DP28</f>
        <v>211</v>
      </c>
      <c r="AP21" s="221">
        <f>Desember!DP29</f>
        <v>1606</v>
      </c>
      <c r="AQ21" s="221">
        <f>Desember!DP23</f>
        <v>1719</v>
      </c>
      <c r="AR21" s="221"/>
      <c r="AS21" s="221"/>
      <c r="AT21" s="221">
        <f>Desember!DP30</f>
        <v>105</v>
      </c>
      <c r="AU21" s="221">
        <f>Desember!DP31</f>
        <v>105</v>
      </c>
      <c r="AV21" s="221">
        <f>Desember!DP24</f>
        <v>1192</v>
      </c>
      <c r="AW21" s="225">
        <f t="shared" si="4"/>
        <v>9352</v>
      </c>
      <c r="AX21" s="221">
        <f>Desember!DP72</f>
        <v>717</v>
      </c>
      <c r="AY21" s="221">
        <f>Desember!DP74</f>
        <v>243</v>
      </c>
      <c r="AZ21" s="225">
        <f t="shared" si="5"/>
        <v>960</v>
      </c>
      <c r="BA21" s="227">
        <f>Desember!DP36</f>
        <v>1931</v>
      </c>
      <c r="BB21" s="227">
        <f>Desember!DP40</f>
        <v>7</v>
      </c>
      <c r="BC21" s="227">
        <f>Desember!DP37</f>
        <v>673</v>
      </c>
      <c r="BD21" s="227">
        <f>Desember!DP69</f>
        <v>2820</v>
      </c>
      <c r="BE21" s="225">
        <f t="shared" si="6"/>
        <v>3493</v>
      </c>
    </row>
    <row r="22" spans="1:57" ht="22.5" customHeight="1">
      <c r="A22" s="221">
        <v>14</v>
      </c>
      <c r="B22" s="228">
        <v>1033254</v>
      </c>
      <c r="C22" s="223" t="s">
        <v>18</v>
      </c>
      <c r="D22" s="222"/>
      <c r="E22" s="238"/>
      <c r="F22" s="221"/>
      <c r="G22" s="221">
        <f>Desember!DY13</f>
        <v>5805</v>
      </c>
      <c r="H22" s="221"/>
      <c r="I22" s="221"/>
      <c r="J22" s="221"/>
      <c r="K22" s="221"/>
      <c r="L22" s="221"/>
      <c r="M22" s="221"/>
      <c r="N22" s="221">
        <f>Desember!DY17</f>
        <v>719</v>
      </c>
      <c r="O22" s="221">
        <f>Desember!DY18</f>
        <v>349</v>
      </c>
      <c r="P22" s="225">
        <f t="shared" si="0"/>
        <v>1068</v>
      </c>
      <c r="Q22" s="221">
        <f>Desember!DY45</f>
        <v>885</v>
      </c>
      <c r="R22" s="221"/>
      <c r="S22" s="221"/>
      <c r="T22" s="221">
        <f>Desember!DY48</f>
        <v>690</v>
      </c>
      <c r="U22" s="221"/>
      <c r="V22" s="221"/>
      <c r="W22" s="221"/>
      <c r="X22" s="221"/>
      <c r="Y22" s="221"/>
      <c r="Z22" s="221"/>
      <c r="AA22" s="221">
        <f>Desember!DY49</f>
        <v>50</v>
      </c>
      <c r="AB22" s="225">
        <f t="shared" si="1"/>
        <v>740</v>
      </c>
      <c r="AC22" s="221">
        <f>Desember!DY53</f>
        <v>19</v>
      </c>
      <c r="AD22" s="221"/>
      <c r="AE22" s="221"/>
      <c r="AF22" s="225">
        <f t="shared" si="2"/>
        <v>0</v>
      </c>
      <c r="AG22" s="221">
        <f>Desember!DY61</f>
        <v>21</v>
      </c>
      <c r="AH22" s="221">
        <f>Desember!DY62</f>
        <v>0</v>
      </c>
      <c r="AI22" s="221">
        <f>Desember!DY35</f>
        <v>266</v>
      </c>
      <c r="AJ22" s="221">
        <f>Desember!DY64</f>
        <v>6</v>
      </c>
      <c r="AK22" s="221">
        <f>Desember!DY68</f>
        <v>0</v>
      </c>
      <c r="AL22" s="225">
        <f t="shared" si="3"/>
        <v>293</v>
      </c>
      <c r="AM22" s="221">
        <f>Desember!DY22</f>
        <v>4246</v>
      </c>
      <c r="AN22" s="221">
        <f>Desember!DY27</f>
        <v>170</v>
      </c>
      <c r="AO22" s="221">
        <f>Desember!DY28</f>
        <v>170</v>
      </c>
      <c r="AP22" s="221">
        <f>Desember!DY29</f>
        <v>452</v>
      </c>
      <c r="AQ22" s="221">
        <f>Desember!DY23</f>
        <v>1237</v>
      </c>
      <c r="AR22" s="221"/>
      <c r="AS22" s="221"/>
      <c r="AT22" s="221">
        <f>Desember!DY30</f>
        <v>145</v>
      </c>
      <c r="AU22" s="221">
        <f>Desember!DY31</f>
        <v>145</v>
      </c>
      <c r="AV22" s="221">
        <f>Desember!DY24</f>
        <v>310</v>
      </c>
      <c r="AW22" s="225">
        <f t="shared" si="4"/>
        <v>6875</v>
      </c>
      <c r="AX22" s="221">
        <f>Desember!DY72</f>
        <v>424</v>
      </c>
      <c r="AY22" s="221">
        <f>Desember!DY74</f>
        <v>180</v>
      </c>
      <c r="AZ22" s="225">
        <f t="shared" si="5"/>
        <v>604</v>
      </c>
      <c r="BA22" s="227">
        <f>Desember!DY36</f>
        <v>570</v>
      </c>
      <c r="BB22" s="227">
        <f>Desember!DY40</f>
        <v>10</v>
      </c>
      <c r="BC22" s="227">
        <f>Desember!DY37</f>
        <v>524</v>
      </c>
      <c r="BD22" s="227">
        <f>Desember!DY69</f>
        <v>2550</v>
      </c>
      <c r="BE22" s="225">
        <f t="shared" si="6"/>
        <v>3074</v>
      </c>
    </row>
    <row r="23" spans="1:57" ht="22.5" customHeight="1">
      <c r="A23" s="221">
        <v>15</v>
      </c>
      <c r="B23" s="222"/>
      <c r="C23" s="223" t="s">
        <v>19</v>
      </c>
      <c r="D23" s="222"/>
      <c r="E23" s="238"/>
      <c r="F23" s="221"/>
      <c r="G23" s="221">
        <f>Desember!EH13</f>
        <v>4414</v>
      </c>
      <c r="H23" s="221"/>
      <c r="I23" s="221"/>
      <c r="J23" s="221"/>
      <c r="K23" s="221"/>
      <c r="L23" s="221"/>
      <c r="M23" s="221"/>
      <c r="N23" s="221">
        <f>Desember!EH17</f>
        <v>815</v>
      </c>
      <c r="O23" s="221">
        <f>Desember!EH18</f>
        <v>405</v>
      </c>
      <c r="P23" s="225">
        <f t="shared" si="0"/>
        <v>1220</v>
      </c>
      <c r="Q23" s="221">
        <f>Desember!EH45</f>
        <v>801</v>
      </c>
      <c r="R23" s="221"/>
      <c r="S23" s="221"/>
      <c r="T23" s="221">
        <f>Desember!EH48</f>
        <v>511</v>
      </c>
      <c r="U23" s="221"/>
      <c r="V23" s="221"/>
      <c r="W23" s="221"/>
      <c r="X23" s="221"/>
      <c r="Y23" s="221"/>
      <c r="Z23" s="221"/>
      <c r="AA23" s="221">
        <f>Desember!EH49</f>
        <v>201</v>
      </c>
      <c r="AB23" s="225">
        <f t="shared" si="1"/>
        <v>712</v>
      </c>
      <c r="AC23" s="221">
        <f>Desember!EH53</f>
        <v>0</v>
      </c>
      <c r="AD23" s="221"/>
      <c r="AE23" s="221"/>
      <c r="AF23" s="225">
        <f t="shared" si="2"/>
        <v>0</v>
      </c>
      <c r="AG23" s="221">
        <f>Desember!EH61</f>
        <v>46</v>
      </c>
      <c r="AH23" s="221">
        <f>Desember!EH62</f>
        <v>0</v>
      </c>
      <c r="AI23" s="221">
        <f>Desember!EH35</f>
        <v>533</v>
      </c>
      <c r="AJ23" s="221">
        <f>Desember!EH64</f>
        <v>17</v>
      </c>
      <c r="AK23" s="221">
        <f>Desember!EH68</f>
        <v>0</v>
      </c>
      <c r="AL23" s="225">
        <f t="shared" si="3"/>
        <v>596</v>
      </c>
      <c r="AM23" s="221">
        <f>Desember!EH22</f>
        <v>2912</v>
      </c>
      <c r="AN23" s="221">
        <f>Desember!EH27</f>
        <v>52</v>
      </c>
      <c r="AO23" s="221">
        <f>Desember!EH28</f>
        <v>52</v>
      </c>
      <c r="AP23" s="221">
        <f>Desember!EH29</f>
        <v>598</v>
      </c>
      <c r="AQ23" s="221">
        <f>Desember!EH23</f>
        <v>847</v>
      </c>
      <c r="AR23" s="221"/>
      <c r="AS23" s="221"/>
      <c r="AT23" s="221">
        <f>Desember!EH30</f>
        <v>34</v>
      </c>
      <c r="AU23" s="221">
        <f>Desember!EH31</f>
        <v>34</v>
      </c>
      <c r="AV23" s="221">
        <f>Desember!EH24</f>
        <v>847</v>
      </c>
      <c r="AW23" s="225">
        <f t="shared" si="4"/>
        <v>5376</v>
      </c>
      <c r="AX23" s="221">
        <f>Desember!EH72</f>
        <v>138</v>
      </c>
      <c r="AY23" s="221">
        <f>Desember!EH74</f>
        <v>133</v>
      </c>
      <c r="AZ23" s="225">
        <f t="shared" si="5"/>
        <v>271</v>
      </c>
      <c r="BA23" s="227">
        <f>Desember!EH36</f>
        <v>732</v>
      </c>
      <c r="BB23" s="227">
        <f>Desember!EH40</f>
        <v>0</v>
      </c>
      <c r="BC23" s="227">
        <f>Desember!EH37</f>
        <v>579</v>
      </c>
      <c r="BD23" s="227">
        <f>Desember!EH69</f>
        <v>0</v>
      </c>
      <c r="BE23" s="225">
        <f t="shared" si="6"/>
        <v>579</v>
      </c>
    </row>
    <row r="24" spans="1:57" ht="22.5" customHeight="1">
      <c r="A24" s="221">
        <v>16</v>
      </c>
      <c r="B24" s="239"/>
      <c r="C24" s="240" t="s">
        <v>20</v>
      </c>
      <c r="D24" s="239"/>
      <c r="E24" s="241"/>
      <c r="F24" s="239"/>
      <c r="G24" s="239">
        <f>Desember!EQ13</f>
        <v>3088</v>
      </c>
      <c r="H24" s="239"/>
      <c r="I24" s="239"/>
      <c r="J24" s="239"/>
      <c r="K24" s="239"/>
      <c r="L24" s="239"/>
      <c r="M24" s="239"/>
      <c r="N24" s="239">
        <f>Desember!EQ17</f>
        <v>536</v>
      </c>
      <c r="O24" s="239">
        <f>Desember!EQ18</f>
        <v>348</v>
      </c>
      <c r="P24" s="225">
        <f t="shared" si="0"/>
        <v>884</v>
      </c>
      <c r="Q24" s="239">
        <f>Desember!EQ45</f>
        <v>873</v>
      </c>
      <c r="R24" s="239"/>
      <c r="S24" s="239"/>
      <c r="T24" s="239">
        <f>Desember!EQ48</f>
        <v>459</v>
      </c>
      <c r="U24" s="239"/>
      <c r="V24" s="239"/>
      <c r="W24" s="239"/>
      <c r="X24" s="239"/>
      <c r="Y24" s="239"/>
      <c r="Z24" s="239"/>
      <c r="AA24" s="239">
        <f>Desember!EQ49</f>
        <v>117</v>
      </c>
      <c r="AB24" s="225">
        <f t="shared" si="1"/>
        <v>576</v>
      </c>
      <c r="AC24" s="239">
        <f>Desember!EQ53</f>
        <v>0</v>
      </c>
      <c r="AD24" s="239"/>
      <c r="AE24" s="239"/>
      <c r="AF24" s="225">
        <f t="shared" si="2"/>
        <v>0</v>
      </c>
      <c r="AG24" s="239">
        <f>Desember!EQ61</f>
        <v>93</v>
      </c>
      <c r="AH24" s="239">
        <f>Desember!EQ62</f>
        <v>0</v>
      </c>
      <c r="AI24" s="239">
        <f>Desember!EQ35</f>
        <v>188</v>
      </c>
      <c r="AJ24" s="239">
        <f>Desember!EQ64</f>
        <v>7</v>
      </c>
      <c r="AK24" s="239">
        <f>Desember!EQ68</f>
        <v>0</v>
      </c>
      <c r="AL24" s="225">
        <f t="shared" si="3"/>
        <v>288</v>
      </c>
      <c r="AM24" s="239">
        <f>Desember!EQ22</f>
        <v>1684</v>
      </c>
      <c r="AN24" s="239">
        <f>Desember!EQ27</f>
        <v>219</v>
      </c>
      <c r="AO24" s="239">
        <f>Desember!EQ28</f>
        <v>204</v>
      </c>
      <c r="AP24" s="239">
        <f>Desember!EQ29</f>
        <v>487</v>
      </c>
      <c r="AQ24" s="239">
        <f>Desember!EQ23</f>
        <v>776</v>
      </c>
      <c r="AR24" s="239"/>
      <c r="AS24" s="239"/>
      <c r="AT24" s="239">
        <f>Desember!EQ30</f>
        <v>117</v>
      </c>
      <c r="AU24" s="239">
        <f>Desember!EQ31</f>
        <v>117</v>
      </c>
      <c r="AV24" s="239">
        <f>Desember!EQ24</f>
        <v>569</v>
      </c>
      <c r="AW24" s="225">
        <f t="shared" si="4"/>
        <v>4173</v>
      </c>
      <c r="AX24" s="239">
        <f>Desember!EQ72</f>
        <v>406</v>
      </c>
      <c r="AY24" s="239">
        <f>Desember!EQ74</f>
        <v>268</v>
      </c>
      <c r="AZ24" s="225">
        <f t="shared" si="5"/>
        <v>674</v>
      </c>
      <c r="BA24" s="227">
        <f>Desember!EQ36</f>
        <v>529</v>
      </c>
      <c r="BB24" s="227">
        <f>Desember!EQ40</f>
        <v>0</v>
      </c>
      <c r="BC24" s="227">
        <f>Desember!EQ37</f>
        <v>430</v>
      </c>
      <c r="BD24" s="227">
        <f>Desember!EQ69</f>
        <v>1692</v>
      </c>
      <c r="BE24" s="225">
        <f t="shared" si="6"/>
        <v>2122</v>
      </c>
    </row>
    <row r="25" spans="1:57" ht="15.75" customHeight="1"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BA25" s="215"/>
      <c r="BB25" s="215"/>
      <c r="BC25" s="215"/>
      <c r="BD25" s="215"/>
    </row>
    <row r="26" spans="1:57" ht="15.75" customHeight="1">
      <c r="BA26" s="215"/>
      <c r="BB26" s="215"/>
      <c r="BC26" s="215"/>
      <c r="BD26" s="215"/>
    </row>
    <row r="27" spans="1:57" ht="15.75" customHeight="1">
      <c r="BA27" s="215"/>
      <c r="BB27" s="215"/>
      <c r="BC27" s="215"/>
      <c r="BD27" s="215"/>
    </row>
    <row r="28" spans="1:57" ht="15.75" customHeight="1">
      <c r="BA28" s="215"/>
      <c r="BB28" s="215"/>
      <c r="BC28" s="215"/>
      <c r="BD28" s="215"/>
    </row>
    <row r="29" spans="1:57" ht="15.75" customHeight="1">
      <c r="BA29" s="215"/>
      <c r="BB29" s="215"/>
      <c r="BC29" s="215"/>
      <c r="BD29" s="215"/>
    </row>
    <row r="30" spans="1:57" ht="15.75" customHeight="1">
      <c r="BA30" s="215"/>
      <c r="BB30" s="215"/>
      <c r="BC30" s="215"/>
      <c r="BD30" s="215"/>
    </row>
    <row r="31" spans="1:57" ht="15.75" customHeight="1">
      <c r="BA31" s="215"/>
      <c r="BB31" s="215"/>
      <c r="BC31" s="215"/>
      <c r="BD31" s="215"/>
    </row>
    <row r="32" spans="1:57" ht="15.75" customHeight="1">
      <c r="BA32" s="215"/>
      <c r="BB32" s="215"/>
      <c r="BC32" s="215"/>
      <c r="BD32" s="215"/>
    </row>
    <row r="33" spans="53:56" ht="15.75" customHeight="1">
      <c r="BA33" s="215"/>
      <c r="BB33" s="215"/>
      <c r="BC33" s="215"/>
      <c r="BD33" s="215"/>
    </row>
    <row r="34" spans="53:56" ht="15.75" customHeight="1">
      <c r="BA34" s="215"/>
      <c r="BB34" s="215"/>
      <c r="BC34" s="215"/>
      <c r="BD34" s="215"/>
    </row>
    <row r="35" spans="53:56" ht="15.75" customHeight="1">
      <c r="BA35" s="215"/>
      <c r="BB35" s="215"/>
      <c r="BC35" s="215"/>
      <c r="BD35" s="215"/>
    </row>
    <row r="36" spans="53:56" ht="15.75" customHeight="1">
      <c r="BA36" s="215"/>
      <c r="BB36" s="215"/>
      <c r="BC36" s="215"/>
      <c r="BD36" s="215"/>
    </row>
    <row r="37" spans="53:56" ht="15.75" customHeight="1">
      <c r="BA37" s="215"/>
      <c r="BB37" s="215"/>
      <c r="BC37" s="215"/>
      <c r="BD37" s="215"/>
    </row>
    <row r="38" spans="53:56" ht="15.75" customHeight="1">
      <c r="BA38" s="215"/>
      <c r="BB38" s="215"/>
      <c r="BC38" s="215"/>
      <c r="BD38" s="215"/>
    </row>
    <row r="39" spans="53:56" ht="15.75" customHeight="1">
      <c r="BA39" s="215"/>
      <c r="BB39" s="215"/>
      <c r="BC39" s="215"/>
      <c r="BD39" s="215"/>
    </row>
    <row r="40" spans="53:56" ht="15.75" customHeight="1">
      <c r="BA40" s="215"/>
      <c r="BB40" s="215"/>
      <c r="BC40" s="215"/>
      <c r="BD40" s="215"/>
    </row>
    <row r="41" spans="53:56" ht="15.75" customHeight="1">
      <c r="BA41" s="215"/>
      <c r="BB41" s="215"/>
      <c r="BC41" s="215"/>
      <c r="BD41" s="215"/>
    </row>
    <row r="42" spans="53:56" ht="15.75" customHeight="1">
      <c r="BA42" s="215"/>
      <c r="BB42" s="215"/>
      <c r="BC42" s="215"/>
      <c r="BD42" s="215"/>
    </row>
    <row r="43" spans="53:56" ht="15.75" customHeight="1">
      <c r="BA43" s="215"/>
      <c r="BB43" s="215"/>
      <c r="BC43" s="215"/>
      <c r="BD43" s="215"/>
    </row>
    <row r="44" spans="53:56" ht="15.75" customHeight="1">
      <c r="BA44" s="215"/>
      <c r="BB44" s="215"/>
      <c r="BC44" s="215"/>
      <c r="BD44" s="215"/>
    </row>
    <row r="45" spans="53:56" ht="15.75" customHeight="1">
      <c r="BA45" s="215"/>
      <c r="BB45" s="215"/>
      <c r="BC45" s="215"/>
      <c r="BD45" s="215"/>
    </row>
    <row r="46" spans="53:56" ht="15.75" customHeight="1">
      <c r="BA46" s="215"/>
      <c r="BB46" s="215"/>
      <c r="BC46" s="215"/>
      <c r="BD46" s="215"/>
    </row>
    <row r="47" spans="53:56" ht="15.75" customHeight="1">
      <c r="BA47" s="215"/>
      <c r="BB47" s="215"/>
      <c r="BC47" s="215"/>
      <c r="BD47" s="215"/>
    </row>
    <row r="48" spans="53:56" ht="15.75" customHeight="1">
      <c r="BA48" s="215"/>
      <c r="BB48" s="215"/>
      <c r="BC48" s="215"/>
      <c r="BD48" s="215"/>
    </row>
    <row r="49" spans="53:56" ht="15.75" customHeight="1">
      <c r="BA49" s="215"/>
      <c r="BB49" s="215"/>
      <c r="BC49" s="215"/>
      <c r="BD49" s="215"/>
    </row>
    <row r="50" spans="53:56" ht="15.75" customHeight="1">
      <c r="BA50" s="215"/>
      <c r="BB50" s="215"/>
      <c r="BC50" s="215"/>
      <c r="BD50" s="215"/>
    </row>
    <row r="51" spans="53:56" ht="15.75" customHeight="1">
      <c r="BA51" s="215"/>
      <c r="BB51" s="215"/>
      <c r="BC51" s="215"/>
      <c r="BD51" s="215"/>
    </row>
    <row r="52" spans="53:56" ht="15.75" customHeight="1">
      <c r="BA52" s="215"/>
      <c r="BB52" s="215"/>
      <c r="BC52" s="215"/>
      <c r="BD52" s="215"/>
    </row>
    <row r="53" spans="53:56" ht="15.75" customHeight="1">
      <c r="BA53" s="215"/>
      <c r="BB53" s="215"/>
      <c r="BC53" s="215"/>
      <c r="BD53" s="215"/>
    </row>
    <row r="54" spans="53:56" ht="15.75" customHeight="1">
      <c r="BA54" s="215"/>
      <c r="BB54" s="215"/>
      <c r="BC54" s="215"/>
      <c r="BD54" s="215"/>
    </row>
    <row r="55" spans="53:56" ht="15.75" customHeight="1">
      <c r="BA55" s="215"/>
      <c r="BB55" s="215"/>
      <c r="BC55" s="215"/>
      <c r="BD55" s="215"/>
    </row>
    <row r="56" spans="53:56" ht="15.75" customHeight="1">
      <c r="BA56" s="215"/>
      <c r="BB56" s="215"/>
      <c r="BC56" s="215"/>
      <c r="BD56" s="215"/>
    </row>
    <row r="57" spans="53:56" ht="15.75" customHeight="1">
      <c r="BA57" s="215"/>
      <c r="BB57" s="215"/>
      <c r="BC57" s="215"/>
      <c r="BD57" s="215"/>
    </row>
    <row r="58" spans="53:56" ht="15.75" customHeight="1">
      <c r="BA58" s="215"/>
      <c r="BB58" s="215"/>
      <c r="BC58" s="215"/>
      <c r="BD58" s="215"/>
    </row>
    <row r="59" spans="53:56" ht="15.75" customHeight="1">
      <c r="BA59" s="215"/>
      <c r="BB59" s="215"/>
      <c r="BC59" s="215"/>
      <c r="BD59" s="215"/>
    </row>
    <row r="60" spans="53:56" ht="15.75" customHeight="1">
      <c r="BA60" s="215"/>
      <c r="BB60" s="215"/>
      <c r="BC60" s="215"/>
      <c r="BD60" s="215"/>
    </row>
    <row r="61" spans="53:56" ht="15.75" customHeight="1">
      <c r="BA61" s="215"/>
      <c r="BB61" s="215"/>
      <c r="BC61" s="215"/>
      <c r="BD61" s="215"/>
    </row>
    <row r="62" spans="53:56" ht="15.75" customHeight="1">
      <c r="BA62" s="215"/>
      <c r="BB62" s="215"/>
      <c r="BC62" s="215"/>
      <c r="BD62" s="215"/>
    </row>
    <row r="63" spans="53:56" ht="15.75" customHeight="1">
      <c r="BA63" s="215"/>
      <c r="BB63" s="215"/>
      <c r="BC63" s="215"/>
      <c r="BD63" s="215"/>
    </row>
    <row r="64" spans="53:56" ht="15.75" customHeight="1">
      <c r="BA64" s="215"/>
      <c r="BB64" s="215"/>
      <c r="BC64" s="215"/>
      <c r="BD64" s="215"/>
    </row>
    <row r="65" spans="53:56" ht="15.75" customHeight="1">
      <c r="BA65" s="215"/>
      <c r="BB65" s="215"/>
      <c r="BC65" s="215"/>
      <c r="BD65" s="215"/>
    </row>
    <row r="66" spans="53:56" ht="15.75" customHeight="1">
      <c r="BA66" s="215"/>
      <c r="BB66" s="215"/>
      <c r="BC66" s="215"/>
      <c r="BD66" s="215"/>
    </row>
    <row r="67" spans="53:56" ht="15.75" customHeight="1">
      <c r="BA67" s="215"/>
      <c r="BB67" s="215"/>
      <c r="BC67" s="215"/>
      <c r="BD67" s="215"/>
    </row>
    <row r="68" spans="53:56" ht="15.75" customHeight="1">
      <c r="BA68" s="215"/>
      <c r="BB68" s="215"/>
      <c r="BC68" s="215"/>
      <c r="BD68" s="215"/>
    </row>
    <row r="69" spans="53:56" ht="15.75" customHeight="1">
      <c r="BA69" s="215"/>
      <c r="BB69" s="215"/>
      <c r="BC69" s="215"/>
      <c r="BD69" s="215"/>
    </row>
    <row r="70" spans="53:56" ht="15.75" customHeight="1">
      <c r="BA70" s="215"/>
      <c r="BB70" s="215"/>
      <c r="BC70" s="215"/>
      <c r="BD70" s="215"/>
    </row>
    <row r="71" spans="53:56" ht="15.75" customHeight="1">
      <c r="BA71" s="215"/>
      <c r="BB71" s="215"/>
      <c r="BC71" s="215"/>
      <c r="BD71" s="215"/>
    </row>
    <row r="72" spans="53:56" ht="15.75" customHeight="1">
      <c r="BA72" s="215"/>
      <c r="BB72" s="215"/>
      <c r="BC72" s="215"/>
      <c r="BD72" s="215"/>
    </row>
    <row r="73" spans="53:56" ht="15.75" customHeight="1">
      <c r="BA73" s="215"/>
      <c r="BB73" s="215"/>
      <c r="BC73" s="215"/>
      <c r="BD73" s="215"/>
    </row>
    <row r="74" spans="53:56" ht="15.75" customHeight="1">
      <c r="BA74" s="215"/>
      <c r="BB74" s="215"/>
      <c r="BC74" s="215"/>
      <c r="BD74" s="215"/>
    </row>
    <row r="75" spans="53:56" ht="15.75" customHeight="1">
      <c r="BA75" s="215"/>
      <c r="BB75" s="215"/>
      <c r="BC75" s="215"/>
      <c r="BD75" s="215"/>
    </row>
    <row r="76" spans="53:56" ht="15.75" customHeight="1">
      <c r="BA76" s="215"/>
      <c r="BB76" s="215"/>
      <c r="BC76" s="215"/>
      <c r="BD76" s="215"/>
    </row>
    <row r="77" spans="53:56" ht="15.75" customHeight="1">
      <c r="BA77" s="215"/>
      <c r="BB77" s="215"/>
      <c r="BC77" s="215"/>
      <c r="BD77" s="215"/>
    </row>
    <row r="78" spans="53:56" ht="15.75" customHeight="1">
      <c r="BA78" s="215"/>
      <c r="BB78" s="215"/>
      <c r="BC78" s="215"/>
      <c r="BD78" s="215"/>
    </row>
    <row r="79" spans="53:56" ht="15.75" customHeight="1">
      <c r="BA79" s="215"/>
      <c r="BB79" s="215"/>
      <c r="BC79" s="215"/>
      <c r="BD79" s="215"/>
    </row>
    <row r="80" spans="53:56" ht="15.75" customHeight="1">
      <c r="BA80" s="215"/>
      <c r="BB80" s="215"/>
      <c r="BC80" s="215"/>
      <c r="BD80" s="215"/>
    </row>
    <row r="81" spans="53:56" ht="15.75" customHeight="1">
      <c r="BA81" s="215"/>
      <c r="BB81" s="215"/>
      <c r="BC81" s="215"/>
      <c r="BD81" s="215"/>
    </row>
    <row r="82" spans="53:56" ht="15.75" customHeight="1">
      <c r="BA82" s="215"/>
      <c r="BB82" s="215"/>
      <c r="BC82" s="215"/>
      <c r="BD82" s="215"/>
    </row>
    <row r="83" spans="53:56" ht="15.75" customHeight="1">
      <c r="BA83" s="215"/>
      <c r="BB83" s="215"/>
      <c r="BC83" s="215"/>
      <c r="BD83" s="215"/>
    </row>
    <row r="84" spans="53:56" ht="15.75" customHeight="1">
      <c r="BA84" s="215"/>
      <c r="BB84" s="215"/>
      <c r="BC84" s="215"/>
      <c r="BD84" s="215"/>
    </row>
    <row r="85" spans="53:56" ht="15.75" customHeight="1">
      <c r="BA85" s="215"/>
      <c r="BB85" s="215"/>
      <c r="BC85" s="215"/>
      <c r="BD85" s="215"/>
    </row>
    <row r="86" spans="53:56" ht="15.75" customHeight="1">
      <c r="BA86" s="215"/>
      <c r="BB86" s="215"/>
      <c r="BC86" s="215"/>
      <c r="BD86" s="215"/>
    </row>
    <row r="87" spans="53:56" ht="15.75" customHeight="1">
      <c r="BA87" s="215"/>
      <c r="BB87" s="215"/>
      <c r="BC87" s="215"/>
      <c r="BD87" s="215"/>
    </row>
    <row r="88" spans="53:56" ht="15.75" customHeight="1">
      <c r="BA88" s="215"/>
      <c r="BB88" s="215"/>
      <c r="BC88" s="215"/>
      <c r="BD88" s="215"/>
    </row>
    <row r="89" spans="53:56" ht="15.75" customHeight="1">
      <c r="BA89" s="215"/>
      <c r="BB89" s="215"/>
      <c r="BC89" s="215"/>
      <c r="BD89" s="215"/>
    </row>
    <row r="90" spans="53:56" ht="15.75" customHeight="1">
      <c r="BA90" s="215"/>
      <c r="BB90" s="215"/>
      <c r="BC90" s="215"/>
      <c r="BD90" s="215"/>
    </row>
    <row r="91" spans="53:56" ht="15.75" customHeight="1">
      <c r="BA91" s="215"/>
      <c r="BB91" s="215"/>
      <c r="BC91" s="215"/>
      <c r="BD91" s="215"/>
    </row>
    <row r="92" spans="53:56" ht="15.75" customHeight="1">
      <c r="BA92" s="215"/>
      <c r="BB92" s="215"/>
      <c r="BC92" s="215"/>
      <c r="BD92" s="215"/>
    </row>
    <row r="93" spans="53:56" ht="15.75" customHeight="1">
      <c r="BA93" s="215"/>
      <c r="BB93" s="215"/>
      <c r="BC93" s="215"/>
      <c r="BD93" s="215"/>
    </row>
    <row r="94" spans="53:56" ht="15.75" customHeight="1">
      <c r="BA94" s="215"/>
      <c r="BB94" s="215"/>
      <c r="BC94" s="215"/>
      <c r="BD94" s="215"/>
    </row>
    <row r="95" spans="53:56" ht="15.75" customHeight="1">
      <c r="BA95" s="215"/>
      <c r="BB95" s="215"/>
      <c r="BC95" s="215"/>
      <c r="BD95" s="215"/>
    </row>
    <row r="96" spans="53:56" ht="15.75" customHeight="1">
      <c r="BA96" s="215"/>
      <c r="BB96" s="215"/>
      <c r="BC96" s="215"/>
      <c r="BD96" s="215"/>
    </row>
    <row r="97" spans="53:56" ht="15.75" customHeight="1">
      <c r="BA97" s="215"/>
      <c r="BB97" s="215"/>
      <c r="BC97" s="215"/>
      <c r="BD97" s="215"/>
    </row>
    <row r="98" spans="53:56" ht="15.75" customHeight="1">
      <c r="BA98" s="215"/>
      <c r="BB98" s="215"/>
      <c r="BC98" s="215"/>
      <c r="BD98" s="215"/>
    </row>
    <row r="99" spans="53:56" ht="15.75" customHeight="1">
      <c r="BA99" s="215"/>
      <c r="BB99" s="215"/>
      <c r="BC99" s="215"/>
      <c r="BD99" s="215"/>
    </row>
    <row r="100" spans="53:56" ht="15.75" customHeight="1">
      <c r="BA100" s="215"/>
      <c r="BB100" s="215"/>
      <c r="BC100" s="215"/>
      <c r="BD100" s="215"/>
    </row>
    <row r="101" spans="53:56" ht="15.75" customHeight="1">
      <c r="BA101" s="215"/>
      <c r="BB101" s="215"/>
      <c r="BC101" s="215"/>
      <c r="BD101" s="215"/>
    </row>
    <row r="102" spans="53:56" ht="15.75" customHeight="1">
      <c r="BA102" s="215"/>
      <c r="BB102" s="215"/>
      <c r="BC102" s="215"/>
      <c r="BD102" s="215"/>
    </row>
    <row r="103" spans="53:56" ht="15.75" customHeight="1">
      <c r="BA103" s="215"/>
      <c r="BB103" s="215"/>
      <c r="BC103" s="215"/>
      <c r="BD103" s="215"/>
    </row>
    <row r="104" spans="53:56" ht="15.75" customHeight="1">
      <c r="BA104" s="215"/>
      <c r="BB104" s="215"/>
      <c r="BC104" s="215"/>
      <c r="BD104" s="215"/>
    </row>
    <row r="105" spans="53:56" ht="15.75" customHeight="1">
      <c r="BA105" s="215"/>
      <c r="BB105" s="215"/>
      <c r="BC105" s="215"/>
      <c r="BD105" s="215"/>
    </row>
    <row r="106" spans="53:56" ht="15.75" customHeight="1">
      <c r="BA106" s="215"/>
      <c r="BB106" s="215"/>
      <c r="BC106" s="215"/>
      <c r="BD106" s="215"/>
    </row>
    <row r="107" spans="53:56" ht="15.75" customHeight="1">
      <c r="BA107" s="215"/>
      <c r="BB107" s="215"/>
      <c r="BC107" s="215"/>
      <c r="BD107" s="215"/>
    </row>
    <row r="108" spans="53:56" ht="15.75" customHeight="1">
      <c r="BA108" s="215"/>
      <c r="BB108" s="215"/>
      <c r="BC108" s="215"/>
      <c r="BD108" s="215"/>
    </row>
    <row r="109" spans="53:56" ht="15.75" customHeight="1">
      <c r="BA109" s="215"/>
      <c r="BB109" s="215"/>
      <c r="BC109" s="215"/>
      <c r="BD109" s="215"/>
    </row>
    <row r="110" spans="53:56" ht="15.75" customHeight="1">
      <c r="BA110" s="215"/>
      <c r="BB110" s="215"/>
      <c r="BC110" s="215"/>
      <c r="BD110" s="215"/>
    </row>
    <row r="111" spans="53:56" ht="15.75" customHeight="1">
      <c r="BA111" s="215"/>
      <c r="BB111" s="215"/>
      <c r="BC111" s="215"/>
      <c r="BD111" s="215"/>
    </row>
    <row r="112" spans="53:56" ht="15.75" customHeight="1">
      <c r="BA112" s="215"/>
      <c r="BB112" s="215"/>
      <c r="BC112" s="215"/>
      <c r="BD112" s="215"/>
    </row>
    <row r="113" spans="53:56" ht="15.75" customHeight="1">
      <c r="BA113" s="215"/>
      <c r="BB113" s="215"/>
      <c r="BC113" s="215"/>
      <c r="BD113" s="215"/>
    </row>
    <row r="114" spans="53:56" ht="15.75" customHeight="1">
      <c r="BA114" s="215"/>
      <c r="BB114" s="215"/>
      <c r="BC114" s="215"/>
      <c r="BD114" s="215"/>
    </row>
    <row r="115" spans="53:56" ht="15.75" customHeight="1">
      <c r="BA115" s="215"/>
      <c r="BB115" s="215"/>
      <c r="BC115" s="215"/>
      <c r="BD115" s="215"/>
    </row>
    <row r="116" spans="53:56" ht="15.75" customHeight="1">
      <c r="BA116" s="215"/>
      <c r="BB116" s="215"/>
      <c r="BC116" s="215"/>
      <c r="BD116" s="215"/>
    </row>
    <row r="117" spans="53:56" ht="15.75" customHeight="1">
      <c r="BA117" s="215"/>
      <c r="BB117" s="215"/>
      <c r="BC117" s="215"/>
      <c r="BD117" s="215"/>
    </row>
    <row r="118" spans="53:56" ht="15.75" customHeight="1">
      <c r="BA118" s="215"/>
      <c r="BB118" s="215"/>
      <c r="BC118" s="215"/>
      <c r="BD118" s="215"/>
    </row>
    <row r="119" spans="53:56" ht="15.75" customHeight="1">
      <c r="BA119" s="215"/>
      <c r="BB119" s="215"/>
      <c r="BC119" s="215"/>
      <c r="BD119" s="215"/>
    </row>
    <row r="120" spans="53:56" ht="15.75" customHeight="1">
      <c r="BA120" s="215"/>
      <c r="BB120" s="215"/>
      <c r="BC120" s="215"/>
      <c r="BD120" s="215"/>
    </row>
    <row r="121" spans="53:56" ht="15.75" customHeight="1">
      <c r="BA121" s="215"/>
      <c r="BB121" s="215"/>
      <c r="BC121" s="215"/>
      <c r="BD121" s="215"/>
    </row>
    <row r="122" spans="53:56" ht="15.75" customHeight="1">
      <c r="BA122" s="215"/>
      <c r="BB122" s="215"/>
      <c r="BC122" s="215"/>
      <c r="BD122" s="215"/>
    </row>
    <row r="123" spans="53:56" ht="15.75" customHeight="1">
      <c r="BA123" s="215"/>
      <c r="BB123" s="215"/>
      <c r="BC123" s="215"/>
      <c r="BD123" s="215"/>
    </row>
    <row r="124" spans="53:56" ht="15.75" customHeight="1">
      <c r="BA124" s="215"/>
      <c r="BB124" s="215"/>
      <c r="BC124" s="215"/>
      <c r="BD124" s="215"/>
    </row>
    <row r="125" spans="53:56" ht="15.75" customHeight="1">
      <c r="BA125" s="215"/>
      <c r="BB125" s="215"/>
      <c r="BC125" s="215"/>
      <c r="BD125" s="215"/>
    </row>
    <row r="126" spans="53:56" ht="15.75" customHeight="1">
      <c r="BA126" s="215"/>
      <c r="BB126" s="215"/>
      <c r="BC126" s="215"/>
      <c r="BD126" s="215"/>
    </row>
    <row r="127" spans="53:56" ht="15.75" customHeight="1">
      <c r="BA127" s="215"/>
      <c r="BB127" s="215"/>
      <c r="BC127" s="215"/>
      <c r="BD127" s="215"/>
    </row>
    <row r="128" spans="53:56" ht="15.75" customHeight="1">
      <c r="BA128" s="215"/>
      <c r="BB128" s="215"/>
      <c r="BC128" s="215"/>
      <c r="BD128" s="215"/>
    </row>
    <row r="129" spans="53:56" ht="15.75" customHeight="1">
      <c r="BA129" s="215"/>
      <c r="BB129" s="215"/>
      <c r="BC129" s="215"/>
      <c r="BD129" s="215"/>
    </row>
    <row r="130" spans="53:56" ht="15.75" customHeight="1">
      <c r="BA130" s="215"/>
      <c r="BB130" s="215"/>
      <c r="BC130" s="215"/>
      <c r="BD130" s="215"/>
    </row>
    <row r="131" spans="53:56" ht="15.75" customHeight="1">
      <c r="BA131" s="215"/>
      <c r="BB131" s="215"/>
      <c r="BC131" s="215"/>
      <c r="BD131" s="215"/>
    </row>
    <row r="132" spans="53:56" ht="15.75" customHeight="1">
      <c r="BA132" s="215"/>
      <c r="BB132" s="215"/>
      <c r="BC132" s="215"/>
      <c r="BD132" s="215"/>
    </row>
    <row r="133" spans="53:56" ht="15.75" customHeight="1">
      <c r="BA133" s="215"/>
      <c r="BB133" s="215"/>
      <c r="BC133" s="215"/>
      <c r="BD133" s="215"/>
    </row>
    <row r="134" spans="53:56" ht="15.75" customHeight="1">
      <c r="BA134" s="215"/>
      <c r="BB134" s="215"/>
      <c r="BC134" s="215"/>
      <c r="BD134" s="215"/>
    </row>
    <row r="135" spans="53:56" ht="15.75" customHeight="1">
      <c r="BA135" s="215"/>
      <c r="BB135" s="215"/>
      <c r="BC135" s="215"/>
      <c r="BD135" s="215"/>
    </row>
    <row r="136" spans="53:56" ht="15.75" customHeight="1">
      <c r="BA136" s="215"/>
      <c r="BB136" s="215"/>
      <c r="BC136" s="215"/>
      <c r="BD136" s="215"/>
    </row>
    <row r="137" spans="53:56" ht="15.75" customHeight="1">
      <c r="BA137" s="215"/>
      <c r="BB137" s="215"/>
      <c r="BC137" s="215"/>
      <c r="BD137" s="215"/>
    </row>
    <row r="138" spans="53:56" ht="15.75" customHeight="1">
      <c r="BA138" s="215"/>
      <c r="BB138" s="215"/>
      <c r="BC138" s="215"/>
      <c r="BD138" s="215"/>
    </row>
    <row r="139" spans="53:56" ht="15.75" customHeight="1">
      <c r="BA139" s="215"/>
      <c r="BB139" s="215"/>
      <c r="BC139" s="215"/>
      <c r="BD139" s="215"/>
    </row>
    <row r="140" spans="53:56" ht="15.75" customHeight="1">
      <c r="BA140" s="215"/>
      <c r="BB140" s="215"/>
      <c r="BC140" s="215"/>
      <c r="BD140" s="215"/>
    </row>
    <row r="141" spans="53:56" ht="15.75" customHeight="1">
      <c r="BA141" s="215"/>
      <c r="BB141" s="215"/>
      <c r="BC141" s="215"/>
      <c r="BD141" s="215"/>
    </row>
    <row r="142" spans="53:56" ht="15.75" customHeight="1">
      <c r="BA142" s="215"/>
      <c r="BB142" s="215"/>
      <c r="BC142" s="215"/>
      <c r="BD142" s="215"/>
    </row>
    <row r="143" spans="53:56" ht="15.75" customHeight="1">
      <c r="BA143" s="215"/>
      <c r="BB143" s="215"/>
      <c r="BC143" s="215"/>
      <c r="BD143" s="215"/>
    </row>
    <row r="144" spans="53:56" ht="15.75" customHeight="1">
      <c r="BA144" s="215"/>
      <c r="BB144" s="215"/>
      <c r="BC144" s="215"/>
      <c r="BD144" s="215"/>
    </row>
    <row r="145" spans="53:56" ht="15.75" customHeight="1">
      <c r="BA145" s="215"/>
      <c r="BB145" s="215"/>
      <c r="BC145" s="215"/>
      <c r="BD145" s="215"/>
    </row>
    <row r="146" spans="53:56" ht="15.75" customHeight="1">
      <c r="BA146" s="215"/>
      <c r="BB146" s="215"/>
      <c r="BC146" s="215"/>
      <c r="BD146" s="215"/>
    </row>
    <row r="147" spans="53:56" ht="15.75" customHeight="1">
      <c r="BA147" s="215"/>
      <c r="BB147" s="215"/>
      <c r="BC147" s="215"/>
      <c r="BD147" s="215"/>
    </row>
    <row r="148" spans="53:56" ht="15.75" customHeight="1">
      <c r="BA148" s="215"/>
      <c r="BB148" s="215"/>
      <c r="BC148" s="215"/>
      <c r="BD148" s="215"/>
    </row>
    <row r="149" spans="53:56" ht="15.75" customHeight="1">
      <c r="BA149" s="215"/>
      <c r="BB149" s="215"/>
      <c r="BC149" s="215"/>
      <c r="BD149" s="215"/>
    </row>
    <row r="150" spans="53:56" ht="15.75" customHeight="1">
      <c r="BA150" s="215"/>
      <c r="BB150" s="215"/>
      <c r="BC150" s="215"/>
      <c r="BD150" s="215"/>
    </row>
    <row r="151" spans="53:56" ht="15.75" customHeight="1">
      <c r="BA151" s="215"/>
      <c r="BB151" s="215"/>
      <c r="BC151" s="215"/>
      <c r="BD151" s="215"/>
    </row>
    <row r="152" spans="53:56" ht="15.75" customHeight="1">
      <c r="BA152" s="215"/>
      <c r="BB152" s="215"/>
      <c r="BC152" s="215"/>
      <c r="BD152" s="215"/>
    </row>
    <row r="153" spans="53:56" ht="15.75" customHeight="1">
      <c r="BA153" s="215"/>
      <c r="BB153" s="215"/>
      <c r="BC153" s="215"/>
      <c r="BD153" s="215"/>
    </row>
    <row r="154" spans="53:56" ht="15.75" customHeight="1">
      <c r="BA154" s="215"/>
      <c r="BB154" s="215"/>
      <c r="BC154" s="215"/>
      <c r="BD154" s="215"/>
    </row>
    <row r="155" spans="53:56" ht="15.75" customHeight="1">
      <c r="BA155" s="215"/>
      <c r="BB155" s="215"/>
      <c r="BC155" s="215"/>
      <c r="BD155" s="215"/>
    </row>
    <row r="156" spans="53:56" ht="15.75" customHeight="1">
      <c r="BA156" s="215"/>
      <c r="BB156" s="215"/>
      <c r="BC156" s="215"/>
      <c r="BD156" s="215"/>
    </row>
    <row r="157" spans="53:56" ht="15.75" customHeight="1">
      <c r="BA157" s="215"/>
      <c r="BB157" s="215"/>
      <c r="BC157" s="215"/>
      <c r="BD157" s="215"/>
    </row>
    <row r="158" spans="53:56" ht="15.75" customHeight="1">
      <c r="BA158" s="215"/>
      <c r="BB158" s="215"/>
      <c r="BC158" s="215"/>
      <c r="BD158" s="215"/>
    </row>
    <row r="159" spans="53:56" ht="15.75" customHeight="1">
      <c r="BA159" s="215"/>
      <c r="BB159" s="215"/>
      <c r="BC159" s="215"/>
      <c r="BD159" s="215"/>
    </row>
    <row r="160" spans="53:56" ht="15.75" customHeight="1">
      <c r="BA160" s="215"/>
      <c r="BB160" s="215"/>
      <c r="BC160" s="215"/>
      <c r="BD160" s="215"/>
    </row>
    <row r="161" spans="53:56" ht="15.75" customHeight="1">
      <c r="BA161" s="215"/>
      <c r="BB161" s="215"/>
      <c r="BC161" s="215"/>
      <c r="BD161" s="215"/>
    </row>
    <row r="162" spans="53:56" ht="15.75" customHeight="1">
      <c r="BA162" s="215"/>
      <c r="BB162" s="215"/>
      <c r="BC162" s="215"/>
      <c r="BD162" s="215"/>
    </row>
    <row r="163" spans="53:56" ht="15.75" customHeight="1">
      <c r="BA163" s="215"/>
      <c r="BB163" s="215"/>
      <c r="BC163" s="215"/>
      <c r="BD163" s="215"/>
    </row>
    <row r="164" spans="53:56" ht="15.75" customHeight="1">
      <c r="BA164" s="215"/>
      <c r="BB164" s="215"/>
      <c r="BC164" s="215"/>
      <c r="BD164" s="215"/>
    </row>
    <row r="165" spans="53:56" ht="15.75" customHeight="1">
      <c r="BA165" s="215"/>
      <c r="BB165" s="215"/>
      <c r="BC165" s="215"/>
      <c r="BD165" s="215"/>
    </row>
    <row r="166" spans="53:56" ht="15.75" customHeight="1">
      <c r="BA166" s="215"/>
      <c r="BB166" s="215"/>
      <c r="BC166" s="215"/>
      <c r="BD166" s="215"/>
    </row>
    <row r="167" spans="53:56" ht="15.75" customHeight="1">
      <c r="BA167" s="215"/>
      <c r="BB167" s="215"/>
      <c r="BC167" s="215"/>
      <c r="BD167" s="215"/>
    </row>
    <row r="168" spans="53:56" ht="15.75" customHeight="1">
      <c r="BA168" s="215"/>
      <c r="BB168" s="215"/>
      <c r="BC168" s="215"/>
      <c r="BD168" s="215"/>
    </row>
    <row r="169" spans="53:56" ht="15.75" customHeight="1">
      <c r="BA169" s="215"/>
      <c r="BB169" s="215"/>
      <c r="BC169" s="215"/>
      <c r="BD169" s="215"/>
    </row>
    <row r="170" spans="53:56" ht="15.75" customHeight="1">
      <c r="BA170" s="215"/>
      <c r="BB170" s="215"/>
      <c r="BC170" s="215"/>
      <c r="BD170" s="215"/>
    </row>
    <row r="171" spans="53:56" ht="15.75" customHeight="1">
      <c r="BA171" s="215"/>
      <c r="BB171" s="215"/>
      <c r="BC171" s="215"/>
      <c r="BD171" s="215"/>
    </row>
    <row r="172" spans="53:56" ht="15.75" customHeight="1">
      <c r="BA172" s="215"/>
      <c r="BB172" s="215"/>
      <c r="BC172" s="215"/>
      <c r="BD172" s="215"/>
    </row>
    <row r="173" spans="53:56" ht="15.75" customHeight="1">
      <c r="BA173" s="215"/>
      <c r="BB173" s="215"/>
      <c r="BC173" s="215"/>
      <c r="BD173" s="215"/>
    </row>
    <row r="174" spans="53:56" ht="15.75" customHeight="1">
      <c r="BA174" s="215"/>
      <c r="BB174" s="215"/>
      <c r="BC174" s="215"/>
      <c r="BD174" s="215"/>
    </row>
    <row r="175" spans="53:56" ht="15.75" customHeight="1">
      <c r="BA175" s="215"/>
      <c r="BB175" s="215"/>
      <c r="BC175" s="215"/>
      <c r="BD175" s="215"/>
    </row>
    <row r="176" spans="53:56" ht="15.75" customHeight="1">
      <c r="BA176" s="215"/>
      <c r="BB176" s="215"/>
      <c r="BC176" s="215"/>
      <c r="BD176" s="215"/>
    </row>
    <row r="177" spans="53:56" ht="15.75" customHeight="1">
      <c r="BA177" s="215"/>
      <c r="BB177" s="215"/>
      <c r="BC177" s="215"/>
      <c r="BD177" s="215"/>
    </row>
    <row r="178" spans="53:56" ht="15.75" customHeight="1">
      <c r="BA178" s="215"/>
      <c r="BB178" s="215"/>
      <c r="BC178" s="215"/>
      <c r="BD178" s="215"/>
    </row>
    <row r="179" spans="53:56" ht="15.75" customHeight="1">
      <c r="BA179" s="215"/>
      <c r="BB179" s="215"/>
      <c r="BC179" s="215"/>
      <c r="BD179" s="215"/>
    </row>
    <row r="180" spans="53:56" ht="15.75" customHeight="1">
      <c r="BA180" s="215"/>
      <c r="BB180" s="215"/>
      <c r="BC180" s="215"/>
      <c r="BD180" s="215"/>
    </row>
    <row r="181" spans="53:56" ht="15.75" customHeight="1">
      <c r="BA181" s="215"/>
      <c r="BB181" s="215"/>
      <c r="BC181" s="215"/>
      <c r="BD181" s="215"/>
    </row>
    <row r="182" spans="53:56" ht="15.75" customHeight="1">
      <c r="BA182" s="215"/>
      <c r="BB182" s="215"/>
      <c r="BC182" s="215"/>
      <c r="BD182" s="215"/>
    </row>
    <row r="183" spans="53:56" ht="15.75" customHeight="1">
      <c r="BA183" s="215"/>
      <c r="BB183" s="215"/>
      <c r="BC183" s="215"/>
      <c r="BD183" s="215"/>
    </row>
    <row r="184" spans="53:56" ht="15.75" customHeight="1">
      <c r="BA184" s="215"/>
      <c r="BB184" s="215"/>
      <c r="BC184" s="215"/>
      <c r="BD184" s="215"/>
    </row>
    <row r="185" spans="53:56" ht="15.75" customHeight="1">
      <c r="BA185" s="215"/>
      <c r="BB185" s="215"/>
      <c r="BC185" s="215"/>
      <c r="BD185" s="215"/>
    </row>
    <row r="186" spans="53:56" ht="15.75" customHeight="1">
      <c r="BA186" s="215"/>
      <c r="BB186" s="215"/>
      <c r="BC186" s="215"/>
      <c r="BD186" s="215"/>
    </row>
    <row r="187" spans="53:56" ht="15.75" customHeight="1">
      <c r="BA187" s="215"/>
      <c r="BB187" s="215"/>
      <c r="BC187" s="215"/>
      <c r="BD187" s="215"/>
    </row>
    <row r="188" spans="53:56" ht="15.75" customHeight="1">
      <c r="BA188" s="215"/>
      <c r="BB188" s="215"/>
      <c r="BC188" s="215"/>
      <c r="BD188" s="215"/>
    </row>
    <row r="189" spans="53:56" ht="15.75" customHeight="1">
      <c r="BA189" s="215"/>
      <c r="BB189" s="215"/>
      <c r="BC189" s="215"/>
      <c r="BD189" s="215"/>
    </row>
    <row r="190" spans="53:56" ht="15.75" customHeight="1">
      <c r="BA190" s="215"/>
      <c r="BB190" s="215"/>
      <c r="BC190" s="215"/>
      <c r="BD190" s="215"/>
    </row>
    <row r="191" spans="53:56" ht="15.75" customHeight="1">
      <c r="BA191" s="215"/>
      <c r="BB191" s="215"/>
      <c r="BC191" s="215"/>
      <c r="BD191" s="215"/>
    </row>
    <row r="192" spans="53:56" ht="15.75" customHeight="1">
      <c r="BA192" s="215"/>
      <c r="BB192" s="215"/>
      <c r="BC192" s="215"/>
      <c r="BD192" s="215"/>
    </row>
    <row r="193" spans="53:56" ht="15.75" customHeight="1">
      <c r="BA193" s="215"/>
      <c r="BB193" s="215"/>
      <c r="BC193" s="215"/>
      <c r="BD193" s="215"/>
    </row>
    <row r="194" spans="53:56" ht="15.75" customHeight="1">
      <c r="BA194" s="215"/>
      <c r="BB194" s="215"/>
      <c r="BC194" s="215"/>
      <c r="BD194" s="215"/>
    </row>
    <row r="195" spans="53:56" ht="15.75" customHeight="1">
      <c r="BA195" s="215"/>
      <c r="BB195" s="215"/>
      <c r="BC195" s="215"/>
      <c r="BD195" s="215"/>
    </row>
    <row r="196" spans="53:56" ht="15.75" customHeight="1">
      <c r="BA196" s="215"/>
      <c r="BB196" s="215"/>
      <c r="BC196" s="215"/>
      <c r="BD196" s="215"/>
    </row>
    <row r="197" spans="53:56" ht="15.75" customHeight="1">
      <c r="BA197" s="215"/>
      <c r="BB197" s="215"/>
      <c r="BC197" s="215"/>
      <c r="BD197" s="215"/>
    </row>
    <row r="198" spans="53:56" ht="15.75" customHeight="1">
      <c r="BA198" s="215"/>
      <c r="BB198" s="215"/>
      <c r="BC198" s="215"/>
      <c r="BD198" s="215"/>
    </row>
    <row r="199" spans="53:56" ht="15.75" customHeight="1">
      <c r="BA199" s="215"/>
      <c r="BB199" s="215"/>
      <c r="BC199" s="215"/>
      <c r="BD199" s="215"/>
    </row>
    <row r="200" spans="53:56" ht="15.75" customHeight="1">
      <c r="BA200" s="215"/>
      <c r="BB200" s="215"/>
      <c r="BC200" s="215"/>
      <c r="BD200" s="215"/>
    </row>
    <row r="201" spans="53:56" ht="15.75" customHeight="1">
      <c r="BA201" s="215"/>
      <c r="BB201" s="215"/>
      <c r="BC201" s="215"/>
      <c r="BD201" s="215"/>
    </row>
    <row r="202" spans="53:56" ht="15.75" customHeight="1">
      <c r="BA202" s="215"/>
      <c r="BB202" s="215"/>
      <c r="BC202" s="215"/>
      <c r="BD202" s="215"/>
    </row>
    <row r="203" spans="53:56" ht="15.75" customHeight="1">
      <c r="BA203" s="215"/>
      <c r="BB203" s="215"/>
      <c r="BC203" s="215"/>
      <c r="BD203" s="215"/>
    </row>
    <row r="204" spans="53:56" ht="15.75" customHeight="1">
      <c r="BA204" s="215"/>
      <c r="BB204" s="215"/>
      <c r="BC204" s="215"/>
      <c r="BD204" s="215"/>
    </row>
    <row r="205" spans="53:56" ht="15.75" customHeight="1">
      <c r="BA205" s="215"/>
      <c r="BB205" s="215"/>
      <c r="BC205" s="215"/>
      <c r="BD205" s="215"/>
    </row>
    <row r="206" spans="53:56" ht="15.75" customHeight="1">
      <c r="BA206" s="215"/>
      <c r="BB206" s="215"/>
      <c r="BC206" s="215"/>
      <c r="BD206" s="215"/>
    </row>
    <row r="207" spans="53:56" ht="15.75" customHeight="1">
      <c r="BA207" s="215"/>
      <c r="BB207" s="215"/>
      <c r="BC207" s="215"/>
      <c r="BD207" s="215"/>
    </row>
    <row r="208" spans="53:56" ht="15.75" customHeight="1">
      <c r="BA208" s="215"/>
      <c r="BB208" s="215"/>
      <c r="BC208" s="215"/>
      <c r="BD208" s="215"/>
    </row>
    <row r="209" spans="53:56" ht="15.75" customHeight="1">
      <c r="BA209" s="215"/>
      <c r="BB209" s="215"/>
      <c r="BC209" s="215"/>
      <c r="BD209" s="215"/>
    </row>
    <row r="210" spans="53:56" ht="15.75" customHeight="1">
      <c r="BA210" s="215"/>
      <c r="BB210" s="215"/>
      <c r="BC210" s="215"/>
      <c r="BD210" s="215"/>
    </row>
    <row r="211" spans="53:56" ht="15.75" customHeight="1">
      <c r="BA211" s="215"/>
      <c r="BB211" s="215"/>
      <c r="BC211" s="215"/>
      <c r="BD211" s="215"/>
    </row>
    <row r="212" spans="53:56" ht="15.75" customHeight="1">
      <c r="BA212" s="215"/>
      <c r="BB212" s="215"/>
      <c r="BC212" s="215"/>
      <c r="BD212" s="215"/>
    </row>
    <row r="213" spans="53:56" ht="15.75" customHeight="1">
      <c r="BA213" s="215"/>
      <c r="BB213" s="215"/>
      <c r="BC213" s="215"/>
      <c r="BD213" s="215"/>
    </row>
    <row r="214" spans="53:56" ht="15.75" customHeight="1">
      <c r="BA214" s="215"/>
      <c r="BB214" s="215"/>
      <c r="BC214" s="215"/>
      <c r="BD214" s="215"/>
    </row>
    <row r="215" spans="53:56" ht="15.75" customHeight="1">
      <c r="BA215" s="215"/>
      <c r="BB215" s="215"/>
      <c r="BC215" s="215"/>
      <c r="BD215" s="215"/>
    </row>
    <row r="216" spans="53:56" ht="15.75" customHeight="1">
      <c r="BA216" s="215"/>
      <c r="BB216" s="215"/>
      <c r="BC216" s="215"/>
      <c r="BD216" s="215"/>
    </row>
    <row r="217" spans="53:56" ht="15.75" customHeight="1">
      <c r="BA217" s="215"/>
      <c r="BB217" s="215"/>
      <c r="BC217" s="215"/>
      <c r="BD217" s="215"/>
    </row>
    <row r="218" spans="53:56" ht="15.75" customHeight="1">
      <c r="BA218" s="215"/>
      <c r="BB218" s="215"/>
      <c r="BC218" s="215"/>
      <c r="BD218" s="215"/>
    </row>
    <row r="219" spans="53:56" ht="15.75" customHeight="1">
      <c r="BA219" s="215"/>
      <c r="BB219" s="215"/>
      <c r="BC219" s="215"/>
      <c r="BD219" s="215"/>
    </row>
    <row r="220" spans="53:56" ht="15.75" customHeight="1">
      <c r="BA220" s="215"/>
      <c r="BB220" s="215"/>
      <c r="BC220" s="215"/>
      <c r="BD220" s="215"/>
    </row>
    <row r="221" spans="53:56" ht="15.75" customHeight="1">
      <c r="BA221" s="215"/>
      <c r="BB221" s="215"/>
      <c r="BC221" s="215"/>
      <c r="BD221" s="215"/>
    </row>
    <row r="222" spans="53:56" ht="15.75" customHeight="1">
      <c r="BA222" s="215"/>
      <c r="BB222" s="215"/>
      <c r="BC222" s="215"/>
      <c r="BD222" s="215"/>
    </row>
    <row r="223" spans="53:56" ht="15.75" customHeight="1">
      <c r="BA223" s="215"/>
      <c r="BB223" s="215"/>
      <c r="BC223" s="215"/>
      <c r="BD223" s="215"/>
    </row>
    <row r="224" spans="53:56" ht="15.75" customHeight="1">
      <c r="BA224" s="215"/>
      <c r="BB224" s="215"/>
      <c r="BC224" s="215"/>
      <c r="BD224" s="215"/>
    </row>
    <row r="225" ht="12.5"/>
    <row r="226" ht="12.5"/>
    <row r="227" ht="12.5"/>
    <row r="228" ht="12.5"/>
    <row r="229" ht="12.5"/>
    <row r="230" ht="12.5"/>
    <row r="231" ht="12.5"/>
    <row r="232" ht="12.5"/>
    <row r="233" ht="12.5"/>
    <row r="234" ht="12.5"/>
    <row r="235" ht="12.5"/>
    <row r="236" ht="12.5"/>
    <row r="237" ht="12.5"/>
    <row r="238" ht="12.5"/>
    <row r="239" ht="12.5"/>
    <row r="240" ht="12.5"/>
    <row r="241" ht="12.5"/>
    <row r="242" ht="12.5"/>
    <row r="243" ht="12.5"/>
    <row r="244" ht="12.5"/>
    <row r="245" ht="12.5"/>
    <row r="246" ht="12.5"/>
    <row r="247" ht="12.5"/>
    <row r="248" ht="12.5"/>
    <row r="249" ht="12.5"/>
    <row r="250" ht="12.5"/>
    <row r="251" ht="12.5"/>
    <row r="252" ht="12.5"/>
    <row r="253" ht="12.5"/>
    <row r="254" ht="12.5"/>
    <row r="255" ht="12.5"/>
    <row r="256" ht="12.5"/>
    <row r="257" ht="12.5"/>
    <row r="258" ht="12.5"/>
    <row r="259" ht="12.5"/>
    <row r="260" ht="12.5"/>
    <row r="261" ht="12.5"/>
    <row r="262" ht="12.5"/>
    <row r="263" ht="12.5"/>
    <row r="264" ht="12.5"/>
    <row r="265" ht="12.5"/>
    <row r="266" ht="12.5"/>
    <row r="267" ht="12.5"/>
    <row r="268" ht="12.5"/>
    <row r="269" ht="12.5"/>
    <row r="270" ht="12.5"/>
    <row r="271" ht="12.5"/>
    <row r="272" ht="12.5"/>
    <row r="273" ht="12.5"/>
    <row r="274" ht="12.5"/>
    <row r="275" ht="12.5"/>
    <row r="276" ht="12.5"/>
    <row r="277" ht="12.5"/>
    <row r="278" ht="12.5"/>
    <row r="279" ht="12.5"/>
    <row r="280" ht="12.5"/>
    <row r="281" ht="12.5"/>
    <row r="282" ht="12.5"/>
    <row r="283" ht="12.5"/>
    <row r="284" ht="12.5"/>
    <row r="285" ht="12.5"/>
    <row r="286" ht="12.5"/>
    <row r="287" ht="12.5"/>
    <row r="288" ht="12.5"/>
    <row r="289" ht="12.5"/>
    <row r="290" ht="12.5"/>
    <row r="291" ht="12.5"/>
    <row r="292" ht="12.5"/>
    <row r="293" ht="12.5"/>
    <row r="294" ht="12.5"/>
    <row r="295" ht="12.5"/>
    <row r="296" ht="12.5"/>
    <row r="297" ht="12.5"/>
    <row r="298" ht="12.5"/>
    <row r="299" ht="12.5"/>
    <row r="300" ht="12.5"/>
    <row r="301" ht="12.5"/>
    <row r="302" ht="12.5"/>
    <row r="303" ht="12.5"/>
    <row r="304" ht="12.5"/>
    <row r="305" ht="12.5"/>
    <row r="306" ht="12.5"/>
    <row r="307" ht="12.5"/>
    <row r="308" ht="12.5"/>
    <row r="309" ht="12.5"/>
    <row r="310" ht="12.5"/>
    <row r="311" ht="12.5"/>
    <row r="312" ht="12.5"/>
    <row r="313" ht="12.5"/>
    <row r="314" ht="12.5"/>
    <row r="315" ht="12.5"/>
    <row r="316" ht="12.5"/>
    <row r="317" ht="12.5"/>
    <row r="318" ht="12.5"/>
    <row r="319" ht="12.5"/>
    <row r="320" ht="12.5"/>
    <row r="321" ht="12.5"/>
    <row r="322" ht="12.5"/>
    <row r="323" ht="12.5"/>
    <row r="324" ht="12.5"/>
    <row r="325" ht="12.5"/>
    <row r="326" ht="12.5"/>
    <row r="327" ht="12.5"/>
    <row r="328" ht="12.5"/>
    <row r="329" ht="12.5"/>
    <row r="330" ht="12.5"/>
    <row r="331" ht="12.5"/>
    <row r="332" ht="12.5"/>
    <row r="333" ht="12.5"/>
    <row r="334" ht="12.5"/>
    <row r="335" ht="12.5"/>
    <row r="336" ht="12.5"/>
    <row r="337" ht="12.5"/>
    <row r="338" ht="12.5"/>
    <row r="339" ht="12.5"/>
    <row r="340" ht="12.5"/>
    <row r="341" ht="12.5"/>
    <row r="342" ht="12.5"/>
    <row r="343" ht="12.5"/>
    <row r="344" ht="12.5"/>
    <row r="345" ht="12.5"/>
    <row r="346" ht="12.5"/>
    <row r="347" ht="12.5"/>
    <row r="348" ht="12.5"/>
    <row r="349" ht="12.5"/>
    <row r="350" ht="12.5"/>
    <row r="351" ht="12.5"/>
    <row r="352" ht="12.5"/>
    <row r="353" ht="12.5"/>
    <row r="354" ht="12.5"/>
    <row r="355" ht="12.5"/>
    <row r="356" ht="12.5"/>
    <row r="357" ht="12.5"/>
    <row r="358" ht="12.5"/>
    <row r="359" ht="12.5"/>
    <row r="360" ht="12.5"/>
    <row r="361" ht="12.5"/>
    <row r="362" ht="12.5"/>
    <row r="363" ht="12.5"/>
    <row r="364" ht="12.5"/>
    <row r="365" ht="12.5"/>
    <row r="366" ht="12.5"/>
    <row r="367" ht="12.5"/>
    <row r="368" ht="12.5"/>
    <row r="369" ht="12.5"/>
    <row r="370" ht="12.5"/>
    <row r="371" ht="12.5"/>
    <row r="372" ht="12.5"/>
    <row r="373" ht="12.5"/>
    <row r="374" ht="12.5"/>
    <row r="375" ht="12.5"/>
    <row r="376" ht="12.5"/>
    <row r="377" ht="12.5"/>
    <row r="378" ht="12.5"/>
    <row r="379" ht="12.5"/>
    <row r="380" ht="12.5"/>
    <row r="381" ht="12.5"/>
    <row r="382" ht="12.5"/>
    <row r="383" ht="12.5"/>
    <row r="384" ht="12.5"/>
    <row r="385" ht="12.5"/>
    <row r="386" ht="12.5"/>
    <row r="387" ht="12.5"/>
    <row r="388" ht="12.5"/>
    <row r="389" ht="12.5"/>
    <row r="390" ht="12.5"/>
    <row r="391" ht="12.5"/>
    <row r="392" ht="12.5"/>
    <row r="393" ht="12.5"/>
    <row r="394" ht="12.5"/>
    <row r="395" ht="12.5"/>
    <row r="396" ht="12.5"/>
    <row r="397" ht="12.5"/>
    <row r="398" ht="12.5"/>
    <row r="399" ht="12.5"/>
    <row r="400" ht="12.5"/>
    <row r="401" ht="12.5"/>
    <row r="402" ht="12.5"/>
    <row r="403" ht="12.5"/>
    <row r="404" ht="12.5"/>
    <row r="405" ht="12.5"/>
    <row r="406" ht="12.5"/>
    <row r="407" ht="12.5"/>
    <row r="408" ht="12.5"/>
    <row r="409" ht="12.5"/>
    <row r="410" ht="12.5"/>
    <row r="411" ht="12.5"/>
    <row r="412" ht="12.5"/>
    <row r="413" ht="12.5"/>
    <row r="414" ht="12.5"/>
    <row r="415" ht="12.5"/>
    <row r="416" ht="12.5"/>
    <row r="417" ht="12.5"/>
    <row r="418" ht="12.5"/>
    <row r="419" ht="12.5"/>
    <row r="420" ht="12.5"/>
    <row r="421" ht="12.5"/>
    <row r="422" ht="12.5"/>
    <row r="423" ht="12.5"/>
    <row r="424" ht="12.5"/>
    <row r="425" ht="12.5"/>
    <row r="426" ht="12.5"/>
    <row r="427" ht="12.5"/>
    <row r="428" ht="12.5"/>
    <row r="429" ht="12.5"/>
    <row r="430" ht="12.5"/>
    <row r="431" ht="12.5"/>
    <row r="432" ht="12.5"/>
    <row r="433" ht="12.5"/>
    <row r="434" ht="12.5"/>
    <row r="435" ht="12.5"/>
    <row r="436" ht="12.5"/>
    <row r="437" ht="12.5"/>
    <row r="438" ht="12.5"/>
    <row r="439" ht="12.5"/>
    <row r="440" ht="12.5"/>
    <row r="441" ht="12.5"/>
    <row r="442" ht="12.5"/>
    <row r="443" ht="12.5"/>
    <row r="444" ht="12.5"/>
    <row r="445" ht="12.5"/>
    <row r="446" ht="12.5"/>
    <row r="447" ht="12.5"/>
    <row r="448" ht="12.5"/>
    <row r="449" ht="12.5"/>
    <row r="450" ht="12.5"/>
    <row r="451" ht="12.5"/>
    <row r="452" ht="12.5"/>
    <row r="453" ht="12.5"/>
    <row r="454" ht="12.5"/>
    <row r="455" ht="12.5"/>
    <row r="456" ht="12.5"/>
    <row r="457" ht="12.5"/>
    <row r="458" ht="12.5"/>
    <row r="459" ht="12.5"/>
    <row r="460" ht="12.5"/>
    <row r="461" ht="12.5"/>
    <row r="462" ht="12.5"/>
    <row r="463" ht="12.5"/>
    <row r="464" ht="12.5"/>
    <row r="465" ht="12.5"/>
    <row r="466" ht="12.5"/>
    <row r="467" ht="12.5"/>
    <row r="468" ht="12.5"/>
    <row r="469" ht="12.5"/>
    <row r="470" ht="12.5"/>
    <row r="471" ht="12.5"/>
    <row r="472" ht="12.5"/>
    <row r="473" ht="12.5"/>
    <row r="474" ht="12.5"/>
    <row r="475" ht="12.5"/>
    <row r="476" ht="12.5"/>
    <row r="477" ht="12.5"/>
    <row r="478" ht="12.5"/>
    <row r="479" ht="12.5"/>
    <row r="480" ht="12.5"/>
    <row r="481" ht="12.5"/>
    <row r="482" ht="12.5"/>
    <row r="483" ht="12.5"/>
    <row r="484" ht="12.5"/>
    <row r="485" ht="12.5"/>
    <row r="486" ht="12.5"/>
    <row r="487" ht="12.5"/>
    <row r="488" ht="12.5"/>
    <row r="489" ht="12.5"/>
    <row r="490" ht="12.5"/>
    <row r="491" ht="12.5"/>
    <row r="492" ht="12.5"/>
    <row r="493" ht="12.5"/>
    <row r="494" ht="12.5"/>
    <row r="495" ht="12.5"/>
    <row r="496" ht="12.5"/>
    <row r="497" ht="12.5"/>
    <row r="498" ht="12.5"/>
    <row r="499" ht="12.5"/>
    <row r="500" ht="12.5"/>
    <row r="501" ht="12.5"/>
    <row r="502" ht="12.5"/>
    <row r="503" ht="12.5"/>
    <row r="504" ht="12.5"/>
    <row r="505" ht="12.5"/>
    <row r="506" ht="12.5"/>
    <row r="507" ht="12.5"/>
    <row r="508" ht="12.5"/>
    <row r="509" ht="12.5"/>
    <row r="510" ht="12.5"/>
    <row r="511" ht="12.5"/>
    <row r="512" ht="12.5"/>
    <row r="513" ht="12.5"/>
    <row r="514" ht="12.5"/>
    <row r="515" ht="12.5"/>
    <row r="516" ht="12.5"/>
    <row r="517" ht="12.5"/>
    <row r="518" ht="12.5"/>
    <row r="519" ht="12.5"/>
    <row r="520" ht="12.5"/>
    <row r="521" ht="12.5"/>
    <row r="522" ht="12.5"/>
    <row r="523" ht="12.5"/>
    <row r="524" ht="12.5"/>
    <row r="525" ht="12.5"/>
    <row r="526" ht="12.5"/>
    <row r="527" ht="12.5"/>
    <row r="528" ht="12.5"/>
    <row r="529" ht="12.5"/>
    <row r="530" ht="12.5"/>
    <row r="531" ht="12.5"/>
    <row r="532" ht="12.5"/>
    <row r="533" ht="12.5"/>
    <row r="534" ht="12.5"/>
    <row r="535" ht="12.5"/>
    <row r="536" ht="12.5"/>
    <row r="537" ht="12.5"/>
    <row r="538" ht="12.5"/>
    <row r="539" ht="12.5"/>
    <row r="540" ht="12.5"/>
    <row r="541" ht="12.5"/>
    <row r="542" ht="12.5"/>
    <row r="543" ht="12.5"/>
    <row r="544" ht="12.5"/>
    <row r="545" ht="12.5"/>
    <row r="546" ht="12.5"/>
    <row r="547" ht="12.5"/>
    <row r="548" ht="12.5"/>
    <row r="549" ht="12.5"/>
    <row r="550" ht="12.5"/>
    <row r="551" ht="12.5"/>
    <row r="552" ht="12.5"/>
    <row r="553" ht="12.5"/>
    <row r="554" ht="12.5"/>
    <row r="555" ht="12.5"/>
    <row r="556" ht="12.5"/>
    <row r="557" ht="12.5"/>
    <row r="558" ht="12.5"/>
    <row r="559" ht="12.5"/>
    <row r="560" ht="12.5"/>
    <row r="561" ht="12.5"/>
    <row r="562" ht="12.5"/>
    <row r="563" ht="12.5"/>
    <row r="564" ht="12.5"/>
    <row r="565" ht="12.5"/>
    <row r="566" ht="12.5"/>
    <row r="567" ht="12.5"/>
    <row r="568" ht="12.5"/>
    <row r="569" ht="12.5"/>
    <row r="570" ht="12.5"/>
    <row r="571" ht="12.5"/>
    <row r="572" ht="12.5"/>
    <row r="573" ht="12.5"/>
    <row r="574" ht="12.5"/>
    <row r="575" ht="12.5"/>
    <row r="576" ht="12.5"/>
    <row r="577" ht="12.5"/>
    <row r="578" ht="12.5"/>
    <row r="579" ht="12.5"/>
    <row r="580" ht="12.5"/>
    <row r="581" ht="12.5"/>
    <row r="582" ht="12.5"/>
    <row r="583" ht="12.5"/>
    <row r="584" ht="12.5"/>
    <row r="585" ht="12.5"/>
    <row r="586" ht="12.5"/>
    <row r="587" ht="12.5"/>
    <row r="588" ht="12.5"/>
    <row r="589" ht="12.5"/>
    <row r="590" ht="12.5"/>
    <row r="591" ht="12.5"/>
    <row r="592" ht="12.5"/>
    <row r="593" ht="12.5"/>
    <row r="594" ht="12.5"/>
    <row r="595" ht="12.5"/>
    <row r="596" ht="12.5"/>
    <row r="597" ht="12.5"/>
    <row r="598" ht="12.5"/>
    <row r="599" ht="12.5"/>
    <row r="600" ht="12.5"/>
    <row r="601" ht="12.5"/>
    <row r="602" ht="12.5"/>
    <row r="603" ht="12.5"/>
    <row r="604" ht="12.5"/>
    <row r="605" ht="12.5"/>
    <row r="606" ht="12.5"/>
    <row r="607" ht="12.5"/>
    <row r="608" ht="12.5"/>
    <row r="609" ht="12.5"/>
    <row r="610" ht="12.5"/>
    <row r="611" ht="12.5"/>
    <row r="612" ht="12.5"/>
    <row r="613" ht="12.5"/>
    <row r="614" ht="12.5"/>
    <row r="615" ht="12.5"/>
    <row r="616" ht="12.5"/>
    <row r="617" ht="12.5"/>
    <row r="618" ht="12.5"/>
    <row r="619" ht="12.5"/>
    <row r="620" ht="12.5"/>
    <row r="621" ht="12.5"/>
    <row r="622" ht="12.5"/>
    <row r="623" ht="12.5"/>
    <row r="624" ht="12.5"/>
    <row r="625" ht="12.5"/>
    <row r="626" ht="12.5"/>
    <row r="627" ht="12.5"/>
    <row r="628" ht="12.5"/>
    <row r="629" ht="12.5"/>
    <row r="630" ht="12.5"/>
    <row r="631" ht="12.5"/>
    <row r="632" ht="12.5"/>
    <row r="633" ht="12.5"/>
    <row r="634" ht="12.5"/>
    <row r="635" ht="12.5"/>
    <row r="636" ht="12.5"/>
    <row r="637" ht="12.5"/>
    <row r="638" ht="12.5"/>
    <row r="639" ht="12.5"/>
    <row r="640" ht="12.5"/>
    <row r="641" ht="12.5"/>
    <row r="642" ht="12.5"/>
    <row r="643" ht="12.5"/>
    <row r="644" ht="12.5"/>
    <row r="645" ht="12.5"/>
    <row r="646" ht="12.5"/>
    <row r="647" ht="12.5"/>
    <row r="648" ht="12.5"/>
    <row r="649" ht="12.5"/>
    <row r="650" ht="12.5"/>
    <row r="651" ht="12.5"/>
    <row r="652" ht="12.5"/>
    <row r="653" ht="12.5"/>
    <row r="654" ht="12.5"/>
    <row r="655" ht="12.5"/>
    <row r="656" ht="12.5"/>
    <row r="657" ht="12.5"/>
    <row r="658" ht="12.5"/>
    <row r="659" ht="12.5"/>
    <row r="660" ht="12.5"/>
    <row r="661" ht="12.5"/>
    <row r="662" ht="12.5"/>
    <row r="663" ht="12.5"/>
    <row r="664" ht="12.5"/>
    <row r="665" ht="12.5"/>
    <row r="666" ht="12.5"/>
    <row r="667" ht="12.5"/>
    <row r="668" ht="12.5"/>
    <row r="669" ht="12.5"/>
    <row r="670" ht="12.5"/>
    <row r="671" ht="12.5"/>
    <row r="672" ht="12.5"/>
    <row r="673" ht="12.5"/>
    <row r="674" ht="12.5"/>
    <row r="675" ht="12.5"/>
    <row r="676" ht="12.5"/>
    <row r="677" ht="12.5"/>
    <row r="678" ht="12.5"/>
    <row r="679" ht="12.5"/>
    <row r="680" ht="12.5"/>
    <row r="681" ht="12.5"/>
    <row r="682" ht="12.5"/>
    <row r="683" ht="12.5"/>
    <row r="684" ht="12.5"/>
    <row r="685" ht="12.5"/>
    <row r="686" ht="12.5"/>
    <row r="687" ht="12.5"/>
    <row r="688" ht="12.5"/>
    <row r="689" ht="12.5"/>
    <row r="690" ht="12.5"/>
    <row r="691" ht="12.5"/>
    <row r="692" ht="12.5"/>
    <row r="693" ht="12.5"/>
    <row r="694" ht="12.5"/>
    <row r="695" ht="12.5"/>
    <row r="696" ht="12.5"/>
    <row r="697" ht="12.5"/>
    <row r="698" ht="12.5"/>
    <row r="699" ht="12.5"/>
    <row r="700" ht="12.5"/>
    <row r="701" ht="12.5"/>
    <row r="702" ht="12.5"/>
    <row r="703" ht="12.5"/>
    <row r="704" ht="12.5"/>
    <row r="705" ht="12.5"/>
    <row r="706" ht="12.5"/>
    <row r="707" ht="12.5"/>
    <row r="708" ht="12.5"/>
    <row r="709" ht="12.5"/>
    <row r="710" ht="12.5"/>
    <row r="711" ht="12.5"/>
    <row r="712" ht="12.5"/>
    <row r="713" ht="12.5"/>
    <row r="714" ht="12.5"/>
    <row r="715" ht="12.5"/>
    <row r="716" ht="12.5"/>
    <row r="717" ht="12.5"/>
    <row r="718" ht="12.5"/>
    <row r="719" ht="12.5"/>
    <row r="720" ht="12.5"/>
    <row r="721" ht="12.5"/>
    <row r="722" ht="12.5"/>
    <row r="723" ht="12.5"/>
    <row r="724" ht="12.5"/>
    <row r="725" ht="12.5"/>
    <row r="726" ht="12.5"/>
    <row r="727" ht="12.5"/>
    <row r="728" ht="12.5"/>
    <row r="729" ht="12.5"/>
    <row r="730" ht="12.5"/>
    <row r="731" ht="12.5"/>
    <row r="732" ht="12.5"/>
    <row r="733" ht="12.5"/>
    <row r="734" ht="12.5"/>
    <row r="735" ht="12.5"/>
    <row r="736" ht="12.5"/>
    <row r="737" ht="12.5"/>
    <row r="738" ht="12.5"/>
    <row r="739" ht="12.5"/>
    <row r="740" ht="12.5"/>
    <row r="741" ht="12.5"/>
    <row r="742" ht="12.5"/>
    <row r="743" ht="12.5"/>
    <row r="744" ht="12.5"/>
    <row r="745" ht="12.5"/>
    <row r="746" ht="12.5"/>
    <row r="747" ht="12.5"/>
    <row r="748" ht="12.5"/>
    <row r="749" ht="12.5"/>
    <row r="750" ht="12.5"/>
    <row r="751" ht="12.5"/>
    <row r="752" ht="12.5"/>
    <row r="753" ht="12.5"/>
    <row r="754" ht="12.5"/>
    <row r="755" ht="12.5"/>
    <row r="756" ht="12.5"/>
    <row r="757" ht="12.5"/>
    <row r="758" ht="12.5"/>
    <row r="759" ht="12.5"/>
    <row r="760" ht="12.5"/>
    <row r="761" ht="12.5"/>
    <row r="762" ht="12.5"/>
    <row r="763" ht="12.5"/>
    <row r="764" ht="12.5"/>
    <row r="765" ht="12.5"/>
    <row r="766" ht="12.5"/>
    <row r="767" ht="12.5"/>
    <row r="768" ht="12.5"/>
    <row r="769" ht="12.5"/>
    <row r="770" ht="12.5"/>
    <row r="771" ht="12.5"/>
    <row r="772" ht="12.5"/>
    <row r="773" ht="12.5"/>
    <row r="774" ht="12.5"/>
    <row r="775" ht="12.5"/>
    <row r="776" ht="12.5"/>
    <row r="777" ht="12.5"/>
    <row r="778" ht="12.5"/>
    <row r="779" ht="12.5"/>
    <row r="780" ht="12.5"/>
    <row r="781" ht="12.5"/>
    <row r="782" ht="12.5"/>
    <row r="783" ht="12.5"/>
    <row r="784" ht="12.5"/>
    <row r="785" ht="12.5"/>
    <row r="786" ht="12.5"/>
    <row r="787" ht="12.5"/>
    <row r="788" ht="12.5"/>
    <row r="789" ht="12.5"/>
    <row r="790" ht="12.5"/>
    <row r="791" ht="12.5"/>
    <row r="792" ht="12.5"/>
    <row r="793" ht="12.5"/>
    <row r="794" ht="12.5"/>
    <row r="795" ht="12.5"/>
    <row r="796" ht="12.5"/>
    <row r="797" ht="12.5"/>
    <row r="798" ht="12.5"/>
    <row r="799" ht="12.5"/>
    <row r="800" ht="12.5"/>
    <row r="801" ht="12.5"/>
    <row r="802" ht="12.5"/>
    <row r="803" ht="12.5"/>
    <row r="804" ht="12.5"/>
    <row r="805" ht="12.5"/>
    <row r="806" ht="12.5"/>
    <row r="807" ht="12.5"/>
    <row r="808" ht="12.5"/>
    <row r="809" ht="12.5"/>
    <row r="810" ht="12.5"/>
    <row r="811" ht="12.5"/>
    <row r="812" ht="12.5"/>
    <row r="813" ht="12.5"/>
    <row r="814" ht="12.5"/>
    <row r="815" ht="12.5"/>
    <row r="816" ht="12.5"/>
    <row r="817" ht="12.5"/>
    <row r="818" ht="12.5"/>
    <row r="819" ht="12.5"/>
    <row r="820" ht="12.5"/>
    <row r="821" ht="12.5"/>
    <row r="822" ht="12.5"/>
    <row r="823" ht="12.5"/>
    <row r="824" ht="12.5"/>
    <row r="825" ht="12.5"/>
    <row r="826" ht="12.5"/>
    <row r="827" ht="12.5"/>
    <row r="828" ht="12.5"/>
    <row r="829" ht="12.5"/>
    <row r="830" ht="12.5"/>
    <row r="831" ht="12.5"/>
    <row r="832" ht="12.5"/>
    <row r="833" ht="12.5"/>
    <row r="834" ht="12.5"/>
    <row r="835" ht="12.5"/>
    <row r="836" ht="12.5"/>
    <row r="837" ht="12.5"/>
    <row r="838" ht="12.5"/>
    <row r="839" ht="12.5"/>
    <row r="840" ht="12.5"/>
    <row r="841" ht="12.5"/>
    <row r="842" ht="12.5"/>
    <row r="843" ht="12.5"/>
    <row r="844" ht="12.5"/>
    <row r="845" ht="12.5"/>
    <row r="846" ht="12.5"/>
    <row r="847" ht="12.5"/>
    <row r="848" ht="12.5"/>
    <row r="849" ht="12.5"/>
    <row r="850" ht="12.5"/>
    <row r="851" ht="12.5"/>
    <row r="852" ht="12.5"/>
    <row r="853" ht="12.5"/>
    <row r="854" ht="12.5"/>
    <row r="855" ht="12.5"/>
    <row r="856" ht="12.5"/>
    <row r="857" ht="12.5"/>
    <row r="858" ht="12.5"/>
    <row r="859" ht="12.5"/>
    <row r="860" ht="12.5"/>
    <row r="861" ht="12.5"/>
    <row r="862" ht="12.5"/>
    <row r="863" ht="12.5"/>
    <row r="864" ht="12.5"/>
    <row r="865" ht="12.5"/>
    <row r="866" ht="12.5"/>
    <row r="867" ht="12.5"/>
    <row r="868" ht="12.5"/>
    <row r="869" ht="12.5"/>
    <row r="870" ht="12.5"/>
    <row r="871" ht="12.5"/>
    <row r="872" ht="12.5"/>
    <row r="873" ht="12.5"/>
    <row r="874" ht="12.5"/>
    <row r="875" ht="12.5"/>
    <row r="876" ht="12.5"/>
    <row r="877" ht="12.5"/>
    <row r="878" ht="12.5"/>
    <row r="879" ht="12.5"/>
    <row r="880" ht="12.5"/>
    <row r="881" ht="12.5"/>
    <row r="882" ht="12.5"/>
    <row r="883" ht="12.5"/>
    <row r="884" ht="12.5"/>
    <row r="885" ht="12.5"/>
    <row r="886" ht="12.5"/>
    <row r="887" ht="12.5"/>
    <row r="888" ht="12.5"/>
    <row r="889" ht="12.5"/>
    <row r="890" ht="12.5"/>
    <row r="891" ht="12.5"/>
    <row r="892" ht="12.5"/>
    <row r="893" ht="12.5"/>
    <row r="894" ht="12.5"/>
    <row r="895" ht="12.5"/>
    <row r="896" ht="12.5"/>
    <row r="897" ht="12.5"/>
    <row r="898" ht="12.5"/>
    <row r="899" ht="12.5"/>
    <row r="900" ht="12.5"/>
    <row r="901" ht="12.5"/>
    <row r="902" ht="12.5"/>
    <row r="903" ht="12.5"/>
    <row r="904" ht="12.5"/>
    <row r="905" ht="12.5"/>
    <row r="906" ht="12.5"/>
    <row r="907" ht="12.5"/>
    <row r="908" ht="12.5"/>
    <row r="909" ht="12.5"/>
    <row r="910" ht="12.5"/>
    <row r="911" ht="12.5"/>
    <row r="912" ht="12.5"/>
    <row r="913" ht="12.5"/>
    <row r="914" ht="12.5"/>
    <row r="915" ht="12.5"/>
    <row r="916" ht="12.5"/>
    <row r="917" ht="12.5"/>
    <row r="918" ht="12.5"/>
    <row r="919" ht="12.5"/>
    <row r="920" ht="12.5"/>
    <row r="921" ht="12.5"/>
    <row r="922" ht="12.5"/>
    <row r="923" ht="12.5"/>
    <row r="924" ht="12.5"/>
    <row r="925" ht="12.5"/>
    <row r="926" ht="12.5"/>
    <row r="927" ht="12.5"/>
    <row r="928" ht="12.5"/>
    <row r="929" ht="12.5"/>
    <row r="930" ht="12.5"/>
    <row r="931" ht="12.5"/>
    <row r="932" ht="12.5"/>
    <row r="933" ht="12.5"/>
    <row r="934" ht="12.5"/>
    <row r="935" ht="12.5"/>
    <row r="936" ht="12.5"/>
    <row r="937" ht="12.5"/>
    <row r="938" ht="12.5"/>
    <row r="939" ht="12.5"/>
    <row r="940" ht="12.5"/>
    <row r="941" ht="12.5"/>
    <row r="942" ht="12.5"/>
    <row r="943" ht="12.5"/>
    <row r="944" ht="12.5"/>
    <row r="945" ht="12.5"/>
    <row r="946" ht="12.5"/>
    <row r="947" ht="12.5"/>
    <row r="948" ht="12.5"/>
    <row r="949" ht="12.5"/>
    <row r="950" ht="12.5"/>
    <row r="951" ht="12.5"/>
    <row r="952" ht="12.5"/>
    <row r="953" ht="12.5"/>
    <row r="954" ht="12.5"/>
    <row r="955" ht="12.5"/>
    <row r="956" ht="12.5"/>
    <row r="957" ht="12.5"/>
    <row r="958" ht="12.5"/>
    <row r="959" ht="12.5"/>
    <row r="960" ht="12.5"/>
    <row r="961" ht="12.5"/>
    <row r="962" ht="12.5"/>
    <row r="963" ht="12.5"/>
    <row r="964" ht="12.5"/>
    <row r="965" ht="12.5"/>
    <row r="966" ht="12.5"/>
    <row r="967" ht="12.5"/>
    <row r="968" ht="12.5"/>
    <row r="969" ht="12.5"/>
    <row r="970" ht="12.5"/>
    <row r="971" ht="12.5"/>
    <row r="972" ht="12.5"/>
    <row r="973" ht="12.5"/>
    <row r="974" ht="12.5"/>
    <row r="975" ht="12.5"/>
    <row r="976" ht="12.5"/>
    <row r="977" ht="12.5"/>
    <row r="978" ht="12.5"/>
    <row r="979" ht="12.5"/>
    <row r="980" ht="12.5"/>
    <row r="981" ht="12.5"/>
    <row r="982" ht="12.5"/>
    <row r="983" ht="12.5"/>
    <row r="984" ht="12.5"/>
    <row r="985" ht="12.5"/>
    <row r="986" ht="12.5"/>
    <row r="987" ht="12.5"/>
    <row r="988" ht="12.5"/>
    <row r="989" ht="12.5"/>
    <row r="990" ht="12.5"/>
    <row r="991" ht="12.5"/>
    <row r="992" ht="12.5"/>
    <row r="993" ht="12.5"/>
    <row r="994" ht="12.5"/>
    <row r="995" ht="12.5"/>
    <row r="996" ht="12.5"/>
    <row r="997" ht="12.5"/>
    <row r="998" ht="12.5"/>
    <row r="999" ht="12.5"/>
    <row r="1000" ht="12.5"/>
  </sheetData>
  <mergeCells count="20">
    <mergeCell ref="AZ5:AZ7"/>
    <mergeCell ref="BA5:BD6"/>
    <mergeCell ref="BE5:BE7"/>
    <mergeCell ref="G5:O6"/>
    <mergeCell ref="Q5:AA6"/>
    <mergeCell ref="AB5:AB7"/>
    <mergeCell ref="AC5:AE6"/>
    <mergeCell ref="AF5:AF7"/>
    <mergeCell ref="AG5:AK6"/>
    <mergeCell ref="AL5:AL7"/>
    <mergeCell ref="F5:F7"/>
    <mergeCell ref="P5:P7"/>
    <mergeCell ref="AM5:AV6"/>
    <mergeCell ref="AW5:AW7"/>
    <mergeCell ref="AX5:AY6"/>
    <mergeCell ref="A5:A7"/>
    <mergeCell ref="B5:B7"/>
    <mergeCell ref="C5:C7"/>
    <mergeCell ref="D5:D7"/>
    <mergeCell ref="E5:E7"/>
  </mergeCells>
  <pageMargins left="0.70866141732283472" right="0.70866141732283472" top="0.74803149606299213" bottom="0.74803149606299213" header="0" footer="0"/>
  <pageSetup paperSize="14" scale="6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00"/>
    <outlinePr summaryBelow="0" summaryRight="0"/>
  </sheetPr>
  <dimension ref="A1:EZ976"/>
  <sheetViews>
    <sheetView view="pageBreakPreview" zoomScale="60" zoomScaleNormal="100" workbookViewId="0">
      <pane xSplit="3" ySplit="7" topLeftCell="BF8" activePane="bottomRight" state="frozen"/>
      <selection pane="topRight" activeCell="D1" sqref="D1"/>
      <selection pane="bottomLeft" activeCell="A8" sqref="A8"/>
      <selection pane="bottomRight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9.7265625" customWidth="1"/>
    <col min="4" max="5" width="7.26953125" hidden="1" customWidth="1"/>
    <col min="6" max="6" width="7.08984375" hidden="1" customWidth="1"/>
    <col min="7" max="7" width="7.36328125" hidden="1" customWidth="1"/>
    <col min="8" max="8" width="7.08984375" hidden="1" customWidth="1"/>
    <col min="9" max="9" width="7" hidden="1" customWidth="1"/>
    <col min="10" max="10" width="7.08984375" hidden="1" customWidth="1"/>
    <col min="11" max="11" width="7.26953125" hidden="1" customWidth="1"/>
    <col min="12" max="12" width="7.08984375" hidden="1" customWidth="1"/>
    <col min="13" max="14" width="7.36328125" hidden="1" customWidth="1"/>
    <col min="15" max="15" width="7" hidden="1" customWidth="1"/>
    <col min="16" max="16" width="7.08984375" hidden="1" customWidth="1"/>
    <col min="17" max="17" width="7.36328125" hidden="1" customWidth="1"/>
    <col min="18" max="18" width="7.08984375" hidden="1" customWidth="1"/>
    <col min="19" max="19" width="7.36328125" hidden="1" customWidth="1"/>
    <col min="20" max="20" width="7.08984375" hidden="1" customWidth="1"/>
    <col min="21" max="23" width="7.36328125" hidden="1" customWidth="1"/>
    <col min="24" max="24" width="7.08984375" hidden="1" customWidth="1"/>
    <col min="25" max="26" width="7.36328125" hidden="1" customWidth="1"/>
    <col min="27" max="28" width="7.6328125" hidden="1" customWidth="1"/>
    <col min="29" max="29" width="7.90625" hidden="1" customWidth="1"/>
    <col min="30" max="30" width="7.453125" hidden="1" customWidth="1"/>
    <col min="31" max="31" width="7.7265625" hidden="1" customWidth="1"/>
    <col min="32" max="32" width="7.90625" hidden="1" customWidth="1"/>
    <col min="33" max="33" width="7.6328125" hidden="1" customWidth="1"/>
    <col min="34" max="34" width="7.7265625" hidden="1" customWidth="1"/>
    <col min="35" max="37" width="7.6328125" hidden="1" customWidth="1"/>
    <col min="38" max="38" width="7.7265625" hidden="1" customWidth="1"/>
    <col min="39" max="39" width="8" hidden="1" customWidth="1"/>
    <col min="40" max="40" width="7.7265625" hidden="1" customWidth="1"/>
    <col min="41" max="41" width="7.90625" hidden="1" customWidth="1"/>
    <col min="42" max="42" width="7.453125" hidden="1" customWidth="1"/>
    <col min="43" max="44" width="7.90625" hidden="1" customWidth="1"/>
    <col min="45" max="45" width="7.7265625" hidden="1" customWidth="1"/>
    <col min="46" max="46" width="7.453125" hidden="1" customWidth="1"/>
    <col min="47" max="47" width="7.7265625" hidden="1" customWidth="1"/>
    <col min="48" max="49" width="7.6328125" hidden="1" customWidth="1"/>
    <col min="50" max="50" width="8" hidden="1" customWidth="1"/>
    <col min="51" max="51" width="7.90625" hidden="1" customWidth="1"/>
    <col min="52" max="53" width="7.7265625" hidden="1" customWidth="1"/>
    <col min="54" max="54" width="7.453125" hidden="1" customWidth="1"/>
    <col min="55" max="55" width="7.90625" hidden="1" customWidth="1"/>
    <col min="56" max="56" width="7.7265625" hidden="1" customWidth="1"/>
    <col min="57" max="57" width="7.90625" hidden="1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hidden="1" customWidth="1"/>
    <col min="69" max="70" width="7.90625" hidden="1" customWidth="1"/>
    <col min="71" max="74" width="7.7265625" hidden="1" customWidth="1"/>
    <col min="75" max="75" width="7.90625" hidden="1" customWidth="1"/>
    <col min="76" max="77" width="7.7265625" hidden="1" customWidth="1"/>
    <col min="78" max="78" width="8" hidden="1" customWidth="1"/>
    <col min="79" max="80" width="7.7265625" hidden="1" customWidth="1"/>
    <col min="81" max="82" width="7.90625" hidden="1" customWidth="1"/>
    <col min="83" max="83" width="7.7265625" hidden="1" customWidth="1"/>
    <col min="84" max="84" width="7.90625" hidden="1" customWidth="1"/>
    <col min="85" max="85" width="7.7265625" hidden="1" customWidth="1"/>
    <col min="86" max="86" width="7.90625" hidden="1" customWidth="1"/>
    <col min="87" max="87" width="7.6328125" hidden="1" customWidth="1"/>
    <col min="88" max="88" width="7.7265625" hidden="1" customWidth="1"/>
    <col min="89" max="89" width="7.90625" hidden="1" customWidth="1"/>
    <col min="90" max="90" width="7.453125" hidden="1" customWidth="1"/>
    <col min="91" max="91" width="8.08984375" hidden="1" customWidth="1"/>
    <col min="92" max="92" width="8" hidden="1" customWidth="1"/>
    <col min="93" max="93" width="8.08984375" hidden="1" customWidth="1"/>
    <col min="94" max="95" width="7.7265625" hidden="1" customWidth="1"/>
    <col min="96" max="97" width="7.90625" hidden="1" customWidth="1"/>
    <col min="98" max="98" width="7.6328125" hidden="1" customWidth="1"/>
    <col min="99" max="99" width="7.90625" hidden="1" customWidth="1"/>
    <col min="100" max="100" width="7.7265625" hidden="1" customWidth="1"/>
    <col min="101" max="103" width="8" hidden="1" customWidth="1"/>
    <col min="104" max="104" width="7.7265625" hidden="1" customWidth="1"/>
    <col min="105" max="105" width="7.90625" hidden="1" customWidth="1"/>
    <col min="106" max="106" width="7.7265625" hidden="1" customWidth="1"/>
    <col min="107" max="107" width="8" hidden="1" customWidth="1"/>
    <col min="108" max="108" width="7.90625" hidden="1" customWidth="1"/>
    <col min="109" max="109" width="7.7265625" hidden="1" customWidth="1"/>
    <col min="110" max="110" width="7.6328125" hidden="1" customWidth="1"/>
    <col min="111" max="113" width="7.7265625" hidden="1" customWidth="1"/>
    <col min="114" max="114" width="7.6328125" hidden="1" customWidth="1"/>
    <col min="115" max="115" width="7.90625" hidden="1" customWidth="1"/>
    <col min="116" max="116" width="7.453125" hidden="1" customWidth="1"/>
    <col min="117" max="123" width="7.90625" hidden="1" customWidth="1"/>
    <col min="124" max="125" width="7.7265625" hidden="1" customWidth="1"/>
    <col min="126" max="126" width="7.90625" hidden="1" customWidth="1"/>
    <col min="127" max="127" width="8" hidden="1" customWidth="1"/>
    <col min="128" max="128" width="7.6328125" hidden="1" customWidth="1"/>
    <col min="129" max="129" width="7.90625" hidden="1" customWidth="1"/>
    <col min="130" max="130" width="7.7265625" hidden="1" customWidth="1"/>
    <col min="131" max="131" width="7.90625" hidden="1" customWidth="1"/>
    <col min="132" max="132" width="7.7265625" hidden="1" customWidth="1"/>
    <col min="133" max="133" width="8" hidden="1" customWidth="1"/>
    <col min="134" max="134" width="7.90625" hidden="1" customWidth="1"/>
    <col min="135" max="135" width="7.7265625" hidden="1" customWidth="1"/>
    <col min="136" max="137" width="7.90625" hidden="1" customWidth="1"/>
    <col min="138" max="138" width="7.7265625" hidden="1" customWidth="1"/>
    <col min="139" max="139" width="7.6328125" hidden="1" customWidth="1"/>
    <col min="140" max="141" width="7.7265625" hidden="1" customWidth="1"/>
    <col min="142" max="142" width="7.6328125" hidden="1" customWidth="1"/>
    <col min="143" max="143" width="7.90625" hidden="1" customWidth="1"/>
    <col min="144" max="144" width="7.7265625" hidden="1" customWidth="1"/>
    <col min="145" max="145" width="7.6328125" hidden="1" customWidth="1"/>
    <col min="146" max="147" width="7.7265625" hidden="1" customWidth="1"/>
    <col min="148" max="148" width="8.08984375" hidden="1" customWidth="1"/>
    <col min="149" max="150" width="7.90625" hidden="1" customWidth="1"/>
    <col min="151" max="151" width="8" hidden="1" customWidth="1"/>
    <col min="152" max="152" width="7.6328125" hidden="1" customWidth="1"/>
    <col min="153" max="154" width="7.90625" hidden="1" customWidth="1"/>
    <col min="155" max="156" width="7.6328125" hidden="1" customWidth="1"/>
  </cols>
  <sheetData>
    <row r="1" spans="1:156" ht="15.75" customHeight="1">
      <c r="A1" s="1" t="s">
        <v>221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106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29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272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6"/>
    </row>
    <row r="9" spans="1:156">
      <c r="A9" s="276" t="s">
        <v>28</v>
      </c>
      <c r="B9" s="256"/>
      <c r="C9" s="23" t="s">
        <v>29</v>
      </c>
      <c r="D9" s="24"/>
      <c r="E9" s="25"/>
      <c r="F9" s="26"/>
      <c r="G9" s="25"/>
      <c r="H9" s="25"/>
      <c r="I9" s="26"/>
      <c r="J9" s="26"/>
      <c r="K9" s="26"/>
      <c r="L9" s="27"/>
      <c r="M9" s="28"/>
      <c r="N9" s="26"/>
      <c r="O9" s="26"/>
      <c r="P9" s="26"/>
      <c r="Q9" s="26"/>
      <c r="R9" s="26"/>
      <c r="S9" s="26"/>
      <c r="T9" s="26"/>
      <c r="U9" s="27"/>
      <c r="V9" s="28"/>
      <c r="W9" s="26"/>
      <c r="X9" s="26"/>
      <c r="Y9" s="26"/>
      <c r="Z9" s="26"/>
      <c r="AA9" s="26"/>
      <c r="AB9" s="26"/>
      <c r="AC9" s="26"/>
      <c r="AD9" s="27"/>
      <c r="AE9" s="28"/>
      <c r="AF9" s="26"/>
      <c r="AG9" s="26"/>
      <c r="AH9" s="26"/>
      <c r="AI9" s="26"/>
      <c r="AJ9" s="26"/>
      <c r="AK9" s="26"/>
      <c r="AL9" s="26"/>
      <c r="AM9" s="29"/>
      <c r="AN9" s="30"/>
      <c r="AO9" s="26"/>
      <c r="AP9" s="26"/>
      <c r="AQ9" s="26"/>
      <c r="AR9" s="26"/>
      <c r="AS9" s="26"/>
      <c r="AT9" s="26"/>
      <c r="AU9" s="26"/>
      <c r="AV9" s="27"/>
      <c r="AW9" s="28"/>
      <c r="AX9" s="26"/>
      <c r="AY9" s="26"/>
      <c r="AZ9" s="26"/>
      <c r="BA9" s="26"/>
      <c r="BB9" s="26"/>
      <c r="BC9" s="26"/>
      <c r="BD9" s="26"/>
      <c r="BE9" s="29"/>
      <c r="BF9" s="30"/>
      <c r="BG9" s="26"/>
      <c r="BH9" s="26"/>
      <c r="BI9" s="26"/>
      <c r="BJ9" s="26"/>
      <c r="BK9" s="26"/>
      <c r="BL9" s="26"/>
      <c r="BM9" s="26"/>
      <c r="BN9" s="27"/>
      <c r="BO9" s="28"/>
      <c r="BP9" s="26"/>
      <c r="BQ9" s="26"/>
      <c r="BR9" s="26"/>
      <c r="BS9" s="26"/>
      <c r="BT9" s="26"/>
      <c r="BU9" s="26"/>
      <c r="BV9" s="26"/>
      <c r="BW9" s="29"/>
      <c r="BX9" s="30"/>
      <c r="BY9" s="26"/>
      <c r="BZ9" s="26"/>
      <c r="CA9" s="26"/>
      <c r="CB9" s="26"/>
      <c r="CC9" s="26"/>
      <c r="CD9" s="26"/>
      <c r="CE9" s="26"/>
      <c r="CF9" s="27"/>
      <c r="CG9" s="28"/>
      <c r="CH9" s="26"/>
      <c r="CI9" s="26"/>
      <c r="CJ9" s="26"/>
      <c r="CK9" s="26"/>
      <c r="CL9" s="26"/>
      <c r="CM9" s="26"/>
      <c r="CN9" s="26"/>
      <c r="CO9" s="29"/>
      <c r="CP9" s="31" t="str">
        <f ca="1">IFERROR(__xludf.DUMMYFUNCTION("importrange(""1DjzFX_5hpKQ32gDJ9cZkaQq64j_m636uVPTHxkMKqWg"",""LAP YANKES!Q7:Y54"")"),"")</f>
        <v/>
      </c>
      <c r="CQ9" s="32"/>
      <c r="CR9" s="32"/>
      <c r="CS9" s="33"/>
      <c r="CT9" s="33"/>
      <c r="CU9" s="33"/>
      <c r="CV9" s="32"/>
      <c r="CW9" s="32"/>
      <c r="CX9" s="34"/>
      <c r="CY9" s="28"/>
      <c r="CZ9" s="26"/>
      <c r="DA9" s="26"/>
      <c r="DB9" s="26"/>
      <c r="DC9" s="26"/>
      <c r="DD9" s="26"/>
      <c r="DE9" s="26"/>
      <c r="DF9" s="26"/>
      <c r="DG9" s="29"/>
      <c r="DH9" s="30"/>
      <c r="DI9" s="26"/>
      <c r="DJ9" s="26"/>
      <c r="DK9" s="26"/>
      <c r="DL9" s="26"/>
      <c r="DM9" s="26"/>
      <c r="DN9" s="26"/>
      <c r="DO9" s="26"/>
      <c r="DP9" s="27"/>
      <c r="DQ9" s="28"/>
      <c r="DR9" s="26"/>
      <c r="DS9" s="26"/>
      <c r="DT9" s="26"/>
      <c r="DU9" s="26"/>
      <c r="DV9" s="26"/>
      <c r="DW9" s="26"/>
      <c r="DX9" s="26"/>
      <c r="DY9" s="29"/>
      <c r="DZ9" s="30"/>
      <c r="EA9" s="26"/>
      <c r="EB9" s="26"/>
      <c r="EC9" s="26"/>
      <c r="ED9" s="26"/>
      <c r="EE9" s="26"/>
      <c r="EF9" s="26"/>
      <c r="EG9" s="26"/>
      <c r="EH9" s="29"/>
      <c r="EI9" s="30"/>
      <c r="EJ9" s="26"/>
      <c r="EK9" s="26"/>
      <c r="EL9" s="26"/>
      <c r="EM9" s="26"/>
      <c r="EN9" s="26"/>
      <c r="EO9" s="26"/>
      <c r="EP9" s="26"/>
      <c r="EQ9" s="27"/>
      <c r="ER9" s="28"/>
      <c r="ES9" s="26"/>
      <c r="ET9" s="26"/>
      <c r="EU9" s="26"/>
      <c r="EV9" s="26"/>
      <c r="EW9" s="26"/>
      <c r="EX9" s="26"/>
      <c r="EY9" s="26"/>
      <c r="EZ9" s="26"/>
    </row>
    <row r="10" spans="1:156">
      <c r="B10" s="35">
        <v>1</v>
      </c>
      <c r="C10" s="36" t="s">
        <v>30</v>
      </c>
      <c r="D10" s="24">
        <f>Januari!J10</f>
        <v>153</v>
      </c>
      <c r="E10" s="39">
        <f>Januari!K10</f>
        <v>329</v>
      </c>
      <c r="F10" s="26">
        <f>SUM(D10:E10)</f>
        <v>482</v>
      </c>
      <c r="G10" s="25">
        <v>280</v>
      </c>
      <c r="H10" s="25">
        <v>461</v>
      </c>
      <c r="I10" s="26">
        <f>SUM(G10:H10)</f>
        <v>741</v>
      </c>
      <c r="J10" s="26">
        <f t="shared" ref="J10:K10" si="0">SUM(D10+G10)</f>
        <v>433</v>
      </c>
      <c r="K10" s="26">
        <f t="shared" si="0"/>
        <v>790</v>
      </c>
      <c r="L10" s="27">
        <f>SUM(J10:K10)</f>
        <v>1223</v>
      </c>
      <c r="M10" s="28">
        <f>Januari!S10</f>
        <v>85</v>
      </c>
      <c r="N10" s="26">
        <f>Januari!T10</f>
        <v>365</v>
      </c>
      <c r="O10" s="26">
        <f>SUM(M10:N10)</f>
        <v>450</v>
      </c>
      <c r="P10" s="25">
        <v>182</v>
      </c>
      <c r="Q10" s="25">
        <v>604</v>
      </c>
      <c r="R10" s="26">
        <f>SUM(P10:Q10)</f>
        <v>786</v>
      </c>
      <c r="S10" s="26">
        <f t="shared" ref="S10:T10" si="1">SUM(M10+P10)</f>
        <v>267</v>
      </c>
      <c r="T10" s="26">
        <f t="shared" si="1"/>
        <v>969</v>
      </c>
      <c r="U10" s="27">
        <f>SUM(S10:T10)</f>
        <v>1236</v>
      </c>
      <c r="V10" s="28">
        <f>Januari!AB10</f>
        <v>94</v>
      </c>
      <c r="W10" s="28">
        <f>Januari!AC10</f>
        <v>243</v>
      </c>
      <c r="X10" s="26">
        <f>SUM(V10:W10)</f>
        <v>337</v>
      </c>
      <c r="Y10" s="48">
        <v>188</v>
      </c>
      <c r="Z10" s="46">
        <v>323</v>
      </c>
      <c r="AA10" s="26">
        <f>SUM(Y10:Z10)</f>
        <v>511</v>
      </c>
      <c r="AB10" s="26">
        <f t="shared" ref="AB10:AC10" si="2">SUM(V10+Y10)</f>
        <v>282</v>
      </c>
      <c r="AC10" s="26">
        <f t="shared" si="2"/>
        <v>566</v>
      </c>
      <c r="AD10" s="27">
        <f>SUM(AB10:AC10)</f>
        <v>848</v>
      </c>
      <c r="AE10" s="28">
        <f>Januari!AK10</f>
        <v>156</v>
      </c>
      <c r="AF10" s="28">
        <f>Januari!AL10</f>
        <v>379</v>
      </c>
      <c r="AG10" s="26">
        <f>SUM(AE10:AF10)</f>
        <v>535</v>
      </c>
      <c r="AH10" s="25">
        <v>55</v>
      </c>
      <c r="AI10" s="25">
        <v>173</v>
      </c>
      <c r="AJ10" s="26">
        <f>SUM(AH10:AI10)</f>
        <v>228</v>
      </c>
      <c r="AK10" s="26">
        <f t="shared" ref="AK10:AL10" si="3">SUM(AE10+AH10)</f>
        <v>211</v>
      </c>
      <c r="AL10" s="26">
        <f t="shared" si="3"/>
        <v>552</v>
      </c>
      <c r="AM10" s="27">
        <f>SUM(AK10:AL10)</f>
        <v>763</v>
      </c>
      <c r="AN10" s="30">
        <f>Januari!AT10</f>
        <v>125</v>
      </c>
      <c r="AO10" s="26">
        <f>Januari!AU10</f>
        <v>282</v>
      </c>
      <c r="AP10" s="26">
        <f>SUM(AN10:AO10)</f>
        <v>407</v>
      </c>
      <c r="AQ10" s="25">
        <v>222</v>
      </c>
      <c r="AR10" s="25">
        <v>333</v>
      </c>
      <c r="AS10" s="26">
        <f>SUM(AQ10:AR10)</f>
        <v>555</v>
      </c>
      <c r="AT10" s="26">
        <f t="shared" ref="AT10:AU10" si="4">SUM(AN10+AQ10)</f>
        <v>347</v>
      </c>
      <c r="AU10" s="26">
        <f t="shared" si="4"/>
        <v>615</v>
      </c>
      <c r="AV10" s="27">
        <f>SUM(AT10:AU10)</f>
        <v>962</v>
      </c>
      <c r="AW10" s="28">
        <f>Januari!BC10</f>
        <v>222</v>
      </c>
      <c r="AX10" s="28">
        <f>Januari!BD10</f>
        <v>482</v>
      </c>
      <c r="AY10" s="26">
        <f>SUM(AW10:AX10)</f>
        <v>704</v>
      </c>
      <c r="AZ10" s="25">
        <v>191</v>
      </c>
      <c r="BA10" s="25">
        <v>340</v>
      </c>
      <c r="BB10" s="26">
        <f>SUM(AZ10:BA10)</f>
        <v>531</v>
      </c>
      <c r="BC10" s="26">
        <f t="shared" ref="BC10:BD10" si="5">SUM(AW10+AZ10)</f>
        <v>413</v>
      </c>
      <c r="BD10" s="26">
        <f t="shared" si="5"/>
        <v>822</v>
      </c>
      <c r="BE10" s="27">
        <f>SUM(BC10:BD10)</f>
        <v>1235</v>
      </c>
      <c r="BF10" s="30">
        <f>Januari!BL10</f>
        <v>76</v>
      </c>
      <c r="BG10" s="26">
        <f>Januari!BM10</f>
        <v>156</v>
      </c>
      <c r="BH10" s="26">
        <f>SUM(BF10:BG10)</f>
        <v>232</v>
      </c>
      <c r="BI10" s="48">
        <v>54</v>
      </c>
      <c r="BJ10" s="46">
        <v>82</v>
      </c>
      <c r="BK10" s="26">
        <f>SUM(BI10:BJ10)</f>
        <v>136</v>
      </c>
      <c r="BL10" s="26">
        <f t="shared" ref="BL10:BM10" si="6">SUM(BF10+BI10)</f>
        <v>130</v>
      </c>
      <c r="BM10" s="26">
        <f t="shared" si="6"/>
        <v>238</v>
      </c>
      <c r="BN10" s="27">
        <f>SUM(BL10:BM10)</f>
        <v>368</v>
      </c>
      <c r="BO10" s="28">
        <f>Januari!BU10</f>
        <v>95</v>
      </c>
      <c r="BP10" s="28">
        <f>Januari!BV10</f>
        <v>143</v>
      </c>
      <c r="BQ10" s="26">
        <f>SUM(BO10:BP10)</f>
        <v>238</v>
      </c>
      <c r="BR10" s="25">
        <v>56</v>
      </c>
      <c r="BS10" s="25">
        <v>146</v>
      </c>
      <c r="BT10" s="26">
        <f>SUM(BR10:BS10)</f>
        <v>202</v>
      </c>
      <c r="BU10" s="26">
        <f t="shared" ref="BU10:BV10" si="7">SUM(BO10+BR10)</f>
        <v>151</v>
      </c>
      <c r="BV10" s="26">
        <f t="shared" si="7"/>
        <v>289</v>
      </c>
      <c r="BW10" s="27">
        <f>SUM(BU10:BV10)</f>
        <v>440</v>
      </c>
      <c r="BX10" s="30">
        <f>Januari!CD10</f>
        <v>67</v>
      </c>
      <c r="BY10" s="26">
        <f>Januari!CE10</f>
        <v>143</v>
      </c>
      <c r="BZ10" s="26">
        <f>SUM(BX10:BY10)</f>
        <v>210</v>
      </c>
      <c r="CA10" s="25">
        <v>358</v>
      </c>
      <c r="CB10" s="25">
        <v>597</v>
      </c>
      <c r="CC10" s="26">
        <f>SUM(CA10:CB10)</f>
        <v>955</v>
      </c>
      <c r="CD10" s="26">
        <f t="shared" ref="CD10:CE10" si="8">SUM(BX10+CA10)</f>
        <v>425</v>
      </c>
      <c r="CE10" s="26">
        <f t="shared" si="8"/>
        <v>740</v>
      </c>
      <c r="CF10" s="27">
        <f>SUM(CD10:CE10)</f>
        <v>1165</v>
      </c>
      <c r="CG10" s="28">
        <f>Januari!CM10</f>
        <v>60</v>
      </c>
      <c r="CH10" s="28">
        <f>Januari!CN10</f>
        <v>252</v>
      </c>
      <c r="CI10" s="26">
        <f>SUM(CG10:CH10)</f>
        <v>312</v>
      </c>
      <c r="CJ10" s="25">
        <v>147</v>
      </c>
      <c r="CK10" s="25">
        <v>502</v>
      </c>
      <c r="CL10" s="26">
        <f>SUM(CJ10:CK10)</f>
        <v>649</v>
      </c>
      <c r="CM10" s="26">
        <f t="shared" ref="CM10:CN10" si="9">SUM(CG10+CJ10)</f>
        <v>207</v>
      </c>
      <c r="CN10" s="26">
        <f t="shared" si="9"/>
        <v>754</v>
      </c>
      <c r="CO10" s="27">
        <f>SUM(CM10:CN10)</f>
        <v>961</v>
      </c>
      <c r="CP10" s="31">
        <f ca="1">IFERROR(__xludf.DUMMYFUNCTION("""COMPUTED_VALUE"""),184)</f>
        <v>184</v>
      </c>
      <c r="CQ10" s="32">
        <f ca="1">IFERROR(__xludf.DUMMYFUNCTION("""COMPUTED_VALUE"""),409)</f>
        <v>409</v>
      </c>
      <c r="CR10" s="32">
        <f ca="1">IFERROR(__xludf.DUMMYFUNCTION("""COMPUTED_VALUE"""),593)</f>
        <v>593</v>
      </c>
      <c r="CS10" s="33">
        <f ca="1">IFERROR(__xludf.DUMMYFUNCTION("""COMPUTED_VALUE"""),715)</f>
        <v>715</v>
      </c>
      <c r="CT10" s="33">
        <f ca="1">IFERROR(__xludf.DUMMYFUNCTION("""COMPUTED_VALUE"""),833)</f>
        <v>833</v>
      </c>
      <c r="CU10" s="33">
        <f ca="1">IFERROR(__xludf.DUMMYFUNCTION("""COMPUTED_VALUE"""),1548)</f>
        <v>1548</v>
      </c>
      <c r="CV10" s="32">
        <f ca="1">IFERROR(__xludf.DUMMYFUNCTION("""COMPUTED_VALUE"""),899)</f>
        <v>899</v>
      </c>
      <c r="CW10" s="32">
        <f ca="1">IFERROR(__xludf.DUMMYFUNCTION("""COMPUTED_VALUE"""),1242)</f>
        <v>1242</v>
      </c>
      <c r="CX10" s="34">
        <f ca="1">IFERROR(__xludf.DUMMYFUNCTION("""COMPUTED_VALUE"""),2141)</f>
        <v>2141</v>
      </c>
      <c r="CY10" s="28">
        <f>Januari!DE10</f>
        <v>182</v>
      </c>
      <c r="CZ10" s="28">
        <f>Januari!DF10</f>
        <v>216</v>
      </c>
      <c r="DA10" s="26">
        <f>SUM(CY10:CZ10)</f>
        <v>398</v>
      </c>
      <c r="DB10" s="25">
        <v>288</v>
      </c>
      <c r="DC10" s="25">
        <v>376</v>
      </c>
      <c r="DD10" s="26">
        <f>SUM(DB10:DC10)</f>
        <v>664</v>
      </c>
      <c r="DE10" s="26">
        <f t="shared" ref="DE10:DF10" si="10">SUM(CY10+DB10)</f>
        <v>470</v>
      </c>
      <c r="DF10" s="26">
        <f t="shared" si="10"/>
        <v>592</v>
      </c>
      <c r="DG10" s="27">
        <f>SUM(DE10:DF10)</f>
        <v>1062</v>
      </c>
      <c r="DH10" s="30">
        <f>Januari!DN10</f>
        <v>203</v>
      </c>
      <c r="DI10" s="28">
        <f>Januari!DO10</f>
        <v>434</v>
      </c>
      <c r="DJ10" s="26">
        <f>SUM(DH10:DI10)</f>
        <v>637</v>
      </c>
      <c r="DK10" s="25">
        <v>198</v>
      </c>
      <c r="DL10" s="25">
        <v>447</v>
      </c>
      <c r="DM10" s="26">
        <f>SUM(DK10:DL10)</f>
        <v>645</v>
      </c>
      <c r="DN10" s="26">
        <f t="shared" ref="DN10:DO10" si="11">SUM(DH10+DK10)</f>
        <v>401</v>
      </c>
      <c r="DO10" s="26">
        <f t="shared" si="11"/>
        <v>881</v>
      </c>
      <c r="DP10" s="27">
        <f>SUM(DN10:DO10)</f>
        <v>1282</v>
      </c>
      <c r="DQ10" s="25">
        <f>Januari!DW10</f>
        <v>432</v>
      </c>
      <c r="DR10" s="25">
        <f>Januari!DX10</f>
        <v>663</v>
      </c>
      <c r="DS10" s="26">
        <f>SUM(DQ10:DR10)</f>
        <v>1095</v>
      </c>
      <c r="DT10" s="48">
        <v>532</v>
      </c>
      <c r="DU10" s="46">
        <v>890</v>
      </c>
      <c r="DV10" s="26">
        <f>SUM(DT10:DU10)</f>
        <v>1422</v>
      </c>
      <c r="DW10" s="26">
        <f t="shared" ref="DW10:DX10" si="12">SUM(DQ10+DT10)</f>
        <v>964</v>
      </c>
      <c r="DX10" s="26">
        <f t="shared" si="12"/>
        <v>1553</v>
      </c>
      <c r="DY10" s="27">
        <f>SUM(DW10:DX10)</f>
        <v>2517</v>
      </c>
      <c r="DZ10" s="30">
        <f>Januari!EF10</f>
        <v>135</v>
      </c>
      <c r="EA10" s="26">
        <f>Januari!EG10</f>
        <v>349</v>
      </c>
      <c r="EB10" s="26">
        <f>SUM(DZ10:EA10)</f>
        <v>484</v>
      </c>
      <c r="EC10" s="25">
        <v>205</v>
      </c>
      <c r="ED10" s="25">
        <v>396</v>
      </c>
      <c r="EE10" s="26">
        <f>SUM(EC10:ED10)</f>
        <v>601</v>
      </c>
      <c r="EF10" s="26">
        <f t="shared" ref="EF10:EG10" si="13">SUM(DZ10+EC10)</f>
        <v>340</v>
      </c>
      <c r="EG10" s="26">
        <f t="shared" si="13"/>
        <v>745</v>
      </c>
      <c r="EH10" s="27">
        <f>SUM(EF10:EG10)</f>
        <v>1085</v>
      </c>
      <c r="EI10" s="30">
        <f>Januari!EO10</f>
        <v>131</v>
      </c>
      <c r="EJ10" s="26">
        <f>Januari!EP10</f>
        <v>260</v>
      </c>
      <c r="EK10" s="26">
        <f>SUM(EI10:EJ10)</f>
        <v>391</v>
      </c>
      <c r="EL10" s="25">
        <v>489</v>
      </c>
      <c r="EM10" s="25">
        <v>696</v>
      </c>
      <c r="EN10" s="26">
        <f>SUM(EL10:EM10)</f>
        <v>1185</v>
      </c>
      <c r="EO10" s="26">
        <f t="shared" ref="EO10:EP10" si="14">SUM(EI10+EL10)</f>
        <v>620</v>
      </c>
      <c r="EP10" s="26">
        <f t="shared" si="14"/>
        <v>956</v>
      </c>
      <c r="EQ10" s="27">
        <f>SUM(EO10:EP10)</f>
        <v>1576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24">
        <f>Januari!J11</f>
        <v>0</v>
      </c>
      <c r="E11" s="39">
        <f>Januari!K11</f>
        <v>0</v>
      </c>
      <c r="F11" s="41"/>
      <c r="G11" s="41"/>
      <c r="H11" s="41"/>
      <c r="I11" s="41"/>
      <c r="J11" s="41"/>
      <c r="K11" s="41"/>
      <c r="L11" s="41"/>
      <c r="M11" s="28">
        <f>Januari!S11</f>
        <v>0</v>
      </c>
      <c r="N11" s="26">
        <f>Januari!T11</f>
        <v>0</v>
      </c>
      <c r="O11" s="41"/>
      <c r="P11" s="41"/>
      <c r="Q11" s="41"/>
      <c r="R11" s="41"/>
      <c r="S11" s="41"/>
      <c r="T11" s="41"/>
      <c r="U11" s="41"/>
      <c r="V11" s="28">
        <f>Januari!AB11</f>
        <v>0</v>
      </c>
      <c r="W11" s="28">
        <f>Januari!AC11</f>
        <v>0</v>
      </c>
      <c r="X11" s="41"/>
      <c r="Y11" s="41"/>
      <c r="Z11" s="41"/>
      <c r="AA11" s="41"/>
      <c r="AB11" s="41"/>
      <c r="AC11" s="41"/>
      <c r="AD11" s="41"/>
      <c r="AE11" s="28">
        <f>Januari!AK11</f>
        <v>0</v>
      </c>
      <c r="AF11" s="28">
        <f>Januari!AL11</f>
        <v>0</v>
      </c>
      <c r="AG11" s="41"/>
      <c r="AH11" s="41"/>
      <c r="AI11" s="41"/>
      <c r="AJ11" s="41"/>
      <c r="AK11" s="41"/>
      <c r="AL11" s="41"/>
      <c r="AM11" s="41"/>
      <c r="AN11" s="30">
        <f>Januari!AT11</f>
        <v>0</v>
      </c>
      <c r="AO11" s="26">
        <f>Januari!AU11</f>
        <v>0</v>
      </c>
      <c r="AP11" s="41"/>
      <c r="AQ11" s="41"/>
      <c r="AR11" s="41"/>
      <c r="AS11" s="41"/>
      <c r="AT11" s="41"/>
      <c r="AU11" s="41"/>
      <c r="AV11" s="41"/>
      <c r="AW11" s="28">
        <f>Januari!BC11</f>
        <v>0</v>
      </c>
      <c r="AX11" s="28">
        <f>Januari!BD11</f>
        <v>0</v>
      </c>
      <c r="AY11" s="41"/>
      <c r="AZ11" s="41"/>
      <c r="BA11" s="41"/>
      <c r="BB11" s="41"/>
      <c r="BC11" s="41"/>
      <c r="BD11" s="41"/>
      <c r="BE11" s="41"/>
      <c r="BF11" s="30">
        <f>Januari!BL11</f>
        <v>0</v>
      </c>
      <c r="BG11" s="26">
        <f>Januari!BM11</f>
        <v>0</v>
      </c>
      <c r="BH11" s="41"/>
      <c r="BI11" s="41"/>
      <c r="BJ11" s="41"/>
      <c r="BK11" s="41"/>
      <c r="BL11" s="41"/>
      <c r="BM11" s="41"/>
      <c r="BN11" s="41"/>
      <c r="BO11" s="28">
        <f>Januari!BU11</f>
        <v>0</v>
      </c>
      <c r="BP11" s="28">
        <f>Januari!BV11</f>
        <v>0</v>
      </c>
      <c r="BQ11" s="41"/>
      <c r="BR11" s="41"/>
      <c r="BS11" s="41"/>
      <c r="BT11" s="41"/>
      <c r="BU11" s="41"/>
      <c r="BV11" s="41"/>
      <c r="BW11" s="41"/>
      <c r="BX11" s="30">
        <f>Januari!CD11</f>
        <v>0</v>
      </c>
      <c r="BY11" s="26">
        <f>Januari!CE11</f>
        <v>0</v>
      </c>
      <c r="BZ11" s="41"/>
      <c r="CA11" s="41"/>
      <c r="CB11" s="41"/>
      <c r="CC11" s="41"/>
      <c r="CD11" s="41"/>
      <c r="CE11" s="41"/>
      <c r="CF11" s="41"/>
      <c r="CG11" s="28">
        <f>Januari!CM11</f>
        <v>0</v>
      </c>
      <c r="CH11" s="28">
        <f>Januari!CN11</f>
        <v>0</v>
      </c>
      <c r="CI11" s="41"/>
      <c r="CJ11" s="41"/>
      <c r="CK11" s="41"/>
      <c r="CL11" s="41"/>
      <c r="CM11" s="41"/>
      <c r="CN11" s="41"/>
      <c r="CO11" s="41"/>
      <c r="CP11" s="42"/>
      <c r="CQ11" s="42"/>
      <c r="CR11" s="42"/>
      <c r="CS11" s="43"/>
      <c r="CT11" s="43"/>
      <c r="CU11" s="43"/>
      <c r="CV11" s="42"/>
      <c r="CW11" s="42"/>
      <c r="CX11" s="42"/>
      <c r="CY11" s="28">
        <f>Januari!DE11</f>
        <v>0</v>
      </c>
      <c r="CZ11" s="28">
        <f>Januari!DF11</f>
        <v>0</v>
      </c>
      <c r="DA11" s="41"/>
      <c r="DB11" s="41"/>
      <c r="DC11" s="41"/>
      <c r="DD11" s="41"/>
      <c r="DE11" s="41"/>
      <c r="DF11" s="41"/>
      <c r="DG11" s="41"/>
      <c r="DH11" s="30">
        <f>Januari!DN11</f>
        <v>0</v>
      </c>
      <c r="DI11" s="28">
        <f>Januari!DO11</f>
        <v>0</v>
      </c>
      <c r="DJ11" s="41"/>
      <c r="DK11" s="41"/>
      <c r="DL11" s="41"/>
      <c r="DM11" s="41"/>
      <c r="DN11" s="41"/>
      <c r="DO11" s="41"/>
      <c r="DP11" s="41"/>
      <c r="DQ11" s="25">
        <f>Januari!DW11</f>
        <v>0</v>
      </c>
      <c r="DR11" s="25">
        <f>Januari!DX11</f>
        <v>0</v>
      </c>
      <c r="DS11" s="41"/>
      <c r="DT11" s="41"/>
      <c r="DU11" s="41"/>
      <c r="DV11" s="41"/>
      <c r="DW11" s="41"/>
      <c r="DX11" s="41"/>
      <c r="DY11" s="41"/>
      <c r="DZ11" s="30">
        <f>Januari!EF11</f>
        <v>0</v>
      </c>
      <c r="EA11" s="26">
        <f>Januari!EG11</f>
        <v>0</v>
      </c>
      <c r="EB11" s="41"/>
      <c r="EC11" s="41"/>
      <c r="ED11" s="41"/>
      <c r="EE11" s="41"/>
      <c r="EF11" s="41"/>
      <c r="EG11" s="41"/>
      <c r="EH11" s="41"/>
      <c r="EI11" s="30">
        <f>Januari!EO11</f>
        <v>0</v>
      </c>
      <c r="EJ11" s="26">
        <f>Januari!EP11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24">
        <f>Januari!J12</f>
        <v>0</v>
      </c>
      <c r="E12" s="39">
        <f>Januari!K12</f>
        <v>0</v>
      </c>
      <c r="F12" s="26"/>
      <c r="G12" s="26"/>
      <c r="H12" s="26"/>
      <c r="I12" s="26"/>
      <c r="J12" s="26"/>
      <c r="K12" s="26"/>
      <c r="L12" s="27"/>
      <c r="M12" s="28">
        <f>Januari!S12</f>
        <v>0</v>
      </c>
      <c r="N12" s="26">
        <f>Januari!T12</f>
        <v>0</v>
      </c>
      <c r="O12" s="26"/>
      <c r="P12" s="26"/>
      <c r="Q12" s="26"/>
      <c r="R12" s="26"/>
      <c r="S12" s="26"/>
      <c r="T12" s="26"/>
      <c r="U12" s="27"/>
      <c r="V12" s="28">
        <f>Januari!AB12</f>
        <v>0</v>
      </c>
      <c r="W12" s="28">
        <f>Januari!AC12</f>
        <v>0</v>
      </c>
      <c r="X12" s="26"/>
      <c r="Y12" s="26"/>
      <c r="Z12" s="26"/>
      <c r="AA12" s="26"/>
      <c r="AB12" s="26"/>
      <c r="AC12" s="26"/>
      <c r="AD12" s="27"/>
      <c r="AE12" s="28">
        <f>Januari!AK12</f>
        <v>0</v>
      </c>
      <c r="AF12" s="28">
        <f>Januari!AL12</f>
        <v>0</v>
      </c>
      <c r="AG12" s="26"/>
      <c r="AH12" s="26"/>
      <c r="AI12" s="26"/>
      <c r="AJ12" s="26"/>
      <c r="AK12" s="26"/>
      <c r="AL12" s="26"/>
      <c r="AM12" s="29"/>
      <c r="AN12" s="30">
        <f>Januari!AT12</f>
        <v>0</v>
      </c>
      <c r="AO12" s="26">
        <f>Januari!AU12</f>
        <v>0</v>
      </c>
      <c r="AP12" s="26">
        <f>SUM(AN12:AO12)</f>
        <v>0</v>
      </c>
      <c r="AQ12" s="26"/>
      <c r="AR12" s="26"/>
      <c r="AS12" s="26"/>
      <c r="AT12" s="26"/>
      <c r="AU12" s="26"/>
      <c r="AV12" s="27"/>
      <c r="AW12" s="28">
        <f>Januari!BC12</f>
        <v>0</v>
      </c>
      <c r="AX12" s="28">
        <f>Januari!BD12</f>
        <v>0</v>
      </c>
      <c r="AY12" s="26"/>
      <c r="AZ12" s="26"/>
      <c r="BA12" s="26"/>
      <c r="BB12" s="26"/>
      <c r="BC12" s="26"/>
      <c r="BD12" s="26"/>
      <c r="BE12" s="29"/>
      <c r="BF12" s="30">
        <f>Januari!BL12</f>
        <v>0</v>
      </c>
      <c r="BG12" s="26">
        <f>Januari!BM12</f>
        <v>0</v>
      </c>
      <c r="BH12" s="26"/>
      <c r="BI12" s="26"/>
      <c r="BJ12" s="26"/>
      <c r="BK12" s="26"/>
      <c r="BL12" s="26"/>
      <c r="BM12" s="26"/>
      <c r="BN12" s="27"/>
      <c r="BO12" s="28">
        <f>Januari!BU12</f>
        <v>0</v>
      </c>
      <c r="BP12" s="28">
        <f>Januari!BV12</f>
        <v>0</v>
      </c>
      <c r="BQ12" s="26"/>
      <c r="BR12" s="26"/>
      <c r="BS12" s="26"/>
      <c r="BT12" s="26"/>
      <c r="BU12" s="26"/>
      <c r="BV12" s="26"/>
      <c r="BW12" s="29"/>
      <c r="BX12" s="30">
        <f>Januari!CD12</f>
        <v>0</v>
      </c>
      <c r="BY12" s="26">
        <f>Januari!CE12</f>
        <v>0</v>
      </c>
      <c r="BZ12" s="26"/>
      <c r="CA12" s="26"/>
      <c r="CB12" s="26"/>
      <c r="CC12" s="26"/>
      <c r="CD12" s="26"/>
      <c r="CE12" s="26"/>
      <c r="CF12" s="27"/>
      <c r="CG12" s="28">
        <f>Januari!CM12</f>
        <v>0</v>
      </c>
      <c r="CH12" s="28">
        <f>Januari!CN12</f>
        <v>0</v>
      </c>
      <c r="CI12" s="26"/>
      <c r="CJ12" s="26"/>
      <c r="CK12" s="26"/>
      <c r="CL12" s="26"/>
      <c r="CM12" s="26"/>
      <c r="CN12" s="26"/>
      <c r="CO12" s="29"/>
      <c r="CP12" s="31"/>
      <c r="CQ12" s="32"/>
      <c r="CR12" s="32"/>
      <c r="CS12" s="33"/>
      <c r="CT12" s="33"/>
      <c r="CU12" s="33"/>
      <c r="CV12" s="32"/>
      <c r="CW12" s="32"/>
      <c r="CX12" s="34"/>
      <c r="CY12" s="28">
        <f>Januari!DE12</f>
        <v>0</v>
      </c>
      <c r="CZ12" s="28">
        <f>Januari!DF12</f>
        <v>0</v>
      </c>
      <c r="DA12" s="26"/>
      <c r="DB12" s="26"/>
      <c r="DC12" s="26"/>
      <c r="DD12" s="26"/>
      <c r="DE12" s="26"/>
      <c r="DF12" s="26"/>
      <c r="DG12" s="29"/>
      <c r="DH12" s="30">
        <f>Januari!DN12</f>
        <v>0</v>
      </c>
      <c r="DI12" s="28">
        <f>Januari!DO12</f>
        <v>0</v>
      </c>
      <c r="DJ12" s="26"/>
      <c r="DK12" s="26"/>
      <c r="DL12" s="26"/>
      <c r="DM12" s="26"/>
      <c r="DN12" s="26"/>
      <c r="DO12" s="26"/>
      <c r="DP12" s="27"/>
      <c r="DQ12" s="25">
        <f>Januari!DW12</f>
        <v>0</v>
      </c>
      <c r="DR12" s="25">
        <f>Januari!DX12</f>
        <v>0</v>
      </c>
      <c r="DS12" s="26"/>
      <c r="DT12" s="26"/>
      <c r="DU12" s="26"/>
      <c r="DV12" s="26"/>
      <c r="DW12" s="26"/>
      <c r="DX12" s="26"/>
      <c r="DY12" s="29"/>
      <c r="DZ12" s="30">
        <f>Januari!EF12</f>
        <v>0</v>
      </c>
      <c r="EA12" s="26">
        <f>Januari!EG12</f>
        <v>0</v>
      </c>
      <c r="EB12" s="26"/>
      <c r="EC12" s="26"/>
      <c r="ED12" s="26"/>
      <c r="EE12" s="26"/>
      <c r="EF12" s="26"/>
      <c r="EG12" s="26"/>
      <c r="EH12" s="29"/>
      <c r="EI12" s="30">
        <f>Januari!EO12</f>
        <v>0</v>
      </c>
      <c r="EJ12" s="26">
        <f>Januari!EP12</f>
        <v>0</v>
      </c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>
      <c r="A13" s="45"/>
      <c r="B13" s="46">
        <v>1</v>
      </c>
      <c r="C13" s="47" t="s">
        <v>33</v>
      </c>
      <c r="D13" s="24">
        <f>Januari!J13</f>
        <v>73</v>
      </c>
      <c r="E13" s="39">
        <f>Januari!K13</f>
        <v>225</v>
      </c>
      <c r="F13" s="26">
        <f>SUM(D13:E13)</f>
        <v>298</v>
      </c>
      <c r="G13" s="25">
        <v>36</v>
      </c>
      <c r="H13" s="25">
        <v>103</v>
      </c>
      <c r="I13" s="26">
        <f>SUM(G13:H13)</f>
        <v>139</v>
      </c>
      <c r="J13" s="26">
        <f t="shared" ref="J13:K13" si="15">SUM(D13+G13)</f>
        <v>109</v>
      </c>
      <c r="K13" s="26">
        <f t="shared" si="15"/>
        <v>328</v>
      </c>
      <c r="L13" s="27">
        <f>SUM(J13:K13)</f>
        <v>437</v>
      </c>
      <c r="M13" s="28">
        <f>Januari!S13</f>
        <v>28</v>
      </c>
      <c r="N13" s="26">
        <f>Januari!T13</f>
        <v>128</v>
      </c>
      <c r="O13" s="26">
        <f>SUM(M13:N13)</f>
        <v>156</v>
      </c>
      <c r="P13" s="25">
        <v>21</v>
      </c>
      <c r="Q13" s="25">
        <v>106</v>
      </c>
      <c r="R13" s="26">
        <f>SUM(P13:Q13)</f>
        <v>127</v>
      </c>
      <c r="S13" s="26">
        <f t="shared" ref="S13:T13" si="16">SUM(M13+P13)</f>
        <v>49</v>
      </c>
      <c r="T13" s="26">
        <f t="shared" si="16"/>
        <v>234</v>
      </c>
      <c r="U13" s="27">
        <f>SUM(S13:T13)</f>
        <v>283</v>
      </c>
      <c r="V13" s="28">
        <f>Januari!AB13</f>
        <v>63</v>
      </c>
      <c r="W13" s="28">
        <f>Januari!AC13</f>
        <v>199</v>
      </c>
      <c r="X13" s="26">
        <f>SUM(V13:W13)</f>
        <v>262</v>
      </c>
      <c r="Y13" s="48">
        <v>39</v>
      </c>
      <c r="Z13" s="46">
        <v>123</v>
      </c>
      <c r="AA13" s="26">
        <f>SUM(Y13:Z13)</f>
        <v>162</v>
      </c>
      <c r="AB13" s="26">
        <f t="shared" ref="AB13:AC13" si="17">SUM(V13+Y13)</f>
        <v>102</v>
      </c>
      <c r="AC13" s="26">
        <f t="shared" si="17"/>
        <v>322</v>
      </c>
      <c r="AD13" s="27">
        <f>SUM(AB13:AC13)</f>
        <v>424</v>
      </c>
      <c r="AE13" s="28">
        <f>Januari!AK13</f>
        <v>85</v>
      </c>
      <c r="AF13" s="28">
        <f>Januari!AL13</f>
        <v>269</v>
      </c>
      <c r="AG13" s="26">
        <f>SUM(AE13:AF13)</f>
        <v>354</v>
      </c>
      <c r="AH13" s="25">
        <v>46</v>
      </c>
      <c r="AI13" s="25">
        <v>176</v>
      </c>
      <c r="AJ13" s="26">
        <f>SUM(AH13:AI13)</f>
        <v>222</v>
      </c>
      <c r="AK13" s="26">
        <f t="shared" ref="AK13:AL13" si="18">SUM(AE13+AH13)</f>
        <v>131</v>
      </c>
      <c r="AL13" s="26">
        <f t="shared" si="18"/>
        <v>445</v>
      </c>
      <c r="AM13" s="27">
        <f>SUM(AK13:AL13)</f>
        <v>576</v>
      </c>
      <c r="AN13" s="30">
        <f>Januari!AT13</f>
        <v>70</v>
      </c>
      <c r="AO13" s="26">
        <f>Januari!AU13</f>
        <v>203</v>
      </c>
      <c r="AP13" s="26"/>
      <c r="AQ13" s="25">
        <v>40</v>
      </c>
      <c r="AR13" s="25">
        <v>99</v>
      </c>
      <c r="AS13" s="26">
        <f>SUM(AQ13:AR13)</f>
        <v>139</v>
      </c>
      <c r="AT13" s="26">
        <f t="shared" ref="AT13:AU13" si="19">SUM(AN13+AQ13)</f>
        <v>110</v>
      </c>
      <c r="AU13" s="26">
        <f t="shared" si="19"/>
        <v>302</v>
      </c>
      <c r="AV13" s="27">
        <f>SUM(AT13:AU13)</f>
        <v>412</v>
      </c>
      <c r="AW13" s="28">
        <f>Januari!BC13</f>
        <v>163</v>
      </c>
      <c r="AX13" s="28">
        <f>Januari!BD13</f>
        <v>408</v>
      </c>
      <c r="AY13" s="28">
        <f>Januari!BE13</f>
        <v>571</v>
      </c>
      <c r="AZ13" s="25">
        <v>78</v>
      </c>
      <c r="BA13" s="25">
        <v>154</v>
      </c>
      <c r="BB13" s="26">
        <f>SUM(AZ13:BA13)</f>
        <v>232</v>
      </c>
      <c r="BC13" s="26">
        <f t="shared" ref="BC13:BD13" si="20">SUM(AW13+AZ13)</f>
        <v>241</v>
      </c>
      <c r="BD13" s="26">
        <f t="shared" si="20"/>
        <v>562</v>
      </c>
      <c r="BE13" s="27">
        <f>SUM(BC13:BD13)</f>
        <v>803</v>
      </c>
      <c r="BF13" s="30">
        <f>Januari!BL13</f>
        <v>71</v>
      </c>
      <c r="BG13" s="26">
        <f>Januari!BM13</f>
        <v>143</v>
      </c>
      <c r="BH13" s="26">
        <f>SUM(BF13:BG13)</f>
        <v>214</v>
      </c>
      <c r="BI13" s="48">
        <v>34</v>
      </c>
      <c r="BJ13" s="46">
        <v>69</v>
      </c>
      <c r="BK13" s="26">
        <f>SUM(BI13:BJ13)</f>
        <v>103</v>
      </c>
      <c r="BL13" s="26">
        <f t="shared" ref="BL13:BM13" si="21">SUM(BF13+BI13)</f>
        <v>105</v>
      </c>
      <c r="BM13" s="26">
        <f t="shared" si="21"/>
        <v>212</v>
      </c>
      <c r="BN13" s="27">
        <f>SUM(BL13:BM13)</f>
        <v>317</v>
      </c>
      <c r="BO13" s="28">
        <f>Januari!BU13</f>
        <v>72</v>
      </c>
      <c r="BP13" s="28">
        <f>Januari!BV13</f>
        <v>205</v>
      </c>
      <c r="BQ13" s="26">
        <f>SUM(BO13:BP13)</f>
        <v>277</v>
      </c>
      <c r="BR13" s="26">
        <f>BR10-BR45-BR49</f>
        <v>53</v>
      </c>
      <c r="BS13" s="26">
        <f>BS10-BS47-BS49</f>
        <v>140</v>
      </c>
      <c r="BT13" s="26">
        <f>SUM(BR13:BS13)</f>
        <v>193</v>
      </c>
      <c r="BU13" s="26">
        <f t="shared" ref="BU13:BV13" si="22">SUM(BO13+BR13)</f>
        <v>125</v>
      </c>
      <c r="BV13" s="26">
        <f t="shared" si="22"/>
        <v>345</v>
      </c>
      <c r="BW13" s="27">
        <f>SUM(BU13:BV13)</f>
        <v>470</v>
      </c>
      <c r="BX13" s="30">
        <f>Januari!CD13</f>
        <v>34</v>
      </c>
      <c r="BY13" s="26">
        <f>Januari!CE13</f>
        <v>102</v>
      </c>
      <c r="BZ13" s="26">
        <f>SUM(BX13:BY13)</f>
        <v>136</v>
      </c>
      <c r="CA13" s="25">
        <v>15</v>
      </c>
      <c r="CB13" s="25">
        <v>32</v>
      </c>
      <c r="CC13" s="26">
        <f>SUM(CA13:CB13)</f>
        <v>47</v>
      </c>
      <c r="CD13" s="26">
        <f t="shared" ref="CD13:CE13" si="23">SUM(BX13+CA13)</f>
        <v>49</v>
      </c>
      <c r="CE13" s="26">
        <f t="shared" si="23"/>
        <v>134</v>
      </c>
      <c r="CF13" s="27">
        <f>SUM(CD13:CE13)</f>
        <v>183</v>
      </c>
      <c r="CG13" s="28">
        <f>Januari!CM13</f>
        <v>42</v>
      </c>
      <c r="CH13" s="28">
        <f>Januari!CN13</f>
        <v>228</v>
      </c>
      <c r="CI13" s="26">
        <f>SUM(CG13:CH13)</f>
        <v>270</v>
      </c>
      <c r="CJ13" s="25">
        <v>51</v>
      </c>
      <c r="CK13" s="25">
        <v>180</v>
      </c>
      <c r="CL13" s="26">
        <f>SUM(CJ13:CK13)</f>
        <v>231</v>
      </c>
      <c r="CM13" s="26">
        <f t="shared" ref="CM13:CN13" si="24">SUM(CG13+CJ13)</f>
        <v>93</v>
      </c>
      <c r="CN13" s="26">
        <f t="shared" si="24"/>
        <v>408</v>
      </c>
      <c r="CO13" s="27">
        <f>SUM(CM13:CN13)</f>
        <v>501</v>
      </c>
      <c r="CP13" s="31">
        <f ca="1">IFERROR(__xludf.DUMMYFUNCTION("""COMPUTED_VALUE"""),239)</f>
        <v>239</v>
      </c>
      <c r="CQ13" s="32">
        <f ca="1">IFERROR(__xludf.DUMMYFUNCTION("""COMPUTED_VALUE"""),819)</f>
        <v>819</v>
      </c>
      <c r="CR13" s="32">
        <f ca="1">IFERROR(__xludf.DUMMYFUNCTION("""COMPUTED_VALUE"""),1058)</f>
        <v>1058</v>
      </c>
      <c r="CS13" s="33">
        <f ca="1">IFERROR(__xludf.DUMMYFUNCTION("""COMPUTED_VALUE"""),236)</f>
        <v>236</v>
      </c>
      <c r="CT13" s="33">
        <f ca="1">IFERROR(__xludf.DUMMYFUNCTION("""COMPUTED_VALUE"""),568)</f>
        <v>568</v>
      </c>
      <c r="CU13" s="33">
        <f ca="1">IFERROR(__xludf.DUMMYFUNCTION("""COMPUTED_VALUE"""),804)</f>
        <v>804</v>
      </c>
      <c r="CV13" s="32">
        <f ca="1">IFERROR(__xludf.DUMMYFUNCTION("""COMPUTED_VALUE"""),475)</f>
        <v>475</v>
      </c>
      <c r="CW13" s="32">
        <f ca="1">IFERROR(__xludf.DUMMYFUNCTION("""COMPUTED_VALUE"""),1387)</f>
        <v>1387</v>
      </c>
      <c r="CX13" s="34">
        <f ca="1">IFERROR(__xludf.DUMMYFUNCTION("""COMPUTED_VALUE"""),1862)</f>
        <v>1862</v>
      </c>
      <c r="CY13" s="39">
        <v>43</v>
      </c>
      <c r="CZ13" s="39">
        <v>133</v>
      </c>
      <c r="DA13" s="26">
        <f>SUM(CY13:CZ13)</f>
        <v>176</v>
      </c>
      <c r="DB13" s="25">
        <v>60</v>
      </c>
      <c r="DC13" s="25">
        <v>157</v>
      </c>
      <c r="DD13" s="26">
        <f>SUM(DB13:DC13)</f>
        <v>217</v>
      </c>
      <c r="DE13" s="26">
        <f t="shared" ref="DE13:DF13" si="25">SUM(CY13+DB13)</f>
        <v>103</v>
      </c>
      <c r="DF13" s="26">
        <f t="shared" si="25"/>
        <v>290</v>
      </c>
      <c r="DG13" s="27">
        <f>SUM(DE13:DF13)</f>
        <v>393</v>
      </c>
      <c r="DH13" s="30">
        <f>Januari!DN13</f>
        <v>170</v>
      </c>
      <c r="DI13" s="28">
        <f>Januari!DO13</f>
        <v>333</v>
      </c>
      <c r="DJ13" s="26">
        <f>SUM(DH13:DI13)</f>
        <v>503</v>
      </c>
      <c r="DK13" s="25">
        <v>117</v>
      </c>
      <c r="DL13" s="25">
        <v>253</v>
      </c>
      <c r="DM13" s="26">
        <f>SUM(DK13:DL13)</f>
        <v>370</v>
      </c>
      <c r="DN13" s="26">
        <f t="shared" ref="DN13:DO13" si="26">SUM(DH13+DK13)</f>
        <v>287</v>
      </c>
      <c r="DO13" s="26">
        <f t="shared" si="26"/>
        <v>586</v>
      </c>
      <c r="DP13" s="27">
        <f>SUM(DN13:DO13)</f>
        <v>873</v>
      </c>
      <c r="DQ13" s="25">
        <f>Januari!DW13</f>
        <v>320</v>
      </c>
      <c r="DR13" s="25">
        <f>Januari!DX13</f>
        <v>523</v>
      </c>
      <c r="DS13" s="26">
        <f>SUM(DQ13:DR13)</f>
        <v>843</v>
      </c>
      <c r="DT13" s="48">
        <v>119</v>
      </c>
      <c r="DU13" s="46">
        <v>257</v>
      </c>
      <c r="DV13" s="26">
        <f>SUM(DT13:DU13)</f>
        <v>376</v>
      </c>
      <c r="DW13" s="26">
        <f t="shared" ref="DW13:DX13" si="27">SUM(DQ13+DT13)</f>
        <v>439</v>
      </c>
      <c r="DX13" s="26">
        <f t="shared" si="27"/>
        <v>780</v>
      </c>
      <c r="DY13" s="27">
        <f>SUM(DW13:DX13)</f>
        <v>1219</v>
      </c>
      <c r="DZ13" s="30">
        <f>Januari!EF13</f>
        <v>113</v>
      </c>
      <c r="EA13" s="26">
        <f>Januari!EG13</f>
        <v>316</v>
      </c>
      <c r="EB13" s="26">
        <f>SUM(DZ13:EA13)</f>
        <v>429</v>
      </c>
      <c r="EC13" s="25">
        <v>75</v>
      </c>
      <c r="ED13" s="25">
        <v>208</v>
      </c>
      <c r="EE13" s="26">
        <f>SUM(EC13:ED13)</f>
        <v>283</v>
      </c>
      <c r="EF13" s="26">
        <f t="shared" ref="EF13:EG13" si="28">SUM(DZ13+EC13)</f>
        <v>188</v>
      </c>
      <c r="EG13" s="26">
        <f t="shared" si="28"/>
        <v>524</v>
      </c>
      <c r="EH13" s="27">
        <f>SUM(EF13:EG13)</f>
        <v>712</v>
      </c>
      <c r="EI13" s="30">
        <f>Januari!EO13</f>
        <v>98</v>
      </c>
      <c r="EJ13" s="26">
        <f>Januari!EP13</f>
        <v>201</v>
      </c>
      <c r="EK13" s="26">
        <f>SUM(EI13:EJ13)</f>
        <v>299</v>
      </c>
      <c r="EL13" s="25">
        <v>53</v>
      </c>
      <c r="EM13" s="25">
        <v>117</v>
      </c>
      <c r="EN13" s="26">
        <f>SUM(EL13:EM13)</f>
        <v>170</v>
      </c>
      <c r="EO13" s="26">
        <f t="shared" ref="EO13:EP13" si="29">SUM(EI13+EL13)</f>
        <v>151</v>
      </c>
      <c r="EP13" s="26">
        <f t="shared" si="29"/>
        <v>318</v>
      </c>
      <c r="EQ13" s="27">
        <f>SUM(EO13:EP13)</f>
        <v>469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270">
        <f>Januari!S14</f>
        <v>0</v>
      </c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4"/>
      <c r="DD14" s="254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4"/>
      <c r="DQ14" s="254"/>
      <c r="DR14" s="254"/>
      <c r="DS14" s="254"/>
      <c r="DT14" s="254"/>
      <c r="DU14" s="254"/>
      <c r="DV14" s="254"/>
      <c r="DW14" s="254"/>
      <c r="DX14" s="254"/>
      <c r="DY14" s="254"/>
      <c r="DZ14" s="254"/>
      <c r="EA14" s="254"/>
      <c r="EB14" s="254"/>
      <c r="EC14" s="254"/>
      <c r="ED14" s="254"/>
      <c r="EE14" s="254"/>
      <c r="EF14" s="254"/>
      <c r="EG14" s="254"/>
      <c r="EH14" s="254"/>
      <c r="EI14" s="254"/>
      <c r="EJ14" s="254"/>
      <c r="EK14" s="254"/>
      <c r="EL14" s="254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4"/>
      <c r="EX14" s="254"/>
      <c r="EY14" s="254"/>
      <c r="EZ14" s="256"/>
    </row>
    <row r="15" spans="1:156">
      <c r="A15" s="279" t="s">
        <v>34</v>
      </c>
      <c r="B15" s="264"/>
      <c r="C15" s="52" t="s">
        <v>35</v>
      </c>
      <c r="D15" s="24">
        <f>Januari!J15</f>
        <v>0</v>
      </c>
      <c r="E15" s="39">
        <f>Januari!K15</f>
        <v>0</v>
      </c>
      <c r="F15" s="26"/>
      <c r="G15" s="26"/>
      <c r="H15" s="26"/>
      <c r="I15" s="26"/>
      <c r="J15" s="26"/>
      <c r="K15" s="26"/>
      <c r="L15" s="27"/>
      <c r="M15" s="28">
        <f>Januari!S15</f>
        <v>0</v>
      </c>
      <c r="N15" s="26">
        <f>Januari!T15</f>
        <v>0</v>
      </c>
      <c r="O15" s="26"/>
      <c r="P15" s="26"/>
      <c r="Q15" s="26"/>
      <c r="R15" s="26"/>
      <c r="S15" s="26"/>
      <c r="T15" s="26"/>
      <c r="U15" s="27"/>
      <c r="V15" s="28">
        <f>Januari!AB15</f>
        <v>0</v>
      </c>
      <c r="W15" s="28">
        <f>Januari!AC15</f>
        <v>0</v>
      </c>
      <c r="X15" s="26"/>
      <c r="Y15" s="26"/>
      <c r="Z15" s="26"/>
      <c r="AA15" s="26"/>
      <c r="AB15" s="26"/>
      <c r="AC15" s="26"/>
      <c r="AD15" s="27"/>
      <c r="AE15" s="28">
        <f>Januari!AK15</f>
        <v>0</v>
      </c>
      <c r="AF15" s="28">
        <f>Januari!AL15</f>
        <v>0</v>
      </c>
      <c r="AG15" s="26"/>
      <c r="AH15" s="26"/>
      <c r="AI15" s="26"/>
      <c r="AJ15" s="26"/>
      <c r="AK15" s="26"/>
      <c r="AL15" s="26"/>
      <c r="AM15" s="29"/>
      <c r="AN15" s="30">
        <f>Januari!AT15</f>
        <v>0</v>
      </c>
      <c r="AO15" s="26">
        <f>Januari!AU15</f>
        <v>0</v>
      </c>
      <c r="AP15" s="26"/>
      <c r="AQ15" s="26"/>
      <c r="AR15" s="26"/>
      <c r="AS15" s="26"/>
      <c r="AT15" s="26"/>
      <c r="AU15" s="26"/>
      <c r="AV15" s="27"/>
      <c r="AW15" s="28">
        <f>Januari!BC15</f>
        <v>0</v>
      </c>
      <c r="AX15" s="28">
        <f>Januari!BD15</f>
        <v>0</v>
      </c>
      <c r="AY15" s="26"/>
      <c r="AZ15" s="26"/>
      <c r="BA15" s="26"/>
      <c r="BB15" s="26"/>
      <c r="BC15" s="26"/>
      <c r="BD15" s="26"/>
      <c r="BE15" s="29"/>
      <c r="BF15" s="30">
        <f>Januari!BL15</f>
        <v>0</v>
      </c>
      <c r="BG15" s="26">
        <f>Januari!BM15</f>
        <v>0</v>
      </c>
      <c r="BH15" s="26"/>
      <c r="BI15" s="26"/>
      <c r="BJ15" s="26"/>
      <c r="BK15" s="26"/>
      <c r="BL15" s="26"/>
      <c r="BM15" s="26"/>
      <c r="BN15" s="27"/>
      <c r="BO15" s="28">
        <f>Januari!BU15</f>
        <v>0</v>
      </c>
      <c r="BP15" s="28">
        <f>Januari!BV15</f>
        <v>0</v>
      </c>
      <c r="BQ15" s="26"/>
      <c r="BR15" s="26"/>
      <c r="BS15" s="26"/>
      <c r="BT15" s="26"/>
      <c r="BU15" s="26"/>
      <c r="BV15" s="26"/>
      <c r="BW15" s="29"/>
      <c r="BX15" s="30">
        <f>Januari!CD15</f>
        <v>0</v>
      </c>
      <c r="BY15" s="26">
        <f>Januari!CE15</f>
        <v>0</v>
      </c>
      <c r="BZ15" s="26"/>
      <c r="CA15" s="26"/>
      <c r="CB15" s="26"/>
      <c r="CC15" s="26"/>
      <c r="CD15" s="26"/>
      <c r="CE15" s="26"/>
      <c r="CF15" s="27"/>
      <c r="CG15" s="28">
        <f>Januari!CM15</f>
        <v>0</v>
      </c>
      <c r="CH15" s="28">
        <f>Januari!CN15</f>
        <v>0</v>
      </c>
      <c r="CI15" s="26"/>
      <c r="CJ15" s="26"/>
      <c r="CK15" s="26"/>
      <c r="CL15" s="26"/>
      <c r="CM15" s="26"/>
      <c r="CN15" s="26"/>
      <c r="CO15" s="29"/>
      <c r="CP15" s="31"/>
      <c r="CQ15" s="32"/>
      <c r="CR15" s="32"/>
      <c r="CS15" s="33"/>
      <c r="CT15" s="33"/>
      <c r="CU15" s="33"/>
      <c r="CV15" s="32"/>
      <c r="CW15" s="32"/>
      <c r="CX15" s="34"/>
      <c r="CY15" s="28">
        <f>Januari!DE15</f>
        <v>0</v>
      </c>
      <c r="CZ15" s="28">
        <f>Januari!DF15</f>
        <v>0</v>
      </c>
      <c r="DA15" s="26"/>
      <c r="DB15" s="26"/>
      <c r="DC15" s="26"/>
      <c r="DD15" s="26"/>
      <c r="DE15" s="26"/>
      <c r="DF15" s="26"/>
      <c r="DG15" s="29"/>
      <c r="DH15" s="30">
        <f>Januari!DN15</f>
        <v>0</v>
      </c>
      <c r="DI15" s="28">
        <f>Januari!DO15</f>
        <v>0</v>
      </c>
      <c r="DJ15" s="26"/>
      <c r="DK15" s="26"/>
      <c r="DL15" s="26"/>
      <c r="DM15" s="26"/>
      <c r="DN15" s="26"/>
      <c r="DO15" s="26"/>
      <c r="DP15" s="27"/>
      <c r="DQ15" s="25">
        <f>Januari!DW15</f>
        <v>0</v>
      </c>
      <c r="DR15" s="25">
        <f>Januari!DX15</f>
        <v>0</v>
      </c>
      <c r="DS15" s="26"/>
      <c r="DT15" s="26"/>
      <c r="DU15" s="26"/>
      <c r="DV15" s="26"/>
      <c r="DW15" s="26"/>
      <c r="DX15" s="26"/>
      <c r="DY15" s="29"/>
      <c r="DZ15" s="30">
        <f>Januari!EF15</f>
        <v>0</v>
      </c>
      <c r="EA15" s="26">
        <f>Januari!EG15</f>
        <v>0</v>
      </c>
      <c r="EB15" s="26"/>
      <c r="EC15" s="26"/>
      <c r="ED15" s="26"/>
      <c r="EE15" s="26"/>
      <c r="EF15" s="26"/>
      <c r="EG15" s="26"/>
      <c r="EH15" s="29"/>
      <c r="EI15" s="30">
        <f>Januari!EO15</f>
        <v>0</v>
      </c>
      <c r="EJ15" s="26">
        <f>Januari!EP15</f>
        <v>0</v>
      </c>
      <c r="EK15" s="26"/>
      <c r="EL15" s="26"/>
      <c r="EM15" s="26"/>
      <c r="EN15" s="26"/>
      <c r="EO15" s="26"/>
      <c r="EP15" s="26"/>
      <c r="EQ15" s="27"/>
      <c r="ER15" s="53"/>
      <c r="ES15" s="54"/>
      <c r="ET15" s="54"/>
      <c r="EU15" s="54"/>
      <c r="EV15" s="54"/>
      <c r="EW15" s="54"/>
      <c r="EX15" s="54"/>
      <c r="EY15" s="54"/>
      <c r="EZ15" s="55"/>
    </row>
    <row r="16" spans="1:156">
      <c r="A16" s="56"/>
      <c r="B16" s="46">
        <v>1</v>
      </c>
      <c r="C16" s="57" t="s">
        <v>36</v>
      </c>
      <c r="D16" s="24">
        <f>Januari!J16</f>
        <v>22</v>
      </c>
      <c r="E16" s="39">
        <f>Januari!K16</f>
        <v>20</v>
      </c>
      <c r="F16" s="26">
        <f t="shared" ref="F16:F19" si="30">SUM(D16:E16)</f>
        <v>42</v>
      </c>
      <c r="G16" s="25">
        <v>14</v>
      </c>
      <c r="H16" s="25">
        <v>14</v>
      </c>
      <c r="I16" s="26">
        <f t="shared" ref="I16:I19" si="31">SUM(G16:H16)</f>
        <v>28</v>
      </c>
      <c r="J16" s="26">
        <f t="shared" ref="J16:K16" si="32">SUM(D16+G16)</f>
        <v>36</v>
      </c>
      <c r="K16" s="26">
        <f t="shared" si="32"/>
        <v>34</v>
      </c>
      <c r="L16" s="27">
        <f t="shared" ref="L16:L19" si="33">SUM(J16:K16)</f>
        <v>70</v>
      </c>
      <c r="M16" s="28">
        <f>Januari!S16</f>
        <v>3</v>
      </c>
      <c r="N16" s="26">
        <f>Januari!T16</f>
        <v>27</v>
      </c>
      <c r="O16" s="26">
        <f t="shared" ref="O16:O19" si="34">SUM(M16:N16)</f>
        <v>30</v>
      </c>
      <c r="P16" s="25">
        <v>4</v>
      </c>
      <c r="Q16" s="25">
        <v>32</v>
      </c>
      <c r="R16" s="26">
        <f t="shared" ref="R16:R19" si="35">SUM(P16:Q16)</f>
        <v>36</v>
      </c>
      <c r="S16" s="26">
        <f t="shared" ref="S16:T16" si="36">SUM(M16+P16)</f>
        <v>7</v>
      </c>
      <c r="T16" s="26">
        <f t="shared" si="36"/>
        <v>59</v>
      </c>
      <c r="U16" s="27">
        <f t="shared" ref="U16:U19" si="37">SUM(S16:T16)</f>
        <v>66</v>
      </c>
      <c r="V16" s="28">
        <f>Januari!AB16</f>
        <v>15</v>
      </c>
      <c r="W16" s="28">
        <f>Januari!AC16</f>
        <v>29</v>
      </c>
      <c r="X16" s="26">
        <f t="shared" ref="X16:X19" si="38">SUM(V16:W16)</f>
        <v>44</v>
      </c>
      <c r="Y16" s="48">
        <v>3</v>
      </c>
      <c r="Z16" s="46">
        <v>9</v>
      </c>
      <c r="AA16" s="26">
        <f t="shared" ref="AA16:AA19" si="39">SUM(Y16:Z16)</f>
        <v>12</v>
      </c>
      <c r="AB16" s="26">
        <f t="shared" ref="AB16:AC16" si="40">SUM(V16+Y16)</f>
        <v>18</v>
      </c>
      <c r="AC16" s="26">
        <f t="shared" si="40"/>
        <v>38</v>
      </c>
      <c r="AD16" s="27">
        <f t="shared" ref="AD16:AD19" si="41">SUM(AB16:AC16)</f>
        <v>56</v>
      </c>
      <c r="AE16" s="28">
        <f>Januari!AK16</f>
        <v>12</v>
      </c>
      <c r="AF16" s="28">
        <f>Januari!AL16</f>
        <v>25</v>
      </c>
      <c r="AG16" s="26">
        <f t="shared" ref="AG16:AG19" si="42">SUM(AE16:AF16)</f>
        <v>37</v>
      </c>
      <c r="AH16" s="25">
        <v>8</v>
      </c>
      <c r="AI16" s="25">
        <v>16</v>
      </c>
      <c r="AJ16" s="26">
        <f t="shared" ref="AJ16:AJ19" si="43">SUM(AH16:AI16)</f>
        <v>24</v>
      </c>
      <c r="AK16" s="26">
        <f t="shared" ref="AK16:AL16" si="44">SUM(AE16+AH16)</f>
        <v>20</v>
      </c>
      <c r="AL16" s="26">
        <f t="shared" si="44"/>
        <v>41</v>
      </c>
      <c r="AM16" s="27">
        <f t="shared" ref="AM16:AM19" si="45">SUM(AK16:AL16)</f>
        <v>61</v>
      </c>
      <c r="AN16" s="30">
        <f>Januari!AT16</f>
        <v>26</v>
      </c>
      <c r="AO16" s="26">
        <f>Januari!AU16</f>
        <v>32</v>
      </c>
      <c r="AP16" s="26">
        <f t="shared" ref="AP16:AP19" si="46">SUM(AN16:AO16)</f>
        <v>58</v>
      </c>
      <c r="AQ16" s="25">
        <v>17</v>
      </c>
      <c r="AR16" s="25">
        <v>27</v>
      </c>
      <c r="AS16" s="26">
        <f t="shared" ref="AS16:AS19" si="47">SUM(AQ16:AR16)</f>
        <v>44</v>
      </c>
      <c r="AT16" s="26">
        <f t="shared" ref="AT16:AU16" si="48">SUM(AN16+AQ16)</f>
        <v>43</v>
      </c>
      <c r="AU16" s="26">
        <f t="shared" si="48"/>
        <v>59</v>
      </c>
      <c r="AV16" s="27">
        <f t="shared" ref="AV16:AV19" si="49">SUM(AT16:AU16)</f>
        <v>102</v>
      </c>
      <c r="AW16" s="28">
        <f>Januari!BC16</f>
        <v>44</v>
      </c>
      <c r="AX16" s="28">
        <f>Januari!BD16</f>
        <v>57</v>
      </c>
      <c r="AY16" s="26">
        <f t="shared" ref="AY16:AY19" si="50">SUM(AW16:AX16)</f>
        <v>101</v>
      </c>
      <c r="AZ16" s="25">
        <v>23</v>
      </c>
      <c r="BA16" s="25">
        <v>26</v>
      </c>
      <c r="BB16" s="26">
        <f t="shared" ref="BB16:BB19" si="51">SUM(AZ16:BA16)</f>
        <v>49</v>
      </c>
      <c r="BC16" s="26">
        <f t="shared" ref="BC16:BD16" si="52">SUM(AW16+AZ16)</f>
        <v>67</v>
      </c>
      <c r="BD16" s="26">
        <f t="shared" si="52"/>
        <v>83</v>
      </c>
      <c r="BE16" s="27">
        <f t="shared" ref="BE16:BE19" si="53">SUM(BC16:BD16)</f>
        <v>150</v>
      </c>
      <c r="BF16" s="30">
        <f>Januari!BL16</f>
        <v>17</v>
      </c>
      <c r="BG16" s="26">
        <f>Januari!BM16</f>
        <v>25</v>
      </c>
      <c r="BH16" s="26">
        <f t="shared" ref="BH16:BH19" si="54">SUM(BF16:BG16)</f>
        <v>42</v>
      </c>
      <c r="BI16" s="48">
        <v>8</v>
      </c>
      <c r="BJ16" s="46">
        <v>11</v>
      </c>
      <c r="BK16" s="26">
        <f t="shared" ref="BK16:BK19" si="55">SUM(BI16:BJ16)</f>
        <v>19</v>
      </c>
      <c r="BL16" s="26">
        <f t="shared" ref="BL16:BM16" si="56">SUM(BF16+BI16)</f>
        <v>25</v>
      </c>
      <c r="BM16" s="26">
        <f t="shared" si="56"/>
        <v>36</v>
      </c>
      <c r="BN16" s="27">
        <f t="shared" ref="BN16:BN19" si="57">SUM(BL16:BM16)</f>
        <v>61</v>
      </c>
      <c r="BO16" s="28">
        <f>Januari!BU16</f>
        <v>15</v>
      </c>
      <c r="BP16" s="28">
        <f>Januari!BV16</f>
        <v>45</v>
      </c>
      <c r="BQ16" s="26">
        <f t="shared" ref="BQ16:BQ19" si="58">SUM(BO16:BP16)</f>
        <v>60</v>
      </c>
      <c r="BR16" s="25">
        <v>12</v>
      </c>
      <c r="BS16" s="25">
        <v>12</v>
      </c>
      <c r="BT16" s="26">
        <f t="shared" ref="BT16:BT19" si="59">SUM(BR16:BS16)</f>
        <v>24</v>
      </c>
      <c r="BU16" s="26">
        <f t="shared" ref="BU16:BV16" si="60">SUM(BO16+BR16)</f>
        <v>27</v>
      </c>
      <c r="BV16" s="26">
        <f t="shared" si="60"/>
        <v>57</v>
      </c>
      <c r="BW16" s="27">
        <f t="shared" ref="BW16:BW19" si="61">SUM(BU16:BV16)</f>
        <v>84</v>
      </c>
      <c r="BX16" s="30">
        <f>Januari!CD16</f>
        <v>10</v>
      </c>
      <c r="BY16" s="26">
        <f>Januari!CE16</f>
        <v>28</v>
      </c>
      <c r="BZ16" s="26">
        <f t="shared" ref="BZ16:BZ19" si="62">SUM(BX16:BY16)</f>
        <v>38</v>
      </c>
      <c r="CA16" s="25">
        <v>5</v>
      </c>
      <c r="CB16" s="25">
        <v>4</v>
      </c>
      <c r="CC16" s="26">
        <f t="shared" ref="CC16:CC19" si="63">SUM(CA16:CB16)</f>
        <v>9</v>
      </c>
      <c r="CD16" s="26">
        <f t="shared" ref="CD16:CE16" si="64">SUM(BX16+CA16)</f>
        <v>15</v>
      </c>
      <c r="CE16" s="26">
        <f t="shared" si="64"/>
        <v>32</v>
      </c>
      <c r="CF16" s="27">
        <f t="shared" ref="CF16:CF19" si="65">SUM(CD16:CE16)</f>
        <v>47</v>
      </c>
      <c r="CG16" s="28">
        <f>Januari!CM16</f>
        <v>8</v>
      </c>
      <c r="CH16" s="28">
        <f>Januari!CN16</f>
        <v>59</v>
      </c>
      <c r="CI16" s="26">
        <f t="shared" ref="CI16:CI19" si="66">SUM(CG16:CH16)</f>
        <v>67</v>
      </c>
      <c r="CJ16" s="25">
        <v>3</v>
      </c>
      <c r="CK16" s="25">
        <v>8</v>
      </c>
      <c r="CL16" s="26">
        <f t="shared" ref="CL16:CL19" si="67">SUM(CJ16:CK16)</f>
        <v>11</v>
      </c>
      <c r="CM16" s="26">
        <f t="shared" ref="CM16:CN16" si="68">SUM(CG16+CJ16)</f>
        <v>11</v>
      </c>
      <c r="CN16" s="26">
        <f t="shared" si="68"/>
        <v>67</v>
      </c>
      <c r="CO16" s="27">
        <f t="shared" ref="CO16:CO19" si="69">SUM(CM16:CN16)</f>
        <v>78</v>
      </c>
      <c r="CP16" s="31">
        <f ca="1">IFERROR(__xludf.DUMMYFUNCTION("""COMPUTED_VALUE"""),28)</f>
        <v>28</v>
      </c>
      <c r="CQ16" s="32">
        <f ca="1">IFERROR(__xludf.DUMMYFUNCTION("""COMPUTED_VALUE"""),33)</f>
        <v>33</v>
      </c>
      <c r="CR16" s="32">
        <f ca="1">IFERROR(__xludf.DUMMYFUNCTION("""COMPUTED_VALUE"""),61)</f>
        <v>61</v>
      </c>
      <c r="CS16" s="33">
        <f ca="1">IFERROR(__xludf.DUMMYFUNCTION("""COMPUTED_VALUE"""),13)</f>
        <v>13</v>
      </c>
      <c r="CT16" s="33">
        <f ca="1">IFERROR(__xludf.DUMMYFUNCTION("""COMPUTED_VALUE"""),27)</f>
        <v>27</v>
      </c>
      <c r="CU16" s="33">
        <f ca="1">IFERROR(__xludf.DUMMYFUNCTION("""COMPUTED_VALUE"""),40)</f>
        <v>40</v>
      </c>
      <c r="CV16" s="32">
        <f ca="1">IFERROR(__xludf.DUMMYFUNCTION("""COMPUTED_VALUE"""),41)</f>
        <v>41</v>
      </c>
      <c r="CW16" s="32">
        <f ca="1">IFERROR(__xludf.DUMMYFUNCTION("""COMPUTED_VALUE"""),60)</f>
        <v>60</v>
      </c>
      <c r="CX16" s="34">
        <f ca="1">IFERROR(__xludf.DUMMYFUNCTION("""COMPUTED_VALUE"""),101)</f>
        <v>101</v>
      </c>
      <c r="CY16" s="28">
        <f>Januari!DE16</f>
        <v>2</v>
      </c>
      <c r="CZ16" s="28">
        <f>Januari!DF16</f>
        <v>4</v>
      </c>
      <c r="DA16" s="26">
        <f t="shared" ref="DA16:DA19" si="70">SUM(CY16:CZ16)</f>
        <v>6</v>
      </c>
      <c r="DB16" s="25">
        <v>8</v>
      </c>
      <c r="DC16" s="25">
        <v>14</v>
      </c>
      <c r="DD16" s="26">
        <f t="shared" ref="DD16:DD19" si="71">SUM(DB16:DC16)</f>
        <v>22</v>
      </c>
      <c r="DE16" s="26">
        <f t="shared" ref="DE16:DF16" si="72">SUM(CY16+DB16)</f>
        <v>10</v>
      </c>
      <c r="DF16" s="26">
        <f t="shared" si="72"/>
        <v>18</v>
      </c>
      <c r="DG16" s="27">
        <f t="shared" ref="DG16:DG19" si="73">SUM(DE16:DF16)</f>
        <v>28</v>
      </c>
      <c r="DH16" s="30">
        <f>Januari!DN16</f>
        <v>31</v>
      </c>
      <c r="DI16" s="28">
        <f>Januari!DO16</f>
        <v>33</v>
      </c>
      <c r="DJ16" s="26">
        <f t="shared" ref="DJ16:DJ19" si="74">SUM(DH16:DI16)</f>
        <v>64</v>
      </c>
      <c r="DK16" s="25">
        <v>23</v>
      </c>
      <c r="DL16" s="25">
        <v>33</v>
      </c>
      <c r="DM16" s="26">
        <f t="shared" ref="DM16:DM19" si="75">SUM(DK16:DL16)</f>
        <v>56</v>
      </c>
      <c r="DN16" s="26">
        <f t="shared" ref="DN16:DO16" si="76">SUM(DH16+DK16)</f>
        <v>54</v>
      </c>
      <c r="DO16" s="26">
        <f t="shared" si="76"/>
        <v>66</v>
      </c>
      <c r="DP16" s="27">
        <f t="shared" ref="DP16:DP19" si="77">SUM(DN16:DO16)</f>
        <v>120</v>
      </c>
      <c r="DQ16" s="25">
        <f>Januari!DW16</f>
        <v>23</v>
      </c>
      <c r="DR16" s="25">
        <f>Januari!DX16</f>
        <v>40</v>
      </c>
      <c r="DS16" s="26">
        <f t="shared" ref="DS16:DS19" si="78">SUM(DQ16:DR16)</f>
        <v>63</v>
      </c>
      <c r="DT16" s="48">
        <v>23</v>
      </c>
      <c r="DU16" s="46">
        <v>39</v>
      </c>
      <c r="DV16" s="26">
        <f t="shared" ref="DV16:DV19" si="79">SUM(DT16:DU16)</f>
        <v>62</v>
      </c>
      <c r="DW16" s="26">
        <f t="shared" ref="DW16:DX16" si="80">SUM(DQ16+DT16)</f>
        <v>46</v>
      </c>
      <c r="DX16" s="26">
        <f t="shared" si="80"/>
        <v>79</v>
      </c>
      <c r="DY16" s="27">
        <f t="shared" ref="DY16:DY19" si="81">SUM(DW16:DX16)</f>
        <v>125</v>
      </c>
      <c r="DZ16" s="30">
        <f>Januari!EF16</f>
        <v>32</v>
      </c>
      <c r="EA16" s="26">
        <f>Januari!EG16</f>
        <v>54</v>
      </c>
      <c r="EB16" s="26">
        <f t="shared" ref="EB16:EB19" si="82">SUM(DZ16:EA16)</f>
        <v>86</v>
      </c>
      <c r="EC16" s="25">
        <v>19</v>
      </c>
      <c r="ED16" s="25">
        <v>35</v>
      </c>
      <c r="EE16" s="26">
        <f t="shared" ref="EE16:EE19" si="83">SUM(EC16:ED16)</f>
        <v>54</v>
      </c>
      <c r="EF16" s="26">
        <f t="shared" ref="EF16:EG16" si="84">SUM(DZ16+EC16)</f>
        <v>51</v>
      </c>
      <c r="EG16" s="26">
        <f t="shared" si="84"/>
        <v>89</v>
      </c>
      <c r="EH16" s="27">
        <f t="shared" ref="EH16:EH19" si="85">SUM(EF16:EG16)</f>
        <v>140</v>
      </c>
      <c r="EI16" s="30">
        <f>Januari!EO16</f>
        <v>68</v>
      </c>
      <c r="EJ16" s="26">
        <f>Januari!EP16</f>
        <v>54</v>
      </c>
      <c r="EK16" s="26">
        <f t="shared" ref="EK16:EK19" si="86">SUM(EI16:EJ16)</f>
        <v>122</v>
      </c>
      <c r="EL16" s="25">
        <v>29</v>
      </c>
      <c r="EM16" s="25">
        <v>26</v>
      </c>
      <c r="EN16" s="26">
        <f t="shared" ref="EN16:EN19" si="87">SUM(EL16:EM16)</f>
        <v>55</v>
      </c>
      <c r="EO16" s="26">
        <f t="shared" ref="EO16:EP16" si="88">SUM(EI16+EL16)</f>
        <v>97</v>
      </c>
      <c r="EP16" s="26">
        <f t="shared" si="88"/>
        <v>80</v>
      </c>
      <c r="EQ16" s="27">
        <f t="shared" ref="EQ16:EQ19" si="89">SUM(EO16:EP16)</f>
        <v>177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24">
        <f>Januari!J17</f>
        <v>0</v>
      </c>
      <c r="E17" s="39">
        <f>Januari!K17</f>
        <v>76</v>
      </c>
      <c r="F17" s="26">
        <f t="shared" si="30"/>
        <v>76</v>
      </c>
      <c r="G17" s="26"/>
      <c r="H17" s="25">
        <v>35</v>
      </c>
      <c r="I17" s="26">
        <f t="shared" si="31"/>
        <v>35</v>
      </c>
      <c r="J17" s="26">
        <f t="shared" ref="J17:K17" si="90">SUM(D17+G17)</f>
        <v>0</v>
      </c>
      <c r="K17" s="26">
        <f t="shared" si="90"/>
        <v>111</v>
      </c>
      <c r="L17" s="27">
        <f t="shared" si="33"/>
        <v>111</v>
      </c>
      <c r="M17" s="28">
        <f>Januari!S17</f>
        <v>0</v>
      </c>
      <c r="N17" s="26">
        <f>Januari!T17</f>
        <v>75</v>
      </c>
      <c r="O17" s="26">
        <f t="shared" si="34"/>
        <v>75</v>
      </c>
      <c r="P17" s="26"/>
      <c r="Q17" s="25">
        <v>72</v>
      </c>
      <c r="R17" s="26">
        <f t="shared" si="35"/>
        <v>72</v>
      </c>
      <c r="S17" s="26">
        <f t="shared" ref="S17:T17" si="91">SUM(M17+P17)</f>
        <v>0</v>
      </c>
      <c r="T17" s="26">
        <f t="shared" si="91"/>
        <v>147</v>
      </c>
      <c r="U17" s="27">
        <f t="shared" si="37"/>
        <v>147</v>
      </c>
      <c r="V17" s="28">
        <f>Januari!AB17</f>
        <v>0</v>
      </c>
      <c r="W17" s="28">
        <f>Januari!AC17</f>
        <v>66</v>
      </c>
      <c r="X17" s="26">
        <f t="shared" si="38"/>
        <v>66</v>
      </c>
      <c r="Y17" s="26"/>
      <c r="Z17" s="48">
        <v>42</v>
      </c>
      <c r="AA17" s="26">
        <f t="shared" si="39"/>
        <v>42</v>
      </c>
      <c r="AB17" s="26">
        <f t="shared" ref="AB17:AC17" si="92">SUM(V17+Y17)</f>
        <v>0</v>
      </c>
      <c r="AC17" s="26">
        <f t="shared" si="92"/>
        <v>108</v>
      </c>
      <c r="AD17" s="27">
        <f t="shared" si="41"/>
        <v>108</v>
      </c>
      <c r="AE17" s="28">
        <f>Januari!AK17</f>
        <v>0</v>
      </c>
      <c r="AF17" s="28">
        <f>Januari!AL17</f>
        <v>47</v>
      </c>
      <c r="AG17" s="26">
        <f t="shared" si="42"/>
        <v>47</v>
      </c>
      <c r="AH17" s="25">
        <v>0</v>
      </c>
      <c r="AI17" s="25">
        <v>33</v>
      </c>
      <c r="AJ17" s="26">
        <f t="shared" si="43"/>
        <v>33</v>
      </c>
      <c r="AK17" s="26">
        <f t="shared" ref="AK17:AL17" si="93">SUM(AE17+AH17)</f>
        <v>0</v>
      </c>
      <c r="AL17" s="26">
        <f t="shared" si="93"/>
        <v>80</v>
      </c>
      <c r="AM17" s="27">
        <f t="shared" si="45"/>
        <v>80</v>
      </c>
      <c r="AN17" s="30">
        <f>Januari!AT17</f>
        <v>0</v>
      </c>
      <c r="AO17" s="26">
        <f>Januari!AU17</f>
        <v>51</v>
      </c>
      <c r="AP17" s="26">
        <f t="shared" si="46"/>
        <v>51</v>
      </c>
      <c r="AQ17" s="25">
        <v>0</v>
      </c>
      <c r="AR17" s="25">
        <v>23</v>
      </c>
      <c r="AS17" s="26">
        <f t="shared" si="47"/>
        <v>23</v>
      </c>
      <c r="AT17" s="26">
        <f t="shared" ref="AT17:AU17" si="94">SUM(AN17+AQ17)</f>
        <v>0</v>
      </c>
      <c r="AU17" s="26">
        <f t="shared" si="94"/>
        <v>74</v>
      </c>
      <c r="AV17" s="27">
        <f t="shared" si="49"/>
        <v>74</v>
      </c>
      <c r="AW17" s="28">
        <f>Januari!BC17</f>
        <v>0</v>
      </c>
      <c r="AX17" s="28">
        <f>Januari!BD17</f>
        <v>61</v>
      </c>
      <c r="AY17" s="26">
        <f t="shared" si="50"/>
        <v>61</v>
      </c>
      <c r="AZ17" s="25">
        <v>0</v>
      </c>
      <c r="BA17" s="25">
        <v>20</v>
      </c>
      <c r="BB17" s="26">
        <f t="shared" si="51"/>
        <v>20</v>
      </c>
      <c r="BC17" s="26">
        <f t="shared" ref="BC17:BD17" si="95">SUM(AW17+AZ17)</f>
        <v>0</v>
      </c>
      <c r="BD17" s="26">
        <f t="shared" si="95"/>
        <v>81</v>
      </c>
      <c r="BE17" s="27">
        <f t="shared" si="53"/>
        <v>81</v>
      </c>
      <c r="BF17" s="30">
        <f>Januari!BL17</f>
        <v>0</v>
      </c>
      <c r="BG17" s="26">
        <f>Januari!BM17</f>
        <v>22</v>
      </c>
      <c r="BH17" s="26">
        <f t="shared" si="54"/>
        <v>22</v>
      </c>
      <c r="BI17" s="60"/>
      <c r="BJ17" s="46">
        <v>14</v>
      </c>
      <c r="BK17" s="26">
        <f t="shared" si="55"/>
        <v>14</v>
      </c>
      <c r="BL17" s="26">
        <f t="shared" ref="BL17:BM17" si="96">SUM(BF17+BI17)</f>
        <v>0</v>
      </c>
      <c r="BM17" s="26">
        <f t="shared" si="96"/>
        <v>36</v>
      </c>
      <c r="BN17" s="27">
        <f t="shared" si="57"/>
        <v>36</v>
      </c>
      <c r="BO17" s="28">
        <f>Januari!BU17</f>
        <v>0</v>
      </c>
      <c r="BP17" s="28">
        <f>Januari!BV17</f>
        <v>23</v>
      </c>
      <c r="BQ17" s="26">
        <f t="shared" si="58"/>
        <v>23</v>
      </c>
      <c r="BR17" s="25">
        <v>0</v>
      </c>
      <c r="BS17" s="25">
        <v>26</v>
      </c>
      <c r="BT17" s="26">
        <f t="shared" si="59"/>
        <v>26</v>
      </c>
      <c r="BU17" s="26">
        <f t="shared" ref="BU17:BV17" si="97">SUM(BO17+BR17)</f>
        <v>0</v>
      </c>
      <c r="BV17" s="26">
        <f t="shared" si="97"/>
        <v>49</v>
      </c>
      <c r="BW17" s="27">
        <f t="shared" si="61"/>
        <v>49</v>
      </c>
      <c r="BX17" s="30">
        <f>Januari!CD17</f>
        <v>0</v>
      </c>
      <c r="BY17" s="26">
        <f>Januari!CE17</f>
        <v>17</v>
      </c>
      <c r="BZ17" s="26">
        <f t="shared" si="62"/>
        <v>17</v>
      </c>
      <c r="CA17" s="26"/>
      <c r="CB17" s="25">
        <v>12</v>
      </c>
      <c r="CC17" s="26">
        <f t="shared" si="63"/>
        <v>12</v>
      </c>
      <c r="CD17" s="26">
        <f t="shared" ref="CD17:CE17" si="98">SUM(BX17+CA17)</f>
        <v>0</v>
      </c>
      <c r="CE17" s="26">
        <f t="shared" si="98"/>
        <v>29</v>
      </c>
      <c r="CF17" s="27">
        <f t="shared" si="65"/>
        <v>29</v>
      </c>
      <c r="CG17" s="28">
        <f>Januari!CM17</f>
        <v>0</v>
      </c>
      <c r="CH17" s="28">
        <f>Januari!CN17</f>
        <v>45</v>
      </c>
      <c r="CI17" s="26">
        <f t="shared" si="66"/>
        <v>45</v>
      </c>
      <c r="CJ17" s="26"/>
      <c r="CK17" s="25">
        <v>21</v>
      </c>
      <c r="CL17" s="26">
        <f t="shared" si="67"/>
        <v>21</v>
      </c>
      <c r="CM17" s="26">
        <f t="shared" ref="CM17:CN17" si="99">SUM(CG17+CJ17)</f>
        <v>0</v>
      </c>
      <c r="CN17" s="26">
        <f t="shared" si="99"/>
        <v>66</v>
      </c>
      <c r="CO17" s="27">
        <f t="shared" si="69"/>
        <v>66</v>
      </c>
      <c r="CP17" s="31"/>
      <c r="CQ17" s="32">
        <f ca="1">IFERROR(__xludf.DUMMYFUNCTION("""COMPUTED_VALUE"""),137)</f>
        <v>137</v>
      </c>
      <c r="CR17" s="32">
        <f ca="1">IFERROR(__xludf.DUMMYFUNCTION("""COMPUTED_VALUE"""),137)</f>
        <v>137</v>
      </c>
      <c r="CS17" s="33"/>
      <c r="CT17" s="33">
        <f ca="1">IFERROR(__xludf.DUMMYFUNCTION("""COMPUTED_VALUE"""),69)</f>
        <v>69</v>
      </c>
      <c r="CU17" s="33">
        <f ca="1">IFERROR(__xludf.DUMMYFUNCTION("""COMPUTED_VALUE"""),69)</f>
        <v>69</v>
      </c>
      <c r="CV17" s="32"/>
      <c r="CW17" s="32">
        <f ca="1">IFERROR(__xludf.DUMMYFUNCTION("""COMPUTED_VALUE"""),206)</f>
        <v>206</v>
      </c>
      <c r="CX17" s="34">
        <f ca="1">IFERROR(__xludf.DUMMYFUNCTION("""COMPUTED_VALUE"""),206)</f>
        <v>206</v>
      </c>
      <c r="CY17" s="28">
        <f>Januari!DE17</f>
        <v>0</v>
      </c>
      <c r="CZ17" s="28">
        <f>Januari!DF17</f>
        <v>54</v>
      </c>
      <c r="DA17" s="26">
        <f t="shared" si="70"/>
        <v>54</v>
      </c>
      <c r="DB17" s="25">
        <v>0</v>
      </c>
      <c r="DC17" s="25">
        <v>39</v>
      </c>
      <c r="DD17" s="26">
        <f t="shared" si="71"/>
        <v>39</v>
      </c>
      <c r="DE17" s="26">
        <f t="shared" ref="DE17:DF17" si="100">SUM(CY17+DB17)</f>
        <v>0</v>
      </c>
      <c r="DF17" s="26">
        <f t="shared" si="100"/>
        <v>93</v>
      </c>
      <c r="DG17" s="27">
        <f t="shared" si="73"/>
        <v>93</v>
      </c>
      <c r="DH17" s="30">
        <f>Januari!DN17</f>
        <v>0</v>
      </c>
      <c r="DI17" s="28">
        <f>Januari!DO17</f>
        <v>73</v>
      </c>
      <c r="DJ17" s="26">
        <f t="shared" si="74"/>
        <v>73</v>
      </c>
      <c r="DK17" s="26"/>
      <c r="DL17" s="25">
        <v>43</v>
      </c>
      <c r="DM17" s="26">
        <f t="shared" si="75"/>
        <v>43</v>
      </c>
      <c r="DN17" s="26">
        <f t="shared" ref="DN17:DO17" si="101">SUM(DH17+DK17)</f>
        <v>0</v>
      </c>
      <c r="DO17" s="26">
        <f t="shared" si="101"/>
        <v>116</v>
      </c>
      <c r="DP17" s="27">
        <f t="shared" si="77"/>
        <v>116</v>
      </c>
      <c r="DQ17" s="25">
        <f>Januari!DW17</f>
        <v>0</v>
      </c>
      <c r="DR17" s="25">
        <f>Januari!DX17</f>
        <v>74</v>
      </c>
      <c r="DS17" s="26">
        <f t="shared" si="78"/>
        <v>74</v>
      </c>
      <c r="DT17" s="92"/>
      <c r="DU17" s="59">
        <v>34</v>
      </c>
      <c r="DV17" s="26">
        <f t="shared" si="79"/>
        <v>34</v>
      </c>
      <c r="DW17" s="26">
        <f t="shared" ref="DW17:DX17" si="102">SUM(DQ17+DT17)</f>
        <v>0</v>
      </c>
      <c r="DX17" s="26">
        <f t="shared" si="102"/>
        <v>108</v>
      </c>
      <c r="DY17" s="27">
        <f t="shared" si="81"/>
        <v>108</v>
      </c>
      <c r="DZ17" s="30">
        <f>Januari!EF17</f>
        <v>0</v>
      </c>
      <c r="EA17" s="26">
        <f>Januari!EG17</f>
        <v>64</v>
      </c>
      <c r="EB17" s="26">
        <f t="shared" si="82"/>
        <v>64</v>
      </c>
      <c r="EC17" s="26"/>
      <c r="ED17" s="25">
        <v>44</v>
      </c>
      <c r="EE17" s="26">
        <f t="shared" si="83"/>
        <v>44</v>
      </c>
      <c r="EF17" s="26">
        <f t="shared" ref="EF17:EG17" si="103">SUM(DZ17+EC17)</f>
        <v>0</v>
      </c>
      <c r="EG17" s="26">
        <f t="shared" si="103"/>
        <v>108</v>
      </c>
      <c r="EH17" s="27">
        <f t="shared" si="85"/>
        <v>108</v>
      </c>
      <c r="EI17" s="30">
        <f>Januari!EO17</f>
        <v>0</v>
      </c>
      <c r="EJ17" s="26">
        <f>Januari!EP17</f>
        <v>71</v>
      </c>
      <c r="EK17" s="26">
        <f t="shared" si="86"/>
        <v>71</v>
      </c>
      <c r="EL17" s="26"/>
      <c r="EM17" s="25">
        <v>47</v>
      </c>
      <c r="EN17" s="26">
        <f t="shared" si="87"/>
        <v>47</v>
      </c>
      <c r="EO17" s="26">
        <f t="shared" ref="EO17:EP17" si="104">SUM(EI17+EL17)</f>
        <v>0</v>
      </c>
      <c r="EP17" s="26">
        <f t="shared" si="104"/>
        <v>118</v>
      </c>
      <c r="EQ17" s="27">
        <f t="shared" si="89"/>
        <v>118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24">
        <f>Januari!J18</f>
        <v>2</v>
      </c>
      <c r="E18" s="39">
        <f>Januari!K18</f>
        <v>34</v>
      </c>
      <c r="F18" s="26">
        <f t="shared" si="30"/>
        <v>36</v>
      </c>
      <c r="G18" s="25">
        <v>0</v>
      </c>
      <c r="H18" s="25">
        <v>21</v>
      </c>
      <c r="I18" s="26">
        <f t="shared" si="31"/>
        <v>21</v>
      </c>
      <c r="J18" s="26">
        <f t="shared" ref="J18:K18" si="105">SUM(D18+G18)</f>
        <v>2</v>
      </c>
      <c r="K18" s="26">
        <f t="shared" si="105"/>
        <v>55</v>
      </c>
      <c r="L18" s="27">
        <f t="shared" si="33"/>
        <v>57</v>
      </c>
      <c r="M18" s="28">
        <f>Januari!S18</f>
        <v>5</v>
      </c>
      <c r="N18" s="26">
        <f>Januari!T18</f>
        <v>79</v>
      </c>
      <c r="O18" s="26">
        <f t="shared" si="34"/>
        <v>84</v>
      </c>
      <c r="P18" s="25">
        <v>1</v>
      </c>
      <c r="Q18" s="25">
        <v>61</v>
      </c>
      <c r="R18" s="26">
        <f t="shared" si="35"/>
        <v>62</v>
      </c>
      <c r="S18" s="26">
        <f t="shared" ref="S18:T18" si="106">SUM(M18+P18)</f>
        <v>6</v>
      </c>
      <c r="T18" s="26">
        <f t="shared" si="106"/>
        <v>140</v>
      </c>
      <c r="U18" s="27">
        <f t="shared" si="37"/>
        <v>146</v>
      </c>
      <c r="V18" s="28">
        <f>Januari!AB18</f>
        <v>10</v>
      </c>
      <c r="W18" s="28">
        <f>Januari!AC18</f>
        <v>38</v>
      </c>
      <c r="X18" s="26">
        <f t="shared" si="38"/>
        <v>48</v>
      </c>
      <c r="Y18" s="26"/>
      <c r="Z18" s="48">
        <v>21</v>
      </c>
      <c r="AA18" s="26">
        <f t="shared" si="39"/>
        <v>21</v>
      </c>
      <c r="AB18" s="26">
        <f t="shared" ref="AB18:AC18" si="107">SUM(V18+Y18)</f>
        <v>10</v>
      </c>
      <c r="AC18" s="26">
        <f t="shared" si="107"/>
        <v>59</v>
      </c>
      <c r="AD18" s="27">
        <f t="shared" si="41"/>
        <v>69</v>
      </c>
      <c r="AE18" s="28">
        <f>Januari!AK18</f>
        <v>2</v>
      </c>
      <c r="AF18" s="28">
        <f>Januari!AL18</f>
        <v>32</v>
      </c>
      <c r="AG18" s="26">
        <f t="shared" si="42"/>
        <v>34</v>
      </c>
      <c r="AH18" s="25">
        <v>1</v>
      </c>
      <c r="AI18" s="25">
        <v>17</v>
      </c>
      <c r="AJ18" s="26">
        <f t="shared" si="43"/>
        <v>18</v>
      </c>
      <c r="AK18" s="26">
        <f t="shared" ref="AK18:AL18" si="108">SUM(AE18+AH18)</f>
        <v>3</v>
      </c>
      <c r="AL18" s="26">
        <f t="shared" si="108"/>
        <v>49</v>
      </c>
      <c r="AM18" s="27">
        <f t="shared" si="45"/>
        <v>52</v>
      </c>
      <c r="AN18" s="30">
        <f>Januari!AT18</f>
        <v>4</v>
      </c>
      <c r="AO18" s="26">
        <f>Januari!AU18</f>
        <v>47</v>
      </c>
      <c r="AP18" s="26">
        <f t="shared" si="46"/>
        <v>51</v>
      </c>
      <c r="AQ18" s="25">
        <v>2</v>
      </c>
      <c r="AR18" s="25">
        <v>29</v>
      </c>
      <c r="AS18" s="26">
        <f t="shared" si="47"/>
        <v>31</v>
      </c>
      <c r="AT18" s="26">
        <f t="shared" ref="AT18:AU18" si="109">SUM(AN18+AQ18)</f>
        <v>6</v>
      </c>
      <c r="AU18" s="26">
        <f t="shared" si="109"/>
        <v>76</v>
      </c>
      <c r="AV18" s="27">
        <f t="shared" si="49"/>
        <v>82</v>
      </c>
      <c r="AW18" s="28">
        <f>Januari!BC18</f>
        <v>21</v>
      </c>
      <c r="AX18" s="28">
        <f>Januari!BD18</f>
        <v>73</v>
      </c>
      <c r="AY18" s="26">
        <f t="shared" si="50"/>
        <v>94</v>
      </c>
      <c r="AZ18" s="25">
        <v>4</v>
      </c>
      <c r="BA18" s="25">
        <v>19</v>
      </c>
      <c r="BB18" s="26">
        <f t="shared" si="51"/>
        <v>23</v>
      </c>
      <c r="BC18" s="26">
        <f t="shared" ref="BC18:BD18" si="110">SUM(AW18+AZ18)</f>
        <v>25</v>
      </c>
      <c r="BD18" s="26">
        <f t="shared" si="110"/>
        <v>92</v>
      </c>
      <c r="BE18" s="27">
        <f t="shared" si="53"/>
        <v>117</v>
      </c>
      <c r="BF18" s="30">
        <f>Januari!BL18</f>
        <v>14</v>
      </c>
      <c r="BG18" s="26">
        <f>Januari!BM18</f>
        <v>34</v>
      </c>
      <c r="BH18" s="26">
        <f t="shared" si="54"/>
        <v>48</v>
      </c>
      <c r="BI18" s="48">
        <v>5</v>
      </c>
      <c r="BJ18" s="46">
        <v>17</v>
      </c>
      <c r="BK18" s="26">
        <f t="shared" si="55"/>
        <v>22</v>
      </c>
      <c r="BL18" s="26">
        <f t="shared" ref="BL18:BM18" si="111">SUM(BF18+BI18)</f>
        <v>19</v>
      </c>
      <c r="BM18" s="26">
        <f t="shared" si="111"/>
        <v>51</v>
      </c>
      <c r="BN18" s="27">
        <f t="shared" si="57"/>
        <v>70</v>
      </c>
      <c r="BO18" s="28">
        <f>Januari!BU18</f>
        <v>5</v>
      </c>
      <c r="BP18" s="28">
        <f>Januari!BV18</f>
        <v>10</v>
      </c>
      <c r="BQ18" s="26">
        <f t="shared" si="58"/>
        <v>15</v>
      </c>
      <c r="BR18" s="25">
        <v>6</v>
      </c>
      <c r="BS18" s="25">
        <v>19</v>
      </c>
      <c r="BT18" s="26">
        <f t="shared" si="59"/>
        <v>25</v>
      </c>
      <c r="BU18" s="26">
        <f t="shared" ref="BU18:BV18" si="112">SUM(BO18+BR18)</f>
        <v>11</v>
      </c>
      <c r="BV18" s="26">
        <f t="shared" si="112"/>
        <v>29</v>
      </c>
      <c r="BW18" s="27">
        <f t="shared" si="61"/>
        <v>40</v>
      </c>
      <c r="BX18" s="30">
        <f>Januari!CD18</f>
        <v>0</v>
      </c>
      <c r="BY18" s="26">
        <f>Januari!CE18</f>
        <v>14</v>
      </c>
      <c r="BZ18" s="26">
        <f t="shared" si="62"/>
        <v>14</v>
      </c>
      <c r="CA18" s="25">
        <v>1</v>
      </c>
      <c r="CB18" s="25">
        <v>5</v>
      </c>
      <c r="CC18" s="26">
        <f t="shared" si="63"/>
        <v>6</v>
      </c>
      <c r="CD18" s="26">
        <f t="shared" ref="CD18:CE18" si="113">SUM(BX18+CA18)</f>
        <v>1</v>
      </c>
      <c r="CE18" s="26">
        <f t="shared" si="113"/>
        <v>19</v>
      </c>
      <c r="CF18" s="27">
        <f t="shared" si="65"/>
        <v>20</v>
      </c>
      <c r="CG18" s="28">
        <f>Januari!CM18</f>
        <v>2</v>
      </c>
      <c r="CH18" s="28">
        <f>Januari!CN18</f>
        <v>32</v>
      </c>
      <c r="CI18" s="26">
        <f t="shared" si="66"/>
        <v>34</v>
      </c>
      <c r="CJ18" s="25">
        <v>1</v>
      </c>
      <c r="CK18" s="25">
        <v>29</v>
      </c>
      <c r="CL18" s="26">
        <f t="shared" si="67"/>
        <v>30</v>
      </c>
      <c r="CM18" s="26">
        <f t="shared" ref="CM18:CN18" si="114">SUM(CG18+CJ18)</f>
        <v>3</v>
      </c>
      <c r="CN18" s="26">
        <f t="shared" si="114"/>
        <v>61</v>
      </c>
      <c r="CO18" s="27">
        <f t="shared" si="69"/>
        <v>64</v>
      </c>
      <c r="CP18" s="31">
        <f ca="1">IFERROR(__xludf.DUMMYFUNCTION("""COMPUTED_VALUE"""),3)</f>
        <v>3</v>
      </c>
      <c r="CQ18" s="32">
        <f ca="1">IFERROR(__xludf.DUMMYFUNCTION("""COMPUTED_VALUE"""),42)</f>
        <v>42</v>
      </c>
      <c r="CR18" s="32">
        <f ca="1">IFERROR(__xludf.DUMMYFUNCTION("""COMPUTED_VALUE"""),45)</f>
        <v>45</v>
      </c>
      <c r="CS18" s="33">
        <f ca="1">IFERROR(__xludf.DUMMYFUNCTION("""COMPUTED_VALUE"""),4)</f>
        <v>4</v>
      </c>
      <c r="CT18" s="33">
        <f ca="1">IFERROR(__xludf.DUMMYFUNCTION("""COMPUTED_VALUE"""),31)</f>
        <v>31</v>
      </c>
      <c r="CU18" s="33">
        <f ca="1">IFERROR(__xludf.DUMMYFUNCTION("""COMPUTED_VALUE"""),35)</f>
        <v>35</v>
      </c>
      <c r="CV18" s="32">
        <f ca="1">IFERROR(__xludf.DUMMYFUNCTION("""COMPUTED_VALUE"""),7)</f>
        <v>7</v>
      </c>
      <c r="CW18" s="32">
        <f ca="1">IFERROR(__xludf.DUMMYFUNCTION("""COMPUTED_VALUE"""),73)</f>
        <v>73</v>
      </c>
      <c r="CX18" s="34">
        <f ca="1">IFERROR(__xludf.DUMMYFUNCTION("""COMPUTED_VALUE"""),80)</f>
        <v>80</v>
      </c>
      <c r="CY18" s="28">
        <f>Januari!DE18</f>
        <v>1</v>
      </c>
      <c r="CZ18" s="28">
        <f>Januari!DF18</f>
        <v>32</v>
      </c>
      <c r="DA18" s="26">
        <f t="shared" si="70"/>
        <v>33</v>
      </c>
      <c r="DB18" s="25">
        <v>1</v>
      </c>
      <c r="DC18" s="25">
        <v>22</v>
      </c>
      <c r="DD18" s="26">
        <f t="shared" si="71"/>
        <v>23</v>
      </c>
      <c r="DE18" s="26">
        <f t="shared" ref="DE18:DF18" si="115">SUM(CY18+DB18)</f>
        <v>2</v>
      </c>
      <c r="DF18" s="26">
        <f t="shared" si="115"/>
        <v>54</v>
      </c>
      <c r="DG18" s="27">
        <f t="shared" si="73"/>
        <v>56</v>
      </c>
      <c r="DH18" s="30">
        <f>Januari!DN18</f>
        <v>5</v>
      </c>
      <c r="DI18" s="28">
        <f>Januari!DO18</f>
        <v>17</v>
      </c>
      <c r="DJ18" s="26">
        <f t="shared" si="74"/>
        <v>22</v>
      </c>
      <c r="DK18" s="25">
        <v>6</v>
      </c>
      <c r="DL18" s="25">
        <v>9</v>
      </c>
      <c r="DM18" s="26">
        <f t="shared" si="75"/>
        <v>15</v>
      </c>
      <c r="DN18" s="26">
        <f t="shared" ref="DN18:DO18" si="116">SUM(DH18+DK18)</f>
        <v>11</v>
      </c>
      <c r="DO18" s="26">
        <f t="shared" si="116"/>
        <v>26</v>
      </c>
      <c r="DP18" s="27">
        <f t="shared" si="77"/>
        <v>37</v>
      </c>
      <c r="DQ18" s="25">
        <f>Januari!DW18</f>
        <v>0</v>
      </c>
      <c r="DR18" s="25">
        <f>Januari!DX18</f>
        <v>30</v>
      </c>
      <c r="DS18" s="26">
        <f t="shared" si="78"/>
        <v>30</v>
      </c>
      <c r="DT18" s="68">
        <v>5</v>
      </c>
      <c r="DU18" s="59">
        <v>19</v>
      </c>
      <c r="DV18" s="26">
        <f t="shared" si="79"/>
        <v>24</v>
      </c>
      <c r="DW18" s="26">
        <f t="shared" ref="DW18:DX18" si="117">SUM(DQ18+DT18)</f>
        <v>5</v>
      </c>
      <c r="DX18" s="26">
        <f t="shared" si="117"/>
        <v>49</v>
      </c>
      <c r="DY18" s="27">
        <f t="shared" si="81"/>
        <v>54</v>
      </c>
      <c r="DZ18" s="30">
        <f>Januari!EF18</f>
        <v>4</v>
      </c>
      <c r="EA18" s="26">
        <f>Januari!EG18</f>
        <v>25</v>
      </c>
      <c r="EB18" s="26">
        <f t="shared" si="82"/>
        <v>29</v>
      </c>
      <c r="EC18" s="25">
        <v>3</v>
      </c>
      <c r="ED18" s="25">
        <v>12</v>
      </c>
      <c r="EE18" s="26">
        <f t="shared" si="83"/>
        <v>15</v>
      </c>
      <c r="EF18" s="26">
        <f t="shared" ref="EF18:EG18" si="118">SUM(DZ18+EC18)</f>
        <v>7</v>
      </c>
      <c r="EG18" s="26">
        <f t="shared" si="118"/>
        <v>37</v>
      </c>
      <c r="EH18" s="27">
        <f t="shared" si="85"/>
        <v>44</v>
      </c>
      <c r="EI18" s="30">
        <f>Januari!EO18</f>
        <v>1</v>
      </c>
      <c r="EJ18" s="26">
        <f>Januari!EP18</f>
        <v>25</v>
      </c>
      <c r="EK18" s="26">
        <f t="shared" si="86"/>
        <v>26</v>
      </c>
      <c r="EL18" s="25">
        <v>2</v>
      </c>
      <c r="EM18" s="25">
        <v>21</v>
      </c>
      <c r="EN18" s="26">
        <f t="shared" si="87"/>
        <v>23</v>
      </c>
      <c r="EO18" s="26">
        <f t="shared" ref="EO18:EP18" si="119">SUM(EI18+EL18)</f>
        <v>3</v>
      </c>
      <c r="EP18" s="26">
        <f t="shared" si="119"/>
        <v>46</v>
      </c>
      <c r="EQ18" s="27">
        <f t="shared" si="89"/>
        <v>49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40</v>
      </c>
      <c r="D19" s="24">
        <f>Januari!J19</f>
        <v>0</v>
      </c>
      <c r="E19" s="39">
        <f>Januari!K19</f>
        <v>0</v>
      </c>
      <c r="F19" s="26">
        <f t="shared" si="30"/>
        <v>0</v>
      </c>
      <c r="G19" s="26"/>
      <c r="H19" s="26"/>
      <c r="I19" s="26">
        <f t="shared" si="31"/>
        <v>0</v>
      </c>
      <c r="J19" s="26">
        <f t="shared" ref="J19:K19" si="120">SUM(D19+G19)</f>
        <v>0</v>
      </c>
      <c r="K19" s="26">
        <f t="shared" si="120"/>
        <v>0</v>
      </c>
      <c r="L19" s="27">
        <f t="shared" si="33"/>
        <v>0</v>
      </c>
      <c r="M19" s="28">
        <f>Januari!S19</f>
        <v>0</v>
      </c>
      <c r="N19" s="26">
        <f>Januari!T19</f>
        <v>0</v>
      </c>
      <c r="O19" s="26">
        <f t="shared" si="34"/>
        <v>0</v>
      </c>
      <c r="P19" s="26"/>
      <c r="Q19" s="26"/>
      <c r="R19" s="26">
        <f t="shared" si="35"/>
        <v>0</v>
      </c>
      <c r="S19" s="26">
        <f t="shared" ref="S19:T19" si="121">SUM(M19+P19)</f>
        <v>0</v>
      </c>
      <c r="T19" s="26">
        <f t="shared" si="121"/>
        <v>0</v>
      </c>
      <c r="U19" s="27">
        <f t="shared" si="37"/>
        <v>0</v>
      </c>
      <c r="V19" s="28">
        <f>Januari!AB19</f>
        <v>0</v>
      </c>
      <c r="W19" s="28">
        <f>Januari!AC19</f>
        <v>0</v>
      </c>
      <c r="X19" s="26">
        <f t="shared" si="38"/>
        <v>0</v>
      </c>
      <c r="Y19" s="26"/>
      <c r="Z19" s="26"/>
      <c r="AA19" s="26">
        <f t="shared" si="39"/>
        <v>0</v>
      </c>
      <c r="AB19" s="26">
        <f t="shared" ref="AB19:AC19" si="122">SUM(V19+Y19)</f>
        <v>0</v>
      </c>
      <c r="AC19" s="26">
        <f t="shared" si="122"/>
        <v>0</v>
      </c>
      <c r="AD19" s="27">
        <f t="shared" si="41"/>
        <v>0</v>
      </c>
      <c r="AE19" s="28">
        <f>Januari!AK19</f>
        <v>0</v>
      </c>
      <c r="AF19" s="28">
        <f>Januari!AL19</f>
        <v>19</v>
      </c>
      <c r="AG19" s="26">
        <f t="shared" si="42"/>
        <v>19</v>
      </c>
      <c r="AH19" s="25">
        <v>0</v>
      </c>
      <c r="AI19" s="25">
        <v>3</v>
      </c>
      <c r="AJ19" s="26">
        <f t="shared" si="43"/>
        <v>3</v>
      </c>
      <c r="AK19" s="26">
        <f t="shared" ref="AK19:AL19" si="123">SUM(AE19+AH19)</f>
        <v>0</v>
      </c>
      <c r="AL19" s="26">
        <f t="shared" si="123"/>
        <v>22</v>
      </c>
      <c r="AM19" s="27">
        <f t="shared" si="45"/>
        <v>22</v>
      </c>
      <c r="AN19" s="30">
        <f>Januari!AT19</f>
        <v>0</v>
      </c>
      <c r="AO19" s="26">
        <f>Januari!AU19</f>
        <v>0</v>
      </c>
      <c r="AP19" s="26">
        <f t="shared" si="46"/>
        <v>0</v>
      </c>
      <c r="AQ19" s="25">
        <v>0</v>
      </c>
      <c r="AR19" s="25">
        <v>0</v>
      </c>
      <c r="AS19" s="26">
        <f t="shared" si="47"/>
        <v>0</v>
      </c>
      <c r="AT19" s="26">
        <f t="shared" ref="AT19:AU19" si="124">SUM(AN19+AQ19)</f>
        <v>0</v>
      </c>
      <c r="AU19" s="26">
        <f t="shared" si="124"/>
        <v>0</v>
      </c>
      <c r="AV19" s="27">
        <f t="shared" si="49"/>
        <v>0</v>
      </c>
      <c r="AW19" s="28">
        <f>Januari!BC19</f>
        <v>0</v>
      </c>
      <c r="AX19" s="28">
        <f>Januari!BD19</f>
        <v>0</v>
      </c>
      <c r="AY19" s="26">
        <f t="shared" si="50"/>
        <v>0</v>
      </c>
      <c r="AZ19" s="26"/>
      <c r="BA19" s="26"/>
      <c r="BB19" s="26">
        <f t="shared" si="51"/>
        <v>0</v>
      </c>
      <c r="BC19" s="26">
        <f t="shared" ref="BC19:BD19" si="125">SUM(AW19+AZ19)</f>
        <v>0</v>
      </c>
      <c r="BD19" s="26">
        <f t="shared" si="125"/>
        <v>0</v>
      </c>
      <c r="BE19" s="27">
        <f t="shared" si="53"/>
        <v>0</v>
      </c>
      <c r="BF19" s="30">
        <f>Januari!BL19</f>
        <v>0</v>
      </c>
      <c r="BG19" s="26">
        <f>Januari!BM19</f>
        <v>0</v>
      </c>
      <c r="BH19" s="26">
        <f t="shared" si="54"/>
        <v>0</v>
      </c>
      <c r="BI19" s="26"/>
      <c r="BJ19" s="26"/>
      <c r="BK19" s="26">
        <f t="shared" si="55"/>
        <v>0</v>
      </c>
      <c r="BL19" s="26">
        <f t="shared" ref="BL19:BM19" si="126">SUM(BF19+BI19)</f>
        <v>0</v>
      </c>
      <c r="BM19" s="26">
        <f t="shared" si="126"/>
        <v>0</v>
      </c>
      <c r="BN19" s="27">
        <f t="shared" si="57"/>
        <v>0</v>
      </c>
      <c r="BO19" s="28">
        <f>Januari!BU19</f>
        <v>5</v>
      </c>
      <c r="BP19" s="28">
        <f>Januari!BV19</f>
        <v>5</v>
      </c>
      <c r="BQ19" s="26">
        <f t="shared" si="58"/>
        <v>10</v>
      </c>
      <c r="BR19" s="25">
        <v>12</v>
      </c>
      <c r="BS19" s="25">
        <v>12</v>
      </c>
      <c r="BT19" s="26">
        <f t="shared" si="59"/>
        <v>24</v>
      </c>
      <c r="BU19" s="26">
        <f t="shared" ref="BU19:BV19" si="127">SUM(BO19+BR19)</f>
        <v>17</v>
      </c>
      <c r="BV19" s="26">
        <f t="shared" si="127"/>
        <v>17</v>
      </c>
      <c r="BW19" s="27">
        <f t="shared" si="61"/>
        <v>34</v>
      </c>
      <c r="BX19" s="30">
        <f>Januari!CD19</f>
        <v>0</v>
      </c>
      <c r="BY19" s="26">
        <f>Januari!CE19</f>
        <v>0</v>
      </c>
      <c r="BZ19" s="26">
        <f t="shared" si="62"/>
        <v>0</v>
      </c>
      <c r="CA19" s="26"/>
      <c r="CB19" s="26"/>
      <c r="CC19" s="26">
        <f t="shared" si="63"/>
        <v>0</v>
      </c>
      <c r="CD19" s="26">
        <f t="shared" ref="CD19:CE19" si="128">SUM(BX19+CA19)</f>
        <v>0</v>
      </c>
      <c r="CE19" s="26">
        <f t="shared" si="128"/>
        <v>0</v>
      </c>
      <c r="CF19" s="27">
        <f t="shared" si="65"/>
        <v>0</v>
      </c>
      <c r="CG19" s="28">
        <f>Januari!CM19</f>
        <v>0</v>
      </c>
      <c r="CH19" s="28">
        <f>Januari!CN19</f>
        <v>0</v>
      </c>
      <c r="CI19" s="26">
        <f t="shared" si="66"/>
        <v>0</v>
      </c>
      <c r="CJ19" s="26"/>
      <c r="CK19" s="26"/>
      <c r="CL19" s="26">
        <f t="shared" si="67"/>
        <v>0</v>
      </c>
      <c r="CM19" s="26">
        <f t="shared" ref="CM19:CN19" si="129">SUM(CG19+CJ19)</f>
        <v>0</v>
      </c>
      <c r="CN19" s="26">
        <f t="shared" si="129"/>
        <v>0</v>
      </c>
      <c r="CO19" s="27">
        <f t="shared" si="69"/>
        <v>0</v>
      </c>
      <c r="CP19" s="31"/>
      <c r="CQ19" s="32"/>
      <c r="CR19" s="32"/>
      <c r="CS19" s="33"/>
      <c r="CT19" s="33"/>
      <c r="CU19" s="33"/>
      <c r="CV19" s="32"/>
      <c r="CW19" s="32"/>
      <c r="CX19" s="34"/>
      <c r="CY19" s="28">
        <f>Januari!DE19</f>
        <v>0</v>
      </c>
      <c r="CZ19" s="28">
        <f>Januari!DF19</f>
        <v>0</v>
      </c>
      <c r="DA19" s="26">
        <f t="shared" si="70"/>
        <v>0</v>
      </c>
      <c r="DB19" s="25">
        <v>0</v>
      </c>
      <c r="DC19" s="25">
        <v>0</v>
      </c>
      <c r="DD19" s="26">
        <f t="shared" si="71"/>
        <v>0</v>
      </c>
      <c r="DE19" s="26">
        <f t="shared" ref="DE19:DF19" si="130">SUM(CY19+DB19)</f>
        <v>0</v>
      </c>
      <c r="DF19" s="26">
        <f t="shared" si="130"/>
        <v>0</v>
      </c>
      <c r="DG19" s="27">
        <f t="shared" si="73"/>
        <v>0</v>
      </c>
      <c r="DH19" s="30">
        <f>Januari!DN19</f>
        <v>0</v>
      </c>
      <c r="DI19" s="28">
        <f>Januari!DO19</f>
        <v>0</v>
      </c>
      <c r="DJ19" s="26">
        <f t="shared" si="74"/>
        <v>0</v>
      </c>
      <c r="DK19" s="26"/>
      <c r="DL19" s="26"/>
      <c r="DM19" s="26">
        <f t="shared" si="75"/>
        <v>0</v>
      </c>
      <c r="DN19" s="26">
        <f t="shared" ref="DN19:DO19" si="131">SUM(DH19+DK19)</f>
        <v>0</v>
      </c>
      <c r="DO19" s="26">
        <f t="shared" si="131"/>
        <v>0</v>
      </c>
      <c r="DP19" s="27">
        <f t="shared" si="77"/>
        <v>0</v>
      </c>
      <c r="DQ19" s="25">
        <f>Januari!DW19</f>
        <v>0</v>
      </c>
      <c r="DR19" s="25">
        <f>Januari!DX19</f>
        <v>0</v>
      </c>
      <c r="DS19" s="26">
        <f t="shared" si="78"/>
        <v>0</v>
      </c>
      <c r="DT19" s="26"/>
      <c r="DU19" s="26"/>
      <c r="DV19" s="26">
        <f t="shared" si="79"/>
        <v>0</v>
      </c>
      <c r="DW19" s="26">
        <f t="shared" ref="DW19:DX19" si="132">SUM(DQ19+DT19)</f>
        <v>0</v>
      </c>
      <c r="DX19" s="26">
        <f t="shared" si="132"/>
        <v>0</v>
      </c>
      <c r="DY19" s="27">
        <f t="shared" si="81"/>
        <v>0</v>
      </c>
      <c r="DZ19" s="30">
        <f>Januari!EF19</f>
        <v>0</v>
      </c>
      <c r="EA19" s="26">
        <f>Januari!EG19</f>
        <v>0</v>
      </c>
      <c r="EB19" s="26">
        <f t="shared" si="82"/>
        <v>0</v>
      </c>
      <c r="EC19" s="26"/>
      <c r="ED19" s="26"/>
      <c r="EE19" s="26">
        <f t="shared" si="83"/>
        <v>0</v>
      </c>
      <c r="EF19" s="26">
        <f t="shared" ref="EF19:EG19" si="133">SUM(DZ19+EC19)</f>
        <v>0</v>
      </c>
      <c r="EG19" s="26">
        <f t="shared" si="133"/>
        <v>0</v>
      </c>
      <c r="EH19" s="27">
        <f t="shared" si="85"/>
        <v>0</v>
      </c>
      <c r="EI19" s="30">
        <f>Januari!EO19</f>
        <v>0</v>
      </c>
      <c r="EJ19" s="26">
        <f>Januari!EP19</f>
        <v>0</v>
      </c>
      <c r="EK19" s="26">
        <f t="shared" si="86"/>
        <v>0</v>
      </c>
      <c r="EL19" s="26"/>
      <c r="EM19" s="26"/>
      <c r="EN19" s="26">
        <f t="shared" si="87"/>
        <v>0</v>
      </c>
      <c r="EO19" s="26">
        <f t="shared" ref="EO19:EP19" si="134">SUM(EI19+EL19)</f>
        <v>0</v>
      </c>
      <c r="EP19" s="26">
        <f t="shared" si="134"/>
        <v>0</v>
      </c>
      <c r="EQ19" s="27">
        <f t="shared" si="89"/>
        <v>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5.75" customHeight="1">
      <c r="A20" s="277"/>
      <c r="B20" s="278"/>
      <c r="C20" s="247"/>
      <c r="D20" s="270">
        <f>Januari!S20</f>
        <v>0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6"/>
    </row>
    <row r="21" spans="1:156">
      <c r="A21" s="276" t="s">
        <v>41</v>
      </c>
      <c r="B21" s="256"/>
      <c r="C21" s="52" t="s">
        <v>42</v>
      </c>
      <c r="D21" s="24">
        <f>Januari!J21</f>
        <v>0</v>
      </c>
      <c r="E21" s="39">
        <f>Januari!K21</f>
        <v>0</v>
      </c>
      <c r="F21" s="41"/>
      <c r="G21" s="41"/>
      <c r="H21" s="41"/>
      <c r="I21" s="41"/>
      <c r="J21" s="41"/>
      <c r="K21" s="41"/>
      <c r="L21" s="41"/>
      <c r="M21" s="28">
        <f>Januari!S21</f>
        <v>0</v>
      </c>
      <c r="N21" s="26">
        <f>Januari!T21</f>
        <v>0</v>
      </c>
      <c r="O21" s="41"/>
      <c r="P21" s="41"/>
      <c r="Q21" s="41"/>
      <c r="R21" s="41"/>
      <c r="S21" s="41"/>
      <c r="T21" s="41"/>
      <c r="U21" s="41"/>
      <c r="V21" s="28">
        <f>Januari!AB21</f>
        <v>0</v>
      </c>
      <c r="W21" s="28">
        <f>Januari!AC21</f>
        <v>0</v>
      </c>
      <c r="X21" s="41"/>
      <c r="Y21" s="41"/>
      <c r="Z21" s="41"/>
      <c r="AA21" s="41"/>
      <c r="AB21" s="41"/>
      <c r="AC21" s="41"/>
      <c r="AD21" s="41"/>
      <c r="AE21" s="28">
        <f>Januari!AK21</f>
        <v>0</v>
      </c>
      <c r="AF21" s="28">
        <f>Januari!AL21</f>
        <v>0</v>
      </c>
      <c r="AG21" s="41"/>
      <c r="AH21" s="41"/>
      <c r="AI21" s="41"/>
      <c r="AJ21" s="41"/>
      <c r="AK21" s="41"/>
      <c r="AL21" s="41"/>
      <c r="AM21" s="41"/>
      <c r="AN21" s="30">
        <f>Januari!AT21</f>
        <v>0</v>
      </c>
      <c r="AO21" s="26">
        <f>Januari!AU21</f>
        <v>0</v>
      </c>
      <c r="AP21" s="41"/>
      <c r="AQ21" s="41"/>
      <c r="AR21" s="41"/>
      <c r="AS21" s="41"/>
      <c r="AT21" s="41"/>
      <c r="AU21" s="41"/>
      <c r="AV21" s="41"/>
      <c r="AW21" s="28">
        <f>Januari!BC21</f>
        <v>0</v>
      </c>
      <c r="AX21" s="28">
        <f>Januari!BD21</f>
        <v>0</v>
      </c>
      <c r="AY21" s="41"/>
      <c r="AZ21" s="41"/>
      <c r="BA21" s="41"/>
      <c r="BB21" s="41"/>
      <c r="BC21" s="41"/>
      <c r="BD21" s="41"/>
      <c r="BE21" s="41"/>
      <c r="BF21" s="30">
        <f>Januari!BL21</f>
        <v>0</v>
      </c>
      <c r="BG21" s="26">
        <f>Januari!BM21</f>
        <v>0</v>
      </c>
      <c r="BH21" s="41"/>
      <c r="BI21" s="41"/>
      <c r="BJ21" s="41"/>
      <c r="BK21" s="41"/>
      <c r="BL21" s="41"/>
      <c r="BM21" s="41"/>
      <c r="BN21" s="41"/>
      <c r="BO21" s="28">
        <f>Januari!BU21</f>
        <v>0</v>
      </c>
      <c r="BP21" s="28">
        <f>Januari!BV21</f>
        <v>0</v>
      </c>
      <c r="BQ21" s="41"/>
      <c r="BR21" s="41"/>
      <c r="BS21" s="41"/>
      <c r="BT21" s="41"/>
      <c r="BU21" s="41"/>
      <c r="BV21" s="41"/>
      <c r="BW21" s="41"/>
      <c r="BX21" s="30">
        <f>Januari!CD21</f>
        <v>0</v>
      </c>
      <c r="BY21" s="26">
        <f>Januari!CE21</f>
        <v>0</v>
      </c>
      <c r="BZ21" s="41"/>
      <c r="CA21" s="41"/>
      <c r="CB21" s="41"/>
      <c r="CC21" s="41"/>
      <c r="CD21" s="41"/>
      <c r="CE21" s="41"/>
      <c r="CF21" s="41"/>
      <c r="CG21" s="28">
        <f>Januari!CM21</f>
        <v>0</v>
      </c>
      <c r="CH21" s="28">
        <f>Januari!CN21</f>
        <v>0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28">
        <f>Januari!DE21</f>
        <v>0</v>
      </c>
      <c r="CZ21" s="28">
        <f>Januari!DF21</f>
        <v>0</v>
      </c>
      <c r="DA21" s="41"/>
      <c r="DB21" s="41"/>
      <c r="DC21" s="41"/>
      <c r="DD21" s="41"/>
      <c r="DE21" s="41"/>
      <c r="DF21" s="41"/>
      <c r="DG21" s="41"/>
      <c r="DH21" s="30">
        <f>Januari!DN21</f>
        <v>0</v>
      </c>
      <c r="DI21" s="28">
        <f>Januari!DO21</f>
        <v>0</v>
      </c>
      <c r="DJ21" s="41"/>
      <c r="DK21" s="41"/>
      <c r="DL21" s="41"/>
      <c r="DM21" s="41"/>
      <c r="DN21" s="41"/>
      <c r="DO21" s="41"/>
      <c r="DP21" s="41"/>
      <c r="DQ21" s="25">
        <f>Januari!DW21</f>
        <v>0</v>
      </c>
      <c r="DR21" s="25">
        <f>Januari!DX21</f>
        <v>0</v>
      </c>
      <c r="DS21" s="41"/>
      <c r="DT21" s="41"/>
      <c r="DU21" s="41"/>
      <c r="DV21" s="41"/>
      <c r="DW21" s="41"/>
      <c r="DX21" s="41"/>
      <c r="DY21" s="41"/>
      <c r="DZ21" s="30">
        <f>Januari!EF21</f>
        <v>0</v>
      </c>
      <c r="EA21" s="26">
        <f>Januari!EG21</f>
        <v>0</v>
      </c>
      <c r="EB21" s="41"/>
      <c r="EC21" s="41"/>
      <c r="ED21" s="41"/>
      <c r="EE21" s="41"/>
      <c r="EF21" s="41"/>
      <c r="EG21" s="41"/>
      <c r="EH21" s="41"/>
      <c r="EI21" s="30">
        <f>Januari!EO21</f>
        <v>0</v>
      </c>
      <c r="EJ21" s="26">
        <f>Januari!EP21</f>
        <v>0</v>
      </c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28"/>
    </row>
    <row r="22" spans="1:156">
      <c r="A22" s="58"/>
      <c r="B22" s="59">
        <v>1</v>
      </c>
      <c r="C22" s="57" t="s">
        <v>43</v>
      </c>
      <c r="D22" s="24">
        <f>Januari!J22</f>
        <v>46</v>
      </c>
      <c r="E22" s="39">
        <f>Januari!K22</f>
        <v>177</v>
      </c>
      <c r="F22" s="26">
        <f t="shared" ref="F22:F32" si="135">SUM(D22:E22)</f>
        <v>223</v>
      </c>
      <c r="G22" s="25">
        <v>22</v>
      </c>
      <c r="H22" s="25">
        <v>74</v>
      </c>
      <c r="I22" s="26">
        <f t="shared" ref="I22:I32" si="136">SUM(G22:H22)</f>
        <v>96</v>
      </c>
      <c r="J22" s="26">
        <f t="shared" ref="J22:K22" si="137">SUM(D22+G22)</f>
        <v>68</v>
      </c>
      <c r="K22" s="26">
        <f t="shared" si="137"/>
        <v>251</v>
      </c>
      <c r="L22" s="27">
        <f t="shared" ref="L22:L32" si="138">SUM(J22:K22)</f>
        <v>319</v>
      </c>
      <c r="M22" s="28">
        <f>Januari!S22</f>
        <v>13</v>
      </c>
      <c r="N22" s="26">
        <f>Januari!T22</f>
        <v>98</v>
      </c>
      <c r="O22" s="26">
        <f t="shared" ref="O22:O32" si="139">SUM(M22:N22)</f>
        <v>111</v>
      </c>
      <c r="P22" s="25">
        <v>16</v>
      </c>
      <c r="Q22" s="25">
        <v>73</v>
      </c>
      <c r="R22" s="26">
        <f t="shared" ref="R22:R32" si="140">SUM(P22:Q22)</f>
        <v>89</v>
      </c>
      <c r="S22" s="26">
        <f t="shared" ref="S22:T22" si="141">SUM(M22+P22)</f>
        <v>29</v>
      </c>
      <c r="T22" s="26">
        <f t="shared" si="141"/>
        <v>171</v>
      </c>
      <c r="U22" s="27">
        <f t="shared" ref="U22:U32" si="142">SUM(S22:T22)</f>
        <v>200</v>
      </c>
      <c r="V22" s="28">
        <f>Januari!AB22</f>
        <v>36</v>
      </c>
      <c r="W22" s="28">
        <f>Januari!AC22</f>
        <v>140</v>
      </c>
      <c r="X22" s="26">
        <f t="shared" ref="X22:X32" si="143">SUM(V22:W22)</f>
        <v>176</v>
      </c>
      <c r="Y22" s="48">
        <v>33</v>
      </c>
      <c r="Z22" s="46">
        <v>98</v>
      </c>
      <c r="AA22" s="26">
        <f t="shared" ref="AA22:AA32" si="144">SUM(Y22:Z22)</f>
        <v>131</v>
      </c>
      <c r="AB22" s="26">
        <f t="shared" ref="AB22:AC22" si="145">SUM(V22+Y22)</f>
        <v>69</v>
      </c>
      <c r="AC22" s="26">
        <f t="shared" si="145"/>
        <v>238</v>
      </c>
      <c r="AD22" s="27">
        <f t="shared" ref="AD22:AD32" si="146">SUM(AB22:AC22)</f>
        <v>307</v>
      </c>
      <c r="AE22" s="28">
        <f>Januari!AK22</f>
        <v>48</v>
      </c>
      <c r="AF22" s="28">
        <f>Januari!AL22</f>
        <v>139</v>
      </c>
      <c r="AG22" s="26">
        <f t="shared" ref="AG22:AG32" si="147">SUM(AE22:AF22)</f>
        <v>187</v>
      </c>
      <c r="AH22" s="25">
        <v>38</v>
      </c>
      <c r="AI22" s="25">
        <v>98</v>
      </c>
      <c r="AJ22" s="26">
        <f t="shared" ref="AJ22:AJ32" si="148">SUM(AH22:AI22)</f>
        <v>136</v>
      </c>
      <c r="AK22" s="26">
        <f t="shared" ref="AK22:AL22" si="149">SUM(AE22+AH22)</f>
        <v>86</v>
      </c>
      <c r="AL22" s="26">
        <f t="shared" si="149"/>
        <v>237</v>
      </c>
      <c r="AM22" s="27">
        <f t="shared" ref="AM22:AM32" si="150">SUM(AK22:AL22)</f>
        <v>323</v>
      </c>
      <c r="AN22" s="30">
        <f>Januari!AT22</f>
        <v>57</v>
      </c>
      <c r="AO22" s="26">
        <f>Januari!AU22</f>
        <v>277</v>
      </c>
      <c r="AP22" s="26">
        <f t="shared" ref="AP22:AP32" si="151">SUM(AN22:AO22)</f>
        <v>334</v>
      </c>
      <c r="AQ22" s="25">
        <v>27</v>
      </c>
      <c r="AR22" s="25">
        <v>73</v>
      </c>
      <c r="AS22" s="26">
        <f t="shared" ref="AS22:AS32" si="152">SUM(AQ22:AR22)</f>
        <v>100</v>
      </c>
      <c r="AT22" s="26">
        <f t="shared" ref="AT22:AU22" si="153">SUM(AN22+AQ22)</f>
        <v>84</v>
      </c>
      <c r="AU22" s="26">
        <f t="shared" si="153"/>
        <v>350</v>
      </c>
      <c r="AV22" s="27">
        <f t="shared" ref="AV22:AV32" si="154">SUM(AT22:AU22)</f>
        <v>434</v>
      </c>
      <c r="AW22" s="28">
        <f>Januari!BC22</f>
        <v>98</v>
      </c>
      <c r="AX22" s="28">
        <f>Januari!BD22</f>
        <v>291</v>
      </c>
      <c r="AY22" s="26">
        <f t="shared" ref="AY22:AY32" si="155">SUM(AW22:AX22)</f>
        <v>389</v>
      </c>
      <c r="AZ22" s="25">
        <v>54</v>
      </c>
      <c r="BA22" s="25">
        <v>109</v>
      </c>
      <c r="BB22" s="26">
        <f t="shared" ref="BB22:BB32" si="156">SUM(AZ22:BA22)</f>
        <v>163</v>
      </c>
      <c r="BC22" s="26">
        <f t="shared" ref="BC22:BD22" si="157">SUM(AW22+AZ22)</f>
        <v>152</v>
      </c>
      <c r="BD22" s="26">
        <f t="shared" si="157"/>
        <v>400</v>
      </c>
      <c r="BE22" s="27">
        <f t="shared" ref="BE22:BE32" si="158">SUM(BC22:BD22)</f>
        <v>552</v>
      </c>
      <c r="BF22" s="30">
        <f>Januari!BL22</f>
        <v>30</v>
      </c>
      <c r="BG22" s="26">
        <f>Januari!BM22</f>
        <v>85</v>
      </c>
      <c r="BH22" s="26">
        <f t="shared" ref="BH22:BH32" si="159">SUM(BF22:BG22)</f>
        <v>115</v>
      </c>
      <c r="BI22" s="48">
        <v>11</v>
      </c>
      <c r="BJ22" s="46">
        <v>40</v>
      </c>
      <c r="BK22" s="26">
        <f t="shared" ref="BK22:BK32" si="160">SUM(BI22:BJ22)</f>
        <v>51</v>
      </c>
      <c r="BL22" s="26">
        <f t="shared" ref="BL22:BM22" si="161">SUM(BF22+BI22)</f>
        <v>41</v>
      </c>
      <c r="BM22" s="26">
        <f t="shared" si="161"/>
        <v>125</v>
      </c>
      <c r="BN22" s="27">
        <f t="shared" ref="BN22:BN32" si="162">SUM(BL22:BM22)</f>
        <v>166</v>
      </c>
      <c r="BO22" s="28">
        <f>Januari!BU22</f>
        <v>25</v>
      </c>
      <c r="BP22" s="28">
        <f>Januari!BV22</f>
        <v>50</v>
      </c>
      <c r="BQ22" s="26">
        <f t="shared" ref="BQ22:BQ32" si="163">SUM(BO22:BP22)</f>
        <v>75</v>
      </c>
      <c r="BR22" s="25">
        <v>18</v>
      </c>
      <c r="BS22" s="25">
        <v>61</v>
      </c>
      <c r="BT22" s="26">
        <f t="shared" ref="BT22:BT32" si="164">SUM(BR22:BS22)</f>
        <v>79</v>
      </c>
      <c r="BU22" s="26">
        <f t="shared" ref="BU22:BV22" si="165">SUM(BO22+BR22)</f>
        <v>43</v>
      </c>
      <c r="BV22" s="26">
        <f t="shared" si="165"/>
        <v>111</v>
      </c>
      <c r="BW22" s="27">
        <f t="shared" ref="BW22:BW32" si="166">SUM(BU22:BV22)</f>
        <v>154</v>
      </c>
      <c r="BX22" s="30">
        <f>Januari!CD22</f>
        <v>15</v>
      </c>
      <c r="BY22" s="26">
        <f>Januari!CE22</f>
        <v>64</v>
      </c>
      <c r="BZ22" s="26">
        <f t="shared" ref="BZ22:BZ32" si="167">SUM(BX22:BY22)</f>
        <v>79</v>
      </c>
      <c r="CA22" s="25">
        <v>7</v>
      </c>
      <c r="CB22" s="25">
        <v>20</v>
      </c>
      <c r="CC22" s="26">
        <f t="shared" ref="CC22:CC32" si="168">SUM(CA22:CB22)</f>
        <v>27</v>
      </c>
      <c r="CD22" s="26">
        <f t="shared" ref="CD22:CE22" si="169">SUM(BX22+CA22)</f>
        <v>22</v>
      </c>
      <c r="CE22" s="26">
        <f t="shared" si="169"/>
        <v>84</v>
      </c>
      <c r="CF22" s="27">
        <f t="shared" ref="CF22:CF32" si="170">SUM(CD22:CE22)</f>
        <v>106</v>
      </c>
      <c r="CG22" s="28">
        <f>Januari!CM22</f>
        <v>24</v>
      </c>
      <c r="CH22" s="28">
        <f>Januari!CN22</f>
        <v>127</v>
      </c>
      <c r="CI22" s="26">
        <f t="shared" ref="CI22:CI32" si="171">SUM(CG22:CH22)</f>
        <v>151</v>
      </c>
      <c r="CJ22" s="25">
        <v>49</v>
      </c>
      <c r="CK22" s="25">
        <v>202</v>
      </c>
      <c r="CL22" s="26">
        <f t="shared" ref="CL22:CL32" si="172">SUM(CJ22:CK22)</f>
        <v>251</v>
      </c>
      <c r="CM22" s="26">
        <f t="shared" ref="CM22:CN22" si="173">SUM(CG22+CJ22)</f>
        <v>73</v>
      </c>
      <c r="CN22" s="26">
        <f t="shared" si="173"/>
        <v>329</v>
      </c>
      <c r="CO22" s="27">
        <f t="shared" ref="CO22:CO32" si="174">SUM(CM22:CN22)</f>
        <v>402</v>
      </c>
      <c r="CP22" s="31">
        <f ca="1">IFERROR(__xludf.DUMMYFUNCTION("""COMPUTED_VALUE"""),79)</f>
        <v>79</v>
      </c>
      <c r="CQ22" s="32">
        <f ca="1">IFERROR(__xludf.DUMMYFUNCTION("""COMPUTED_VALUE"""),226)</f>
        <v>226</v>
      </c>
      <c r="CR22" s="32">
        <f ca="1">IFERROR(__xludf.DUMMYFUNCTION("""COMPUTED_VALUE"""),305)</f>
        <v>305</v>
      </c>
      <c r="CS22" s="33">
        <f ca="1">IFERROR(__xludf.DUMMYFUNCTION("""COMPUTED_VALUE"""),47)</f>
        <v>47</v>
      </c>
      <c r="CT22" s="33">
        <f ca="1">IFERROR(__xludf.DUMMYFUNCTION("""COMPUTED_VALUE"""),154)</f>
        <v>154</v>
      </c>
      <c r="CU22" s="33">
        <f ca="1">IFERROR(__xludf.DUMMYFUNCTION("""COMPUTED_VALUE"""),201)</f>
        <v>201</v>
      </c>
      <c r="CV22" s="32">
        <f ca="1">IFERROR(__xludf.DUMMYFUNCTION("""COMPUTED_VALUE"""),126)</f>
        <v>126</v>
      </c>
      <c r="CW22" s="32">
        <f ca="1">IFERROR(__xludf.DUMMYFUNCTION("""COMPUTED_VALUE"""),380)</f>
        <v>380</v>
      </c>
      <c r="CX22" s="34">
        <f ca="1">IFERROR(__xludf.DUMMYFUNCTION("""COMPUTED_VALUE"""),506)</f>
        <v>506</v>
      </c>
      <c r="CY22" s="28">
        <f>Januari!DE22</f>
        <v>36</v>
      </c>
      <c r="CZ22" s="28">
        <f>Januari!DF22</f>
        <v>114</v>
      </c>
      <c r="DA22" s="26">
        <f t="shared" ref="DA22:DA32" si="175">SUM(CY22:CZ22)</f>
        <v>150</v>
      </c>
      <c r="DB22" s="25">
        <v>29</v>
      </c>
      <c r="DC22" s="25">
        <v>107</v>
      </c>
      <c r="DD22" s="26">
        <f t="shared" ref="DD22:DD32" si="176">SUM(DB22:DC22)</f>
        <v>136</v>
      </c>
      <c r="DE22" s="26">
        <f t="shared" ref="DE22:DF22" si="177">SUM(CY22+DB22)</f>
        <v>65</v>
      </c>
      <c r="DF22" s="26">
        <f t="shared" si="177"/>
        <v>221</v>
      </c>
      <c r="DG22" s="27">
        <f t="shared" ref="DG22:DG32" si="178">SUM(DE22:DF22)</f>
        <v>286</v>
      </c>
      <c r="DH22" s="30">
        <f>Januari!DN22</f>
        <v>50</v>
      </c>
      <c r="DI22" s="28">
        <f>Januari!DO22</f>
        <v>219</v>
      </c>
      <c r="DJ22" s="26">
        <f t="shared" ref="DJ22:DJ32" si="179">SUM(DH22:DI22)</f>
        <v>269</v>
      </c>
      <c r="DK22" s="64">
        <v>44</v>
      </c>
      <c r="DL22" s="65">
        <v>161</v>
      </c>
      <c r="DM22" s="26">
        <f t="shared" ref="DM22:DM32" si="180">SUM(DK22:DL22)</f>
        <v>205</v>
      </c>
      <c r="DN22" s="26">
        <f t="shared" ref="DN22:DO22" si="181">SUM(DH22+DK22)</f>
        <v>94</v>
      </c>
      <c r="DO22" s="26">
        <f t="shared" si="181"/>
        <v>380</v>
      </c>
      <c r="DP22" s="27">
        <f t="shared" ref="DP22:DP32" si="182">SUM(DN22:DO22)</f>
        <v>474</v>
      </c>
      <c r="DQ22" s="25">
        <f>Januari!DW22</f>
        <v>247</v>
      </c>
      <c r="DR22" s="25">
        <f>Januari!DX22</f>
        <v>390</v>
      </c>
      <c r="DS22" s="26">
        <f t="shared" ref="DS22:DS32" si="183">SUM(DQ22:DR22)</f>
        <v>637</v>
      </c>
      <c r="DT22" s="48">
        <v>80</v>
      </c>
      <c r="DU22" s="46">
        <v>167</v>
      </c>
      <c r="DV22" s="26">
        <f t="shared" ref="DV22:DV32" si="184">SUM(DT22:DU22)</f>
        <v>247</v>
      </c>
      <c r="DW22" s="26">
        <f t="shared" ref="DW22:DX22" si="185">SUM(DQ22+DT22)</f>
        <v>327</v>
      </c>
      <c r="DX22" s="26">
        <f t="shared" si="185"/>
        <v>557</v>
      </c>
      <c r="DY22" s="27">
        <f t="shared" ref="DY22:DY32" si="186">SUM(DW22:DX22)</f>
        <v>884</v>
      </c>
      <c r="DZ22" s="30">
        <f>Januari!EF22</f>
        <v>72</v>
      </c>
      <c r="EA22" s="26">
        <f>Januari!EG22</f>
        <v>200</v>
      </c>
      <c r="EB22" s="26">
        <f t="shared" ref="EB22:EB32" si="187">SUM(DZ22:EA22)</f>
        <v>272</v>
      </c>
      <c r="EC22" s="25">
        <v>53</v>
      </c>
      <c r="ED22" s="25">
        <v>161</v>
      </c>
      <c r="EE22" s="26">
        <f t="shared" ref="EE22:EE32" si="188">SUM(EC22:ED22)</f>
        <v>214</v>
      </c>
      <c r="EF22" s="26">
        <f t="shared" ref="EF22:EG22" si="189">SUM(DZ22+EC22)</f>
        <v>125</v>
      </c>
      <c r="EG22" s="26">
        <f t="shared" si="189"/>
        <v>361</v>
      </c>
      <c r="EH22" s="27">
        <f t="shared" ref="EH22:EH32" si="190">SUM(EF22:EG22)</f>
        <v>486</v>
      </c>
      <c r="EI22" s="30">
        <f>Januari!EO22</f>
        <v>35</v>
      </c>
      <c r="EJ22" s="26">
        <f>Januari!EP22</f>
        <v>91</v>
      </c>
      <c r="EK22" s="26">
        <f t="shared" ref="EK22:EK32" si="191">SUM(EI22:EJ22)</f>
        <v>126</v>
      </c>
      <c r="EL22" s="25">
        <v>20</v>
      </c>
      <c r="EM22" s="25">
        <v>53</v>
      </c>
      <c r="EN22" s="26">
        <f t="shared" ref="EN22:EN32" si="192">SUM(EL22:EM22)</f>
        <v>73</v>
      </c>
      <c r="EO22" s="26">
        <f t="shared" ref="EO22:EP22" si="193">SUM(EI22+EL22)</f>
        <v>55</v>
      </c>
      <c r="EP22" s="26">
        <f t="shared" si="193"/>
        <v>144</v>
      </c>
      <c r="EQ22" s="27">
        <f t="shared" ref="EQ22:EQ32" si="194">SUM(EO22:EP22)</f>
        <v>199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24">
        <f>Januari!J23</f>
        <v>14</v>
      </c>
      <c r="E23" s="39">
        <f>Januari!K23</f>
        <v>38</v>
      </c>
      <c r="F23" s="26">
        <f t="shared" si="135"/>
        <v>52</v>
      </c>
      <c r="G23" s="25">
        <v>3</v>
      </c>
      <c r="H23" s="25">
        <v>2</v>
      </c>
      <c r="I23" s="26">
        <f t="shared" si="136"/>
        <v>5</v>
      </c>
      <c r="J23" s="26">
        <f t="shared" ref="J23:K23" si="195">SUM(D23+G23)</f>
        <v>17</v>
      </c>
      <c r="K23" s="26">
        <f t="shared" si="195"/>
        <v>40</v>
      </c>
      <c r="L23" s="27">
        <f t="shared" si="138"/>
        <v>57</v>
      </c>
      <c r="M23" s="28">
        <f>Januari!S23</f>
        <v>9</v>
      </c>
      <c r="N23" s="26">
        <f>Januari!T23</f>
        <v>25</v>
      </c>
      <c r="O23" s="26">
        <f t="shared" si="139"/>
        <v>34</v>
      </c>
      <c r="P23" s="25">
        <v>12</v>
      </c>
      <c r="Q23" s="25">
        <v>25</v>
      </c>
      <c r="R23" s="26">
        <f t="shared" si="140"/>
        <v>37</v>
      </c>
      <c r="S23" s="26">
        <f t="shared" ref="S23:T23" si="196">SUM(M23+P23)</f>
        <v>21</v>
      </c>
      <c r="T23" s="26">
        <f t="shared" si="196"/>
        <v>50</v>
      </c>
      <c r="U23" s="27">
        <f t="shared" si="142"/>
        <v>71</v>
      </c>
      <c r="V23" s="28">
        <f>Januari!AB23</f>
        <v>17</v>
      </c>
      <c r="W23" s="28">
        <f>Januari!AC23</f>
        <v>56</v>
      </c>
      <c r="X23" s="26">
        <f t="shared" si="143"/>
        <v>73</v>
      </c>
      <c r="Y23" s="68">
        <v>15</v>
      </c>
      <c r="Z23" s="59">
        <v>30</v>
      </c>
      <c r="AA23" s="26">
        <f t="shared" si="144"/>
        <v>45</v>
      </c>
      <c r="AB23" s="26">
        <f t="shared" ref="AB23:AC23" si="197">SUM(V23+Y23)</f>
        <v>32</v>
      </c>
      <c r="AC23" s="26">
        <f t="shared" si="197"/>
        <v>86</v>
      </c>
      <c r="AD23" s="27">
        <f t="shared" si="146"/>
        <v>118</v>
      </c>
      <c r="AE23" s="28">
        <f>Januari!AK23</f>
        <v>26</v>
      </c>
      <c r="AF23" s="28">
        <f>Januari!AL23</f>
        <v>85</v>
      </c>
      <c r="AG23" s="26">
        <f t="shared" si="147"/>
        <v>111</v>
      </c>
      <c r="AH23" s="25">
        <v>14</v>
      </c>
      <c r="AI23" s="25">
        <v>60</v>
      </c>
      <c r="AJ23" s="26">
        <f t="shared" si="148"/>
        <v>74</v>
      </c>
      <c r="AK23" s="26">
        <f t="shared" ref="AK23:AL23" si="198">SUM(AE23+AH23)</f>
        <v>40</v>
      </c>
      <c r="AL23" s="26">
        <f t="shared" si="198"/>
        <v>145</v>
      </c>
      <c r="AM23" s="27">
        <f t="shared" si="150"/>
        <v>185</v>
      </c>
      <c r="AN23" s="30">
        <f>Januari!AT23</f>
        <v>25</v>
      </c>
      <c r="AO23" s="26">
        <f>Januari!AU23</f>
        <v>100</v>
      </c>
      <c r="AP23" s="26">
        <f t="shared" si="151"/>
        <v>125</v>
      </c>
      <c r="AQ23" s="25">
        <v>13</v>
      </c>
      <c r="AR23" s="25">
        <v>22</v>
      </c>
      <c r="AS23" s="26">
        <f t="shared" si="152"/>
        <v>35</v>
      </c>
      <c r="AT23" s="26">
        <f t="shared" ref="AT23:AU23" si="199">SUM(AN23+AQ23)</f>
        <v>38</v>
      </c>
      <c r="AU23" s="26">
        <f t="shared" si="199"/>
        <v>122</v>
      </c>
      <c r="AV23" s="27">
        <f t="shared" si="154"/>
        <v>160</v>
      </c>
      <c r="AW23" s="28">
        <f>Januari!BC23</f>
        <v>58</v>
      </c>
      <c r="AX23" s="28">
        <f>Januari!BD23</f>
        <v>146</v>
      </c>
      <c r="AY23" s="26">
        <f t="shared" si="155"/>
        <v>204</v>
      </c>
      <c r="AZ23" s="25">
        <v>29</v>
      </c>
      <c r="BA23" s="25">
        <v>52</v>
      </c>
      <c r="BB23" s="26">
        <f t="shared" si="156"/>
        <v>81</v>
      </c>
      <c r="BC23" s="26">
        <f t="shared" ref="BC23:BD23" si="200">SUM(AW23+AZ23)</f>
        <v>87</v>
      </c>
      <c r="BD23" s="26">
        <f t="shared" si="200"/>
        <v>198</v>
      </c>
      <c r="BE23" s="27">
        <f t="shared" si="158"/>
        <v>285</v>
      </c>
      <c r="BF23" s="30">
        <f>Januari!BL23</f>
        <v>8</v>
      </c>
      <c r="BG23" s="26">
        <f>Januari!BM23</f>
        <v>28</v>
      </c>
      <c r="BH23" s="26">
        <f t="shared" si="159"/>
        <v>36</v>
      </c>
      <c r="BI23" s="48">
        <v>1</v>
      </c>
      <c r="BJ23" s="46">
        <v>1</v>
      </c>
      <c r="BK23" s="26">
        <f t="shared" si="160"/>
        <v>2</v>
      </c>
      <c r="BL23" s="26">
        <f t="shared" ref="BL23:BM23" si="201">SUM(BF23+BI23)</f>
        <v>9</v>
      </c>
      <c r="BM23" s="26">
        <f t="shared" si="201"/>
        <v>29</v>
      </c>
      <c r="BN23" s="27">
        <f t="shared" si="162"/>
        <v>38</v>
      </c>
      <c r="BO23" s="28">
        <f>Januari!BU23</f>
        <v>3</v>
      </c>
      <c r="BP23" s="28">
        <f>Januari!BV23</f>
        <v>23</v>
      </c>
      <c r="BQ23" s="26">
        <f t="shared" si="163"/>
        <v>26</v>
      </c>
      <c r="BR23" s="25">
        <v>7</v>
      </c>
      <c r="BS23" s="25">
        <v>15</v>
      </c>
      <c r="BT23" s="26">
        <f t="shared" si="164"/>
        <v>22</v>
      </c>
      <c r="BU23" s="26">
        <f t="shared" ref="BU23:BV23" si="202">SUM(BO23+BR23)</f>
        <v>10</v>
      </c>
      <c r="BV23" s="26">
        <f t="shared" si="202"/>
        <v>38</v>
      </c>
      <c r="BW23" s="27">
        <f t="shared" si="166"/>
        <v>48</v>
      </c>
      <c r="BX23" s="30">
        <f>Januari!CD23</f>
        <v>12</v>
      </c>
      <c r="BY23" s="26">
        <f>Januari!CE23</f>
        <v>38</v>
      </c>
      <c r="BZ23" s="26">
        <f t="shared" si="167"/>
        <v>50</v>
      </c>
      <c r="CA23" s="25">
        <v>5</v>
      </c>
      <c r="CB23" s="25">
        <v>8</v>
      </c>
      <c r="CC23" s="26">
        <f t="shared" si="168"/>
        <v>13</v>
      </c>
      <c r="CD23" s="26">
        <f t="shared" ref="CD23:CE23" si="203">SUM(BX23+CA23)</f>
        <v>17</v>
      </c>
      <c r="CE23" s="26">
        <f t="shared" si="203"/>
        <v>46</v>
      </c>
      <c r="CF23" s="27">
        <f t="shared" si="170"/>
        <v>63</v>
      </c>
      <c r="CG23" s="28">
        <f>Januari!CM23</f>
        <v>22</v>
      </c>
      <c r="CH23" s="28">
        <f>Januari!CN23</f>
        <v>121</v>
      </c>
      <c r="CI23" s="26">
        <f t="shared" si="171"/>
        <v>143</v>
      </c>
      <c r="CJ23" s="25">
        <v>43</v>
      </c>
      <c r="CK23" s="25">
        <v>188</v>
      </c>
      <c r="CL23" s="26">
        <f t="shared" si="172"/>
        <v>231</v>
      </c>
      <c r="CM23" s="26">
        <f t="shared" ref="CM23:CN23" si="204">SUM(CG23+CJ23)</f>
        <v>65</v>
      </c>
      <c r="CN23" s="26">
        <f t="shared" si="204"/>
        <v>309</v>
      </c>
      <c r="CO23" s="27">
        <f t="shared" si="174"/>
        <v>374</v>
      </c>
      <c r="CP23" s="31">
        <f ca="1">IFERROR(__xludf.DUMMYFUNCTION("""COMPUTED_VALUE"""),27)</f>
        <v>27</v>
      </c>
      <c r="CQ23" s="32">
        <f ca="1">IFERROR(__xludf.DUMMYFUNCTION("""COMPUTED_VALUE"""),60)</f>
        <v>60</v>
      </c>
      <c r="CR23" s="32">
        <f ca="1">IFERROR(__xludf.DUMMYFUNCTION("""COMPUTED_VALUE"""),87)</f>
        <v>87</v>
      </c>
      <c r="CS23" s="33">
        <f ca="1">IFERROR(__xludf.DUMMYFUNCTION("""COMPUTED_VALUE"""),14)</f>
        <v>14</v>
      </c>
      <c r="CT23" s="33">
        <f ca="1">IFERROR(__xludf.DUMMYFUNCTION("""COMPUTED_VALUE"""),28)</f>
        <v>28</v>
      </c>
      <c r="CU23" s="33">
        <f ca="1">IFERROR(__xludf.DUMMYFUNCTION("""COMPUTED_VALUE"""),42)</f>
        <v>42</v>
      </c>
      <c r="CV23" s="32">
        <f ca="1">IFERROR(__xludf.DUMMYFUNCTION("""COMPUTED_VALUE"""),41)</f>
        <v>41</v>
      </c>
      <c r="CW23" s="32">
        <f ca="1">IFERROR(__xludf.DUMMYFUNCTION("""COMPUTED_VALUE"""),88)</f>
        <v>88</v>
      </c>
      <c r="CX23" s="34">
        <f ca="1">IFERROR(__xludf.DUMMYFUNCTION("""COMPUTED_VALUE"""),129)</f>
        <v>129</v>
      </c>
      <c r="CY23" s="28">
        <f>Januari!DE23</f>
        <v>5</v>
      </c>
      <c r="CZ23" s="28">
        <f>Januari!DF23</f>
        <v>21</v>
      </c>
      <c r="DA23" s="26">
        <f t="shared" si="175"/>
        <v>26</v>
      </c>
      <c r="DB23" s="25">
        <v>7</v>
      </c>
      <c r="DC23" s="25">
        <v>19</v>
      </c>
      <c r="DD23" s="26">
        <f t="shared" si="176"/>
        <v>26</v>
      </c>
      <c r="DE23" s="26">
        <f t="shared" ref="DE23:DF23" si="205">SUM(CY23+DB23)</f>
        <v>12</v>
      </c>
      <c r="DF23" s="26">
        <f t="shared" si="205"/>
        <v>40</v>
      </c>
      <c r="DG23" s="27">
        <f t="shared" si="178"/>
        <v>52</v>
      </c>
      <c r="DH23" s="30">
        <f>Januari!DN23</f>
        <v>18</v>
      </c>
      <c r="DI23" s="28">
        <f>Januari!DO23</f>
        <v>50</v>
      </c>
      <c r="DJ23" s="26">
        <f t="shared" si="179"/>
        <v>68</v>
      </c>
      <c r="DK23" s="66">
        <v>17</v>
      </c>
      <c r="DL23" s="67">
        <v>34</v>
      </c>
      <c r="DM23" s="26">
        <f t="shared" si="180"/>
        <v>51</v>
      </c>
      <c r="DN23" s="26">
        <f t="shared" ref="DN23:DO23" si="206">SUM(DH23+DK23)</f>
        <v>35</v>
      </c>
      <c r="DO23" s="26">
        <f t="shared" si="206"/>
        <v>84</v>
      </c>
      <c r="DP23" s="27">
        <f t="shared" si="182"/>
        <v>119</v>
      </c>
      <c r="DQ23" s="25">
        <f>Januari!DW23</f>
        <v>27</v>
      </c>
      <c r="DR23" s="25">
        <f>Januari!DX23</f>
        <v>48</v>
      </c>
      <c r="DS23" s="26">
        <f t="shared" si="183"/>
        <v>75</v>
      </c>
      <c r="DT23" s="68">
        <v>15</v>
      </c>
      <c r="DU23" s="59">
        <v>28</v>
      </c>
      <c r="DV23" s="26">
        <f t="shared" si="184"/>
        <v>43</v>
      </c>
      <c r="DW23" s="26">
        <f t="shared" ref="DW23:DX23" si="207">SUM(DQ23+DT23)</f>
        <v>42</v>
      </c>
      <c r="DX23" s="26">
        <f t="shared" si="207"/>
        <v>76</v>
      </c>
      <c r="DY23" s="27">
        <f t="shared" si="186"/>
        <v>118</v>
      </c>
      <c r="DZ23" s="30">
        <f>Januari!EF23</f>
        <v>29</v>
      </c>
      <c r="EA23" s="26">
        <f>Januari!EG23</f>
        <v>71</v>
      </c>
      <c r="EB23" s="26">
        <f t="shared" si="187"/>
        <v>100</v>
      </c>
      <c r="EC23" s="25">
        <v>18</v>
      </c>
      <c r="ED23" s="25">
        <v>45</v>
      </c>
      <c r="EE23" s="26">
        <f t="shared" si="188"/>
        <v>63</v>
      </c>
      <c r="EF23" s="26">
        <f t="shared" ref="EF23:EG23" si="208">SUM(DZ23+EC23)</f>
        <v>47</v>
      </c>
      <c r="EG23" s="26">
        <f t="shared" si="208"/>
        <v>116</v>
      </c>
      <c r="EH23" s="27">
        <f t="shared" si="190"/>
        <v>163</v>
      </c>
      <c r="EI23" s="30">
        <f>Januari!EO23</f>
        <v>20</v>
      </c>
      <c r="EJ23" s="26">
        <f>Januari!EP23</f>
        <v>33</v>
      </c>
      <c r="EK23" s="26">
        <f t="shared" si="191"/>
        <v>53</v>
      </c>
      <c r="EL23" s="25">
        <v>7</v>
      </c>
      <c r="EM23" s="25">
        <v>21</v>
      </c>
      <c r="EN23" s="26">
        <f t="shared" si="192"/>
        <v>28</v>
      </c>
      <c r="EO23" s="26">
        <f t="shared" ref="EO23:EP23" si="209">SUM(EI23+EL23)</f>
        <v>27</v>
      </c>
      <c r="EP23" s="26">
        <f t="shared" si="209"/>
        <v>54</v>
      </c>
      <c r="EQ23" s="27">
        <f t="shared" si="194"/>
        <v>81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24">
        <f>Januari!J24</f>
        <v>0</v>
      </c>
      <c r="E24" s="39">
        <f>Januari!K24</f>
        <v>0</v>
      </c>
      <c r="F24" s="26">
        <f t="shared" si="135"/>
        <v>0</v>
      </c>
      <c r="G24" s="25">
        <v>0</v>
      </c>
      <c r="H24" s="25">
        <v>0</v>
      </c>
      <c r="I24" s="26">
        <f t="shared" si="136"/>
        <v>0</v>
      </c>
      <c r="J24" s="26">
        <f t="shared" ref="J24:K24" si="210">SUM(D24+G24)</f>
        <v>0</v>
      </c>
      <c r="K24" s="26">
        <f t="shared" si="210"/>
        <v>0</v>
      </c>
      <c r="L24" s="27">
        <f t="shared" si="138"/>
        <v>0</v>
      </c>
      <c r="M24" s="28">
        <f>Januari!S24</f>
        <v>9</v>
      </c>
      <c r="N24" s="26">
        <f>Januari!T24</f>
        <v>25</v>
      </c>
      <c r="O24" s="26">
        <f t="shared" si="139"/>
        <v>34</v>
      </c>
      <c r="P24" s="25">
        <v>12</v>
      </c>
      <c r="Q24" s="25">
        <v>25</v>
      </c>
      <c r="R24" s="26">
        <f t="shared" si="140"/>
        <v>37</v>
      </c>
      <c r="S24" s="26">
        <f t="shared" ref="S24:T24" si="211">SUM(M24+P24)</f>
        <v>21</v>
      </c>
      <c r="T24" s="26">
        <f t="shared" si="211"/>
        <v>50</v>
      </c>
      <c r="U24" s="27">
        <f t="shared" si="142"/>
        <v>71</v>
      </c>
      <c r="V24" s="28">
        <f>Januari!AB24</f>
        <v>2</v>
      </c>
      <c r="W24" s="28">
        <f>Januari!AC24</f>
        <v>0</v>
      </c>
      <c r="X24" s="26">
        <f t="shared" si="143"/>
        <v>2</v>
      </c>
      <c r="Y24" s="68">
        <v>1</v>
      </c>
      <c r="Z24" s="59">
        <v>2</v>
      </c>
      <c r="AA24" s="26">
        <f t="shared" si="144"/>
        <v>3</v>
      </c>
      <c r="AB24" s="26">
        <f t="shared" ref="AB24:AC24" si="212">SUM(V24+Y24)</f>
        <v>3</v>
      </c>
      <c r="AC24" s="26">
        <f t="shared" si="212"/>
        <v>2</v>
      </c>
      <c r="AD24" s="27">
        <f t="shared" si="146"/>
        <v>5</v>
      </c>
      <c r="AE24" s="28">
        <f>Januari!AK24</f>
        <v>8</v>
      </c>
      <c r="AF24" s="28">
        <f>Januari!AL24</f>
        <v>26</v>
      </c>
      <c r="AG24" s="26">
        <f t="shared" si="147"/>
        <v>34</v>
      </c>
      <c r="AH24" s="25">
        <v>5</v>
      </c>
      <c r="AI24" s="25">
        <v>38</v>
      </c>
      <c r="AJ24" s="26">
        <f t="shared" si="148"/>
        <v>43</v>
      </c>
      <c r="AK24" s="26">
        <f t="shared" ref="AK24:AL24" si="213">SUM(AE24+AH24)</f>
        <v>13</v>
      </c>
      <c r="AL24" s="26">
        <f t="shared" si="213"/>
        <v>64</v>
      </c>
      <c r="AM24" s="27">
        <f t="shared" si="150"/>
        <v>77</v>
      </c>
      <c r="AN24" s="30">
        <f>Januari!AT24</f>
        <v>22</v>
      </c>
      <c r="AO24" s="26">
        <f>Januari!AU24</f>
        <v>76</v>
      </c>
      <c r="AP24" s="26">
        <f t="shared" si="151"/>
        <v>98</v>
      </c>
      <c r="AQ24" s="25">
        <v>14</v>
      </c>
      <c r="AR24" s="25">
        <v>19</v>
      </c>
      <c r="AS24" s="26">
        <f t="shared" si="152"/>
        <v>33</v>
      </c>
      <c r="AT24" s="26">
        <f t="shared" ref="AT24:AU24" si="214">SUM(AN24+AQ24)</f>
        <v>36</v>
      </c>
      <c r="AU24" s="26">
        <f t="shared" si="214"/>
        <v>95</v>
      </c>
      <c r="AV24" s="27">
        <f t="shared" si="154"/>
        <v>131</v>
      </c>
      <c r="AW24" s="28">
        <f>Januari!BC24</f>
        <v>5</v>
      </c>
      <c r="AX24" s="28">
        <f>Januari!BD24</f>
        <v>4</v>
      </c>
      <c r="AY24" s="26">
        <f t="shared" si="155"/>
        <v>9</v>
      </c>
      <c r="AZ24" s="25">
        <v>1</v>
      </c>
      <c r="BA24" s="25">
        <v>3</v>
      </c>
      <c r="BB24" s="26">
        <f t="shared" si="156"/>
        <v>4</v>
      </c>
      <c r="BC24" s="26">
        <f t="shared" ref="BC24:BD24" si="215">SUM(AW24+AZ24)</f>
        <v>6</v>
      </c>
      <c r="BD24" s="26">
        <f t="shared" si="215"/>
        <v>7</v>
      </c>
      <c r="BE24" s="27">
        <f t="shared" si="158"/>
        <v>13</v>
      </c>
      <c r="BF24" s="30">
        <f>Januari!BL24</f>
        <v>2</v>
      </c>
      <c r="BG24" s="26">
        <f>Januari!BM24</f>
        <v>14</v>
      </c>
      <c r="BH24" s="26">
        <f t="shared" si="159"/>
        <v>16</v>
      </c>
      <c r="BI24" s="48">
        <v>1</v>
      </c>
      <c r="BJ24" s="46">
        <v>1</v>
      </c>
      <c r="BK24" s="26">
        <f t="shared" si="160"/>
        <v>2</v>
      </c>
      <c r="BL24" s="26">
        <f t="shared" ref="BL24:BM24" si="216">SUM(BF24+BI24)</f>
        <v>3</v>
      </c>
      <c r="BM24" s="26">
        <f t="shared" si="216"/>
        <v>15</v>
      </c>
      <c r="BN24" s="27">
        <f t="shared" si="162"/>
        <v>18</v>
      </c>
      <c r="BO24" s="28">
        <f>Januari!BU24</f>
        <v>3</v>
      </c>
      <c r="BP24" s="28">
        <f>Januari!BV24</f>
        <v>10</v>
      </c>
      <c r="BQ24" s="26">
        <f t="shared" si="163"/>
        <v>13</v>
      </c>
      <c r="BR24" s="25">
        <v>2</v>
      </c>
      <c r="BS24" s="25">
        <v>4</v>
      </c>
      <c r="BT24" s="26">
        <f t="shared" si="164"/>
        <v>6</v>
      </c>
      <c r="BU24" s="26">
        <f t="shared" ref="BU24:BV24" si="217">SUM(BO24+BR24)</f>
        <v>5</v>
      </c>
      <c r="BV24" s="26">
        <f t="shared" si="217"/>
        <v>14</v>
      </c>
      <c r="BW24" s="27">
        <f t="shared" si="166"/>
        <v>19</v>
      </c>
      <c r="BX24" s="30">
        <f>Januari!CD24</f>
        <v>6</v>
      </c>
      <c r="BY24" s="26">
        <f>Januari!CE24</f>
        <v>7</v>
      </c>
      <c r="BZ24" s="26">
        <f t="shared" si="167"/>
        <v>13</v>
      </c>
      <c r="CA24" s="26"/>
      <c r="CB24" s="26"/>
      <c r="CC24" s="26">
        <f t="shared" si="168"/>
        <v>0</v>
      </c>
      <c r="CD24" s="26">
        <f t="shared" ref="CD24:CE24" si="218">SUM(BX24+CA24)</f>
        <v>6</v>
      </c>
      <c r="CE24" s="26">
        <f t="shared" si="218"/>
        <v>7</v>
      </c>
      <c r="CF24" s="27">
        <f t="shared" si="170"/>
        <v>13</v>
      </c>
      <c r="CG24" s="28">
        <f>Januari!CM24</f>
        <v>4</v>
      </c>
      <c r="CH24" s="28">
        <f>Januari!CN24</f>
        <v>6</v>
      </c>
      <c r="CI24" s="26">
        <f t="shared" si="171"/>
        <v>10</v>
      </c>
      <c r="CJ24" s="25">
        <v>10</v>
      </c>
      <c r="CK24" s="25">
        <v>11</v>
      </c>
      <c r="CL24" s="26">
        <f t="shared" si="172"/>
        <v>21</v>
      </c>
      <c r="CM24" s="26">
        <f t="shared" ref="CM24:CN24" si="219">SUM(CG24+CJ24)</f>
        <v>14</v>
      </c>
      <c r="CN24" s="26">
        <f t="shared" si="219"/>
        <v>17</v>
      </c>
      <c r="CO24" s="27">
        <f t="shared" si="174"/>
        <v>31</v>
      </c>
      <c r="CP24" s="31">
        <f ca="1">IFERROR(__xludf.DUMMYFUNCTION("""COMPUTED_VALUE"""),14)</f>
        <v>14</v>
      </c>
      <c r="CQ24" s="32">
        <f ca="1">IFERROR(__xludf.DUMMYFUNCTION("""COMPUTED_VALUE"""),20)</f>
        <v>20</v>
      </c>
      <c r="CR24" s="32">
        <f ca="1">IFERROR(__xludf.DUMMYFUNCTION("""COMPUTED_VALUE"""),34)</f>
        <v>34</v>
      </c>
      <c r="CS24" s="33">
        <f ca="1">IFERROR(__xludf.DUMMYFUNCTION("""COMPUTED_VALUE"""),7)</f>
        <v>7</v>
      </c>
      <c r="CT24" s="33">
        <f ca="1">IFERROR(__xludf.DUMMYFUNCTION("""COMPUTED_VALUE"""),14)</f>
        <v>14</v>
      </c>
      <c r="CU24" s="33">
        <f ca="1">IFERROR(__xludf.DUMMYFUNCTION("""COMPUTED_VALUE"""),21)</f>
        <v>21</v>
      </c>
      <c r="CV24" s="32">
        <f ca="1">IFERROR(__xludf.DUMMYFUNCTION("""COMPUTED_VALUE"""),21)</f>
        <v>21</v>
      </c>
      <c r="CW24" s="32">
        <f ca="1">IFERROR(__xludf.DUMMYFUNCTION("""COMPUTED_VALUE"""),34)</f>
        <v>34</v>
      </c>
      <c r="CX24" s="34">
        <f ca="1">IFERROR(__xludf.DUMMYFUNCTION("""COMPUTED_VALUE"""),55)</f>
        <v>55</v>
      </c>
      <c r="CY24" s="28">
        <f>Januari!DE24</f>
        <v>0</v>
      </c>
      <c r="CZ24" s="28">
        <f>Januari!DF24</f>
        <v>2</v>
      </c>
      <c r="DA24" s="26">
        <f t="shared" si="175"/>
        <v>2</v>
      </c>
      <c r="DB24" s="25">
        <v>0</v>
      </c>
      <c r="DC24" s="25">
        <v>2</v>
      </c>
      <c r="DD24" s="26">
        <f t="shared" si="176"/>
        <v>2</v>
      </c>
      <c r="DE24" s="26">
        <f t="shared" ref="DE24:DF24" si="220">SUM(CY24+DB24)</f>
        <v>0</v>
      </c>
      <c r="DF24" s="26">
        <f t="shared" si="220"/>
        <v>4</v>
      </c>
      <c r="DG24" s="27">
        <f t="shared" si="178"/>
        <v>4</v>
      </c>
      <c r="DH24" s="30">
        <f>Januari!DN24</f>
        <v>15</v>
      </c>
      <c r="DI24" s="28">
        <f>Januari!DO24</f>
        <v>42</v>
      </c>
      <c r="DJ24" s="26">
        <f t="shared" si="179"/>
        <v>57</v>
      </c>
      <c r="DK24" s="66">
        <v>13</v>
      </c>
      <c r="DL24" s="67">
        <v>17</v>
      </c>
      <c r="DM24" s="26">
        <f t="shared" si="180"/>
        <v>30</v>
      </c>
      <c r="DN24" s="26">
        <f t="shared" ref="DN24:DO24" si="221">SUM(DH24+DK24)</f>
        <v>28</v>
      </c>
      <c r="DO24" s="26">
        <f t="shared" si="221"/>
        <v>59</v>
      </c>
      <c r="DP24" s="27">
        <f t="shared" si="182"/>
        <v>87</v>
      </c>
      <c r="DQ24" s="25">
        <f>Januari!DW24</f>
        <v>8</v>
      </c>
      <c r="DR24" s="25">
        <f>Januari!DX24</f>
        <v>4</v>
      </c>
      <c r="DS24" s="26">
        <f t="shared" si="183"/>
        <v>12</v>
      </c>
      <c r="DT24" s="68">
        <v>6</v>
      </c>
      <c r="DU24" s="59">
        <v>11</v>
      </c>
      <c r="DV24" s="26">
        <f t="shared" si="184"/>
        <v>17</v>
      </c>
      <c r="DW24" s="26">
        <f t="shared" ref="DW24:DX24" si="222">SUM(DQ24+DT24)</f>
        <v>14</v>
      </c>
      <c r="DX24" s="26">
        <f t="shared" si="222"/>
        <v>15</v>
      </c>
      <c r="DY24" s="27">
        <f t="shared" si="186"/>
        <v>29</v>
      </c>
      <c r="DZ24" s="30">
        <f>Januari!EF24</f>
        <v>29</v>
      </c>
      <c r="EA24" s="26">
        <f>Januari!EG24</f>
        <v>71</v>
      </c>
      <c r="EB24" s="26">
        <f t="shared" si="187"/>
        <v>100</v>
      </c>
      <c r="EC24" s="25">
        <v>18</v>
      </c>
      <c r="ED24" s="25">
        <v>45</v>
      </c>
      <c r="EE24" s="26">
        <f t="shared" si="188"/>
        <v>63</v>
      </c>
      <c r="EF24" s="26">
        <f t="shared" ref="EF24:EG24" si="223">SUM(DZ24+EC24)</f>
        <v>47</v>
      </c>
      <c r="EG24" s="26">
        <f t="shared" si="223"/>
        <v>116</v>
      </c>
      <c r="EH24" s="27">
        <f t="shared" si="190"/>
        <v>163</v>
      </c>
      <c r="EI24" s="30">
        <f>Januari!EO24</f>
        <v>17</v>
      </c>
      <c r="EJ24" s="26">
        <f>Januari!EP24</f>
        <v>22</v>
      </c>
      <c r="EK24" s="26">
        <f t="shared" si="191"/>
        <v>39</v>
      </c>
      <c r="EL24" s="25">
        <v>6</v>
      </c>
      <c r="EM24" s="25">
        <v>20</v>
      </c>
      <c r="EN24" s="26">
        <f t="shared" si="192"/>
        <v>26</v>
      </c>
      <c r="EO24" s="26">
        <f t="shared" ref="EO24:EP24" si="224">SUM(EI24+EL24)</f>
        <v>23</v>
      </c>
      <c r="EP24" s="26">
        <f t="shared" si="224"/>
        <v>42</v>
      </c>
      <c r="EQ24" s="27">
        <f t="shared" si="194"/>
        <v>65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24">
        <f>Januari!J25</f>
        <v>0</v>
      </c>
      <c r="E25" s="39">
        <f>Januari!K25</f>
        <v>0</v>
      </c>
      <c r="F25" s="26">
        <f t="shared" si="135"/>
        <v>0</v>
      </c>
      <c r="G25" s="25">
        <v>0</v>
      </c>
      <c r="H25" s="25">
        <v>0</v>
      </c>
      <c r="I25" s="26">
        <f t="shared" si="136"/>
        <v>0</v>
      </c>
      <c r="J25" s="26">
        <f t="shared" ref="J25:K25" si="225">SUM(D25+G25)</f>
        <v>0</v>
      </c>
      <c r="K25" s="26">
        <f t="shared" si="225"/>
        <v>0</v>
      </c>
      <c r="L25" s="27">
        <f t="shared" si="138"/>
        <v>0</v>
      </c>
      <c r="M25" s="28">
        <f>Januari!S25</f>
        <v>0</v>
      </c>
      <c r="N25" s="26">
        <f>Januari!T25</f>
        <v>1</v>
      </c>
      <c r="O25" s="26">
        <f t="shared" si="139"/>
        <v>1</v>
      </c>
      <c r="P25" s="26"/>
      <c r="Q25" s="26"/>
      <c r="R25" s="26">
        <f t="shared" si="140"/>
        <v>0</v>
      </c>
      <c r="S25" s="26">
        <f t="shared" ref="S25:T25" si="226">SUM(M25+P25)</f>
        <v>0</v>
      </c>
      <c r="T25" s="26">
        <f t="shared" si="226"/>
        <v>1</v>
      </c>
      <c r="U25" s="27">
        <f t="shared" si="142"/>
        <v>1</v>
      </c>
      <c r="V25" s="28">
        <f>Januari!AB25</f>
        <v>1</v>
      </c>
      <c r="W25" s="28">
        <f>Januari!AC25</f>
        <v>0</v>
      </c>
      <c r="X25" s="26">
        <f t="shared" si="143"/>
        <v>1</v>
      </c>
      <c r="Y25" s="68">
        <v>0</v>
      </c>
      <c r="Z25" s="59">
        <v>2</v>
      </c>
      <c r="AA25" s="26">
        <f t="shared" si="144"/>
        <v>2</v>
      </c>
      <c r="AB25" s="26">
        <f t="shared" ref="AB25:AC25" si="227">SUM(V25+Y25)</f>
        <v>1</v>
      </c>
      <c r="AC25" s="26">
        <f t="shared" si="227"/>
        <v>2</v>
      </c>
      <c r="AD25" s="27">
        <f t="shared" si="146"/>
        <v>3</v>
      </c>
      <c r="AE25" s="28">
        <f>Januari!AK25</f>
        <v>6</v>
      </c>
      <c r="AF25" s="28">
        <f>Januari!AL25</f>
        <v>18</v>
      </c>
      <c r="AG25" s="26">
        <f t="shared" si="147"/>
        <v>24</v>
      </c>
      <c r="AH25" s="25">
        <v>5</v>
      </c>
      <c r="AI25" s="25">
        <v>24</v>
      </c>
      <c r="AJ25" s="26">
        <f t="shared" si="148"/>
        <v>29</v>
      </c>
      <c r="AK25" s="26">
        <f t="shared" ref="AK25:AL25" si="228">SUM(AE25+AH25)</f>
        <v>11</v>
      </c>
      <c r="AL25" s="26">
        <f t="shared" si="228"/>
        <v>42</v>
      </c>
      <c r="AM25" s="27">
        <f t="shared" si="150"/>
        <v>53</v>
      </c>
      <c r="AN25" s="30">
        <f>Januari!AT25</f>
        <v>9</v>
      </c>
      <c r="AO25" s="26">
        <f>Januari!AU25</f>
        <v>23</v>
      </c>
      <c r="AP25" s="26">
        <f t="shared" si="151"/>
        <v>32</v>
      </c>
      <c r="AQ25" s="25">
        <v>2</v>
      </c>
      <c r="AR25" s="25">
        <v>5</v>
      </c>
      <c r="AS25" s="26">
        <f t="shared" si="152"/>
        <v>7</v>
      </c>
      <c r="AT25" s="26">
        <f t="shared" ref="AT25:AU25" si="229">SUM(AN25+AQ25)</f>
        <v>11</v>
      </c>
      <c r="AU25" s="26">
        <f t="shared" si="229"/>
        <v>28</v>
      </c>
      <c r="AV25" s="27">
        <f t="shared" si="154"/>
        <v>39</v>
      </c>
      <c r="AW25" s="28">
        <f>Januari!BC25</f>
        <v>0</v>
      </c>
      <c r="AX25" s="28">
        <f>Januari!BD25</f>
        <v>0</v>
      </c>
      <c r="AY25" s="26">
        <f t="shared" si="155"/>
        <v>0</v>
      </c>
      <c r="AZ25" s="25">
        <v>0</v>
      </c>
      <c r="BA25" s="25">
        <v>0</v>
      </c>
      <c r="BB25" s="26">
        <f t="shared" si="156"/>
        <v>0</v>
      </c>
      <c r="BC25" s="26">
        <f t="shared" ref="BC25:BD25" si="230">SUM(AW25+AZ25)</f>
        <v>0</v>
      </c>
      <c r="BD25" s="26">
        <f t="shared" si="230"/>
        <v>0</v>
      </c>
      <c r="BE25" s="27">
        <f t="shared" si="158"/>
        <v>0</v>
      </c>
      <c r="BF25" s="30">
        <f>Januari!BL25</f>
        <v>0</v>
      </c>
      <c r="BG25" s="26">
        <f>Januari!BM25</f>
        <v>0</v>
      </c>
      <c r="BH25" s="26">
        <f t="shared" si="159"/>
        <v>0</v>
      </c>
      <c r="BI25" s="48">
        <v>0</v>
      </c>
      <c r="BJ25" s="46">
        <v>0</v>
      </c>
      <c r="BK25" s="26">
        <f t="shared" si="160"/>
        <v>0</v>
      </c>
      <c r="BL25" s="26">
        <f t="shared" ref="BL25:BM25" si="231">SUM(BF25+BI25)</f>
        <v>0</v>
      </c>
      <c r="BM25" s="26">
        <f t="shared" si="231"/>
        <v>0</v>
      </c>
      <c r="BN25" s="27">
        <f t="shared" si="162"/>
        <v>0</v>
      </c>
      <c r="BO25" s="28">
        <f>Januari!BU25</f>
        <v>2</v>
      </c>
      <c r="BP25" s="28">
        <f>Januari!BV25</f>
        <v>4</v>
      </c>
      <c r="BQ25" s="26">
        <f t="shared" si="163"/>
        <v>6</v>
      </c>
      <c r="BR25" s="25">
        <v>2</v>
      </c>
      <c r="BS25" s="25">
        <v>4</v>
      </c>
      <c r="BT25" s="26">
        <f t="shared" si="164"/>
        <v>6</v>
      </c>
      <c r="BU25" s="26">
        <f t="shared" ref="BU25:BV25" si="232">SUM(BO25+BR25)</f>
        <v>4</v>
      </c>
      <c r="BV25" s="26">
        <f t="shared" si="232"/>
        <v>8</v>
      </c>
      <c r="BW25" s="27">
        <f t="shared" si="166"/>
        <v>12</v>
      </c>
      <c r="BX25" s="30">
        <f>Januari!CD25</f>
        <v>0</v>
      </c>
      <c r="BY25" s="26">
        <f>Januari!CE25</f>
        <v>0</v>
      </c>
      <c r="BZ25" s="26">
        <f t="shared" si="167"/>
        <v>0</v>
      </c>
      <c r="CA25" s="26"/>
      <c r="CB25" s="26"/>
      <c r="CC25" s="26">
        <f t="shared" si="168"/>
        <v>0</v>
      </c>
      <c r="CD25" s="26">
        <f t="shared" ref="CD25:CE25" si="233">SUM(BX25+CA25)</f>
        <v>0</v>
      </c>
      <c r="CE25" s="26">
        <f t="shared" si="233"/>
        <v>0</v>
      </c>
      <c r="CF25" s="27">
        <f t="shared" si="170"/>
        <v>0</v>
      </c>
      <c r="CG25" s="28">
        <f>Januari!CM25</f>
        <v>1</v>
      </c>
      <c r="CH25" s="28">
        <f>Januari!CN25</f>
        <v>1</v>
      </c>
      <c r="CI25" s="26">
        <f t="shared" si="171"/>
        <v>2</v>
      </c>
      <c r="CJ25" s="25">
        <v>0</v>
      </c>
      <c r="CK25" s="25">
        <v>0</v>
      </c>
      <c r="CL25" s="26">
        <f t="shared" si="172"/>
        <v>0</v>
      </c>
      <c r="CM25" s="26">
        <f t="shared" ref="CM25:CN25" si="234">SUM(CG25+CJ25)</f>
        <v>1</v>
      </c>
      <c r="CN25" s="26">
        <f t="shared" si="234"/>
        <v>1</v>
      </c>
      <c r="CO25" s="27">
        <f t="shared" si="174"/>
        <v>2</v>
      </c>
      <c r="CP25" s="31">
        <f ca="1">IFERROR(__xludf.DUMMYFUNCTION("""COMPUTED_VALUE"""),7)</f>
        <v>7</v>
      </c>
      <c r="CQ25" s="32">
        <f ca="1">IFERROR(__xludf.DUMMYFUNCTION("""COMPUTED_VALUE"""),5)</f>
        <v>5</v>
      </c>
      <c r="CR25" s="32">
        <f ca="1">IFERROR(__xludf.DUMMYFUNCTION("""COMPUTED_VALUE"""),12)</f>
        <v>12</v>
      </c>
      <c r="CS25" s="33">
        <f ca="1">IFERROR(__xludf.DUMMYFUNCTION("""COMPUTED_VALUE"""),2)</f>
        <v>2</v>
      </c>
      <c r="CT25" s="33">
        <f ca="1">IFERROR(__xludf.DUMMYFUNCTION("""COMPUTED_VALUE"""),16)</f>
        <v>16</v>
      </c>
      <c r="CU25" s="33">
        <f ca="1">IFERROR(__xludf.DUMMYFUNCTION("""COMPUTED_VALUE"""),18)</f>
        <v>18</v>
      </c>
      <c r="CV25" s="32">
        <f ca="1">IFERROR(__xludf.DUMMYFUNCTION("""COMPUTED_VALUE"""),9)</f>
        <v>9</v>
      </c>
      <c r="CW25" s="32">
        <f ca="1">IFERROR(__xludf.DUMMYFUNCTION("""COMPUTED_VALUE"""),21)</f>
        <v>21</v>
      </c>
      <c r="CX25" s="34">
        <f ca="1">IFERROR(__xludf.DUMMYFUNCTION("""COMPUTED_VALUE"""),30)</f>
        <v>30</v>
      </c>
      <c r="CY25" s="28">
        <f>Januari!DE25</f>
        <v>0</v>
      </c>
      <c r="CZ25" s="28">
        <f>Januari!DF25</f>
        <v>0</v>
      </c>
      <c r="DA25" s="26">
        <f t="shared" si="175"/>
        <v>0</v>
      </c>
      <c r="DB25" s="25">
        <v>0</v>
      </c>
      <c r="DC25" s="25">
        <v>0</v>
      </c>
      <c r="DD25" s="26">
        <f t="shared" si="176"/>
        <v>0</v>
      </c>
      <c r="DE25" s="26">
        <f t="shared" ref="DE25:DF25" si="235">SUM(CY25+DB25)</f>
        <v>0</v>
      </c>
      <c r="DF25" s="26">
        <f t="shared" si="235"/>
        <v>0</v>
      </c>
      <c r="DG25" s="27">
        <f t="shared" si="178"/>
        <v>0</v>
      </c>
      <c r="DH25" s="30">
        <f>Januari!DN25</f>
        <v>2</v>
      </c>
      <c r="DI25" s="28">
        <f>Januari!DO25</f>
        <v>2</v>
      </c>
      <c r="DJ25" s="26">
        <f t="shared" si="179"/>
        <v>4</v>
      </c>
      <c r="DK25" s="66">
        <v>1</v>
      </c>
      <c r="DL25" s="67">
        <v>4</v>
      </c>
      <c r="DM25" s="26">
        <f t="shared" si="180"/>
        <v>5</v>
      </c>
      <c r="DN25" s="26">
        <f t="shared" ref="DN25:DO25" si="236">SUM(DH25+DK25)</f>
        <v>3</v>
      </c>
      <c r="DO25" s="26">
        <f t="shared" si="236"/>
        <v>6</v>
      </c>
      <c r="DP25" s="27">
        <f t="shared" si="182"/>
        <v>9</v>
      </c>
      <c r="DQ25" s="25">
        <f>Januari!DW25</f>
        <v>2</v>
      </c>
      <c r="DR25" s="25">
        <f>Januari!DX25</f>
        <v>4</v>
      </c>
      <c r="DS25" s="26">
        <f t="shared" si="183"/>
        <v>6</v>
      </c>
      <c r="DT25" s="68">
        <v>5</v>
      </c>
      <c r="DU25" s="59">
        <v>7</v>
      </c>
      <c r="DV25" s="26">
        <f t="shared" si="184"/>
        <v>12</v>
      </c>
      <c r="DW25" s="26">
        <f t="shared" ref="DW25:DX25" si="237">SUM(DQ25+DT25)</f>
        <v>7</v>
      </c>
      <c r="DX25" s="26">
        <f t="shared" si="237"/>
        <v>11</v>
      </c>
      <c r="DY25" s="27">
        <f t="shared" si="186"/>
        <v>18</v>
      </c>
      <c r="DZ25" s="30">
        <f>Januari!EF25</f>
        <v>7</v>
      </c>
      <c r="EA25" s="26">
        <f>Januari!EG25</f>
        <v>3</v>
      </c>
      <c r="EB25" s="26">
        <f t="shared" si="187"/>
        <v>10</v>
      </c>
      <c r="EC25" s="25">
        <v>5</v>
      </c>
      <c r="ED25" s="25">
        <v>8</v>
      </c>
      <c r="EE25" s="26">
        <f t="shared" si="188"/>
        <v>13</v>
      </c>
      <c r="EF25" s="26">
        <f t="shared" ref="EF25:EG25" si="238">SUM(DZ25+EC25)</f>
        <v>12</v>
      </c>
      <c r="EG25" s="26">
        <f t="shared" si="238"/>
        <v>11</v>
      </c>
      <c r="EH25" s="27">
        <f t="shared" si="190"/>
        <v>23</v>
      </c>
      <c r="EI25" s="30">
        <f>Januari!EO25</f>
        <v>17</v>
      </c>
      <c r="EJ25" s="26">
        <f>Januari!EP25</f>
        <v>22</v>
      </c>
      <c r="EK25" s="26">
        <f t="shared" si="191"/>
        <v>39</v>
      </c>
      <c r="EL25" s="25">
        <v>6</v>
      </c>
      <c r="EM25" s="25">
        <v>21</v>
      </c>
      <c r="EN25" s="26">
        <f t="shared" si="192"/>
        <v>27</v>
      </c>
      <c r="EO25" s="26">
        <f t="shared" ref="EO25:EP25" si="239">SUM(EI25+EL25)</f>
        <v>23</v>
      </c>
      <c r="EP25" s="26">
        <f t="shared" si="239"/>
        <v>43</v>
      </c>
      <c r="EQ25" s="27">
        <f t="shared" si="194"/>
        <v>66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24">
        <f>Januari!J26</f>
        <v>0</v>
      </c>
      <c r="E26" s="39">
        <f>Januari!K26</f>
        <v>0</v>
      </c>
      <c r="F26" s="26">
        <f t="shared" si="135"/>
        <v>0</v>
      </c>
      <c r="G26" s="25">
        <v>0</v>
      </c>
      <c r="H26" s="25">
        <v>0</v>
      </c>
      <c r="I26" s="26">
        <f t="shared" si="136"/>
        <v>0</v>
      </c>
      <c r="J26" s="26">
        <f t="shared" ref="J26:K26" si="240">SUM(D26+G26)</f>
        <v>0</v>
      </c>
      <c r="K26" s="26">
        <f t="shared" si="240"/>
        <v>0</v>
      </c>
      <c r="L26" s="27">
        <f t="shared" si="138"/>
        <v>0</v>
      </c>
      <c r="M26" s="28">
        <f>Januari!S26</f>
        <v>0</v>
      </c>
      <c r="N26" s="26">
        <f>Januari!T26</f>
        <v>1</v>
      </c>
      <c r="O26" s="26">
        <f t="shared" si="139"/>
        <v>1</v>
      </c>
      <c r="P26" s="26"/>
      <c r="Q26" s="26"/>
      <c r="R26" s="26">
        <f t="shared" si="140"/>
        <v>0</v>
      </c>
      <c r="S26" s="26">
        <f t="shared" ref="S26:T26" si="241">SUM(M26+P26)</f>
        <v>0</v>
      </c>
      <c r="T26" s="26">
        <f t="shared" si="241"/>
        <v>1</v>
      </c>
      <c r="U26" s="27">
        <f t="shared" si="142"/>
        <v>1</v>
      </c>
      <c r="V26" s="28">
        <f>Januari!AB26</f>
        <v>1</v>
      </c>
      <c r="W26" s="28">
        <f>Januari!AC26</f>
        <v>0</v>
      </c>
      <c r="X26" s="26">
        <f t="shared" si="143"/>
        <v>1</v>
      </c>
      <c r="Y26" s="68">
        <v>0</v>
      </c>
      <c r="Z26" s="59">
        <v>2</v>
      </c>
      <c r="AA26" s="26">
        <f t="shared" si="144"/>
        <v>2</v>
      </c>
      <c r="AB26" s="26">
        <f t="shared" ref="AB26:AC26" si="242">SUM(V26+Y26)</f>
        <v>1</v>
      </c>
      <c r="AC26" s="26">
        <f t="shared" si="242"/>
        <v>2</v>
      </c>
      <c r="AD26" s="27">
        <f t="shared" si="146"/>
        <v>3</v>
      </c>
      <c r="AE26" s="28">
        <f>Januari!AK26</f>
        <v>19</v>
      </c>
      <c r="AF26" s="28">
        <f>Januari!AL26</f>
        <v>40</v>
      </c>
      <c r="AG26" s="26">
        <f t="shared" si="147"/>
        <v>59</v>
      </c>
      <c r="AH26" s="25">
        <v>9</v>
      </c>
      <c r="AI26" s="25">
        <v>46</v>
      </c>
      <c r="AJ26" s="26">
        <f t="shared" si="148"/>
        <v>55</v>
      </c>
      <c r="AK26" s="26">
        <f t="shared" ref="AK26:AL26" si="243">SUM(AE26+AH26)</f>
        <v>28</v>
      </c>
      <c r="AL26" s="26">
        <f t="shared" si="243"/>
        <v>86</v>
      </c>
      <c r="AM26" s="27">
        <f t="shared" si="150"/>
        <v>114</v>
      </c>
      <c r="AN26" s="30">
        <f>Januari!AT26</f>
        <v>9</v>
      </c>
      <c r="AO26" s="26">
        <f>Januari!AU26</f>
        <v>23</v>
      </c>
      <c r="AP26" s="26">
        <f t="shared" si="151"/>
        <v>32</v>
      </c>
      <c r="AQ26" s="25">
        <v>2</v>
      </c>
      <c r="AR26" s="25">
        <v>5</v>
      </c>
      <c r="AS26" s="26">
        <f t="shared" si="152"/>
        <v>7</v>
      </c>
      <c r="AT26" s="26">
        <f t="shared" ref="AT26:AU26" si="244">SUM(AN26+AQ26)</f>
        <v>11</v>
      </c>
      <c r="AU26" s="26">
        <f t="shared" si="244"/>
        <v>28</v>
      </c>
      <c r="AV26" s="27">
        <f t="shared" si="154"/>
        <v>39</v>
      </c>
      <c r="AW26" s="28">
        <f>Januari!BC26</f>
        <v>0</v>
      </c>
      <c r="AX26" s="28">
        <f>Januari!BD26</f>
        <v>0</v>
      </c>
      <c r="AY26" s="26">
        <f t="shared" si="155"/>
        <v>0</v>
      </c>
      <c r="AZ26" s="25">
        <v>0</v>
      </c>
      <c r="BA26" s="25">
        <v>0</v>
      </c>
      <c r="BB26" s="26">
        <f t="shared" si="156"/>
        <v>0</v>
      </c>
      <c r="BC26" s="26">
        <f t="shared" ref="BC26:BD26" si="245">SUM(AW26+AZ26)</f>
        <v>0</v>
      </c>
      <c r="BD26" s="26">
        <f t="shared" si="245"/>
        <v>0</v>
      </c>
      <c r="BE26" s="27">
        <f t="shared" si="158"/>
        <v>0</v>
      </c>
      <c r="BF26" s="30">
        <f>Januari!BL26</f>
        <v>0</v>
      </c>
      <c r="BG26" s="26">
        <f>Januari!BM26</f>
        <v>0</v>
      </c>
      <c r="BH26" s="26">
        <f t="shared" si="159"/>
        <v>0</v>
      </c>
      <c r="BI26" s="48">
        <v>0</v>
      </c>
      <c r="BJ26" s="46">
        <v>0</v>
      </c>
      <c r="BK26" s="26">
        <f t="shared" si="160"/>
        <v>0</v>
      </c>
      <c r="BL26" s="26">
        <f t="shared" ref="BL26:BM26" si="246">SUM(BF26+BI26)</f>
        <v>0</v>
      </c>
      <c r="BM26" s="26">
        <f t="shared" si="246"/>
        <v>0</v>
      </c>
      <c r="BN26" s="27">
        <f t="shared" si="162"/>
        <v>0</v>
      </c>
      <c r="BO26" s="28">
        <f>Januari!BU26</f>
        <v>2</v>
      </c>
      <c r="BP26" s="28">
        <f>Januari!BV26</f>
        <v>4</v>
      </c>
      <c r="BQ26" s="26">
        <f t="shared" si="163"/>
        <v>6</v>
      </c>
      <c r="BR26" s="25">
        <v>2</v>
      </c>
      <c r="BS26" s="25">
        <v>4</v>
      </c>
      <c r="BT26" s="26">
        <f t="shared" si="164"/>
        <v>6</v>
      </c>
      <c r="BU26" s="26">
        <f t="shared" ref="BU26:BV26" si="247">SUM(BO26+BR26)</f>
        <v>4</v>
      </c>
      <c r="BV26" s="26">
        <f t="shared" si="247"/>
        <v>8</v>
      </c>
      <c r="BW26" s="27">
        <f t="shared" si="166"/>
        <v>12</v>
      </c>
      <c r="BX26" s="30">
        <f>Januari!CD26</f>
        <v>0</v>
      </c>
      <c r="BY26" s="26">
        <f>Januari!CE26</f>
        <v>0</v>
      </c>
      <c r="BZ26" s="26">
        <f t="shared" si="167"/>
        <v>0</v>
      </c>
      <c r="CA26" s="26"/>
      <c r="CB26" s="26"/>
      <c r="CC26" s="26">
        <f t="shared" si="168"/>
        <v>0</v>
      </c>
      <c r="CD26" s="26">
        <f t="shared" ref="CD26:CE26" si="248">SUM(BX26+CA26)</f>
        <v>0</v>
      </c>
      <c r="CE26" s="26">
        <f t="shared" si="248"/>
        <v>0</v>
      </c>
      <c r="CF26" s="27">
        <f t="shared" si="170"/>
        <v>0</v>
      </c>
      <c r="CG26" s="28">
        <f>Januari!CM26</f>
        <v>1</v>
      </c>
      <c r="CH26" s="28">
        <f>Januari!CN26</f>
        <v>1</v>
      </c>
      <c r="CI26" s="26">
        <f t="shared" si="171"/>
        <v>2</v>
      </c>
      <c r="CJ26" s="25">
        <v>0</v>
      </c>
      <c r="CK26" s="25">
        <v>0</v>
      </c>
      <c r="CL26" s="26">
        <f t="shared" si="172"/>
        <v>0</v>
      </c>
      <c r="CM26" s="26">
        <f t="shared" ref="CM26:CN26" si="249">SUM(CG26+CJ26)</f>
        <v>1</v>
      </c>
      <c r="CN26" s="26">
        <f t="shared" si="249"/>
        <v>1</v>
      </c>
      <c r="CO26" s="27">
        <f t="shared" si="174"/>
        <v>2</v>
      </c>
      <c r="CP26" s="31">
        <f ca="1">IFERROR(__xludf.DUMMYFUNCTION("""COMPUTED_VALUE"""),7)</f>
        <v>7</v>
      </c>
      <c r="CQ26" s="32">
        <f ca="1">IFERROR(__xludf.DUMMYFUNCTION("""COMPUTED_VALUE"""),5)</f>
        <v>5</v>
      </c>
      <c r="CR26" s="32">
        <f ca="1">IFERROR(__xludf.DUMMYFUNCTION("""COMPUTED_VALUE"""),12)</f>
        <v>12</v>
      </c>
      <c r="CS26" s="33">
        <f ca="1">IFERROR(__xludf.DUMMYFUNCTION("""COMPUTED_VALUE"""),2)</f>
        <v>2</v>
      </c>
      <c r="CT26" s="33">
        <f ca="1">IFERROR(__xludf.DUMMYFUNCTION("""COMPUTED_VALUE"""),16)</f>
        <v>16</v>
      </c>
      <c r="CU26" s="33">
        <f ca="1">IFERROR(__xludf.DUMMYFUNCTION("""COMPUTED_VALUE"""),18)</f>
        <v>18</v>
      </c>
      <c r="CV26" s="32">
        <f ca="1">IFERROR(__xludf.DUMMYFUNCTION("""COMPUTED_VALUE"""),9)</f>
        <v>9</v>
      </c>
      <c r="CW26" s="32">
        <f ca="1">IFERROR(__xludf.DUMMYFUNCTION("""COMPUTED_VALUE"""),21)</f>
        <v>21</v>
      </c>
      <c r="CX26" s="34">
        <f ca="1">IFERROR(__xludf.DUMMYFUNCTION("""COMPUTED_VALUE"""),30)</f>
        <v>30</v>
      </c>
      <c r="CY26" s="28">
        <f>Januari!DE26</f>
        <v>0</v>
      </c>
      <c r="CZ26" s="28">
        <f>Januari!DF26</f>
        <v>0</v>
      </c>
      <c r="DA26" s="26">
        <f t="shared" si="175"/>
        <v>0</v>
      </c>
      <c r="DB26" s="25">
        <v>0</v>
      </c>
      <c r="DC26" s="25">
        <v>0</v>
      </c>
      <c r="DD26" s="26">
        <f t="shared" si="176"/>
        <v>0</v>
      </c>
      <c r="DE26" s="26">
        <f t="shared" ref="DE26:DF26" si="250">SUM(CY26+DB26)</f>
        <v>0</v>
      </c>
      <c r="DF26" s="26">
        <f t="shared" si="250"/>
        <v>0</v>
      </c>
      <c r="DG26" s="27">
        <f t="shared" si="178"/>
        <v>0</v>
      </c>
      <c r="DH26" s="30">
        <f>Januari!DN26</f>
        <v>2</v>
      </c>
      <c r="DI26" s="28">
        <f>Januari!DO26</f>
        <v>2</v>
      </c>
      <c r="DJ26" s="26">
        <f t="shared" si="179"/>
        <v>4</v>
      </c>
      <c r="DK26" s="66">
        <v>1</v>
      </c>
      <c r="DL26" s="67">
        <v>4</v>
      </c>
      <c r="DM26" s="26">
        <f t="shared" si="180"/>
        <v>5</v>
      </c>
      <c r="DN26" s="26">
        <f t="shared" ref="DN26:DO26" si="251">SUM(DH26+DK26)</f>
        <v>3</v>
      </c>
      <c r="DO26" s="26">
        <f t="shared" si="251"/>
        <v>6</v>
      </c>
      <c r="DP26" s="27">
        <f t="shared" si="182"/>
        <v>9</v>
      </c>
      <c r="DQ26" s="25">
        <f>Januari!DW26</f>
        <v>2</v>
      </c>
      <c r="DR26" s="25">
        <f>Januari!DX26</f>
        <v>4</v>
      </c>
      <c r="DS26" s="26">
        <f t="shared" si="183"/>
        <v>6</v>
      </c>
      <c r="DT26" s="68">
        <v>5</v>
      </c>
      <c r="DU26" s="59">
        <v>7</v>
      </c>
      <c r="DV26" s="26">
        <f t="shared" si="184"/>
        <v>12</v>
      </c>
      <c r="DW26" s="26">
        <f t="shared" ref="DW26:DX26" si="252">SUM(DQ26+DT26)</f>
        <v>7</v>
      </c>
      <c r="DX26" s="26">
        <f t="shared" si="252"/>
        <v>11</v>
      </c>
      <c r="DY26" s="27">
        <f t="shared" si="186"/>
        <v>18</v>
      </c>
      <c r="DZ26" s="30">
        <f>Januari!EF26</f>
        <v>7</v>
      </c>
      <c r="EA26" s="26">
        <f>Januari!EG26</f>
        <v>3</v>
      </c>
      <c r="EB26" s="26">
        <f t="shared" si="187"/>
        <v>10</v>
      </c>
      <c r="EC26" s="25">
        <v>5</v>
      </c>
      <c r="ED26" s="25">
        <v>8</v>
      </c>
      <c r="EE26" s="26">
        <f t="shared" si="188"/>
        <v>13</v>
      </c>
      <c r="EF26" s="26">
        <f t="shared" ref="EF26:EG26" si="253">SUM(DZ26+EC26)</f>
        <v>12</v>
      </c>
      <c r="EG26" s="26">
        <f t="shared" si="253"/>
        <v>11</v>
      </c>
      <c r="EH26" s="27">
        <f t="shared" si="190"/>
        <v>23</v>
      </c>
      <c r="EI26" s="30">
        <f>Januari!EO26</f>
        <v>17</v>
      </c>
      <c r="EJ26" s="26">
        <f>Januari!EP26</f>
        <v>22</v>
      </c>
      <c r="EK26" s="26">
        <f t="shared" si="191"/>
        <v>39</v>
      </c>
      <c r="EL26" s="25">
        <v>6</v>
      </c>
      <c r="EM26" s="25">
        <v>21</v>
      </c>
      <c r="EN26" s="26">
        <f t="shared" si="192"/>
        <v>27</v>
      </c>
      <c r="EO26" s="26">
        <f t="shared" ref="EO26:EP26" si="254">SUM(EI26+EL26)</f>
        <v>23</v>
      </c>
      <c r="EP26" s="26">
        <f t="shared" si="254"/>
        <v>43</v>
      </c>
      <c r="EQ26" s="27">
        <f t="shared" si="194"/>
        <v>66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24">
        <f>Januari!J27</f>
        <v>0</v>
      </c>
      <c r="E27" s="39">
        <f>Januari!K27</f>
        <v>0</v>
      </c>
      <c r="F27" s="26">
        <f t="shared" si="135"/>
        <v>0</v>
      </c>
      <c r="G27" s="25">
        <v>0</v>
      </c>
      <c r="H27" s="25">
        <v>0</v>
      </c>
      <c r="I27" s="26">
        <f t="shared" si="136"/>
        <v>0</v>
      </c>
      <c r="J27" s="26">
        <f t="shared" ref="J27:K27" si="255">SUM(D27+G27)</f>
        <v>0</v>
      </c>
      <c r="K27" s="26">
        <f t="shared" si="255"/>
        <v>0</v>
      </c>
      <c r="L27" s="27">
        <f t="shared" si="138"/>
        <v>0</v>
      </c>
      <c r="M27" s="28">
        <f>Januari!S27</f>
        <v>0</v>
      </c>
      <c r="N27" s="26">
        <f>Januari!T27</f>
        <v>1</v>
      </c>
      <c r="O27" s="26">
        <f t="shared" si="139"/>
        <v>1</v>
      </c>
      <c r="P27" s="26"/>
      <c r="Q27" s="26"/>
      <c r="R27" s="26">
        <f t="shared" si="140"/>
        <v>0</v>
      </c>
      <c r="S27" s="26">
        <f t="shared" ref="S27:T27" si="256">SUM(M27+P27)</f>
        <v>0</v>
      </c>
      <c r="T27" s="26">
        <f t="shared" si="256"/>
        <v>1</v>
      </c>
      <c r="U27" s="27">
        <f t="shared" si="142"/>
        <v>1</v>
      </c>
      <c r="V27" s="28">
        <f>Januari!AB27</f>
        <v>3</v>
      </c>
      <c r="W27" s="28">
        <f>Januari!AC27</f>
        <v>1</v>
      </c>
      <c r="X27" s="26">
        <f t="shared" si="143"/>
        <v>4</v>
      </c>
      <c r="Y27" s="48">
        <v>1</v>
      </c>
      <c r="Z27" s="46">
        <v>2</v>
      </c>
      <c r="AA27" s="26">
        <f t="shared" si="144"/>
        <v>3</v>
      </c>
      <c r="AB27" s="26">
        <f t="shared" ref="AB27:AC27" si="257">SUM(V27+Y27)</f>
        <v>4</v>
      </c>
      <c r="AC27" s="26">
        <f t="shared" si="257"/>
        <v>3</v>
      </c>
      <c r="AD27" s="27">
        <f t="shared" si="146"/>
        <v>7</v>
      </c>
      <c r="AE27" s="28">
        <f>Januari!AK27</f>
        <v>14</v>
      </c>
      <c r="AF27" s="28">
        <f>Januari!AL27</f>
        <v>31</v>
      </c>
      <c r="AG27" s="26">
        <f t="shared" si="147"/>
        <v>45</v>
      </c>
      <c r="AH27" s="25">
        <v>5</v>
      </c>
      <c r="AI27" s="25">
        <v>39</v>
      </c>
      <c r="AJ27" s="26">
        <f t="shared" si="148"/>
        <v>44</v>
      </c>
      <c r="AK27" s="26">
        <f t="shared" ref="AK27:AL27" si="258">SUM(AE27+AH27)</f>
        <v>19</v>
      </c>
      <c r="AL27" s="26">
        <f t="shared" si="258"/>
        <v>70</v>
      </c>
      <c r="AM27" s="27">
        <f t="shared" si="150"/>
        <v>89</v>
      </c>
      <c r="AN27" s="30">
        <f>Januari!AT27</f>
        <v>3</v>
      </c>
      <c r="AO27" s="26">
        <f>Januari!AU27</f>
        <v>6</v>
      </c>
      <c r="AP27" s="26">
        <f t="shared" si="151"/>
        <v>9</v>
      </c>
      <c r="AQ27" s="25">
        <v>1</v>
      </c>
      <c r="AR27" s="25">
        <v>0</v>
      </c>
      <c r="AS27" s="26">
        <f t="shared" si="152"/>
        <v>1</v>
      </c>
      <c r="AT27" s="26">
        <f t="shared" ref="AT27:AU27" si="259">SUM(AN27+AQ27)</f>
        <v>4</v>
      </c>
      <c r="AU27" s="26">
        <f t="shared" si="259"/>
        <v>6</v>
      </c>
      <c r="AV27" s="27">
        <f t="shared" si="154"/>
        <v>10</v>
      </c>
      <c r="AW27" s="28">
        <f>Januari!BC27</f>
        <v>0</v>
      </c>
      <c r="AX27" s="28">
        <f>Januari!BD27</f>
        <v>0</v>
      </c>
      <c r="AY27" s="26">
        <f t="shared" si="155"/>
        <v>0</v>
      </c>
      <c r="AZ27" s="25">
        <v>0</v>
      </c>
      <c r="BA27" s="25">
        <v>0</v>
      </c>
      <c r="BB27" s="26">
        <f t="shared" si="156"/>
        <v>0</v>
      </c>
      <c r="BC27" s="26">
        <f t="shared" ref="BC27:BD27" si="260">SUM(AW27+AZ27)</f>
        <v>0</v>
      </c>
      <c r="BD27" s="26">
        <f t="shared" si="260"/>
        <v>0</v>
      </c>
      <c r="BE27" s="27">
        <f t="shared" si="158"/>
        <v>0</v>
      </c>
      <c r="BF27" s="30">
        <f>Januari!BL27</f>
        <v>0</v>
      </c>
      <c r="BG27" s="26">
        <f>Januari!BM27</f>
        <v>0</v>
      </c>
      <c r="BH27" s="26">
        <f t="shared" si="159"/>
        <v>0</v>
      </c>
      <c r="BI27" s="48">
        <v>0</v>
      </c>
      <c r="BJ27" s="46">
        <v>0</v>
      </c>
      <c r="BK27" s="26">
        <f t="shared" si="160"/>
        <v>0</v>
      </c>
      <c r="BL27" s="26">
        <f t="shared" ref="BL27:BM27" si="261">SUM(BF27+BI27)</f>
        <v>0</v>
      </c>
      <c r="BM27" s="26">
        <f t="shared" si="261"/>
        <v>0</v>
      </c>
      <c r="BN27" s="27">
        <f t="shared" si="162"/>
        <v>0</v>
      </c>
      <c r="BO27" s="28">
        <f>Januari!BU27</f>
        <v>2</v>
      </c>
      <c r="BP27" s="28">
        <f>Januari!BV27</f>
        <v>0</v>
      </c>
      <c r="BQ27" s="26">
        <f t="shared" si="163"/>
        <v>2</v>
      </c>
      <c r="BR27" s="25">
        <v>1</v>
      </c>
      <c r="BS27" s="25">
        <v>1</v>
      </c>
      <c r="BT27" s="26">
        <f t="shared" si="164"/>
        <v>2</v>
      </c>
      <c r="BU27" s="26">
        <f t="shared" ref="BU27:BV27" si="262">SUM(BO27+BR27)</f>
        <v>3</v>
      </c>
      <c r="BV27" s="26">
        <f t="shared" si="262"/>
        <v>1</v>
      </c>
      <c r="BW27" s="27">
        <f t="shared" si="166"/>
        <v>4</v>
      </c>
      <c r="BX27" s="30">
        <f>Januari!CD27</f>
        <v>0</v>
      </c>
      <c r="BY27" s="26">
        <f>Januari!CE27</f>
        <v>0</v>
      </c>
      <c r="BZ27" s="26">
        <f t="shared" si="167"/>
        <v>0</v>
      </c>
      <c r="CA27" s="25">
        <v>1</v>
      </c>
      <c r="CB27" s="25">
        <v>1</v>
      </c>
      <c r="CC27" s="26">
        <f t="shared" si="168"/>
        <v>2</v>
      </c>
      <c r="CD27" s="26">
        <f t="shared" ref="CD27:CE27" si="263">SUM(BX27+CA27)</f>
        <v>1</v>
      </c>
      <c r="CE27" s="26">
        <f t="shared" si="263"/>
        <v>1</v>
      </c>
      <c r="CF27" s="27">
        <f t="shared" si="170"/>
        <v>2</v>
      </c>
      <c r="CG27" s="28">
        <f>Januari!CM27</f>
        <v>0</v>
      </c>
      <c r="CH27" s="28">
        <f>Januari!CN27</f>
        <v>0</v>
      </c>
      <c r="CI27" s="26">
        <f t="shared" si="171"/>
        <v>0</v>
      </c>
      <c r="CJ27" s="25">
        <v>0</v>
      </c>
      <c r="CK27" s="25">
        <v>0</v>
      </c>
      <c r="CL27" s="26">
        <f t="shared" si="172"/>
        <v>0</v>
      </c>
      <c r="CM27" s="26">
        <f t="shared" ref="CM27:CN27" si="264">SUM(CG27+CJ27)</f>
        <v>0</v>
      </c>
      <c r="CN27" s="26">
        <f t="shared" si="264"/>
        <v>0</v>
      </c>
      <c r="CO27" s="27">
        <f t="shared" si="174"/>
        <v>0</v>
      </c>
      <c r="CP27" s="31">
        <f ca="1">IFERROR(__xludf.DUMMYFUNCTION("""COMPUTED_VALUE"""),10)</f>
        <v>10</v>
      </c>
      <c r="CQ27" s="32">
        <f ca="1">IFERROR(__xludf.DUMMYFUNCTION("""COMPUTED_VALUE"""),13)</f>
        <v>13</v>
      </c>
      <c r="CR27" s="32">
        <f ca="1">IFERROR(__xludf.DUMMYFUNCTION("""COMPUTED_VALUE"""),23)</f>
        <v>23</v>
      </c>
      <c r="CS27" s="33">
        <f ca="1">IFERROR(__xludf.DUMMYFUNCTION("""COMPUTED_VALUE"""),23)</f>
        <v>23</v>
      </c>
      <c r="CT27" s="33">
        <f ca="1">IFERROR(__xludf.DUMMYFUNCTION("""COMPUTED_VALUE"""),32)</f>
        <v>32</v>
      </c>
      <c r="CU27" s="33">
        <f ca="1">IFERROR(__xludf.DUMMYFUNCTION("""COMPUTED_VALUE"""),55)</f>
        <v>55</v>
      </c>
      <c r="CV27" s="32">
        <f ca="1">IFERROR(__xludf.DUMMYFUNCTION("""COMPUTED_VALUE"""),33)</f>
        <v>33</v>
      </c>
      <c r="CW27" s="32">
        <f ca="1">IFERROR(__xludf.DUMMYFUNCTION("""COMPUTED_VALUE"""),45)</f>
        <v>45</v>
      </c>
      <c r="CX27" s="34">
        <f ca="1">IFERROR(__xludf.DUMMYFUNCTION("""COMPUTED_VALUE"""),78)</f>
        <v>78</v>
      </c>
      <c r="CY27" s="28">
        <f>Januari!DE27</f>
        <v>0</v>
      </c>
      <c r="CZ27" s="28">
        <f>Januari!DF27</f>
        <v>1</v>
      </c>
      <c r="DA27" s="26">
        <f t="shared" si="175"/>
        <v>1</v>
      </c>
      <c r="DB27" s="25">
        <v>1</v>
      </c>
      <c r="DC27" s="25">
        <v>1</v>
      </c>
      <c r="DD27" s="26">
        <f t="shared" si="176"/>
        <v>2</v>
      </c>
      <c r="DE27" s="26">
        <f t="shared" ref="DE27:DF27" si="265">SUM(CY27+DB27)</f>
        <v>1</v>
      </c>
      <c r="DF27" s="26">
        <f t="shared" si="265"/>
        <v>2</v>
      </c>
      <c r="DG27" s="27">
        <f t="shared" si="178"/>
        <v>3</v>
      </c>
      <c r="DH27" s="30">
        <f>Januari!DN27</f>
        <v>8</v>
      </c>
      <c r="DI27" s="28">
        <f>Januari!DO27</f>
        <v>7</v>
      </c>
      <c r="DJ27" s="26">
        <f t="shared" si="179"/>
        <v>15</v>
      </c>
      <c r="DK27" s="66">
        <v>3</v>
      </c>
      <c r="DL27" s="67">
        <v>4</v>
      </c>
      <c r="DM27" s="26">
        <f t="shared" si="180"/>
        <v>7</v>
      </c>
      <c r="DN27" s="26">
        <f t="shared" ref="DN27:DO27" si="266">SUM(DH27+DK27)</f>
        <v>11</v>
      </c>
      <c r="DO27" s="26">
        <f t="shared" si="266"/>
        <v>11</v>
      </c>
      <c r="DP27" s="27">
        <f t="shared" si="182"/>
        <v>22</v>
      </c>
      <c r="DQ27" s="25">
        <f>Januari!DW27</f>
        <v>2</v>
      </c>
      <c r="DR27" s="25">
        <f>Januari!DX27</f>
        <v>0</v>
      </c>
      <c r="DS27" s="26">
        <f t="shared" si="183"/>
        <v>2</v>
      </c>
      <c r="DT27" s="68">
        <v>6</v>
      </c>
      <c r="DU27" s="59">
        <v>7</v>
      </c>
      <c r="DV27" s="26">
        <f t="shared" si="184"/>
        <v>13</v>
      </c>
      <c r="DW27" s="26">
        <f t="shared" ref="DW27:DX27" si="267">SUM(DQ27+DT27)</f>
        <v>8</v>
      </c>
      <c r="DX27" s="26">
        <f t="shared" si="267"/>
        <v>7</v>
      </c>
      <c r="DY27" s="27">
        <f t="shared" si="186"/>
        <v>15</v>
      </c>
      <c r="DZ27" s="30">
        <f>Januari!EF27</f>
        <v>3</v>
      </c>
      <c r="EA27" s="26">
        <f>Januari!EG27</f>
        <v>2</v>
      </c>
      <c r="EB27" s="26">
        <f t="shared" si="187"/>
        <v>5</v>
      </c>
      <c r="EC27" s="25">
        <v>5</v>
      </c>
      <c r="ED27" s="25">
        <v>5</v>
      </c>
      <c r="EE27" s="26">
        <f t="shared" si="188"/>
        <v>10</v>
      </c>
      <c r="EF27" s="26">
        <f t="shared" ref="EF27:EG27" si="268">SUM(DZ27+EC27)</f>
        <v>8</v>
      </c>
      <c r="EG27" s="26">
        <f t="shared" si="268"/>
        <v>7</v>
      </c>
      <c r="EH27" s="27">
        <f t="shared" si="190"/>
        <v>15</v>
      </c>
      <c r="EI27" s="30">
        <f>Januari!EO27</f>
        <v>6</v>
      </c>
      <c r="EJ27" s="26">
        <f>Januari!EP27</f>
        <v>6</v>
      </c>
      <c r="EK27" s="26">
        <f t="shared" si="191"/>
        <v>12</v>
      </c>
      <c r="EL27" s="25">
        <v>2</v>
      </c>
      <c r="EM27" s="25">
        <v>5</v>
      </c>
      <c r="EN27" s="26">
        <f t="shared" si="192"/>
        <v>7</v>
      </c>
      <c r="EO27" s="26">
        <f t="shared" ref="EO27:EP27" si="269">SUM(EI27+EL27)</f>
        <v>8</v>
      </c>
      <c r="EP27" s="26">
        <f t="shared" si="269"/>
        <v>11</v>
      </c>
      <c r="EQ27" s="27">
        <f t="shared" si="194"/>
        <v>19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24">
        <f>Januari!J28</f>
        <v>0</v>
      </c>
      <c r="E28" s="39">
        <f>Januari!K28</f>
        <v>0</v>
      </c>
      <c r="F28" s="26">
        <f t="shared" si="135"/>
        <v>0</v>
      </c>
      <c r="G28" s="25">
        <v>0</v>
      </c>
      <c r="H28" s="25">
        <v>0</v>
      </c>
      <c r="I28" s="26">
        <f t="shared" si="136"/>
        <v>0</v>
      </c>
      <c r="J28" s="26">
        <f t="shared" ref="J28:K28" si="270">SUM(D28+G28)</f>
        <v>0</v>
      </c>
      <c r="K28" s="26">
        <f t="shared" si="270"/>
        <v>0</v>
      </c>
      <c r="L28" s="27">
        <f t="shared" si="138"/>
        <v>0</v>
      </c>
      <c r="M28" s="28">
        <f>Januari!S28</f>
        <v>0</v>
      </c>
      <c r="N28" s="26">
        <f>Januari!T28</f>
        <v>0</v>
      </c>
      <c r="O28" s="26">
        <f t="shared" si="139"/>
        <v>0</v>
      </c>
      <c r="P28" s="26"/>
      <c r="Q28" s="26"/>
      <c r="R28" s="26">
        <f t="shared" si="140"/>
        <v>0</v>
      </c>
      <c r="S28" s="26">
        <f t="shared" ref="S28:T28" si="271">SUM(M28+P28)</f>
        <v>0</v>
      </c>
      <c r="T28" s="26">
        <f t="shared" si="271"/>
        <v>0</v>
      </c>
      <c r="U28" s="27">
        <f t="shared" si="142"/>
        <v>0</v>
      </c>
      <c r="V28" s="28">
        <f>Januari!AB28</f>
        <v>3</v>
      </c>
      <c r="W28" s="28">
        <f>Januari!AC28</f>
        <v>1</v>
      </c>
      <c r="X28" s="26">
        <f t="shared" si="143"/>
        <v>4</v>
      </c>
      <c r="Y28" s="68">
        <v>1</v>
      </c>
      <c r="Z28" s="59">
        <v>2</v>
      </c>
      <c r="AA28" s="26">
        <f t="shared" si="144"/>
        <v>3</v>
      </c>
      <c r="AB28" s="26">
        <f t="shared" ref="AB28:AC28" si="272">SUM(V28+Y28)</f>
        <v>4</v>
      </c>
      <c r="AC28" s="26">
        <f t="shared" si="272"/>
        <v>3</v>
      </c>
      <c r="AD28" s="27">
        <f t="shared" si="146"/>
        <v>7</v>
      </c>
      <c r="AE28" s="28">
        <f>Januari!AK28</f>
        <v>14</v>
      </c>
      <c r="AF28" s="28">
        <f>Januari!AL28</f>
        <v>31</v>
      </c>
      <c r="AG28" s="26">
        <f t="shared" si="147"/>
        <v>45</v>
      </c>
      <c r="AH28" s="25">
        <v>5</v>
      </c>
      <c r="AI28" s="25">
        <v>39</v>
      </c>
      <c r="AJ28" s="26">
        <f t="shared" si="148"/>
        <v>44</v>
      </c>
      <c r="AK28" s="26">
        <f t="shared" ref="AK28:AL28" si="273">SUM(AE28+AH28)</f>
        <v>19</v>
      </c>
      <c r="AL28" s="26">
        <f t="shared" si="273"/>
        <v>70</v>
      </c>
      <c r="AM28" s="27">
        <f t="shared" si="150"/>
        <v>89</v>
      </c>
      <c r="AN28" s="30">
        <f>Januari!AT28</f>
        <v>3</v>
      </c>
      <c r="AO28" s="26">
        <f>Januari!AU28</f>
        <v>6</v>
      </c>
      <c r="AP28" s="26">
        <f t="shared" si="151"/>
        <v>9</v>
      </c>
      <c r="AQ28" s="25">
        <v>1</v>
      </c>
      <c r="AR28" s="25">
        <v>0</v>
      </c>
      <c r="AS28" s="26">
        <f t="shared" si="152"/>
        <v>1</v>
      </c>
      <c r="AT28" s="26">
        <f t="shared" ref="AT28:AU28" si="274">SUM(AN28+AQ28)</f>
        <v>4</v>
      </c>
      <c r="AU28" s="26">
        <f t="shared" si="274"/>
        <v>6</v>
      </c>
      <c r="AV28" s="27">
        <f t="shared" si="154"/>
        <v>10</v>
      </c>
      <c r="AW28" s="28">
        <f>Januari!BC28</f>
        <v>0</v>
      </c>
      <c r="AX28" s="28">
        <f>Januari!BD28</f>
        <v>0</v>
      </c>
      <c r="AY28" s="26">
        <f t="shared" si="155"/>
        <v>0</v>
      </c>
      <c r="AZ28" s="25">
        <v>0</v>
      </c>
      <c r="BA28" s="25">
        <v>0</v>
      </c>
      <c r="BB28" s="26">
        <f t="shared" si="156"/>
        <v>0</v>
      </c>
      <c r="BC28" s="26">
        <f t="shared" ref="BC28:BD28" si="275">SUM(AW28+AZ28)</f>
        <v>0</v>
      </c>
      <c r="BD28" s="26">
        <f t="shared" si="275"/>
        <v>0</v>
      </c>
      <c r="BE28" s="27">
        <f t="shared" si="158"/>
        <v>0</v>
      </c>
      <c r="BF28" s="30">
        <f>Januari!BL28</f>
        <v>2</v>
      </c>
      <c r="BG28" s="26">
        <f>Januari!BM28</f>
        <v>3</v>
      </c>
      <c r="BH28" s="26">
        <f t="shared" si="159"/>
        <v>5</v>
      </c>
      <c r="BI28" s="48">
        <v>1</v>
      </c>
      <c r="BJ28" s="46">
        <v>0</v>
      </c>
      <c r="BK28" s="26">
        <f t="shared" si="160"/>
        <v>1</v>
      </c>
      <c r="BL28" s="26">
        <f t="shared" ref="BL28:BM28" si="276">SUM(BF28+BI28)</f>
        <v>3</v>
      </c>
      <c r="BM28" s="26">
        <f t="shared" si="276"/>
        <v>3</v>
      </c>
      <c r="BN28" s="27">
        <f t="shared" si="162"/>
        <v>6</v>
      </c>
      <c r="BO28" s="28">
        <f>Januari!BU28</f>
        <v>1</v>
      </c>
      <c r="BP28" s="28">
        <f>Januari!BV28</f>
        <v>0</v>
      </c>
      <c r="BQ28" s="26">
        <f t="shared" si="163"/>
        <v>1</v>
      </c>
      <c r="BR28" s="25">
        <v>1</v>
      </c>
      <c r="BS28" s="25">
        <v>1</v>
      </c>
      <c r="BT28" s="26">
        <f t="shared" si="164"/>
        <v>2</v>
      </c>
      <c r="BU28" s="26">
        <f t="shared" ref="BU28:BV28" si="277">SUM(BO28+BR28)</f>
        <v>2</v>
      </c>
      <c r="BV28" s="26">
        <f t="shared" si="277"/>
        <v>1</v>
      </c>
      <c r="BW28" s="27">
        <f t="shared" si="166"/>
        <v>3</v>
      </c>
      <c r="BX28" s="30">
        <f>Januari!CD28</f>
        <v>0</v>
      </c>
      <c r="BY28" s="26">
        <f>Januari!CE28</f>
        <v>0</v>
      </c>
      <c r="BZ28" s="26">
        <f t="shared" si="167"/>
        <v>0</v>
      </c>
      <c r="CA28" s="25">
        <v>1</v>
      </c>
      <c r="CB28" s="25">
        <v>1</v>
      </c>
      <c r="CC28" s="26">
        <f t="shared" si="168"/>
        <v>2</v>
      </c>
      <c r="CD28" s="26">
        <f t="shared" ref="CD28:CE28" si="278">SUM(BX28+CA28)</f>
        <v>1</v>
      </c>
      <c r="CE28" s="26">
        <f t="shared" si="278"/>
        <v>1</v>
      </c>
      <c r="CF28" s="27">
        <f t="shared" si="170"/>
        <v>2</v>
      </c>
      <c r="CG28" s="28">
        <f>Januari!CM28</f>
        <v>0</v>
      </c>
      <c r="CH28" s="28">
        <f>Januari!CN28</f>
        <v>0</v>
      </c>
      <c r="CI28" s="26">
        <f t="shared" si="171"/>
        <v>0</v>
      </c>
      <c r="CJ28" s="25">
        <v>0</v>
      </c>
      <c r="CK28" s="25">
        <v>0</v>
      </c>
      <c r="CL28" s="26">
        <f t="shared" si="172"/>
        <v>0</v>
      </c>
      <c r="CM28" s="26">
        <f t="shared" ref="CM28:CN28" si="279">SUM(CG28+CJ28)</f>
        <v>0</v>
      </c>
      <c r="CN28" s="26">
        <f t="shared" si="279"/>
        <v>0</v>
      </c>
      <c r="CO28" s="27">
        <f t="shared" si="174"/>
        <v>0</v>
      </c>
      <c r="CP28" s="31">
        <f ca="1">IFERROR(__xludf.DUMMYFUNCTION("""COMPUTED_VALUE"""),10)</f>
        <v>10</v>
      </c>
      <c r="CQ28" s="32">
        <f ca="1">IFERROR(__xludf.DUMMYFUNCTION("""COMPUTED_VALUE"""),13)</f>
        <v>13</v>
      </c>
      <c r="CR28" s="32">
        <f ca="1">IFERROR(__xludf.DUMMYFUNCTION("""COMPUTED_VALUE"""),23)</f>
        <v>23</v>
      </c>
      <c r="CS28" s="33">
        <f ca="1">IFERROR(__xludf.DUMMYFUNCTION("""COMPUTED_VALUE"""),23)</f>
        <v>23</v>
      </c>
      <c r="CT28" s="33">
        <f ca="1">IFERROR(__xludf.DUMMYFUNCTION("""COMPUTED_VALUE"""),32)</f>
        <v>32</v>
      </c>
      <c r="CU28" s="33">
        <f ca="1">IFERROR(__xludf.DUMMYFUNCTION("""COMPUTED_VALUE"""),55)</f>
        <v>55</v>
      </c>
      <c r="CV28" s="32">
        <f ca="1">IFERROR(__xludf.DUMMYFUNCTION("""COMPUTED_VALUE"""),33)</f>
        <v>33</v>
      </c>
      <c r="CW28" s="32">
        <f ca="1">IFERROR(__xludf.DUMMYFUNCTION("""COMPUTED_VALUE"""),45)</f>
        <v>45</v>
      </c>
      <c r="CX28" s="34">
        <f ca="1">IFERROR(__xludf.DUMMYFUNCTION("""COMPUTED_VALUE"""),78)</f>
        <v>78</v>
      </c>
      <c r="CY28" s="28">
        <f>Januari!DE28</f>
        <v>0</v>
      </c>
      <c r="CZ28" s="28">
        <f>Januari!DF28</f>
        <v>1</v>
      </c>
      <c r="DA28" s="26">
        <f t="shared" si="175"/>
        <v>1</v>
      </c>
      <c r="DB28" s="25">
        <v>1</v>
      </c>
      <c r="DC28" s="25">
        <v>0</v>
      </c>
      <c r="DD28" s="26">
        <f t="shared" si="176"/>
        <v>1</v>
      </c>
      <c r="DE28" s="26">
        <f t="shared" ref="DE28:DF28" si="280">SUM(CY28+DB28)</f>
        <v>1</v>
      </c>
      <c r="DF28" s="26">
        <f t="shared" si="280"/>
        <v>1</v>
      </c>
      <c r="DG28" s="27">
        <f t="shared" si="178"/>
        <v>2</v>
      </c>
      <c r="DH28" s="30">
        <f>Januari!DN28</f>
        <v>9</v>
      </c>
      <c r="DI28" s="28">
        <f>Januari!DO28</f>
        <v>8</v>
      </c>
      <c r="DJ28" s="26">
        <f t="shared" si="179"/>
        <v>17</v>
      </c>
      <c r="DK28" s="66">
        <v>6</v>
      </c>
      <c r="DL28" s="67">
        <v>10</v>
      </c>
      <c r="DM28" s="26">
        <f t="shared" si="180"/>
        <v>16</v>
      </c>
      <c r="DN28" s="26">
        <f t="shared" ref="DN28:DO28" si="281">SUM(DH28+DK28)</f>
        <v>15</v>
      </c>
      <c r="DO28" s="26">
        <f t="shared" si="281"/>
        <v>18</v>
      </c>
      <c r="DP28" s="27">
        <f t="shared" si="182"/>
        <v>33</v>
      </c>
      <c r="DQ28" s="25">
        <f>Januari!DW28</f>
        <v>2</v>
      </c>
      <c r="DR28" s="25">
        <f>Januari!DX28</f>
        <v>0</v>
      </c>
      <c r="DS28" s="26">
        <f t="shared" si="183"/>
        <v>2</v>
      </c>
      <c r="DT28" s="68">
        <v>6</v>
      </c>
      <c r="DU28" s="59">
        <v>7</v>
      </c>
      <c r="DV28" s="26">
        <f t="shared" si="184"/>
        <v>13</v>
      </c>
      <c r="DW28" s="26">
        <f t="shared" ref="DW28:DX28" si="282">SUM(DQ28+DT28)</f>
        <v>8</v>
      </c>
      <c r="DX28" s="26">
        <f t="shared" si="282"/>
        <v>7</v>
      </c>
      <c r="DY28" s="27">
        <f t="shared" si="186"/>
        <v>15</v>
      </c>
      <c r="DZ28" s="30">
        <f>Januari!EF28</f>
        <v>3</v>
      </c>
      <c r="EA28" s="26">
        <f>Januari!EG28</f>
        <v>2</v>
      </c>
      <c r="EB28" s="26">
        <f t="shared" si="187"/>
        <v>5</v>
      </c>
      <c r="EC28" s="25">
        <v>5</v>
      </c>
      <c r="ED28" s="25">
        <v>5</v>
      </c>
      <c r="EE28" s="26">
        <f t="shared" si="188"/>
        <v>10</v>
      </c>
      <c r="EF28" s="26">
        <f t="shared" ref="EF28:EG28" si="283">SUM(DZ28+EC28)</f>
        <v>8</v>
      </c>
      <c r="EG28" s="26">
        <f t="shared" si="283"/>
        <v>7</v>
      </c>
      <c r="EH28" s="27">
        <f t="shared" si="190"/>
        <v>15</v>
      </c>
      <c r="EI28" s="30">
        <f>Januari!EO28</f>
        <v>6</v>
      </c>
      <c r="EJ28" s="26">
        <f>Januari!EP28</f>
        <v>6</v>
      </c>
      <c r="EK28" s="26">
        <f t="shared" si="191"/>
        <v>12</v>
      </c>
      <c r="EL28" s="25">
        <v>2</v>
      </c>
      <c r="EM28" s="25">
        <v>4</v>
      </c>
      <c r="EN28" s="26">
        <f t="shared" si="192"/>
        <v>6</v>
      </c>
      <c r="EO28" s="26">
        <f t="shared" ref="EO28:EP28" si="284">SUM(EI28+EL28)</f>
        <v>8</v>
      </c>
      <c r="EP28" s="26">
        <f t="shared" si="284"/>
        <v>10</v>
      </c>
      <c r="EQ28" s="27">
        <f t="shared" si="194"/>
        <v>18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24">
        <f>Januari!J29</f>
        <v>15</v>
      </c>
      <c r="E29" s="39">
        <f>Januari!K29</f>
        <v>34</v>
      </c>
      <c r="F29" s="26">
        <f t="shared" si="135"/>
        <v>49</v>
      </c>
      <c r="G29" s="25">
        <v>5</v>
      </c>
      <c r="H29" s="25">
        <v>7</v>
      </c>
      <c r="I29" s="26">
        <f t="shared" si="136"/>
        <v>12</v>
      </c>
      <c r="J29" s="26">
        <f t="shared" ref="J29:K29" si="285">SUM(D29+G29)</f>
        <v>20</v>
      </c>
      <c r="K29" s="26">
        <f t="shared" si="285"/>
        <v>41</v>
      </c>
      <c r="L29" s="27">
        <f t="shared" si="138"/>
        <v>61</v>
      </c>
      <c r="M29" s="28">
        <f>Januari!S29</f>
        <v>8</v>
      </c>
      <c r="N29" s="26">
        <f>Januari!T29</f>
        <v>10</v>
      </c>
      <c r="O29" s="26">
        <f t="shared" si="139"/>
        <v>18</v>
      </c>
      <c r="P29" s="25">
        <v>8</v>
      </c>
      <c r="Q29" s="25">
        <v>13</v>
      </c>
      <c r="R29" s="26">
        <f t="shared" si="140"/>
        <v>21</v>
      </c>
      <c r="S29" s="26">
        <f t="shared" ref="S29:T29" si="286">SUM(M29+P29)</f>
        <v>16</v>
      </c>
      <c r="T29" s="26">
        <f t="shared" si="286"/>
        <v>23</v>
      </c>
      <c r="U29" s="27">
        <f t="shared" si="142"/>
        <v>39</v>
      </c>
      <c r="V29" s="28">
        <f>Januari!AB29</f>
        <v>16</v>
      </c>
      <c r="W29" s="28">
        <f>Januari!AC29</f>
        <v>54</v>
      </c>
      <c r="X29" s="26">
        <f t="shared" si="143"/>
        <v>70</v>
      </c>
      <c r="Y29" s="68">
        <v>15</v>
      </c>
      <c r="Z29" s="59">
        <v>29</v>
      </c>
      <c r="AA29" s="26">
        <f t="shared" si="144"/>
        <v>44</v>
      </c>
      <c r="AB29" s="26">
        <f t="shared" ref="AB29:AC29" si="287">SUM(V29+Y29)</f>
        <v>31</v>
      </c>
      <c r="AC29" s="26">
        <f t="shared" si="287"/>
        <v>83</v>
      </c>
      <c r="AD29" s="27">
        <f t="shared" si="146"/>
        <v>114</v>
      </c>
      <c r="AE29" s="28">
        <f>Januari!AK29</f>
        <v>28</v>
      </c>
      <c r="AF29" s="28">
        <f>Januari!AL29</f>
        <v>78</v>
      </c>
      <c r="AG29" s="26">
        <f t="shared" si="147"/>
        <v>106</v>
      </c>
      <c r="AH29" s="25">
        <v>14</v>
      </c>
      <c r="AI29" s="25">
        <v>58</v>
      </c>
      <c r="AJ29" s="26">
        <f t="shared" si="148"/>
        <v>72</v>
      </c>
      <c r="AK29" s="26">
        <f t="shared" ref="AK29:AL29" si="288">SUM(AE29+AH29)</f>
        <v>42</v>
      </c>
      <c r="AL29" s="26">
        <f t="shared" si="288"/>
        <v>136</v>
      </c>
      <c r="AM29" s="27">
        <f t="shared" si="150"/>
        <v>178</v>
      </c>
      <c r="AN29" s="30">
        <f>Januari!AT29</f>
        <v>23</v>
      </c>
      <c r="AO29" s="26">
        <f>Januari!AU29</f>
        <v>93</v>
      </c>
      <c r="AP29" s="26">
        <f t="shared" si="151"/>
        <v>116</v>
      </c>
      <c r="AQ29" s="25">
        <v>12</v>
      </c>
      <c r="AR29" s="25">
        <v>16</v>
      </c>
      <c r="AS29" s="26">
        <f t="shared" si="152"/>
        <v>28</v>
      </c>
      <c r="AT29" s="26">
        <f t="shared" ref="AT29:AU29" si="289">SUM(AN29+AQ29)</f>
        <v>35</v>
      </c>
      <c r="AU29" s="26">
        <f t="shared" si="289"/>
        <v>109</v>
      </c>
      <c r="AV29" s="27">
        <f t="shared" si="154"/>
        <v>144</v>
      </c>
      <c r="AW29" s="28">
        <f>Januari!BC29</f>
        <v>48</v>
      </c>
      <c r="AX29" s="28">
        <f>Januari!BD29</f>
        <v>107</v>
      </c>
      <c r="AY29" s="26">
        <f t="shared" si="155"/>
        <v>155</v>
      </c>
      <c r="AZ29" s="25">
        <v>26</v>
      </c>
      <c r="BA29" s="25">
        <v>40</v>
      </c>
      <c r="BB29" s="26">
        <f t="shared" si="156"/>
        <v>66</v>
      </c>
      <c r="BC29" s="26">
        <f t="shared" ref="BC29:BD29" si="290">SUM(AW29+AZ29)</f>
        <v>74</v>
      </c>
      <c r="BD29" s="26">
        <f t="shared" si="290"/>
        <v>147</v>
      </c>
      <c r="BE29" s="27">
        <f t="shared" si="158"/>
        <v>221</v>
      </c>
      <c r="BF29" s="30">
        <f>Januari!BL29</f>
        <v>4</v>
      </c>
      <c r="BG29" s="26">
        <f>Januari!BM29</f>
        <v>20</v>
      </c>
      <c r="BH29" s="26">
        <f t="shared" si="159"/>
        <v>24</v>
      </c>
      <c r="BI29" s="48">
        <v>1</v>
      </c>
      <c r="BJ29" s="46">
        <v>0</v>
      </c>
      <c r="BK29" s="26">
        <f t="shared" si="160"/>
        <v>1</v>
      </c>
      <c r="BL29" s="26">
        <f t="shared" ref="BL29:BM29" si="291">SUM(BF29+BI29)</f>
        <v>5</v>
      </c>
      <c r="BM29" s="26">
        <f t="shared" si="291"/>
        <v>20</v>
      </c>
      <c r="BN29" s="27">
        <f t="shared" si="162"/>
        <v>25</v>
      </c>
      <c r="BO29" s="28">
        <f>Januari!BU29</f>
        <v>5</v>
      </c>
      <c r="BP29" s="28">
        <f>Januari!BV29</f>
        <v>22</v>
      </c>
      <c r="BQ29" s="26">
        <f t="shared" si="163"/>
        <v>27</v>
      </c>
      <c r="BR29" s="25">
        <v>15</v>
      </c>
      <c r="BS29" s="25">
        <v>12</v>
      </c>
      <c r="BT29" s="26">
        <f t="shared" si="164"/>
        <v>27</v>
      </c>
      <c r="BU29" s="26">
        <f t="shared" ref="BU29:BV29" si="292">SUM(BO29+BR29)</f>
        <v>20</v>
      </c>
      <c r="BV29" s="26">
        <f t="shared" si="292"/>
        <v>34</v>
      </c>
      <c r="BW29" s="27">
        <f t="shared" si="166"/>
        <v>54</v>
      </c>
      <c r="BX29" s="30">
        <f>Januari!CD29</f>
        <v>10</v>
      </c>
      <c r="BY29" s="26">
        <f>Januari!CE29</f>
        <v>35</v>
      </c>
      <c r="BZ29" s="26">
        <f t="shared" si="167"/>
        <v>45</v>
      </c>
      <c r="CA29" s="25">
        <v>2</v>
      </c>
      <c r="CB29" s="25">
        <v>6</v>
      </c>
      <c r="CC29" s="26">
        <f t="shared" si="168"/>
        <v>8</v>
      </c>
      <c r="CD29" s="26">
        <f t="shared" ref="CD29:CE29" si="293">SUM(BX29+CA29)</f>
        <v>12</v>
      </c>
      <c r="CE29" s="26">
        <f t="shared" si="293"/>
        <v>41</v>
      </c>
      <c r="CF29" s="27">
        <f t="shared" si="170"/>
        <v>53</v>
      </c>
      <c r="CG29" s="28">
        <f>Januari!CM29</f>
        <v>5</v>
      </c>
      <c r="CH29" s="28">
        <f>Januari!CN29</f>
        <v>24</v>
      </c>
      <c r="CI29" s="26">
        <f t="shared" si="171"/>
        <v>29</v>
      </c>
      <c r="CJ29" s="25">
        <v>11</v>
      </c>
      <c r="CK29" s="25">
        <v>47</v>
      </c>
      <c r="CL29" s="26">
        <f t="shared" si="172"/>
        <v>58</v>
      </c>
      <c r="CM29" s="26">
        <f t="shared" ref="CM29:CN29" si="294">SUM(CG29+CJ29)</f>
        <v>16</v>
      </c>
      <c r="CN29" s="26">
        <f t="shared" si="294"/>
        <v>71</v>
      </c>
      <c r="CO29" s="27">
        <f t="shared" si="174"/>
        <v>87</v>
      </c>
      <c r="CP29" s="31">
        <f ca="1">IFERROR(__xludf.DUMMYFUNCTION("""COMPUTED_VALUE"""),15)</f>
        <v>15</v>
      </c>
      <c r="CQ29" s="32">
        <f ca="1">IFERROR(__xludf.DUMMYFUNCTION("""COMPUTED_VALUE"""),43)</f>
        <v>43</v>
      </c>
      <c r="CR29" s="32">
        <f ca="1">IFERROR(__xludf.DUMMYFUNCTION("""COMPUTED_VALUE"""),58)</f>
        <v>58</v>
      </c>
      <c r="CS29" s="33">
        <f ca="1">IFERROR(__xludf.DUMMYFUNCTION("""COMPUTED_VALUE"""),11)</f>
        <v>11</v>
      </c>
      <c r="CT29" s="33">
        <f ca="1">IFERROR(__xludf.DUMMYFUNCTION("""COMPUTED_VALUE"""),14)</f>
        <v>14</v>
      </c>
      <c r="CU29" s="33">
        <f ca="1">IFERROR(__xludf.DUMMYFUNCTION("""COMPUTED_VALUE"""),25)</f>
        <v>25</v>
      </c>
      <c r="CV29" s="32">
        <f ca="1">IFERROR(__xludf.DUMMYFUNCTION("""COMPUTED_VALUE"""),26)</f>
        <v>26</v>
      </c>
      <c r="CW29" s="32">
        <f ca="1">IFERROR(__xludf.DUMMYFUNCTION("""COMPUTED_VALUE"""),57)</f>
        <v>57</v>
      </c>
      <c r="CX29" s="34">
        <f ca="1">IFERROR(__xludf.DUMMYFUNCTION("""COMPUTED_VALUE"""),83)</f>
        <v>83</v>
      </c>
      <c r="CY29" s="28">
        <f>Januari!DE29</f>
        <v>3</v>
      </c>
      <c r="CZ29" s="28">
        <f>Januari!DF29</f>
        <v>12</v>
      </c>
      <c r="DA29" s="26">
        <f t="shared" si="175"/>
        <v>15</v>
      </c>
      <c r="DB29" s="25">
        <v>7</v>
      </c>
      <c r="DC29" s="25">
        <v>12</v>
      </c>
      <c r="DD29" s="26">
        <f t="shared" si="176"/>
        <v>19</v>
      </c>
      <c r="DE29" s="26">
        <f t="shared" ref="DE29:DF29" si="295">SUM(CY29+DB29)</f>
        <v>10</v>
      </c>
      <c r="DF29" s="26">
        <f t="shared" si="295"/>
        <v>24</v>
      </c>
      <c r="DG29" s="27">
        <f t="shared" si="178"/>
        <v>34</v>
      </c>
      <c r="DH29" s="30">
        <f>Januari!DN29</f>
        <v>24</v>
      </c>
      <c r="DI29" s="28">
        <f>Januari!DO29</f>
        <v>53</v>
      </c>
      <c r="DJ29" s="26">
        <f t="shared" si="179"/>
        <v>77</v>
      </c>
      <c r="DK29" s="66">
        <v>21</v>
      </c>
      <c r="DL29" s="67">
        <v>42</v>
      </c>
      <c r="DM29" s="26">
        <f t="shared" si="180"/>
        <v>63</v>
      </c>
      <c r="DN29" s="26">
        <f t="shared" ref="DN29:DO29" si="296">SUM(DH29+DK29)</f>
        <v>45</v>
      </c>
      <c r="DO29" s="26">
        <f t="shared" si="296"/>
        <v>95</v>
      </c>
      <c r="DP29" s="27">
        <f t="shared" si="182"/>
        <v>140</v>
      </c>
      <c r="DQ29" s="25">
        <f>Januari!DW29</f>
        <v>9</v>
      </c>
      <c r="DR29" s="25">
        <f>Januari!DX29</f>
        <v>19</v>
      </c>
      <c r="DS29" s="26">
        <f t="shared" si="183"/>
        <v>28</v>
      </c>
      <c r="DT29" s="68">
        <v>3</v>
      </c>
      <c r="DU29" s="59">
        <v>12</v>
      </c>
      <c r="DV29" s="26">
        <f t="shared" si="184"/>
        <v>15</v>
      </c>
      <c r="DW29" s="26">
        <f t="shared" ref="DW29:DX29" si="297">SUM(DQ29+DT29)</f>
        <v>12</v>
      </c>
      <c r="DX29" s="26">
        <f t="shared" si="297"/>
        <v>31</v>
      </c>
      <c r="DY29" s="27">
        <f t="shared" si="186"/>
        <v>43</v>
      </c>
      <c r="DZ29" s="30">
        <f>Januari!EF29</f>
        <v>21</v>
      </c>
      <c r="EA29" s="26">
        <f>Januari!EG29</f>
        <v>43</v>
      </c>
      <c r="EB29" s="26">
        <f t="shared" si="187"/>
        <v>64</v>
      </c>
      <c r="EC29" s="25">
        <v>7</v>
      </c>
      <c r="ED29" s="25">
        <v>22</v>
      </c>
      <c r="EE29" s="26">
        <f t="shared" si="188"/>
        <v>29</v>
      </c>
      <c r="EF29" s="26">
        <f t="shared" ref="EF29:EG29" si="298">SUM(DZ29+EC29)</f>
        <v>28</v>
      </c>
      <c r="EG29" s="26">
        <f t="shared" si="298"/>
        <v>65</v>
      </c>
      <c r="EH29" s="27">
        <f t="shared" si="190"/>
        <v>93</v>
      </c>
      <c r="EI29" s="30">
        <f>Januari!EO29</f>
        <v>12</v>
      </c>
      <c r="EJ29" s="26">
        <f>Januari!EP29</f>
        <v>21</v>
      </c>
      <c r="EK29" s="26">
        <f t="shared" si="191"/>
        <v>33</v>
      </c>
      <c r="EL29" s="25">
        <v>1</v>
      </c>
      <c r="EM29" s="25">
        <v>11</v>
      </c>
      <c r="EN29" s="26">
        <f t="shared" si="192"/>
        <v>12</v>
      </c>
      <c r="EO29" s="26">
        <f t="shared" ref="EO29:EP29" si="299">SUM(EI29+EL29)</f>
        <v>13</v>
      </c>
      <c r="EP29" s="26">
        <f t="shared" si="299"/>
        <v>32</v>
      </c>
      <c r="EQ29" s="27">
        <f t="shared" si="194"/>
        <v>45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24">
        <f>Januari!J30</f>
        <v>0</v>
      </c>
      <c r="E30" s="39">
        <f>Januari!K30</f>
        <v>0</v>
      </c>
      <c r="F30" s="26">
        <f t="shared" si="135"/>
        <v>0</v>
      </c>
      <c r="G30" s="25">
        <v>0</v>
      </c>
      <c r="H30" s="25">
        <v>0</v>
      </c>
      <c r="I30" s="26">
        <f t="shared" si="136"/>
        <v>0</v>
      </c>
      <c r="J30" s="26">
        <f t="shared" ref="J30:K30" si="300">SUM(D30+G30)</f>
        <v>0</v>
      </c>
      <c r="K30" s="26">
        <f t="shared" si="300"/>
        <v>0</v>
      </c>
      <c r="L30" s="27">
        <f t="shared" si="138"/>
        <v>0</v>
      </c>
      <c r="M30" s="28">
        <f>Januari!S30</f>
        <v>0</v>
      </c>
      <c r="N30" s="26">
        <f>Januari!T30</f>
        <v>0</v>
      </c>
      <c r="O30" s="26">
        <f t="shared" si="139"/>
        <v>0</v>
      </c>
      <c r="P30" s="26"/>
      <c r="Q30" s="26"/>
      <c r="R30" s="26">
        <f t="shared" si="140"/>
        <v>0</v>
      </c>
      <c r="S30" s="26">
        <f t="shared" ref="S30:T30" si="301">SUM(M30+P30)</f>
        <v>0</v>
      </c>
      <c r="T30" s="26">
        <f t="shared" si="301"/>
        <v>0</v>
      </c>
      <c r="U30" s="27">
        <f t="shared" si="142"/>
        <v>0</v>
      </c>
      <c r="V30" s="28">
        <f>Januari!AB30</f>
        <v>0</v>
      </c>
      <c r="W30" s="28">
        <f>Januari!AC30</f>
        <v>0</v>
      </c>
      <c r="X30" s="26">
        <f t="shared" si="143"/>
        <v>0</v>
      </c>
      <c r="Y30" s="68">
        <v>0</v>
      </c>
      <c r="Z30" s="59">
        <v>2</v>
      </c>
      <c r="AA30" s="26">
        <f t="shared" si="144"/>
        <v>2</v>
      </c>
      <c r="AB30" s="26">
        <f t="shared" ref="AB30:AC30" si="302">SUM(V30+Y30)</f>
        <v>0</v>
      </c>
      <c r="AC30" s="26">
        <f t="shared" si="302"/>
        <v>2</v>
      </c>
      <c r="AD30" s="27">
        <f t="shared" si="146"/>
        <v>2</v>
      </c>
      <c r="AE30" s="28">
        <f>Januari!AK30</f>
        <v>1</v>
      </c>
      <c r="AF30" s="28">
        <f>Januari!AL30</f>
        <v>2</v>
      </c>
      <c r="AG30" s="26">
        <f t="shared" si="147"/>
        <v>3</v>
      </c>
      <c r="AH30" s="25">
        <v>0</v>
      </c>
      <c r="AI30" s="25">
        <v>2</v>
      </c>
      <c r="AJ30" s="26">
        <f t="shared" si="148"/>
        <v>2</v>
      </c>
      <c r="AK30" s="26">
        <f t="shared" ref="AK30:AL30" si="303">SUM(AE30+AH30)</f>
        <v>1</v>
      </c>
      <c r="AL30" s="26">
        <f t="shared" si="303"/>
        <v>4</v>
      </c>
      <c r="AM30" s="27">
        <f t="shared" si="150"/>
        <v>5</v>
      </c>
      <c r="AN30" s="30">
        <f>Januari!AT30</f>
        <v>0</v>
      </c>
      <c r="AO30" s="26">
        <f>Januari!AU30</f>
        <v>1</v>
      </c>
      <c r="AP30" s="26">
        <f t="shared" si="151"/>
        <v>1</v>
      </c>
      <c r="AQ30" s="25">
        <v>4</v>
      </c>
      <c r="AR30" s="25">
        <v>0</v>
      </c>
      <c r="AS30" s="26">
        <f t="shared" si="152"/>
        <v>4</v>
      </c>
      <c r="AT30" s="26">
        <f t="shared" ref="AT30:AU30" si="304">SUM(AN30+AQ30)</f>
        <v>4</v>
      </c>
      <c r="AU30" s="26">
        <f t="shared" si="304"/>
        <v>1</v>
      </c>
      <c r="AV30" s="27">
        <f t="shared" si="154"/>
        <v>5</v>
      </c>
      <c r="AW30" s="28">
        <f>Januari!BC30</f>
        <v>2</v>
      </c>
      <c r="AX30" s="28">
        <f>Januari!BD30</f>
        <v>0</v>
      </c>
      <c r="AY30" s="26">
        <f t="shared" si="155"/>
        <v>2</v>
      </c>
      <c r="AZ30" s="25">
        <v>0</v>
      </c>
      <c r="BA30" s="25">
        <v>1</v>
      </c>
      <c r="BB30" s="26">
        <f t="shared" si="156"/>
        <v>1</v>
      </c>
      <c r="BC30" s="26">
        <f t="shared" ref="BC30:BD30" si="305">SUM(AW30+AZ30)</f>
        <v>2</v>
      </c>
      <c r="BD30" s="26">
        <f t="shared" si="305"/>
        <v>1</v>
      </c>
      <c r="BE30" s="27">
        <f t="shared" si="158"/>
        <v>3</v>
      </c>
      <c r="BF30" s="30">
        <f>Januari!BL30</f>
        <v>0</v>
      </c>
      <c r="BG30" s="26">
        <f>Januari!BM30</f>
        <v>0</v>
      </c>
      <c r="BH30" s="26">
        <f t="shared" si="159"/>
        <v>0</v>
      </c>
      <c r="BI30" s="48">
        <v>0</v>
      </c>
      <c r="BJ30" s="46">
        <v>0</v>
      </c>
      <c r="BK30" s="26">
        <f t="shared" si="160"/>
        <v>0</v>
      </c>
      <c r="BL30" s="26">
        <f t="shared" ref="BL30:BM30" si="306">SUM(BF30+BI30)</f>
        <v>0</v>
      </c>
      <c r="BM30" s="26">
        <f t="shared" si="306"/>
        <v>0</v>
      </c>
      <c r="BN30" s="27">
        <f t="shared" si="162"/>
        <v>0</v>
      </c>
      <c r="BO30" s="28">
        <f>Januari!BU30</f>
        <v>0</v>
      </c>
      <c r="BP30" s="28">
        <f>Januari!BV30</f>
        <v>0</v>
      </c>
      <c r="BQ30" s="26">
        <f t="shared" si="163"/>
        <v>0</v>
      </c>
      <c r="BR30" s="25">
        <v>0</v>
      </c>
      <c r="BS30" s="25">
        <v>2</v>
      </c>
      <c r="BT30" s="26">
        <f t="shared" si="164"/>
        <v>2</v>
      </c>
      <c r="BU30" s="26">
        <f t="shared" ref="BU30:BV30" si="307">SUM(BO30+BR30)</f>
        <v>0</v>
      </c>
      <c r="BV30" s="26">
        <f t="shared" si="307"/>
        <v>2</v>
      </c>
      <c r="BW30" s="27">
        <f t="shared" si="166"/>
        <v>2</v>
      </c>
      <c r="BX30" s="30">
        <f>Januari!CD30</f>
        <v>0</v>
      </c>
      <c r="BY30" s="26">
        <f>Januari!CE30</f>
        <v>0</v>
      </c>
      <c r="BZ30" s="26">
        <f t="shared" si="167"/>
        <v>0</v>
      </c>
      <c r="CA30" s="26"/>
      <c r="CB30" s="25">
        <v>1</v>
      </c>
      <c r="CC30" s="26">
        <f t="shared" si="168"/>
        <v>1</v>
      </c>
      <c r="CD30" s="26">
        <f t="shared" ref="CD30:CE30" si="308">SUM(BX30+CA30)</f>
        <v>0</v>
      </c>
      <c r="CE30" s="26">
        <f t="shared" si="308"/>
        <v>1</v>
      </c>
      <c r="CF30" s="27">
        <f t="shared" si="170"/>
        <v>1</v>
      </c>
      <c r="CG30" s="28">
        <f>Januari!CM30</f>
        <v>0</v>
      </c>
      <c r="CH30" s="28">
        <f>Januari!CN30</f>
        <v>0</v>
      </c>
      <c r="CI30" s="26">
        <f t="shared" si="171"/>
        <v>0</v>
      </c>
      <c r="CJ30" s="26"/>
      <c r="CK30" s="25">
        <v>1</v>
      </c>
      <c r="CL30" s="26">
        <f t="shared" si="172"/>
        <v>1</v>
      </c>
      <c r="CM30" s="26">
        <f t="shared" ref="CM30:CN30" si="309">SUM(CG30+CJ30)</f>
        <v>0</v>
      </c>
      <c r="CN30" s="26">
        <f t="shared" si="309"/>
        <v>1</v>
      </c>
      <c r="CO30" s="27">
        <f t="shared" si="174"/>
        <v>1</v>
      </c>
      <c r="CP30" s="31">
        <f ca="1">IFERROR(__xludf.DUMMYFUNCTION("""COMPUTED_VALUE"""),6)</f>
        <v>6</v>
      </c>
      <c r="CQ30" s="32">
        <f ca="1">IFERROR(__xludf.DUMMYFUNCTION("""COMPUTED_VALUE"""),6)</f>
        <v>6</v>
      </c>
      <c r="CR30" s="32">
        <f ca="1">IFERROR(__xludf.DUMMYFUNCTION("""COMPUTED_VALUE"""),12)</f>
        <v>12</v>
      </c>
      <c r="CS30" s="33">
        <f ca="1">IFERROR(__xludf.DUMMYFUNCTION("""COMPUTED_VALUE"""),8)</f>
        <v>8</v>
      </c>
      <c r="CT30" s="33">
        <f ca="1">IFERROR(__xludf.DUMMYFUNCTION("""COMPUTED_VALUE"""),15)</f>
        <v>15</v>
      </c>
      <c r="CU30" s="33">
        <f ca="1">IFERROR(__xludf.DUMMYFUNCTION("""COMPUTED_VALUE"""),23)</f>
        <v>23</v>
      </c>
      <c r="CV30" s="32">
        <f ca="1">IFERROR(__xludf.DUMMYFUNCTION("""COMPUTED_VALUE"""),14)</f>
        <v>14</v>
      </c>
      <c r="CW30" s="32">
        <f ca="1">IFERROR(__xludf.DUMMYFUNCTION("""COMPUTED_VALUE"""),21)</f>
        <v>21</v>
      </c>
      <c r="CX30" s="34">
        <f ca="1">IFERROR(__xludf.DUMMYFUNCTION("""COMPUTED_VALUE"""),35)</f>
        <v>35</v>
      </c>
      <c r="CY30" s="28">
        <f>Januari!DE30</f>
        <v>0</v>
      </c>
      <c r="CZ30" s="28">
        <f>Januari!DF30</f>
        <v>1</v>
      </c>
      <c r="DA30" s="26">
        <f t="shared" si="175"/>
        <v>1</v>
      </c>
      <c r="DB30" s="25">
        <v>0</v>
      </c>
      <c r="DC30" s="25">
        <v>0</v>
      </c>
      <c r="DD30" s="26">
        <f t="shared" si="176"/>
        <v>0</v>
      </c>
      <c r="DE30" s="26">
        <f t="shared" ref="DE30:DF30" si="310">SUM(CY30+DB30)</f>
        <v>0</v>
      </c>
      <c r="DF30" s="26">
        <f t="shared" si="310"/>
        <v>1</v>
      </c>
      <c r="DG30" s="27">
        <f t="shared" si="178"/>
        <v>1</v>
      </c>
      <c r="DH30" s="30">
        <f>Januari!DN30</f>
        <v>3</v>
      </c>
      <c r="DI30" s="28">
        <f>Januari!DO30</f>
        <v>0</v>
      </c>
      <c r="DJ30" s="26">
        <f t="shared" si="179"/>
        <v>3</v>
      </c>
      <c r="DK30" s="66">
        <v>2</v>
      </c>
      <c r="DL30" s="67">
        <v>4</v>
      </c>
      <c r="DM30" s="26">
        <f t="shared" si="180"/>
        <v>6</v>
      </c>
      <c r="DN30" s="26">
        <f t="shared" ref="DN30:DO30" si="311">SUM(DH30+DK30)</f>
        <v>5</v>
      </c>
      <c r="DO30" s="26">
        <f t="shared" si="311"/>
        <v>4</v>
      </c>
      <c r="DP30" s="27">
        <f t="shared" si="182"/>
        <v>9</v>
      </c>
      <c r="DQ30" s="25">
        <f>Januari!DW30</f>
        <v>4</v>
      </c>
      <c r="DR30" s="25">
        <f>Januari!DX30</f>
        <v>0</v>
      </c>
      <c r="DS30" s="26">
        <f t="shared" si="183"/>
        <v>4</v>
      </c>
      <c r="DT30" s="68">
        <v>5</v>
      </c>
      <c r="DU30" s="59">
        <v>6</v>
      </c>
      <c r="DV30" s="26">
        <f t="shared" si="184"/>
        <v>11</v>
      </c>
      <c r="DW30" s="26">
        <f t="shared" ref="DW30:DX30" si="312">SUM(DQ30+DT30)</f>
        <v>9</v>
      </c>
      <c r="DX30" s="26">
        <f t="shared" si="312"/>
        <v>6</v>
      </c>
      <c r="DY30" s="27">
        <f t="shared" si="186"/>
        <v>15</v>
      </c>
      <c r="DZ30" s="30">
        <f>Januari!EF30</f>
        <v>1</v>
      </c>
      <c r="EA30" s="26">
        <f>Januari!EG30</f>
        <v>0</v>
      </c>
      <c r="EB30" s="26">
        <f t="shared" si="187"/>
        <v>1</v>
      </c>
      <c r="EC30" s="25">
        <v>4</v>
      </c>
      <c r="ED30" s="25">
        <v>4</v>
      </c>
      <c r="EE30" s="26">
        <f t="shared" si="188"/>
        <v>8</v>
      </c>
      <c r="EF30" s="26">
        <f t="shared" ref="EF30:EG30" si="313">SUM(DZ30+EC30)</f>
        <v>5</v>
      </c>
      <c r="EG30" s="26">
        <f t="shared" si="313"/>
        <v>4</v>
      </c>
      <c r="EH30" s="27">
        <f t="shared" si="190"/>
        <v>9</v>
      </c>
      <c r="EI30" s="30">
        <f>Januari!EO30</f>
        <v>4</v>
      </c>
      <c r="EJ30" s="26">
        <f>Januari!EP30</f>
        <v>0</v>
      </c>
      <c r="EK30" s="26">
        <f t="shared" si="191"/>
        <v>4</v>
      </c>
      <c r="EL30" s="25">
        <v>1</v>
      </c>
      <c r="EM30" s="25">
        <v>2</v>
      </c>
      <c r="EN30" s="26">
        <f t="shared" si="192"/>
        <v>3</v>
      </c>
      <c r="EO30" s="26">
        <f t="shared" ref="EO30:EP30" si="314">SUM(EI30+EL30)</f>
        <v>5</v>
      </c>
      <c r="EP30" s="26">
        <f t="shared" si="314"/>
        <v>2</v>
      </c>
      <c r="EQ30" s="27">
        <f t="shared" si="194"/>
        <v>7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24">
        <f>Januari!J31</f>
        <v>0</v>
      </c>
      <c r="E31" s="39">
        <f>Januari!K31</f>
        <v>0</v>
      </c>
      <c r="F31" s="26">
        <f t="shared" si="135"/>
        <v>0</v>
      </c>
      <c r="G31" s="25">
        <v>0</v>
      </c>
      <c r="H31" s="25">
        <v>0</v>
      </c>
      <c r="I31" s="26">
        <f t="shared" si="136"/>
        <v>0</v>
      </c>
      <c r="J31" s="26">
        <f t="shared" ref="J31:K31" si="315">SUM(D31+G31)</f>
        <v>0</v>
      </c>
      <c r="K31" s="26">
        <f t="shared" si="315"/>
        <v>0</v>
      </c>
      <c r="L31" s="27">
        <f t="shared" si="138"/>
        <v>0</v>
      </c>
      <c r="M31" s="28">
        <f>Januari!S31</f>
        <v>0</v>
      </c>
      <c r="N31" s="26">
        <f>Januari!T31</f>
        <v>0</v>
      </c>
      <c r="O31" s="26">
        <f t="shared" si="139"/>
        <v>0</v>
      </c>
      <c r="P31" s="26"/>
      <c r="Q31" s="26"/>
      <c r="R31" s="26">
        <f t="shared" si="140"/>
        <v>0</v>
      </c>
      <c r="S31" s="26">
        <f t="shared" ref="S31:T31" si="316">SUM(M31+P31)</f>
        <v>0</v>
      </c>
      <c r="T31" s="26">
        <f t="shared" si="316"/>
        <v>0</v>
      </c>
      <c r="U31" s="27">
        <f t="shared" si="142"/>
        <v>0</v>
      </c>
      <c r="V31" s="28">
        <f>Januari!AB31</f>
        <v>0</v>
      </c>
      <c r="W31" s="28">
        <f>Januari!AC31</f>
        <v>0</v>
      </c>
      <c r="X31" s="26">
        <f t="shared" si="143"/>
        <v>0</v>
      </c>
      <c r="Y31" s="68">
        <v>0</v>
      </c>
      <c r="Z31" s="59">
        <v>2</v>
      </c>
      <c r="AA31" s="26">
        <f t="shared" si="144"/>
        <v>2</v>
      </c>
      <c r="AB31" s="26">
        <f t="shared" ref="AB31:AC31" si="317">SUM(V31+Y31)</f>
        <v>0</v>
      </c>
      <c r="AC31" s="26">
        <f t="shared" si="317"/>
        <v>2</v>
      </c>
      <c r="AD31" s="27">
        <f t="shared" si="146"/>
        <v>2</v>
      </c>
      <c r="AE31" s="28">
        <f>Januari!AK31</f>
        <v>1</v>
      </c>
      <c r="AF31" s="28">
        <f>Januari!AL31</f>
        <v>2</v>
      </c>
      <c r="AG31" s="26">
        <f t="shared" si="147"/>
        <v>3</v>
      </c>
      <c r="AH31" s="25">
        <v>0</v>
      </c>
      <c r="AI31" s="25">
        <v>2</v>
      </c>
      <c r="AJ31" s="26">
        <f t="shared" si="148"/>
        <v>2</v>
      </c>
      <c r="AK31" s="26">
        <f t="shared" ref="AK31:AL31" si="318">SUM(AE31+AH31)</f>
        <v>1</v>
      </c>
      <c r="AL31" s="26">
        <f t="shared" si="318"/>
        <v>4</v>
      </c>
      <c r="AM31" s="27">
        <f t="shared" si="150"/>
        <v>5</v>
      </c>
      <c r="AN31" s="30">
        <f>Januari!AT31</f>
        <v>0</v>
      </c>
      <c r="AO31" s="26">
        <f>Januari!AU31</f>
        <v>1</v>
      </c>
      <c r="AP31" s="26">
        <f t="shared" si="151"/>
        <v>1</v>
      </c>
      <c r="AQ31" s="25">
        <v>4</v>
      </c>
      <c r="AR31" s="25">
        <v>0</v>
      </c>
      <c r="AS31" s="26">
        <f t="shared" si="152"/>
        <v>4</v>
      </c>
      <c r="AT31" s="26">
        <f t="shared" ref="AT31:AU31" si="319">SUM(AN31+AQ31)</f>
        <v>4</v>
      </c>
      <c r="AU31" s="26">
        <f t="shared" si="319"/>
        <v>1</v>
      </c>
      <c r="AV31" s="27">
        <f t="shared" si="154"/>
        <v>5</v>
      </c>
      <c r="AW31" s="28">
        <f>Januari!BC31</f>
        <v>2</v>
      </c>
      <c r="AX31" s="28">
        <f>Januari!BD31</f>
        <v>0</v>
      </c>
      <c r="AY31" s="26">
        <f t="shared" si="155"/>
        <v>2</v>
      </c>
      <c r="AZ31" s="25">
        <v>0</v>
      </c>
      <c r="BA31" s="25">
        <v>1</v>
      </c>
      <c r="BB31" s="26">
        <f t="shared" si="156"/>
        <v>1</v>
      </c>
      <c r="BC31" s="26">
        <f t="shared" ref="BC31:BD31" si="320">SUM(AW31+AZ31)</f>
        <v>2</v>
      </c>
      <c r="BD31" s="26">
        <f t="shared" si="320"/>
        <v>1</v>
      </c>
      <c r="BE31" s="27">
        <f t="shared" si="158"/>
        <v>3</v>
      </c>
      <c r="BF31" s="30">
        <f>Januari!BL31</f>
        <v>0</v>
      </c>
      <c r="BG31" s="26">
        <f>Januari!BM31</f>
        <v>0</v>
      </c>
      <c r="BH31" s="26">
        <f t="shared" si="159"/>
        <v>0</v>
      </c>
      <c r="BI31" s="48">
        <v>0</v>
      </c>
      <c r="BJ31" s="46">
        <v>0</v>
      </c>
      <c r="BK31" s="26">
        <f t="shared" si="160"/>
        <v>0</v>
      </c>
      <c r="BL31" s="26">
        <f t="shared" ref="BL31:BM31" si="321">SUM(BF31+BI31)</f>
        <v>0</v>
      </c>
      <c r="BM31" s="26">
        <f t="shared" si="321"/>
        <v>0</v>
      </c>
      <c r="BN31" s="27">
        <f t="shared" si="162"/>
        <v>0</v>
      </c>
      <c r="BO31" s="28">
        <f>Januari!BU31</f>
        <v>0</v>
      </c>
      <c r="BP31" s="28">
        <f>Januari!BV31</f>
        <v>0</v>
      </c>
      <c r="BQ31" s="26">
        <f t="shared" si="163"/>
        <v>0</v>
      </c>
      <c r="BR31" s="25">
        <v>0</v>
      </c>
      <c r="BS31" s="25">
        <v>2</v>
      </c>
      <c r="BT31" s="26">
        <f t="shared" si="164"/>
        <v>2</v>
      </c>
      <c r="BU31" s="26">
        <f t="shared" ref="BU31:BV31" si="322">SUM(BO31+BR31)</f>
        <v>0</v>
      </c>
      <c r="BV31" s="26">
        <f t="shared" si="322"/>
        <v>2</v>
      </c>
      <c r="BW31" s="27">
        <f t="shared" si="166"/>
        <v>2</v>
      </c>
      <c r="BX31" s="30">
        <f>Januari!CD31</f>
        <v>0</v>
      </c>
      <c r="BY31" s="26">
        <f>Januari!CE31</f>
        <v>0</v>
      </c>
      <c r="BZ31" s="26">
        <f t="shared" si="167"/>
        <v>0</v>
      </c>
      <c r="CA31" s="26"/>
      <c r="CB31" s="25">
        <v>1</v>
      </c>
      <c r="CC31" s="26">
        <f t="shared" si="168"/>
        <v>1</v>
      </c>
      <c r="CD31" s="26">
        <f t="shared" ref="CD31:CE31" si="323">SUM(BX31+CA31)</f>
        <v>0</v>
      </c>
      <c r="CE31" s="26">
        <f t="shared" si="323"/>
        <v>1</v>
      </c>
      <c r="CF31" s="27">
        <f t="shared" si="170"/>
        <v>1</v>
      </c>
      <c r="CG31" s="28">
        <f>Januari!CM31</f>
        <v>0</v>
      </c>
      <c r="CH31" s="28">
        <f>Januari!CN31</f>
        <v>0</v>
      </c>
      <c r="CI31" s="26">
        <f t="shared" si="171"/>
        <v>0</v>
      </c>
      <c r="CJ31" s="26"/>
      <c r="CK31" s="25">
        <v>1</v>
      </c>
      <c r="CL31" s="26">
        <f t="shared" si="172"/>
        <v>1</v>
      </c>
      <c r="CM31" s="26">
        <f t="shared" ref="CM31:CN31" si="324">SUM(CG31+CJ31)</f>
        <v>0</v>
      </c>
      <c r="CN31" s="26">
        <f t="shared" si="324"/>
        <v>1</v>
      </c>
      <c r="CO31" s="27">
        <f t="shared" si="174"/>
        <v>1</v>
      </c>
      <c r="CP31" s="31">
        <f ca="1">IFERROR(__xludf.DUMMYFUNCTION("""COMPUTED_VALUE"""),6)</f>
        <v>6</v>
      </c>
      <c r="CQ31" s="32">
        <f ca="1">IFERROR(__xludf.DUMMYFUNCTION("""COMPUTED_VALUE"""),6)</f>
        <v>6</v>
      </c>
      <c r="CR31" s="32">
        <f ca="1">IFERROR(__xludf.DUMMYFUNCTION("""COMPUTED_VALUE"""),12)</f>
        <v>12</v>
      </c>
      <c r="CS31" s="33">
        <f ca="1">IFERROR(__xludf.DUMMYFUNCTION("""COMPUTED_VALUE"""),8)</f>
        <v>8</v>
      </c>
      <c r="CT31" s="33">
        <f ca="1">IFERROR(__xludf.DUMMYFUNCTION("""COMPUTED_VALUE"""),15)</f>
        <v>15</v>
      </c>
      <c r="CU31" s="33">
        <f ca="1">IFERROR(__xludf.DUMMYFUNCTION("""COMPUTED_VALUE"""),23)</f>
        <v>23</v>
      </c>
      <c r="CV31" s="32">
        <f ca="1">IFERROR(__xludf.DUMMYFUNCTION("""COMPUTED_VALUE"""),14)</f>
        <v>14</v>
      </c>
      <c r="CW31" s="32">
        <f ca="1">IFERROR(__xludf.DUMMYFUNCTION("""COMPUTED_VALUE"""),21)</f>
        <v>21</v>
      </c>
      <c r="CX31" s="34">
        <f ca="1">IFERROR(__xludf.DUMMYFUNCTION("""COMPUTED_VALUE"""),35)</f>
        <v>35</v>
      </c>
      <c r="CY31" s="28">
        <f>Januari!DE31</f>
        <v>0</v>
      </c>
      <c r="CZ31" s="28">
        <f>Januari!DF31</f>
        <v>1</v>
      </c>
      <c r="DA31" s="26">
        <f t="shared" si="175"/>
        <v>1</v>
      </c>
      <c r="DB31" s="25">
        <v>0</v>
      </c>
      <c r="DC31" s="25">
        <v>0</v>
      </c>
      <c r="DD31" s="26">
        <f t="shared" si="176"/>
        <v>0</v>
      </c>
      <c r="DE31" s="26">
        <f t="shared" ref="DE31:DF31" si="325">SUM(CY31+DB31)</f>
        <v>0</v>
      </c>
      <c r="DF31" s="26">
        <f t="shared" si="325"/>
        <v>1</v>
      </c>
      <c r="DG31" s="27">
        <f t="shared" si="178"/>
        <v>1</v>
      </c>
      <c r="DH31" s="30">
        <f>Januari!DN31</f>
        <v>3</v>
      </c>
      <c r="DI31" s="28">
        <f>Januari!DO31</f>
        <v>0</v>
      </c>
      <c r="DJ31" s="26">
        <f t="shared" si="179"/>
        <v>3</v>
      </c>
      <c r="DK31" s="66">
        <v>2</v>
      </c>
      <c r="DL31" s="67">
        <v>4</v>
      </c>
      <c r="DM31" s="26">
        <f t="shared" si="180"/>
        <v>6</v>
      </c>
      <c r="DN31" s="26">
        <f t="shared" ref="DN31:DO31" si="326">SUM(DH31+DK31)</f>
        <v>5</v>
      </c>
      <c r="DO31" s="26">
        <f t="shared" si="326"/>
        <v>4</v>
      </c>
      <c r="DP31" s="27">
        <f t="shared" si="182"/>
        <v>9</v>
      </c>
      <c r="DQ31" s="25">
        <f>Januari!DW31</f>
        <v>4</v>
      </c>
      <c r="DR31" s="25">
        <f>Januari!DX31</f>
        <v>0</v>
      </c>
      <c r="DS31" s="26">
        <f t="shared" si="183"/>
        <v>4</v>
      </c>
      <c r="DT31" s="68">
        <v>5</v>
      </c>
      <c r="DU31" s="59">
        <v>6</v>
      </c>
      <c r="DV31" s="26">
        <f t="shared" si="184"/>
        <v>11</v>
      </c>
      <c r="DW31" s="26">
        <f t="shared" ref="DW31:DX31" si="327">SUM(DQ31+DT31)</f>
        <v>9</v>
      </c>
      <c r="DX31" s="26">
        <f t="shared" si="327"/>
        <v>6</v>
      </c>
      <c r="DY31" s="27">
        <f t="shared" si="186"/>
        <v>15</v>
      </c>
      <c r="DZ31" s="30">
        <f>Januari!EF31</f>
        <v>1</v>
      </c>
      <c r="EA31" s="26">
        <f>Januari!EG31</f>
        <v>0</v>
      </c>
      <c r="EB31" s="26">
        <f t="shared" si="187"/>
        <v>1</v>
      </c>
      <c r="EC31" s="25">
        <v>4</v>
      </c>
      <c r="ED31" s="25">
        <v>4</v>
      </c>
      <c r="EE31" s="26">
        <f t="shared" si="188"/>
        <v>8</v>
      </c>
      <c r="EF31" s="26">
        <f t="shared" ref="EF31:EG31" si="328">SUM(DZ31+EC31)</f>
        <v>5</v>
      </c>
      <c r="EG31" s="26">
        <f t="shared" si="328"/>
        <v>4</v>
      </c>
      <c r="EH31" s="27">
        <f t="shared" si="190"/>
        <v>9</v>
      </c>
      <c r="EI31" s="30">
        <f>Januari!EO31</f>
        <v>4</v>
      </c>
      <c r="EJ31" s="26">
        <f>Januari!EP31</f>
        <v>0</v>
      </c>
      <c r="EK31" s="26">
        <f t="shared" si="191"/>
        <v>4</v>
      </c>
      <c r="EL31" s="25">
        <v>1</v>
      </c>
      <c r="EM31" s="25">
        <v>2</v>
      </c>
      <c r="EN31" s="26">
        <f t="shared" si="192"/>
        <v>3</v>
      </c>
      <c r="EO31" s="26">
        <f t="shared" ref="EO31:EP31" si="329">SUM(EI31+EL31)</f>
        <v>5</v>
      </c>
      <c r="EP31" s="26">
        <f t="shared" si="329"/>
        <v>2</v>
      </c>
      <c r="EQ31" s="27">
        <f t="shared" si="194"/>
        <v>7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24">
        <f>Januari!J32</f>
        <v>0</v>
      </c>
      <c r="E32" s="39">
        <f>Januari!K32</f>
        <v>0</v>
      </c>
      <c r="F32" s="26">
        <f t="shared" si="135"/>
        <v>0</v>
      </c>
      <c r="G32" s="25">
        <v>0</v>
      </c>
      <c r="H32" s="25">
        <v>0</v>
      </c>
      <c r="I32" s="26">
        <f t="shared" si="136"/>
        <v>0</v>
      </c>
      <c r="J32" s="26">
        <f t="shared" ref="J32:K32" si="330">SUM(D32+G32)</f>
        <v>0</v>
      </c>
      <c r="K32" s="26">
        <f t="shared" si="330"/>
        <v>0</v>
      </c>
      <c r="L32" s="27">
        <f t="shared" si="138"/>
        <v>0</v>
      </c>
      <c r="M32" s="28">
        <f>Januari!S32</f>
        <v>0</v>
      </c>
      <c r="N32" s="26">
        <f>Januari!T32</f>
        <v>0</v>
      </c>
      <c r="O32" s="26">
        <f t="shared" si="139"/>
        <v>0</v>
      </c>
      <c r="P32" s="26"/>
      <c r="Q32" s="26"/>
      <c r="R32" s="26">
        <f t="shared" si="140"/>
        <v>0</v>
      </c>
      <c r="S32" s="26">
        <f t="shared" ref="S32:T32" si="331">SUM(M32+P32)</f>
        <v>0</v>
      </c>
      <c r="T32" s="26">
        <f t="shared" si="331"/>
        <v>0</v>
      </c>
      <c r="U32" s="27">
        <f t="shared" si="142"/>
        <v>0</v>
      </c>
      <c r="V32" s="28">
        <f>Januari!AB32</f>
        <v>0</v>
      </c>
      <c r="W32" s="28">
        <f>Januari!AC32</f>
        <v>0</v>
      </c>
      <c r="X32" s="26">
        <f t="shared" si="143"/>
        <v>0</v>
      </c>
      <c r="Y32" s="26"/>
      <c r="Z32" s="26"/>
      <c r="AA32" s="26">
        <f t="shared" si="144"/>
        <v>0</v>
      </c>
      <c r="AB32" s="26">
        <f t="shared" ref="AB32:AC32" si="332">SUM(V32+Y32)</f>
        <v>0</v>
      </c>
      <c r="AC32" s="26">
        <f t="shared" si="332"/>
        <v>0</v>
      </c>
      <c r="AD32" s="27">
        <f t="shared" si="146"/>
        <v>0</v>
      </c>
      <c r="AE32" s="28">
        <f>Januari!AK32</f>
        <v>0</v>
      </c>
      <c r="AF32" s="28">
        <f>Januari!AL32</f>
        <v>0</v>
      </c>
      <c r="AG32" s="26">
        <f t="shared" si="147"/>
        <v>0</v>
      </c>
      <c r="AH32" s="25">
        <v>0</v>
      </c>
      <c r="AI32" s="25">
        <v>0</v>
      </c>
      <c r="AJ32" s="26">
        <f t="shared" si="148"/>
        <v>0</v>
      </c>
      <c r="AK32" s="26">
        <f t="shared" ref="AK32:AL32" si="333">SUM(AE32+AH32)</f>
        <v>0</v>
      </c>
      <c r="AL32" s="26">
        <f t="shared" si="333"/>
        <v>0</v>
      </c>
      <c r="AM32" s="27">
        <f t="shared" si="150"/>
        <v>0</v>
      </c>
      <c r="AN32" s="30">
        <f>Januari!AT32</f>
        <v>0</v>
      </c>
      <c r="AO32" s="26">
        <f>Januari!AU32</f>
        <v>0</v>
      </c>
      <c r="AP32" s="26">
        <f t="shared" si="151"/>
        <v>0</v>
      </c>
      <c r="AQ32" s="25">
        <v>0</v>
      </c>
      <c r="AR32" s="25">
        <v>0</v>
      </c>
      <c r="AS32" s="26">
        <f t="shared" si="152"/>
        <v>0</v>
      </c>
      <c r="AT32" s="26">
        <f t="shared" ref="AT32:AU32" si="334">SUM(AN32+AQ32)</f>
        <v>0</v>
      </c>
      <c r="AU32" s="26">
        <f t="shared" si="334"/>
        <v>0</v>
      </c>
      <c r="AV32" s="27">
        <f t="shared" si="154"/>
        <v>0</v>
      </c>
      <c r="AW32" s="28">
        <f>Januari!BC32</f>
        <v>0</v>
      </c>
      <c r="AX32" s="28">
        <f>Januari!BD32</f>
        <v>0</v>
      </c>
      <c r="AY32" s="26">
        <f t="shared" si="155"/>
        <v>0</v>
      </c>
      <c r="AZ32" s="25">
        <v>0</v>
      </c>
      <c r="BA32" s="25">
        <v>0</v>
      </c>
      <c r="BB32" s="26">
        <f t="shared" si="156"/>
        <v>0</v>
      </c>
      <c r="BC32" s="26">
        <f t="shared" ref="BC32:BD32" si="335">SUM(AW32+AZ32)</f>
        <v>0</v>
      </c>
      <c r="BD32" s="26">
        <f t="shared" si="335"/>
        <v>0</v>
      </c>
      <c r="BE32" s="27">
        <f t="shared" si="158"/>
        <v>0</v>
      </c>
      <c r="BF32" s="30">
        <f>Januari!BL32</f>
        <v>0</v>
      </c>
      <c r="BG32" s="26">
        <f>Januari!BM32</f>
        <v>0</v>
      </c>
      <c r="BH32" s="26">
        <f t="shared" si="159"/>
        <v>0</v>
      </c>
      <c r="BI32" s="48">
        <v>0</v>
      </c>
      <c r="BJ32" s="46">
        <v>0</v>
      </c>
      <c r="BK32" s="26">
        <f t="shared" si="160"/>
        <v>0</v>
      </c>
      <c r="BL32" s="26">
        <f t="shared" ref="BL32:BM32" si="336">SUM(BF32+BI32)</f>
        <v>0</v>
      </c>
      <c r="BM32" s="26">
        <f t="shared" si="336"/>
        <v>0</v>
      </c>
      <c r="BN32" s="27">
        <f t="shared" si="162"/>
        <v>0</v>
      </c>
      <c r="BO32" s="28">
        <f>Januari!BU32</f>
        <v>0</v>
      </c>
      <c r="BP32" s="28">
        <f>Januari!BV32</f>
        <v>0</v>
      </c>
      <c r="BQ32" s="26">
        <f t="shared" si="163"/>
        <v>0</v>
      </c>
      <c r="BR32" s="25">
        <v>0</v>
      </c>
      <c r="BS32" s="25">
        <v>0</v>
      </c>
      <c r="BT32" s="26">
        <f t="shared" si="164"/>
        <v>0</v>
      </c>
      <c r="BU32" s="26">
        <f t="shared" ref="BU32:BV32" si="337">SUM(BO32+BR32)</f>
        <v>0</v>
      </c>
      <c r="BV32" s="26">
        <f t="shared" si="337"/>
        <v>0</v>
      </c>
      <c r="BW32" s="27">
        <f t="shared" si="166"/>
        <v>0</v>
      </c>
      <c r="BX32" s="30">
        <f>Januari!CD32</f>
        <v>0</v>
      </c>
      <c r="BY32" s="26">
        <f>Januari!CE32</f>
        <v>0</v>
      </c>
      <c r="BZ32" s="26">
        <f t="shared" si="167"/>
        <v>0</v>
      </c>
      <c r="CA32" s="26"/>
      <c r="CB32" s="26"/>
      <c r="CC32" s="26">
        <f t="shared" si="168"/>
        <v>0</v>
      </c>
      <c r="CD32" s="26">
        <f t="shared" ref="CD32:CE32" si="338">SUM(BX32+CA32)</f>
        <v>0</v>
      </c>
      <c r="CE32" s="26">
        <f t="shared" si="338"/>
        <v>0</v>
      </c>
      <c r="CF32" s="27">
        <f t="shared" si="170"/>
        <v>0</v>
      </c>
      <c r="CG32" s="28">
        <f>Januari!CM32</f>
        <v>0</v>
      </c>
      <c r="CH32" s="28">
        <f>Januari!CN32</f>
        <v>0</v>
      </c>
      <c r="CI32" s="26">
        <f t="shared" si="171"/>
        <v>0</v>
      </c>
      <c r="CJ32" s="26"/>
      <c r="CK32" s="26"/>
      <c r="CL32" s="26">
        <f t="shared" si="172"/>
        <v>0</v>
      </c>
      <c r="CM32" s="26">
        <f t="shared" ref="CM32:CN32" si="339">SUM(CG32+CJ32)</f>
        <v>0</v>
      </c>
      <c r="CN32" s="26">
        <f t="shared" si="339"/>
        <v>0</v>
      </c>
      <c r="CO32" s="27">
        <f t="shared" si="174"/>
        <v>0</v>
      </c>
      <c r="CP32" s="31"/>
      <c r="CQ32" s="32"/>
      <c r="CR32" s="32"/>
      <c r="CS32" s="33"/>
      <c r="CT32" s="33"/>
      <c r="CU32" s="33"/>
      <c r="CV32" s="32"/>
      <c r="CW32" s="32"/>
      <c r="CX32" s="34"/>
      <c r="CY32" s="28">
        <f>Januari!DE32</f>
        <v>0</v>
      </c>
      <c r="CZ32" s="28">
        <f>Januari!DF32</f>
        <v>0</v>
      </c>
      <c r="DA32" s="26">
        <f t="shared" si="175"/>
        <v>0</v>
      </c>
      <c r="DB32" s="25">
        <v>0</v>
      </c>
      <c r="DC32" s="25">
        <v>0</v>
      </c>
      <c r="DD32" s="26">
        <f t="shared" si="176"/>
        <v>0</v>
      </c>
      <c r="DE32" s="26">
        <f t="shared" ref="DE32:DF32" si="340">SUM(CY32+DB32)</f>
        <v>0</v>
      </c>
      <c r="DF32" s="26">
        <f t="shared" si="340"/>
        <v>0</v>
      </c>
      <c r="DG32" s="27">
        <f t="shared" si="178"/>
        <v>0</v>
      </c>
      <c r="DH32" s="30">
        <f>Januari!DN32</f>
        <v>0</v>
      </c>
      <c r="DI32" s="28">
        <f>Januari!DO32</f>
        <v>0</v>
      </c>
      <c r="DJ32" s="26">
        <f t="shared" si="179"/>
        <v>0</v>
      </c>
      <c r="DK32" s="26"/>
      <c r="DL32" s="26"/>
      <c r="DM32" s="26">
        <f t="shared" si="180"/>
        <v>0</v>
      </c>
      <c r="DN32" s="26">
        <f t="shared" ref="DN32:DO32" si="341">SUM(DH32+DK32)</f>
        <v>0</v>
      </c>
      <c r="DO32" s="26">
        <f t="shared" si="341"/>
        <v>0</v>
      </c>
      <c r="DP32" s="27">
        <f t="shared" si="182"/>
        <v>0</v>
      </c>
      <c r="DQ32" s="25">
        <f>Januari!DW32</f>
        <v>0</v>
      </c>
      <c r="DR32" s="25">
        <f>Januari!DX32</f>
        <v>0</v>
      </c>
      <c r="DS32" s="26">
        <f t="shared" si="183"/>
        <v>0</v>
      </c>
      <c r="DT32" s="26"/>
      <c r="DU32" s="26"/>
      <c r="DV32" s="26">
        <f t="shared" si="184"/>
        <v>0</v>
      </c>
      <c r="DW32" s="26">
        <f t="shared" ref="DW32:DX32" si="342">SUM(DQ32+DT32)</f>
        <v>0</v>
      </c>
      <c r="DX32" s="26">
        <f t="shared" si="342"/>
        <v>0</v>
      </c>
      <c r="DY32" s="27">
        <f t="shared" si="186"/>
        <v>0</v>
      </c>
      <c r="DZ32" s="30">
        <f>Januari!EF32</f>
        <v>0</v>
      </c>
      <c r="EA32" s="26">
        <f>Januari!EG32</f>
        <v>0</v>
      </c>
      <c r="EB32" s="26">
        <f t="shared" si="187"/>
        <v>0</v>
      </c>
      <c r="EC32" s="26"/>
      <c r="ED32" s="26"/>
      <c r="EE32" s="26">
        <f t="shared" si="188"/>
        <v>0</v>
      </c>
      <c r="EF32" s="26">
        <f t="shared" ref="EF32:EG32" si="343">SUM(DZ32+EC32)</f>
        <v>0</v>
      </c>
      <c r="EG32" s="26">
        <f t="shared" si="343"/>
        <v>0</v>
      </c>
      <c r="EH32" s="27">
        <f t="shared" si="190"/>
        <v>0</v>
      </c>
      <c r="EI32" s="30">
        <f>Januari!EO32</f>
        <v>0</v>
      </c>
      <c r="EJ32" s="26">
        <f>Januari!EP32</f>
        <v>0</v>
      </c>
      <c r="EK32" s="26">
        <f t="shared" si="191"/>
        <v>0</v>
      </c>
      <c r="EL32" s="26"/>
      <c r="EM32" s="26"/>
      <c r="EN32" s="26">
        <f t="shared" si="192"/>
        <v>0</v>
      </c>
      <c r="EO32" s="26">
        <f t="shared" ref="EO32:EP32" si="344">SUM(EI32+EL32)</f>
        <v>0</v>
      </c>
      <c r="EP32" s="26">
        <f t="shared" si="344"/>
        <v>0</v>
      </c>
      <c r="EQ32" s="27">
        <f t="shared" si="194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316">
        <v>0</v>
      </c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  <c r="BO33" s="254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6"/>
    </row>
    <row r="34" spans="1:156" ht="14">
      <c r="A34" s="276" t="s">
        <v>54</v>
      </c>
      <c r="B34" s="256"/>
      <c r="C34" s="52" t="s">
        <v>55</v>
      </c>
      <c r="D34" s="315">
        <f>Januari!J34</f>
        <v>0</v>
      </c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  <c r="BK34" s="254"/>
      <c r="BL34" s="254"/>
      <c r="BM34" s="254"/>
      <c r="BN34" s="254"/>
      <c r="BO34" s="254"/>
      <c r="BP34" s="254"/>
      <c r="BQ34" s="254"/>
      <c r="BR34" s="254"/>
      <c r="BS34" s="254"/>
      <c r="BT34" s="254"/>
      <c r="BU34" s="254"/>
      <c r="BV34" s="254"/>
      <c r="BW34" s="254"/>
      <c r="BX34" s="254"/>
      <c r="BY34" s="254"/>
      <c r="BZ34" s="254"/>
      <c r="CA34" s="254"/>
      <c r="CB34" s="254"/>
      <c r="CC34" s="254"/>
      <c r="CD34" s="254"/>
      <c r="CE34" s="254"/>
      <c r="CF34" s="254"/>
      <c r="CG34" s="254"/>
      <c r="CH34" s="254"/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6"/>
    </row>
    <row r="35" spans="1:156" ht="14">
      <c r="A35" s="58"/>
      <c r="B35" s="59">
        <v>1</v>
      </c>
      <c r="C35" s="57" t="s">
        <v>56</v>
      </c>
      <c r="D35" s="24">
        <f>Januari!J35</f>
        <v>12</v>
      </c>
      <c r="E35" s="39">
        <f>Januari!K35</f>
        <v>10</v>
      </c>
      <c r="F35" s="26">
        <f t="shared" ref="F35:F41" si="345">SUM(D35:E35)</f>
        <v>22</v>
      </c>
      <c r="G35" s="25">
        <v>8</v>
      </c>
      <c r="H35" s="25">
        <v>11</v>
      </c>
      <c r="I35" s="26">
        <f t="shared" ref="I35:I41" si="346">SUM(G35:H35)</f>
        <v>19</v>
      </c>
      <c r="J35" s="26">
        <f t="shared" ref="J35:K35" si="347">SUM(D35+G35)</f>
        <v>20</v>
      </c>
      <c r="K35" s="26">
        <f t="shared" si="347"/>
        <v>21</v>
      </c>
      <c r="L35" s="27">
        <f t="shared" ref="L35:L41" si="348">SUM(J35:K35)</f>
        <v>41</v>
      </c>
      <c r="M35" s="28">
        <f>Januari!S35</f>
        <v>4</v>
      </c>
      <c r="N35" s="26">
        <f>Januari!T35</f>
        <v>5</v>
      </c>
      <c r="O35" s="26">
        <f t="shared" ref="O35:O41" si="349">SUM(M35:N35)</f>
        <v>9</v>
      </c>
      <c r="P35" s="25">
        <v>3</v>
      </c>
      <c r="Q35" s="25">
        <v>4</v>
      </c>
      <c r="R35" s="26">
        <f t="shared" ref="R35:R41" si="350">SUM(P35:Q35)</f>
        <v>7</v>
      </c>
      <c r="S35" s="26">
        <f t="shared" ref="S35:T35" si="351">SUM(M35+P35)</f>
        <v>7</v>
      </c>
      <c r="T35" s="26">
        <f t="shared" si="351"/>
        <v>9</v>
      </c>
      <c r="U35" s="27">
        <f t="shared" ref="U35:U41" si="352">SUM(S35:T35)</f>
        <v>16</v>
      </c>
      <c r="V35" s="28">
        <f>Januari!AB35</f>
        <v>13</v>
      </c>
      <c r="W35" s="28">
        <f>Januari!AC35</f>
        <v>12</v>
      </c>
      <c r="X35" s="26">
        <f t="shared" ref="X35:X41" si="353">SUM(V35:W35)</f>
        <v>25</v>
      </c>
      <c r="Y35" s="48">
        <v>3</v>
      </c>
      <c r="Z35" s="46">
        <v>5</v>
      </c>
      <c r="AA35" s="26">
        <f t="shared" ref="AA35:AA41" si="354">SUM(Y35:Z35)</f>
        <v>8</v>
      </c>
      <c r="AB35" s="26">
        <f t="shared" ref="AB35:AC35" si="355">SUM(V35+Y35)</f>
        <v>16</v>
      </c>
      <c r="AC35" s="26">
        <f t="shared" si="355"/>
        <v>17</v>
      </c>
      <c r="AD35" s="27">
        <f t="shared" ref="AD35:AD41" si="356">SUM(AB35:AC35)</f>
        <v>33</v>
      </c>
      <c r="AE35" s="28">
        <f>Januari!AK35</f>
        <v>7</v>
      </c>
      <c r="AF35" s="28">
        <f>Januari!AL35</f>
        <v>18</v>
      </c>
      <c r="AG35" s="26">
        <f t="shared" ref="AG35:AG41" si="357">SUM(AE35:AF35)</f>
        <v>25</v>
      </c>
      <c r="AH35" s="25">
        <v>5</v>
      </c>
      <c r="AI35" s="25">
        <v>11</v>
      </c>
      <c r="AJ35" s="26">
        <f t="shared" ref="AJ35:AJ41" si="358">SUM(AH35:AI35)</f>
        <v>16</v>
      </c>
      <c r="AK35" s="26">
        <f t="shared" ref="AK35:AL35" si="359">SUM(AE35+AH35)</f>
        <v>12</v>
      </c>
      <c r="AL35" s="26">
        <f t="shared" si="359"/>
        <v>29</v>
      </c>
      <c r="AM35" s="27">
        <f t="shared" ref="AM35:AM41" si="360">SUM(AK35:AL35)</f>
        <v>41</v>
      </c>
      <c r="AN35" s="30">
        <f>Januari!AT35</f>
        <v>16</v>
      </c>
      <c r="AO35" s="26">
        <f>Januari!AU35</f>
        <v>15</v>
      </c>
      <c r="AP35" s="26">
        <f t="shared" ref="AP35:AP41" si="361">SUM(AN35:AO35)</f>
        <v>31</v>
      </c>
      <c r="AQ35" s="25">
        <v>11</v>
      </c>
      <c r="AR35" s="25">
        <v>15</v>
      </c>
      <c r="AS35" s="26">
        <f t="shared" ref="AS35:AS41" si="362">SUM(AQ35:AR35)</f>
        <v>26</v>
      </c>
      <c r="AT35" s="26">
        <f t="shared" ref="AT35:AU35" si="363">SUM(AN35+AQ35)</f>
        <v>27</v>
      </c>
      <c r="AU35" s="26">
        <f t="shared" si="363"/>
        <v>30</v>
      </c>
      <c r="AV35" s="27">
        <f t="shared" ref="AV35:AV41" si="364">SUM(AT35:AU35)</f>
        <v>57</v>
      </c>
      <c r="AW35" s="28">
        <f>Januari!BC35</f>
        <v>35</v>
      </c>
      <c r="AX35" s="28">
        <f>Januari!BD35</f>
        <v>40</v>
      </c>
      <c r="AY35" s="26">
        <f t="shared" ref="AY35:AY41" si="365">SUM(AW35:AX35)</f>
        <v>75</v>
      </c>
      <c r="AZ35" s="25">
        <v>21</v>
      </c>
      <c r="BA35" s="25">
        <v>17</v>
      </c>
      <c r="BB35" s="26">
        <f t="shared" ref="BB35:BB41" si="366">SUM(AZ35:BA35)</f>
        <v>38</v>
      </c>
      <c r="BC35" s="26">
        <f t="shared" ref="BC35:BD35" si="367">SUM(AW35+AZ35)</f>
        <v>56</v>
      </c>
      <c r="BD35" s="26">
        <f t="shared" si="367"/>
        <v>57</v>
      </c>
      <c r="BE35" s="27">
        <f t="shared" ref="BE35:BE41" si="368">SUM(BC35:BD35)</f>
        <v>113</v>
      </c>
      <c r="BF35" s="30">
        <f>Januari!BL35</f>
        <v>3</v>
      </c>
      <c r="BG35" s="26">
        <f>Januari!BM35</f>
        <v>10</v>
      </c>
      <c r="BH35" s="26">
        <f t="shared" ref="BH35:BH41" si="369">SUM(BF35:BG35)</f>
        <v>13</v>
      </c>
      <c r="BI35" s="48">
        <v>8</v>
      </c>
      <c r="BJ35" s="46">
        <v>9</v>
      </c>
      <c r="BK35" s="26">
        <f t="shared" ref="BK35:BK41" si="370">SUM(BI35:BJ35)</f>
        <v>17</v>
      </c>
      <c r="BL35" s="26">
        <f t="shared" ref="BL35:BM35" si="371">SUM(BF35+BI35)</f>
        <v>11</v>
      </c>
      <c r="BM35" s="26">
        <f t="shared" si="371"/>
        <v>19</v>
      </c>
      <c r="BN35" s="27">
        <f t="shared" ref="BN35:BN41" si="372">SUM(BL35:BM35)</f>
        <v>30</v>
      </c>
      <c r="BO35" s="28">
        <f>Januari!BU35</f>
        <v>10</v>
      </c>
      <c r="BP35" s="28">
        <f>Januari!BV35</f>
        <v>13</v>
      </c>
      <c r="BQ35" s="26">
        <f t="shared" ref="BQ35:BQ41" si="373">SUM(BO35:BP35)</f>
        <v>23</v>
      </c>
      <c r="BR35" s="25">
        <v>3</v>
      </c>
      <c r="BS35" s="25">
        <v>17</v>
      </c>
      <c r="BT35" s="26">
        <f t="shared" ref="BT35:BT41" si="374">SUM(BR35:BS35)</f>
        <v>20</v>
      </c>
      <c r="BU35" s="26">
        <f t="shared" ref="BU35:BV35" si="375">SUM(BO35+BR35)</f>
        <v>13</v>
      </c>
      <c r="BV35" s="26">
        <f t="shared" si="375"/>
        <v>30</v>
      </c>
      <c r="BW35" s="27">
        <f t="shared" ref="BW35:BW41" si="376">SUM(BU35:BV35)</f>
        <v>43</v>
      </c>
      <c r="BX35" s="30">
        <f>Januari!CD35</f>
        <v>4</v>
      </c>
      <c r="BY35" s="26">
        <f>Januari!CE35</f>
        <v>4</v>
      </c>
      <c r="BZ35" s="26">
        <f t="shared" ref="BZ35:BZ41" si="377">SUM(BX35:BY35)</f>
        <v>8</v>
      </c>
      <c r="CA35" s="26"/>
      <c r="CB35" s="26"/>
      <c r="CC35" s="26">
        <f t="shared" ref="CC35:CC41" si="378">SUM(CA35:CB35)</f>
        <v>0</v>
      </c>
      <c r="CD35" s="26">
        <f t="shared" ref="CD35:CE35" si="379">SUM(BX35+CA35)</f>
        <v>4</v>
      </c>
      <c r="CE35" s="26">
        <f t="shared" si="379"/>
        <v>4</v>
      </c>
      <c r="CF35" s="27">
        <f t="shared" ref="CF35:CF41" si="380">SUM(CD35:CE35)</f>
        <v>8</v>
      </c>
      <c r="CG35" s="28">
        <f>Januari!CM35</f>
        <v>2</v>
      </c>
      <c r="CH35" s="28">
        <f>Januari!CN35</f>
        <v>8</v>
      </c>
      <c r="CI35" s="26">
        <f t="shared" ref="CI35:CI42" si="381">SUM(CG35:CH35)</f>
        <v>10</v>
      </c>
      <c r="CJ35" s="25">
        <v>4</v>
      </c>
      <c r="CK35" s="25">
        <v>3</v>
      </c>
      <c r="CL35" s="26">
        <f t="shared" ref="CL35:CL42" si="382">SUM(CJ35:CK35)</f>
        <v>7</v>
      </c>
      <c r="CM35" s="26">
        <f t="shared" ref="CM35:CN35" si="383">SUM(CG35+CJ35)</f>
        <v>6</v>
      </c>
      <c r="CN35" s="26">
        <f t="shared" si="383"/>
        <v>11</v>
      </c>
      <c r="CO35" s="27">
        <f t="shared" ref="CO35:CO42" si="384">SUM(CM35:CN35)</f>
        <v>17</v>
      </c>
      <c r="CP35" s="31">
        <f ca="1">IFERROR(__xludf.DUMMYFUNCTION("""COMPUTED_VALUE"""),17)</f>
        <v>17</v>
      </c>
      <c r="CQ35" s="32">
        <f ca="1">IFERROR(__xludf.DUMMYFUNCTION("""COMPUTED_VALUE"""),20)</f>
        <v>20</v>
      </c>
      <c r="CR35" s="32">
        <f ca="1">IFERROR(__xludf.DUMMYFUNCTION("""COMPUTED_VALUE"""),37)</f>
        <v>37</v>
      </c>
      <c r="CS35" s="33">
        <f ca="1">IFERROR(__xludf.DUMMYFUNCTION("""COMPUTED_VALUE"""),3)</f>
        <v>3</v>
      </c>
      <c r="CT35" s="33">
        <f ca="1">IFERROR(__xludf.DUMMYFUNCTION("""COMPUTED_VALUE"""),10)</f>
        <v>10</v>
      </c>
      <c r="CU35" s="33">
        <f ca="1">IFERROR(__xludf.DUMMYFUNCTION("""COMPUTED_VALUE"""),13)</f>
        <v>13</v>
      </c>
      <c r="CV35" s="32">
        <f ca="1">IFERROR(__xludf.DUMMYFUNCTION("""COMPUTED_VALUE"""),20)</f>
        <v>20</v>
      </c>
      <c r="CW35" s="32">
        <f ca="1">IFERROR(__xludf.DUMMYFUNCTION("""COMPUTED_VALUE"""),30)</f>
        <v>30</v>
      </c>
      <c r="CX35" s="34">
        <f ca="1">IFERROR(__xludf.DUMMYFUNCTION("""COMPUTED_VALUE"""),50)</f>
        <v>50</v>
      </c>
      <c r="CY35" s="28">
        <f>Januari!DE35</f>
        <v>3</v>
      </c>
      <c r="CZ35" s="28">
        <f>Januari!DF35</f>
        <v>2</v>
      </c>
      <c r="DA35" s="26">
        <f t="shared" ref="DA35:DA41" si="385">SUM(CY35:CZ35)</f>
        <v>5</v>
      </c>
      <c r="DB35" s="25">
        <v>14</v>
      </c>
      <c r="DC35" s="25">
        <v>12</v>
      </c>
      <c r="DD35" s="26">
        <f t="shared" ref="DD35:DD41" si="386">SUM(DB35:DC35)</f>
        <v>26</v>
      </c>
      <c r="DE35" s="26">
        <f t="shared" ref="DE35:DF35" si="387">SUM(CY35+DB35)</f>
        <v>17</v>
      </c>
      <c r="DF35" s="26">
        <f t="shared" si="387"/>
        <v>14</v>
      </c>
      <c r="DG35" s="27">
        <f t="shared" ref="DG35:DG41" si="388">SUM(DE35:DF35)</f>
        <v>31</v>
      </c>
      <c r="DH35" s="30">
        <f>Januari!DN35</f>
        <v>23</v>
      </c>
      <c r="DI35" s="28">
        <f>Januari!DO35</f>
        <v>22</v>
      </c>
      <c r="DJ35" s="26">
        <f t="shared" ref="DJ35:DJ41" si="389">SUM(DH35:DI35)</f>
        <v>45</v>
      </c>
      <c r="DK35" s="64">
        <v>12</v>
      </c>
      <c r="DL35" s="65">
        <v>21</v>
      </c>
      <c r="DM35" s="26">
        <f t="shared" ref="DM35:DM41" si="390">SUM(DK35:DL35)</f>
        <v>33</v>
      </c>
      <c r="DN35" s="26">
        <f t="shared" ref="DN35:DO35" si="391">SUM(DH35+DK35)</f>
        <v>35</v>
      </c>
      <c r="DO35" s="26">
        <f t="shared" si="391"/>
        <v>43</v>
      </c>
      <c r="DP35" s="27">
        <f t="shared" ref="DP35:DP41" si="392">SUM(DN35:DO35)</f>
        <v>78</v>
      </c>
      <c r="DQ35" s="25">
        <f>Januari!DW35</f>
        <v>12</v>
      </c>
      <c r="DR35" s="25">
        <f>Januari!DX35</f>
        <v>12</v>
      </c>
      <c r="DS35" s="26">
        <f t="shared" ref="DS35:DS41" si="393">SUM(DQ35:DR35)</f>
        <v>24</v>
      </c>
      <c r="DT35" s="48">
        <v>6</v>
      </c>
      <c r="DU35" s="46">
        <v>8</v>
      </c>
      <c r="DV35" s="26">
        <f t="shared" ref="DV35:DV41" si="394">SUM(DT35:DU35)</f>
        <v>14</v>
      </c>
      <c r="DW35" s="26">
        <f t="shared" ref="DW35:DX35" si="395">SUM(DQ35+DT35)</f>
        <v>18</v>
      </c>
      <c r="DX35" s="26">
        <f t="shared" si="395"/>
        <v>20</v>
      </c>
      <c r="DY35" s="27">
        <f t="shared" ref="DY35:DY41" si="396">SUM(DW35:DX35)</f>
        <v>38</v>
      </c>
      <c r="DZ35" s="30">
        <f>Januari!EF35</f>
        <v>27</v>
      </c>
      <c r="EA35" s="26">
        <f>Januari!EG35</f>
        <v>34</v>
      </c>
      <c r="EB35" s="26">
        <f t="shared" ref="EB35:EB41" si="397">SUM(DZ35:EA35)</f>
        <v>61</v>
      </c>
      <c r="EC35" s="25">
        <v>11</v>
      </c>
      <c r="ED35" s="25">
        <v>19</v>
      </c>
      <c r="EE35" s="26">
        <f t="shared" ref="EE35:EE41" si="398">SUM(EC35:ED35)</f>
        <v>30</v>
      </c>
      <c r="EF35" s="26">
        <f t="shared" ref="EF35:EG35" si="399">SUM(DZ35+EC35)</f>
        <v>38</v>
      </c>
      <c r="EG35" s="26">
        <f t="shared" si="399"/>
        <v>53</v>
      </c>
      <c r="EH35" s="27">
        <f t="shared" ref="EH35:EH41" si="400">SUM(EF35:EG35)</f>
        <v>91</v>
      </c>
      <c r="EI35" s="30">
        <f>Januari!EO35</f>
        <v>3</v>
      </c>
      <c r="EJ35" s="26">
        <f>Januari!EP35</f>
        <v>0</v>
      </c>
      <c r="EK35" s="26">
        <f t="shared" ref="EK35:EK41" si="401">SUM(EI35:EJ35)</f>
        <v>3</v>
      </c>
      <c r="EL35" s="26"/>
      <c r="EM35" s="26"/>
      <c r="EN35" s="26">
        <f t="shared" ref="EN35:EN41" si="402">SUM(EL35:EM35)</f>
        <v>0</v>
      </c>
      <c r="EO35" s="26">
        <f t="shared" ref="EO35:EP35" si="403">SUM(EI35+EL35)</f>
        <v>3</v>
      </c>
      <c r="EP35" s="26">
        <f t="shared" si="403"/>
        <v>0</v>
      </c>
      <c r="EQ35" s="27">
        <f t="shared" ref="EQ35:EQ41" si="404">SUM(EO35:EP35)</f>
        <v>3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24">
        <f>Januari!J36</f>
        <v>2</v>
      </c>
      <c r="E36" s="39">
        <f>Januari!K36</f>
        <v>67</v>
      </c>
      <c r="F36" s="26">
        <f t="shared" si="345"/>
        <v>69</v>
      </c>
      <c r="G36" s="25">
        <v>4</v>
      </c>
      <c r="H36" s="25">
        <v>40</v>
      </c>
      <c r="I36" s="26">
        <f t="shared" si="346"/>
        <v>44</v>
      </c>
      <c r="J36" s="26">
        <f t="shared" ref="J36:K36" si="405">SUM(D36+G36)</f>
        <v>6</v>
      </c>
      <c r="K36" s="26">
        <f t="shared" si="405"/>
        <v>107</v>
      </c>
      <c r="L36" s="27">
        <f t="shared" si="348"/>
        <v>113</v>
      </c>
      <c r="M36" s="28">
        <f>Januari!S36</f>
        <v>1</v>
      </c>
      <c r="N36" s="26">
        <f>Januari!T36</f>
        <v>74</v>
      </c>
      <c r="O36" s="26">
        <f t="shared" si="349"/>
        <v>75</v>
      </c>
      <c r="P36" s="25">
        <v>0</v>
      </c>
      <c r="Q36" s="25">
        <v>61</v>
      </c>
      <c r="R36" s="26">
        <f t="shared" si="350"/>
        <v>61</v>
      </c>
      <c r="S36" s="26">
        <f t="shared" ref="S36:T36" si="406">SUM(M36+P36)</f>
        <v>1</v>
      </c>
      <c r="T36" s="26">
        <f t="shared" si="406"/>
        <v>135</v>
      </c>
      <c r="U36" s="27">
        <f t="shared" si="352"/>
        <v>136</v>
      </c>
      <c r="V36" s="28">
        <f>Januari!AB36</f>
        <v>0</v>
      </c>
      <c r="W36" s="28">
        <f>Januari!AC36</f>
        <v>44</v>
      </c>
      <c r="X36" s="26">
        <f t="shared" si="353"/>
        <v>44</v>
      </c>
      <c r="Y36" s="68">
        <v>1</v>
      </c>
      <c r="Z36" s="59">
        <v>29</v>
      </c>
      <c r="AA36" s="26">
        <f t="shared" si="354"/>
        <v>30</v>
      </c>
      <c r="AB36" s="26">
        <f t="shared" ref="AB36:AC36" si="407">SUM(V36+Y36)</f>
        <v>1</v>
      </c>
      <c r="AC36" s="26">
        <f t="shared" si="407"/>
        <v>73</v>
      </c>
      <c r="AD36" s="27">
        <f t="shared" si="356"/>
        <v>74</v>
      </c>
      <c r="AE36" s="28">
        <f>Januari!AK36</f>
        <v>6</v>
      </c>
      <c r="AF36" s="28">
        <f>Januari!AL36</f>
        <v>66</v>
      </c>
      <c r="AG36" s="26">
        <f t="shared" si="357"/>
        <v>72</v>
      </c>
      <c r="AH36" s="25">
        <v>0</v>
      </c>
      <c r="AI36" s="25">
        <v>33</v>
      </c>
      <c r="AJ36" s="26">
        <f t="shared" si="358"/>
        <v>33</v>
      </c>
      <c r="AK36" s="26">
        <f t="shared" ref="AK36:AL36" si="408">SUM(AE36+AH36)</f>
        <v>6</v>
      </c>
      <c r="AL36" s="26">
        <f t="shared" si="408"/>
        <v>99</v>
      </c>
      <c r="AM36" s="27">
        <f t="shared" si="360"/>
        <v>105</v>
      </c>
      <c r="AN36" s="30">
        <f>Januari!AT36</f>
        <v>14</v>
      </c>
      <c r="AO36" s="26">
        <f>Januari!AU36</f>
        <v>48</v>
      </c>
      <c r="AP36" s="26">
        <f t="shared" si="361"/>
        <v>62</v>
      </c>
      <c r="AQ36" s="25">
        <v>10</v>
      </c>
      <c r="AR36" s="25">
        <v>29</v>
      </c>
      <c r="AS36" s="26">
        <f t="shared" si="362"/>
        <v>39</v>
      </c>
      <c r="AT36" s="26">
        <f t="shared" ref="AT36:AU36" si="409">SUM(AN36+AQ36)</f>
        <v>24</v>
      </c>
      <c r="AU36" s="26">
        <f t="shared" si="409"/>
        <v>77</v>
      </c>
      <c r="AV36" s="27">
        <f t="shared" si="364"/>
        <v>101</v>
      </c>
      <c r="AW36" s="28">
        <f>Januari!BC36</f>
        <v>4</v>
      </c>
      <c r="AX36" s="28">
        <f>Januari!BD36</f>
        <v>85</v>
      </c>
      <c r="AY36" s="26">
        <f t="shared" si="365"/>
        <v>89</v>
      </c>
      <c r="AZ36" s="25">
        <v>1</v>
      </c>
      <c r="BA36" s="25">
        <v>30</v>
      </c>
      <c r="BB36" s="26">
        <f t="shared" si="366"/>
        <v>31</v>
      </c>
      <c r="BC36" s="26">
        <f t="shared" ref="BC36:BD36" si="410">SUM(AW36+AZ36)</f>
        <v>5</v>
      </c>
      <c r="BD36" s="26">
        <f t="shared" si="410"/>
        <v>115</v>
      </c>
      <c r="BE36" s="27">
        <f t="shared" si="368"/>
        <v>120</v>
      </c>
      <c r="BF36" s="30">
        <f>Januari!BL36</f>
        <v>17</v>
      </c>
      <c r="BG36" s="26">
        <f>Januari!BM36</f>
        <v>54</v>
      </c>
      <c r="BH36" s="26">
        <f t="shared" si="369"/>
        <v>71</v>
      </c>
      <c r="BI36" s="48">
        <v>25</v>
      </c>
      <c r="BJ36" s="46">
        <v>15</v>
      </c>
      <c r="BK36" s="26">
        <f t="shared" si="370"/>
        <v>40</v>
      </c>
      <c r="BL36" s="26">
        <f t="shared" ref="BL36:BM36" si="411">SUM(BF36+BI36)</f>
        <v>42</v>
      </c>
      <c r="BM36" s="26">
        <f t="shared" si="411"/>
        <v>69</v>
      </c>
      <c r="BN36" s="27">
        <f t="shared" si="372"/>
        <v>111</v>
      </c>
      <c r="BO36" s="28">
        <f>Januari!BU36</f>
        <v>2</v>
      </c>
      <c r="BP36" s="28">
        <f>Januari!BV36</f>
        <v>23</v>
      </c>
      <c r="BQ36" s="26">
        <f t="shared" si="373"/>
        <v>25</v>
      </c>
      <c r="BR36" s="25">
        <v>0</v>
      </c>
      <c r="BS36" s="25">
        <v>26</v>
      </c>
      <c r="BT36" s="26">
        <f t="shared" si="374"/>
        <v>26</v>
      </c>
      <c r="BU36" s="26">
        <f t="shared" ref="BU36:BV36" si="412">SUM(BO36+BR36)</f>
        <v>2</v>
      </c>
      <c r="BV36" s="26">
        <f t="shared" si="412"/>
        <v>49</v>
      </c>
      <c r="BW36" s="27">
        <f t="shared" si="376"/>
        <v>51</v>
      </c>
      <c r="BX36" s="30">
        <f>Januari!CD36</f>
        <v>2</v>
      </c>
      <c r="BY36" s="26">
        <f>Januari!CE36</f>
        <v>21</v>
      </c>
      <c r="BZ36" s="26">
        <f t="shared" si="377"/>
        <v>23</v>
      </c>
      <c r="CA36" s="25">
        <v>2</v>
      </c>
      <c r="CB36" s="25">
        <v>12</v>
      </c>
      <c r="CC36" s="26">
        <f t="shared" si="378"/>
        <v>14</v>
      </c>
      <c r="CD36" s="26">
        <f t="shared" ref="CD36:CE36" si="413">SUM(BX36+CA36)</f>
        <v>4</v>
      </c>
      <c r="CE36" s="26">
        <f t="shared" si="413"/>
        <v>33</v>
      </c>
      <c r="CF36" s="27">
        <f t="shared" si="380"/>
        <v>37</v>
      </c>
      <c r="CG36" s="28">
        <f>Januari!CM36</f>
        <v>1</v>
      </c>
      <c r="CH36" s="28">
        <f>Januari!CN36</f>
        <v>45</v>
      </c>
      <c r="CI36" s="26">
        <f t="shared" si="381"/>
        <v>46</v>
      </c>
      <c r="CJ36" s="25">
        <v>1</v>
      </c>
      <c r="CK36" s="25">
        <v>68</v>
      </c>
      <c r="CL36" s="26">
        <f t="shared" si="382"/>
        <v>69</v>
      </c>
      <c r="CM36" s="26">
        <f t="shared" ref="CM36:CN36" si="414">SUM(CG36+CJ36)</f>
        <v>2</v>
      </c>
      <c r="CN36" s="26">
        <f t="shared" si="414"/>
        <v>113</v>
      </c>
      <c r="CO36" s="27">
        <f t="shared" si="384"/>
        <v>115</v>
      </c>
      <c r="CP36" s="31">
        <f ca="1">IFERROR(__xludf.DUMMYFUNCTION("""COMPUTED_VALUE"""),7)</f>
        <v>7</v>
      </c>
      <c r="CQ36" s="32">
        <f ca="1">IFERROR(__xludf.DUMMYFUNCTION("""COMPUTED_VALUE"""),74)</f>
        <v>74</v>
      </c>
      <c r="CR36" s="32">
        <f ca="1">IFERROR(__xludf.DUMMYFUNCTION("""COMPUTED_VALUE"""),81)</f>
        <v>81</v>
      </c>
      <c r="CS36" s="33">
        <f ca="1">IFERROR(__xludf.DUMMYFUNCTION("""COMPUTED_VALUE"""),69)</f>
        <v>69</v>
      </c>
      <c r="CT36" s="33">
        <f ca="1">IFERROR(__xludf.DUMMYFUNCTION("""COMPUTED_VALUE"""),49)</f>
        <v>49</v>
      </c>
      <c r="CU36" s="33">
        <f ca="1">IFERROR(__xludf.DUMMYFUNCTION("""COMPUTED_VALUE"""),118)</f>
        <v>118</v>
      </c>
      <c r="CV36" s="32">
        <f ca="1">IFERROR(__xludf.DUMMYFUNCTION("""COMPUTED_VALUE"""),76)</f>
        <v>76</v>
      </c>
      <c r="CW36" s="32">
        <f ca="1">IFERROR(__xludf.DUMMYFUNCTION("""COMPUTED_VALUE"""),123)</f>
        <v>123</v>
      </c>
      <c r="CX36" s="34">
        <f ca="1">IFERROR(__xludf.DUMMYFUNCTION("""COMPUTED_VALUE"""),199)</f>
        <v>199</v>
      </c>
      <c r="CY36" s="28">
        <f>Januari!DE36</f>
        <v>0</v>
      </c>
      <c r="CZ36" s="28">
        <f>Januari!DF36</f>
        <v>46</v>
      </c>
      <c r="DA36" s="26">
        <f t="shared" si="385"/>
        <v>46</v>
      </c>
      <c r="DB36" s="25">
        <v>0</v>
      </c>
      <c r="DC36" s="25">
        <v>48</v>
      </c>
      <c r="DD36" s="26">
        <f t="shared" si="386"/>
        <v>48</v>
      </c>
      <c r="DE36" s="26">
        <f t="shared" ref="DE36:DF36" si="415">SUM(CY36+DB36)</f>
        <v>0</v>
      </c>
      <c r="DF36" s="26">
        <f t="shared" si="415"/>
        <v>94</v>
      </c>
      <c r="DG36" s="27">
        <f t="shared" si="388"/>
        <v>94</v>
      </c>
      <c r="DH36" s="30">
        <f>Januari!DN36</f>
        <v>89</v>
      </c>
      <c r="DI36" s="28">
        <f>Januari!DO36</f>
        <v>81</v>
      </c>
      <c r="DJ36" s="26">
        <f t="shared" si="389"/>
        <v>170</v>
      </c>
      <c r="DK36" s="66">
        <v>50</v>
      </c>
      <c r="DL36" s="67">
        <v>59</v>
      </c>
      <c r="DM36" s="26">
        <f t="shared" si="390"/>
        <v>109</v>
      </c>
      <c r="DN36" s="26">
        <f t="shared" ref="DN36:DO36" si="416">SUM(DH36+DK36)</f>
        <v>139</v>
      </c>
      <c r="DO36" s="26">
        <f t="shared" si="416"/>
        <v>140</v>
      </c>
      <c r="DP36" s="27">
        <f t="shared" si="392"/>
        <v>279</v>
      </c>
      <c r="DQ36" s="25">
        <f>Januari!DW36</f>
        <v>0</v>
      </c>
      <c r="DR36" s="25">
        <f>Januari!DX36</f>
        <v>65</v>
      </c>
      <c r="DS36" s="26">
        <f t="shared" si="393"/>
        <v>65</v>
      </c>
      <c r="DT36" s="68">
        <v>5</v>
      </c>
      <c r="DU36" s="59">
        <v>33</v>
      </c>
      <c r="DV36" s="26">
        <f t="shared" si="394"/>
        <v>38</v>
      </c>
      <c r="DW36" s="26">
        <f t="shared" ref="DW36:DX36" si="417">SUM(DQ36+DT36)</f>
        <v>5</v>
      </c>
      <c r="DX36" s="26">
        <f t="shared" si="417"/>
        <v>98</v>
      </c>
      <c r="DY36" s="27">
        <f t="shared" si="396"/>
        <v>103</v>
      </c>
      <c r="DZ36" s="30">
        <f>Januari!EF36</f>
        <v>6</v>
      </c>
      <c r="EA36" s="26">
        <f>Januari!EG36</f>
        <v>50</v>
      </c>
      <c r="EB36" s="26">
        <f t="shared" si="397"/>
        <v>56</v>
      </c>
      <c r="EC36" s="25">
        <v>4</v>
      </c>
      <c r="ED36" s="25">
        <v>38</v>
      </c>
      <c r="EE36" s="26">
        <f t="shared" si="398"/>
        <v>42</v>
      </c>
      <c r="EF36" s="26">
        <f t="shared" ref="EF36:EG36" si="418">SUM(DZ36+EC36)</f>
        <v>10</v>
      </c>
      <c r="EG36" s="26">
        <f t="shared" si="418"/>
        <v>88</v>
      </c>
      <c r="EH36" s="27">
        <f t="shared" si="400"/>
        <v>98</v>
      </c>
      <c r="EI36" s="30">
        <f>Januari!EO36</f>
        <v>2</v>
      </c>
      <c r="EJ36" s="26">
        <f>Januari!EP36</f>
        <v>55</v>
      </c>
      <c r="EK36" s="26">
        <f t="shared" si="401"/>
        <v>57</v>
      </c>
      <c r="EL36" s="26"/>
      <c r="EM36" s="25">
        <v>36</v>
      </c>
      <c r="EN36" s="26">
        <f t="shared" si="402"/>
        <v>36</v>
      </c>
      <c r="EO36" s="26">
        <f t="shared" ref="EO36:EP36" si="419">SUM(EI36+EL36)</f>
        <v>2</v>
      </c>
      <c r="EP36" s="26">
        <f t="shared" si="419"/>
        <v>91</v>
      </c>
      <c r="EQ36" s="27">
        <f t="shared" si="404"/>
        <v>93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24">
        <f>Januari!J37</f>
        <v>1</v>
      </c>
      <c r="E37" s="39">
        <f>Januari!K37</f>
        <v>59</v>
      </c>
      <c r="F37" s="26">
        <f t="shared" si="345"/>
        <v>60</v>
      </c>
      <c r="G37" s="25">
        <v>1</v>
      </c>
      <c r="H37" s="25">
        <v>38</v>
      </c>
      <c r="I37" s="26">
        <f t="shared" si="346"/>
        <v>39</v>
      </c>
      <c r="J37" s="26">
        <f t="shared" ref="J37:K37" si="420">SUM(D37+G37)</f>
        <v>2</v>
      </c>
      <c r="K37" s="26">
        <f t="shared" si="420"/>
        <v>97</v>
      </c>
      <c r="L37" s="27">
        <f t="shared" si="348"/>
        <v>99</v>
      </c>
      <c r="M37" s="28">
        <f>Januari!S37</f>
        <v>0</v>
      </c>
      <c r="N37" s="26">
        <f>Januari!T37</f>
        <v>56</v>
      </c>
      <c r="O37" s="26">
        <f t="shared" si="349"/>
        <v>56</v>
      </c>
      <c r="P37" s="25">
        <v>0</v>
      </c>
      <c r="Q37" s="25">
        <v>58</v>
      </c>
      <c r="R37" s="26">
        <f t="shared" si="350"/>
        <v>58</v>
      </c>
      <c r="S37" s="26">
        <f t="shared" ref="S37:T37" si="421">SUM(M37+P37)</f>
        <v>0</v>
      </c>
      <c r="T37" s="26">
        <f t="shared" si="421"/>
        <v>114</v>
      </c>
      <c r="U37" s="27">
        <f t="shared" si="352"/>
        <v>114</v>
      </c>
      <c r="V37" s="28">
        <f>Januari!AB37</f>
        <v>0</v>
      </c>
      <c r="W37" s="28">
        <f>Januari!AC37</f>
        <v>44</v>
      </c>
      <c r="X37" s="26">
        <f t="shared" si="353"/>
        <v>44</v>
      </c>
      <c r="Y37" s="68">
        <v>0</v>
      </c>
      <c r="Z37" s="59">
        <v>29</v>
      </c>
      <c r="AA37" s="26">
        <f t="shared" si="354"/>
        <v>29</v>
      </c>
      <c r="AB37" s="26">
        <f t="shared" ref="AB37:AC37" si="422">SUM(V37+Y37)</f>
        <v>0</v>
      </c>
      <c r="AC37" s="26">
        <f t="shared" si="422"/>
        <v>73</v>
      </c>
      <c r="AD37" s="27">
        <f t="shared" si="356"/>
        <v>73</v>
      </c>
      <c r="AE37" s="28">
        <f>Januari!AK37</f>
        <v>1</v>
      </c>
      <c r="AF37" s="28">
        <f>Januari!AL37</f>
        <v>63</v>
      </c>
      <c r="AG37" s="26">
        <f t="shared" si="357"/>
        <v>64</v>
      </c>
      <c r="AH37" s="25">
        <v>0</v>
      </c>
      <c r="AI37" s="25">
        <v>34</v>
      </c>
      <c r="AJ37" s="26">
        <f t="shared" si="358"/>
        <v>34</v>
      </c>
      <c r="AK37" s="26">
        <f t="shared" ref="AK37:AL37" si="423">SUM(AE37+AH37)</f>
        <v>1</v>
      </c>
      <c r="AL37" s="26">
        <f t="shared" si="423"/>
        <v>97</v>
      </c>
      <c r="AM37" s="27">
        <f t="shared" si="360"/>
        <v>98</v>
      </c>
      <c r="AN37" s="30">
        <f>Januari!AT37</f>
        <v>0</v>
      </c>
      <c r="AO37" s="26">
        <f>Januari!AU37</f>
        <v>43</v>
      </c>
      <c r="AP37" s="26">
        <f t="shared" si="361"/>
        <v>43</v>
      </c>
      <c r="AQ37" s="25">
        <v>0</v>
      </c>
      <c r="AR37" s="25">
        <v>25</v>
      </c>
      <c r="AS37" s="26">
        <f t="shared" si="362"/>
        <v>25</v>
      </c>
      <c r="AT37" s="26">
        <f t="shared" ref="AT37:AU37" si="424">SUM(AN37+AQ37)</f>
        <v>0</v>
      </c>
      <c r="AU37" s="26">
        <f t="shared" si="424"/>
        <v>68</v>
      </c>
      <c r="AV37" s="27">
        <f t="shared" si="364"/>
        <v>68</v>
      </c>
      <c r="AW37" s="28">
        <f>Januari!BC37</f>
        <v>1</v>
      </c>
      <c r="AX37" s="28">
        <f>Januari!BD37</f>
        <v>81</v>
      </c>
      <c r="AY37" s="26">
        <f t="shared" si="365"/>
        <v>82</v>
      </c>
      <c r="AZ37" s="25">
        <v>1</v>
      </c>
      <c r="BA37" s="25">
        <v>29</v>
      </c>
      <c r="BB37" s="26">
        <f t="shared" si="366"/>
        <v>30</v>
      </c>
      <c r="BC37" s="26">
        <f t="shared" ref="BC37:BD37" si="425">SUM(AW37+AZ37)</f>
        <v>2</v>
      </c>
      <c r="BD37" s="26">
        <f t="shared" si="425"/>
        <v>110</v>
      </c>
      <c r="BE37" s="27">
        <f t="shared" si="368"/>
        <v>112</v>
      </c>
      <c r="BF37" s="30">
        <f>Januari!BL37</f>
        <v>0</v>
      </c>
      <c r="BG37" s="26">
        <f>Januari!BM37</f>
        <v>22</v>
      </c>
      <c r="BH37" s="26">
        <f t="shared" si="369"/>
        <v>22</v>
      </c>
      <c r="BI37" s="48">
        <v>0</v>
      </c>
      <c r="BJ37" s="46">
        <v>15</v>
      </c>
      <c r="BK37" s="26">
        <f t="shared" si="370"/>
        <v>15</v>
      </c>
      <c r="BL37" s="26">
        <f t="shared" ref="BL37:BM37" si="426">SUM(BF37+BI37)</f>
        <v>0</v>
      </c>
      <c r="BM37" s="26">
        <f t="shared" si="426"/>
        <v>37</v>
      </c>
      <c r="BN37" s="27">
        <f t="shared" si="372"/>
        <v>37</v>
      </c>
      <c r="BO37" s="28">
        <f>Januari!BU37</f>
        <v>1</v>
      </c>
      <c r="BP37" s="28">
        <f>Januari!BV37</f>
        <v>23</v>
      </c>
      <c r="BQ37" s="26">
        <f t="shared" si="373"/>
        <v>24</v>
      </c>
      <c r="BR37" s="25">
        <v>0</v>
      </c>
      <c r="BS37" s="25">
        <v>26</v>
      </c>
      <c r="BT37" s="26">
        <f t="shared" si="374"/>
        <v>26</v>
      </c>
      <c r="BU37" s="26">
        <f t="shared" ref="BU37:BV37" si="427">SUM(BO37+BR37)</f>
        <v>1</v>
      </c>
      <c r="BV37" s="26">
        <f t="shared" si="427"/>
        <v>49</v>
      </c>
      <c r="BW37" s="27">
        <f t="shared" si="376"/>
        <v>50</v>
      </c>
      <c r="BX37" s="30">
        <f>Januari!CD37</f>
        <v>2</v>
      </c>
      <c r="BY37" s="26">
        <f>Januari!CE37</f>
        <v>17</v>
      </c>
      <c r="BZ37" s="26">
        <f t="shared" si="377"/>
        <v>19</v>
      </c>
      <c r="CA37" s="26"/>
      <c r="CB37" s="25">
        <v>12</v>
      </c>
      <c r="CC37" s="26">
        <f t="shared" si="378"/>
        <v>12</v>
      </c>
      <c r="CD37" s="26">
        <f t="shared" ref="CD37:CE37" si="428">SUM(BX37+CA37)</f>
        <v>2</v>
      </c>
      <c r="CE37" s="26">
        <f t="shared" si="428"/>
        <v>29</v>
      </c>
      <c r="CF37" s="27">
        <f t="shared" si="380"/>
        <v>31</v>
      </c>
      <c r="CG37" s="28">
        <f>Januari!CM37</f>
        <v>0</v>
      </c>
      <c r="CH37" s="28">
        <f>Januari!CN37</f>
        <v>38</v>
      </c>
      <c r="CI37" s="26">
        <f t="shared" si="381"/>
        <v>38</v>
      </c>
      <c r="CJ37" s="25">
        <v>0</v>
      </c>
      <c r="CK37" s="25">
        <v>51</v>
      </c>
      <c r="CL37" s="26">
        <f t="shared" si="382"/>
        <v>51</v>
      </c>
      <c r="CM37" s="26">
        <f t="shared" ref="CM37:CN37" si="429">SUM(CG37+CJ37)</f>
        <v>0</v>
      </c>
      <c r="CN37" s="26">
        <f t="shared" si="429"/>
        <v>89</v>
      </c>
      <c r="CO37" s="27">
        <f t="shared" si="384"/>
        <v>89</v>
      </c>
      <c r="CP37" s="31">
        <f ca="1">IFERROR(__xludf.DUMMYFUNCTION("""COMPUTED_VALUE"""),3)</f>
        <v>3</v>
      </c>
      <c r="CQ37" s="32">
        <f ca="1">IFERROR(__xludf.DUMMYFUNCTION("""COMPUTED_VALUE"""),75)</f>
        <v>75</v>
      </c>
      <c r="CR37" s="32">
        <f ca="1">IFERROR(__xludf.DUMMYFUNCTION("""COMPUTED_VALUE"""),78)</f>
        <v>78</v>
      </c>
      <c r="CS37" s="33">
        <f ca="1">IFERROR(__xludf.DUMMYFUNCTION("""COMPUTED_VALUE"""),2)</f>
        <v>2</v>
      </c>
      <c r="CT37" s="33">
        <f ca="1">IFERROR(__xludf.DUMMYFUNCTION("""COMPUTED_VALUE"""),46)</f>
        <v>46</v>
      </c>
      <c r="CU37" s="33">
        <f ca="1">IFERROR(__xludf.DUMMYFUNCTION("""COMPUTED_VALUE"""),48)</f>
        <v>48</v>
      </c>
      <c r="CV37" s="32">
        <f ca="1">IFERROR(__xludf.DUMMYFUNCTION("""COMPUTED_VALUE"""),5)</f>
        <v>5</v>
      </c>
      <c r="CW37" s="32">
        <f ca="1">IFERROR(__xludf.DUMMYFUNCTION("""COMPUTED_VALUE"""),121)</f>
        <v>121</v>
      </c>
      <c r="CX37" s="34">
        <f ca="1">IFERROR(__xludf.DUMMYFUNCTION("""COMPUTED_VALUE"""),126)</f>
        <v>126</v>
      </c>
      <c r="CY37" s="28">
        <f>Januari!DE37</f>
        <v>1</v>
      </c>
      <c r="CZ37" s="28">
        <f>Januari!DF37</f>
        <v>33</v>
      </c>
      <c r="DA37" s="26">
        <f t="shared" si="385"/>
        <v>34</v>
      </c>
      <c r="DB37" s="25">
        <v>0</v>
      </c>
      <c r="DC37" s="25">
        <v>31</v>
      </c>
      <c r="DD37" s="26">
        <f t="shared" si="386"/>
        <v>31</v>
      </c>
      <c r="DE37" s="26">
        <f t="shared" ref="DE37:DF37" si="430">SUM(CY37+DB37)</f>
        <v>1</v>
      </c>
      <c r="DF37" s="26">
        <f t="shared" si="430"/>
        <v>64</v>
      </c>
      <c r="DG37" s="27">
        <f t="shared" si="388"/>
        <v>65</v>
      </c>
      <c r="DH37" s="30">
        <f>Januari!DN37</f>
        <v>0</v>
      </c>
      <c r="DI37" s="28">
        <f>Januari!DO37</f>
        <v>63</v>
      </c>
      <c r="DJ37" s="26">
        <f t="shared" si="389"/>
        <v>63</v>
      </c>
      <c r="DK37" s="26"/>
      <c r="DL37" s="25">
        <v>35</v>
      </c>
      <c r="DM37" s="26">
        <f t="shared" si="390"/>
        <v>35</v>
      </c>
      <c r="DN37" s="26">
        <f t="shared" ref="DN37:DO37" si="431">SUM(DH37+DK37)</f>
        <v>0</v>
      </c>
      <c r="DO37" s="26">
        <f t="shared" si="431"/>
        <v>98</v>
      </c>
      <c r="DP37" s="27">
        <f t="shared" si="392"/>
        <v>98</v>
      </c>
      <c r="DQ37" s="25">
        <f>Januari!DW37</f>
        <v>0</v>
      </c>
      <c r="DR37" s="25">
        <f>Januari!DX37</f>
        <v>51</v>
      </c>
      <c r="DS37" s="26">
        <f t="shared" si="393"/>
        <v>51</v>
      </c>
      <c r="DT37" s="68">
        <v>1</v>
      </c>
      <c r="DU37" s="59">
        <v>24</v>
      </c>
      <c r="DV37" s="26">
        <f t="shared" si="394"/>
        <v>25</v>
      </c>
      <c r="DW37" s="26">
        <f t="shared" ref="DW37:DX37" si="432">SUM(DQ37+DT37)</f>
        <v>1</v>
      </c>
      <c r="DX37" s="26">
        <f t="shared" si="432"/>
        <v>75</v>
      </c>
      <c r="DY37" s="27">
        <f t="shared" si="396"/>
        <v>76</v>
      </c>
      <c r="DZ37" s="30">
        <f>Januari!EF37</f>
        <v>0</v>
      </c>
      <c r="EA37" s="26">
        <f>Januari!EG37</f>
        <v>37</v>
      </c>
      <c r="EB37" s="26">
        <f t="shared" si="397"/>
        <v>37</v>
      </c>
      <c r="EC37" s="26"/>
      <c r="ED37" s="25">
        <v>34</v>
      </c>
      <c r="EE37" s="26">
        <f t="shared" si="398"/>
        <v>34</v>
      </c>
      <c r="EF37" s="26">
        <f t="shared" ref="EF37:EG37" si="433">SUM(DZ37+EC37)</f>
        <v>0</v>
      </c>
      <c r="EG37" s="26">
        <f t="shared" si="433"/>
        <v>71</v>
      </c>
      <c r="EH37" s="27">
        <f t="shared" si="400"/>
        <v>71</v>
      </c>
      <c r="EI37" s="30">
        <f>Januari!EO37</f>
        <v>1</v>
      </c>
      <c r="EJ37" s="26">
        <f>Januari!EP37</f>
        <v>38</v>
      </c>
      <c r="EK37" s="26">
        <f t="shared" si="401"/>
        <v>39</v>
      </c>
      <c r="EL37" s="26"/>
      <c r="EM37" s="25">
        <v>33</v>
      </c>
      <c r="EN37" s="26">
        <f t="shared" si="402"/>
        <v>33</v>
      </c>
      <c r="EO37" s="26">
        <f t="shared" ref="EO37:EP37" si="434">SUM(EI37+EL37)</f>
        <v>1</v>
      </c>
      <c r="EP37" s="26">
        <f t="shared" si="434"/>
        <v>71</v>
      </c>
      <c r="EQ37" s="27">
        <f t="shared" si="404"/>
        <v>72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24">
        <f>Januari!J38</f>
        <v>0</v>
      </c>
      <c r="E38" s="39">
        <f>Januari!K38</f>
        <v>0</v>
      </c>
      <c r="F38" s="26">
        <f t="shared" si="345"/>
        <v>0</v>
      </c>
      <c r="G38" s="25">
        <v>0</v>
      </c>
      <c r="H38" s="25">
        <v>0</v>
      </c>
      <c r="I38" s="26">
        <f t="shared" si="346"/>
        <v>0</v>
      </c>
      <c r="J38" s="26">
        <f t="shared" ref="J38:K38" si="435">SUM(D38+G38)</f>
        <v>0</v>
      </c>
      <c r="K38" s="26">
        <f t="shared" si="435"/>
        <v>0</v>
      </c>
      <c r="L38" s="27">
        <f t="shared" si="348"/>
        <v>0</v>
      </c>
      <c r="M38" s="28">
        <f>Januari!S38</f>
        <v>0</v>
      </c>
      <c r="N38" s="26">
        <f>Januari!T38</f>
        <v>0</v>
      </c>
      <c r="O38" s="26">
        <f t="shared" si="349"/>
        <v>0</v>
      </c>
      <c r="P38" s="26"/>
      <c r="Q38" s="26"/>
      <c r="R38" s="26">
        <f t="shared" si="350"/>
        <v>0</v>
      </c>
      <c r="S38" s="26">
        <f t="shared" ref="S38:T38" si="436">SUM(M38+P38)</f>
        <v>0</v>
      </c>
      <c r="T38" s="26">
        <f t="shared" si="436"/>
        <v>0</v>
      </c>
      <c r="U38" s="27">
        <f t="shared" si="352"/>
        <v>0</v>
      </c>
      <c r="V38" s="28">
        <f>Januari!AB38</f>
        <v>0</v>
      </c>
      <c r="W38" s="28">
        <f>Januari!AC38</f>
        <v>0</v>
      </c>
      <c r="X38" s="26">
        <f t="shared" si="353"/>
        <v>0</v>
      </c>
      <c r="Y38" s="26"/>
      <c r="Z38" s="26"/>
      <c r="AA38" s="26">
        <f t="shared" si="354"/>
        <v>0</v>
      </c>
      <c r="AB38" s="26">
        <f t="shared" ref="AB38:AC38" si="437">SUM(V38+Y38)</f>
        <v>0</v>
      </c>
      <c r="AC38" s="26">
        <f t="shared" si="437"/>
        <v>0</v>
      </c>
      <c r="AD38" s="27">
        <f t="shared" si="356"/>
        <v>0</v>
      </c>
      <c r="AE38" s="28">
        <f>Januari!AK38</f>
        <v>0</v>
      </c>
      <c r="AF38" s="28">
        <f>Januari!AL38</f>
        <v>0</v>
      </c>
      <c r="AG38" s="26">
        <f t="shared" si="357"/>
        <v>0</v>
      </c>
      <c r="AH38" s="25">
        <v>0</v>
      </c>
      <c r="AI38" s="25">
        <v>0</v>
      </c>
      <c r="AJ38" s="26">
        <f t="shared" si="358"/>
        <v>0</v>
      </c>
      <c r="AK38" s="26">
        <f t="shared" ref="AK38:AL38" si="438">SUM(AE38+AH38)</f>
        <v>0</v>
      </c>
      <c r="AL38" s="26">
        <f t="shared" si="438"/>
        <v>0</v>
      </c>
      <c r="AM38" s="27">
        <f t="shared" si="360"/>
        <v>0</v>
      </c>
      <c r="AN38" s="30">
        <f>Januari!AT38</f>
        <v>0</v>
      </c>
      <c r="AO38" s="26">
        <f>Januari!AU38</f>
        <v>0</v>
      </c>
      <c r="AP38" s="26">
        <f t="shared" si="361"/>
        <v>0</v>
      </c>
      <c r="AQ38" s="25">
        <v>0</v>
      </c>
      <c r="AR38" s="25">
        <v>0</v>
      </c>
      <c r="AS38" s="26">
        <f t="shared" si="362"/>
        <v>0</v>
      </c>
      <c r="AT38" s="26">
        <f t="shared" ref="AT38:AU38" si="439">SUM(AN38+AQ38)</f>
        <v>0</v>
      </c>
      <c r="AU38" s="26">
        <f t="shared" si="439"/>
        <v>0</v>
      </c>
      <c r="AV38" s="27">
        <f t="shared" si="364"/>
        <v>0</v>
      </c>
      <c r="AW38" s="28">
        <f>Januari!BC38</f>
        <v>0</v>
      </c>
      <c r="AX38" s="28">
        <f>Januari!BD38</f>
        <v>0</v>
      </c>
      <c r="AY38" s="26">
        <f t="shared" si="365"/>
        <v>0</v>
      </c>
      <c r="AZ38" s="25">
        <v>0</v>
      </c>
      <c r="BA38" s="25">
        <v>0</v>
      </c>
      <c r="BB38" s="26">
        <f t="shared" si="366"/>
        <v>0</v>
      </c>
      <c r="BC38" s="26">
        <f t="shared" ref="BC38:BD38" si="440">SUM(AW38+AZ38)</f>
        <v>0</v>
      </c>
      <c r="BD38" s="26">
        <f t="shared" si="440"/>
        <v>0</v>
      </c>
      <c r="BE38" s="27">
        <f t="shared" si="368"/>
        <v>0</v>
      </c>
      <c r="BF38" s="30">
        <f>Januari!BL38</f>
        <v>0</v>
      </c>
      <c r="BG38" s="26">
        <f>Januari!BM38</f>
        <v>0</v>
      </c>
      <c r="BH38" s="26">
        <f t="shared" si="369"/>
        <v>0</v>
      </c>
      <c r="BI38" s="48">
        <v>0</v>
      </c>
      <c r="BJ38" s="46">
        <v>0</v>
      </c>
      <c r="BK38" s="26">
        <f t="shared" si="370"/>
        <v>0</v>
      </c>
      <c r="BL38" s="26">
        <f t="shared" ref="BL38:BM38" si="441">SUM(BF38+BI38)</f>
        <v>0</v>
      </c>
      <c r="BM38" s="26">
        <f t="shared" si="441"/>
        <v>0</v>
      </c>
      <c r="BN38" s="27">
        <f t="shared" si="372"/>
        <v>0</v>
      </c>
      <c r="BO38" s="28">
        <f>Januari!BU38</f>
        <v>0</v>
      </c>
      <c r="BP38" s="28">
        <f>Januari!BV38</f>
        <v>0</v>
      </c>
      <c r="BQ38" s="26">
        <f t="shared" si="373"/>
        <v>0</v>
      </c>
      <c r="BR38" s="25">
        <v>0</v>
      </c>
      <c r="BS38" s="25">
        <v>0</v>
      </c>
      <c r="BT38" s="26">
        <f t="shared" si="374"/>
        <v>0</v>
      </c>
      <c r="BU38" s="26">
        <f t="shared" ref="BU38:BV38" si="442">SUM(BO38+BR38)</f>
        <v>0</v>
      </c>
      <c r="BV38" s="26">
        <f t="shared" si="442"/>
        <v>0</v>
      </c>
      <c r="BW38" s="27">
        <f t="shared" si="376"/>
        <v>0</v>
      </c>
      <c r="BX38" s="30">
        <f>Januari!CD38</f>
        <v>0</v>
      </c>
      <c r="BY38" s="26">
        <f>Januari!CE38</f>
        <v>0</v>
      </c>
      <c r="BZ38" s="26">
        <f t="shared" si="377"/>
        <v>0</v>
      </c>
      <c r="CA38" s="26"/>
      <c r="CB38" s="26"/>
      <c r="CC38" s="26">
        <f t="shared" si="378"/>
        <v>0</v>
      </c>
      <c r="CD38" s="26">
        <f t="shared" ref="CD38:CE38" si="443">SUM(BX38+CA38)</f>
        <v>0</v>
      </c>
      <c r="CE38" s="26">
        <f t="shared" si="443"/>
        <v>0</v>
      </c>
      <c r="CF38" s="27">
        <f t="shared" si="380"/>
        <v>0</v>
      </c>
      <c r="CG38" s="28">
        <f>Januari!CM38</f>
        <v>0</v>
      </c>
      <c r="CH38" s="28">
        <f>Januari!CN38</f>
        <v>0</v>
      </c>
      <c r="CI38" s="26">
        <f t="shared" si="381"/>
        <v>0</v>
      </c>
      <c r="CJ38" s="25">
        <v>0</v>
      </c>
      <c r="CK38" s="25">
        <v>0</v>
      </c>
      <c r="CL38" s="26">
        <f t="shared" si="382"/>
        <v>0</v>
      </c>
      <c r="CM38" s="26">
        <f t="shared" ref="CM38:CN38" si="444">SUM(CG38+CJ38)</f>
        <v>0</v>
      </c>
      <c r="CN38" s="26">
        <f t="shared" si="444"/>
        <v>0</v>
      </c>
      <c r="CO38" s="27">
        <f t="shared" si="384"/>
        <v>0</v>
      </c>
      <c r="CP38" s="31">
        <f ca="1">IFERROR(__xludf.DUMMYFUNCTION("""COMPUTED_VALUE"""),0)</f>
        <v>0</v>
      </c>
      <c r="CQ38" s="32">
        <f ca="1">IFERROR(__xludf.DUMMYFUNCTION("""COMPUTED_VALUE"""),0)</f>
        <v>0</v>
      </c>
      <c r="CR38" s="32">
        <f ca="1">IFERROR(__xludf.DUMMYFUNCTION("""COMPUTED_VALUE"""),0)</f>
        <v>0</v>
      </c>
      <c r="CS38" s="33">
        <f ca="1">IFERROR(__xludf.DUMMYFUNCTION("""COMPUTED_VALUE"""),0)</f>
        <v>0</v>
      </c>
      <c r="CT38" s="33">
        <f ca="1">IFERROR(__xludf.DUMMYFUNCTION("""COMPUTED_VALUE"""),0)</f>
        <v>0</v>
      </c>
      <c r="CU38" s="33">
        <f ca="1">IFERROR(__xludf.DUMMYFUNCTION("""COMPUTED_VALUE"""),0)</f>
        <v>0</v>
      </c>
      <c r="CV38" s="32">
        <f ca="1">IFERROR(__xludf.DUMMYFUNCTION("""COMPUTED_VALUE"""),0)</f>
        <v>0</v>
      </c>
      <c r="CW38" s="32">
        <f ca="1">IFERROR(__xludf.DUMMYFUNCTION("""COMPUTED_VALUE"""),0)</f>
        <v>0</v>
      </c>
      <c r="CX38" s="34">
        <f ca="1">IFERROR(__xludf.DUMMYFUNCTION("""COMPUTED_VALUE"""),0)</f>
        <v>0</v>
      </c>
      <c r="CY38" s="28">
        <f>Januari!DE38</f>
        <v>0</v>
      </c>
      <c r="CZ38" s="28">
        <f>Januari!DF38</f>
        <v>0</v>
      </c>
      <c r="DA38" s="26">
        <f t="shared" si="385"/>
        <v>0</v>
      </c>
      <c r="DB38" s="25">
        <v>0</v>
      </c>
      <c r="DC38" s="25">
        <v>0</v>
      </c>
      <c r="DD38" s="26">
        <f t="shared" si="386"/>
        <v>0</v>
      </c>
      <c r="DE38" s="26">
        <f t="shared" ref="DE38:DF38" si="445">SUM(CY38+DB38)</f>
        <v>0</v>
      </c>
      <c r="DF38" s="26">
        <f t="shared" si="445"/>
        <v>0</v>
      </c>
      <c r="DG38" s="27">
        <f t="shared" si="388"/>
        <v>0</v>
      </c>
      <c r="DH38" s="30">
        <f>Januari!DN38</f>
        <v>0</v>
      </c>
      <c r="DI38" s="28">
        <f>Januari!DO38</f>
        <v>0</v>
      </c>
      <c r="DJ38" s="26">
        <f t="shared" si="389"/>
        <v>0</v>
      </c>
      <c r="DK38" s="26"/>
      <c r="DL38" s="26"/>
      <c r="DM38" s="26">
        <f t="shared" si="390"/>
        <v>0</v>
      </c>
      <c r="DN38" s="26">
        <f t="shared" ref="DN38:DO38" si="446">SUM(DH38+DK38)</f>
        <v>0</v>
      </c>
      <c r="DO38" s="26">
        <f t="shared" si="446"/>
        <v>0</v>
      </c>
      <c r="DP38" s="27">
        <f t="shared" si="392"/>
        <v>0</v>
      </c>
      <c r="DQ38" s="25">
        <f>Januari!DW38</f>
        <v>0</v>
      </c>
      <c r="DR38" s="25">
        <f>Januari!DX38</f>
        <v>0</v>
      </c>
      <c r="DS38" s="26">
        <f t="shared" si="393"/>
        <v>0</v>
      </c>
      <c r="DT38" s="68">
        <v>0</v>
      </c>
      <c r="DU38" s="59">
        <v>0</v>
      </c>
      <c r="DV38" s="26">
        <f t="shared" si="394"/>
        <v>0</v>
      </c>
      <c r="DW38" s="26">
        <f t="shared" ref="DW38:DX38" si="447">SUM(DQ38+DT38)</f>
        <v>0</v>
      </c>
      <c r="DX38" s="26">
        <f t="shared" si="447"/>
        <v>0</v>
      </c>
      <c r="DY38" s="27">
        <f t="shared" si="396"/>
        <v>0</v>
      </c>
      <c r="DZ38" s="30">
        <f>Januari!EF38</f>
        <v>0</v>
      </c>
      <c r="EA38" s="26">
        <f>Januari!EG38</f>
        <v>0</v>
      </c>
      <c r="EB38" s="26">
        <f t="shared" si="397"/>
        <v>0</v>
      </c>
      <c r="EC38" s="26"/>
      <c r="ED38" s="26"/>
      <c r="EE38" s="26">
        <f t="shared" si="398"/>
        <v>0</v>
      </c>
      <c r="EF38" s="26">
        <f t="shared" ref="EF38:EG38" si="448">SUM(DZ38+EC38)</f>
        <v>0</v>
      </c>
      <c r="EG38" s="26">
        <f t="shared" si="448"/>
        <v>0</v>
      </c>
      <c r="EH38" s="27">
        <f t="shared" si="400"/>
        <v>0</v>
      </c>
      <c r="EI38" s="30">
        <f>Januari!EO38</f>
        <v>0</v>
      </c>
      <c r="EJ38" s="26">
        <f>Januari!EP38</f>
        <v>0</v>
      </c>
      <c r="EK38" s="26">
        <f t="shared" si="401"/>
        <v>0</v>
      </c>
      <c r="EL38" s="26"/>
      <c r="EM38" s="26"/>
      <c r="EN38" s="26">
        <f t="shared" si="402"/>
        <v>0</v>
      </c>
      <c r="EO38" s="26">
        <f t="shared" ref="EO38:EP38" si="449">SUM(EI38+EL38)</f>
        <v>0</v>
      </c>
      <c r="EP38" s="26">
        <f t="shared" si="449"/>
        <v>0</v>
      </c>
      <c r="EQ38" s="27">
        <f t="shared" si="404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24">
        <f>Januari!J39</f>
        <v>0</v>
      </c>
      <c r="E39" s="39">
        <f>Januari!K39</f>
        <v>55</v>
      </c>
      <c r="F39" s="26">
        <f t="shared" si="345"/>
        <v>55</v>
      </c>
      <c r="G39" s="25">
        <v>0</v>
      </c>
      <c r="H39" s="25">
        <v>38</v>
      </c>
      <c r="I39" s="26">
        <f t="shared" si="346"/>
        <v>38</v>
      </c>
      <c r="J39" s="26">
        <f t="shared" ref="J39:K39" si="450">SUM(D39+G39)</f>
        <v>0</v>
      </c>
      <c r="K39" s="26">
        <f t="shared" si="450"/>
        <v>93</v>
      </c>
      <c r="L39" s="27">
        <f t="shared" si="348"/>
        <v>93</v>
      </c>
      <c r="M39" s="28">
        <f>Januari!S39</f>
        <v>0</v>
      </c>
      <c r="N39" s="26">
        <f>Januari!T39</f>
        <v>27</v>
      </c>
      <c r="O39" s="26">
        <f t="shared" si="349"/>
        <v>27</v>
      </c>
      <c r="P39" s="25">
        <v>0</v>
      </c>
      <c r="Q39" s="25">
        <v>48</v>
      </c>
      <c r="R39" s="26">
        <f t="shared" si="350"/>
        <v>48</v>
      </c>
      <c r="S39" s="26">
        <f t="shared" ref="S39:T39" si="451">SUM(M39+P39)</f>
        <v>0</v>
      </c>
      <c r="T39" s="26">
        <f t="shared" si="451"/>
        <v>75</v>
      </c>
      <c r="U39" s="27">
        <f t="shared" si="352"/>
        <v>75</v>
      </c>
      <c r="V39" s="28">
        <f>Januari!AB39</f>
        <v>0</v>
      </c>
      <c r="W39" s="28">
        <f>Januari!AC39</f>
        <v>44</v>
      </c>
      <c r="X39" s="26">
        <f t="shared" si="353"/>
        <v>44</v>
      </c>
      <c r="Y39" s="26"/>
      <c r="Z39" s="48">
        <v>29</v>
      </c>
      <c r="AA39" s="26">
        <f t="shared" si="354"/>
        <v>29</v>
      </c>
      <c r="AB39" s="26">
        <f t="shared" ref="AB39:AC39" si="452">SUM(V39+Y39)</f>
        <v>0</v>
      </c>
      <c r="AC39" s="26">
        <f t="shared" si="452"/>
        <v>73</v>
      </c>
      <c r="AD39" s="27">
        <f t="shared" si="356"/>
        <v>73</v>
      </c>
      <c r="AE39" s="28">
        <f>Januari!AK39</f>
        <v>0</v>
      </c>
      <c r="AF39" s="28">
        <f>Januari!AL39</f>
        <v>47</v>
      </c>
      <c r="AG39" s="26">
        <f t="shared" si="357"/>
        <v>47</v>
      </c>
      <c r="AH39" s="25">
        <v>0</v>
      </c>
      <c r="AI39" s="25">
        <v>33</v>
      </c>
      <c r="AJ39" s="26">
        <f t="shared" si="358"/>
        <v>33</v>
      </c>
      <c r="AK39" s="26">
        <f t="shared" ref="AK39:AL39" si="453">SUM(AE39+AH39)</f>
        <v>0</v>
      </c>
      <c r="AL39" s="26">
        <f t="shared" si="453"/>
        <v>80</v>
      </c>
      <c r="AM39" s="27">
        <f t="shared" si="360"/>
        <v>80</v>
      </c>
      <c r="AN39" s="30">
        <f>Januari!AT39</f>
        <v>1</v>
      </c>
      <c r="AO39" s="26">
        <f>Januari!AU39</f>
        <v>43</v>
      </c>
      <c r="AP39" s="26">
        <f t="shared" si="361"/>
        <v>44</v>
      </c>
      <c r="AQ39" s="25">
        <v>0</v>
      </c>
      <c r="AR39" s="25">
        <v>25</v>
      </c>
      <c r="AS39" s="26">
        <f t="shared" si="362"/>
        <v>25</v>
      </c>
      <c r="AT39" s="26">
        <f t="shared" ref="AT39:AU39" si="454">SUM(AN39+AQ39)</f>
        <v>1</v>
      </c>
      <c r="AU39" s="26">
        <f t="shared" si="454"/>
        <v>68</v>
      </c>
      <c r="AV39" s="27">
        <f t="shared" si="364"/>
        <v>69</v>
      </c>
      <c r="AW39" s="28">
        <f>Januari!BC39</f>
        <v>1</v>
      </c>
      <c r="AX39" s="28">
        <f>Januari!BD39</f>
        <v>63</v>
      </c>
      <c r="AY39" s="26">
        <f t="shared" si="365"/>
        <v>64</v>
      </c>
      <c r="AZ39" s="25">
        <v>2</v>
      </c>
      <c r="BA39" s="25">
        <v>29</v>
      </c>
      <c r="BB39" s="26">
        <f t="shared" si="366"/>
        <v>31</v>
      </c>
      <c r="BC39" s="26">
        <f t="shared" ref="BC39:BD39" si="455">SUM(AW39+AZ39)</f>
        <v>3</v>
      </c>
      <c r="BD39" s="26">
        <f t="shared" si="455"/>
        <v>92</v>
      </c>
      <c r="BE39" s="27">
        <f t="shared" si="368"/>
        <v>95</v>
      </c>
      <c r="BF39" s="30">
        <f>Januari!BL39</f>
        <v>0</v>
      </c>
      <c r="BG39" s="26">
        <f>Januari!BM39</f>
        <v>0</v>
      </c>
      <c r="BH39" s="26">
        <f t="shared" si="369"/>
        <v>0</v>
      </c>
      <c r="BI39" s="68">
        <v>0</v>
      </c>
      <c r="BJ39" s="59">
        <v>0</v>
      </c>
      <c r="BK39" s="26">
        <f t="shared" si="370"/>
        <v>0</v>
      </c>
      <c r="BL39" s="26">
        <f t="shared" ref="BL39:BM39" si="456">SUM(BF39+BI39)</f>
        <v>0</v>
      </c>
      <c r="BM39" s="26">
        <f t="shared" si="456"/>
        <v>0</v>
      </c>
      <c r="BN39" s="27">
        <f t="shared" si="372"/>
        <v>0</v>
      </c>
      <c r="BO39" s="28">
        <f>Januari!BU39</f>
        <v>0</v>
      </c>
      <c r="BP39" s="28">
        <f>Januari!BV39</f>
        <v>23</v>
      </c>
      <c r="BQ39" s="26">
        <f t="shared" si="373"/>
        <v>23</v>
      </c>
      <c r="BR39" s="25">
        <v>0</v>
      </c>
      <c r="BS39" s="25">
        <v>26</v>
      </c>
      <c r="BT39" s="26">
        <f t="shared" si="374"/>
        <v>26</v>
      </c>
      <c r="BU39" s="26">
        <f t="shared" ref="BU39:BV39" si="457">SUM(BO39+BR39)</f>
        <v>0</v>
      </c>
      <c r="BV39" s="26">
        <f t="shared" si="457"/>
        <v>49</v>
      </c>
      <c r="BW39" s="27">
        <f t="shared" si="376"/>
        <v>49</v>
      </c>
      <c r="BX39" s="30">
        <f>Januari!CD39</f>
        <v>0</v>
      </c>
      <c r="BY39" s="26">
        <f>Januari!CE39</f>
        <v>13</v>
      </c>
      <c r="BZ39" s="26">
        <f t="shared" si="377"/>
        <v>13</v>
      </c>
      <c r="CA39" s="26"/>
      <c r="CB39" s="25">
        <v>12</v>
      </c>
      <c r="CC39" s="26">
        <f t="shared" si="378"/>
        <v>12</v>
      </c>
      <c r="CD39" s="26">
        <f t="shared" ref="CD39:CE39" si="458">SUM(BX39+CA39)</f>
        <v>0</v>
      </c>
      <c r="CE39" s="26">
        <f t="shared" si="458"/>
        <v>25</v>
      </c>
      <c r="CF39" s="27">
        <f t="shared" si="380"/>
        <v>25</v>
      </c>
      <c r="CG39" s="28">
        <f>Januari!CM39</f>
        <v>0</v>
      </c>
      <c r="CH39" s="28">
        <f>Januari!CN39</f>
        <v>38</v>
      </c>
      <c r="CI39" s="26">
        <f t="shared" si="381"/>
        <v>38</v>
      </c>
      <c r="CJ39" s="25">
        <v>0</v>
      </c>
      <c r="CK39" s="25">
        <v>51</v>
      </c>
      <c r="CL39" s="26">
        <f t="shared" si="382"/>
        <v>51</v>
      </c>
      <c r="CM39" s="26">
        <f t="shared" ref="CM39:CN39" si="459">SUM(CG39+CJ39)</f>
        <v>0</v>
      </c>
      <c r="CN39" s="26">
        <f t="shared" si="459"/>
        <v>89</v>
      </c>
      <c r="CO39" s="27">
        <f t="shared" si="384"/>
        <v>89</v>
      </c>
      <c r="CP39" s="31">
        <f ca="1">IFERROR(__xludf.DUMMYFUNCTION("""COMPUTED_VALUE"""),0)</f>
        <v>0</v>
      </c>
      <c r="CQ39" s="32">
        <f ca="1">IFERROR(__xludf.DUMMYFUNCTION("""COMPUTED_VALUE"""),41)</f>
        <v>41</v>
      </c>
      <c r="CR39" s="32">
        <f ca="1">IFERROR(__xludf.DUMMYFUNCTION("""COMPUTED_VALUE"""),41)</f>
        <v>41</v>
      </c>
      <c r="CS39" s="33">
        <f ca="1">IFERROR(__xludf.DUMMYFUNCTION("""COMPUTED_VALUE"""),0)</f>
        <v>0</v>
      </c>
      <c r="CT39" s="33">
        <f ca="1">IFERROR(__xludf.DUMMYFUNCTION("""COMPUTED_VALUE"""),0)</f>
        <v>0</v>
      </c>
      <c r="CU39" s="33">
        <f ca="1">IFERROR(__xludf.DUMMYFUNCTION("""COMPUTED_VALUE"""),0)</f>
        <v>0</v>
      </c>
      <c r="CV39" s="32">
        <f ca="1">IFERROR(__xludf.DUMMYFUNCTION("""COMPUTED_VALUE"""),0)</f>
        <v>0</v>
      </c>
      <c r="CW39" s="32">
        <f ca="1">IFERROR(__xludf.DUMMYFUNCTION("""COMPUTED_VALUE"""),41)</f>
        <v>41</v>
      </c>
      <c r="CX39" s="34">
        <f ca="1">IFERROR(__xludf.DUMMYFUNCTION("""COMPUTED_VALUE"""),41)</f>
        <v>41</v>
      </c>
      <c r="CY39" s="28">
        <f>Januari!DE39</f>
        <v>1</v>
      </c>
      <c r="CZ39" s="28">
        <f>Januari!DF39</f>
        <v>31</v>
      </c>
      <c r="DA39" s="26">
        <f t="shared" si="385"/>
        <v>32</v>
      </c>
      <c r="DB39" s="25">
        <v>0</v>
      </c>
      <c r="DC39" s="25">
        <v>31</v>
      </c>
      <c r="DD39" s="26">
        <f t="shared" si="386"/>
        <v>31</v>
      </c>
      <c r="DE39" s="26">
        <f t="shared" ref="DE39:DF39" si="460">SUM(CY39+DB39)</f>
        <v>1</v>
      </c>
      <c r="DF39" s="26">
        <f t="shared" si="460"/>
        <v>62</v>
      </c>
      <c r="DG39" s="27">
        <f t="shared" si="388"/>
        <v>63</v>
      </c>
      <c r="DH39" s="30">
        <f>Januari!DN39</f>
        <v>4</v>
      </c>
      <c r="DI39" s="28">
        <f>Januari!DO39</f>
        <v>38</v>
      </c>
      <c r="DJ39" s="26">
        <f t="shared" si="389"/>
        <v>42</v>
      </c>
      <c r="DK39" s="25">
        <v>11</v>
      </c>
      <c r="DL39" s="25">
        <v>40</v>
      </c>
      <c r="DM39" s="26">
        <f t="shared" si="390"/>
        <v>51</v>
      </c>
      <c r="DN39" s="26">
        <f t="shared" ref="DN39:DO39" si="461">SUM(DH39+DK39)</f>
        <v>15</v>
      </c>
      <c r="DO39" s="26">
        <f t="shared" si="461"/>
        <v>78</v>
      </c>
      <c r="DP39" s="27">
        <f t="shared" si="392"/>
        <v>93</v>
      </c>
      <c r="DQ39" s="25">
        <f>Januari!DW39</f>
        <v>0</v>
      </c>
      <c r="DR39" s="25">
        <f>Januari!DX39</f>
        <v>51</v>
      </c>
      <c r="DS39" s="26">
        <f t="shared" si="393"/>
        <v>51</v>
      </c>
      <c r="DT39" s="68">
        <v>1</v>
      </c>
      <c r="DU39" s="59">
        <v>22</v>
      </c>
      <c r="DV39" s="26">
        <f t="shared" si="394"/>
        <v>23</v>
      </c>
      <c r="DW39" s="26">
        <f t="shared" ref="DW39:DX39" si="462">SUM(DQ39+DT39)</f>
        <v>1</v>
      </c>
      <c r="DX39" s="26">
        <f t="shared" si="462"/>
        <v>73</v>
      </c>
      <c r="DY39" s="27">
        <f t="shared" si="396"/>
        <v>74</v>
      </c>
      <c r="DZ39" s="30">
        <f>Januari!EF39</f>
        <v>0</v>
      </c>
      <c r="EA39" s="26">
        <f>Januari!EG39</f>
        <v>37</v>
      </c>
      <c r="EB39" s="26">
        <f t="shared" si="397"/>
        <v>37</v>
      </c>
      <c r="EC39" s="26"/>
      <c r="ED39" s="25">
        <v>32</v>
      </c>
      <c r="EE39" s="26">
        <f t="shared" si="398"/>
        <v>32</v>
      </c>
      <c r="EF39" s="26">
        <f t="shared" ref="EF39:EG39" si="463">SUM(DZ39+EC39)</f>
        <v>0</v>
      </c>
      <c r="EG39" s="26">
        <f t="shared" si="463"/>
        <v>69</v>
      </c>
      <c r="EH39" s="27">
        <f t="shared" si="400"/>
        <v>69</v>
      </c>
      <c r="EI39" s="30">
        <f>Januari!EO39</f>
        <v>0</v>
      </c>
      <c r="EJ39" s="26">
        <f>Januari!EP39</f>
        <v>29</v>
      </c>
      <c r="EK39" s="26">
        <f t="shared" si="401"/>
        <v>29</v>
      </c>
      <c r="EL39" s="26"/>
      <c r="EM39" s="25">
        <v>32</v>
      </c>
      <c r="EN39" s="26">
        <f t="shared" si="402"/>
        <v>32</v>
      </c>
      <c r="EO39" s="26">
        <f t="shared" ref="EO39:EP39" si="464">SUM(EI39+EL39)</f>
        <v>0</v>
      </c>
      <c r="EP39" s="26">
        <f t="shared" si="464"/>
        <v>61</v>
      </c>
      <c r="EQ39" s="27">
        <f t="shared" si="404"/>
        <v>61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24">
        <f>Januari!J40</f>
        <v>0</v>
      </c>
      <c r="E40" s="39">
        <f>Januari!K40</f>
        <v>0</v>
      </c>
      <c r="F40" s="26">
        <f t="shared" si="345"/>
        <v>0</v>
      </c>
      <c r="G40" s="25">
        <v>0</v>
      </c>
      <c r="H40" s="25">
        <v>0</v>
      </c>
      <c r="I40" s="26">
        <f t="shared" si="346"/>
        <v>0</v>
      </c>
      <c r="J40" s="26">
        <f t="shared" ref="J40:K40" si="465">SUM(D40+G40)</f>
        <v>0</v>
      </c>
      <c r="K40" s="26">
        <f t="shared" si="465"/>
        <v>0</v>
      </c>
      <c r="L40" s="27">
        <f t="shared" si="348"/>
        <v>0</v>
      </c>
      <c r="M40" s="28">
        <f>Januari!S40</f>
        <v>0</v>
      </c>
      <c r="N40" s="26">
        <f>Januari!T40</f>
        <v>0</v>
      </c>
      <c r="O40" s="26">
        <f t="shared" si="349"/>
        <v>0</v>
      </c>
      <c r="P40" s="26"/>
      <c r="Q40" s="26"/>
      <c r="R40" s="26">
        <f t="shared" si="350"/>
        <v>0</v>
      </c>
      <c r="S40" s="26">
        <f t="shared" ref="S40:T40" si="466">SUM(M40+P40)</f>
        <v>0</v>
      </c>
      <c r="T40" s="26">
        <f t="shared" si="466"/>
        <v>0</v>
      </c>
      <c r="U40" s="27">
        <f t="shared" si="352"/>
        <v>0</v>
      </c>
      <c r="V40" s="28">
        <f>Januari!AB40</f>
        <v>0</v>
      </c>
      <c r="W40" s="28">
        <f>Januari!AC40</f>
        <v>0</v>
      </c>
      <c r="X40" s="26">
        <f t="shared" si="353"/>
        <v>0</v>
      </c>
      <c r="Y40" s="26"/>
      <c r="Z40" s="26"/>
      <c r="AA40" s="26">
        <f t="shared" si="354"/>
        <v>0</v>
      </c>
      <c r="AB40" s="26">
        <f t="shared" ref="AB40:AC40" si="467">SUM(V40+Y40)</f>
        <v>0</v>
      </c>
      <c r="AC40" s="26">
        <f t="shared" si="467"/>
        <v>0</v>
      </c>
      <c r="AD40" s="27">
        <f t="shared" si="356"/>
        <v>0</v>
      </c>
      <c r="AE40" s="28">
        <f>Januari!AK40</f>
        <v>0</v>
      </c>
      <c r="AF40" s="28">
        <f>Januari!AL40</f>
        <v>0</v>
      </c>
      <c r="AG40" s="26">
        <f t="shared" si="357"/>
        <v>0</v>
      </c>
      <c r="AH40" s="25">
        <v>0</v>
      </c>
      <c r="AI40" s="25">
        <v>0</v>
      </c>
      <c r="AJ40" s="26">
        <f t="shared" si="358"/>
        <v>0</v>
      </c>
      <c r="AK40" s="26">
        <f t="shared" ref="AK40:AL40" si="468">SUM(AE40+AH40)</f>
        <v>0</v>
      </c>
      <c r="AL40" s="26">
        <f t="shared" si="468"/>
        <v>0</v>
      </c>
      <c r="AM40" s="27">
        <f t="shared" si="360"/>
        <v>0</v>
      </c>
      <c r="AN40" s="30">
        <f>Januari!AT40</f>
        <v>0</v>
      </c>
      <c r="AO40" s="26">
        <f>Januari!AU40</f>
        <v>0</v>
      </c>
      <c r="AP40" s="26">
        <f t="shared" si="361"/>
        <v>0</v>
      </c>
      <c r="AQ40" s="25">
        <v>0</v>
      </c>
      <c r="AR40" s="25">
        <v>0</v>
      </c>
      <c r="AS40" s="26">
        <f t="shared" si="362"/>
        <v>0</v>
      </c>
      <c r="AT40" s="26">
        <f t="shared" ref="AT40:AU40" si="469">SUM(AN40+AQ40)</f>
        <v>0</v>
      </c>
      <c r="AU40" s="26">
        <f t="shared" si="469"/>
        <v>0</v>
      </c>
      <c r="AV40" s="27">
        <f t="shared" si="364"/>
        <v>0</v>
      </c>
      <c r="AW40" s="28">
        <f>Januari!BC40</f>
        <v>0</v>
      </c>
      <c r="AX40" s="28">
        <f>Januari!BD40</f>
        <v>0</v>
      </c>
      <c r="AY40" s="26">
        <f t="shared" si="365"/>
        <v>0</v>
      </c>
      <c r="AZ40" s="25">
        <v>0</v>
      </c>
      <c r="BA40" s="25">
        <v>0</v>
      </c>
      <c r="BB40" s="26">
        <f t="shared" si="366"/>
        <v>0</v>
      </c>
      <c r="BC40" s="26">
        <f t="shared" ref="BC40:BD40" si="470">SUM(AW40+AZ40)</f>
        <v>0</v>
      </c>
      <c r="BD40" s="26">
        <f t="shared" si="470"/>
        <v>0</v>
      </c>
      <c r="BE40" s="27">
        <f t="shared" si="368"/>
        <v>0</v>
      </c>
      <c r="BF40" s="30">
        <f>Januari!BL40</f>
        <v>0</v>
      </c>
      <c r="BG40" s="26">
        <f>Januari!BM40</f>
        <v>0</v>
      </c>
      <c r="BH40" s="26">
        <f t="shared" si="369"/>
        <v>0</v>
      </c>
      <c r="BI40" s="68">
        <v>0</v>
      </c>
      <c r="BJ40" s="59">
        <v>0</v>
      </c>
      <c r="BK40" s="26">
        <f t="shared" si="370"/>
        <v>0</v>
      </c>
      <c r="BL40" s="26">
        <f t="shared" ref="BL40:BM40" si="471">SUM(BF40+BI40)</f>
        <v>0</v>
      </c>
      <c r="BM40" s="26">
        <f t="shared" si="471"/>
        <v>0</v>
      </c>
      <c r="BN40" s="27">
        <f t="shared" si="372"/>
        <v>0</v>
      </c>
      <c r="BO40" s="28">
        <f>Januari!BU40</f>
        <v>0</v>
      </c>
      <c r="BP40" s="28">
        <f>Januari!BV40</f>
        <v>0</v>
      </c>
      <c r="BQ40" s="26">
        <f t="shared" si="373"/>
        <v>0</v>
      </c>
      <c r="BR40" s="25">
        <v>0</v>
      </c>
      <c r="BS40" s="25">
        <v>0</v>
      </c>
      <c r="BT40" s="26">
        <f t="shared" si="374"/>
        <v>0</v>
      </c>
      <c r="BU40" s="26">
        <f t="shared" ref="BU40:BV40" si="472">SUM(BO40+BR40)</f>
        <v>0</v>
      </c>
      <c r="BV40" s="26">
        <f t="shared" si="472"/>
        <v>0</v>
      </c>
      <c r="BW40" s="27">
        <f t="shared" si="376"/>
        <v>0</v>
      </c>
      <c r="BX40" s="30">
        <f>Januari!CD40</f>
        <v>2</v>
      </c>
      <c r="BY40" s="26">
        <f>Januari!CE40</f>
        <v>4</v>
      </c>
      <c r="BZ40" s="26">
        <f t="shared" si="377"/>
        <v>6</v>
      </c>
      <c r="CA40" s="25">
        <v>1</v>
      </c>
      <c r="CB40" s="26"/>
      <c r="CC40" s="26">
        <f t="shared" si="378"/>
        <v>1</v>
      </c>
      <c r="CD40" s="26">
        <f t="shared" ref="CD40:CE40" si="473">SUM(BX40+CA40)</f>
        <v>3</v>
      </c>
      <c r="CE40" s="26">
        <f t="shared" si="473"/>
        <v>4</v>
      </c>
      <c r="CF40" s="27">
        <f t="shared" si="380"/>
        <v>7</v>
      </c>
      <c r="CG40" s="28">
        <f>Januari!CM40</f>
        <v>0</v>
      </c>
      <c r="CH40" s="28">
        <f>Januari!CN40</f>
        <v>38</v>
      </c>
      <c r="CI40" s="26">
        <f t="shared" si="381"/>
        <v>38</v>
      </c>
      <c r="CJ40" s="25">
        <v>0</v>
      </c>
      <c r="CK40" s="25">
        <v>51</v>
      </c>
      <c r="CL40" s="26">
        <f t="shared" si="382"/>
        <v>51</v>
      </c>
      <c r="CM40" s="26">
        <f t="shared" ref="CM40:CN40" si="474">SUM(CG40+CJ40)</f>
        <v>0</v>
      </c>
      <c r="CN40" s="26">
        <f t="shared" si="474"/>
        <v>89</v>
      </c>
      <c r="CO40" s="27">
        <f t="shared" si="384"/>
        <v>89</v>
      </c>
      <c r="CP40" s="31">
        <f ca="1">IFERROR(__xludf.DUMMYFUNCTION("""COMPUTED_VALUE"""),0)</f>
        <v>0</v>
      </c>
      <c r="CQ40" s="32">
        <f ca="1">IFERROR(__xludf.DUMMYFUNCTION("""COMPUTED_VALUE"""),0)</f>
        <v>0</v>
      </c>
      <c r="CR40" s="32">
        <f ca="1">IFERROR(__xludf.DUMMYFUNCTION("""COMPUTED_VALUE"""),0)</f>
        <v>0</v>
      </c>
      <c r="CS40" s="33">
        <f ca="1">IFERROR(__xludf.DUMMYFUNCTION("""COMPUTED_VALUE"""),0)</f>
        <v>0</v>
      </c>
      <c r="CT40" s="33">
        <f ca="1">IFERROR(__xludf.DUMMYFUNCTION("""COMPUTED_VALUE"""),0)</f>
        <v>0</v>
      </c>
      <c r="CU40" s="33">
        <f ca="1">IFERROR(__xludf.DUMMYFUNCTION("""COMPUTED_VALUE"""),0)</f>
        <v>0</v>
      </c>
      <c r="CV40" s="32">
        <f ca="1">IFERROR(__xludf.DUMMYFUNCTION("""COMPUTED_VALUE"""),0)</f>
        <v>0</v>
      </c>
      <c r="CW40" s="32">
        <f ca="1">IFERROR(__xludf.DUMMYFUNCTION("""COMPUTED_VALUE"""),0)</f>
        <v>0</v>
      </c>
      <c r="CX40" s="34">
        <f ca="1">IFERROR(__xludf.DUMMYFUNCTION("""COMPUTED_VALUE"""),0)</f>
        <v>0</v>
      </c>
      <c r="CY40" s="28">
        <f>Januari!DE40</f>
        <v>0</v>
      </c>
      <c r="CZ40" s="28">
        <f>Januari!DF40</f>
        <v>0</v>
      </c>
      <c r="DA40" s="26">
        <f t="shared" si="385"/>
        <v>0</v>
      </c>
      <c r="DB40" s="25">
        <v>0</v>
      </c>
      <c r="DC40" s="25">
        <v>0</v>
      </c>
      <c r="DD40" s="26">
        <f t="shared" si="386"/>
        <v>0</v>
      </c>
      <c r="DE40" s="26">
        <f t="shared" ref="DE40:DF40" si="475">SUM(CY40+DB40)</f>
        <v>0</v>
      </c>
      <c r="DF40" s="26">
        <f t="shared" si="475"/>
        <v>0</v>
      </c>
      <c r="DG40" s="27">
        <f t="shared" si="388"/>
        <v>0</v>
      </c>
      <c r="DH40" s="30">
        <f>Januari!DN40</f>
        <v>0</v>
      </c>
      <c r="DI40" s="28">
        <f>Januari!DO40</f>
        <v>0</v>
      </c>
      <c r="DJ40" s="26">
        <f t="shared" si="389"/>
        <v>0</v>
      </c>
      <c r="DK40" s="26"/>
      <c r="DL40" s="26"/>
      <c r="DM40" s="26">
        <f t="shared" si="390"/>
        <v>0</v>
      </c>
      <c r="DN40" s="26">
        <f t="shared" ref="DN40:DO40" si="476">SUM(DH40+DK40)</f>
        <v>0</v>
      </c>
      <c r="DO40" s="26">
        <f t="shared" si="476"/>
        <v>0</v>
      </c>
      <c r="DP40" s="27">
        <f t="shared" si="392"/>
        <v>0</v>
      </c>
      <c r="DQ40" s="25">
        <f>Januari!DW40</f>
        <v>0</v>
      </c>
      <c r="DR40" s="25">
        <f>Januari!DX40</f>
        <v>0</v>
      </c>
      <c r="DS40" s="26">
        <f t="shared" si="393"/>
        <v>0</v>
      </c>
      <c r="DT40" s="68">
        <v>0</v>
      </c>
      <c r="DU40" s="59">
        <v>0</v>
      </c>
      <c r="DV40" s="26">
        <f t="shared" si="394"/>
        <v>0</v>
      </c>
      <c r="DW40" s="26">
        <f t="shared" ref="DW40:DX40" si="477">SUM(DQ40+DT40)</f>
        <v>0</v>
      </c>
      <c r="DX40" s="26">
        <f t="shared" si="477"/>
        <v>0</v>
      </c>
      <c r="DY40" s="27">
        <f t="shared" si="396"/>
        <v>0</v>
      </c>
      <c r="DZ40" s="30">
        <f>Januari!EF40</f>
        <v>0</v>
      </c>
      <c r="EA40" s="26">
        <f>Januari!EG40</f>
        <v>0</v>
      </c>
      <c r="EB40" s="26">
        <f t="shared" si="397"/>
        <v>0</v>
      </c>
      <c r="EC40" s="26"/>
      <c r="ED40" s="26"/>
      <c r="EE40" s="26">
        <f t="shared" si="398"/>
        <v>0</v>
      </c>
      <c r="EF40" s="26">
        <f t="shared" ref="EF40:EG40" si="478">SUM(DZ40+EC40)</f>
        <v>0</v>
      </c>
      <c r="EG40" s="26">
        <f t="shared" si="478"/>
        <v>0</v>
      </c>
      <c r="EH40" s="27">
        <f t="shared" si="400"/>
        <v>0</v>
      </c>
      <c r="EI40" s="30">
        <f>Januari!EO40</f>
        <v>0</v>
      </c>
      <c r="EJ40" s="26">
        <f>Januari!EP40</f>
        <v>0</v>
      </c>
      <c r="EK40" s="26">
        <f t="shared" si="401"/>
        <v>0</v>
      </c>
      <c r="EL40" s="26"/>
      <c r="EM40" s="26"/>
      <c r="EN40" s="26">
        <f t="shared" si="402"/>
        <v>0</v>
      </c>
      <c r="EO40" s="26">
        <f t="shared" ref="EO40:EP40" si="479">SUM(EI40+EL40)</f>
        <v>0</v>
      </c>
      <c r="EP40" s="26">
        <f t="shared" si="479"/>
        <v>0</v>
      </c>
      <c r="EQ40" s="27">
        <f t="shared" si="404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24">
        <f>Januari!J41</f>
        <v>0</v>
      </c>
      <c r="E41" s="39">
        <f>Januari!K41</f>
        <v>1</v>
      </c>
      <c r="F41" s="26">
        <f t="shared" si="345"/>
        <v>1</v>
      </c>
      <c r="G41" s="25">
        <v>0</v>
      </c>
      <c r="H41" s="25">
        <v>0</v>
      </c>
      <c r="I41" s="26">
        <f t="shared" si="346"/>
        <v>0</v>
      </c>
      <c r="J41" s="26">
        <f t="shared" ref="J41:K41" si="480">SUM(D41+G41)</f>
        <v>0</v>
      </c>
      <c r="K41" s="26">
        <f t="shared" si="480"/>
        <v>1</v>
      </c>
      <c r="L41" s="27">
        <f t="shared" si="348"/>
        <v>1</v>
      </c>
      <c r="M41" s="28">
        <f>Januari!S41</f>
        <v>0</v>
      </c>
      <c r="N41" s="26">
        <f>Januari!T41</f>
        <v>0</v>
      </c>
      <c r="O41" s="26">
        <f t="shared" si="349"/>
        <v>0</v>
      </c>
      <c r="P41" s="26"/>
      <c r="Q41" s="26"/>
      <c r="R41" s="26">
        <f t="shared" si="350"/>
        <v>0</v>
      </c>
      <c r="S41" s="26">
        <f t="shared" ref="S41:T41" si="481">SUM(M41+P41)</f>
        <v>0</v>
      </c>
      <c r="T41" s="26">
        <f t="shared" si="481"/>
        <v>0</v>
      </c>
      <c r="U41" s="27">
        <f t="shared" si="352"/>
        <v>0</v>
      </c>
      <c r="V41" s="28">
        <f>Januari!AB41</f>
        <v>0</v>
      </c>
      <c r="W41" s="28">
        <f>Januari!AC41</f>
        <v>0</v>
      </c>
      <c r="X41" s="26">
        <f t="shared" si="353"/>
        <v>0</v>
      </c>
      <c r="Y41" s="26"/>
      <c r="Z41" s="26"/>
      <c r="AA41" s="26">
        <f t="shared" si="354"/>
        <v>0</v>
      </c>
      <c r="AB41" s="26">
        <f t="shared" ref="AB41:AC41" si="482">SUM(V41+Y41)</f>
        <v>0</v>
      </c>
      <c r="AC41" s="26">
        <f t="shared" si="482"/>
        <v>0</v>
      </c>
      <c r="AD41" s="27">
        <f t="shared" si="356"/>
        <v>0</v>
      </c>
      <c r="AE41" s="28">
        <f>Januari!AK41</f>
        <v>0</v>
      </c>
      <c r="AF41" s="28">
        <f>Januari!AL41</f>
        <v>0</v>
      </c>
      <c r="AG41" s="26">
        <f t="shared" si="357"/>
        <v>0</v>
      </c>
      <c r="AH41" s="25">
        <v>1</v>
      </c>
      <c r="AI41" s="25">
        <v>0</v>
      </c>
      <c r="AJ41" s="26">
        <f t="shared" si="358"/>
        <v>1</v>
      </c>
      <c r="AK41" s="26">
        <f t="shared" ref="AK41:AL41" si="483">SUM(AE41+AH41)</f>
        <v>1</v>
      </c>
      <c r="AL41" s="26">
        <f t="shared" si="483"/>
        <v>0</v>
      </c>
      <c r="AM41" s="27">
        <f t="shared" si="360"/>
        <v>1</v>
      </c>
      <c r="AN41" s="30">
        <f>Januari!AT41</f>
        <v>0</v>
      </c>
      <c r="AO41" s="26">
        <f>Januari!AU41</f>
        <v>0</v>
      </c>
      <c r="AP41" s="26">
        <f t="shared" si="361"/>
        <v>0</v>
      </c>
      <c r="AQ41" s="25">
        <v>0</v>
      </c>
      <c r="AR41" s="25">
        <v>0</v>
      </c>
      <c r="AS41" s="26">
        <f t="shared" si="362"/>
        <v>0</v>
      </c>
      <c r="AT41" s="26">
        <f t="shared" ref="AT41:AU41" si="484">SUM(AN41+AQ41)</f>
        <v>0</v>
      </c>
      <c r="AU41" s="26">
        <f t="shared" si="484"/>
        <v>0</v>
      </c>
      <c r="AV41" s="27">
        <f t="shared" si="364"/>
        <v>0</v>
      </c>
      <c r="AW41" s="28">
        <f>Januari!BC41</f>
        <v>0</v>
      </c>
      <c r="AX41" s="28">
        <f>Januari!BD41</f>
        <v>0</v>
      </c>
      <c r="AY41" s="26">
        <f t="shared" si="365"/>
        <v>0</v>
      </c>
      <c r="AZ41" s="25">
        <v>0</v>
      </c>
      <c r="BA41" s="25">
        <v>0</v>
      </c>
      <c r="BB41" s="26">
        <f t="shared" si="366"/>
        <v>0</v>
      </c>
      <c r="BC41" s="26">
        <f t="shared" ref="BC41:BD41" si="485">SUM(AW41+AZ41)</f>
        <v>0</v>
      </c>
      <c r="BD41" s="26">
        <f t="shared" si="485"/>
        <v>0</v>
      </c>
      <c r="BE41" s="27">
        <f t="shared" si="368"/>
        <v>0</v>
      </c>
      <c r="BF41" s="30">
        <f>Januari!BL41</f>
        <v>0</v>
      </c>
      <c r="BG41" s="26">
        <f>Januari!BM41</f>
        <v>0</v>
      </c>
      <c r="BH41" s="26">
        <f t="shared" si="369"/>
        <v>0</v>
      </c>
      <c r="BI41" s="68">
        <v>0</v>
      </c>
      <c r="BJ41" s="59">
        <v>0</v>
      </c>
      <c r="BK41" s="26">
        <f t="shared" si="370"/>
        <v>0</v>
      </c>
      <c r="BL41" s="26">
        <f t="shared" ref="BL41:BM41" si="486">SUM(BF41+BI41)</f>
        <v>0</v>
      </c>
      <c r="BM41" s="26">
        <f t="shared" si="486"/>
        <v>0</v>
      </c>
      <c r="BN41" s="27">
        <f t="shared" si="372"/>
        <v>0</v>
      </c>
      <c r="BO41" s="28">
        <f>Januari!BU41</f>
        <v>0</v>
      </c>
      <c r="BP41" s="28">
        <f>Januari!BV41</f>
        <v>0</v>
      </c>
      <c r="BQ41" s="26">
        <f t="shared" si="373"/>
        <v>0</v>
      </c>
      <c r="BR41" s="25">
        <v>0</v>
      </c>
      <c r="BS41" s="25">
        <v>0</v>
      </c>
      <c r="BT41" s="26">
        <f t="shared" si="374"/>
        <v>0</v>
      </c>
      <c r="BU41" s="26">
        <f t="shared" ref="BU41:BV41" si="487">SUM(BO41+BR41)</f>
        <v>0</v>
      </c>
      <c r="BV41" s="26">
        <f t="shared" si="487"/>
        <v>0</v>
      </c>
      <c r="BW41" s="27">
        <f t="shared" si="376"/>
        <v>0</v>
      </c>
      <c r="BX41" s="30">
        <f>Januari!CD41</f>
        <v>0</v>
      </c>
      <c r="BY41" s="26">
        <f>Januari!CE41</f>
        <v>0</v>
      </c>
      <c r="BZ41" s="26">
        <f t="shared" si="377"/>
        <v>0</v>
      </c>
      <c r="CA41" s="26"/>
      <c r="CB41" s="26"/>
      <c r="CC41" s="26">
        <f t="shared" si="378"/>
        <v>0</v>
      </c>
      <c r="CD41" s="26">
        <f t="shared" ref="CD41:CE41" si="488">SUM(BX41+CA41)</f>
        <v>0</v>
      </c>
      <c r="CE41" s="26">
        <f t="shared" si="488"/>
        <v>0</v>
      </c>
      <c r="CF41" s="27">
        <f t="shared" si="380"/>
        <v>0</v>
      </c>
      <c r="CG41" s="28">
        <f>Januari!CM41</f>
        <v>0</v>
      </c>
      <c r="CH41" s="28">
        <f>Januari!CN41</f>
        <v>0</v>
      </c>
      <c r="CI41" s="26">
        <f t="shared" si="381"/>
        <v>0</v>
      </c>
      <c r="CJ41" s="25">
        <v>0</v>
      </c>
      <c r="CK41" s="25">
        <v>0</v>
      </c>
      <c r="CL41" s="26">
        <f t="shared" si="382"/>
        <v>0</v>
      </c>
      <c r="CM41" s="26">
        <f t="shared" ref="CM41:CN41" si="489">SUM(CG41+CJ41)</f>
        <v>0</v>
      </c>
      <c r="CN41" s="26">
        <f t="shared" si="489"/>
        <v>0</v>
      </c>
      <c r="CO41" s="27">
        <f t="shared" si="384"/>
        <v>0</v>
      </c>
      <c r="CP41" s="31">
        <f ca="1">IFERROR(__xludf.DUMMYFUNCTION("""COMPUTED_VALUE"""),0)</f>
        <v>0</v>
      </c>
      <c r="CQ41" s="32">
        <f ca="1">IFERROR(__xludf.DUMMYFUNCTION("""COMPUTED_VALUE"""),0)</f>
        <v>0</v>
      </c>
      <c r="CR41" s="32">
        <f ca="1">IFERROR(__xludf.DUMMYFUNCTION("""COMPUTED_VALUE"""),0)</f>
        <v>0</v>
      </c>
      <c r="CS41" s="33">
        <f ca="1">IFERROR(__xludf.DUMMYFUNCTION("""COMPUTED_VALUE"""),0)</f>
        <v>0</v>
      </c>
      <c r="CT41" s="33">
        <f ca="1">IFERROR(__xludf.DUMMYFUNCTION("""COMPUTED_VALUE"""),0)</f>
        <v>0</v>
      </c>
      <c r="CU41" s="33">
        <f ca="1">IFERROR(__xludf.DUMMYFUNCTION("""COMPUTED_VALUE"""),0)</f>
        <v>0</v>
      </c>
      <c r="CV41" s="32">
        <f ca="1">IFERROR(__xludf.DUMMYFUNCTION("""COMPUTED_VALUE"""),0)</f>
        <v>0</v>
      </c>
      <c r="CW41" s="32">
        <f ca="1">IFERROR(__xludf.DUMMYFUNCTION("""COMPUTED_VALUE"""),0)</f>
        <v>0</v>
      </c>
      <c r="CX41" s="34">
        <f ca="1">IFERROR(__xludf.DUMMYFUNCTION("""COMPUTED_VALUE"""),0)</f>
        <v>0</v>
      </c>
      <c r="CY41" s="28">
        <f>Januari!DE41</f>
        <v>0</v>
      </c>
      <c r="CZ41" s="28">
        <f>Januari!DF41</f>
        <v>0</v>
      </c>
      <c r="DA41" s="26">
        <f t="shared" si="385"/>
        <v>0</v>
      </c>
      <c r="DB41" s="25">
        <v>0</v>
      </c>
      <c r="DC41" s="25">
        <v>0</v>
      </c>
      <c r="DD41" s="26">
        <f t="shared" si="386"/>
        <v>0</v>
      </c>
      <c r="DE41" s="26">
        <f t="shared" ref="DE41:DF41" si="490">SUM(CY41+DB41)</f>
        <v>0</v>
      </c>
      <c r="DF41" s="26">
        <f t="shared" si="490"/>
        <v>0</v>
      </c>
      <c r="DG41" s="27">
        <f t="shared" si="388"/>
        <v>0</v>
      </c>
      <c r="DH41" s="30">
        <f>Januari!DN41</f>
        <v>2</v>
      </c>
      <c r="DI41" s="28">
        <f>Januari!DO41</f>
        <v>2</v>
      </c>
      <c r="DJ41" s="26">
        <f t="shared" si="389"/>
        <v>4</v>
      </c>
      <c r="DK41" s="25">
        <v>2</v>
      </c>
      <c r="DL41" s="25">
        <v>2</v>
      </c>
      <c r="DM41" s="26">
        <f t="shared" si="390"/>
        <v>4</v>
      </c>
      <c r="DN41" s="26">
        <f t="shared" ref="DN41:DO41" si="491">SUM(DH41+DK41)</f>
        <v>4</v>
      </c>
      <c r="DO41" s="26">
        <f t="shared" si="491"/>
        <v>4</v>
      </c>
      <c r="DP41" s="27">
        <f t="shared" si="392"/>
        <v>8</v>
      </c>
      <c r="DQ41" s="25">
        <f>Januari!DW41</f>
        <v>0</v>
      </c>
      <c r="DR41" s="25">
        <f>Januari!DX41</f>
        <v>0</v>
      </c>
      <c r="DS41" s="26">
        <f t="shared" si="393"/>
        <v>0</v>
      </c>
      <c r="DT41" s="68">
        <v>0</v>
      </c>
      <c r="DU41" s="59">
        <v>0</v>
      </c>
      <c r="DV41" s="26">
        <f t="shared" si="394"/>
        <v>0</v>
      </c>
      <c r="DW41" s="26">
        <f t="shared" ref="DW41:DX41" si="492">SUM(DQ41+DT41)</f>
        <v>0</v>
      </c>
      <c r="DX41" s="26">
        <f t="shared" si="492"/>
        <v>0</v>
      </c>
      <c r="DY41" s="27">
        <f t="shared" si="396"/>
        <v>0</v>
      </c>
      <c r="DZ41" s="30">
        <f>Januari!EF41</f>
        <v>0</v>
      </c>
      <c r="EA41" s="26">
        <f>Januari!EG41</f>
        <v>0</v>
      </c>
      <c r="EB41" s="26">
        <f t="shared" si="397"/>
        <v>0</v>
      </c>
      <c r="EC41" s="26"/>
      <c r="ED41" s="26"/>
      <c r="EE41" s="26">
        <f t="shared" si="398"/>
        <v>0</v>
      </c>
      <c r="EF41" s="26">
        <f t="shared" ref="EF41:EG41" si="493">SUM(DZ41+EC41)</f>
        <v>0</v>
      </c>
      <c r="EG41" s="26">
        <f t="shared" si="493"/>
        <v>0</v>
      </c>
      <c r="EH41" s="27">
        <f t="shared" si="400"/>
        <v>0</v>
      </c>
      <c r="EI41" s="30">
        <f>Januari!EO41</f>
        <v>0</v>
      </c>
      <c r="EJ41" s="26">
        <f>Januari!EP41</f>
        <v>0</v>
      </c>
      <c r="EK41" s="26">
        <f t="shared" si="401"/>
        <v>0</v>
      </c>
      <c r="EL41" s="26"/>
      <c r="EM41" s="26"/>
      <c r="EN41" s="26">
        <f t="shared" si="402"/>
        <v>0</v>
      </c>
      <c r="EO41" s="26">
        <f t="shared" ref="EO41:EP41" si="494">SUM(EI41+EL41)</f>
        <v>0</v>
      </c>
      <c r="EP41" s="26">
        <f t="shared" si="494"/>
        <v>0</v>
      </c>
      <c r="EQ41" s="27">
        <f t="shared" si="404"/>
        <v>0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63</v>
      </c>
      <c r="D42" s="24">
        <f>Januari!J42</f>
        <v>0</v>
      </c>
      <c r="E42" s="39">
        <f>Januari!K42</f>
        <v>0</v>
      </c>
      <c r="F42" s="26"/>
      <c r="G42" s="26"/>
      <c r="H42" s="26"/>
      <c r="I42" s="26"/>
      <c r="J42" s="26"/>
      <c r="K42" s="26"/>
      <c r="L42" s="27"/>
      <c r="M42" s="28">
        <f>Januari!S42</f>
        <v>0</v>
      </c>
      <c r="N42" s="26">
        <f>Januari!T42</f>
        <v>0</v>
      </c>
      <c r="O42" s="26"/>
      <c r="P42" s="26"/>
      <c r="Q42" s="26"/>
      <c r="R42" s="26"/>
      <c r="S42" s="26"/>
      <c r="T42" s="26"/>
      <c r="U42" s="27"/>
      <c r="V42" s="28">
        <f>Januari!AB42</f>
        <v>0</v>
      </c>
      <c r="W42" s="28">
        <f>Januari!AC42</f>
        <v>0</v>
      </c>
      <c r="X42" s="26"/>
      <c r="Y42" s="26"/>
      <c r="Z42" s="26"/>
      <c r="AA42" s="26"/>
      <c r="AB42" s="26"/>
      <c r="AC42" s="26"/>
      <c r="AD42" s="27"/>
      <c r="AE42" s="28">
        <f>Januari!AK42</f>
        <v>0</v>
      </c>
      <c r="AF42" s="28">
        <f>Januari!AL42</f>
        <v>0</v>
      </c>
      <c r="AG42" s="26"/>
      <c r="AH42" s="26"/>
      <c r="AI42" s="26"/>
      <c r="AJ42" s="26"/>
      <c r="AK42" s="26"/>
      <c r="AL42" s="26"/>
      <c r="AM42" s="29"/>
      <c r="AN42" s="30">
        <f>Januari!AT42</f>
        <v>0</v>
      </c>
      <c r="AO42" s="26">
        <f>Januari!AU42</f>
        <v>0</v>
      </c>
      <c r="AP42" s="26"/>
      <c r="AQ42" s="26"/>
      <c r="AR42" s="26"/>
      <c r="AS42" s="26"/>
      <c r="AT42" s="26"/>
      <c r="AU42" s="26"/>
      <c r="AV42" s="27"/>
      <c r="AW42" s="28">
        <f>Januari!BC42</f>
        <v>0</v>
      </c>
      <c r="AX42" s="28">
        <f>Januari!BD42</f>
        <v>0</v>
      </c>
      <c r="AY42" s="26"/>
      <c r="AZ42" s="26"/>
      <c r="BA42" s="26"/>
      <c r="BB42" s="26"/>
      <c r="BC42" s="26"/>
      <c r="BD42" s="26"/>
      <c r="BE42" s="29"/>
      <c r="BF42" s="30">
        <f>Januari!BL42</f>
        <v>0</v>
      </c>
      <c r="BG42" s="26">
        <f>Januari!BM42</f>
        <v>0</v>
      </c>
      <c r="BH42" s="26"/>
      <c r="BI42" s="26"/>
      <c r="BJ42" s="26"/>
      <c r="BK42" s="26"/>
      <c r="BL42" s="26"/>
      <c r="BM42" s="26"/>
      <c r="BN42" s="27"/>
      <c r="BO42" s="28">
        <f>Januari!BU42</f>
        <v>0</v>
      </c>
      <c r="BP42" s="28">
        <f>Januari!BV42</f>
        <v>0</v>
      </c>
      <c r="BQ42" s="26"/>
      <c r="BR42" s="26"/>
      <c r="BS42" s="26"/>
      <c r="BT42" s="26"/>
      <c r="BU42" s="26"/>
      <c r="BV42" s="26"/>
      <c r="BW42" s="29"/>
      <c r="BX42" s="30">
        <f>Januari!CD42</f>
        <v>0</v>
      </c>
      <c r="BY42" s="26">
        <f>Januari!CE42</f>
        <v>0</v>
      </c>
      <c r="BZ42" s="26"/>
      <c r="CA42" s="26"/>
      <c r="CB42" s="26"/>
      <c r="CC42" s="26"/>
      <c r="CD42" s="26"/>
      <c r="CE42" s="26"/>
      <c r="CF42" s="27"/>
      <c r="CG42" s="28">
        <f>Januari!CM42</f>
        <v>0</v>
      </c>
      <c r="CH42" s="28">
        <f>Januari!CN42</f>
        <v>0</v>
      </c>
      <c r="CI42" s="26">
        <f t="shared" si="381"/>
        <v>0</v>
      </c>
      <c r="CJ42" s="25">
        <v>0</v>
      </c>
      <c r="CK42" s="25">
        <v>0</v>
      </c>
      <c r="CL42" s="26">
        <f t="shared" si="382"/>
        <v>0</v>
      </c>
      <c r="CM42" s="26">
        <f t="shared" ref="CM42:CN42" si="495">SUM(CG42+CJ42)</f>
        <v>0</v>
      </c>
      <c r="CN42" s="26">
        <f t="shared" si="495"/>
        <v>0</v>
      </c>
      <c r="CO42" s="27">
        <f t="shared" si="384"/>
        <v>0</v>
      </c>
      <c r="CP42" s="31">
        <f ca="1">IFERROR(__xludf.DUMMYFUNCTION("""COMPUTED_VALUE"""),37)</f>
        <v>37</v>
      </c>
      <c r="CQ42" s="32">
        <f ca="1">IFERROR(__xludf.DUMMYFUNCTION("""COMPUTED_VALUE"""),49)</f>
        <v>49</v>
      </c>
      <c r="CR42" s="32">
        <f ca="1">IFERROR(__xludf.DUMMYFUNCTION("""COMPUTED_VALUE"""),86)</f>
        <v>86</v>
      </c>
      <c r="CS42" s="33">
        <f ca="1">IFERROR(__xludf.DUMMYFUNCTION("""COMPUTED_VALUE"""),443)</f>
        <v>443</v>
      </c>
      <c r="CT42" s="33">
        <f ca="1">IFERROR(__xludf.DUMMYFUNCTION("""COMPUTED_VALUE"""),538)</f>
        <v>538</v>
      </c>
      <c r="CU42" s="33">
        <f ca="1">IFERROR(__xludf.DUMMYFUNCTION("""COMPUTED_VALUE"""),981)</f>
        <v>981</v>
      </c>
      <c r="CV42" s="32">
        <f ca="1">IFERROR(__xludf.DUMMYFUNCTION("""COMPUTED_VALUE"""),480)</f>
        <v>480</v>
      </c>
      <c r="CW42" s="32">
        <f ca="1">IFERROR(__xludf.DUMMYFUNCTION("""COMPUTED_VALUE"""),587)</f>
        <v>587</v>
      </c>
      <c r="CX42" s="34">
        <f ca="1">IFERROR(__xludf.DUMMYFUNCTION("""COMPUTED_VALUE"""),1067)</f>
        <v>1067</v>
      </c>
      <c r="CY42" s="39">
        <v>0</v>
      </c>
      <c r="CZ42" s="39">
        <v>0</v>
      </c>
      <c r="DA42" s="25">
        <v>0</v>
      </c>
      <c r="DB42" s="25">
        <v>0</v>
      </c>
      <c r="DC42" s="25">
        <v>0</v>
      </c>
      <c r="DD42" s="25">
        <v>0</v>
      </c>
      <c r="DE42" s="26"/>
      <c r="DF42" s="25">
        <v>0</v>
      </c>
      <c r="DG42" s="29"/>
      <c r="DH42" s="30">
        <f>Januari!DN42</f>
        <v>0</v>
      </c>
      <c r="DI42" s="28">
        <f>Januari!DO42</f>
        <v>0</v>
      </c>
      <c r="DJ42" s="26"/>
      <c r="DK42" s="26"/>
      <c r="DL42" s="26"/>
      <c r="DM42" s="26"/>
      <c r="DN42" s="26"/>
      <c r="DO42" s="26"/>
      <c r="DP42" s="27"/>
      <c r="DQ42" s="25">
        <f>Januari!DW42</f>
        <v>0</v>
      </c>
      <c r="DR42" s="25">
        <f>Januari!DX42</f>
        <v>0</v>
      </c>
      <c r="DS42" s="26"/>
      <c r="DT42" s="26"/>
      <c r="DU42" s="26"/>
      <c r="DV42" s="26"/>
      <c r="DW42" s="26"/>
      <c r="DX42" s="26"/>
      <c r="DY42" s="29"/>
      <c r="DZ42" s="30">
        <f>Januari!EF42</f>
        <v>0</v>
      </c>
      <c r="EA42" s="26">
        <f>Januari!EG42</f>
        <v>0</v>
      </c>
      <c r="EB42" s="26"/>
      <c r="EC42" s="26"/>
      <c r="ED42" s="26"/>
      <c r="EE42" s="26"/>
      <c r="EF42" s="26"/>
      <c r="EG42" s="26"/>
      <c r="EH42" s="29"/>
      <c r="EI42" s="30">
        <f>Januari!EO42</f>
        <v>7</v>
      </c>
      <c r="EJ42" s="26">
        <f>Januari!EP42</f>
        <v>7</v>
      </c>
      <c r="EK42" s="26"/>
      <c r="EL42" s="25">
        <v>3</v>
      </c>
      <c r="EM42" s="25">
        <v>1</v>
      </c>
      <c r="EN42" s="26"/>
      <c r="EO42" s="26"/>
      <c r="EP42" s="26"/>
      <c r="EQ42" s="27"/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270">
        <f>Januari!S43</f>
        <v>0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  <c r="BO43" s="254"/>
      <c r="BP43" s="254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6"/>
    </row>
    <row r="44" spans="1:156" ht="14">
      <c r="A44" s="276" t="s">
        <v>64</v>
      </c>
      <c r="B44" s="256"/>
      <c r="C44" s="52" t="s">
        <v>65</v>
      </c>
      <c r="D44" s="24">
        <f>Januari!J44</f>
        <v>0</v>
      </c>
      <c r="E44" s="39">
        <f>Januari!K44</f>
        <v>0</v>
      </c>
      <c r="F44" s="41"/>
      <c r="G44" s="41"/>
      <c r="H44" s="41"/>
      <c r="I44" s="41"/>
      <c r="J44" s="41"/>
      <c r="K44" s="41"/>
      <c r="L44" s="41"/>
      <c r="M44" s="28">
        <f>Januari!S44</f>
        <v>0</v>
      </c>
      <c r="N44" s="26">
        <f>Januari!T44</f>
        <v>0</v>
      </c>
      <c r="O44" s="41"/>
      <c r="P44" s="41"/>
      <c r="Q44" s="41"/>
      <c r="R44" s="41"/>
      <c r="S44" s="41"/>
      <c r="T44" s="41"/>
      <c r="U44" s="41"/>
      <c r="V44" s="28">
        <f>Januari!AB44</f>
        <v>0</v>
      </c>
      <c r="W44" s="28">
        <f>Januari!AC44</f>
        <v>0</v>
      </c>
      <c r="X44" s="41"/>
      <c r="Y44" s="41"/>
      <c r="Z44" s="41"/>
      <c r="AA44" s="41"/>
      <c r="AB44" s="41"/>
      <c r="AC44" s="41"/>
      <c r="AD44" s="41"/>
      <c r="AE44" s="28">
        <f>Januari!AK44</f>
        <v>0</v>
      </c>
      <c r="AF44" s="28">
        <f>Januari!AL44</f>
        <v>0</v>
      </c>
      <c r="AG44" s="41"/>
      <c r="AH44" s="41"/>
      <c r="AI44" s="41"/>
      <c r="AJ44" s="41"/>
      <c r="AK44" s="41"/>
      <c r="AL44" s="41"/>
      <c r="AM44" s="41"/>
      <c r="AN44" s="30">
        <f>Januari!AT44</f>
        <v>0</v>
      </c>
      <c r="AO44" s="26">
        <f>Januari!AU44</f>
        <v>0</v>
      </c>
      <c r="AP44" s="41"/>
      <c r="AQ44" s="41"/>
      <c r="AR44" s="41"/>
      <c r="AS44" s="41"/>
      <c r="AT44" s="41"/>
      <c r="AU44" s="41"/>
      <c r="AV44" s="41"/>
      <c r="AW44" s="28">
        <f>Januari!BC44</f>
        <v>0</v>
      </c>
      <c r="AX44" s="28">
        <f>Januari!BD44</f>
        <v>0</v>
      </c>
      <c r="AY44" s="41"/>
      <c r="AZ44" s="41"/>
      <c r="BA44" s="41"/>
      <c r="BB44" s="41"/>
      <c r="BC44" s="41"/>
      <c r="BD44" s="41"/>
      <c r="BE44" s="41"/>
      <c r="BF44" s="30">
        <f>Januari!BL44</f>
        <v>0</v>
      </c>
      <c r="BG44" s="26">
        <f>Januari!BM44</f>
        <v>0</v>
      </c>
      <c r="BH44" s="41"/>
      <c r="BI44" s="41"/>
      <c r="BJ44" s="41"/>
      <c r="BK44" s="41"/>
      <c r="BL44" s="41"/>
      <c r="BM44" s="41"/>
      <c r="BN44" s="41"/>
      <c r="BO44" s="28">
        <f>Januari!BU44</f>
        <v>0</v>
      </c>
      <c r="BP44" s="28">
        <f>Januari!BV44</f>
        <v>0</v>
      </c>
      <c r="BQ44" s="41"/>
      <c r="BR44" s="41"/>
      <c r="BS44" s="41"/>
      <c r="BT44" s="41"/>
      <c r="BU44" s="41"/>
      <c r="BV44" s="41"/>
      <c r="BW44" s="41"/>
      <c r="BX44" s="30">
        <f>Januari!CD44</f>
        <v>0</v>
      </c>
      <c r="BY44" s="26">
        <f>Januari!CE44</f>
        <v>0</v>
      </c>
      <c r="BZ44" s="41"/>
      <c r="CA44" s="41"/>
      <c r="CB44" s="41"/>
      <c r="CC44" s="41"/>
      <c r="CD44" s="41"/>
      <c r="CE44" s="41"/>
      <c r="CF44" s="41"/>
      <c r="CG44" s="28">
        <f>Januari!CM44</f>
        <v>0</v>
      </c>
      <c r="CH44" s="28">
        <f>Januari!CN44</f>
        <v>0</v>
      </c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28">
        <f>Januari!DE44</f>
        <v>0</v>
      </c>
      <c r="CZ44" s="28">
        <f>Januari!DF44</f>
        <v>0</v>
      </c>
      <c r="DA44" s="41"/>
      <c r="DB44" s="41"/>
      <c r="DC44" s="41"/>
      <c r="DD44" s="41"/>
      <c r="DE44" s="41"/>
      <c r="DF44" s="41"/>
      <c r="DG44" s="41"/>
      <c r="DH44" s="30">
        <f>Januari!DN44</f>
        <v>0</v>
      </c>
      <c r="DI44" s="28">
        <f>Januari!DO44</f>
        <v>0</v>
      </c>
      <c r="DJ44" s="41"/>
      <c r="DK44" s="41"/>
      <c r="DL44" s="41"/>
      <c r="DM44" s="41"/>
      <c r="DN44" s="41"/>
      <c r="DO44" s="41"/>
      <c r="DP44" s="41"/>
      <c r="DQ44" s="25">
        <f>Januari!DW44</f>
        <v>0</v>
      </c>
      <c r="DR44" s="25">
        <f>Januari!DX44</f>
        <v>0</v>
      </c>
      <c r="DS44" s="41"/>
      <c r="DT44" s="41"/>
      <c r="DU44" s="41"/>
      <c r="DV44" s="41"/>
      <c r="DW44" s="41"/>
      <c r="DX44" s="41"/>
      <c r="DY44" s="41"/>
      <c r="DZ44" s="30">
        <f>Januari!EF44</f>
        <v>0</v>
      </c>
      <c r="EA44" s="26">
        <f>Januari!EG44</f>
        <v>0</v>
      </c>
      <c r="EB44" s="41"/>
      <c r="EC44" s="41"/>
      <c r="ED44" s="41"/>
      <c r="EE44" s="41"/>
      <c r="EF44" s="41"/>
      <c r="EG44" s="41"/>
      <c r="EH44" s="41"/>
      <c r="EI44" s="30">
        <f>Januari!EO44</f>
        <v>0</v>
      </c>
      <c r="EJ44" s="26">
        <f>Januari!EP44</f>
        <v>0</v>
      </c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24">
        <f>Januari!J45</f>
        <v>0</v>
      </c>
      <c r="E45" s="39">
        <f>Januari!K45</f>
        <v>85</v>
      </c>
      <c r="F45" s="26">
        <f>SUM(D45:E45)</f>
        <v>85</v>
      </c>
      <c r="G45" s="26"/>
      <c r="H45" s="25">
        <v>47</v>
      </c>
      <c r="I45" s="26">
        <f>SUM(G45:H45)</f>
        <v>47</v>
      </c>
      <c r="J45" s="26">
        <f t="shared" ref="J45:K45" si="496">SUM(D45+G45)</f>
        <v>0</v>
      </c>
      <c r="K45" s="26">
        <f t="shared" si="496"/>
        <v>132</v>
      </c>
      <c r="L45" s="27">
        <f>SUM(J45:K45)</f>
        <v>132</v>
      </c>
      <c r="M45" s="28">
        <f>Januari!S45</f>
        <v>0</v>
      </c>
      <c r="N45" s="26">
        <f>Januari!T45</f>
        <v>91</v>
      </c>
      <c r="O45" s="26">
        <f>SUM(M45:N45)</f>
        <v>91</v>
      </c>
      <c r="P45" s="25">
        <v>4</v>
      </c>
      <c r="Q45" s="25">
        <v>152</v>
      </c>
      <c r="R45" s="26">
        <f>SUM(P45:Q45)</f>
        <v>156</v>
      </c>
      <c r="S45" s="26">
        <f t="shared" ref="S45:T45" si="497">SUM(M45+P45)</f>
        <v>4</v>
      </c>
      <c r="T45" s="26">
        <f t="shared" si="497"/>
        <v>243</v>
      </c>
      <c r="U45" s="27">
        <f>SUM(S45:T45)</f>
        <v>247</v>
      </c>
      <c r="V45" s="28">
        <f>Januari!AB45</f>
        <v>2</v>
      </c>
      <c r="W45" s="28">
        <f>Januari!AC45</f>
        <v>57</v>
      </c>
      <c r="X45" s="26">
        <f>SUM(V45:W45)</f>
        <v>59</v>
      </c>
      <c r="Y45" s="26"/>
      <c r="Z45" s="48">
        <v>29</v>
      </c>
      <c r="AA45" s="26">
        <f>SUM(Y45:Z45)</f>
        <v>29</v>
      </c>
      <c r="AB45" s="26">
        <f t="shared" ref="AB45:AC45" si="498">SUM(V45+Y45)</f>
        <v>2</v>
      </c>
      <c r="AC45" s="26">
        <f t="shared" si="498"/>
        <v>86</v>
      </c>
      <c r="AD45" s="27">
        <f>SUM(AB45:AC45)</f>
        <v>88</v>
      </c>
      <c r="AE45" s="28">
        <f>Januari!AK45</f>
        <v>4</v>
      </c>
      <c r="AF45" s="28">
        <f>Januari!AL45</f>
        <v>80</v>
      </c>
      <c r="AG45" s="26">
        <f>SUM(AE45:AF45)</f>
        <v>84</v>
      </c>
      <c r="AH45" s="25">
        <v>2</v>
      </c>
      <c r="AI45" s="25">
        <v>40</v>
      </c>
      <c r="AJ45" s="26">
        <f>SUM(AH45:AI45)</f>
        <v>42</v>
      </c>
      <c r="AK45" s="26">
        <f t="shared" ref="AK45:AL45" si="499">SUM(AE45+AH45)</f>
        <v>6</v>
      </c>
      <c r="AL45" s="26">
        <f t="shared" si="499"/>
        <v>120</v>
      </c>
      <c r="AM45" s="27">
        <f>SUM(AK45:AL45)</f>
        <v>126</v>
      </c>
      <c r="AN45" s="30">
        <f>Januari!AT45</f>
        <v>5</v>
      </c>
      <c r="AO45" s="26">
        <f>Januari!AU45</f>
        <v>53</v>
      </c>
      <c r="AP45" s="26">
        <f>SUM(AN45:AO45)</f>
        <v>58</v>
      </c>
      <c r="AQ45" s="25">
        <v>1</v>
      </c>
      <c r="AR45" s="25">
        <v>36</v>
      </c>
      <c r="AS45" s="26">
        <f>SUM(AQ45:AR45)</f>
        <v>37</v>
      </c>
      <c r="AT45" s="26">
        <f t="shared" ref="AT45:AU45" si="500">SUM(AN45+AQ45)</f>
        <v>6</v>
      </c>
      <c r="AU45" s="26">
        <f t="shared" si="500"/>
        <v>89</v>
      </c>
      <c r="AV45" s="27">
        <f>SUM(AT45:AU45)</f>
        <v>95</v>
      </c>
      <c r="AW45" s="28">
        <f>Januari!BC45</f>
        <v>3</v>
      </c>
      <c r="AX45" s="28">
        <f>Januari!BD45</f>
        <v>77</v>
      </c>
      <c r="AY45" s="26">
        <f>SUM(AW45:AX45)</f>
        <v>80</v>
      </c>
      <c r="AZ45" s="25">
        <v>5</v>
      </c>
      <c r="BA45" s="25">
        <v>21</v>
      </c>
      <c r="BB45" s="26">
        <f>SUM(AZ45:BA45)</f>
        <v>26</v>
      </c>
      <c r="BC45" s="26">
        <f t="shared" ref="BC45:BD45" si="501">SUM(AW45+AZ45)</f>
        <v>8</v>
      </c>
      <c r="BD45" s="26">
        <f t="shared" si="501"/>
        <v>98</v>
      </c>
      <c r="BE45" s="27">
        <f>SUM(BC45:BD45)</f>
        <v>106</v>
      </c>
      <c r="BF45" s="30">
        <f>Januari!BL45</f>
        <v>2</v>
      </c>
      <c r="BG45" s="26">
        <f>Januari!BM45</f>
        <v>32</v>
      </c>
      <c r="BH45" s="26">
        <f>SUM(BF45:BG45)</f>
        <v>34</v>
      </c>
      <c r="BI45" s="48">
        <v>1</v>
      </c>
      <c r="BJ45" s="46">
        <v>18</v>
      </c>
      <c r="BK45" s="26">
        <f>SUM(BI45:BJ45)</f>
        <v>19</v>
      </c>
      <c r="BL45" s="26">
        <f t="shared" ref="BL45:BM45" si="502">SUM(BF45+BI45)</f>
        <v>3</v>
      </c>
      <c r="BM45" s="26">
        <f t="shared" si="502"/>
        <v>50</v>
      </c>
      <c r="BN45" s="27">
        <f>SUM(BL45:BM45)</f>
        <v>53</v>
      </c>
      <c r="BO45" s="28">
        <f>Januari!BU45</f>
        <v>2</v>
      </c>
      <c r="BP45" s="28">
        <f>Januari!BV45</f>
        <v>25</v>
      </c>
      <c r="BQ45" s="26">
        <f>SUM(BO45:BP45)</f>
        <v>27</v>
      </c>
      <c r="BR45" s="25">
        <v>3</v>
      </c>
      <c r="BS45" s="25">
        <v>28</v>
      </c>
      <c r="BT45" s="26">
        <f>SUM(BR45:BS45)</f>
        <v>31</v>
      </c>
      <c r="BU45" s="26">
        <f t="shared" ref="BU45:BV45" si="503">SUM(BO45+BR45)</f>
        <v>5</v>
      </c>
      <c r="BV45" s="26">
        <f t="shared" si="503"/>
        <v>53</v>
      </c>
      <c r="BW45" s="27">
        <f>SUM(BU45:BV45)</f>
        <v>58</v>
      </c>
      <c r="BX45" s="30">
        <f>Januari!CD45</f>
        <v>2</v>
      </c>
      <c r="BY45" s="26">
        <f>Januari!CE45</f>
        <v>24</v>
      </c>
      <c r="BZ45" s="26">
        <f>SUM(BX45:BY45)</f>
        <v>26</v>
      </c>
      <c r="CA45" s="25">
        <v>1</v>
      </c>
      <c r="CB45" s="25">
        <v>13</v>
      </c>
      <c r="CC45" s="26">
        <f>SUM(CA45:CB45)</f>
        <v>14</v>
      </c>
      <c r="CD45" s="26">
        <f t="shared" ref="CD45:CE45" si="504">SUM(BX45+CA45)</f>
        <v>3</v>
      </c>
      <c r="CE45" s="26">
        <f t="shared" si="504"/>
        <v>37</v>
      </c>
      <c r="CF45" s="27">
        <f>SUM(CD45:CE45)</f>
        <v>40</v>
      </c>
      <c r="CG45" s="28">
        <f>Januari!CM45</f>
        <v>3</v>
      </c>
      <c r="CH45" s="28">
        <f>Januari!CN45</f>
        <v>45</v>
      </c>
      <c r="CI45" s="26">
        <f>SUM(CG45:CH45)</f>
        <v>48</v>
      </c>
      <c r="CJ45" s="25">
        <v>0</v>
      </c>
      <c r="CK45" s="25">
        <v>54</v>
      </c>
      <c r="CL45" s="26">
        <f>SUM(CJ45:CK45)</f>
        <v>54</v>
      </c>
      <c r="CM45" s="26">
        <f t="shared" ref="CM45:CN45" si="505">SUM(CG45+CJ45)</f>
        <v>3</v>
      </c>
      <c r="CN45" s="26">
        <f t="shared" si="505"/>
        <v>99</v>
      </c>
      <c r="CO45" s="27">
        <f>SUM(CM45:CN45)</f>
        <v>102</v>
      </c>
      <c r="CP45" s="31">
        <f ca="1">IFERROR(__xludf.DUMMYFUNCTION("""COMPUTED_VALUE"""),1)</f>
        <v>1</v>
      </c>
      <c r="CQ45" s="32">
        <f ca="1">IFERROR(__xludf.DUMMYFUNCTION("""COMPUTED_VALUE"""),153)</f>
        <v>153</v>
      </c>
      <c r="CR45" s="32">
        <f ca="1">IFERROR(__xludf.DUMMYFUNCTION("""COMPUTED_VALUE"""),154)</f>
        <v>154</v>
      </c>
      <c r="CS45" s="33">
        <f ca="1">IFERROR(__xludf.DUMMYFUNCTION("""COMPUTED_VALUE"""),5)</f>
        <v>5</v>
      </c>
      <c r="CT45" s="33">
        <f ca="1">IFERROR(__xludf.DUMMYFUNCTION("""COMPUTED_VALUE"""),119)</f>
        <v>119</v>
      </c>
      <c r="CU45" s="33">
        <f ca="1">IFERROR(__xludf.DUMMYFUNCTION("""COMPUTED_VALUE"""),124)</f>
        <v>124</v>
      </c>
      <c r="CV45" s="32">
        <f ca="1">IFERROR(__xludf.DUMMYFUNCTION("""COMPUTED_VALUE"""),6)</f>
        <v>6</v>
      </c>
      <c r="CW45" s="32">
        <f ca="1">IFERROR(__xludf.DUMMYFUNCTION("""COMPUTED_VALUE"""),272)</f>
        <v>272</v>
      </c>
      <c r="CX45" s="34">
        <f ca="1">IFERROR(__xludf.DUMMYFUNCTION("""COMPUTED_VALUE"""),278)</f>
        <v>278</v>
      </c>
      <c r="CY45" s="28">
        <f>Januari!DE45</f>
        <v>3</v>
      </c>
      <c r="CZ45" s="28">
        <f>Januari!DF45</f>
        <v>41</v>
      </c>
      <c r="DA45" s="26">
        <f>SUM(CY45:CZ45)</f>
        <v>44</v>
      </c>
      <c r="DB45" s="25">
        <v>2</v>
      </c>
      <c r="DC45" s="25">
        <v>33</v>
      </c>
      <c r="DD45" s="26">
        <f>SUM(DB45:DC45)</f>
        <v>35</v>
      </c>
      <c r="DE45" s="26">
        <f t="shared" ref="DE45:DF45" si="506">SUM(CY45+DB45)</f>
        <v>5</v>
      </c>
      <c r="DF45" s="26">
        <f t="shared" si="506"/>
        <v>74</v>
      </c>
      <c r="DG45" s="27">
        <f>SUM(DE45:DF45)</f>
        <v>79</v>
      </c>
      <c r="DH45" s="30">
        <f>Januari!DN45</f>
        <v>7</v>
      </c>
      <c r="DI45" s="28">
        <f>Januari!DO45</f>
        <v>76</v>
      </c>
      <c r="DJ45" s="26">
        <f>SUM(DH45:DI45)</f>
        <v>83</v>
      </c>
      <c r="DK45" s="25">
        <v>3</v>
      </c>
      <c r="DL45" s="25">
        <v>5</v>
      </c>
      <c r="DM45" s="26">
        <f>SUM(DK45:DL45)</f>
        <v>8</v>
      </c>
      <c r="DN45" s="26">
        <f t="shared" ref="DN45:DO45" si="507">SUM(DH45+DK45)</f>
        <v>10</v>
      </c>
      <c r="DO45" s="26">
        <f t="shared" si="507"/>
        <v>81</v>
      </c>
      <c r="DP45" s="27">
        <f>SUM(DN45:DO45)</f>
        <v>91</v>
      </c>
      <c r="DQ45" s="25">
        <f>Januari!DW45</f>
        <v>5</v>
      </c>
      <c r="DR45" s="25">
        <f>Januari!DX45</f>
        <v>70</v>
      </c>
      <c r="DS45" s="26">
        <f>SUM(DQ45:DR45)</f>
        <v>75</v>
      </c>
      <c r="DT45" s="48">
        <v>5</v>
      </c>
      <c r="DU45" s="46">
        <v>45</v>
      </c>
      <c r="DV45" s="26">
        <f>SUM(DT45:DU45)</f>
        <v>50</v>
      </c>
      <c r="DW45" s="26">
        <f t="shared" ref="DW45:DX45" si="508">SUM(DQ45+DT45)</f>
        <v>10</v>
      </c>
      <c r="DX45" s="26">
        <f t="shared" si="508"/>
        <v>115</v>
      </c>
      <c r="DY45" s="27">
        <f>SUM(DW45:DX45)</f>
        <v>125</v>
      </c>
      <c r="DZ45" s="30">
        <f>Januari!EF45</f>
        <v>2</v>
      </c>
      <c r="EA45" s="26">
        <f>Januari!EG45</f>
        <v>73</v>
      </c>
      <c r="EB45" s="26">
        <f>SUM(DZ45:EA45)</f>
        <v>75</v>
      </c>
      <c r="EC45" s="25">
        <v>8</v>
      </c>
      <c r="ED45" s="25">
        <v>53</v>
      </c>
      <c r="EE45" s="26">
        <f>SUM(EC45:ED45)</f>
        <v>61</v>
      </c>
      <c r="EF45" s="26">
        <f t="shared" ref="EF45:EG45" si="509">SUM(DZ45+EC45)</f>
        <v>10</v>
      </c>
      <c r="EG45" s="26">
        <f t="shared" si="509"/>
        <v>126</v>
      </c>
      <c r="EH45" s="27">
        <f>SUM(EF45:EG45)</f>
        <v>136</v>
      </c>
      <c r="EI45" s="30">
        <f>Januari!EO45</f>
        <v>7</v>
      </c>
      <c r="EJ45" s="26">
        <f>Januari!EP45</f>
        <v>50</v>
      </c>
      <c r="EK45" s="26">
        <f>SUM(EI45:EJ45)</f>
        <v>57</v>
      </c>
      <c r="EL45" s="25">
        <v>2</v>
      </c>
      <c r="EM45" s="25">
        <v>40</v>
      </c>
      <c r="EN45" s="26">
        <f>SUM(EL45:EM45)</f>
        <v>42</v>
      </c>
      <c r="EO45" s="26">
        <f t="shared" ref="EO45:EP45" si="510">SUM(EI45+EL45)</f>
        <v>9</v>
      </c>
      <c r="EP45" s="26">
        <f t="shared" si="510"/>
        <v>90</v>
      </c>
      <c r="EQ45" s="27">
        <f>SUM(EO45:EP45)</f>
        <v>99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24">
        <f>Januari!J46</f>
        <v>0</v>
      </c>
      <c r="E46" s="39">
        <f>Januari!K46</f>
        <v>0</v>
      </c>
      <c r="F46" s="41"/>
      <c r="G46" s="41"/>
      <c r="H46" s="41"/>
      <c r="I46" s="41"/>
      <c r="J46" s="41"/>
      <c r="K46" s="41"/>
      <c r="L46" s="41"/>
      <c r="M46" s="28">
        <f>Januari!S46</f>
        <v>0</v>
      </c>
      <c r="N46" s="26">
        <f>Januari!T46</f>
        <v>0</v>
      </c>
      <c r="O46" s="41"/>
      <c r="P46" s="41"/>
      <c r="Q46" s="41"/>
      <c r="R46" s="41"/>
      <c r="S46" s="41"/>
      <c r="T46" s="41"/>
      <c r="U46" s="41"/>
      <c r="V46" s="28">
        <f>Januari!AB46</f>
        <v>0</v>
      </c>
      <c r="W46" s="28">
        <f>Januari!AC46</f>
        <v>0</v>
      </c>
      <c r="X46" s="41"/>
      <c r="Y46" s="41"/>
      <c r="Z46" s="41"/>
      <c r="AA46" s="41"/>
      <c r="AB46" s="41"/>
      <c r="AC46" s="41"/>
      <c r="AD46" s="41"/>
      <c r="AE46" s="28">
        <f>Januari!AK46</f>
        <v>0</v>
      </c>
      <c r="AF46" s="28">
        <f>Januari!AL46</f>
        <v>0</v>
      </c>
      <c r="AG46" s="41"/>
      <c r="AH46" s="41"/>
      <c r="AI46" s="41"/>
      <c r="AJ46" s="41"/>
      <c r="AK46" s="41"/>
      <c r="AL46" s="41"/>
      <c r="AM46" s="41"/>
      <c r="AN46" s="30">
        <f>Januari!AT46</f>
        <v>0</v>
      </c>
      <c r="AO46" s="26">
        <f>Januari!AU46</f>
        <v>0</v>
      </c>
      <c r="AP46" s="41"/>
      <c r="AQ46" s="41"/>
      <c r="AR46" s="41"/>
      <c r="AS46" s="41"/>
      <c r="AT46" s="41"/>
      <c r="AU46" s="41"/>
      <c r="AV46" s="41"/>
      <c r="AW46" s="28">
        <f>Januari!BC46</f>
        <v>0</v>
      </c>
      <c r="AX46" s="28">
        <f>Januari!BD46</f>
        <v>0</v>
      </c>
      <c r="AY46" s="41"/>
      <c r="AZ46" s="41"/>
      <c r="BA46" s="41"/>
      <c r="BB46" s="41"/>
      <c r="BC46" s="41"/>
      <c r="BD46" s="41"/>
      <c r="BE46" s="41"/>
      <c r="BF46" s="30">
        <f>Januari!BL46</f>
        <v>0</v>
      </c>
      <c r="BG46" s="26">
        <f>Januari!BM46</f>
        <v>0</v>
      </c>
      <c r="BH46" s="41"/>
      <c r="BI46" s="41"/>
      <c r="BJ46" s="41"/>
      <c r="BK46" s="41"/>
      <c r="BL46" s="41"/>
      <c r="BM46" s="41"/>
      <c r="BN46" s="41"/>
      <c r="BO46" s="28">
        <f>Januari!BU46</f>
        <v>0</v>
      </c>
      <c r="BP46" s="28">
        <f>Januari!BV46</f>
        <v>0</v>
      </c>
      <c r="BQ46" s="41"/>
      <c r="BR46" s="41"/>
      <c r="BS46" s="41"/>
      <c r="BT46" s="41"/>
      <c r="BU46" s="41"/>
      <c r="BV46" s="41"/>
      <c r="BW46" s="41"/>
      <c r="BX46" s="30">
        <f>Januari!CD46</f>
        <v>0</v>
      </c>
      <c r="BY46" s="26">
        <f>Januari!CE46</f>
        <v>0</v>
      </c>
      <c r="BZ46" s="41"/>
      <c r="CA46" s="41"/>
      <c r="CB46" s="41"/>
      <c r="CC46" s="41"/>
      <c r="CD46" s="41"/>
      <c r="CE46" s="41"/>
      <c r="CF46" s="41"/>
      <c r="CG46" s="28">
        <f>Januari!CM46</f>
        <v>0</v>
      </c>
      <c r="CH46" s="28">
        <f>Januari!CN46</f>
        <v>0</v>
      </c>
      <c r="CI46" s="41"/>
      <c r="CJ46" s="41"/>
      <c r="CK46" s="41"/>
      <c r="CL46" s="41"/>
      <c r="CM46" s="41"/>
      <c r="CN46" s="41"/>
      <c r="CO46" s="41"/>
      <c r="CP46" s="42"/>
      <c r="CQ46" s="42"/>
      <c r="CR46" s="42"/>
      <c r="CS46" s="43"/>
      <c r="CT46" s="43"/>
      <c r="CU46" s="43"/>
      <c r="CV46" s="42"/>
      <c r="CW46" s="42"/>
      <c r="CX46" s="42"/>
      <c r="CY46" s="28">
        <f>Januari!DE46</f>
        <v>0</v>
      </c>
      <c r="CZ46" s="28">
        <f>Januari!DF46</f>
        <v>0</v>
      </c>
      <c r="DA46" s="41"/>
      <c r="DB46" s="41"/>
      <c r="DC46" s="41"/>
      <c r="DD46" s="41"/>
      <c r="DE46" s="41"/>
      <c r="DF46" s="41"/>
      <c r="DG46" s="41"/>
      <c r="DH46" s="30">
        <f>Januari!DN46</f>
        <v>0</v>
      </c>
      <c r="DI46" s="28">
        <f>Januari!DO46</f>
        <v>0</v>
      </c>
      <c r="DJ46" s="41"/>
      <c r="DK46" s="41"/>
      <c r="DL46" s="41"/>
      <c r="DM46" s="41"/>
      <c r="DN46" s="41"/>
      <c r="DO46" s="41"/>
      <c r="DP46" s="41"/>
      <c r="DQ46" s="25">
        <f>Januari!DW46</f>
        <v>0</v>
      </c>
      <c r="DR46" s="25">
        <f>Januari!DX46</f>
        <v>0</v>
      </c>
      <c r="DS46" s="41"/>
      <c r="DT46" s="41"/>
      <c r="DU46" s="41"/>
      <c r="DV46" s="41"/>
      <c r="DW46" s="41"/>
      <c r="DX46" s="41"/>
      <c r="DY46" s="41"/>
      <c r="DZ46" s="30">
        <f>Januari!EF46</f>
        <v>0</v>
      </c>
      <c r="EA46" s="26">
        <f>Januari!EG46</f>
        <v>0</v>
      </c>
      <c r="EB46" s="41"/>
      <c r="EC46" s="41"/>
      <c r="ED46" s="41"/>
      <c r="EE46" s="41"/>
      <c r="EF46" s="41"/>
      <c r="EG46" s="41"/>
      <c r="EH46" s="41"/>
      <c r="EI46" s="30">
        <f>Januari!EO46</f>
        <v>0</v>
      </c>
      <c r="EJ46" s="26">
        <f>Januari!EP46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24">
        <f>Januari!J47</f>
        <v>0</v>
      </c>
      <c r="E47" s="39">
        <f>Januari!K47</f>
        <v>9</v>
      </c>
      <c r="F47" s="26">
        <f t="shared" ref="F47:F49" si="511">SUM(D47:E47)</f>
        <v>9</v>
      </c>
      <c r="G47" s="25">
        <v>0</v>
      </c>
      <c r="H47" s="25">
        <v>3</v>
      </c>
      <c r="I47" s="26">
        <f t="shared" ref="I47:I49" si="512">SUM(G47:H47)</f>
        <v>3</v>
      </c>
      <c r="J47" s="26">
        <f t="shared" ref="J47:K47" si="513">SUM(D47+G47)</f>
        <v>0</v>
      </c>
      <c r="K47" s="26">
        <f t="shared" si="513"/>
        <v>12</v>
      </c>
      <c r="L47" s="27">
        <f t="shared" ref="L47:L49" si="514">SUM(J47:K47)</f>
        <v>12</v>
      </c>
      <c r="M47" s="28">
        <f>Januari!S47</f>
        <v>0</v>
      </c>
      <c r="N47" s="26">
        <f>Januari!T47</f>
        <v>26</v>
      </c>
      <c r="O47" s="26">
        <f t="shared" ref="O47:O49" si="515">SUM(M47:N47)</f>
        <v>26</v>
      </c>
      <c r="P47" s="25">
        <v>4</v>
      </c>
      <c r="Q47" s="25">
        <v>20</v>
      </c>
      <c r="R47" s="26">
        <f t="shared" ref="R47:R49" si="516">SUM(P47:Q47)</f>
        <v>24</v>
      </c>
      <c r="S47" s="26">
        <f t="shared" ref="S47:T47" si="517">SUM(M47+P47)</f>
        <v>4</v>
      </c>
      <c r="T47" s="26">
        <f t="shared" si="517"/>
        <v>46</v>
      </c>
      <c r="U47" s="27">
        <f t="shared" ref="U47:U49" si="518">SUM(S47:T47)</f>
        <v>50</v>
      </c>
      <c r="V47" s="28">
        <f>Januari!AB47</f>
        <v>2</v>
      </c>
      <c r="W47" s="28">
        <f>Januari!AC47</f>
        <v>3</v>
      </c>
      <c r="X47" s="26">
        <f t="shared" ref="X47:X49" si="519">SUM(V47:W47)</f>
        <v>5</v>
      </c>
      <c r="Y47" s="26"/>
      <c r="Z47" s="48">
        <v>2</v>
      </c>
      <c r="AA47" s="26">
        <f t="shared" ref="AA47:AA49" si="520">SUM(Y47:Z47)</f>
        <v>2</v>
      </c>
      <c r="AB47" s="26">
        <f t="shared" ref="AB47:AC47" si="521">SUM(V47+Y47)</f>
        <v>2</v>
      </c>
      <c r="AC47" s="26">
        <f t="shared" si="521"/>
        <v>5</v>
      </c>
      <c r="AD47" s="27">
        <f t="shared" ref="AD47:AD49" si="522">SUM(AB47:AC47)</f>
        <v>7</v>
      </c>
      <c r="AE47" s="28">
        <f>Januari!AK47</f>
        <v>3</v>
      </c>
      <c r="AF47" s="28">
        <f>Januari!AL47</f>
        <v>5</v>
      </c>
      <c r="AG47" s="26">
        <f t="shared" ref="AG47:AG49" si="523">SUM(AE47:AF47)</f>
        <v>8</v>
      </c>
      <c r="AH47" s="25">
        <v>2</v>
      </c>
      <c r="AI47" s="25">
        <v>3</v>
      </c>
      <c r="AJ47" s="26">
        <f t="shared" ref="AJ47:AJ49" si="524">SUM(AH47:AI47)</f>
        <v>5</v>
      </c>
      <c r="AK47" s="26">
        <f t="shared" ref="AK47:AL47" si="525">SUM(AE47+AH47)</f>
        <v>5</v>
      </c>
      <c r="AL47" s="26">
        <f t="shared" si="525"/>
        <v>8</v>
      </c>
      <c r="AM47" s="27">
        <f t="shared" ref="AM47:AM49" si="526">SUM(AK47:AL47)</f>
        <v>13</v>
      </c>
      <c r="AN47" s="30">
        <f>Januari!AT47</f>
        <v>5</v>
      </c>
      <c r="AO47" s="26">
        <f>Januari!AU47</f>
        <v>7</v>
      </c>
      <c r="AP47" s="26">
        <f t="shared" ref="AP47:AP49" si="527">SUM(AN47:AO47)</f>
        <v>12</v>
      </c>
      <c r="AQ47" s="25">
        <v>1</v>
      </c>
      <c r="AR47" s="25">
        <v>9</v>
      </c>
      <c r="AS47" s="26">
        <f t="shared" ref="AS47:AS49" si="528">SUM(AQ47:AR47)</f>
        <v>10</v>
      </c>
      <c r="AT47" s="26">
        <f t="shared" ref="AT47:AU47" si="529">SUM(AN47+AQ47)</f>
        <v>6</v>
      </c>
      <c r="AU47" s="26">
        <f t="shared" si="529"/>
        <v>16</v>
      </c>
      <c r="AV47" s="27">
        <f t="shared" ref="AV47:AV49" si="530">SUM(AT47:AU47)</f>
        <v>22</v>
      </c>
      <c r="AW47" s="28">
        <f>Januari!BC47</f>
        <v>4</v>
      </c>
      <c r="AX47" s="28">
        <f>Januari!BD47</f>
        <v>18</v>
      </c>
      <c r="AY47" s="26">
        <f t="shared" ref="AY47:AY49" si="531">SUM(AW47:AX47)</f>
        <v>22</v>
      </c>
      <c r="AZ47" s="25">
        <v>4</v>
      </c>
      <c r="BA47" s="25">
        <v>8</v>
      </c>
      <c r="BB47" s="26">
        <f t="shared" ref="BB47:BB49" si="532">SUM(AZ47:BA47)</f>
        <v>12</v>
      </c>
      <c r="BC47" s="26">
        <f t="shared" ref="BC47:BD47" si="533">SUM(AW47+AZ47)</f>
        <v>8</v>
      </c>
      <c r="BD47" s="26">
        <f t="shared" si="533"/>
        <v>26</v>
      </c>
      <c r="BE47" s="27">
        <f t="shared" ref="BE47:BE49" si="534">SUM(BC47:BD47)</f>
        <v>34</v>
      </c>
      <c r="BF47" s="30">
        <f>Januari!BL47</f>
        <v>2</v>
      </c>
      <c r="BG47" s="26">
        <f>Januari!BM47</f>
        <v>8</v>
      </c>
      <c r="BH47" s="26">
        <f t="shared" ref="BH47:BH49" si="535">SUM(BF47:BG47)</f>
        <v>10</v>
      </c>
      <c r="BI47" s="48">
        <v>1</v>
      </c>
      <c r="BJ47" s="46">
        <v>1</v>
      </c>
      <c r="BK47" s="26">
        <f t="shared" ref="BK47:BK49" si="536">SUM(BI47:BJ47)</f>
        <v>2</v>
      </c>
      <c r="BL47" s="26">
        <f t="shared" ref="BL47:BM47" si="537">SUM(BF47+BI47)</f>
        <v>3</v>
      </c>
      <c r="BM47" s="26">
        <f t="shared" si="537"/>
        <v>9</v>
      </c>
      <c r="BN47" s="27">
        <f t="shared" ref="BN47:BN49" si="538">SUM(BL47:BM47)</f>
        <v>12</v>
      </c>
      <c r="BO47" s="28">
        <f>Januari!BU47</f>
        <v>2</v>
      </c>
      <c r="BP47" s="28">
        <f>Januari!BV47</f>
        <v>5</v>
      </c>
      <c r="BQ47" s="26">
        <f t="shared" ref="BQ47:BQ49" si="539">SUM(BO47:BP47)</f>
        <v>7</v>
      </c>
      <c r="BR47" s="25">
        <v>2</v>
      </c>
      <c r="BS47" s="25">
        <v>3</v>
      </c>
      <c r="BT47" s="26">
        <f t="shared" ref="BT47:BT49" si="540">SUM(BR47:BS47)</f>
        <v>5</v>
      </c>
      <c r="BU47" s="26">
        <f t="shared" ref="BU47:BV47" si="541">SUM(BO47+BR47)</f>
        <v>4</v>
      </c>
      <c r="BV47" s="26">
        <f t="shared" si="541"/>
        <v>8</v>
      </c>
      <c r="BW47" s="27">
        <f t="shared" ref="BW47:BW49" si="542">SUM(BU47:BV47)</f>
        <v>12</v>
      </c>
      <c r="BX47" s="30">
        <f>Januari!CD47</f>
        <v>2</v>
      </c>
      <c r="BY47" s="26">
        <f>Januari!CE47</f>
        <v>4</v>
      </c>
      <c r="BZ47" s="26">
        <f t="shared" ref="BZ47:BZ49" si="543">SUM(BX47:BY47)</f>
        <v>6</v>
      </c>
      <c r="CA47" s="25">
        <v>1</v>
      </c>
      <c r="CB47" s="25">
        <v>1</v>
      </c>
      <c r="CC47" s="26">
        <f t="shared" ref="CC47:CC49" si="544">SUM(CA47:CB47)</f>
        <v>2</v>
      </c>
      <c r="CD47" s="26">
        <f t="shared" ref="CD47:CE47" si="545">SUM(BX47+CA47)</f>
        <v>3</v>
      </c>
      <c r="CE47" s="26">
        <f t="shared" si="545"/>
        <v>5</v>
      </c>
      <c r="CF47" s="27">
        <f t="shared" ref="CF47:CF49" si="546">SUM(CD47:CE47)</f>
        <v>8</v>
      </c>
      <c r="CG47" s="28">
        <f>Januari!CM47</f>
        <v>3</v>
      </c>
      <c r="CH47" s="28">
        <f>Januari!CN47</f>
        <v>2</v>
      </c>
      <c r="CI47" s="26">
        <f t="shared" ref="CI47:CI49" si="547">SUM(CG47:CH47)</f>
        <v>5</v>
      </c>
      <c r="CJ47" s="25">
        <v>0</v>
      </c>
      <c r="CK47" s="25">
        <v>1</v>
      </c>
      <c r="CL47" s="26">
        <f t="shared" ref="CL47:CL49" si="548">SUM(CJ47:CK47)</f>
        <v>1</v>
      </c>
      <c r="CM47" s="26">
        <f t="shared" ref="CM47:CN47" si="549">SUM(CG47+CJ47)</f>
        <v>3</v>
      </c>
      <c r="CN47" s="26">
        <f t="shared" si="549"/>
        <v>3</v>
      </c>
      <c r="CO47" s="27">
        <f t="shared" ref="CO47:CO49" si="550">SUM(CM47:CN47)</f>
        <v>6</v>
      </c>
      <c r="CP47" s="31">
        <f ca="1">IFERROR(__xludf.DUMMYFUNCTION("""COMPUTED_VALUE"""),1)</f>
        <v>1</v>
      </c>
      <c r="CQ47" s="32">
        <f ca="1">IFERROR(__xludf.DUMMYFUNCTION("""COMPUTED_VALUE"""),8)</f>
        <v>8</v>
      </c>
      <c r="CR47" s="32">
        <f ca="1">IFERROR(__xludf.DUMMYFUNCTION("""COMPUTED_VALUE"""),9)</f>
        <v>9</v>
      </c>
      <c r="CS47" s="33">
        <f ca="1">IFERROR(__xludf.DUMMYFUNCTION("""COMPUTED_VALUE"""),5)</f>
        <v>5</v>
      </c>
      <c r="CT47" s="33">
        <f ca="1">IFERROR(__xludf.DUMMYFUNCTION("""COMPUTED_VALUE"""),16)</f>
        <v>16</v>
      </c>
      <c r="CU47" s="33">
        <f ca="1">IFERROR(__xludf.DUMMYFUNCTION("""COMPUTED_VALUE"""),21)</f>
        <v>21</v>
      </c>
      <c r="CV47" s="32">
        <f ca="1">IFERROR(__xludf.DUMMYFUNCTION("""COMPUTED_VALUE"""),6)</f>
        <v>6</v>
      </c>
      <c r="CW47" s="32">
        <f ca="1">IFERROR(__xludf.DUMMYFUNCTION("""COMPUTED_VALUE"""),24)</f>
        <v>24</v>
      </c>
      <c r="CX47" s="34">
        <f ca="1">IFERROR(__xludf.DUMMYFUNCTION("""COMPUTED_VALUE"""),30)</f>
        <v>30</v>
      </c>
      <c r="CY47" s="28">
        <f>Januari!DE47</f>
        <v>3</v>
      </c>
      <c r="CZ47" s="28">
        <f>Januari!DF47</f>
        <v>12</v>
      </c>
      <c r="DA47" s="26">
        <f t="shared" ref="DA47:DA49" si="551">SUM(CY47:CZ47)</f>
        <v>15</v>
      </c>
      <c r="DB47" s="25">
        <v>2</v>
      </c>
      <c r="DC47" s="25">
        <v>5</v>
      </c>
      <c r="DD47" s="26">
        <f t="shared" ref="DD47:DD49" si="552">SUM(DB47:DC47)</f>
        <v>7</v>
      </c>
      <c r="DE47" s="26">
        <f t="shared" ref="DE47:DF47" si="553">SUM(CY47+DB47)</f>
        <v>5</v>
      </c>
      <c r="DF47" s="26">
        <f t="shared" si="553"/>
        <v>17</v>
      </c>
      <c r="DG47" s="27">
        <f t="shared" ref="DG47:DG49" si="554">SUM(DE47:DF47)</f>
        <v>22</v>
      </c>
      <c r="DH47" s="30">
        <f>Januari!DN47</f>
        <v>7</v>
      </c>
      <c r="DI47" s="28">
        <f>Januari!DO47</f>
        <v>7</v>
      </c>
      <c r="DJ47" s="26">
        <f t="shared" ref="DJ47:DJ49" si="555">SUM(DH47:DI47)</f>
        <v>14</v>
      </c>
      <c r="DK47" s="25">
        <v>3</v>
      </c>
      <c r="DL47" s="25">
        <v>3</v>
      </c>
      <c r="DM47" s="26">
        <f t="shared" ref="DM47:DM49" si="556">SUM(DK47:DL47)</f>
        <v>6</v>
      </c>
      <c r="DN47" s="26">
        <f t="shared" ref="DN47:DO47" si="557">SUM(DH47+DK47)</f>
        <v>10</v>
      </c>
      <c r="DO47" s="26">
        <f t="shared" si="557"/>
        <v>10</v>
      </c>
      <c r="DP47" s="27">
        <f t="shared" ref="DP47:DP49" si="558">SUM(DN47:DO47)</f>
        <v>20</v>
      </c>
      <c r="DQ47" s="25">
        <f>Januari!DW47</f>
        <v>5</v>
      </c>
      <c r="DR47" s="25">
        <f>Januari!DX47</f>
        <v>4</v>
      </c>
      <c r="DS47" s="26">
        <f t="shared" ref="DS47:DS49" si="559">SUM(DQ47:DR47)</f>
        <v>9</v>
      </c>
      <c r="DT47" s="48">
        <v>6</v>
      </c>
      <c r="DU47" s="46">
        <v>8</v>
      </c>
      <c r="DV47" s="26">
        <f t="shared" ref="DV47:DV49" si="560">SUM(DT47:DU47)</f>
        <v>14</v>
      </c>
      <c r="DW47" s="26">
        <f t="shared" ref="DW47:DX47" si="561">SUM(DQ47+DT47)</f>
        <v>11</v>
      </c>
      <c r="DX47" s="26">
        <f t="shared" si="561"/>
        <v>12</v>
      </c>
      <c r="DY47" s="27">
        <f t="shared" ref="DY47:DY49" si="562">SUM(DW47:DX47)</f>
        <v>23</v>
      </c>
      <c r="DZ47" s="30">
        <f>Januari!EF47</f>
        <v>2</v>
      </c>
      <c r="EA47" s="26">
        <f>Januari!EG47</f>
        <v>13</v>
      </c>
      <c r="EB47" s="26">
        <f t="shared" ref="EB47:EB49" si="563">SUM(DZ47:EA47)</f>
        <v>15</v>
      </c>
      <c r="EC47" s="25">
        <v>8</v>
      </c>
      <c r="ED47" s="25">
        <v>10</v>
      </c>
      <c r="EE47" s="26">
        <f t="shared" ref="EE47:EE49" si="564">SUM(EC47:ED47)</f>
        <v>18</v>
      </c>
      <c r="EF47" s="26">
        <f t="shared" ref="EF47:EG47" si="565">SUM(DZ47+EC47)</f>
        <v>10</v>
      </c>
      <c r="EG47" s="26">
        <f t="shared" si="565"/>
        <v>23</v>
      </c>
      <c r="EH47" s="27">
        <f t="shared" ref="EH47:EH49" si="566">SUM(EF47:EG47)</f>
        <v>33</v>
      </c>
      <c r="EI47" s="30">
        <f>Januari!EO47</f>
        <v>6</v>
      </c>
      <c r="EJ47" s="26">
        <f>Januari!EP47</f>
        <v>3</v>
      </c>
      <c r="EK47" s="26">
        <f t="shared" ref="EK47:EK49" si="567">SUM(EI47:EJ47)</f>
        <v>9</v>
      </c>
      <c r="EL47" s="25">
        <v>2</v>
      </c>
      <c r="EM47" s="25">
        <v>3</v>
      </c>
      <c r="EN47" s="26">
        <f t="shared" ref="EN47:EN49" si="568">SUM(EL47:EM47)</f>
        <v>5</v>
      </c>
      <c r="EO47" s="26">
        <f t="shared" ref="EO47:EP47" si="569">SUM(EI47+EL47)</f>
        <v>8</v>
      </c>
      <c r="EP47" s="26">
        <f t="shared" si="569"/>
        <v>6</v>
      </c>
      <c r="EQ47" s="27">
        <f t="shared" ref="EQ47:EQ49" si="570">SUM(EO47:EP47)</f>
        <v>14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24">
        <f>Januari!J48</f>
        <v>0</v>
      </c>
      <c r="E48" s="39">
        <f>Januari!K48</f>
        <v>71</v>
      </c>
      <c r="F48" s="26">
        <f t="shared" si="511"/>
        <v>71</v>
      </c>
      <c r="G48" s="26"/>
      <c r="H48" s="25">
        <v>44</v>
      </c>
      <c r="I48" s="26">
        <f t="shared" si="512"/>
        <v>44</v>
      </c>
      <c r="J48" s="26">
        <f t="shared" ref="J48:K48" si="571">SUM(D48+G48)</f>
        <v>0</v>
      </c>
      <c r="K48" s="26">
        <f t="shared" si="571"/>
        <v>115</v>
      </c>
      <c r="L48" s="27">
        <f t="shared" si="514"/>
        <v>115</v>
      </c>
      <c r="M48" s="28">
        <f>Januari!S48</f>
        <v>0</v>
      </c>
      <c r="N48" s="26">
        <f>Januari!T48</f>
        <v>32</v>
      </c>
      <c r="O48" s="26">
        <f t="shared" si="515"/>
        <v>32</v>
      </c>
      <c r="P48" s="26"/>
      <c r="Q48" s="25">
        <v>72</v>
      </c>
      <c r="R48" s="26">
        <f t="shared" si="516"/>
        <v>72</v>
      </c>
      <c r="S48" s="26">
        <f t="shared" ref="S48:T48" si="572">SUM(M48+P48)</f>
        <v>0</v>
      </c>
      <c r="T48" s="26">
        <f t="shared" si="572"/>
        <v>104</v>
      </c>
      <c r="U48" s="27">
        <f t="shared" si="518"/>
        <v>104</v>
      </c>
      <c r="V48" s="28">
        <f>Januari!AB48</f>
        <v>0</v>
      </c>
      <c r="W48" s="28">
        <f>Januari!AC48</f>
        <v>48</v>
      </c>
      <c r="X48" s="26">
        <f t="shared" si="519"/>
        <v>48</v>
      </c>
      <c r="Y48" s="26"/>
      <c r="Z48" s="68">
        <v>35</v>
      </c>
      <c r="AA48" s="26">
        <f t="shared" si="520"/>
        <v>35</v>
      </c>
      <c r="AB48" s="26">
        <f t="shared" ref="AB48:AC48" si="573">SUM(V48+Y48)</f>
        <v>0</v>
      </c>
      <c r="AC48" s="26">
        <f t="shared" si="573"/>
        <v>83</v>
      </c>
      <c r="AD48" s="27">
        <f t="shared" si="522"/>
        <v>83</v>
      </c>
      <c r="AE48" s="28">
        <f>Januari!AK48</f>
        <v>0</v>
      </c>
      <c r="AF48" s="28">
        <f>Januari!AL48</f>
        <v>65</v>
      </c>
      <c r="AG48" s="26">
        <f t="shared" si="523"/>
        <v>65</v>
      </c>
      <c r="AH48" s="25">
        <v>0</v>
      </c>
      <c r="AI48" s="25">
        <v>32</v>
      </c>
      <c r="AJ48" s="26">
        <f t="shared" si="524"/>
        <v>32</v>
      </c>
      <c r="AK48" s="26">
        <f t="shared" ref="AK48:AL48" si="574">SUM(AE48+AH48)</f>
        <v>0</v>
      </c>
      <c r="AL48" s="26">
        <f t="shared" si="574"/>
        <v>97</v>
      </c>
      <c r="AM48" s="27">
        <f t="shared" si="526"/>
        <v>97</v>
      </c>
      <c r="AN48" s="30">
        <f>Januari!AT48</f>
        <v>0</v>
      </c>
      <c r="AO48" s="26">
        <f>Januari!AU48</f>
        <v>40</v>
      </c>
      <c r="AP48" s="26">
        <f t="shared" si="527"/>
        <v>40</v>
      </c>
      <c r="AQ48" s="25">
        <v>0</v>
      </c>
      <c r="AR48" s="25">
        <v>24</v>
      </c>
      <c r="AS48" s="26">
        <f t="shared" si="528"/>
        <v>24</v>
      </c>
      <c r="AT48" s="26">
        <f t="shared" ref="AT48:AU48" si="575">SUM(AN48+AQ48)</f>
        <v>0</v>
      </c>
      <c r="AU48" s="26">
        <f t="shared" si="575"/>
        <v>64</v>
      </c>
      <c r="AV48" s="27">
        <f t="shared" si="530"/>
        <v>64</v>
      </c>
      <c r="AW48" s="28">
        <f>Januari!BC48</f>
        <v>0</v>
      </c>
      <c r="AX48" s="28">
        <f>Januari!BD48</f>
        <v>46</v>
      </c>
      <c r="AY48" s="26">
        <f t="shared" si="531"/>
        <v>46</v>
      </c>
      <c r="AZ48" s="25">
        <v>0</v>
      </c>
      <c r="BA48" s="25">
        <v>12</v>
      </c>
      <c r="BB48" s="26">
        <f t="shared" si="532"/>
        <v>12</v>
      </c>
      <c r="BC48" s="26">
        <f t="shared" ref="BC48:BD48" si="576">SUM(AW48+AZ48)</f>
        <v>0</v>
      </c>
      <c r="BD48" s="26">
        <f t="shared" si="576"/>
        <v>58</v>
      </c>
      <c r="BE48" s="27">
        <f t="shared" si="534"/>
        <v>58</v>
      </c>
      <c r="BF48" s="30">
        <f>Januari!BL48</f>
        <v>0</v>
      </c>
      <c r="BG48" s="26">
        <f>Januari!BM48</f>
        <v>21</v>
      </c>
      <c r="BH48" s="26">
        <f t="shared" si="535"/>
        <v>21</v>
      </c>
      <c r="BI48" s="60"/>
      <c r="BJ48" s="46">
        <v>14</v>
      </c>
      <c r="BK48" s="26">
        <f t="shared" si="536"/>
        <v>14</v>
      </c>
      <c r="BL48" s="26">
        <f t="shared" ref="BL48:BM48" si="577">SUM(BF48+BI48)</f>
        <v>0</v>
      </c>
      <c r="BM48" s="26">
        <f t="shared" si="577"/>
        <v>35</v>
      </c>
      <c r="BN48" s="27">
        <f t="shared" si="538"/>
        <v>35</v>
      </c>
      <c r="BO48" s="28">
        <f>Januari!BU48</f>
        <v>0</v>
      </c>
      <c r="BP48" s="28">
        <f>Januari!BV48</f>
        <v>23</v>
      </c>
      <c r="BQ48" s="26">
        <f t="shared" si="539"/>
        <v>23</v>
      </c>
      <c r="BR48" s="25">
        <v>0</v>
      </c>
      <c r="BS48" s="25">
        <v>26</v>
      </c>
      <c r="BT48" s="26">
        <f t="shared" si="540"/>
        <v>26</v>
      </c>
      <c r="BU48" s="26">
        <f t="shared" ref="BU48:BV48" si="578">SUM(BO48+BR48)</f>
        <v>0</v>
      </c>
      <c r="BV48" s="26">
        <f t="shared" si="578"/>
        <v>49</v>
      </c>
      <c r="BW48" s="27">
        <f t="shared" si="542"/>
        <v>49</v>
      </c>
      <c r="BX48" s="30">
        <f>Januari!CD48</f>
        <v>0</v>
      </c>
      <c r="BY48" s="26">
        <f>Januari!CE48</f>
        <v>18</v>
      </c>
      <c r="BZ48" s="26">
        <f t="shared" si="543"/>
        <v>18</v>
      </c>
      <c r="CA48" s="26"/>
      <c r="CB48" s="25">
        <v>12</v>
      </c>
      <c r="CC48" s="26">
        <f t="shared" si="544"/>
        <v>12</v>
      </c>
      <c r="CD48" s="26">
        <f t="shared" ref="CD48:CE48" si="579">SUM(BX48+CA48)</f>
        <v>0</v>
      </c>
      <c r="CE48" s="26">
        <f t="shared" si="579"/>
        <v>30</v>
      </c>
      <c r="CF48" s="27">
        <f t="shared" si="546"/>
        <v>30</v>
      </c>
      <c r="CG48" s="28">
        <f>Januari!CM48</f>
        <v>0</v>
      </c>
      <c r="CH48" s="28">
        <f>Januari!CN48</f>
        <v>33</v>
      </c>
      <c r="CI48" s="26">
        <f t="shared" si="547"/>
        <v>33</v>
      </c>
      <c r="CJ48" s="25">
        <v>0</v>
      </c>
      <c r="CK48" s="25">
        <v>45</v>
      </c>
      <c r="CL48" s="26">
        <f t="shared" si="548"/>
        <v>45</v>
      </c>
      <c r="CM48" s="26">
        <f t="shared" ref="CM48:CN48" si="580">SUM(CG48+CJ48)</f>
        <v>0</v>
      </c>
      <c r="CN48" s="26">
        <f t="shared" si="580"/>
        <v>78</v>
      </c>
      <c r="CO48" s="27">
        <f t="shared" si="550"/>
        <v>78</v>
      </c>
      <c r="CP48" s="31"/>
      <c r="CQ48" s="32">
        <f ca="1">IFERROR(__xludf.DUMMYFUNCTION("""COMPUTED_VALUE"""),70)</f>
        <v>70</v>
      </c>
      <c r="CR48" s="32">
        <f ca="1">IFERROR(__xludf.DUMMYFUNCTION("""COMPUTED_VALUE"""),70)</f>
        <v>70</v>
      </c>
      <c r="CS48" s="33"/>
      <c r="CT48" s="33">
        <f ca="1">IFERROR(__xludf.DUMMYFUNCTION("""COMPUTED_VALUE"""),47)</f>
        <v>47</v>
      </c>
      <c r="CU48" s="33">
        <f ca="1">IFERROR(__xludf.DUMMYFUNCTION("""COMPUTED_VALUE"""),47)</f>
        <v>47</v>
      </c>
      <c r="CV48" s="32"/>
      <c r="CW48" s="32">
        <f ca="1">IFERROR(__xludf.DUMMYFUNCTION("""COMPUTED_VALUE"""),117)</f>
        <v>117</v>
      </c>
      <c r="CX48" s="34">
        <f ca="1">IFERROR(__xludf.DUMMYFUNCTION("""COMPUTED_VALUE"""),117)</f>
        <v>117</v>
      </c>
      <c r="CY48" s="28">
        <f>Januari!DE48</f>
        <v>0</v>
      </c>
      <c r="CZ48" s="28">
        <f>Januari!DF48</f>
        <v>29</v>
      </c>
      <c r="DA48" s="26">
        <f t="shared" si="551"/>
        <v>29</v>
      </c>
      <c r="DB48" s="25">
        <v>0</v>
      </c>
      <c r="DC48" s="25">
        <v>24</v>
      </c>
      <c r="DD48" s="26">
        <f t="shared" si="552"/>
        <v>24</v>
      </c>
      <c r="DE48" s="26">
        <f t="shared" ref="DE48:DF48" si="581">SUM(CY48+DB48)</f>
        <v>0</v>
      </c>
      <c r="DF48" s="26">
        <f t="shared" si="581"/>
        <v>53</v>
      </c>
      <c r="DG48" s="27">
        <f t="shared" si="554"/>
        <v>53</v>
      </c>
      <c r="DH48" s="30">
        <f>Januari!DN48</f>
        <v>0</v>
      </c>
      <c r="DI48" s="28">
        <f>Januari!DO48</f>
        <v>64</v>
      </c>
      <c r="DJ48" s="26">
        <f t="shared" si="555"/>
        <v>64</v>
      </c>
      <c r="DK48" s="26"/>
      <c r="DL48" s="25">
        <v>1</v>
      </c>
      <c r="DM48" s="26">
        <f t="shared" si="556"/>
        <v>1</v>
      </c>
      <c r="DN48" s="26">
        <f t="shared" ref="DN48:DO48" si="582">SUM(DH48+DK48)</f>
        <v>0</v>
      </c>
      <c r="DO48" s="26">
        <f t="shared" si="582"/>
        <v>65</v>
      </c>
      <c r="DP48" s="27">
        <f t="shared" si="558"/>
        <v>65</v>
      </c>
      <c r="DQ48" s="25">
        <f>Januari!DW48</f>
        <v>0</v>
      </c>
      <c r="DR48" s="25">
        <f>Januari!DX48</f>
        <v>67</v>
      </c>
      <c r="DS48" s="26">
        <f t="shared" si="559"/>
        <v>67</v>
      </c>
      <c r="DT48" s="92"/>
      <c r="DU48" s="59">
        <v>36</v>
      </c>
      <c r="DV48" s="26">
        <f t="shared" si="560"/>
        <v>36</v>
      </c>
      <c r="DW48" s="26">
        <f t="shared" ref="DW48:DX48" si="583">SUM(DQ48+DT48)</f>
        <v>0</v>
      </c>
      <c r="DX48" s="26">
        <f t="shared" si="583"/>
        <v>103</v>
      </c>
      <c r="DY48" s="27">
        <f t="shared" si="562"/>
        <v>103</v>
      </c>
      <c r="DZ48" s="30">
        <f>Januari!EF48</f>
        <v>0</v>
      </c>
      <c r="EA48" s="26">
        <f>Januari!EG48</f>
        <v>32</v>
      </c>
      <c r="EB48" s="26">
        <f t="shared" si="563"/>
        <v>32</v>
      </c>
      <c r="EC48" s="26"/>
      <c r="ED48" s="25">
        <v>30</v>
      </c>
      <c r="EE48" s="26">
        <f t="shared" si="564"/>
        <v>30</v>
      </c>
      <c r="EF48" s="26">
        <f t="shared" ref="EF48:EG48" si="584">SUM(DZ48+EC48)</f>
        <v>0</v>
      </c>
      <c r="EG48" s="26">
        <f t="shared" si="584"/>
        <v>62</v>
      </c>
      <c r="EH48" s="27">
        <f t="shared" si="566"/>
        <v>62</v>
      </c>
      <c r="EI48" s="30">
        <f>Januari!EO48</f>
        <v>0</v>
      </c>
      <c r="EJ48" s="26">
        <f>Januari!EP48</f>
        <v>46</v>
      </c>
      <c r="EK48" s="26">
        <f t="shared" si="567"/>
        <v>46</v>
      </c>
      <c r="EL48" s="26"/>
      <c r="EM48" s="25">
        <v>31</v>
      </c>
      <c r="EN48" s="26">
        <f t="shared" si="568"/>
        <v>31</v>
      </c>
      <c r="EO48" s="26">
        <f t="shared" ref="EO48:EP48" si="585">SUM(EI48+EL48)</f>
        <v>0</v>
      </c>
      <c r="EP48" s="26">
        <f t="shared" si="585"/>
        <v>77</v>
      </c>
      <c r="EQ48" s="27">
        <f t="shared" si="570"/>
        <v>77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24">
        <f>Januari!J49</f>
        <v>0</v>
      </c>
      <c r="E49" s="39">
        <f>Januari!K49</f>
        <v>6</v>
      </c>
      <c r="F49" s="26">
        <f t="shared" si="511"/>
        <v>6</v>
      </c>
      <c r="G49" s="26"/>
      <c r="H49" s="25">
        <v>1</v>
      </c>
      <c r="I49" s="26">
        <f t="shared" si="512"/>
        <v>1</v>
      </c>
      <c r="J49" s="26">
        <f t="shared" ref="J49:K49" si="586">SUM(D49+G49)</f>
        <v>0</v>
      </c>
      <c r="K49" s="26">
        <f t="shared" si="586"/>
        <v>7</v>
      </c>
      <c r="L49" s="27">
        <f t="shared" si="514"/>
        <v>7</v>
      </c>
      <c r="M49" s="28">
        <f>Januari!S49</f>
        <v>0</v>
      </c>
      <c r="N49" s="26">
        <f>Januari!T49</f>
        <v>35</v>
      </c>
      <c r="O49" s="26">
        <f t="shared" si="515"/>
        <v>35</v>
      </c>
      <c r="P49" s="26"/>
      <c r="Q49" s="25">
        <v>66</v>
      </c>
      <c r="R49" s="26">
        <f t="shared" si="516"/>
        <v>66</v>
      </c>
      <c r="S49" s="26">
        <f t="shared" ref="S49:T49" si="587">SUM(M49+P49)</f>
        <v>0</v>
      </c>
      <c r="T49" s="26">
        <f t="shared" si="587"/>
        <v>101</v>
      </c>
      <c r="U49" s="27">
        <f t="shared" si="518"/>
        <v>101</v>
      </c>
      <c r="V49" s="28">
        <f>Januari!AB49</f>
        <v>0</v>
      </c>
      <c r="W49" s="28">
        <f>Januari!AC49</f>
        <v>5</v>
      </c>
      <c r="X49" s="26">
        <f t="shared" si="519"/>
        <v>5</v>
      </c>
      <c r="Y49" s="26"/>
      <c r="Z49" s="26"/>
      <c r="AA49" s="26">
        <f t="shared" si="520"/>
        <v>0</v>
      </c>
      <c r="AB49" s="26">
        <f t="shared" ref="AB49:AC49" si="588">SUM(V49+Y49)</f>
        <v>0</v>
      </c>
      <c r="AC49" s="26">
        <f t="shared" si="588"/>
        <v>5</v>
      </c>
      <c r="AD49" s="27">
        <f t="shared" si="522"/>
        <v>5</v>
      </c>
      <c r="AE49" s="28">
        <f>Januari!AK49</f>
        <v>0</v>
      </c>
      <c r="AF49" s="28">
        <f>Januari!AL49</f>
        <v>11</v>
      </c>
      <c r="AG49" s="26">
        <f t="shared" si="523"/>
        <v>11</v>
      </c>
      <c r="AH49" s="25">
        <v>0</v>
      </c>
      <c r="AI49" s="25">
        <v>4</v>
      </c>
      <c r="AJ49" s="26">
        <f t="shared" si="524"/>
        <v>4</v>
      </c>
      <c r="AK49" s="26">
        <f t="shared" ref="AK49:AL49" si="589">SUM(AE49+AH49)</f>
        <v>0</v>
      </c>
      <c r="AL49" s="26">
        <f t="shared" si="589"/>
        <v>15</v>
      </c>
      <c r="AM49" s="27">
        <f t="shared" si="526"/>
        <v>15</v>
      </c>
      <c r="AN49" s="30">
        <f>Januari!AT49</f>
        <v>0</v>
      </c>
      <c r="AO49" s="26">
        <f>Januari!AU49</f>
        <v>6</v>
      </c>
      <c r="AP49" s="26">
        <f t="shared" si="527"/>
        <v>6</v>
      </c>
      <c r="AQ49" s="25">
        <v>0</v>
      </c>
      <c r="AR49" s="25">
        <v>3</v>
      </c>
      <c r="AS49" s="26">
        <f t="shared" si="528"/>
        <v>3</v>
      </c>
      <c r="AT49" s="26">
        <f t="shared" ref="AT49:AU49" si="590">SUM(AN49+AQ49)</f>
        <v>0</v>
      </c>
      <c r="AU49" s="26">
        <f t="shared" si="590"/>
        <v>9</v>
      </c>
      <c r="AV49" s="27">
        <f t="shared" si="530"/>
        <v>9</v>
      </c>
      <c r="AW49" s="28">
        <f>Januari!BC49</f>
        <v>0</v>
      </c>
      <c r="AX49" s="28">
        <f>Januari!BD49</f>
        <v>18</v>
      </c>
      <c r="AY49" s="26">
        <f t="shared" si="531"/>
        <v>18</v>
      </c>
      <c r="AZ49" s="25">
        <v>0</v>
      </c>
      <c r="BA49" s="25">
        <v>4</v>
      </c>
      <c r="BB49" s="26">
        <f t="shared" si="532"/>
        <v>4</v>
      </c>
      <c r="BC49" s="26">
        <f t="shared" ref="BC49:BD49" si="591">SUM(AW49+AZ49)</f>
        <v>0</v>
      </c>
      <c r="BD49" s="26">
        <f t="shared" si="591"/>
        <v>22</v>
      </c>
      <c r="BE49" s="27">
        <f t="shared" si="534"/>
        <v>22</v>
      </c>
      <c r="BF49" s="30">
        <f>Januari!BL49</f>
        <v>0</v>
      </c>
      <c r="BG49" s="26">
        <f>Januari!BM49</f>
        <v>3</v>
      </c>
      <c r="BH49" s="26">
        <f t="shared" si="535"/>
        <v>3</v>
      </c>
      <c r="BI49" s="60"/>
      <c r="BJ49" s="46">
        <v>3</v>
      </c>
      <c r="BK49" s="26">
        <f t="shared" si="536"/>
        <v>3</v>
      </c>
      <c r="BL49" s="26">
        <f t="shared" ref="BL49:BM49" si="592">SUM(BF49+BI49)</f>
        <v>0</v>
      </c>
      <c r="BM49" s="26">
        <f t="shared" si="592"/>
        <v>6</v>
      </c>
      <c r="BN49" s="27">
        <f t="shared" si="538"/>
        <v>6</v>
      </c>
      <c r="BO49" s="28">
        <f>Januari!BU49</f>
        <v>0</v>
      </c>
      <c r="BP49" s="28">
        <f>Januari!BV49</f>
        <v>9</v>
      </c>
      <c r="BQ49" s="26">
        <f t="shared" si="539"/>
        <v>9</v>
      </c>
      <c r="BR49" s="25">
        <v>0</v>
      </c>
      <c r="BS49" s="25">
        <v>3</v>
      </c>
      <c r="BT49" s="26">
        <f t="shared" si="540"/>
        <v>3</v>
      </c>
      <c r="BU49" s="26">
        <f t="shared" ref="BU49:BV49" si="593">SUM(BO49+BR49)</f>
        <v>0</v>
      </c>
      <c r="BV49" s="26">
        <f t="shared" si="593"/>
        <v>12</v>
      </c>
      <c r="BW49" s="27">
        <f t="shared" si="542"/>
        <v>12</v>
      </c>
      <c r="BX49" s="30">
        <f>Januari!CD49</f>
        <v>0</v>
      </c>
      <c r="BY49" s="26">
        <f>Januari!CE49</f>
        <v>3</v>
      </c>
      <c r="BZ49" s="26">
        <f t="shared" si="543"/>
        <v>3</v>
      </c>
      <c r="CA49" s="26"/>
      <c r="CB49" s="26"/>
      <c r="CC49" s="26">
        <f t="shared" si="544"/>
        <v>0</v>
      </c>
      <c r="CD49" s="26">
        <f t="shared" ref="CD49:CE49" si="594">SUM(BX49+CA49)</f>
        <v>0</v>
      </c>
      <c r="CE49" s="26">
        <f t="shared" si="594"/>
        <v>3</v>
      </c>
      <c r="CF49" s="27">
        <f t="shared" si="546"/>
        <v>3</v>
      </c>
      <c r="CG49" s="28">
        <f>Januari!CM49</f>
        <v>0</v>
      </c>
      <c r="CH49" s="28">
        <f>Januari!CN49</f>
        <v>7</v>
      </c>
      <c r="CI49" s="26">
        <f t="shared" si="547"/>
        <v>7</v>
      </c>
      <c r="CJ49" s="25">
        <v>0</v>
      </c>
      <c r="CK49" s="25">
        <v>8</v>
      </c>
      <c r="CL49" s="26">
        <f t="shared" si="548"/>
        <v>8</v>
      </c>
      <c r="CM49" s="26">
        <f t="shared" ref="CM49:CN49" si="595">SUM(CG49+CJ49)</f>
        <v>0</v>
      </c>
      <c r="CN49" s="26">
        <f t="shared" si="595"/>
        <v>15</v>
      </c>
      <c r="CO49" s="27">
        <f t="shared" si="550"/>
        <v>15</v>
      </c>
      <c r="CP49" s="31"/>
      <c r="CQ49" s="32">
        <f ca="1">IFERROR(__xludf.DUMMYFUNCTION("""COMPUTED_VALUE"""),5)</f>
        <v>5</v>
      </c>
      <c r="CR49" s="32">
        <f ca="1">IFERROR(__xludf.DUMMYFUNCTION("""COMPUTED_VALUE"""),5)</f>
        <v>5</v>
      </c>
      <c r="CS49" s="33"/>
      <c r="CT49" s="33">
        <f ca="1">IFERROR(__xludf.DUMMYFUNCTION("""COMPUTED_VALUE"""),9)</f>
        <v>9</v>
      </c>
      <c r="CU49" s="33">
        <f ca="1">IFERROR(__xludf.DUMMYFUNCTION("""COMPUTED_VALUE"""),9)</f>
        <v>9</v>
      </c>
      <c r="CV49" s="32"/>
      <c r="CW49" s="32">
        <f ca="1">IFERROR(__xludf.DUMMYFUNCTION("""COMPUTED_VALUE"""),14)</f>
        <v>14</v>
      </c>
      <c r="CX49" s="34">
        <f ca="1">IFERROR(__xludf.DUMMYFUNCTION("""COMPUTED_VALUE"""),14)</f>
        <v>14</v>
      </c>
      <c r="CY49" s="28">
        <f>Januari!DE49</f>
        <v>0</v>
      </c>
      <c r="CZ49" s="28">
        <f>Januari!DF49</f>
        <v>3</v>
      </c>
      <c r="DA49" s="26">
        <f t="shared" si="551"/>
        <v>3</v>
      </c>
      <c r="DB49" s="25">
        <v>0</v>
      </c>
      <c r="DC49" s="25">
        <v>4</v>
      </c>
      <c r="DD49" s="26">
        <f t="shared" si="552"/>
        <v>4</v>
      </c>
      <c r="DE49" s="26">
        <f t="shared" ref="DE49:DF49" si="596">SUM(CY49+DB49)</f>
        <v>0</v>
      </c>
      <c r="DF49" s="26">
        <f t="shared" si="596"/>
        <v>7</v>
      </c>
      <c r="DG49" s="27">
        <f t="shared" si="554"/>
        <v>7</v>
      </c>
      <c r="DH49" s="30">
        <f>Januari!DN49</f>
        <v>0</v>
      </c>
      <c r="DI49" s="28">
        <f>Januari!DO49</f>
        <v>5</v>
      </c>
      <c r="DJ49" s="26">
        <f t="shared" si="555"/>
        <v>5</v>
      </c>
      <c r="DK49" s="26"/>
      <c r="DL49" s="25">
        <v>1</v>
      </c>
      <c r="DM49" s="26">
        <f t="shared" si="556"/>
        <v>1</v>
      </c>
      <c r="DN49" s="26">
        <f t="shared" ref="DN49:DO49" si="597">SUM(DH49+DK49)</f>
        <v>0</v>
      </c>
      <c r="DO49" s="26">
        <f t="shared" si="597"/>
        <v>6</v>
      </c>
      <c r="DP49" s="27">
        <f t="shared" si="558"/>
        <v>6</v>
      </c>
      <c r="DQ49" s="25">
        <f>Januari!DW49</f>
        <v>0</v>
      </c>
      <c r="DR49" s="25">
        <f>Januari!DX49</f>
        <v>1</v>
      </c>
      <c r="DS49" s="26">
        <f t="shared" si="559"/>
        <v>1</v>
      </c>
      <c r="DT49" s="92"/>
      <c r="DU49" s="59">
        <v>1</v>
      </c>
      <c r="DV49" s="26">
        <f t="shared" si="560"/>
        <v>1</v>
      </c>
      <c r="DW49" s="26">
        <f t="shared" ref="DW49:DX49" si="598">SUM(DQ49+DT49)</f>
        <v>0</v>
      </c>
      <c r="DX49" s="26">
        <f t="shared" si="598"/>
        <v>2</v>
      </c>
      <c r="DY49" s="27">
        <f t="shared" si="562"/>
        <v>2</v>
      </c>
      <c r="DZ49" s="30">
        <f>Januari!EF49</f>
        <v>0</v>
      </c>
      <c r="EA49" s="26">
        <f>Januari!EG49</f>
        <v>38</v>
      </c>
      <c r="EB49" s="26">
        <f t="shared" si="563"/>
        <v>38</v>
      </c>
      <c r="EC49" s="26"/>
      <c r="ED49" s="25">
        <v>14</v>
      </c>
      <c r="EE49" s="26">
        <f t="shared" si="564"/>
        <v>14</v>
      </c>
      <c r="EF49" s="26">
        <f t="shared" ref="EF49:EG49" si="599">SUM(DZ49+EC49)</f>
        <v>0</v>
      </c>
      <c r="EG49" s="26">
        <f t="shared" si="599"/>
        <v>52</v>
      </c>
      <c r="EH49" s="27">
        <f t="shared" si="566"/>
        <v>52</v>
      </c>
      <c r="EI49" s="30">
        <f>Januari!EO49</f>
        <v>0</v>
      </c>
      <c r="EJ49" s="26">
        <f>Januari!EP49</f>
        <v>5</v>
      </c>
      <c r="EK49" s="26">
        <f t="shared" si="567"/>
        <v>5</v>
      </c>
      <c r="EL49" s="26"/>
      <c r="EM49" s="25">
        <v>12</v>
      </c>
      <c r="EN49" s="26">
        <f t="shared" si="568"/>
        <v>12</v>
      </c>
      <c r="EO49" s="26">
        <f t="shared" ref="EO49:EP49" si="600">SUM(EI49+EL49)</f>
        <v>0</v>
      </c>
      <c r="EP49" s="26">
        <f t="shared" si="600"/>
        <v>17</v>
      </c>
      <c r="EQ49" s="27">
        <f t="shared" si="570"/>
        <v>17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24">
        <f>Januari!J50</f>
        <v>0</v>
      </c>
      <c r="E50" s="39">
        <f>Januari!K50</f>
        <v>0</v>
      </c>
      <c r="F50" s="26"/>
      <c r="G50" s="26"/>
      <c r="H50" s="26"/>
      <c r="I50" s="26"/>
      <c r="J50" s="26"/>
      <c r="K50" s="26"/>
      <c r="L50" s="27"/>
      <c r="M50" s="28">
        <f>Januari!S50</f>
        <v>0</v>
      </c>
      <c r="N50" s="26">
        <f>Januari!T50</f>
        <v>0</v>
      </c>
      <c r="O50" s="26"/>
      <c r="P50" s="26"/>
      <c r="Q50" s="26"/>
      <c r="R50" s="26"/>
      <c r="S50" s="26"/>
      <c r="T50" s="26"/>
      <c r="U50" s="27"/>
      <c r="V50" s="28">
        <f>Januari!AB50</f>
        <v>0</v>
      </c>
      <c r="W50" s="28">
        <f>Januari!AC50</f>
        <v>0</v>
      </c>
      <c r="X50" s="26"/>
      <c r="Y50" s="26"/>
      <c r="Z50" s="26"/>
      <c r="AA50" s="26"/>
      <c r="AB50" s="26"/>
      <c r="AC50" s="26"/>
      <c r="AD50" s="27"/>
      <c r="AE50" s="28">
        <f>Januari!AK50</f>
        <v>0</v>
      </c>
      <c r="AF50" s="28">
        <f>Januari!AL50</f>
        <v>0</v>
      </c>
      <c r="AG50" s="26"/>
      <c r="AH50" s="26"/>
      <c r="AI50" s="26"/>
      <c r="AJ50" s="26"/>
      <c r="AK50" s="26"/>
      <c r="AL50" s="26"/>
      <c r="AM50" s="29"/>
      <c r="AN50" s="30">
        <f>Januari!AT50</f>
        <v>0</v>
      </c>
      <c r="AO50" s="26">
        <f>Januari!AU50</f>
        <v>0</v>
      </c>
      <c r="AP50" s="26"/>
      <c r="AQ50" s="26"/>
      <c r="AR50" s="26"/>
      <c r="AS50" s="26"/>
      <c r="AT50" s="26"/>
      <c r="AU50" s="26"/>
      <c r="AV50" s="27"/>
      <c r="AW50" s="28">
        <f>Januari!BC50</f>
        <v>0</v>
      </c>
      <c r="AX50" s="28">
        <f>Januari!BD50</f>
        <v>0</v>
      </c>
      <c r="AY50" s="26"/>
      <c r="AZ50" s="26"/>
      <c r="BA50" s="26"/>
      <c r="BB50" s="26"/>
      <c r="BC50" s="26"/>
      <c r="BD50" s="26"/>
      <c r="BE50" s="29"/>
      <c r="BF50" s="30">
        <f>Januari!BL50</f>
        <v>0</v>
      </c>
      <c r="BG50" s="26">
        <f>Januari!BM50</f>
        <v>0</v>
      </c>
      <c r="BH50" s="26"/>
      <c r="BI50" s="26"/>
      <c r="BJ50" s="26"/>
      <c r="BK50" s="26"/>
      <c r="BL50" s="26"/>
      <c r="BM50" s="26"/>
      <c r="BN50" s="27"/>
      <c r="BO50" s="28">
        <f>Januari!BU50</f>
        <v>0</v>
      </c>
      <c r="BP50" s="28">
        <f>Januari!BV50</f>
        <v>0</v>
      </c>
      <c r="BQ50" s="26"/>
      <c r="BR50" s="26"/>
      <c r="BS50" s="26"/>
      <c r="BT50" s="26"/>
      <c r="BU50" s="26"/>
      <c r="BV50" s="26"/>
      <c r="BW50" s="29"/>
      <c r="BX50" s="30">
        <f>Januari!CD50</f>
        <v>0</v>
      </c>
      <c r="BY50" s="26">
        <f>Januari!CE50</f>
        <v>0</v>
      </c>
      <c r="BZ50" s="26"/>
      <c r="CA50" s="26"/>
      <c r="CB50" s="26"/>
      <c r="CC50" s="26"/>
      <c r="CD50" s="26"/>
      <c r="CE50" s="26"/>
      <c r="CF50" s="27"/>
      <c r="CG50" s="28">
        <f>Januari!CM50</f>
        <v>0</v>
      </c>
      <c r="CH50" s="28">
        <f>Januari!CN50</f>
        <v>0</v>
      </c>
      <c r="CI50" s="26"/>
      <c r="CJ50" s="26"/>
      <c r="CK50" s="26"/>
      <c r="CL50" s="26"/>
      <c r="CM50" s="26"/>
      <c r="CN50" s="26"/>
      <c r="CO50" s="29"/>
      <c r="CP50" s="31"/>
      <c r="CQ50" s="32"/>
      <c r="CR50" s="32"/>
      <c r="CS50" s="33"/>
      <c r="CT50" s="33"/>
      <c r="CU50" s="33"/>
      <c r="CV50" s="32"/>
      <c r="CW50" s="32"/>
      <c r="CX50" s="34"/>
      <c r="CY50" s="28">
        <f>Januari!DE50</f>
        <v>0</v>
      </c>
      <c r="CZ50" s="28">
        <f>Januari!DF50</f>
        <v>0</v>
      </c>
      <c r="DA50" s="26"/>
      <c r="DB50" s="26"/>
      <c r="DC50" s="26"/>
      <c r="DD50" s="26"/>
      <c r="DE50" s="26"/>
      <c r="DF50" s="26"/>
      <c r="DG50" s="29"/>
      <c r="DH50" s="30">
        <f>Januari!DN50</f>
        <v>0</v>
      </c>
      <c r="DI50" s="28">
        <f>Januari!DO50</f>
        <v>0</v>
      </c>
      <c r="DJ50" s="26"/>
      <c r="DK50" s="26"/>
      <c r="DL50" s="26"/>
      <c r="DM50" s="26"/>
      <c r="DN50" s="26"/>
      <c r="DO50" s="26"/>
      <c r="DP50" s="27"/>
      <c r="DQ50" s="25">
        <f>Januari!DW50</f>
        <v>0</v>
      </c>
      <c r="DR50" s="25">
        <f>Januari!DX50</f>
        <v>0</v>
      </c>
      <c r="DS50" s="26"/>
      <c r="DT50" s="26"/>
      <c r="DU50" s="26"/>
      <c r="DV50" s="26"/>
      <c r="DW50" s="26"/>
      <c r="DX50" s="26"/>
      <c r="DY50" s="29"/>
      <c r="DZ50" s="30">
        <f>Januari!EF50</f>
        <v>0</v>
      </c>
      <c r="EA50" s="26">
        <f>Januari!EG50</f>
        <v>0</v>
      </c>
      <c r="EB50" s="26"/>
      <c r="EC50" s="26"/>
      <c r="ED50" s="26"/>
      <c r="EE50" s="26"/>
      <c r="EF50" s="26"/>
      <c r="EG50" s="26"/>
      <c r="EH50" s="29"/>
      <c r="EI50" s="30">
        <f>Januari!EO50</f>
        <v>0</v>
      </c>
      <c r="EJ50" s="26">
        <f>Januari!EP50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77"/>
      <c r="B51" s="278"/>
      <c r="C51" s="247"/>
      <c r="D51" s="270">
        <f>Januari!S51</f>
        <v>0</v>
      </c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6"/>
    </row>
    <row r="52" spans="1:156" ht="14">
      <c r="A52" s="276" t="s">
        <v>70</v>
      </c>
      <c r="B52" s="256"/>
      <c r="C52" s="52" t="s">
        <v>71</v>
      </c>
      <c r="D52" s="315">
        <f>Januari!J52</f>
        <v>0</v>
      </c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6"/>
    </row>
    <row r="53" spans="1:156" ht="14">
      <c r="A53" s="45" t="s">
        <v>70</v>
      </c>
      <c r="B53" s="46">
        <v>1</v>
      </c>
      <c r="C53" s="57" t="s">
        <v>72</v>
      </c>
      <c r="D53" s="24">
        <f>Januari!J53</f>
        <v>0</v>
      </c>
      <c r="E53" s="39">
        <f>Januari!K53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1">SUM(D53+G53)</f>
        <v>0</v>
      </c>
      <c r="K53" s="26">
        <f t="shared" si="601"/>
        <v>0</v>
      </c>
      <c r="L53" s="27">
        <f>SUM(J53:K53)</f>
        <v>0</v>
      </c>
      <c r="M53" s="28">
        <f>Januari!S53</f>
        <v>0</v>
      </c>
      <c r="N53" s="26">
        <f>Januari!T53</f>
        <v>0</v>
      </c>
      <c r="O53" s="26">
        <f>SUM(M53:N53)</f>
        <v>0</v>
      </c>
      <c r="P53" s="26"/>
      <c r="Q53" s="26"/>
      <c r="R53" s="26">
        <f>SUM(P53:Q53)</f>
        <v>0</v>
      </c>
      <c r="S53" s="26">
        <f t="shared" ref="S53:T53" si="602">SUM(M53+P53)</f>
        <v>0</v>
      </c>
      <c r="T53" s="26">
        <f t="shared" si="602"/>
        <v>0</v>
      </c>
      <c r="U53" s="27">
        <f>SUM(S53:T53)</f>
        <v>0</v>
      </c>
      <c r="V53" s="28">
        <f>Januari!AB53</f>
        <v>0</v>
      </c>
      <c r="W53" s="28">
        <f>Januari!AC53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3">SUM(V53+Y53)</f>
        <v>0</v>
      </c>
      <c r="AC53" s="26">
        <f t="shared" si="603"/>
        <v>0</v>
      </c>
      <c r="AD53" s="27">
        <f>SUM(AB53:AC53)</f>
        <v>0</v>
      </c>
      <c r="AE53" s="28">
        <f>Januari!AK53</f>
        <v>0</v>
      </c>
      <c r="AF53" s="28">
        <f>Januari!AL53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4">SUM(AE53+AH53)</f>
        <v>0</v>
      </c>
      <c r="AL53" s="26">
        <f t="shared" si="604"/>
        <v>1</v>
      </c>
      <c r="AM53" s="27">
        <f>SUM(AK53:AL53)</f>
        <v>1</v>
      </c>
      <c r="AN53" s="30">
        <f>Januari!AT53</f>
        <v>0</v>
      </c>
      <c r="AO53" s="26">
        <f>Januari!AU53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5">SUM(AN53+AQ53)</f>
        <v>0</v>
      </c>
      <c r="AU53" s="26">
        <f t="shared" si="605"/>
        <v>0</v>
      </c>
      <c r="AV53" s="27">
        <f>SUM(AT53:AU53)</f>
        <v>0</v>
      </c>
      <c r="AW53" s="28">
        <f>Januari!BC53</f>
        <v>0</v>
      </c>
      <c r="AX53" s="28">
        <f>Januari!BD53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6">SUM(AW53+AZ53)</f>
        <v>0</v>
      </c>
      <c r="BD53" s="26">
        <f t="shared" si="606"/>
        <v>0</v>
      </c>
      <c r="BE53" s="27">
        <f>SUM(BC53:BD53)</f>
        <v>0</v>
      </c>
      <c r="BF53" s="30">
        <f>Januari!BL53</f>
        <v>0</v>
      </c>
      <c r="BG53" s="26">
        <f>Januari!BM53</f>
        <v>0</v>
      </c>
      <c r="BH53" s="26">
        <f>SUM(BF53:BG53)</f>
        <v>0</v>
      </c>
      <c r="BI53" s="48">
        <v>0</v>
      </c>
      <c r="BJ53" s="46">
        <v>0</v>
      </c>
      <c r="BK53" s="26">
        <f>SUM(BI53:BJ53)</f>
        <v>0</v>
      </c>
      <c r="BL53" s="26">
        <f t="shared" ref="BL53:BM53" si="607">SUM(BF53+BI53)</f>
        <v>0</v>
      </c>
      <c r="BM53" s="26">
        <f t="shared" si="607"/>
        <v>0</v>
      </c>
      <c r="BN53" s="27">
        <f>SUM(BL53:BM53)</f>
        <v>0</v>
      </c>
      <c r="BO53" s="28">
        <f>Januari!BU53</f>
        <v>0</v>
      </c>
      <c r="BP53" s="28">
        <f>Januari!BV53</f>
        <v>0</v>
      </c>
      <c r="BQ53" s="26">
        <f>SUM(BO53:BP53)</f>
        <v>0</v>
      </c>
      <c r="BR53" s="25">
        <v>0</v>
      </c>
      <c r="BS53" s="25">
        <v>0</v>
      </c>
      <c r="BT53" s="26">
        <f>SUM(BR53:BS53)</f>
        <v>0</v>
      </c>
      <c r="BU53" s="26">
        <f t="shared" ref="BU53:BV53" si="608">SUM(BO53+BR53)</f>
        <v>0</v>
      </c>
      <c r="BV53" s="26">
        <f t="shared" si="608"/>
        <v>0</v>
      </c>
      <c r="BW53" s="27">
        <f>SUM(BU53:BV53)</f>
        <v>0</v>
      </c>
      <c r="BX53" s="30">
        <f>Januari!CD53</f>
        <v>0</v>
      </c>
      <c r="BY53" s="26">
        <f>Januari!CE53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09">SUM(BX53+CA53)</f>
        <v>0</v>
      </c>
      <c r="CE53" s="26">
        <f t="shared" si="609"/>
        <v>0</v>
      </c>
      <c r="CF53" s="27">
        <f>SUM(CD53:CE53)</f>
        <v>0</v>
      </c>
      <c r="CG53" s="28">
        <f>Januari!CM53</f>
        <v>0</v>
      </c>
      <c r="CH53" s="28">
        <f>Januari!CN53</f>
        <v>0</v>
      </c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10">SUM(CG53+CJ53)</f>
        <v>0</v>
      </c>
      <c r="CN53" s="26">
        <f t="shared" si="610"/>
        <v>0</v>
      </c>
      <c r="CO53" s="27">
        <f>SUM(CM53:CN53)</f>
        <v>0</v>
      </c>
      <c r="CP53" s="95">
        <f ca="1">IFERROR(__xludf.DUMMYFUNCTION("""COMPUTED_VALUE"""),0)</f>
        <v>0</v>
      </c>
      <c r="CQ53" s="96">
        <f ca="1">IFERROR(__xludf.DUMMYFUNCTION("""COMPUTED_VALUE"""),0)</f>
        <v>0</v>
      </c>
      <c r="CR53" s="96">
        <f ca="1">IFERROR(__xludf.DUMMYFUNCTION("""COMPUTED_VALUE"""),0)</f>
        <v>0</v>
      </c>
      <c r="CS53" s="33">
        <f ca="1">IFERROR(__xludf.DUMMYFUNCTION("""COMPUTED_VALUE"""),0)</f>
        <v>0</v>
      </c>
      <c r="CT53" s="33">
        <f ca="1">IFERROR(__xludf.DUMMYFUNCTION("""COMPUTED_VALUE"""),0)</f>
        <v>0</v>
      </c>
      <c r="CU53" s="33">
        <f ca="1">IFERROR(__xludf.DUMMYFUNCTION("""COMPUTED_VALUE"""),0)</f>
        <v>0</v>
      </c>
      <c r="CV53" s="96">
        <f ca="1">IFERROR(__xludf.DUMMYFUNCTION("""COMPUTED_VALUE"""),0)</f>
        <v>0</v>
      </c>
      <c r="CW53" s="96">
        <f ca="1">IFERROR(__xludf.DUMMYFUNCTION("""COMPUTED_VALUE"""),0)</f>
        <v>0</v>
      </c>
      <c r="CX53" s="97">
        <f ca="1">IFERROR(__xludf.DUMMYFUNCTION("""COMPUTED_VALUE"""),0)</f>
        <v>0</v>
      </c>
      <c r="CY53" s="28">
        <f>Januari!DE53</f>
        <v>0</v>
      </c>
      <c r="CZ53" s="28">
        <f>Januari!DF53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11">SUM(CY53+DB53)</f>
        <v>0</v>
      </c>
      <c r="DF53" s="26">
        <f t="shared" si="611"/>
        <v>0</v>
      </c>
      <c r="DG53" s="27">
        <f>SUM(DE53:DF53)</f>
        <v>0</v>
      </c>
      <c r="DH53" s="30">
        <f>Januari!DN53</f>
        <v>0</v>
      </c>
      <c r="DI53" s="28">
        <f>Januari!DO53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2">SUM(DH53+DK53)</f>
        <v>0</v>
      </c>
      <c r="DO53" s="26">
        <f t="shared" si="612"/>
        <v>0</v>
      </c>
      <c r="DP53" s="27">
        <f>SUM(DN53:DO53)</f>
        <v>0</v>
      </c>
      <c r="DQ53" s="25">
        <f>Januari!DW53</f>
        <v>0</v>
      </c>
      <c r="DR53" s="25">
        <f>Januari!DX53</f>
        <v>0</v>
      </c>
      <c r="DS53" s="26">
        <f>SUM(DQ53:DR53)</f>
        <v>0</v>
      </c>
      <c r="DT53" s="26"/>
      <c r="DU53" s="26"/>
      <c r="DV53" s="26">
        <f>SUM(DT53:DU53)</f>
        <v>0</v>
      </c>
      <c r="DW53" s="26">
        <f t="shared" ref="DW53:DX53" si="613">SUM(DQ53+DT53)</f>
        <v>0</v>
      </c>
      <c r="DX53" s="26">
        <f t="shared" si="613"/>
        <v>0</v>
      </c>
      <c r="DY53" s="27">
        <f>SUM(DW53:DX53)</f>
        <v>0</v>
      </c>
      <c r="DZ53" s="30">
        <f>Januari!EF53</f>
        <v>0</v>
      </c>
      <c r="EA53" s="26">
        <f>Januari!EG53</f>
        <v>0</v>
      </c>
      <c r="EB53" s="26">
        <f>SUM(DZ53:EA53)</f>
        <v>0</v>
      </c>
      <c r="EC53" s="25"/>
      <c r="ED53" s="25"/>
      <c r="EE53" s="26">
        <f>SUM(EC53:ED53)</f>
        <v>0</v>
      </c>
      <c r="EF53" s="26">
        <f t="shared" ref="EF53:EG53" si="614">SUM(DZ53+EC53)</f>
        <v>0</v>
      </c>
      <c r="EG53" s="26">
        <f t="shared" si="614"/>
        <v>0</v>
      </c>
      <c r="EH53" s="27">
        <f>SUM(EF53:EG53)</f>
        <v>0</v>
      </c>
      <c r="EI53" s="30">
        <f>Januari!EO53</f>
        <v>0</v>
      </c>
      <c r="EJ53" s="26">
        <f>Januari!EP53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5">SUM(EI53+EL53)</f>
        <v>0</v>
      </c>
      <c r="EP53" s="26">
        <f t="shared" si="615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24">
        <f>Januari!J54</f>
        <v>0</v>
      </c>
      <c r="E54" s="39">
        <f>Januari!K54</f>
        <v>0</v>
      </c>
      <c r="F54" s="26"/>
      <c r="G54" s="26"/>
      <c r="H54" s="26"/>
      <c r="I54" s="26"/>
      <c r="J54" s="26"/>
      <c r="K54" s="26"/>
      <c r="L54" s="27"/>
      <c r="M54" s="28">
        <f>Januari!S54</f>
        <v>0</v>
      </c>
      <c r="N54" s="26">
        <f>Januari!T54</f>
        <v>0</v>
      </c>
      <c r="O54" s="26"/>
      <c r="P54" s="26"/>
      <c r="Q54" s="26"/>
      <c r="R54" s="26"/>
      <c r="S54" s="26"/>
      <c r="T54" s="26"/>
      <c r="U54" s="27"/>
      <c r="V54" s="28">
        <f>Januari!AB54</f>
        <v>0</v>
      </c>
      <c r="W54" s="28">
        <f>Januari!AC54</f>
        <v>0</v>
      </c>
      <c r="X54" s="26"/>
      <c r="Y54" s="26"/>
      <c r="Z54" s="26"/>
      <c r="AA54" s="26"/>
      <c r="AB54" s="26"/>
      <c r="AC54" s="26"/>
      <c r="AD54" s="27"/>
      <c r="AE54" s="28">
        <f>Januari!AK54</f>
        <v>0</v>
      </c>
      <c r="AF54" s="28">
        <f>Januari!AL54</f>
        <v>0</v>
      </c>
      <c r="AG54" s="26"/>
      <c r="AH54" s="26"/>
      <c r="AI54" s="26"/>
      <c r="AJ54" s="26"/>
      <c r="AK54" s="26"/>
      <c r="AL54" s="26"/>
      <c r="AM54" s="29"/>
      <c r="AN54" s="30">
        <f>Januari!AT54</f>
        <v>0</v>
      </c>
      <c r="AO54" s="26">
        <f>Januari!AU54</f>
        <v>0</v>
      </c>
      <c r="AP54" s="26"/>
      <c r="AQ54" s="26"/>
      <c r="AR54" s="26"/>
      <c r="AS54" s="26"/>
      <c r="AT54" s="26"/>
      <c r="AU54" s="26"/>
      <c r="AV54" s="27"/>
      <c r="AW54" s="28">
        <f>Januari!BC54</f>
        <v>0</v>
      </c>
      <c r="AX54" s="28">
        <f>Januari!BD54</f>
        <v>0</v>
      </c>
      <c r="AY54" s="26"/>
      <c r="AZ54" s="26"/>
      <c r="BA54" s="26"/>
      <c r="BB54" s="26"/>
      <c r="BC54" s="26"/>
      <c r="BD54" s="26"/>
      <c r="BE54" s="29"/>
      <c r="BF54" s="30">
        <f>Januari!BL54</f>
        <v>0</v>
      </c>
      <c r="BG54" s="26">
        <f>Januari!BM54</f>
        <v>0</v>
      </c>
      <c r="BH54" s="26"/>
      <c r="BI54" s="26"/>
      <c r="BJ54" s="26"/>
      <c r="BK54" s="26"/>
      <c r="BL54" s="26"/>
      <c r="BM54" s="26"/>
      <c r="BN54" s="27"/>
      <c r="BO54" s="28">
        <f>Januari!BU54</f>
        <v>0</v>
      </c>
      <c r="BP54" s="28">
        <f>Januari!BV54</f>
        <v>0</v>
      </c>
      <c r="BQ54" s="26"/>
      <c r="BR54" s="26"/>
      <c r="BS54" s="26"/>
      <c r="BT54" s="26"/>
      <c r="BU54" s="26"/>
      <c r="BV54" s="26"/>
      <c r="BW54" s="29"/>
      <c r="BX54" s="30">
        <f>Januari!CD54</f>
        <v>0</v>
      </c>
      <c r="BY54" s="26">
        <f>Januari!CE54</f>
        <v>0</v>
      </c>
      <c r="BZ54" s="26"/>
      <c r="CA54" s="26"/>
      <c r="CB54" s="26"/>
      <c r="CC54" s="26"/>
      <c r="CD54" s="26"/>
      <c r="CE54" s="26"/>
      <c r="CF54" s="27"/>
      <c r="CG54" s="28">
        <f>Januari!CM54</f>
        <v>0</v>
      </c>
      <c r="CH54" s="28">
        <f>Januari!CN54</f>
        <v>0</v>
      </c>
      <c r="CI54" s="26"/>
      <c r="CJ54" s="26"/>
      <c r="CK54" s="26"/>
      <c r="CL54" s="26"/>
      <c r="CM54" s="26"/>
      <c r="CN54" s="26"/>
      <c r="CO54" s="29"/>
      <c r="CP54" s="95"/>
      <c r="CQ54" s="96"/>
      <c r="CR54" s="96"/>
      <c r="CS54" s="33"/>
      <c r="CT54" s="33"/>
      <c r="CU54" s="33"/>
      <c r="CV54" s="96"/>
      <c r="CW54" s="96"/>
      <c r="CX54" s="97"/>
      <c r="CY54" s="28">
        <f>Januari!DE54</f>
        <v>0</v>
      </c>
      <c r="CZ54" s="28">
        <f>Januari!DF54</f>
        <v>0</v>
      </c>
      <c r="DA54" s="26"/>
      <c r="DB54" s="26"/>
      <c r="DC54" s="26"/>
      <c r="DD54" s="26"/>
      <c r="DE54" s="26"/>
      <c r="DF54" s="26"/>
      <c r="DG54" s="29"/>
      <c r="DH54" s="30">
        <f>Januari!DN54</f>
        <v>0</v>
      </c>
      <c r="DI54" s="28">
        <f>Januari!DO54</f>
        <v>0</v>
      </c>
      <c r="DJ54" s="26"/>
      <c r="DK54" s="26"/>
      <c r="DL54" s="26"/>
      <c r="DM54" s="26"/>
      <c r="DN54" s="26"/>
      <c r="DO54" s="26"/>
      <c r="DP54" s="27"/>
      <c r="DQ54" s="25">
        <f>Januari!DW54</f>
        <v>0</v>
      </c>
      <c r="DR54" s="25">
        <f>Januari!DX54</f>
        <v>0</v>
      </c>
      <c r="DS54" s="26"/>
      <c r="DT54" s="26"/>
      <c r="DU54" s="26"/>
      <c r="DV54" s="26"/>
      <c r="DW54" s="26"/>
      <c r="DX54" s="26"/>
      <c r="DY54" s="29"/>
      <c r="DZ54" s="30">
        <f>Januari!EF54</f>
        <v>0</v>
      </c>
      <c r="EA54" s="26">
        <f>Januari!EG54</f>
        <v>0</v>
      </c>
      <c r="EB54" s="26"/>
      <c r="EC54" s="26"/>
      <c r="ED54" s="26"/>
      <c r="EE54" s="26"/>
      <c r="EF54" s="26"/>
      <c r="EG54" s="26"/>
      <c r="EH54" s="29"/>
      <c r="EI54" s="30">
        <f>Januari!EO54</f>
        <v>0</v>
      </c>
      <c r="EJ54" s="26">
        <f>Januari!EP54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24">
        <f>Januari!J55</f>
        <v>0</v>
      </c>
      <c r="E55" s="39">
        <f>Januari!K55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6">SUM(D55+G55)</f>
        <v>0</v>
      </c>
      <c r="K55" s="26">
        <f t="shared" si="616"/>
        <v>0</v>
      </c>
      <c r="L55" s="27">
        <f>SUM(J55:K55)</f>
        <v>0</v>
      </c>
      <c r="M55" s="28">
        <f>Januari!S55</f>
        <v>0</v>
      </c>
      <c r="N55" s="26">
        <f>Januari!T55</f>
        <v>0</v>
      </c>
      <c r="O55" s="26">
        <f>SUM(M55:N55)</f>
        <v>0</v>
      </c>
      <c r="P55" s="26"/>
      <c r="Q55" s="26"/>
      <c r="R55" s="26">
        <f>SUM(P55:Q55)</f>
        <v>0</v>
      </c>
      <c r="S55" s="26">
        <f t="shared" ref="S55:T55" si="617">SUM(M55+P55)</f>
        <v>0</v>
      </c>
      <c r="T55" s="26">
        <f t="shared" si="617"/>
        <v>0</v>
      </c>
      <c r="U55" s="27">
        <f>SUM(S55:T55)</f>
        <v>0</v>
      </c>
      <c r="V55" s="28">
        <f>Januari!AB55</f>
        <v>0</v>
      </c>
      <c r="W55" s="28">
        <f>Januari!AC55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8">SUM(V55+Y55)</f>
        <v>0</v>
      </c>
      <c r="AC55" s="26">
        <f t="shared" si="618"/>
        <v>0</v>
      </c>
      <c r="AD55" s="27">
        <f>SUM(AB55:AC55)</f>
        <v>0</v>
      </c>
      <c r="AE55" s="28">
        <f>Januari!AK55</f>
        <v>0</v>
      </c>
      <c r="AF55" s="28">
        <f>Januari!AL55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19">SUM(AE55+AH55)</f>
        <v>0</v>
      </c>
      <c r="AL55" s="26">
        <f t="shared" si="619"/>
        <v>1</v>
      </c>
      <c r="AM55" s="27">
        <f>SUM(AK55:AL55)</f>
        <v>1</v>
      </c>
      <c r="AN55" s="30">
        <f>Januari!AT55</f>
        <v>0</v>
      </c>
      <c r="AO55" s="26">
        <f>Januari!AU55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20">SUM(AN55+AQ55)</f>
        <v>0</v>
      </c>
      <c r="AU55" s="26">
        <f t="shared" si="620"/>
        <v>0</v>
      </c>
      <c r="AV55" s="27">
        <f>SUM(AT55:AU55)</f>
        <v>0</v>
      </c>
      <c r="AW55" s="28">
        <f>Januari!BC55</f>
        <v>0</v>
      </c>
      <c r="AX55" s="28">
        <f>Januari!BD55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1">SUM(AW55+AZ55)</f>
        <v>0</v>
      </c>
      <c r="BD55" s="26">
        <f t="shared" si="621"/>
        <v>0</v>
      </c>
      <c r="BE55" s="27">
        <f>SUM(BC55:BD55)</f>
        <v>0</v>
      </c>
      <c r="BF55" s="30">
        <f>Januari!BL55</f>
        <v>0</v>
      </c>
      <c r="BG55" s="26">
        <f>Januari!BM55</f>
        <v>0</v>
      </c>
      <c r="BH55" s="26">
        <f>SUM(BF55:BG55)</f>
        <v>0</v>
      </c>
      <c r="BI55" s="48">
        <v>0</v>
      </c>
      <c r="BJ55" s="46">
        <v>0</v>
      </c>
      <c r="BK55" s="26">
        <f>SUM(BI55:BJ55)</f>
        <v>0</v>
      </c>
      <c r="BL55" s="26">
        <f t="shared" ref="BL55:BM55" si="622">SUM(BF55+BI55)</f>
        <v>0</v>
      </c>
      <c r="BM55" s="26">
        <f t="shared" si="622"/>
        <v>0</v>
      </c>
      <c r="BN55" s="27">
        <f>SUM(BL55:BM55)</f>
        <v>0</v>
      </c>
      <c r="BO55" s="28">
        <f>Januari!BU55</f>
        <v>0</v>
      </c>
      <c r="BP55" s="28">
        <f>Januari!BV55</f>
        <v>0</v>
      </c>
      <c r="BQ55" s="26">
        <f>SUM(BO55:BP55)</f>
        <v>0</v>
      </c>
      <c r="BR55" s="25">
        <v>0</v>
      </c>
      <c r="BS55" s="25">
        <v>0</v>
      </c>
      <c r="BT55" s="26">
        <f>SUM(BR55:BS55)</f>
        <v>0</v>
      </c>
      <c r="BU55" s="26">
        <f t="shared" ref="BU55:BV55" si="623">SUM(BO55+BR55)</f>
        <v>0</v>
      </c>
      <c r="BV55" s="26">
        <f t="shared" si="623"/>
        <v>0</v>
      </c>
      <c r="BW55" s="27">
        <f>SUM(BU55:BV55)</f>
        <v>0</v>
      </c>
      <c r="BX55" s="30">
        <f>Januari!CD55</f>
        <v>0</v>
      </c>
      <c r="BY55" s="26">
        <f>Januari!CE55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4">SUM(BX55+CA55)</f>
        <v>0</v>
      </c>
      <c r="CE55" s="26">
        <f t="shared" si="624"/>
        <v>0</v>
      </c>
      <c r="CF55" s="27">
        <f>SUM(CD55:CE55)</f>
        <v>0</v>
      </c>
      <c r="CG55" s="28">
        <f>Januari!CM55</f>
        <v>0</v>
      </c>
      <c r="CH55" s="28">
        <f>Januari!CN55</f>
        <v>0</v>
      </c>
      <c r="CI55" s="26">
        <f>SUM(CG55:CH55)</f>
        <v>0</v>
      </c>
      <c r="CJ55" s="25">
        <v>0</v>
      </c>
      <c r="CK55" s="26"/>
      <c r="CL55" s="26">
        <f>SUM(CJ55:CK55)</f>
        <v>0</v>
      </c>
      <c r="CM55" s="26">
        <f t="shared" ref="CM55:CN55" si="625">SUM(CG55+CJ55)</f>
        <v>0</v>
      </c>
      <c r="CN55" s="26">
        <f t="shared" si="625"/>
        <v>0</v>
      </c>
      <c r="CO55" s="27">
        <f>SUM(CM55:CN55)</f>
        <v>0</v>
      </c>
      <c r="CP55" s="95">
        <f ca="1">IFERROR(__xludf.DUMMYFUNCTION("""COMPUTED_VALUE"""),0)</f>
        <v>0</v>
      </c>
      <c r="CQ55" s="96">
        <f ca="1">IFERROR(__xludf.DUMMYFUNCTION("""COMPUTED_VALUE"""),0)</f>
        <v>0</v>
      </c>
      <c r="CR55" s="96">
        <f ca="1">IFERROR(__xludf.DUMMYFUNCTION("""COMPUTED_VALUE"""),0)</f>
        <v>0</v>
      </c>
      <c r="CS55" s="33">
        <f ca="1">IFERROR(__xludf.DUMMYFUNCTION("""COMPUTED_VALUE"""),0)</f>
        <v>0</v>
      </c>
      <c r="CT55" s="33">
        <f ca="1">IFERROR(__xludf.DUMMYFUNCTION("""COMPUTED_VALUE"""),0)</f>
        <v>0</v>
      </c>
      <c r="CU55" s="33">
        <f ca="1">IFERROR(__xludf.DUMMYFUNCTION("""COMPUTED_VALUE"""),0)</f>
        <v>0</v>
      </c>
      <c r="CV55" s="96">
        <f ca="1">IFERROR(__xludf.DUMMYFUNCTION("""COMPUTED_VALUE"""),0)</f>
        <v>0</v>
      </c>
      <c r="CW55" s="96">
        <f ca="1">IFERROR(__xludf.DUMMYFUNCTION("""COMPUTED_VALUE"""),0)</f>
        <v>0</v>
      </c>
      <c r="CX55" s="97">
        <f ca="1">IFERROR(__xludf.DUMMYFUNCTION("""COMPUTED_VALUE"""),0)</f>
        <v>0</v>
      </c>
      <c r="CY55" s="28">
        <f>Januari!DE55</f>
        <v>0</v>
      </c>
      <c r="CZ55" s="28">
        <f>Januari!DF55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6">SUM(CY55+DB55)</f>
        <v>0</v>
      </c>
      <c r="DF55" s="26">
        <f t="shared" si="626"/>
        <v>0</v>
      </c>
      <c r="DG55" s="27">
        <f>SUM(DE55:DF55)</f>
        <v>0</v>
      </c>
      <c r="DH55" s="30">
        <f>Januari!DN55</f>
        <v>0</v>
      </c>
      <c r="DI55" s="28">
        <f>Januari!DO55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7">SUM(DH55+DK55)</f>
        <v>0</v>
      </c>
      <c r="DO55" s="26">
        <f t="shared" si="627"/>
        <v>0</v>
      </c>
      <c r="DP55" s="27">
        <f>SUM(DN55:DO55)</f>
        <v>0</v>
      </c>
      <c r="DQ55" s="25">
        <f>Januari!DW55</f>
        <v>0</v>
      </c>
      <c r="DR55" s="25">
        <f>Januari!DX55</f>
        <v>0</v>
      </c>
      <c r="DS55" s="26">
        <f>SUM(DQ55:DR55)</f>
        <v>0</v>
      </c>
      <c r="DT55" s="26"/>
      <c r="DU55" s="26"/>
      <c r="DV55" s="26">
        <f>SUM(DT55:DU55)</f>
        <v>0</v>
      </c>
      <c r="DW55" s="26">
        <f t="shared" ref="DW55:DX55" si="628">SUM(DQ55+DT55)</f>
        <v>0</v>
      </c>
      <c r="DX55" s="26">
        <f t="shared" si="628"/>
        <v>0</v>
      </c>
      <c r="DY55" s="27">
        <f>SUM(DW55:DX55)</f>
        <v>0</v>
      </c>
      <c r="DZ55" s="30">
        <f>Januari!EF55</f>
        <v>0</v>
      </c>
      <c r="EA55" s="26">
        <f>Januari!EG55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29">SUM(DZ55+EC55)</f>
        <v>0</v>
      </c>
      <c r="EG55" s="26">
        <f t="shared" si="629"/>
        <v>0</v>
      </c>
      <c r="EH55" s="27">
        <f>SUM(EF55:EG55)</f>
        <v>0</v>
      </c>
      <c r="EI55" s="30">
        <f>Januari!EO55</f>
        <v>0</v>
      </c>
      <c r="EJ55" s="26">
        <f>Januari!EP55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30">SUM(EI55+EL55)</f>
        <v>0</v>
      </c>
      <c r="EP55" s="26">
        <f t="shared" si="630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24">
        <f>Januari!J56</f>
        <v>0</v>
      </c>
      <c r="E56" s="39">
        <f>Januari!K56</f>
        <v>0</v>
      </c>
      <c r="F56" s="26"/>
      <c r="G56" s="26"/>
      <c r="H56" s="26"/>
      <c r="I56" s="26"/>
      <c r="J56" s="26"/>
      <c r="K56" s="26"/>
      <c r="L56" s="27"/>
      <c r="M56" s="28">
        <f>Januari!S56</f>
        <v>0</v>
      </c>
      <c r="N56" s="26">
        <f>Januari!T56</f>
        <v>0</v>
      </c>
      <c r="O56" s="26"/>
      <c r="P56" s="26"/>
      <c r="Q56" s="26"/>
      <c r="R56" s="26"/>
      <c r="S56" s="26"/>
      <c r="T56" s="26"/>
      <c r="U56" s="27"/>
      <c r="V56" s="28">
        <f>Januari!AB56</f>
        <v>0</v>
      </c>
      <c r="W56" s="28">
        <f>Januari!AC56</f>
        <v>0</v>
      </c>
      <c r="X56" s="26"/>
      <c r="Y56" s="26"/>
      <c r="Z56" s="26"/>
      <c r="AA56" s="26"/>
      <c r="AB56" s="26"/>
      <c r="AC56" s="26"/>
      <c r="AD56" s="27"/>
      <c r="AE56" s="28">
        <f>Januari!AK56</f>
        <v>0</v>
      </c>
      <c r="AF56" s="28">
        <f>Januari!AL56</f>
        <v>0</v>
      </c>
      <c r="AG56" s="26"/>
      <c r="AH56" s="26"/>
      <c r="AI56" s="26"/>
      <c r="AJ56" s="26"/>
      <c r="AK56" s="26"/>
      <c r="AL56" s="26"/>
      <c r="AM56" s="29"/>
      <c r="AN56" s="30">
        <f>Januari!AT56</f>
        <v>0</v>
      </c>
      <c r="AO56" s="26">
        <f>Januari!AU56</f>
        <v>0</v>
      </c>
      <c r="AP56" s="26"/>
      <c r="AQ56" s="26"/>
      <c r="AR56" s="26"/>
      <c r="AS56" s="26"/>
      <c r="AT56" s="26"/>
      <c r="AU56" s="26"/>
      <c r="AV56" s="27"/>
      <c r="AW56" s="28">
        <f>Januari!BC56</f>
        <v>0</v>
      </c>
      <c r="AX56" s="28">
        <f>Januari!BD56</f>
        <v>0</v>
      </c>
      <c r="AY56" s="26"/>
      <c r="AZ56" s="26"/>
      <c r="BA56" s="26"/>
      <c r="BB56" s="26"/>
      <c r="BC56" s="26"/>
      <c r="BD56" s="26"/>
      <c r="BE56" s="29"/>
      <c r="BF56" s="30">
        <f>Januari!BL56</f>
        <v>0</v>
      </c>
      <c r="BG56" s="26">
        <f>Januari!BM56</f>
        <v>0</v>
      </c>
      <c r="BH56" s="26"/>
      <c r="BI56" s="26"/>
      <c r="BJ56" s="26"/>
      <c r="BK56" s="26"/>
      <c r="BL56" s="26"/>
      <c r="BM56" s="26"/>
      <c r="BN56" s="27"/>
      <c r="BO56" s="28">
        <f>Januari!BU56</f>
        <v>0</v>
      </c>
      <c r="BP56" s="28">
        <f>Januari!BV56</f>
        <v>0</v>
      </c>
      <c r="BQ56" s="26"/>
      <c r="BR56" s="26"/>
      <c r="BS56" s="26"/>
      <c r="BT56" s="26"/>
      <c r="BU56" s="26"/>
      <c r="BV56" s="26"/>
      <c r="BW56" s="29"/>
      <c r="BX56" s="30">
        <f>Januari!CD56</f>
        <v>0</v>
      </c>
      <c r="BY56" s="26">
        <f>Januari!CE56</f>
        <v>0</v>
      </c>
      <c r="BZ56" s="26"/>
      <c r="CA56" s="26"/>
      <c r="CB56" s="26"/>
      <c r="CC56" s="26"/>
      <c r="CD56" s="26"/>
      <c r="CE56" s="26"/>
      <c r="CF56" s="27"/>
      <c r="CG56" s="28">
        <f>Januari!CM56</f>
        <v>0</v>
      </c>
      <c r="CH56" s="28">
        <f>Januari!CN56</f>
        <v>0</v>
      </c>
      <c r="CI56" s="26"/>
      <c r="CJ56" s="26"/>
      <c r="CK56" s="26"/>
      <c r="CL56" s="26"/>
      <c r="CM56" s="26"/>
      <c r="CN56" s="26"/>
      <c r="CO56" s="29"/>
      <c r="CP56" s="95"/>
      <c r="CQ56" s="96"/>
      <c r="CR56" s="96"/>
      <c r="CS56" s="33"/>
      <c r="CT56" s="33"/>
      <c r="CU56" s="33"/>
      <c r="CV56" s="96"/>
      <c r="CW56" s="96"/>
      <c r="CX56" s="97"/>
      <c r="CY56" s="28">
        <f>Januari!DE56</f>
        <v>0</v>
      </c>
      <c r="CZ56" s="28">
        <f>Januari!DF56</f>
        <v>0</v>
      </c>
      <c r="DA56" s="26"/>
      <c r="DB56" s="26"/>
      <c r="DC56" s="26"/>
      <c r="DD56" s="26"/>
      <c r="DE56" s="26"/>
      <c r="DF56" s="26"/>
      <c r="DG56" s="29"/>
      <c r="DH56" s="30">
        <f>Januari!DN56</f>
        <v>0</v>
      </c>
      <c r="DI56" s="28">
        <f>Januari!DO56</f>
        <v>0</v>
      </c>
      <c r="DJ56" s="26"/>
      <c r="DK56" s="26"/>
      <c r="DL56" s="26"/>
      <c r="DM56" s="26"/>
      <c r="DN56" s="26"/>
      <c r="DO56" s="26"/>
      <c r="DP56" s="27"/>
      <c r="DQ56" s="25">
        <f>Januari!DW56</f>
        <v>0</v>
      </c>
      <c r="DR56" s="25">
        <f>Januari!DX56</f>
        <v>0</v>
      </c>
      <c r="DS56" s="26"/>
      <c r="DT56" s="26"/>
      <c r="DU56" s="26"/>
      <c r="DV56" s="26"/>
      <c r="DW56" s="26"/>
      <c r="DX56" s="26"/>
      <c r="DY56" s="29"/>
      <c r="DZ56" s="30">
        <f>Januari!EF56</f>
        <v>0</v>
      </c>
      <c r="EA56" s="26">
        <f>Januari!EG56</f>
        <v>0</v>
      </c>
      <c r="EB56" s="26"/>
      <c r="EC56" s="26"/>
      <c r="ED56" s="26"/>
      <c r="EE56" s="26"/>
      <c r="EF56" s="26"/>
      <c r="EG56" s="26"/>
      <c r="EH56" s="29"/>
      <c r="EI56" s="30">
        <f>Januari!EO56</f>
        <v>0</v>
      </c>
      <c r="EJ56" s="26">
        <f>Januari!EP56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270">
        <f>Januari!S57</f>
        <v>0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6"/>
    </row>
    <row r="58" spans="1:156" ht="14">
      <c r="A58" s="276" t="s">
        <v>74</v>
      </c>
      <c r="B58" s="256"/>
      <c r="C58" s="52" t="s">
        <v>75</v>
      </c>
      <c r="D58" s="315">
        <f>Januari!J58</f>
        <v>0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54"/>
      <c r="BB58" s="254"/>
      <c r="BC58" s="254"/>
      <c r="BD58" s="254"/>
      <c r="BE58" s="254"/>
      <c r="BF58" s="254"/>
      <c r="BG58" s="254"/>
      <c r="BH58" s="254"/>
      <c r="BI58" s="254"/>
      <c r="BJ58" s="254"/>
      <c r="BK58" s="254"/>
      <c r="BL58" s="254"/>
      <c r="BM58" s="254"/>
      <c r="BN58" s="254"/>
      <c r="BO58" s="254"/>
      <c r="BP58" s="254"/>
      <c r="BQ58" s="254"/>
      <c r="BR58" s="254"/>
      <c r="BS58" s="254"/>
      <c r="BT58" s="254"/>
      <c r="BU58" s="254"/>
      <c r="BV58" s="254"/>
      <c r="BW58" s="254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  <c r="EK58" s="254"/>
      <c r="EL58" s="254"/>
      <c r="EM58" s="254"/>
      <c r="EN58" s="254"/>
      <c r="EO58" s="254"/>
      <c r="EP58" s="254"/>
      <c r="EQ58" s="254"/>
      <c r="ER58" s="254"/>
      <c r="ES58" s="254"/>
      <c r="ET58" s="254"/>
      <c r="EU58" s="254"/>
      <c r="EV58" s="254"/>
      <c r="EW58" s="254"/>
      <c r="EX58" s="254"/>
      <c r="EY58" s="254"/>
      <c r="EZ58" s="256"/>
    </row>
    <row r="59" spans="1:156" ht="14">
      <c r="A59" s="45" t="s">
        <v>74</v>
      </c>
      <c r="B59" s="46">
        <v>1</v>
      </c>
      <c r="C59" s="57" t="s">
        <v>76</v>
      </c>
      <c r="D59" s="24">
        <f>Januari!J59</f>
        <v>0</v>
      </c>
      <c r="E59" s="39">
        <f>Januari!K59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1">SUM(D59+G59)</f>
        <v>0</v>
      </c>
      <c r="K59" s="26">
        <f t="shared" si="631"/>
        <v>0</v>
      </c>
      <c r="L59" s="27">
        <f>SUM(J59:K59)</f>
        <v>0</v>
      </c>
      <c r="M59" s="28">
        <f>Januari!S59</f>
        <v>0</v>
      </c>
      <c r="N59" s="26">
        <f>Januari!T59</f>
        <v>0</v>
      </c>
      <c r="O59" s="26">
        <f>SUM(M59:N59)</f>
        <v>0</v>
      </c>
      <c r="P59" s="26"/>
      <c r="Q59" s="26"/>
      <c r="R59" s="26">
        <f>SUM(P59:Q59)</f>
        <v>0</v>
      </c>
      <c r="S59" s="26">
        <f t="shared" ref="S59:T59" si="632">SUM(M59+P59)</f>
        <v>0</v>
      </c>
      <c r="T59" s="26">
        <f t="shared" si="632"/>
        <v>0</v>
      </c>
      <c r="U59" s="27">
        <f>SUM(S59:T59)</f>
        <v>0</v>
      </c>
      <c r="V59" s="28">
        <f>Januari!AB59</f>
        <v>20</v>
      </c>
      <c r="W59" s="28">
        <f>Januari!AC59</f>
        <v>26</v>
      </c>
      <c r="X59" s="26">
        <f>SUM(V59:W59)</f>
        <v>46</v>
      </c>
      <c r="Y59" s="48">
        <v>146</v>
      </c>
      <c r="Z59" s="46">
        <v>197</v>
      </c>
      <c r="AA59" s="26">
        <f>SUM(Y59:Z59)</f>
        <v>343</v>
      </c>
      <c r="AB59" s="26">
        <f t="shared" ref="AB59:AC59" si="633">SUM(V59+Y59)</f>
        <v>166</v>
      </c>
      <c r="AC59" s="26">
        <f t="shared" si="633"/>
        <v>223</v>
      </c>
      <c r="AD59" s="27">
        <f>SUM(AB59:AC59)</f>
        <v>389</v>
      </c>
      <c r="AE59" s="28">
        <f>Januari!AK59</f>
        <v>3</v>
      </c>
      <c r="AF59" s="28">
        <f>Januari!AL59</f>
        <v>4</v>
      </c>
      <c r="AG59" s="26">
        <f>SUM(AE59:AF59)</f>
        <v>7</v>
      </c>
      <c r="AH59" s="25">
        <v>2</v>
      </c>
      <c r="AI59" s="25">
        <v>5</v>
      </c>
      <c r="AJ59" s="26">
        <f>SUM(AH59:AI59)</f>
        <v>7</v>
      </c>
      <c r="AK59" s="26">
        <f t="shared" ref="AK59:AL59" si="634">SUM(AE59+AH59)</f>
        <v>5</v>
      </c>
      <c r="AL59" s="26">
        <f t="shared" si="634"/>
        <v>9</v>
      </c>
      <c r="AM59" s="27">
        <f>SUM(AK59:AL59)</f>
        <v>14</v>
      </c>
      <c r="AN59" s="30">
        <f>Januari!AT59</f>
        <v>9</v>
      </c>
      <c r="AO59" s="26">
        <f>Januari!AU59</f>
        <v>12</v>
      </c>
      <c r="AP59" s="26">
        <f>SUM(AN59:AO59)</f>
        <v>21</v>
      </c>
      <c r="AQ59" s="25">
        <v>5</v>
      </c>
      <c r="AR59" s="25">
        <v>4</v>
      </c>
      <c r="AS59" s="26">
        <f>SUM(AQ59:AR59)</f>
        <v>9</v>
      </c>
      <c r="AT59" s="26">
        <f t="shared" ref="AT59:AU59" si="635">SUM(AN59+AQ59)</f>
        <v>14</v>
      </c>
      <c r="AU59" s="26">
        <f t="shared" si="635"/>
        <v>16</v>
      </c>
      <c r="AV59" s="27">
        <f>SUM(AT59:AU59)</f>
        <v>30</v>
      </c>
      <c r="AW59" s="28">
        <f>Januari!BC59</f>
        <v>3</v>
      </c>
      <c r="AX59" s="28">
        <f>Januari!BD59</f>
        <v>1</v>
      </c>
      <c r="AY59" s="26">
        <f>SUM(AW59:AX59)</f>
        <v>4</v>
      </c>
      <c r="AZ59" s="25">
        <v>5</v>
      </c>
      <c r="BA59" s="25">
        <v>7</v>
      </c>
      <c r="BB59" s="26">
        <f>SUM(AZ59:BA59)</f>
        <v>12</v>
      </c>
      <c r="BC59" s="26">
        <f t="shared" ref="BC59:BD59" si="636">SUM(AW59+AZ59)</f>
        <v>8</v>
      </c>
      <c r="BD59" s="26">
        <f t="shared" si="636"/>
        <v>8</v>
      </c>
      <c r="BE59" s="27">
        <f>SUM(BC59:BD59)</f>
        <v>16</v>
      </c>
      <c r="BF59" s="30">
        <f>Januari!BL59</f>
        <v>4</v>
      </c>
      <c r="BG59" s="26">
        <f>Januari!BM59</f>
        <v>44</v>
      </c>
      <c r="BH59" s="26">
        <f>SUM(BF59:BG59)</f>
        <v>48</v>
      </c>
      <c r="BI59" s="48">
        <v>3</v>
      </c>
      <c r="BJ59" s="46">
        <v>0</v>
      </c>
      <c r="BK59" s="26">
        <f>SUM(BI59:BJ59)</f>
        <v>3</v>
      </c>
      <c r="BL59" s="26">
        <f t="shared" ref="BL59:BM59" si="637">SUM(BF59+BI59)</f>
        <v>7</v>
      </c>
      <c r="BM59" s="26">
        <f t="shared" si="637"/>
        <v>44</v>
      </c>
      <c r="BN59" s="27">
        <f>SUM(BL59:BM59)</f>
        <v>51</v>
      </c>
      <c r="BO59" s="28">
        <f>Januari!BU59</f>
        <v>0</v>
      </c>
      <c r="BP59" s="28">
        <f>Januari!BV59</f>
        <v>0</v>
      </c>
      <c r="BQ59" s="26">
        <f>SUM(BO59:BP59)</f>
        <v>0</v>
      </c>
      <c r="BR59" s="25">
        <v>29</v>
      </c>
      <c r="BS59" s="25">
        <v>35</v>
      </c>
      <c r="BT59" s="26">
        <f>SUM(BR59:BS59)</f>
        <v>64</v>
      </c>
      <c r="BU59" s="26">
        <f t="shared" ref="BU59:BV59" si="638">SUM(BO59+BR59)</f>
        <v>29</v>
      </c>
      <c r="BV59" s="26">
        <f t="shared" si="638"/>
        <v>35</v>
      </c>
      <c r="BW59" s="27">
        <f>SUM(BU59:BV59)</f>
        <v>64</v>
      </c>
      <c r="BX59" s="30">
        <f>Januari!CD59</f>
        <v>32</v>
      </c>
      <c r="BY59" s="26">
        <f>Januari!CE59</f>
        <v>38</v>
      </c>
      <c r="BZ59" s="26">
        <f>SUM(BX59:BY59)</f>
        <v>70</v>
      </c>
      <c r="CA59" s="25">
        <v>343</v>
      </c>
      <c r="CB59" s="25">
        <v>564</v>
      </c>
      <c r="CC59" s="26">
        <f>SUM(CA59:CB59)</f>
        <v>907</v>
      </c>
      <c r="CD59" s="26">
        <f t="shared" ref="CD59:CE59" si="639">SUM(BX59+CA59)</f>
        <v>375</v>
      </c>
      <c r="CE59" s="26">
        <f t="shared" si="639"/>
        <v>602</v>
      </c>
      <c r="CF59" s="27">
        <f>SUM(CD59:CE59)</f>
        <v>977</v>
      </c>
      <c r="CG59" s="28">
        <f>Januari!CM59</f>
        <v>0</v>
      </c>
      <c r="CH59" s="28">
        <f>Januari!CN59</f>
        <v>0</v>
      </c>
      <c r="CI59" s="26">
        <f>SUM(CG59:CH59)</f>
        <v>0</v>
      </c>
      <c r="CJ59" s="25">
        <v>3</v>
      </c>
      <c r="CK59" s="25">
        <v>5</v>
      </c>
      <c r="CL59" s="26">
        <f>SUM(CJ59:CK59)</f>
        <v>8</v>
      </c>
      <c r="CM59" s="26">
        <f t="shared" ref="CM59:CN59" si="640">SUM(CG59+CJ59)</f>
        <v>3</v>
      </c>
      <c r="CN59" s="26">
        <f t="shared" si="640"/>
        <v>5</v>
      </c>
      <c r="CO59" s="27">
        <f>SUM(CM59:CN59)</f>
        <v>8</v>
      </c>
      <c r="CP59" s="31">
        <f ca="1">IFERROR(__xludf.DUMMYFUNCTION("importrange(""1DjzFX_5hpKQ32gDJ9cZkaQq64j_m636uVPTHxkMKqWg"",""LAP YANKES!Q59:Y78"")"),45)</f>
        <v>45</v>
      </c>
      <c r="CQ59" s="32">
        <f ca="1">IFERROR(__xludf.DUMMYFUNCTION("""COMPUTED_VALUE"""),79)</f>
        <v>79</v>
      </c>
      <c r="CR59" s="32">
        <f ca="1">IFERROR(__xludf.DUMMYFUNCTION("""COMPUTED_VALUE"""),124)</f>
        <v>124</v>
      </c>
      <c r="CS59" s="33">
        <f ca="1">IFERROR(__xludf.DUMMYFUNCTION("""COMPUTED_VALUE"""),452)</f>
        <v>452</v>
      </c>
      <c r="CT59" s="33">
        <f ca="1">IFERROR(__xludf.DUMMYFUNCTION("""COMPUTED_VALUE"""),570)</f>
        <v>570</v>
      </c>
      <c r="CU59" s="33">
        <f ca="1">IFERROR(__xludf.DUMMYFUNCTION("""COMPUTED_VALUE"""),1022)</f>
        <v>1022</v>
      </c>
      <c r="CV59" s="32">
        <f ca="1">IFERROR(__xludf.DUMMYFUNCTION("""COMPUTED_VALUE"""),497)</f>
        <v>497</v>
      </c>
      <c r="CW59" s="32">
        <f ca="1">IFERROR(__xludf.DUMMYFUNCTION("""COMPUTED_VALUE"""),649)</f>
        <v>649</v>
      </c>
      <c r="CX59" s="34">
        <f ca="1">IFERROR(__xludf.DUMMYFUNCTION("""COMPUTED_VALUE"""),1146)</f>
        <v>1146</v>
      </c>
      <c r="CY59" s="28">
        <f>Januari!DE59</f>
        <v>42</v>
      </c>
      <c r="CZ59" s="28">
        <f>Januari!DF59</f>
        <v>61</v>
      </c>
      <c r="DA59" s="26">
        <f>SUM(CY59:CZ59)</f>
        <v>103</v>
      </c>
      <c r="DB59" s="25">
        <v>237</v>
      </c>
      <c r="DC59" s="25">
        <v>441</v>
      </c>
      <c r="DD59" s="26">
        <f>SUM(DB59:DC59)</f>
        <v>678</v>
      </c>
      <c r="DE59" s="26">
        <f t="shared" ref="DE59:DF59" si="641">SUM(CY59+DB59)</f>
        <v>279</v>
      </c>
      <c r="DF59" s="26">
        <f t="shared" si="641"/>
        <v>502</v>
      </c>
      <c r="DG59" s="27">
        <f>SUM(DE59:DF59)</f>
        <v>781</v>
      </c>
      <c r="DH59" s="30">
        <f>Januari!DN59</f>
        <v>10</v>
      </c>
      <c r="DI59" s="28">
        <f>Januari!DO59</f>
        <v>18</v>
      </c>
      <c r="DJ59" s="26">
        <f>SUM(DH59:DI59)</f>
        <v>28</v>
      </c>
      <c r="DK59" s="25">
        <v>9</v>
      </c>
      <c r="DL59" s="25">
        <v>7</v>
      </c>
      <c r="DM59" s="26">
        <f>SUM(DK59:DL59)</f>
        <v>16</v>
      </c>
      <c r="DN59" s="26">
        <f t="shared" ref="DN59:DO59" si="642">SUM(DH59+DK59)</f>
        <v>19</v>
      </c>
      <c r="DO59" s="26">
        <f t="shared" si="642"/>
        <v>25</v>
      </c>
      <c r="DP59" s="27">
        <f>SUM(DN59:DO59)</f>
        <v>44</v>
      </c>
      <c r="DQ59" s="25">
        <f>Januari!DW59</f>
        <v>113</v>
      </c>
      <c r="DR59" s="25">
        <f>Januari!DX59</f>
        <v>135</v>
      </c>
      <c r="DS59" s="25">
        <v>0</v>
      </c>
      <c r="DT59" s="48">
        <v>412</v>
      </c>
      <c r="DU59" s="46">
        <v>631</v>
      </c>
      <c r="DV59" s="26">
        <f>SUM(DT59:DU59)</f>
        <v>1043</v>
      </c>
      <c r="DW59" s="26">
        <f t="shared" ref="DW59:DX59" si="643">SUM(DQ59+DT59)</f>
        <v>525</v>
      </c>
      <c r="DX59" s="26">
        <f t="shared" si="643"/>
        <v>766</v>
      </c>
      <c r="DY59" s="27">
        <f>SUM(DW59:DX59)</f>
        <v>1291</v>
      </c>
      <c r="DZ59" s="30">
        <f>Januari!EF59</f>
        <v>25</v>
      </c>
      <c r="EA59" s="26">
        <f>Januari!EG59</f>
        <v>24</v>
      </c>
      <c r="EB59" s="26">
        <f>SUM(DZ59:EA59)</f>
        <v>49</v>
      </c>
      <c r="EC59" s="25">
        <v>129</v>
      </c>
      <c r="ED59" s="25">
        <v>201</v>
      </c>
      <c r="EE59" s="26">
        <f>SUM(EC59:ED59)</f>
        <v>330</v>
      </c>
      <c r="EF59" s="26">
        <f t="shared" ref="EF59:EG59" si="644">SUM(DZ59+EC59)</f>
        <v>154</v>
      </c>
      <c r="EG59" s="26">
        <f t="shared" si="644"/>
        <v>225</v>
      </c>
      <c r="EH59" s="27">
        <f>SUM(EF59:EG59)</f>
        <v>379</v>
      </c>
      <c r="EI59" s="30">
        <f>Januari!EO59</f>
        <v>57</v>
      </c>
      <c r="EJ59" s="26">
        <f>Januari!EP59</f>
        <v>89</v>
      </c>
      <c r="EK59" s="26">
        <f>SUM(EI59:EJ59)</f>
        <v>146</v>
      </c>
      <c r="EL59" s="25">
        <v>383</v>
      </c>
      <c r="EM59" s="25">
        <v>510</v>
      </c>
      <c r="EN59" s="26">
        <f>SUM(EL59:EM59)</f>
        <v>893</v>
      </c>
      <c r="EO59" s="26">
        <f t="shared" ref="EO59:EP59" si="645">SUM(EI59+EL59)</f>
        <v>440</v>
      </c>
      <c r="EP59" s="26">
        <f t="shared" si="645"/>
        <v>599</v>
      </c>
      <c r="EQ59" s="27">
        <f>SUM(EO59:EP59)</f>
        <v>1039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315">
        <f>Januari!J60</f>
        <v>0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54"/>
      <c r="BB60" s="254"/>
      <c r="BC60" s="254"/>
      <c r="BD60" s="254"/>
      <c r="BE60" s="254"/>
      <c r="BF60" s="254"/>
      <c r="BG60" s="254"/>
      <c r="BH60" s="254"/>
      <c r="BI60" s="254"/>
      <c r="BJ60" s="254"/>
      <c r="BK60" s="254"/>
      <c r="BL60" s="254"/>
      <c r="BM60" s="254"/>
      <c r="BN60" s="254"/>
      <c r="BO60" s="254"/>
      <c r="BP60" s="254"/>
      <c r="BQ60" s="254"/>
      <c r="BR60" s="254"/>
      <c r="BS60" s="254"/>
      <c r="BT60" s="254"/>
      <c r="BU60" s="254"/>
      <c r="BV60" s="254"/>
      <c r="BW60" s="254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4"/>
      <c r="EU60" s="254"/>
      <c r="EV60" s="254"/>
      <c r="EW60" s="254"/>
      <c r="EX60" s="254"/>
      <c r="EY60" s="254"/>
      <c r="EZ60" s="256"/>
    </row>
    <row r="61" spans="1:156" ht="14">
      <c r="A61" s="58"/>
      <c r="B61" s="59">
        <v>1</v>
      </c>
      <c r="C61" s="57" t="s">
        <v>77</v>
      </c>
      <c r="D61" s="24">
        <f>Januari!J61</f>
        <v>6</v>
      </c>
      <c r="E61" s="39">
        <f>Januari!K61</f>
        <v>3</v>
      </c>
      <c r="F61" s="26">
        <f t="shared" ref="F61:F69" si="646">SUM(D61:E61)</f>
        <v>9</v>
      </c>
      <c r="G61" s="25">
        <v>4</v>
      </c>
      <c r="H61" s="25">
        <v>5</v>
      </c>
      <c r="I61" s="26">
        <f t="shared" ref="I61:I69" si="647">SUM(G61:H61)</f>
        <v>9</v>
      </c>
      <c r="J61" s="26">
        <f t="shared" ref="J61:K61" si="648">SUM(D61+G61)</f>
        <v>10</v>
      </c>
      <c r="K61" s="26">
        <f t="shared" si="648"/>
        <v>8</v>
      </c>
      <c r="L61" s="27">
        <f t="shared" ref="L61:L69" si="649">SUM(J61:K61)</f>
        <v>18</v>
      </c>
      <c r="M61" s="28">
        <f>Januari!S61</f>
        <v>3</v>
      </c>
      <c r="N61" s="26">
        <f>Januari!T61</f>
        <v>2</v>
      </c>
      <c r="O61" s="26">
        <f t="shared" ref="O61:O69" si="650">SUM(M61:N61)</f>
        <v>5</v>
      </c>
      <c r="P61" s="25">
        <v>2</v>
      </c>
      <c r="Q61" s="25">
        <v>2</v>
      </c>
      <c r="R61" s="26">
        <f t="shared" ref="R61:R69" si="651">SUM(P61:Q61)</f>
        <v>4</v>
      </c>
      <c r="S61" s="26">
        <f t="shared" ref="S61:T61" si="652">SUM(M61+P61)</f>
        <v>5</v>
      </c>
      <c r="T61" s="26">
        <f t="shared" si="652"/>
        <v>4</v>
      </c>
      <c r="U61" s="27">
        <f t="shared" ref="U61:U69" si="653">SUM(S61:T61)</f>
        <v>9</v>
      </c>
      <c r="V61" s="28">
        <f>Januari!AB61</f>
        <v>0</v>
      </c>
      <c r="W61" s="28">
        <f>Januari!AC61</f>
        <v>0</v>
      </c>
      <c r="X61" s="26">
        <f t="shared" ref="X61:X69" si="654">SUM(V61:W61)</f>
        <v>0</v>
      </c>
      <c r="Y61" s="26"/>
      <c r="Z61" s="26"/>
      <c r="AA61" s="26">
        <f t="shared" ref="AA61:AA69" si="655">SUM(Y61:Z61)</f>
        <v>0</v>
      </c>
      <c r="AB61" s="26">
        <f t="shared" ref="AB61:AC61" si="656">SUM(V61+Y61)</f>
        <v>0</v>
      </c>
      <c r="AC61" s="26">
        <f t="shared" si="656"/>
        <v>0</v>
      </c>
      <c r="AD61" s="27">
        <f t="shared" ref="AD61:AD69" si="657">SUM(AB61:AC61)</f>
        <v>0</v>
      </c>
      <c r="AE61" s="28">
        <f>Januari!AK61</f>
        <v>2</v>
      </c>
      <c r="AF61" s="28">
        <f>Januari!AL61</f>
        <v>4</v>
      </c>
      <c r="AG61" s="26">
        <f t="shared" ref="AG61:AG69" si="658">SUM(AE61:AF61)</f>
        <v>6</v>
      </c>
      <c r="AH61" s="25">
        <v>2</v>
      </c>
      <c r="AI61" s="25">
        <v>5</v>
      </c>
      <c r="AJ61" s="26">
        <f t="shared" ref="AJ61:AJ69" si="659">SUM(AH61:AI61)</f>
        <v>7</v>
      </c>
      <c r="AK61" s="26">
        <f t="shared" ref="AK61:AL61" si="660">SUM(AE61+AH61)</f>
        <v>4</v>
      </c>
      <c r="AL61" s="26">
        <f t="shared" si="660"/>
        <v>9</v>
      </c>
      <c r="AM61" s="27">
        <f t="shared" ref="AM61:AM69" si="661">SUM(AK61:AL61)</f>
        <v>13</v>
      </c>
      <c r="AN61" s="30">
        <f>Januari!AT61</f>
        <v>8</v>
      </c>
      <c r="AO61" s="26">
        <f>Januari!AU61</f>
        <v>5</v>
      </c>
      <c r="AP61" s="26">
        <f t="shared" ref="AP61:AP69" si="662">SUM(AN61:AO61)</f>
        <v>13</v>
      </c>
      <c r="AQ61" s="25">
        <v>4</v>
      </c>
      <c r="AR61" s="25">
        <v>3</v>
      </c>
      <c r="AS61" s="26">
        <f t="shared" ref="AS61:AS69" si="663">SUM(AQ61:AR61)</f>
        <v>7</v>
      </c>
      <c r="AT61" s="26">
        <f t="shared" ref="AT61:AU61" si="664">SUM(AN61+AQ61)</f>
        <v>12</v>
      </c>
      <c r="AU61" s="26">
        <f t="shared" si="664"/>
        <v>8</v>
      </c>
      <c r="AV61" s="27">
        <f t="shared" ref="AV61:AV69" si="665">SUM(AT61:AU61)</f>
        <v>20</v>
      </c>
      <c r="AW61" s="28">
        <f>Januari!BC61</f>
        <v>3</v>
      </c>
      <c r="AX61" s="28">
        <f>Januari!BD61</f>
        <v>1</v>
      </c>
      <c r="AY61" s="26">
        <f t="shared" ref="AY61:AY69" si="666">SUM(AW61:AX61)</f>
        <v>4</v>
      </c>
      <c r="AZ61" s="25">
        <v>5</v>
      </c>
      <c r="BA61" s="25">
        <v>7</v>
      </c>
      <c r="BB61" s="26">
        <f t="shared" ref="BB61:BB69" si="667">SUM(AZ61:BA61)</f>
        <v>12</v>
      </c>
      <c r="BC61" s="26">
        <f t="shared" ref="BC61:BD61" si="668">SUM(AW61+AZ61)</f>
        <v>8</v>
      </c>
      <c r="BD61" s="26">
        <f t="shared" si="668"/>
        <v>8</v>
      </c>
      <c r="BE61" s="27">
        <f t="shared" ref="BE61:BE69" si="669">SUM(BC61:BD61)</f>
        <v>16</v>
      </c>
      <c r="BF61" s="30">
        <f>Januari!BL61</f>
        <v>2</v>
      </c>
      <c r="BG61" s="26">
        <f>Januari!BM61</f>
        <v>0</v>
      </c>
      <c r="BH61" s="26">
        <f t="shared" ref="BH61:BH69" si="670">SUM(BF61:BG61)</f>
        <v>2</v>
      </c>
      <c r="BI61" s="48">
        <v>0</v>
      </c>
      <c r="BJ61" s="46">
        <v>0</v>
      </c>
      <c r="BK61" s="26">
        <f t="shared" ref="BK61:BK69" si="671">SUM(BI61:BJ61)</f>
        <v>0</v>
      </c>
      <c r="BL61" s="26">
        <f t="shared" ref="BL61:BM61" si="672">SUM(BF61+BI61)</f>
        <v>2</v>
      </c>
      <c r="BM61" s="26">
        <f t="shared" si="672"/>
        <v>0</v>
      </c>
      <c r="BN61" s="27">
        <f t="shared" ref="BN61:BN69" si="673">SUM(BL61:BM61)</f>
        <v>2</v>
      </c>
      <c r="BO61" s="28">
        <f>Januari!BU61</f>
        <v>2</v>
      </c>
      <c r="BP61" s="28">
        <f>Januari!BV61</f>
        <v>4</v>
      </c>
      <c r="BQ61" s="26">
        <f t="shared" ref="BQ61:BQ69" si="674">SUM(BO61:BP61)</f>
        <v>6</v>
      </c>
      <c r="BR61" s="25">
        <v>2</v>
      </c>
      <c r="BS61" s="25">
        <v>1</v>
      </c>
      <c r="BT61" s="25">
        <v>3</v>
      </c>
      <c r="BU61" s="26">
        <f t="shared" ref="BU61:BV61" si="675">SUM(BO61+BR61)</f>
        <v>4</v>
      </c>
      <c r="BV61" s="26">
        <f t="shared" si="675"/>
        <v>5</v>
      </c>
      <c r="BW61" s="27">
        <f t="shared" ref="BW61:BW69" si="676">SUM(BU61:BV61)</f>
        <v>9</v>
      </c>
      <c r="BX61" s="30">
        <f>Januari!CD61</f>
        <v>0</v>
      </c>
      <c r="BY61" s="26">
        <f>Januari!CE61</f>
        <v>1</v>
      </c>
      <c r="BZ61" s="26">
        <f t="shared" ref="BZ61:BZ69" si="677">SUM(BX61:BY61)</f>
        <v>1</v>
      </c>
      <c r="CA61" s="26"/>
      <c r="CB61" s="25">
        <v>1</v>
      </c>
      <c r="CC61" s="26">
        <f t="shared" ref="CC61:CC69" si="678">SUM(CA61:CB61)</f>
        <v>1</v>
      </c>
      <c r="CD61" s="26">
        <f t="shared" ref="CD61:CE61" si="679">SUM(BX61+CA61)</f>
        <v>0</v>
      </c>
      <c r="CE61" s="26">
        <f t="shared" si="679"/>
        <v>2</v>
      </c>
      <c r="CF61" s="27">
        <f t="shared" ref="CF61:CF69" si="680">SUM(CD61:CE61)</f>
        <v>2</v>
      </c>
      <c r="CG61" s="28">
        <f>Januari!CM61</f>
        <v>2</v>
      </c>
      <c r="CH61" s="28">
        <f>Januari!CN61</f>
        <v>2</v>
      </c>
      <c r="CI61" s="26">
        <f t="shared" ref="CI61:CI69" si="681">SUM(CG61:CH61)</f>
        <v>4</v>
      </c>
      <c r="CJ61" s="25">
        <v>3</v>
      </c>
      <c r="CK61" s="25">
        <v>5</v>
      </c>
      <c r="CL61" s="26">
        <f t="shared" ref="CL61:CL69" si="682">SUM(CJ61:CK61)</f>
        <v>8</v>
      </c>
      <c r="CM61" s="26">
        <f t="shared" ref="CM61:CN61" si="683">SUM(CG61+CJ61)</f>
        <v>5</v>
      </c>
      <c r="CN61" s="26">
        <f t="shared" si="683"/>
        <v>7</v>
      </c>
      <c r="CO61" s="27">
        <f t="shared" ref="CO61:CO69" si="684">SUM(CM61:CN61)</f>
        <v>12</v>
      </c>
      <c r="CP61" s="31">
        <f ca="1">IFERROR(__xludf.DUMMYFUNCTION("""COMPUTED_VALUE"""),8)</f>
        <v>8</v>
      </c>
      <c r="CQ61" s="32">
        <f ca="1">IFERROR(__xludf.DUMMYFUNCTION("""COMPUTED_VALUE"""),2)</f>
        <v>2</v>
      </c>
      <c r="CR61" s="32">
        <f ca="1">IFERROR(__xludf.DUMMYFUNCTION("""COMPUTED_VALUE"""),10)</f>
        <v>10</v>
      </c>
      <c r="CS61" s="33">
        <f ca="1">IFERROR(__xludf.DUMMYFUNCTION("""COMPUTED_VALUE"""),8)</f>
        <v>8</v>
      </c>
      <c r="CT61" s="33">
        <f ca="1">IFERROR(__xludf.DUMMYFUNCTION("""COMPUTED_VALUE"""),12)</f>
        <v>12</v>
      </c>
      <c r="CU61" s="33">
        <f ca="1">IFERROR(__xludf.DUMMYFUNCTION("""COMPUTED_VALUE"""),20)</f>
        <v>20</v>
      </c>
      <c r="CV61" s="32">
        <f ca="1">IFERROR(__xludf.DUMMYFUNCTION("""COMPUTED_VALUE"""),16)</f>
        <v>16</v>
      </c>
      <c r="CW61" s="32">
        <f ca="1">IFERROR(__xludf.DUMMYFUNCTION("""COMPUTED_VALUE"""),14)</f>
        <v>14</v>
      </c>
      <c r="CX61" s="34">
        <f ca="1">IFERROR(__xludf.DUMMYFUNCTION("""COMPUTED_VALUE"""),30)</f>
        <v>30</v>
      </c>
      <c r="CY61" s="28">
        <f>Januari!DE61</f>
        <v>3</v>
      </c>
      <c r="CZ61" s="28">
        <f>Januari!DF61</f>
        <v>0</v>
      </c>
      <c r="DA61" s="26">
        <f t="shared" ref="DA61:DA69" si="685">SUM(CY61:CZ61)</f>
        <v>3</v>
      </c>
      <c r="DB61" s="25">
        <v>2</v>
      </c>
      <c r="DC61" s="25">
        <v>0</v>
      </c>
      <c r="DD61" s="26">
        <f t="shared" ref="DD61:DD69" si="686">SUM(DB61:DC61)</f>
        <v>2</v>
      </c>
      <c r="DE61" s="26">
        <f t="shared" ref="DE61:DF61" si="687">SUM(CY61+DB61)</f>
        <v>5</v>
      </c>
      <c r="DF61" s="26">
        <f t="shared" si="687"/>
        <v>0</v>
      </c>
      <c r="DG61" s="27">
        <f t="shared" ref="DG61:DG69" si="688">SUM(DE61:DF61)</f>
        <v>5</v>
      </c>
      <c r="DH61" s="30">
        <f>Januari!DN61</f>
        <v>3</v>
      </c>
      <c r="DI61" s="28">
        <f>Januari!DO61</f>
        <v>10</v>
      </c>
      <c r="DJ61" s="26">
        <f t="shared" ref="DJ61:DJ69" si="689">SUM(DH61:DI61)</f>
        <v>13</v>
      </c>
      <c r="DK61" s="25">
        <v>3</v>
      </c>
      <c r="DL61" s="25">
        <v>4</v>
      </c>
      <c r="DM61" s="26">
        <f t="shared" ref="DM61:DM69" si="690">SUM(DK61:DL61)</f>
        <v>7</v>
      </c>
      <c r="DN61" s="26">
        <f t="shared" ref="DN61:DO61" si="691">SUM(DH61+DK61)</f>
        <v>6</v>
      </c>
      <c r="DO61" s="26">
        <f t="shared" si="691"/>
        <v>14</v>
      </c>
      <c r="DP61" s="27">
        <f t="shared" ref="DP61:DP69" si="692">SUM(DN61:DO61)</f>
        <v>20</v>
      </c>
      <c r="DQ61" s="25">
        <f>Januari!DW61</f>
        <v>0</v>
      </c>
      <c r="DR61" s="25">
        <f>Januari!DX61</f>
        <v>0</v>
      </c>
      <c r="DS61" s="26">
        <f t="shared" ref="DS61:DS69" si="693">SUM(DQ61:DR61)</f>
        <v>0</v>
      </c>
      <c r="DT61" s="48">
        <v>1</v>
      </c>
      <c r="DU61" s="46">
        <v>2</v>
      </c>
      <c r="DV61" s="26">
        <f t="shared" ref="DV61:DV69" si="694">SUM(DT61:DU61)</f>
        <v>3</v>
      </c>
      <c r="DW61" s="26">
        <f t="shared" ref="DW61:DX61" si="695">SUM(DQ61+DT61)</f>
        <v>1</v>
      </c>
      <c r="DX61" s="26">
        <f t="shared" si="695"/>
        <v>2</v>
      </c>
      <c r="DY61" s="27">
        <f t="shared" ref="DY61:DY69" si="696">SUM(DW61:DX61)</f>
        <v>3</v>
      </c>
      <c r="DZ61" s="30">
        <f>Januari!EF61</f>
        <v>2</v>
      </c>
      <c r="EA61" s="26">
        <f>Januari!EG61</f>
        <v>3</v>
      </c>
      <c r="EB61" s="26">
        <f t="shared" ref="EB61:EB69" si="697">SUM(DZ61:EA61)</f>
        <v>5</v>
      </c>
      <c r="EC61" s="25">
        <v>1</v>
      </c>
      <c r="ED61" s="25">
        <v>1</v>
      </c>
      <c r="EE61" s="26">
        <f t="shared" ref="EE61:EE69" si="698">SUM(EC61:ED61)</f>
        <v>2</v>
      </c>
      <c r="EF61" s="26">
        <f t="shared" ref="EF61:EG61" si="699">SUM(DZ61+EC61)</f>
        <v>3</v>
      </c>
      <c r="EG61" s="26">
        <f t="shared" si="699"/>
        <v>4</v>
      </c>
      <c r="EH61" s="27">
        <f t="shared" ref="EH61:EH69" si="700">SUM(EF61:EG61)</f>
        <v>7</v>
      </c>
      <c r="EI61" s="30">
        <f>Januari!EO61</f>
        <v>0</v>
      </c>
      <c r="EJ61" s="26">
        <f>Januari!EP61</f>
        <v>2</v>
      </c>
      <c r="EK61" s="26">
        <f t="shared" ref="EK61:EK69" si="701">SUM(EI61:EJ61)</f>
        <v>2</v>
      </c>
      <c r="EL61" s="25">
        <v>0</v>
      </c>
      <c r="EM61" s="25">
        <v>8</v>
      </c>
      <c r="EN61" s="26">
        <f t="shared" ref="EN61:EN69" si="702">SUM(EL61:EM61)</f>
        <v>8</v>
      </c>
      <c r="EO61" s="26">
        <f t="shared" ref="EO61:EP61" si="703">SUM(EI61+EL61)</f>
        <v>0</v>
      </c>
      <c r="EP61" s="26">
        <f t="shared" si="703"/>
        <v>10</v>
      </c>
      <c r="EQ61" s="27">
        <f t="shared" ref="EQ61:EQ69" si="704">SUM(EO61:EP61)</f>
        <v>10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24">
        <f>Januari!J62</f>
        <v>1</v>
      </c>
      <c r="E62" s="39">
        <f>Januari!K62</f>
        <v>1</v>
      </c>
      <c r="F62" s="26">
        <f t="shared" si="646"/>
        <v>2</v>
      </c>
      <c r="G62" s="25">
        <v>0</v>
      </c>
      <c r="H62" s="25">
        <v>0</v>
      </c>
      <c r="I62" s="26">
        <f t="shared" si="647"/>
        <v>0</v>
      </c>
      <c r="J62" s="26">
        <f t="shared" ref="J62:K62" si="705">SUM(D62+G62)</f>
        <v>1</v>
      </c>
      <c r="K62" s="26">
        <f t="shared" si="705"/>
        <v>1</v>
      </c>
      <c r="L62" s="27">
        <f t="shared" si="649"/>
        <v>2</v>
      </c>
      <c r="M62" s="28">
        <f>Januari!S62</f>
        <v>0</v>
      </c>
      <c r="N62" s="26">
        <f>Januari!T62</f>
        <v>0</v>
      </c>
      <c r="O62" s="26">
        <f t="shared" si="650"/>
        <v>0</v>
      </c>
      <c r="P62" s="26"/>
      <c r="Q62" s="26"/>
      <c r="R62" s="26">
        <f t="shared" si="651"/>
        <v>0</v>
      </c>
      <c r="S62" s="26">
        <f t="shared" ref="S62:T62" si="706">SUM(M62+P62)</f>
        <v>0</v>
      </c>
      <c r="T62" s="26">
        <f t="shared" si="706"/>
        <v>0</v>
      </c>
      <c r="U62" s="27">
        <f t="shared" si="653"/>
        <v>0</v>
      </c>
      <c r="V62" s="28">
        <f>Januari!AB62</f>
        <v>0</v>
      </c>
      <c r="W62" s="28">
        <f>Januari!AC62</f>
        <v>0</v>
      </c>
      <c r="X62" s="26">
        <f t="shared" si="654"/>
        <v>0</v>
      </c>
      <c r="Y62" s="26"/>
      <c r="Z62" s="26"/>
      <c r="AA62" s="26">
        <f t="shared" si="655"/>
        <v>0</v>
      </c>
      <c r="AB62" s="26">
        <f t="shared" ref="AB62:AC62" si="707">SUM(V62+Y62)</f>
        <v>0</v>
      </c>
      <c r="AC62" s="26">
        <f t="shared" si="707"/>
        <v>0</v>
      </c>
      <c r="AD62" s="27">
        <f t="shared" si="657"/>
        <v>0</v>
      </c>
      <c r="AE62" s="28">
        <f>Januari!AK62</f>
        <v>0</v>
      </c>
      <c r="AF62" s="28">
        <f>Januari!AL62</f>
        <v>0</v>
      </c>
      <c r="AG62" s="26">
        <f t="shared" si="658"/>
        <v>0</v>
      </c>
      <c r="AH62" s="25">
        <v>0</v>
      </c>
      <c r="AI62" s="25">
        <v>0</v>
      </c>
      <c r="AJ62" s="26">
        <f t="shared" si="659"/>
        <v>0</v>
      </c>
      <c r="AK62" s="26">
        <f t="shared" ref="AK62:AL62" si="708">SUM(AE62+AH62)</f>
        <v>0</v>
      </c>
      <c r="AL62" s="26">
        <f t="shared" si="708"/>
        <v>0</v>
      </c>
      <c r="AM62" s="27">
        <f t="shared" si="661"/>
        <v>0</v>
      </c>
      <c r="AN62" s="30">
        <f>Januari!AT62</f>
        <v>0</v>
      </c>
      <c r="AO62" s="26">
        <f>Januari!AU62</f>
        <v>0</v>
      </c>
      <c r="AP62" s="26">
        <f t="shared" si="662"/>
        <v>0</v>
      </c>
      <c r="AQ62" s="25">
        <v>0</v>
      </c>
      <c r="AR62" s="25">
        <v>0</v>
      </c>
      <c r="AS62" s="26">
        <f t="shared" si="663"/>
        <v>0</v>
      </c>
      <c r="AT62" s="26">
        <f t="shared" ref="AT62:AU62" si="709">SUM(AN62+AQ62)</f>
        <v>0</v>
      </c>
      <c r="AU62" s="26">
        <f t="shared" si="709"/>
        <v>0</v>
      </c>
      <c r="AV62" s="27">
        <f t="shared" si="665"/>
        <v>0</v>
      </c>
      <c r="AW62" s="28">
        <f>Januari!BC62</f>
        <v>0</v>
      </c>
      <c r="AX62" s="28">
        <f>Januari!BD62</f>
        <v>0</v>
      </c>
      <c r="AY62" s="26">
        <f t="shared" si="666"/>
        <v>0</v>
      </c>
      <c r="AZ62" s="25">
        <v>0</v>
      </c>
      <c r="BA62" s="25">
        <v>0</v>
      </c>
      <c r="BB62" s="26">
        <f t="shared" si="667"/>
        <v>0</v>
      </c>
      <c r="BC62" s="26">
        <f t="shared" ref="BC62:BD62" si="710">SUM(AW62+AZ62)</f>
        <v>0</v>
      </c>
      <c r="BD62" s="26">
        <f t="shared" si="710"/>
        <v>0</v>
      </c>
      <c r="BE62" s="27">
        <f t="shared" si="669"/>
        <v>0</v>
      </c>
      <c r="BF62" s="30">
        <f>Januari!BL62</f>
        <v>0</v>
      </c>
      <c r="BG62" s="26">
        <f>Januari!BM62</f>
        <v>0</v>
      </c>
      <c r="BH62" s="26">
        <f t="shared" si="670"/>
        <v>0</v>
      </c>
      <c r="BI62" s="48">
        <v>0</v>
      </c>
      <c r="BJ62" s="46">
        <v>0</v>
      </c>
      <c r="BK62" s="26">
        <f t="shared" si="671"/>
        <v>0</v>
      </c>
      <c r="BL62" s="26">
        <f t="shared" ref="BL62:BM62" si="711">SUM(BF62+BI62)</f>
        <v>0</v>
      </c>
      <c r="BM62" s="26">
        <f t="shared" si="711"/>
        <v>0</v>
      </c>
      <c r="BN62" s="27">
        <f t="shared" si="673"/>
        <v>0</v>
      </c>
      <c r="BO62" s="28">
        <f>Januari!BU62</f>
        <v>0</v>
      </c>
      <c r="BP62" s="28">
        <f>Januari!BV62</f>
        <v>0</v>
      </c>
      <c r="BQ62" s="26">
        <f t="shared" si="674"/>
        <v>0</v>
      </c>
      <c r="BR62" s="25">
        <v>0</v>
      </c>
      <c r="BS62" s="25">
        <v>0</v>
      </c>
      <c r="BT62" s="26">
        <f t="shared" ref="BT62:BT69" si="712">SUM(BR62:BS62)</f>
        <v>0</v>
      </c>
      <c r="BU62" s="26">
        <f t="shared" ref="BU62:BV62" si="713">SUM(BO62+BR62)</f>
        <v>0</v>
      </c>
      <c r="BV62" s="26">
        <f t="shared" si="713"/>
        <v>0</v>
      </c>
      <c r="BW62" s="27">
        <f t="shared" si="676"/>
        <v>0</v>
      </c>
      <c r="BX62" s="30">
        <f>Januari!CD62</f>
        <v>0</v>
      </c>
      <c r="BY62" s="26">
        <f>Januari!CE62</f>
        <v>0</v>
      </c>
      <c r="BZ62" s="26">
        <f t="shared" si="677"/>
        <v>0</v>
      </c>
      <c r="CA62" s="26"/>
      <c r="CB62" s="26"/>
      <c r="CC62" s="26">
        <f t="shared" si="678"/>
        <v>0</v>
      </c>
      <c r="CD62" s="26">
        <f t="shared" ref="CD62:CE62" si="714">SUM(BX62+CA62)</f>
        <v>0</v>
      </c>
      <c r="CE62" s="26">
        <f t="shared" si="714"/>
        <v>0</v>
      </c>
      <c r="CF62" s="27">
        <f t="shared" si="680"/>
        <v>0</v>
      </c>
      <c r="CG62" s="28">
        <f>Januari!CM62</f>
        <v>0</v>
      </c>
      <c r="CH62" s="28">
        <f>Januari!CN62</f>
        <v>0</v>
      </c>
      <c r="CI62" s="26">
        <f t="shared" si="681"/>
        <v>0</v>
      </c>
      <c r="CJ62" s="25">
        <v>0</v>
      </c>
      <c r="CK62" s="25">
        <v>0</v>
      </c>
      <c r="CL62" s="26">
        <f t="shared" si="682"/>
        <v>0</v>
      </c>
      <c r="CM62" s="26">
        <f t="shared" ref="CM62:CN62" si="715">SUM(CG62+CJ62)</f>
        <v>0</v>
      </c>
      <c r="CN62" s="26">
        <f t="shared" si="715"/>
        <v>0</v>
      </c>
      <c r="CO62" s="27">
        <f t="shared" si="684"/>
        <v>0</v>
      </c>
      <c r="CP62" s="31">
        <f ca="1">IFERROR(__xludf.DUMMYFUNCTION("""COMPUTED_VALUE"""),0)</f>
        <v>0</v>
      </c>
      <c r="CQ62" s="32">
        <f ca="1">IFERROR(__xludf.DUMMYFUNCTION("""COMPUTED_VALUE"""),0)</f>
        <v>0</v>
      </c>
      <c r="CR62" s="32">
        <f ca="1">IFERROR(__xludf.DUMMYFUNCTION("""COMPUTED_VALUE"""),0)</f>
        <v>0</v>
      </c>
      <c r="CS62" s="33">
        <f ca="1">IFERROR(__xludf.DUMMYFUNCTION("""COMPUTED_VALUE"""),0)</f>
        <v>0</v>
      </c>
      <c r="CT62" s="33">
        <f ca="1">IFERROR(__xludf.DUMMYFUNCTION("""COMPUTED_VALUE"""),0)</f>
        <v>0</v>
      </c>
      <c r="CU62" s="33">
        <f ca="1">IFERROR(__xludf.DUMMYFUNCTION("""COMPUTED_VALUE"""),0)</f>
        <v>0</v>
      </c>
      <c r="CV62" s="32">
        <f ca="1">IFERROR(__xludf.DUMMYFUNCTION("""COMPUTED_VALUE"""),0)</f>
        <v>0</v>
      </c>
      <c r="CW62" s="32">
        <f ca="1">IFERROR(__xludf.DUMMYFUNCTION("""COMPUTED_VALUE"""),0)</f>
        <v>0</v>
      </c>
      <c r="CX62" s="34">
        <f ca="1">IFERROR(__xludf.DUMMYFUNCTION("""COMPUTED_VALUE"""),0)</f>
        <v>0</v>
      </c>
      <c r="CY62" s="28">
        <f>Januari!DE62</f>
        <v>0</v>
      </c>
      <c r="CZ62" s="28">
        <f>Januari!DF62</f>
        <v>0</v>
      </c>
      <c r="DA62" s="26">
        <f t="shared" si="685"/>
        <v>0</v>
      </c>
      <c r="DB62" s="25">
        <v>0</v>
      </c>
      <c r="DC62" s="25">
        <v>0</v>
      </c>
      <c r="DD62" s="26">
        <f t="shared" si="686"/>
        <v>0</v>
      </c>
      <c r="DE62" s="26">
        <f t="shared" ref="DE62:DF62" si="716">SUM(CY62+DB62)</f>
        <v>0</v>
      </c>
      <c r="DF62" s="26">
        <f t="shared" si="716"/>
        <v>0</v>
      </c>
      <c r="DG62" s="27">
        <f t="shared" si="688"/>
        <v>0</v>
      </c>
      <c r="DH62" s="30">
        <f>Januari!DN62</f>
        <v>0</v>
      </c>
      <c r="DI62" s="28">
        <f>Januari!DO62</f>
        <v>0</v>
      </c>
      <c r="DJ62" s="26">
        <f t="shared" si="689"/>
        <v>0</v>
      </c>
      <c r="DK62" s="26"/>
      <c r="DL62" s="26"/>
      <c r="DM62" s="26">
        <f t="shared" si="690"/>
        <v>0</v>
      </c>
      <c r="DN62" s="26">
        <f t="shared" ref="DN62:DO62" si="717">SUM(DH62+DK62)</f>
        <v>0</v>
      </c>
      <c r="DO62" s="26">
        <f t="shared" si="717"/>
        <v>0</v>
      </c>
      <c r="DP62" s="27">
        <f t="shared" si="692"/>
        <v>0</v>
      </c>
      <c r="DQ62" s="25">
        <f>Januari!DW62</f>
        <v>0</v>
      </c>
      <c r="DR62" s="25">
        <f>Januari!DX62</f>
        <v>0</v>
      </c>
      <c r="DS62" s="26">
        <f t="shared" si="693"/>
        <v>0</v>
      </c>
      <c r="DT62" s="68">
        <v>0</v>
      </c>
      <c r="DU62" s="59">
        <v>0</v>
      </c>
      <c r="DV62" s="26">
        <f t="shared" si="694"/>
        <v>0</v>
      </c>
      <c r="DW62" s="26">
        <f t="shared" ref="DW62:DX62" si="718">SUM(DQ62+DT62)</f>
        <v>0</v>
      </c>
      <c r="DX62" s="26">
        <f t="shared" si="718"/>
        <v>0</v>
      </c>
      <c r="DY62" s="27">
        <f t="shared" si="696"/>
        <v>0</v>
      </c>
      <c r="DZ62" s="30">
        <f>Januari!EF62</f>
        <v>0</v>
      </c>
      <c r="EA62" s="26">
        <f>Januari!EG62</f>
        <v>0</v>
      </c>
      <c r="EB62" s="26">
        <f t="shared" si="697"/>
        <v>0</v>
      </c>
      <c r="EC62" s="26"/>
      <c r="ED62" s="26"/>
      <c r="EE62" s="26">
        <f t="shared" si="698"/>
        <v>0</v>
      </c>
      <c r="EF62" s="26">
        <f t="shared" ref="EF62:EG62" si="719">SUM(DZ62+EC62)</f>
        <v>0</v>
      </c>
      <c r="EG62" s="26">
        <f t="shared" si="719"/>
        <v>0</v>
      </c>
      <c r="EH62" s="27">
        <f t="shared" si="700"/>
        <v>0</v>
      </c>
      <c r="EI62" s="30">
        <f>Januari!EO62</f>
        <v>0</v>
      </c>
      <c r="EJ62" s="26">
        <f>Januari!EP62</f>
        <v>0</v>
      </c>
      <c r="EK62" s="26">
        <f t="shared" si="701"/>
        <v>0</v>
      </c>
      <c r="EL62" s="26"/>
      <c r="EM62" s="26"/>
      <c r="EN62" s="26">
        <f t="shared" si="702"/>
        <v>0</v>
      </c>
      <c r="EO62" s="26">
        <f t="shared" ref="EO62:EP62" si="720">SUM(EI62+EL62)</f>
        <v>0</v>
      </c>
      <c r="EP62" s="26">
        <f t="shared" si="720"/>
        <v>0</v>
      </c>
      <c r="EQ62" s="27">
        <f t="shared" si="704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24">
        <f>Januari!J63</f>
        <v>0</v>
      </c>
      <c r="E63" s="39">
        <f>Januari!K63</f>
        <v>0</v>
      </c>
      <c r="F63" s="26">
        <f t="shared" si="646"/>
        <v>0</v>
      </c>
      <c r="G63" s="25">
        <v>0</v>
      </c>
      <c r="H63" s="25">
        <v>0</v>
      </c>
      <c r="I63" s="26">
        <f t="shared" si="647"/>
        <v>0</v>
      </c>
      <c r="J63" s="26">
        <f t="shared" ref="J63:K63" si="721">SUM(D63+G63)</f>
        <v>0</v>
      </c>
      <c r="K63" s="26">
        <f t="shared" si="721"/>
        <v>0</v>
      </c>
      <c r="L63" s="27">
        <f t="shared" si="649"/>
        <v>0</v>
      </c>
      <c r="M63" s="28">
        <f>Januari!S63</f>
        <v>0</v>
      </c>
      <c r="N63" s="26">
        <f>Januari!T63</f>
        <v>0</v>
      </c>
      <c r="O63" s="26">
        <f t="shared" si="650"/>
        <v>0</v>
      </c>
      <c r="P63" s="26"/>
      <c r="Q63" s="26"/>
      <c r="R63" s="26">
        <f t="shared" si="651"/>
        <v>0</v>
      </c>
      <c r="S63" s="26">
        <f t="shared" ref="S63:T63" si="722">SUM(M63+P63)</f>
        <v>0</v>
      </c>
      <c r="T63" s="26">
        <f t="shared" si="722"/>
        <v>0</v>
      </c>
      <c r="U63" s="27">
        <f t="shared" si="653"/>
        <v>0</v>
      </c>
      <c r="V63" s="28">
        <f>Januari!AB63</f>
        <v>0</v>
      </c>
      <c r="W63" s="28">
        <f>Januari!AC63</f>
        <v>0</v>
      </c>
      <c r="X63" s="26">
        <f t="shared" si="654"/>
        <v>0</v>
      </c>
      <c r="Y63" s="26"/>
      <c r="Z63" s="26"/>
      <c r="AA63" s="26">
        <f t="shared" si="655"/>
        <v>0</v>
      </c>
      <c r="AB63" s="26">
        <f t="shared" ref="AB63:AC63" si="723">SUM(V63+Y63)</f>
        <v>0</v>
      </c>
      <c r="AC63" s="26">
        <f t="shared" si="723"/>
        <v>0</v>
      </c>
      <c r="AD63" s="27">
        <f t="shared" si="657"/>
        <v>0</v>
      </c>
      <c r="AE63" s="28">
        <f>Januari!AK63</f>
        <v>0</v>
      </c>
      <c r="AF63" s="28">
        <f>Januari!AL63</f>
        <v>0</v>
      </c>
      <c r="AG63" s="26">
        <f t="shared" si="658"/>
        <v>0</v>
      </c>
      <c r="AH63" s="25">
        <v>0</v>
      </c>
      <c r="AI63" s="25">
        <v>0</v>
      </c>
      <c r="AJ63" s="26">
        <f t="shared" si="659"/>
        <v>0</v>
      </c>
      <c r="AK63" s="26">
        <f t="shared" ref="AK63:AL63" si="724">SUM(AE63+AH63)</f>
        <v>0</v>
      </c>
      <c r="AL63" s="26">
        <f t="shared" si="724"/>
        <v>0</v>
      </c>
      <c r="AM63" s="27">
        <f t="shared" si="661"/>
        <v>0</v>
      </c>
      <c r="AN63" s="30">
        <f>Januari!AT63</f>
        <v>0</v>
      </c>
      <c r="AO63" s="26">
        <f>Januari!AU63</f>
        <v>0</v>
      </c>
      <c r="AP63" s="26">
        <f t="shared" si="662"/>
        <v>0</v>
      </c>
      <c r="AQ63" s="25">
        <v>0</v>
      </c>
      <c r="AR63" s="25">
        <v>0</v>
      </c>
      <c r="AS63" s="26">
        <f t="shared" si="663"/>
        <v>0</v>
      </c>
      <c r="AT63" s="26">
        <f t="shared" ref="AT63:AU63" si="725">SUM(AN63+AQ63)</f>
        <v>0</v>
      </c>
      <c r="AU63" s="26">
        <f t="shared" si="725"/>
        <v>0</v>
      </c>
      <c r="AV63" s="27">
        <f t="shared" si="665"/>
        <v>0</v>
      </c>
      <c r="AW63" s="28">
        <f>Januari!BC63</f>
        <v>0</v>
      </c>
      <c r="AX63" s="28">
        <f>Januari!BD63</f>
        <v>0</v>
      </c>
      <c r="AY63" s="26">
        <f t="shared" si="666"/>
        <v>0</v>
      </c>
      <c r="AZ63" s="25">
        <v>0</v>
      </c>
      <c r="BA63" s="25">
        <v>0</v>
      </c>
      <c r="BB63" s="26">
        <f t="shared" si="667"/>
        <v>0</v>
      </c>
      <c r="BC63" s="26">
        <f t="shared" ref="BC63:BD63" si="726">SUM(AW63+AZ63)</f>
        <v>0</v>
      </c>
      <c r="BD63" s="26">
        <f t="shared" si="726"/>
        <v>0</v>
      </c>
      <c r="BE63" s="27">
        <f t="shared" si="669"/>
        <v>0</v>
      </c>
      <c r="BF63" s="30">
        <f>Januari!BL63</f>
        <v>0</v>
      </c>
      <c r="BG63" s="26">
        <f>Januari!BM63</f>
        <v>0</v>
      </c>
      <c r="BH63" s="26">
        <f t="shared" si="670"/>
        <v>0</v>
      </c>
      <c r="BI63" s="48">
        <v>0</v>
      </c>
      <c r="BJ63" s="46">
        <v>0</v>
      </c>
      <c r="BK63" s="26">
        <f t="shared" si="671"/>
        <v>0</v>
      </c>
      <c r="BL63" s="26">
        <f t="shared" ref="BL63:BM63" si="727">SUM(BF63+BI63)</f>
        <v>0</v>
      </c>
      <c r="BM63" s="26">
        <f t="shared" si="727"/>
        <v>0</v>
      </c>
      <c r="BN63" s="27">
        <f t="shared" si="673"/>
        <v>0</v>
      </c>
      <c r="BO63" s="28">
        <f>Januari!BU63</f>
        <v>18</v>
      </c>
      <c r="BP63" s="28">
        <f>Januari!BV63</f>
        <v>39</v>
      </c>
      <c r="BQ63" s="26">
        <f t="shared" si="674"/>
        <v>57</v>
      </c>
      <c r="BR63" s="25">
        <v>0</v>
      </c>
      <c r="BS63" s="25">
        <v>0</v>
      </c>
      <c r="BT63" s="26">
        <f t="shared" si="712"/>
        <v>0</v>
      </c>
      <c r="BU63" s="26">
        <f t="shared" ref="BU63:BV63" si="728">SUM(BO63+BR63)</f>
        <v>18</v>
      </c>
      <c r="BV63" s="26">
        <f t="shared" si="728"/>
        <v>39</v>
      </c>
      <c r="BW63" s="27">
        <f t="shared" si="676"/>
        <v>57</v>
      </c>
      <c r="BX63" s="30">
        <f>Januari!CD63</f>
        <v>33</v>
      </c>
      <c r="BY63" s="26">
        <f>Januari!CE63</f>
        <v>42</v>
      </c>
      <c r="BZ63" s="26">
        <f t="shared" si="677"/>
        <v>75</v>
      </c>
      <c r="CA63" s="25">
        <v>27</v>
      </c>
      <c r="CB63" s="25">
        <v>36</v>
      </c>
      <c r="CC63" s="26">
        <f t="shared" si="678"/>
        <v>63</v>
      </c>
      <c r="CD63" s="26">
        <f t="shared" ref="CD63:CE63" si="729">SUM(BX63+CA63)</f>
        <v>60</v>
      </c>
      <c r="CE63" s="26">
        <f t="shared" si="729"/>
        <v>78</v>
      </c>
      <c r="CF63" s="27">
        <f t="shared" si="680"/>
        <v>138</v>
      </c>
      <c r="CG63" s="28">
        <f>Januari!CM63</f>
        <v>0</v>
      </c>
      <c r="CH63" s="28">
        <f>Januari!CN63</f>
        <v>0</v>
      </c>
      <c r="CI63" s="26">
        <f t="shared" si="681"/>
        <v>0</v>
      </c>
      <c r="CJ63" s="25">
        <v>0</v>
      </c>
      <c r="CK63" s="25">
        <v>0</v>
      </c>
      <c r="CL63" s="26">
        <f t="shared" si="682"/>
        <v>0</v>
      </c>
      <c r="CM63" s="26">
        <f t="shared" ref="CM63:CN63" si="730">SUM(CG63+CJ63)</f>
        <v>0</v>
      </c>
      <c r="CN63" s="26">
        <f t="shared" si="730"/>
        <v>0</v>
      </c>
      <c r="CO63" s="27">
        <f t="shared" si="684"/>
        <v>0</v>
      </c>
      <c r="CP63" s="31">
        <f ca="1">IFERROR(__xludf.DUMMYFUNCTION("""COMPUTED_VALUE"""),0)</f>
        <v>0</v>
      </c>
      <c r="CQ63" s="32">
        <f ca="1">IFERROR(__xludf.DUMMYFUNCTION("""COMPUTED_VALUE"""),0)</f>
        <v>0</v>
      </c>
      <c r="CR63" s="32">
        <f ca="1">IFERROR(__xludf.DUMMYFUNCTION("""COMPUTED_VALUE"""),0)</f>
        <v>0</v>
      </c>
      <c r="CS63" s="33">
        <f ca="1">IFERROR(__xludf.DUMMYFUNCTION("""COMPUTED_VALUE"""),0)</f>
        <v>0</v>
      </c>
      <c r="CT63" s="33">
        <f ca="1">IFERROR(__xludf.DUMMYFUNCTION("""COMPUTED_VALUE"""),0)</f>
        <v>0</v>
      </c>
      <c r="CU63" s="33">
        <f ca="1">IFERROR(__xludf.DUMMYFUNCTION("""COMPUTED_VALUE"""),0)</f>
        <v>0</v>
      </c>
      <c r="CV63" s="32">
        <f ca="1">IFERROR(__xludf.DUMMYFUNCTION("""COMPUTED_VALUE"""),0)</f>
        <v>0</v>
      </c>
      <c r="CW63" s="32">
        <f ca="1">IFERROR(__xludf.DUMMYFUNCTION("""COMPUTED_VALUE"""),0)</f>
        <v>0</v>
      </c>
      <c r="CX63" s="34">
        <f ca="1">IFERROR(__xludf.DUMMYFUNCTION("""COMPUTED_VALUE"""),0)</f>
        <v>0</v>
      </c>
      <c r="CY63" s="28">
        <f>Januari!DE63</f>
        <v>0</v>
      </c>
      <c r="CZ63" s="28">
        <f>Januari!DF63</f>
        <v>0</v>
      </c>
      <c r="DA63" s="26">
        <f t="shared" si="685"/>
        <v>0</v>
      </c>
      <c r="DB63" s="25">
        <v>0</v>
      </c>
      <c r="DC63" s="25">
        <v>0</v>
      </c>
      <c r="DD63" s="26">
        <f t="shared" si="686"/>
        <v>0</v>
      </c>
      <c r="DE63" s="26">
        <f t="shared" ref="DE63:DF63" si="731">SUM(CY63+DB63)</f>
        <v>0</v>
      </c>
      <c r="DF63" s="26">
        <f t="shared" si="731"/>
        <v>0</v>
      </c>
      <c r="DG63" s="27">
        <f t="shared" si="688"/>
        <v>0</v>
      </c>
      <c r="DH63" s="30">
        <f>Januari!DN63</f>
        <v>0</v>
      </c>
      <c r="DI63" s="28">
        <f>Januari!DO63</f>
        <v>0</v>
      </c>
      <c r="DJ63" s="26">
        <f t="shared" si="689"/>
        <v>0</v>
      </c>
      <c r="DK63" s="26"/>
      <c r="DL63" s="26"/>
      <c r="DM63" s="26">
        <f t="shared" si="690"/>
        <v>0</v>
      </c>
      <c r="DN63" s="26">
        <f t="shared" ref="DN63:DO63" si="732">SUM(DH63+DK63)</f>
        <v>0</v>
      </c>
      <c r="DO63" s="26">
        <f t="shared" si="732"/>
        <v>0</v>
      </c>
      <c r="DP63" s="27">
        <f t="shared" si="692"/>
        <v>0</v>
      </c>
      <c r="DQ63" s="25">
        <f>Januari!DW63</f>
        <v>0</v>
      </c>
      <c r="DR63" s="25">
        <f>Januari!DX63</f>
        <v>0</v>
      </c>
      <c r="DS63" s="26">
        <f t="shared" si="693"/>
        <v>0</v>
      </c>
      <c r="DT63" s="68">
        <v>0</v>
      </c>
      <c r="DU63" s="59">
        <v>0</v>
      </c>
      <c r="DV63" s="26">
        <f t="shared" si="694"/>
        <v>0</v>
      </c>
      <c r="DW63" s="26">
        <f t="shared" ref="DW63:DX63" si="733">SUM(DQ63+DT63)</f>
        <v>0</v>
      </c>
      <c r="DX63" s="26">
        <f t="shared" si="733"/>
        <v>0</v>
      </c>
      <c r="DY63" s="27">
        <f t="shared" si="696"/>
        <v>0</v>
      </c>
      <c r="DZ63" s="30">
        <f>Januari!EF63</f>
        <v>0</v>
      </c>
      <c r="EA63" s="26">
        <f>Januari!EG63</f>
        <v>0</v>
      </c>
      <c r="EB63" s="26">
        <f t="shared" si="697"/>
        <v>0</v>
      </c>
      <c r="EC63" s="26"/>
      <c r="ED63" s="26"/>
      <c r="EE63" s="26">
        <f t="shared" si="698"/>
        <v>0</v>
      </c>
      <c r="EF63" s="26">
        <f t="shared" ref="EF63:EG63" si="734">SUM(DZ63+EC63)</f>
        <v>0</v>
      </c>
      <c r="EG63" s="26">
        <f t="shared" si="734"/>
        <v>0</v>
      </c>
      <c r="EH63" s="27">
        <f t="shared" si="700"/>
        <v>0</v>
      </c>
      <c r="EI63" s="30">
        <f>Januari!EO63</f>
        <v>0</v>
      </c>
      <c r="EJ63" s="26">
        <f>Januari!EP63</f>
        <v>0</v>
      </c>
      <c r="EK63" s="26">
        <f t="shared" si="701"/>
        <v>0</v>
      </c>
      <c r="EL63" s="26"/>
      <c r="EM63" s="26"/>
      <c r="EN63" s="26">
        <f t="shared" si="702"/>
        <v>0</v>
      </c>
      <c r="EO63" s="26">
        <f t="shared" ref="EO63:EP63" si="735">SUM(EI63+EL63)</f>
        <v>0</v>
      </c>
      <c r="EP63" s="26">
        <f t="shared" si="735"/>
        <v>0</v>
      </c>
      <c r="EQ63" s="27">
        <f t="shared" si="704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24">
        <f>Januari!J64</f>
        <v>0</v>
      </c>
      <c r="E64" s="39">
        <f>Januari!K64</f>
        <v>0</v>
      </c>
      <c r="F64" s="26">
        <f t="shared" si="646"/>
        <v>0</v>
      </c>
      <c r="G64" s="25">
        <v>0</v>
      </c>
      <c r="H64" s="25">
        <v>0</v>
      </c>
      <c r="I64" s="26">
        <f t="shared" si="647"/>
        <v>0</v>
      </c>
      <c r="J64" s="26">
        <f t="shared" ref="J64:K64" si="736">SUM(D64+G64)</f>
        <v>0</v>
      </c>
      <c r="K64" s="26">
        <f t="shared" si="736"/>
        <v>0</v>
      </c>
      <c r="L64" s="27">
        <f t="shared" si="649"/>
        <v>0</v>
      </c>
      <c r="M64" s="28">
        <f>Januari!S64</f>
        <v>0</v>
      </c>
      <c r="N64" s="26">
        <f>Januari!T64</f>
        <v>0</v>
      </c>
      <c r="O64" s="26">
        <f t="shared" si="650"/>
        <v>0</v>
      </c>
      <c r="P64" s="26"/>
      <c r="Q64" s="26"/>
      <c r="R64" s="26">
        <f t="shared" si="651"/>
        <v>0</v>
      </c>
      <c r="S64" s="26">
        <f t="shared" ref="S64:T64" si="737">SUM(M64+P64)</f>
        <v>0</v>
      </c>
      <c r="T64" s="26">
        <f t="shared" si="737"/>
        <v>0</v>
      </c>
      <c r="U64" s="27">
        <f t="shared" si="653"/>
        <v>0</v>
      </c>
      <c r="V64" s="28">
        <f>Januari!AB64</f>
        <v>0</v>
      </c>
      <c r="W64" s="28">
        <f>Januari!AC64</f>
        <v>0</v>
      </c>
      <c r="X64" s="26">
        <f t="shared" si="654"/>
        <v>0</v>
      </c>
      <c r="Y64" s="26"/>
      <c r="Z64" s="26"/>
      <c r="AA64" s="26">
        <f t="shared" si="655"/>
        <v>0</v>
      </c>
      <c r="AB64" s="26">
        <f t="shared" ref="AB64:AC64" si="738">SUM(V64+Y64)</f>
        <v>0</v>
      </c>
      <c r="AC64" s="26">
        <f t="shared" si="738"/>
        <v>0</v>
      </c>
      <c r="AD64" s="27">
        <f t="shared" si="657"/>
        <v>0</v>
      </c>
      <c r="AE64" s="28">
        <f>Januari!AK64</f>
        <v>1</v>
      </c>
      <c r="AF64" s="28">
        <f>Januari!AL64</f>
        <v>0</v>
      </c>
      <c r="AG64" s="26">
        <f t="shared" si="658"/>
        <v>1</v>
      </c>
      <c r="AH64" s="25">
        <v>0</v>
      </c>
      <c r="AI64" s="25">
        <v>0</v>
      </c>
      <c r="AJ64" s="26">
        <f t="shared" si="659"/>
        <v>0</v>
      </c>
      <c r="AK64" s="26">
        <f t="shared" ref="AK64:AL64" si="739">SUM(AE64+AH64)</f>
        <v>1</v>
      </c>
      <c r="AL64" s="26">
        <f t="shared" si="739"/>
        <v>0</v>
      </c>
      <c r="AM64" s="27">
        <f t="shared" si="661"/>
        <v>1</v>
      </c>
      <c r="AN64" s="30">
        <f>Januari!AT64</f>
        <v>1</v>
      </c>
      <c r="AO64" s="26">
        <f>Januari!AU64</f>
        <v>7</v>
      </c>
      <c r="AP64" s="26">
        <f t="shared" si="662"/>
        <v>8</v>
      </c>
      <c r="AQ64" s="25">
        <v>1</v>
      </c>
      <c r="AR64" s="25">
        <v>1</v>
      </c>
      <c r="AS64" s="26">
        <f t="shared" si="663"/>
        <v>2</v>
      </c>
      <c r="AT64" s="26">
        <f t="shared" ref="AT64:AU64" si="740">SUM(AN64+AQ64)</f>
        <v>2</v>
      </c>
      <c r="AU64" s="26">
        <f t="shared" si="740"/>
        <v>8</v>
      </c>
      <c r="AV64" s="27">
        <f t="shared" si="665"/>
        <v>10</v>
      </c>
      <c r="AW64" s="28">
        <f>Januari!BC64</f>
        <v>0</v>
      </c>
      <c r="AX64" s="28">
        <f>Januari!BD64</f>
        <v>0</v>
      </c>
      <c r="AY64" s="26">
        <f t="shared" si="666"/>
        <v>0</v>
      </c>
      <c r="AZ64" s="25">
        <v>0</v>
      </c>
      <c r="BA64" s="25">
        <v>0</v>
      </c>
      <c r="BB64" s="26">
        <f t="shared" si="667"/>
        <v>0</v>
      </c>
      <c r="BC64" s="26">
        <f t="shared" ref="BC64:BD64" si="741">SUM(AW64+AZ64)</f>
        <v>0</v>
      </c>
      <c r="BD64" s="26">
        <f t="shared" si="741"/>
        <v>0</v>
      </c>
      <c r="BE64" s="27">
        <f t="shared" si="669"/>
        <v>0</v>
      </c>
      <c r="BF64" s="30">
        <f>Januari!BL64</f>
        <v>2</v>
      </c>
      <c r="BG64" s="26">
        <f>Januari!BM64</f>
        <v>11</v>
      </c>
      <c r="BH64" s="26">
        <f t="shared" si="670"/>
        <v>13</v>
      </c>
      <c r="BI64" s="48">
        <v>3</v>
      </c>
      <c r="BJ64" s="46">
        <v>0</v>
      </c>
      <c r="BK64" s="26">
        <f t="shared" si="671"/>
        <v>3</v>
      </c>
      <c r="BL64" s="26">
        <f t="shared" ref="BL64:BM64" si="742">SUM(BF64+BI64)</f>
        <v>5</v>
      </c>
      <c r="BM64" s="26">
        <f t="shared" si="742"/>
        <v>11</v>
      </c>
      <c r="BN64" s="27">
        <f t="shared" si="673"/>
        <v>16</v>
      </c>
      <c r="BO64" s="28">
        <f>Januari!BU64</f>
        <v>2</v>
      </c>
      <c r="BP64" s="28">
        <f>Januari!BV64</f>
        <v>0</v>
      </c>
      <c r="BQ64" s="26">
        <f t="shared" si="674"/>
        <v>2</v>
      </c>
      <c r="BR64" s="25">
        <v>0</v>
      </c>
      <c r="BS64" s="25">
        <v>0</v>
      </c>
      <c r="BT64" s="26">
        <f t="shared" si="712"/>
        <v>0</v>
      </c>
      <c r="BU64" s="26">
        <f t="shared" ref="BU64:BV64" si="743">SUM(BO64+BR64)</f>
        <v>2</v>
      </c>
      <c r="BV64" s="26">
        <f t="shared" si="743"/>
        <v>0</v>
      </c>
      <c r="BW64" s="27">
        <f t="shared" si="676"/>
        <v>2</v>
      </c>
      <c r="BX64" s="30">
        <f>Januari!CD64</f>
        <v>1</v>
      </c>
      <c r="BY64" s="26">
        <f>Januari!CE64</f>
        <v>1</v>
      </c>
      <c r="BZ64" s="26">
        <f t="shared" si="677"/>
        <v>2</v>
      </c>
      <c r="CA64" s="25">
        <v>1</v>
      </c>
      <c r="CB64" s="26"/>
      <c r="CC64" s="26">
        <f t="shared" si="678"/>
        <v>1</v>
      </c>
      <c r="CD64" s="26">
        <f t="shared" ref="CD64:CE64" si="744">SUM(BX64+CA64)</f>
        <v>2</v>
      </c>
      <c r="CE64" s="26">
        <f t="shared" si="744"/>
        <v>1</v>
      </c>
      <c r="CF64" s="27">
        <f t="shared" si="680"/>
        <v>3</v>
      </c>
      <c r="CG64" s="28">
        <f>Januari!CM64</f>
        <v>0</v>
      </c>
      <c r="CH64" s="28">
        <f>Januari!CN64</f>
        <v>0</v>
      </c>
      <c r="CI64" s="26">
        <f t="shared" si="681"/>
        <v>0</v>
      </c>
      <c r="CJ64" s="25">
        <v>0</v>
      </c>
      <c r="CK64" s="25">
        <v>0</v>
      </c>
      <c r="CL64" s="26">
        <f t="shared" si="682"/>
        <v>0</v>
      </c>
      <c r="CM64" s="26">
        <f t="shared" ref="CM64:CN64" si="745">SUM(CG64+CJ64)</f>
        <v>0</v>
      </c>
      <c r="CN64" s="26">
        <f t="shared" si="745"/>
        <v>0</v>
      </c>
      <c r="CO64" s="27">
        <f t="shared" si="684"/>
        <v>0</v>
      </c>
      <c r="CP64" s="31">
        <f ca="1">IFERROR(__xludf.DUMMYFUNCTION("""COMPUTED_VALUE"""),0)</f>
        <v>0</v>
      </c>
      <c r="CQ64" s="32">
        <f ca="1">IFERROR(__xludf.DUMMYFUNCTION("""COMPUTED_VALUE"""),7)</f>
        <v>7</v>
      </c>
      <c r="CR64" s="32">
        <f ca="1">IFERROR(__xludf.DUMMYFUNCTION("""COMPUTED_VALUE"""),7)</f>
        <v>7</v>
      </c>
      <c r="CS64" s="33">
        <f ca="1">IFERROR(__xludf.DUMMYFUNCTION("""COMPUTED_VALUE"""),1)</f>
        <v>1</v>
      </c>
      <c r="CT64" s="33">
        <f ca="1">IFERROR(__xludf.DUMMYFUNCTION("""COMPUTED_VALUE"""),5)</f>
        <v>5</v>
      </c>
      <c r="CU64" s="33">
        <f ca="1">IFERROR(__xludf.DUMMYFUNCTION("""COMPUTED_VALUE"""),6)</f>
        <v>6</v>
      </c>
      <c r="CV64" s="32">
        <f ca="1">IFERROR(__xludf.DUMMYFUNCTION("""COMPUTED_VALUE"""),1)</f>
        <v>1</v>
      </c>
      <c r="CW64" s="32">
        <f ca="1">IFERROR(__xludf.DUMMYFUNCTION("""COMPUTED_VALUE"""),12)</f>
        <v>12</v>
      </c>
      <c r="CX64" s="34">
        <f ca="1">IFERROR(__xludf.DUMMYFUNCTION("""COMPUTED_VALUE"""),13)</f>
        <v>13</v>
      </c>
      <c r="CY64" s="28">
        <f>Januari!DE64</f>
        <v>0</v>
      </c>
      <c r="CZ64" s="28">
        <f>Januari!DF64</f>
        <v>0</v>
      </c>
      <c r="DA64" s="26">
        <f t="shared" si="685"/>
        <v>0</v>
      </c>
      <c r="DB64" s="25">
        <v>0</v>
      </c>
      <c r="DC64" s="25">
        <v>0</v>
      </c>
      <c r="DD64" s="26">
        <f t="shared" si="686"/>
        <v>0</v>
      </c>
      <c r="DE64" s="26">
        <f t="shared" ref="DE64:DF64" si="746">SUM(CY64+DB64)</f>
        <v>0</v>
      </c>
      <c r="DF64" s="26">
        <f t="shared" si="746"/>
        <v>0</v>
      </c>
      <c r="DG64" s="27">
        <f t="shared" si="688"/>
        <v>0</v>
      </c>
      <c r="DH64" s="30">
        <f>Januari!DN64</f>
        <v>7</v>
      </c>
      <c r="DI64" s="28">
        <f>Januari!DO64</f>
        <v>8</v>
      </c>
      <c r="DJ64" s="26">
        <f t="shared" si="689"/>
        <v>15</v>
      </c>
      <c r="DK64" s="25">
        <v>6</v>
      </c>
      <c r="DL64" s="25">
        <v>3</v>
      </c>
      <c r="DM64" s="26">
        <f t="shared" si="690"/>
        <v>9</v>
      </c>
      <c r="DN64" s="26">
        <f t="shared" ref="DN64:DO64" si="747">SUM(DH64+DK64)</f>
        <v>13</v>
      </c>
      <c r="DO64" s="26">
        <f t="shared" si="747"/>
        <v>11</v>
      </c>
      <c r="DP64" s="27">
        <f t="shared" si="692"/>
        <v>24</v>
      </c>
      <c r="DQ64" s="25">
        <f>Januari!DW64</f>
        <v>0</v>
      </c>
      <c r="DR64" s="25">
        <f>Januari!DX64</f>
        <v>0</v>
      </c>
      <c r="DS64" s="26">
        <f t="shared" si="693"/>
        <v>0</v>
      </c>
      <c r="DT64" s="68">
        <v>0</v>
      </c>
      <c r="DU64" s="59">
        <v>0</v>
      </c>
      <c r="DV64" s="26">
        <f t="shared" si="694"/>
        <v>0</v>
      </c>
      <c r="DW64" s="26">
        <f t="shared" ref="DW64:DX64" si="748">SUM(DQ64+DT64)</f>
        <v>0</v>
      </c>
      <c r="DX64" s="26">
        <f t="shared" si="748"/>
        <v>0</v>
      </c>
      <c r="DY64" s="27">
        <f t="shared" si="696"/>
        <v>0</v>
      </c>
      <c r="DZ64" s="30">
        <f>Januari!EF64</f>
        <v>2</v>
      </c>
      <c r="EA64" s="26">
        <f>Januari!EG64</f>
        <v>0</v>
      </c>
      <c r="EB64" s="26">
        <f t="shared" si="697"/>
        <v>2</v>
      </c>
      <c r="EC64" s="25">
        <v>1</v>
      </c>
      <c r="ED64" s="26"/>
      <c r="EE64" s="26">
        <f t="shared" si="698"/>
        <v>1</v>
      </c>
      <c r="EF64" s="26">
        <f t="shared" ref="EF64:EG64" si="749">SUM(DZ64+EC64)</f>
        <v>3</v>
      </c>
      <c r="EG64" s="26">
        <f t="shared" si="749"/>
        <v>0</v>
      </c>
      <c r="EH64" s="27">
        <f t="shared" si="700"/>
        <v>3</v>
      </c>
      <c r="EI64" s="30">
        <f>Januari!EO64</f>
        <v>0</v>
      </c>
      <c r="EJ64" s="26">
        <f>Januari!EP64</f>
        <v>0</v>
      </c>
      <c r="EK64" s="26">
        <f t="shared" si="701"/>
        <v>0</v>
      </c>
      <c r="EL64" s="26"/>
      <c r="EM64" s="26"/>
      <c r="EN64" s="26">
        <f t="shared" si="702"/>
        <v>0</v>
      </c>
      <c r="EO64" s="26">
        <f t="shared" ref="EO64:EP64" si="750">SUM(EI64+EL64)</f>
        <v>0</v>
      </c>
      <c r="EP64" s="26">
        <f t="shared" si="750"/>
        <v>0</v>
      </c>
      <c r="EQ64" s="27">
        <f t="shared" si="704"/>
        <v>0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24">
        <f>Januari!J65</f>
        <v>0</v>
      </c>
      <c r="E65" s="39">
        <f>Januari!K65</f>
        <v>0</v>
      </c>
      <c r="F65" s="26">
        <f t="shared" si="646"/>
        <v>0</v>
      </c>
      <c r="G65" s="26"/>
      <c r="H65" s="25">
        <v>0</v>
      </c>
      <c r="I65" s="26">
        <f t="shared" si="647"/>
        <v>0</v>
      </c>
      <c r="J65" s="26">
        <f t="shared" ref="J65:K65" si="751">SUM(D65+G65)</f>
        <v>0</v>
      </c>
      <c r="K65" s="26">
        <f t="shared" si="751"/>
        <v>0</v>
      </c>
      <c r="L65" s="27">
        <f t="shared" si="649"/>
        <v>0</v>
      </c>
      <c r="M65" s="28">
        <f>Januari!S65</f>
        <v>0</v>
      </c>
      <c r="N65" s="26">
        <f>Januari!T65</f>
        <v>0</v>
      </c>
      <c r="O65" s="26">
        <f t="shared" si="650"/>
        <v>0</v>
      </c>
      <c r="P65" s="26"/>
      <c r="Q65" s="26"/>
      <c r="R65" s="26">
        <f t="shared" si="651"/>
        <v>0</v>
      </c>
      <c r="S65" s="26">
        <f t="shared" ref="S65:T65" si="752">SUM(M65+P65)</f>
        <v>0</v>
      </c>
      <c r="T65" s="26">
        <f t="shared" si="752"/>
        <v>0</v>
      </c>
      <c r="U65" s="27">
        <f t="shared" si="653"/>
        <v>0</v>
      </c>
      <c r="V65" s="28">
        <f>Januari!AB65</f>
        <v>0</v>
      </c>
      <c r="W65" s="28">
        <f>Januari!AC65</f>
        <v>0</v>
      </c>
      <c r="X65" s="26">
        <f t="shared" si="654"/>
        <v>0</v>
      </c>
      <c r="Y65" s="26"/>
      <c r="Z65" s="26"/>
      <c r="AA65" s="26">
        <f t="shared" si="655"/>
        <v>0</v>
      </c>
      <c r="AB65" s="26">
        <f t="shared" ref="AB65:AC65" si="753">SUM(V65+Y65)</f>
        <v>0</v>
      </c>
      <c r="AC65" s="26">
        <f t="shared" si="753"/>
        <v>0</v>
      </c>
      <c r="AD65" s="27">
        <f t="shared" si="657"/>
        <v>0</v>
      </c>
      <c r="AE65" s="28">
        <f>Januari!AK65</f>
        <v>1</v>
      </c>
      <c r="AF65" s="28">
        <f>Januari!AL65</f>
        <v>0</v>
      </c>
      <c r="AG65" s="26">
        <f t="shared" si="658"/>
        <v>1</v>
      </c>
      <c r="AH65" s="25">
        <v>0</v>
      </c>
      <c r="AI65" s="25">
        <v>0</v>
      </c>
      <c r="AJ65" s="26">
        <f t="shared" si="659"/>
        <v>0</v>
      </c>
      <c r="AK65" s="26">
        <f t="shared" ref="AK65:AL65" si="754">SUM(AE65+AH65)</f>
        <v>1</v>
      </c>
      <c r="AL65" s="26">
        <f t="shared" si="754"/>
        <v>0</v>
      </c>
      <c r="AM65" s="27">
        <f t="shared" si="661"/>
        <v>1</v>
      </c>
      <c r="AN65" s="30">
        <f>Januari!AT65</f>
        <v>1</v>
      </c>
      <c r="AO65" s="26">
        <f>Januari!AU65</f>
        <v>7</v>
      </c>
      <c r="AP65" s="26">
        <f t="shared" si="662"/>
        <v>8</v>
      </c>
      <c r="AQ65" s="25">
        <v>1</v>
      </c>
      <c r="AR65" s="25">
        <v>1</v>
      </c>
      <c r="AS65" s="26">
        <f t="shared" si="663"/>
        <v>2</v>
      </c>
      <c r="AT65" s="26">
        <f t="shared" ref="AT65:AU65" si="755">SUM(AN65+AQ65)</f>
        <v>2</v>
      </c>
      <c r="AU65" s="26">
        <f t="shared" si="755"/>
        <v>8</v>
      </c>
      <c r="AV65" s="27">
        <f t="shared" si="665"/>
        <v>10</v>
      </c>
      <c r="AW65" s="28">
        <f>Januari!BC65</f>
        <v>0</v>
      </c>
      <c r="AX65" s="28">
        <f>Januari!BD65</f>
        <v>0</v>
      </c>
      <c r="AY65" s="26">
        <f t="shared" si="666"/>
        <v>0</v>
      </c>
      <c r="AZ65" s="25">
        <v>0</v>
      </c>
      <c r="BA65" s="25">
        <v>0</v>
      </c>
      <c r="BB65" s="26">
        <f t="shared" si="667"/>
        <v>0</v>
      </c>
      <c r="BC65" s="26">
        <f t="shared" ref="BC65:BD65" si="756">SUM(AW65+AZ65)</f>
        <v>0</v>
      </c>
      <c r="BD65" s="26">
        <f t="shared" si="756"/>
        <v>0</v>
      </c>
      <c r="BE65" s="27">
        <f t="shared" si="669"/>
        <v>0</v>
      </c>
      <c r="BF65" s="30">
        <f>Januari!BL65</f>
        <v>0</v>
      </c>
      <c r="BG65" s="26">
        <f>Januari!BM65</f>
        <v>11</v>
      </c>
      <c r="BH65" s="26">
        <f t="shared" si="670"/>
        <v>11</v>
      </c>
      <c r="BI65" s="60"/>
      <c r="BJ65" s="46">
        <v>0</v>
      </c>
      <c r="BK65" s="26">
        <f t="shared" si="671"/>
        <v>0</v>
      </c>
      <c r="BL65" s="26">
        <f t="shared" ref="BL65:BM65" si="757">SUM(BF65+BI65)</f>
        <v>0</v>
      </c>
      <c r="BM65" s="26">
        <f t="shared" si="757"/>
        <v>11</v>
      </c>
      <c r="BN65" s="27">
        <f t="shared" si="673"/>
        <v>11</v>
      </c>
      <c r="BO65" s="28">
        <f>Januari!BU65</f>
        <v>2</v>
      </c>
      <c r="BP65" s="28">
        <f>Januari!BV65</f>
        <v>0</v>
      </c>
      <c r="BQ65" s="26">
        <f t="shared" si="674"/>
        <v>2</v>
      </c>
      <c r="BR65" s="25">
        <v>0</v>
      </c>
      <c r="BS65" s="25">
        <v>0</v>
      </c>
      <c r="BT65" s="26">
        <f t="shared" si="712"/>
        <v>0</v>
      </c>
      <c r="BU65" s="26">
        <f t="shared" ref="BU65:BV65" si="758">SUM(BO65+BR65)</f>
        <v>2</v>
      </c>
      <c r="BV65" s="26">
        <f t="shared" si="758"/>
        <v>0</v>
      </c>
      <c r="BW65" s="27">
        <f t="shared" si="676"/>
        <v>2</v>
      </c>
      <c r="BX65" s="30">
        <f>Januari!CD65</f>
        <v>0</v>
      </c>
      <c r="BY65" s="26">
        <f>Januari!CE65</f>
        <v>1</v>
      </c>
      <c r="BZ65" s="26">
        <f t="shared" si="677"/>
        <v>1</v>
      </c>
      <c r="CA65" s="26"/>
      <c r="CB65" s="26"/>
      <c r="CC65" s="26">
        <f t="shared" si="678"/>
        <v>0</v>
      </c>
      <c r="CD65" s="26">
        <f t="shared" ref="CD65:CE65" si="759">SUM(BX65+CA65)</f>
        <v>0</v>
      </c>
      <c r="CE65" s="26">
        <f t="shared" si="759"/>
        <v>1</v>
      </c>
      <c r="CF65" s="27">
        <f t="shared" si="680"/>
        <v>1</v>
      </c>
      <c r="CG65" s="28">
        <f>Januari!CM65</f>
        <v>0</v>
      </c>
      <c r="CH65" s="28">
        <f>Januari!CN65</f>
        <v>0</v>
      </c>
      <c r="CI65" s="26">
        <f t="shared" si="681"/>
        <v>0</v>
      </c>
      <c r="CJ65" s="25">
        <v>0</v>
      </c>
      <c r="CK65" s="25">
        <v>0</v>
      </c>
      <c r="CL65" s="26">
        <f t="shared" si="682"/>
        <v>0</v>
      </c>
      <c r="CM65" s="26">
        <f t="shared" ref="CM65:CN65" si="760">SUM(CG65+CJ65)</f>
        <v>0</v>
      </c>
      <c r="CN65" s="26">
        <f t="shared" si="760"/>
        <v>0</v>
      </c>
      <c r="CO65" s="27">
        <f t="shared" si="684"/>
        <v>0</v>
      </c>
      <c r="CP65" s="31"/>
      <c r="CQ65" s="32">
        <f ca="1">IFERROR(__xludf.DUMMYFUNCTION("""COMPUTED_VALUE"""),7)</f>
        <v>7</v>
      </c>
      <c r="CR65" s="32">
        <f ca="1">IFERROR(__xludf.DUMMYFUNCTION("""COMPUTED_VALUE"""),7)</f>
        <v>7</v>
      </c>
      <c r="CS65" s="33"/>
      <c r="CT65" s="33">
        <f ca="1">IFERROR(__xludf.DUMMYFUNCTION("""COMPUTED_VALUE"""),5)</f>
        <v>5</v>
      </c>
      <c r="CU65" s="33">
        <f ca="1">IFERROR(__xludf.DUMMYFUNCTION("""COMPUTED_VALUE"""),5)</f>
        <v>5</v>
      </c>
      <c r="CV65" s="32"/>
      <c r="CW65" s="32">
        <f ca="1">IFERROR(__xludf.DUMMYFUNCTION("""COMPUTED_VALUE"""),12)</f>
        <v>12</v>
      </c>
      <c r="CX65" s="34">
        <f ca="1">IFERROR(__xludf.DUMMYFUNCTION("""COMPUTED_VALUE"""),12)</f>
        <v>12</v>
      </c>
      <c r="CY65" s="28">
        <f>Januari!DE65</f>
        <v>0</v>
      </c>
      <c r="CZ65" s="28">
        <f>Januari!DF65</f>
        <v>0</v>
      </c>
      <c r="DA65" s="26">
        <f t="shared" si="685"/>
        <v>0</v>
      </c>
      <c r="DB65" s="25">
        <v>0</v>
      </c>
      <c r="DC65" s="25">
        <v>0</v>
      </c>
      <c r="DD65" s="26">
        <f t="shared" si="686"/>
        <v>0</v>
      </c>
      <c r="DE65" s="26">
        <f t="shared" ref="DE65:DF65" si="761">SUM(CY65+DB65)</f>
        <v>0</v>
      </c>
      <c r="DF65" s="26">
        <f t="shared" si="761"/>
        <v>0</v>
      </c>
      <c r="DG65" s="27">
        <f t="shared" si="688"/>
        <v>0</v>
      </c>
      <c r="DH65" s="30">
        <f>Januari!DN65</f>
        <v>0</v>
      </c>
      <c r="DI65" s="28">
        <f>Januari!DO65</f>
        <v>8</v>
      </c>
      <c r="DJ65" s="26">
        <f t="shared" si="689"/>
        <v>8</v>
      </c>
      <c r="DK65" s="26"/>
      <c r="DL65" s="25">
        <v>3</v>
      </c>
      <c r="DM65" s="26">
        <f t="shared" si="690"/>
        <v>3</v>
      </c>
      <c r="DN65" s="26">
        <f t="shared" ref="DN65:DO65" si="762">SUM(DH65+DK65)</f>
        <v>0</v>
      </c>
      <c r="DO65" s="26">
        <f t="shared" si="762"/>
        <v>11</v>
      </c>
      <c r="DP65" s="27">
        <f t="shared" si="692"/>
        <v>11</v>
      </c>
      <c r="DQ65" s="25">
        <f>Januari!DW65</f>
        <v>0</v>
      </c>
      <c r="DR65" s="25">
        <f>Januari!DX65</f>
        <v>0</v>
      </c>
      <c r="DS65" s="26">
        <f t="shared" si="693"/>
        <v>0</v>
      </c>
      <c r="DT65" s="92"/>
      <c r="DU65" s="59">
        <v>0</v>
      </c>
      <c r="DV65" s="26">
        <f t="shared" si="694"/>
        <v>0</v>
      </c>
      <c r="DW65" s="26">
        <f t="shared" ref="DW65:DX65" si="763">SUM(DQ65+DT65)</f>
        <v>0</v>
      </c>
      <c r="DX65" s="26">
        <f t="shared" si="763"/>
        <v>0</v>
      </c>
      <c r="DY65" s="27">
        <f t="shared" si="696"/>
        <v>0</v>
      </c>
      <c r="DZ65" s="30">
        <f>Januari!EF65</f>
        <v>0</v>
      </c>
      <c r="EA65" s="26">
        <f>Januari!EG65</f>
        <v>0</v>
      </c>
      <c r="EB65" s="26">
        <f t="shared" si="697"/>
        <v>0</v>
      </c>
      <c r="EC65" s="26"/>
      <c r="ED65" s="26"/>
      <c r="EE65" s="26">
        <f t="shared" si="698"/>
        <v>0</v>
      </c>
      <c r="EF65" s="26">
        <f t="shared" ref="EF65:EG65" si="764">SUM(DZ65+EC65)</f>
        <v>0</v>
      </c>
      <c r="EG65" s="26">
        <f t="shared" si="764"/>
        <v>0</v>
      </c>
      <c r="EH65" s="27">
        <f t="shared" si="700"/>
        <v>0</v>
      </c>
      <c r="EI65" s="30">
        <f>Januari!EO65</f>
        <v>0</v>
      </c>
      <c r="EJ65" s="26">
        <f>Januari!EP65</f>
        <v>0</v>
      </c>
      <c r="EK65" s="26">
        <f t="shared" si="701"/>
        <v>0</v>
      </c>
      <c r="EL65" s="26"/>
      <c r="EM65" s="26"/>
      <c r="EN65" s="26">
        <f t="shared" si="702"/>
        <v>0</v>
      </c>
      <c r="EO65" s="26">
        <f t="shared" ref="EO65:EP65" si="765">SUM(EI65+EL65)</f>
        <v>0</v>
      </c>
      <c r="EP65" s="26">
        <f t="shared" si="765"/>
        <v>0</v>
      </c>
      <c r="EQ65" s="27">
        <f t="shared" si="704"/>
        <v>0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24">
        <f>Januari!J66</f>
        <v>0</v>
      </c>
      <c r="E66" s="39">
        <f>Januari!K66</f>
        <v>0</v>
      </c>
      <c r="F66" s="26">
        <f t="shared" si="646"/>
        <v>0</v>
      </c>
      <c r="G66" s="26"/>
      <c r="H66" s="25">
        <v>0</v>
      </c>
      <c r="I66" s="26">
        <f t="shared" si="647"/>
        <v>0</v>
      </c>
      <c r="J66" s="26">
        <f t="shared" ref="J66:K66" si="766">SUM(D66+G66)</f>
        <v>0</v>
      </c>
      <c r="K66" s="26">
        <f t="shared" si="766"/>
        <v>0</v>
      </c>
      <c r="L66" s="27">
        <f t="shared" si="649"/>
        <v>0</v>
      </c>
      <c r="M66" s="28">
        <f>Januari!S66</f>
        <v>0</v>
      </c>
      <c r="N66" s="26">
        <f>Januari!T66</f>
        <v>0</v>
      </c>
      <c r="O66" s="26">
        <f t="shared" si="650"/>
        <v>0</v>
      </c>
      <c r="P66" s="26"/>
      <c r="Q66" s="26"/>
      <c r="R66" s="26">
        <f t="shared" si="651"/>
        <v>0</v>
      </c>
      <c r="S66" s="26">
        <f t="shared" ref="S66:T66" si="767">SUM(M66+P66)</f>
        <v>0</v>
      </c>
      <c r="T66" s="26">
        <f t="shared" si="767"/>
        <v>0</v>
      </c>
      <c r="U66" s="27">
        <f t="shared" si="653"/>
        <v>0</v>
      </c>
      <c r="V66" s="28">
        <f>Januari!AB66</f>
        <v>0</v>
      </c>
      <c r="W66" s="28">
        <f>Januari!AC66</f>
        <v>0</v>
      </c>
      <c r="X66" s="26">
        <f t="shared" si="654"/>
        <v>0</v>
      </c>
      <c r="Y66" s="26"/>
      <c r="Z66" s="26"/>
      <c r="AA66" s="26">
        <f t="shared" si="655"/>
        <v>0</v>
      </c>
      <c r="AB66" s="26">
        <f t="shared" ref="AB66:AC66" si="768">SUM(V66+Y66)</f>
        <v>0</v>
      </c>
      <c r="AC66" s="26">
        <f t="shared" si="768"/>
        <v>0</v>
      </c>
      <c r="AD66" s="27">
        <f t="shared" si="657"/>
        <v>0</v>
      </c>
      <c r="AE66" s="28">
        <f>Januari!AK66</f>
        <v>1</v>
      </c>
      <c r="AF66" s="28">
        <f>Januari!AL66</f>
        <v>0</v>
      </c>
      <c r="AG66" s="26">
        <f t="shared" si="658"/>
        <v>1</v>
      </c>
      <c r="AH66" s="25">
        <v>0</v>
      </c>
      <c r="AI66" s="25">
        <v>0</v>
      </c>
      <c r="AJ66" s="26">
        <f t="shared" si="659"/>
        <v>0</v>
      </c>
      <c r="AK66" s="26">
        <f t="shared" ref="AK66:AL66" si="769">SUM(AE66+AH66)</f>
        <v>1</v>
      </c>
      <c r="AL66" s="26">
        <f t="shared" si="769"/>
        <v>0</v>
      </c>
      <c r="AM66" s="27">
        <f t="shared" si="661"/>
        <v>1</v>
      </c>
      <c r="AN66" s="30">
        <f>Januari!AT66</f>
        <v>1</v>
      </c>
      <c r="AO66" s="26">
        <f>Januari!AU66</f>
        <v>7</v>
      </c>
      <c r="AP66" s="26">
        <f t="shared" si="662"/>
        <v>8</v>
      </c>
      <c r="AQ66" s="25">
        <v>1</v>
      </c>
      <c r="AR66" s="25">
        <v>1</v>
      </c>
      <c r="AS66" s="26">
        <f t="shared" si="663"/>
        <v>2</v>
      </c>
      <c r="AT66" s="26">
        <f t="shared" ref="AT66:AU66" si="770">SUM(AN66+AQ66)</f>
        <v>2</v>
      </c>
      <c r="AU66" s="26">
        <f t="shared" si="770"/>
        <v>8</v>
      </c>
      <c r="AV66" s="27">
        <f t="shared" si="665"/>
        <v>10</v>
      </c>
      <c r="AW66" s="28">
        <f>Januari!BC66</f>
        <v>0</v>
      </c>
      <c r="AX66" s="28">
        <f>Januari!BD66</f>
        <v>0</v>
      </c>
      <c r="AY66" s="26">
        <f t="shared" si="666"/>
        <v>0</v>
      </c>
      <c r="AZ66" s="25">
        <v>0</v>
      </c>
      <c r="BA66" s="25">
        <v>0</v>
      </c>
      <c r="BB66" s="26">
        <f t="shared" si="667"/>
        <v>0</v>
      </c>
      <c r="BC66" s="26">
        <f t="shared" ref="BC66:BD66" si="771">SUM(AW66+AZ66)</f>
        <v>0</v>
      </c>
      <c r="BD66" s="26">
        <f t="shared" si="771"/>
        <v>0</v>
      </c>
      <c r="BE66" s="27">
        <f t="shared" si="669"/>
        <v>0</v>
      </c>
      <c r="BF66" s="30">
        <f>Januari!BL66</f>
        <v>0</v>
      </c>
      <c r="BG66" s="26">
        <f>Januari!BM66</f>
        <v>11</v>
      </c>
      <c r="BH66" s="26">
        <f t="shared" si="670"/>
        <v>11</v>
      </c>
      <c r="BI66" s="60"/>
      <c r="BJ66" s="46">
        <v>0</v>
      </c>
      <c r="BK66" s="26">
        <f t="shared" si="671"/>
        <v>0</v>
      </c>
      <c r="BL66" s="26">
        <f t="shared" ref="BL66:BM66" si="772">SUM(BF66+BI66)</f>
        <v>0</v>
      </c>
      <c r="BM66" s="26">
        <f t="shared" si="772"/>
        <v>11</v>
      </c>
      <c r="BN66" s="27">
        <f t="shared" si="673"/>
        <v>11</v>
      </c>
      <c r="BO66" s="28">
        <f>Januari!BU66</f>
        <v>0</v>
      </c>
      <c r="BP66" s="28">
        <f>Januari!BV66</f>
        <v>0</v>
      </c>
      <c r="BQ66" s="26">
        <f t="shared" si="674"/>
        <v>0</v>
      </c>
      <c r="BR66" s="25">
        <v>0</v>
      </c>
      <c r="BS66" s="25">
        <v>0</v>
      </c>
      <c r="BT66" s="26">
        <f t="shared" si="712"/>
        <v>0</v>
      </c>
      <c r="BU66" s="26">
        <f t="shared" ref="BU66:BV66" si="773">SUM(BO66+BR66)</f>
        <v>0</v>
      </c>
      <c r="BV66" s="26">
        <f t="shared" si="773"/>
        <v>0</v>
      </c>
      <c r="BW66" s="27">
        <f t="shared" si="676"/>
        <v>0</v>
      </c>
      <c r="BX66" s="30">
        <f>Januari!CD66</f>
        <v>0</v>
      </c>
      <c r="BY66" s="26">
        <f>Januari!CE66</f>
        <v>1</v>
      </c>
      <c r="BZ66" s="26">
        <f t="shared" si="677"/>
        <v>1</v>
      </c>
      <c r="CA66" s="26"/>
      <c r="CB66" s="26"/>
      <c r="CC66" s="26">
        <f t="shared" si="678"/>
        <v>0</v>
      </c>
      <c r="CD66" s="26">
        <f t="shared" ref="CD66:CE66" si="774">SUM(BX66+CA66)</f>
        <v>0</v>
      </c>
      <c r="CE66" s="26">
        <f t="shared" si="774"/>
        <v>1</v>
      </c>
      <c r="CF66" s="27">
        <f t="shared" si="680"/>
        <v>1</v>
      </c>
      <c r="CG66" s="28">
        <f>Januari!CM66</f>
        <v>0</v>
      </c>
      <c r="CH66" s="28">
        <f>Januari!CN66</f>
        <v>0</v>
      </c>
      <c r="CI66" s="26">
        <f t="shared" si="681"/>
        <v>0</v>
      </c>
      <c r="CJ66" s="25">
        <v>0</v>
      </c>
      <c r="CK66" s="25">
        <v>0</v>
      </c>
      <c r="CL66" s="26">
        <f t="shared" si="682"/>
        <v>0</v>
      </c>
      <c r="CM66" s="26">
        <f t="shared" ref="CM66:CN66" si="775">SUM(CG66+CJ66)</f>
        <v>0</v>
      </c>
      <c r="CN66" s="26">
        <f t="shared" si="775"/>
        <v>0</v>
      </c>
      <c r="CO66" s="27">
        <f t="shared" si="684"/>
        <v>0</v>
      </c>
      <c r="CP66" s="31"/>
      <c r="CQ66" s="32">
        <f ca="1">IFERROR(__xludf.DUMMYFUNCTION("""COMPUTED_VALUE"""),7)</f>
        <v>7</v>
      </c>
      <c r="CR66" s="32">
        <f ca="1">IFERROR(__xludf.DUMMYFUNCTION("""COMPUTED_VALUE"""),7)</f>
        <v>7</v>
      </c>
      <c r="CS66" s="33"/>
      <c r="CT66" s="33">
        <f ca="1">IFERROR(__xludf.DUMMYFUNCTION("""COMPUTED_VALUE"""),5)</f>
        <v>5</v>
      </c>
      <c r="CU66" s="33">
        <f ca="1">IFERROR(__xludf.DUMMYFUNCTION("""COMPUTED_VALUE"""),5)</f>
        <v>5</v>
      </c>
      <c r="CV66" s="32"/>
      <c r="CW66" s="32">
        <f ca="1">IFERROR(__xludf.DUMMYFUNCTION("""COMPUTED_VALUE"""),12)</f>
        <v>12</v>
      </c>
      <c r="CX66" s="34">
        <f ca="1">IFERROR(__xludf.DUMMYFUNCTION("""COMPUTED_VALUE"""),12)</f>
        <v>12</v>
      </c>
      <c r="CY66" s="28">
        <f>Januari!DE66</f>
        <v>0</v>
      </c>
      <c r="CZ66" s="28">
        <f>Januari!DF66</f>
        <v>0</v>
      </c>
      <c r="DA66" s="26">
        <f t="shared" si="685"/>
        <v>0</v>
      </c>
      <c r="DB66" s="25">
        <v>0</v>
      </c>
      <c r="DC66" s="25">
        <v>0</v>
      </c>
      <c r="DD66" s="26">
        <f t="shared" si="686"/>
        <v>0</v>
      </c>
      <c r="DE66" s="26">
        <f t="shared" ref="DE66:DF66" si="776">SUM(CY66+DB66)</f>
        <v>0</v>
      </c>
      <c r="DF66" s="26">
        <f t="shared" si="776"/>
        <v>0</v>
      </c>
      <c r="DG66" s="27">
        <f t="shared" si="688"/>
        <v>0</v>
      </c>
      <c r="DH66" s="30">
        <f>Januari!DN66</f>
        <v>0</v>
      </c>
      <c r="DI66" s="28">
        <f>Januari!DO66</f>
        <v>8</v>
      </c>
      <c r="DJ66" s="26">
        <f t="shared" si="689"/>
        <v>8</v>
      </c>
      <c r="DK66" s="26"/>
      <c r="DL66" s="25">
        <v>3</v>
      </c>
      <c r="DM66" s="26">
        <f t="shared" si="690"/>
        <v>3</v>
      </c>
      <c r="DN66" s="26">
        <f t="shared" ref="DN66:DO66" si="777">SUM(DH66+DK66)</f>
        <v>0</v>
      </c>
      <c r="DO66" s="26">
        <f t="shared" si="777"/>
        <v>11</v>
      </c>
      <c r="DP66" s="27">
        <f t="shared" si="692"/>
        <v>11</v>
      </c>
      <c r="DQ66" s="25">
        <f>Januari!DW66</f>
        <v>0</v>
      </c>
      <c r="DR66" s="25">
        <f>Januari!DX66</f>
        <v>0</v>
      </c>
      <c r="DS66" s="26">
        <f t="shared" si="693"/>
        <v>0</v>
      </c>
      <c r="DT66" s="92"/>
      <c r="DU66" s="59">
        <v>0</v>
      </c>
      <c r="DV66" s="26">
        <f t="shared" si="694"/>
        <v>0</v>
      </c>
      <c r="DW66" s="26">
        <f t="shared" ref="DW66:DX66" si="778">SUM(DQ66+DT66)</f>
        <v>0</v>
      </c>
      <c r="DX66" s="26">
        <f t="shared" si="778"/>
        <v>0</v>
      </c>
      <c r="DY66" s="27">
        <f t="shared" si="696"/>
        <v>0</v>
      </c>
      <c r="DZ66" s="30">
        <f>Januari!EF66</f>
        <v>0</v>
      </c>
      <c r="EA66" s="26">
        <f>Januari!EG66</f>
        <v>0</v>
      </c>
      <c r="EB66" s="26">
        <f t="shared" si="697"/>
        <v>0</v>
      </c>
      <c r="EC66" s="26"/>
      <c r="ED66" s="26"/>
      <c r="EE66" s="26">
        <f t="shared" si="698"/>
        <v>0</v>
      </c>
      <c r="EF66" s="26">
        <f t="shared" ref="EF66:EG66" si="779">SUM(DZ66+EC66)</f>
        <v>0</v>
      </c>
      <c r="EG66" s="26">
        <f t="shared" si="779"/>
        <v>0</v>
      </c>
      <c r="EH66" s="27">
        <f t="shared" si="700"/>
        <v>0</v>
      </c>
      <c r="EI66" s="30">
        <f>Januari!EO66</f>
        <v>0</v>
      </c>
      <c r="EJ66" s="26">
        <f>Januari!EP66</f>
        <v>0</v>
      </c>
      <c r="EK66" s="26">
        <f t="shared" si="701"/>
        <v>0</v>
      </c>
      <c r="EL66" s="26"/>
      <c r="EM66" s="26"/>
      <c r="EN66" s="26">
        <f t="shared" si="702"/>
        <v>0</v>
      </c>
      <c r="EO66" s="26">
        <f t="shared" ref="EO66:EP66" si="780">SUM(EI66+EL66)</f>
        <v>0</v>
      </c>
      <c r="EP66" s="26">
        <f t="shared" si="780"/>
        <v>0</v>
      </c>
      <c r="EQ66" s="27">
        <f t="shared" si="704"/>
        <v>0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24">
        <f>Januari!J67</f>
        <v>0</v>
      </c>
      <c r="E67" s="39">
        <f>Januari!K67</f>
        <v>0</v>
      </c>
      <c r="F67" s="26">
        <f t="shared" si="646"/>
        <v>0</v>
      </c>
      <c r="G67" s="26"/>
      <c r="H67" s="25">
        <v>0</v>
      </c>
      <c r="I67" s="26">
        <f t="shared" si="647"/>
        <v>0</v>
      </c>
      <c r="J67" s="26">
        <f t="shared" ref="J67:K67" si="781">SUM(D67+G67)</f>
        <v>0</v>
      </c>
      <c r="K67" s="26">
        <f t="shared" si="781"/>
        <v>0</v>
      </c>
      <c r="L67" s="27">
        <f t="shared" si="649"/>
        <v>0</v>
      </c>
      <c r="M67" s="28">
        <f>Januari!S67</f>
        <v>0</v>
      </c>
      <c r="N67" s="26">
        <f>Januari!T67</f>
        <v>0</v>
      </c>
      <c r="O67" s="26">
        <f t="shared" si="650"/>
        <v>0</v>
      </c>
      <c r="P67" s="26"/>
      <c r="Q67" s="26"/>
      <c r="R67" s="26">
        <f t="shared" si="651"/>
        <v>0</v>
      </c>
      <c r="S67" s="26">
        <f t="shared" ref="S67:T67" si="782">SUM(M67+P67)</f>
        <v>0</v>
      </c>
      <c r="T67" s="26">
        <f t="shared" si="782"/>
        <v>0</v>
      </c>
      <c r="U67" s="27">
        <f t="shared" si="653"/>
        <v>0</v>
      </c>
      <c r="V67" s="28">
        <f>Januari!AB67</f>
        <v>0</v>
      </c>
      <c r="W67" s="28">
        <f>Januari!AC67</f>
        <v>0</v>
      </c>
      <c r="X67" s="26">
        <f t="shared" si="654"/>
        <v>0</v>
      </c>
      <c r="Y67" s="26"/>
      <c r="Z67" s="26"/>
      <c r="AA67" s="26">
        <f t="shared" si="655"/>
        <v>0</v>
      </c>
      <c r="AB67" s="26">
        <f t="shared" ref="AB67:AC67" si="783">SUM(V67+Y67)</f>
        <v>0</v>
      </c>
      <c r="AC67" s="26">
        <f t="shared" si="783"/>
        <v>0</v>
      </c>
      <c r="AD67" s="27">
        <f t="shared" si="657"/>
        <v>0</v>
      </c>
      <c r="AE67" s="28">
        <f>Januari!AK67</f>
        <v>1</v>
      </c>
      <c r="AF67" s="28">
        <f>Januari!AL67</f>
        <v>0</v>
      </c>
      <c r="AG67" s="26">
        <f t="shared" si="658"/>
        <v>1</v>
      </c>
      <c r="AH67" s="25">
        <v>0</v>
      </c>
      <c r="AI67" s="25">
        <v>0</v>
      </c>
      <c r="AJ67" s="26">
        <f t="shared" si="659"/>
        <v>0</v>
      </c>
      <c r="AK67" s="26">
        <f t="shared" ref="AK67:AL67" si="784">SUM(AE67+AH67)</f>
        <v>1</v>
      </c>
      <c r="AL67" s="26">
        <f t="shared" si="784"/>
        <v>0</v>
      </c>
      <c r="AM67" s="27">
        <f t="shared" si="661"/>
        <v>1</v>
      </c>
      <c r="AN67" s="30">
        <f>Januari!AT67</f>
        <v>1</v>
      </c>
      <c r="AO67" s="26">
        <f>Januari!AU67</f>
        <v>7</v>
      </c>
      <c r="AP67" s="26">
        <f t="shared" si="662"/>
        <v>8</v>
      </c>
      <c r="AQ67" s="25">
        <v>1</v>
      </c>
      <c r="AR67" s="25">
        <v>1</v>
      </c>
      <c r="AS67" s="26">
        <f t="shared" si="663"/>
        <v>2</v>
      </c>
      <c r="AT67" s="26">
        <f t="shared" ref="AT67:AU67" si="785">SUM(AN67+AQ67)</f>
        <v>2</v>
      </c>
      <c r="AU67" s="26">
        <f t="shared" si="785"/>
        <v>8</v>
      </c>
      <c r="AV67" s="27">
        <f t="shared" si="665"/>
        <v>10</v>
      </c>
      <c r="AW67" s="28">
        <f>Januari!BC67</f>
        <v>0</v>
      </c>
      <c r="AX67" s="28">
        <f>Januari!BD67</f>
        <v>0</v>
      </c>
      <c r="AY67" s="26">
        <f t="shared" si="666"/>
        <v>0</v>
      </c>
      <c r="AZ67" s="25">
        <v>0</v>
      </c>
      <c r="BA67" s="25">
        <v>0</v>
      </c>
      <c r="BB67" s="26">
        <f t="shared" si="667"/>
        <v>0</v>
      </c>
      <c r="BC67" s="26">
        <f t="shared" ref="BC67:BD67" si="786">SUM(AW67+AZ67)</f>
        <v>0</v>
      </c>
      <c r="BD67" s="26">
        <f t="shared" si="786"/>
        <v>0</v>
      </c>
      <c r="BE67" s="27">
        <f t="shared" si="669"/>
        <v>0</v>
      </c>
      <c r="BF67" s="30">
        <f>Januari!BL67</f>
        <v>0</v>
      </c>
      <c r="BG67" s="26">
        <f>Januari!BM67</f>
        <v>11</v>
      </c>
      <c r="BH67" s="26">
        <f t="shared" si="670"/>
        <v>11</v>
      </c>
      <c r="BI67" s="60"/>
      <c r="BJ67" s="46">
        <v>0</v>
      </c>
      <c r="BK67" s="26">
        <f t="shared" si="671"/>
        <v>0</v>
      </c>
      <c r="BL67" s="26">
        <f t="shared" ref="BL67:BM67" si="787">SUM(BF67+BI67)</f>
        <v>0</v>
      </c>
      <c r="BM67" s="26">
        <f t="shared" si="787"/>
        <v>11</v>
      </c>
      <c r="BN67" s="27">
        <f t="shared" si="673"/>
        <v>11</v>
      </c>
      <c r="BO67" s="28">
        <f>Januari!BU67</f>
        <v>0</v>
      </c>
      <c r="BP67" s="28">
        <f>Januari!BV67</f>
        <v>0</v>
      </c>
      <c r="BQ67" s="26">
        <f t="shared" si="674"/>
        <v>0</v>
      </c>
      <c r="BR67" s="25">
        <v>0</v>
      </c>
      <c r="BS67" s="25">
        <v>0</v>
      </c>
      <c r="BT67" s="26">
        <f t="shared" si="712"/>
        <v>0</v>
      </c>
      <c r="BU67" s="26">
        <f t="shared" ref="BU67:BV67" si="788">SUM(BO67+BR67)</f>
        <v>0</v>
      </c>
      <c r="BV67" s="26">
        <f t="shared" si="788"/>
        <v>0</v>
      </c>
      <c r="BW67" s="27">
        <f t="shared" si="676"/>
        <v>0</v>
      </c>
      <c r="BX67" s="30">
        <f>Januari!CD67</f>
        <v>0</v>
      </c>
      <c r="BY67" s="26">
        <f>Januari!CE67</f>
        <v>1</v>
      </c>
      <c r="BZ67" s="26">
        <f t="shared" si="677"/>
        <v>1</v>
      </c>
      <c r="CA67" s="26"/>
      <c r="CB67" s="26"/>
      <c r="CC67" s="26">
        <f t="shared" si="678"/>
        <v>0</v>
      </c>
      <c r="CD67" s="26">
        <f t="shared" ref="CD67:CE67" si="789">SUM(BX67+CA67)</f>
        <v>0</v>
      </c>
      <c r="CE67" s="26">
        <f t="shared" si="789"/>
        <v>1</v>
      </c>
      <c r="CF67" s="27">
        <f t="shared" si="680"/>
        <v>1</v>
      </c>
      <c r="CG67" s="28">
        <f>Januari!CM67</f>
        <v>0</v>
      </c>
      <c r="CH67" s="28">
        <f>Januari!CN67</f>
        <v>0</v>
      </c>
      <c r="CI67" s="26">
        <f t="shared" si="681"/>
        <v>0</v>
      </c>
      <c r="CJ67" s="25">
        <v>0</v>
      </c>
      <c r="CK67" s="25">
        <v>0</v>
      </c>
      <c r="CL67" s="26">
        <f t="shared" si="682"/>
        <v>0</v>
      </c>
      <c r="CM67" s="26">
        <f t="shared" ref="CM67:CN67" si="790">SUM(CG67+CJ67)</f>
        <v>0</v>
      </c>
      <c r="CN67" s="26">
        <f t="shared" si="790"/>
        <v>0</v>
      </c>
      <c r="CO67" s="27">
        <f t="shared" si="684"/>
        <v>0</v>
      </c>
      <c r="CP67" s="31"/>
      <c r="CQ67" s="32">
        <f ca="1">IFERROR(__xludf.DUMMYFUNCTION("""COMPUTED_VALUE"""),7)</f>
        <v>7</v>
      </c>
      <c r="CR67" s="32">
        <f ca="1">IFERROR(__xludf.DUMMYFUNCTION("""COMPUTED_VALUE"""),7)</f>
        <v>7</v>
      </c>
      <c r="CS67" s="33"/>
      <c r="CT67" s="33">
        <f ca="1">IFERROR(__xludf.DUMMYFUNCTION("""COMPUTED_VALUE"""),5)</f>
        <v>5</v>
      </c>
      <c r="CU67" s="33">
        <f ca="1">IFERROR(__xludf.DUMMYFUNCTION("""COMPUTED_VALUE"""),5)</f>
        <v>5</v>
      </c>
      <c r="CV67" s="32"/>
      <c r="CW67" s="32">
        <f ca="1">IFERROR(__xludf.DUMMYFUNCTION("""COMPUTED_VALUE"""),12)</f>
        <v>12</v>
      </c>
      <c r="CX67" s="34">
        <f ca="1">IFERROR(__xludf.DUMMYFUNCTION("""COMPUTED_VALUE"""),12)</f>
        <v>12</v>
      </c>
      <c r="CY67" s="28">
        <f>Januari!DE67</f>
        <v>0</v>
      </c>
      <c r="CZ67" s="28">
        <f>Januari!DF67</f>
        <v>0</v>
      </c>
      <c r="DA67" s="26">
        <f t="shared" si="685"/>
        <v>0</v>
      </c>
      <c r="DB67" s="25">
        <v>0</v>
      </c>
      <c r="DC67" s="25">
        <v>0</v>
      </c>
      <c r="DD67" s="26">
        <f t="shared" si="686"/>
        <v>0</v>
      </c>
      <c r="DE67" s="26">
        <f t="shared" ref="DE67:DF67" si="791">SUM(CY67+DB67)</f>
        <v>0</v>
      </c>
      <c r="DF67" s="26">
        <f t="shared" si="791"/>
        <v>0</v>
      </c>
      <c r="DG67" s="27">
        <f t="shared" si="688"/>
        <v>0</v>
      </c>
      <c r="DH67" s="30">
        <f>Januari!DN67</f>
        <v>0</v>
      </c>
      <c r="DI67" s="28">
        <f>Januari!DO67</f>
        <v>8</v>
      </c>
      <c r="DJ67" s="26">
        <f t="shared" si="689"/>
        <v>8</v>
      </c>
      <c r="DK67" s="26"/>
      <c r="DL67" s="25">
        <v>3</v>
      </c>
      <c r="DM67" s="26">
        <f t="shared" si="690"/>
        <v>3</v>
      </c>
      <c r="DN67" s="26">
        <f t="shared" ref="DN67:DO67" si="792">SUM(DH67+DK67)</f>
        <v>0</v>
      </c>
      <c r="DO67" s="26">
        <f t="shared" si="792"/>
        <v>11</v>
      </c>
      <c r="DP67" s="27">
        <f t="shared" si="692"/>
        <v>11</v>
      </c>
      <c r="DQ67" s="25">
        <f>Januari!DW67</f>
        <v>0</v>
      </c>
      <c r="DR67" s="25">
        <f>Januari!DX67</f>
        <v>0</v>
      </c>
      <c r="DS67" s="26">
        <f t="shared" si="693"/>
        <v>0</v>
      </c>
      <c r="DT67" s="92"/>
      <c r="DU67" s="59">
        <v>0</v>
      </c>
      <c r="DV67" s="26">
        <f t="shared" si="694"/>
        <v>0</v>
      </c>
      <c r="DW67" s="26">
        <f t="shared" ref="DW67:DX67" si="793">SUM(DQ67+DT67)</f>
        <v>0</v>
      </c>
      <c r="DX67" s="26">
        <f t="shared" si="793"/>
        <v>0</v>
      </c>
      <c r="DY67" s="27">
        <f t="shared" si="696"/>
        <v>0</v>
      </c>
      <c r="DZ67" s="30">
        <f>Januari!EF67</f>
        <v>0</v>
      </c>
      <c r="EA67" s="26">
        <f>Januari!EG67</f>
        <v>0</v>
      </c>
      <c r="EB67" s="26">
        <f t="shared" si="697"/>
        <v>0</v>
      </c>
      <c r="EC67" s="26"/>
      <c r="ED67" s="26"/>
      <c r="EE67" s="26">
        <f t="shared" si="698"/>
        <v>0</v>
      </c>
      <c r="EF67" s="26">
        <f t="shared" ref="EF67:EG67" si="794">SUM(DZ67+EC67)</f>
        <v>0</v>
      </c>
      <c r="EG67" s="26">
        <f t="shared" si="794"/>
        <v>0</v>
      </c>
      <c r="EH67" s="27">
        <f t="shared" si="700"/>
        <v>0</v>
      </c>
      <c r="EI67" s="30">
        <f>Januari!EO67</f>
        <v>0</v>
      </c>
      <c r="EJ67" s="26">
        <f>Januari!EP67</f>
        <v>0</v>
      </c>
      <c r="EK67" s="26">
        <f t="shared" si="701"/>
        <v>0</v>
      </c>
      <c r="EL67" s="26"/>
      <c r="EM67" s="26"/>
      <c r="EN67" s="26">
        <f t="shared" si="702"/>
        <v>0</v>
      </c>
      <c r="EO67" s="26">
        <f t="shared" ref="EO67:EP67" si="795">SUM(EI67+EL67)</f>
        <v>0</v>
      </c>
      <c r="EP67" s="26">
        <f t="shared" si="795"/>
        <v>0</v>
      </c>
      <c r="EQ67" s="27">
        <f t="shared" si="704"/>
        <v>0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24">
        <f>Januari!J68</f>
        <v>0</v>
      </c>
      <c r="E68" s="39">
        <f>Januari!K68</f>
        <v>0</v>
      </c>
      <c r="F68" s="26">
        <f t="shared" si="646"/>
        <v>0</v>
      </c>
      <c r="G68" s="25">
        <v>0</v>
      </c>
      <c r="H68" s="25">
        <v>0</v>
      </c>
      <c r="I68" s="26">
        <f t="shared" si="647"/>
        <v>0</v>
      </c>
      <c r="J68" s="26">
        <f t="shared" ref="J68:K68" si="796">SUM(D68+G68)</f>
        <v>0</v>
      </c>
      <c r="K68" s="26">
        <f t="shared" si="796"/>
        <v>0</v>
      </c>
      <c r="L68" s="27">
        <f t="shared" si="649"/>
        <v>0</v>
      </c>
      <c r="M68" s="28">
        <f>Januari!S68</f>
        <v>0</v>
      </c>
      <c r="N68" s="26">
        <f>Januari!T68</f>
        <v>0</v>
      </c>
      <c r="O68" s="26">
        <f t="shared" si="650"/>
        <v>0</v>
      </c>
      <c r="P68" s="26"/>
      <c r="Q68" s="26"/>
      <c r="R68" s="26">
        <f t="shared" si="651"/>
        <v>0</v>
      </c>
      <c r="S68" s="26">
        <f t="shared" ref="S68:T68" si="797">SUM(M68+P68)</f>
        <v>0</v>
      </c>
      <c r="T68" s="26">
        <f t="shared" si="797"/>
        <v>0</v>
      </c>
      <c r="U68" s="27">
        <f t="shared" si="653"/>
        <v>0</v>
      </c>
      <c r="V68" s="28">
        <f>Januari!AB68</f>
        <v>0</v>
      </c>
      <c r="W68" s="28">
        <f>Januari!AC68</f>
        <v>0</v>
      </c>
      <c r="X68" s="26">
        <f t="shared" si="654"/>
        <v>0</v>
      </c>
      <c r="Y68" s="26"/>
      <c r="Z68" s="26"/>
      <c r="AA68" s="26">
        <f t="shared" si="655"/>
        <v>0</v>
      </c>
      <c r="AB68" s="26">
        <f t="shared" ref="AB68:AC68" si="798">SUM(V68+Y68)</f>
        <v>0</v>
      </c>
      <c r="AC68" s="26">
        <f t="shared" si="798"/>
        <v>0</v>
      </c>
      <c r="AD68" s="27">
        <f t="shared" si="657"/>
        <v>0</v>
      </c>
      <c r="AE68" s="28">
        <f>Januari!AK68</f>
        <v>0</v>
      </c>
      <c r="AF68" s="28">
        <f>Januari!AL68</f>
        <v>0</v>
      </c>
      <c r="AG68" s="26">
        <f t="shared" si="658"/>
        <v>0</v>
      </c>
      <c r="AH68" s="25">
        <v>0</v>
      </c>
      <c r="AI68" s="25">
        <v>0</v>
      </c>
      <c r="AJ68" s="26">
        <f t="shared" si="659"/>
        <v>0</v>
      </c>
      <c r="AK68" s="26">
        <f t="shared" ref="AK68:AL68" si="799">SUM(AE68+AH68)</f>
        <v>0</v>
      </c>
      <c r="AL68" s="26">
        <f t="shared" si="799"/>
        <v>0</v>
      </c>
      <c r="AM68" s="27">
        <f t="shared" si="661"/>
        <v>0</v>
      </c>
      <c r="AN68" s="30">
        <f>Januari!AT68</f>
        <v>0</v>
      </c>
      <c r="AO68" s="26">
        <f>Januari!AU68</f>
        <v>0</v>
      </c>
      <c r="AP68" s="26">
        <f t="shared" si="662"/>
        <v>0</v>
      </c>
      <c r="AQ68" s="25">
        <v>0</v>
      </c>
      <c r="AR68" s="25">
        <v>0</v>
      </c>
      <c r="AS68" s="26">
        <f t="shared" si="663"/>
        <v>0</v>
      </c>
      <c r="AT68" s="26">
        <f t="shared" ref="AT68:AU68" si="800">SUM(AN68+AQ68)</f>
        <v>0</v>
      </c>
      <c r="AU68" s="26">
        <f t="shared" si="800"/>
        <v>0</v>
      </c>
      <c r="AV68" s="27">
        <f t="shared" si="665"/>
        <v>0</v>
      </c>
      <c r="AW68" s="28">
        <f>Januari!BC68</f>
        <v>0</v>
      </c>
      <c r="AX68" s="28">
        <f>Januari!BD68</f>
        <v>0</v>
      </c>
      <c r="AY68" s="26">
        <f t="shared" si="666"/>
        <v>0</v>
      </c>
      <c r="AZ68" s="25">
        <v>0</v>
      </c>
      <c r="BA68" s="25">
        <v>0</v>
      </c>
      <c r="BB68" s="26">
        <f t="shared" si="667"/>
        <v>0</v>
      </c>
      <c r="BC68" s="26">
        <f t="shared" ref="BC68:BD68" si="801">SUM(AW68+AZ68)</f>
        <v>0</v>
      </c>
      <c r="BD68" s="26">
        <f t="shared" si="801"/>
        <v>0</v>
      </c>
      <c r="BE68" s="27">
        <f t="shared" si="669"/>
        <v>0</v>
      </c>
      <c r="BF68" s="30">
        <f>Januari!BL68</f>
        <v>0</v>
      </c>
      <c r="BG68" s="26">
        <f>Januari!BM68</f>
        <v>0</v>
      </c>
      <c r="BH68" s="26">
        <f t="shared" si="670"/>
        <v>0</v>
      </c>
      <c r="BI68" s="48">
        <v>0</v>
      </c>
      <c r="BJ68" s="46">
        <v>0</v>
      </c>
      <c r="BK68" s="26">
        <f t="shared" si="671"/>
        <v>0</v>
      </c>
      <c r="BL68" s="26">
        <f t="shared" ref="BL68:BM68" si="802">SUM(BF68+BI68)</f>
        <v>0</v>
      </c>
      <c r="BM68" s="26">
        <f t="shared" si="802"/>
        <v>0</v>
      </c>
      <c r="BN68" s="27">
        <f t="shared" si="673"/>
        <v>0</v>
      </c>
      <c r="BO68" s="28">
        <f>Januari!BU68</f>
        <v>0</v>
      </c>
      <c r="BP68" s="28">
        <f>Januari!BV68</f>
        <v>0</v>
      </c>
      <c r="BQ68" s="26">
        <f t="shared" si="674"/>
        <v>0</v>
      </c>
      <c r="BR68" s="25">
        <v>0</v>
      </c>
      <c r="BS68" s="25">
        <v>0</v>
      </c>
      <c r="BT68" s="26">
        <f t="shared" si="712"/>
        <v>0</v>
      </c>
      <c r="BU68" s="26">
        <f t="shared" ref="BU68:BV68" si="803">SUM(BO68+BR68)</f>
        <v>0</v>
      </c>
      <c r="BV68" s="26">
        <f t="shared" si="803"/>
        <v>0</v>
      </c>
      <c r="BW68" s="27">
        <f t="shared" si="676"/>
        <v>0</v>
      </c>
      <c r="BX68" s="30">
        <f>Januari!CD68</f>
        <v>0</v>
      </c>
      <c r="BY68" s="26">
        <f>Januari!CE68</f>
        <v>0</v>
      </c>
      <c r="BZ68" s="26">
        <f t="shared" si="677"/>
        <v>0</v>
      </c>
      <c r="CA68" s="26"/>
      <c r="CB68" s="26"/>
      <c r="CC68" s="26">
        <f t="shared" si="678"/>
        <v>0</v>
      </c>
      <c r="CD68" s="26">
        <f t="shared" ref="CD68:CE68" si="804">SUM(BX68+CA68)</f>
        <v>0</v>
      </c>
      <c r="CE68" s="26">
        <f t="shared" si="804"/>
        <v>0</v>
      </c>
      <c r="CF68" s="27">
        <f t="shared" si="680"/>
        <v>0</v>
      </c>
      <c r="CG68" s="28">
        <f>Januari!CM68</f>
        <v>0</v>
      </c>
      <c r="CH68" s="28">
        <f>Januari!CN68</f>
        <v>0</v>
      </c>
      <c r="CI68" s="26">
        <f t="shared" si="681"/>
        <v>0</v>
      </c>
      <c r="CJ68" s="25">
        <v>0</v>
      </c>
      <c r="CK68" s="25">
        <v>0</v>
      </c>
      <c r="CL68" s="26">
        <f t="shared" si="682"/>
        <v>0</v>
      </c>
      <c r="CM68" s="26">
        <f t="shared" ref="CM68:CN68" si="805">SUM(CG68+CJ68)</f>
        <v>0</v>
      </c>
      <c r="CN68" s="26">
        <f t="shared" si="805"/>
        <v>0</v>
      </c>
      <c r="CO68" s="27">
        <f t="shared" si="684"/>
        <v>0</v>
      </c>
      <c r="CP68" s="31">
        <f ca="1">IFERROR(__xludf.DUMMYFUNCTION("""COMPUTED_VALUE"""),0)</f>
        <v>0</v>
      </c>
      <c r="CQ68" s="32">
        <f ca="1">IFERROR(__xludf.DUMMYFUNCTION("""COMPUTED_VALUE"""),0)</f>
        <v>0</v>
      </c>
      <c r="CR68" s="32">
        <f ca="1">IFERROR(__xludf.DUMMYFUNCTION("""COMPUTED_VALUE"""),0)</f>
        <v>0</v>
      </c>
      <c r="CS68" s="33">
        <f ca="1">IFERROR(__xludf.DUMMYFUNCTION("""COMPUTED_VALUE"""),0)</f>
        <v>0</v>
      </c>
      <c r="CT68" s="33">
        <f ca="1">IFERROR(__xludf.DUMMYFUNCTION("""COMPUTED_VALUE"""),0)</f>
        <v>0</v>
      </c>
      <c r="CU68" s="33">
        <f ca="1">IFERROR(__xludf.DUMMYFUNCTION("""COMPUTED_VALUE"""),0)</f>
        <v>0</v>
      </c>
      <c r="CV68" s="32">
        <f ca="1">IFERROR(__xludf.DUMMYFUNCTION("""COMPUTED_VALUE"""),0)</f>
        <v>0</v>
      </c>
      <c r="CW68" s="32">
        <f ca="1">IFERROR(__xludf.DUMMYFUNCTION("""COMPUTED_VALUE"""),0)</f>
        <v>0</v>
      </c>
      <c r="CX68" s="34">
        <f ca="1">IFERROR(__xludf.DUMMYFUNCTION("""COMPUTED_VALUE"""),0)</f>
        <v>0</v>
      </c>
      <c r="CY68" s="28">
        <f>Januari!DE68</f>
        <v>0</v>
      </c>
      <c r="CZ68" s="28">
        <f>Januari!DF68</f>
        <v>0</v>
      </c>
      <c r="DA68" s="26">
        <f t="shared" si="685"/>
        <v>0</v>
      </c>
      <c r="DB68" s="25">
        <v>0</v>
      </c>
      <c r="DC68" s="25">
        <v>0</v>
      </c>
      <c r="DD68" s="26">
        <f t="shared" si="686"/>
        <v>0</v>
      </c>
      <c r="DE68" s="26">
        <f t="shared" ref="DE68:DF68" si="806">SUM(CY68+DB68)</f>
        <v>0</v>
      </c>
      <c r="DF68" s="26">
        <f t="shared" si="806"/>
        <v>0</v>
      </c>
      <c r="DG68" s="27">
        <f t="shared" si="688"/>
        <v>0</v>
      </c>
      <c r="DH68" s="30">
        <f>Januari!DN68</f>
        <v>0</v>
      </c>
      <c r="DI68" s="28">
        <f>Januari!DO68</f>
        <v>0</v>
      </c>
      <c r="DJ68" s="26">
        <f t="shared" si="689"/>
        <v>0</v>
      </c>
      <c r="DK68" s="26"/>
      <c r="DL68" s="26"/>
      <c r="DM68" s="26">
        <f t="shared" si="690"/>
        <v>0</v>
      </c>
      <c r="DN68" s="26">
        <f t="shared" ref="DN68:DO68" si="807">SUM(DH68+DK68)</f>
        <v>0</v>
      </c>
      <c r="DO68" s="26">
        <f t="shared" si="807"/>
        <v>0</v>
      </c>
      <c r="DP68" s="27">
        <f t="shared" si="692"/>
        <v>0</v>
      </c>
      <c r="DQ68" s="25">
        <f>Januari!DW68</f>
        <v>0</v>
      </c>
      <c r="DR68" s="25">
        <f>Januari!DX68</f>
        <v>0</v>
      </c>
      <c r="DS68" s="26">
        <f t="shared" si="693"/>
        <v>0</v>
      </c>
      <c r="DT68" s="68">
        <v>0</v>
      </c>
      <c r="DU68" s="59">
        <v>0</v>
      </c>
      <c r="DV68" s="26">
        <f t="shared" si="694"/>
        <v>0</v>
      </c>
      <c r="DW68" s="26">
        <f t="shared" ref="DW68:DX68" si="808">SUM(DQ68+DT68)</f>
        <v>0</v>
      </c>
      <c r="DX68" s="26">
        <f t="shared" si="808"/>
        <v>0</v>
      </c>
      <c r="DY68" s="27">
        <f t="shared" si="696"/>
        <v>0</v>
      </c>
      <c r="DZ68" s="30">
        <f>Januari!EF68</f>
        <v>0</v>
      </c>
      <c r="EA68" s="26">
        <f>Januari!EG68</f>
        <v>0</v>
      </c>
      <c r="EB68" s="26">
        <f t="shared" si="697"/>
        <v>0</v>
      </c>
      <c r="EC68" s="26"/>
      <c r="ED68" s="26"/>
      <c r="EE68" s="26">
        <f t="shared" si="698"/>
        <v>0</v>
      </c>
      <c r="EF68" s="26">
        <f t="shared" ref="EF68:EG68" si="809">SUM(DZ68+EC68)</f>
        <v>0</v>
      </c>
      <c r="EG68" s="26">
        <f t="shared" si="809"/>
        <v>0</v>
      </c>
      <c r="EH68" s="27">
        <f t="shared" si="700"/>
        <v>0</v>
      </c>
      <c r="EI68" s="30">
        <f>Januari!EO68</f>
        <v>0</v>
      </c>
      <c r="EJ68" s="26">
        <f>Januari!EP68</f>
        <v>0</v>
      </c>
      <c r="EK68" s="26">
        <f t="shared" si="701"/>
        <v>0</v>
      </c>
      <c r="EL68" s="26"/>
      <c r="EM68" s="26"/>
      <c r="EN68" s="26">
        <f t="shared" si="702"/>
        <v>0</v>
      </c>
      <c r="EO68" s="26">
        <f t="shared" ref="EO68:EP68" si="810">SUM(EI68+EL68)</f>
        <v>0</v>
      </c>
      <c r="EP68" s="26">
        <f t="shared" si="810"/>
        <v>0</v>
      </c>
      <c r="EQ68" s="27">
        <f t="shared" si="704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24">
        <f>Januari!J69</f>
        <v>57</v>
      </c>
      <c r="E69" s="39">
        <f>Januari!K69</f>
        <v>64</v>
      </c>
      <c r="F69" s="26">
        <f t="shared" si="646"/>
        <v>121</v>
      </c>
      <c r="G69" s="25">
        <v>208</v>
      </c>
      <c r="H69" s="25">
        <v>321</v>
      </c>
      <c r="I69" s="26">
        <f t="shared" si="647"/>
        <v>529</v>
      </c>
      <c r="J69" s="26">
        <f t="shared" ref="J69:K69" si="811">SUM(D69+G69)</f>
        <v>265</v>
      </c>
      <c r="K69" s="26">
        <f t="shared" si="811"/>
        <v>385</v>
      </c>
      <c r="L69" s="27">
        <f t="shared" si="649"/>
        <v>650</v>
      </c>
      <c r="M69" s="28">
        <f>Januari!S69</f>
        <v>47</v>
      </c>
      <c r="N69" s="26">
        <f>Januari!T69</f>
        <v>125</v>
      </c>
      <c r="O69" s="26">
        <f t="shared" si="650"/>
        <v>172</v>
      </c>
      <c r="P69" s="25">
        <v>174</v>
      </c>
      <c r="Q69" s="25">
        <v>320</v>
      </c>
      <c r="R69" s="26">
        <f t="shared" si="651"/>
        <v>494</v>
      </c>
      <c r="S69" s="26">
        <f t="shared" ref="S69:T69" si="812">SUM(M69+P69)</f>
        <v>221</v>
      </c>
      <c r="T69" s="26">
        <f t="shared" si="812"/>
        <v>445</v>
      </c>
      <c r="U69" s="27">
        <f t="shared" si="653"/>
        <v>666</v>
      </c>
      <c r="V69" s="28">
        <f>Januari!AB69</f>
        <v>20</v>
      </c>
      <c r="W69" s="28">
        <f>Januari!AC69</f>
        <v>26</v>
      </c>
      <c r="X69" s="26">
        <f t="shared" si="654"/>
        <v>46</v>
      </c>
      <c r="Y69" s="48">
        <v>146</v>
      </c>
      <c r="Z69" s="46">
        <v>197</v>
      </c>
      <c r="AA69" s="26">
        <f t="shared" si="655"/>
        <v>343</v>
      </c>
      <c r="AB69" s="26">
        <f t="shared" ref="AB69:AC69" si="813">SUM(V69+Y69)</f>
        <v>166</v>
      </c>
      <c r="AC69" s="26">
        <f t="shared" si="813"/>
        <v>223</v>
      </c>
      <c r="AD69" s="27">
        <f t="shared" si="657"/>
        <v>389</v>
      </c>
      <c r="AE69" s="28">
        <f>Januari!AK69</f>
        <v>0</v>
      </c>
      <c r="AF69" s="28">
        <f>Januari!AL69</f>
        <v>0</v>
      </c>
      <c r="AG69" s="26">
        <f t="shared" si="658"/>
        <v>0</v>
      </c>
      <c r="AH69" s="25">
        <v>177</v>
      </c>
      <c r="AI69" s="25">
        <v>285</v>
      </c>
      <c r="AJ69" s="26">
        <f t="shared" si="659"/>
        <v>462</v>
      </c>
      <c r="AK69" s="26">
        <f t="shared" ref="AK69:AL69" si="814">SUM(AE69+AH69)</f>
        <v>177</v>
      </c>
      <c r="AL69" s="26">
        <f t="shared" si="814"/>
        <v>285</v>
      </c>
      <c r="AM69" s="27">
        <f t="shared" si="661"/>
        <v>462</v>
      </c>
      <c r="AN69" s="30">
        <f>Januari!AT69</f>
        <v>19</v>
      </c>
      <c r="AO69" s="26">
        <f>Januari!AU69</f>
        <v>22</v>
      </c>
      <c r="AP69" s="26">
        <f t="shared" si="662"/>
        <v>41</v>
      </c>
      <c r="AQ69" s="25">
        <v>182</v>
      </c>
      <c r="AR69" s="25">
        <v>234</v>
      </c>
      <c r="AS69" s="26">
        <f t="shared" si="663"/>
        <v>416</v>
      </c>
      <c r="AT69" s="26">
        <f t="shared" ref="AT69:AU69" si="815">SUM(AN69+AQ69)</f>
        <v>201</v>
      </c>
      <c r="AU69" s="26">
        <f t="shared" si="815"/>
        <v>256</v>
      </c>
      <c r="AV69" s="27">
        <f t="shared" si="665"/>
        <v>457</v>
      </c>
      <c r="AW69" s="28">
        <f>Januari!BC69</f>
        <v>44</v>
      </c>
      <c r="AX69" s="28">
        <f>Januari!BD69</f>
        <v>34</v>
      </c>
      <c r="AY69" s="26">
        <f t="shared" si="666"/>
        <v>78</v>
      </c>
      <c r="AZ69" s="25">
        <v>75</v>
      </c>
      <c r="BA69" s="25">
        <v>131</v>
      </c>
      <c r="BB69" s="26">
        <f t="shared" si="667"/>
        <v>206</v>
      </c>
      <c r="BC69" s="26">
        <f t="shared" ref="BC69:BD69" si="816">SUM(AW69+AZ69)</f>
        <v>119</v>
      </c>
      <c r="BD69" s="26">
        <f t="shared" si="816"/>
        <v>165</v>
      </c>
      <c r="BE69" s="27">
        <f t="shared" si="669"/>
        <v>284</v>
      </c>
      <c r="BF69" s="30">
        <f>Januari!BL69</f>
        <v>358</v>
      </c>
      <c r="BG69" s="26">
        <f>Januari!BM69</f>
        <v>419</v>
      </c>
      <c r="BH69" s="26">
        <f t="shared" si="670"/>
        <v>777</v>
      </c>
      <c r="BI69" s="48">
        <v>286</v>
      </c>
      <c r="BJ69" s="46">
        <v>248</v>
      </c>
      <c r="BK69" s="26">
        <f t="shared" si="671"/>
        <v>534</v>
      </c>
      <c r="BL69" s="26">
        <f t="shared" ref="BL69:BM69" si="817">SUM(BF69+BI69)</f>
        <v>644</v>
      </c>
      <c r="BM69" s="26">
        <f t="shared" si="817"/>
        <v>667</v>
      </c>
      <c r="BN69" s="27">
        <f t="shared" si="673"/>
        <v>1311</v>
      </c>
      <c r="BO69" s="28">
        <f>Januari!BU69</f>
        <v>0</v>
      </c>
      <c r="BP69" s="28">
        <f>Januari!BV69</f>
        <v>0</v>
      </c>
      <c r="BQ69" s="26">
        <f t="shared" si="674"/>
        <v>0</v>
      </c>
      <c r="BR69" s="26"/>
      <c r="BS69" s="26"/>
      <c r="BT69" s="26">
        <f t="shared" si="712"/>
        <v>0</v>
      </c>
      <c r="BU69" s="26">
        <f t="shared" ref="BU69:BV69" si="818">SUM(BO69+BR69)</f>
        <v>0</v>
      </c>
      <c r="BV69" s="26">
        <f t="shared" si="818"/>
        <v>0</v>
      </c>
      <c r="BW69" s="27">
        <f t="shared" si="676"/>
        <v>0</v>
      </c>
      <c r="BX69" s="30">
        <f>Januari!CD69</f>
        <v>4</v>
      </c>
      <c r="BY69" s="26">
        <f>Januari!CE69</f>
        <v>2</v>
      </c>
      <c r="BZ69" s="26">
        <f t="shared" si="677"/>
        <v>6</v>
      </c>
      <c r="CA69" s="25">
        <v>305</v>
      </c>
      <c r="CB69" s="25">
        <v>501</v>
      </c>
      <c r="CC69" s="26">
        <f t="shared" si="678"/>
        <v>806</v>
      </c>
      <c r="CD69" s="26">
        <f t="shared" ref="CD69:CE69" si="819">SUM(BX69+CA69)</f>
        <v>309</v>
      </c>
      <c r="CE69" s="26">
        <f t="shared" si="819"/>
        <v>503</v>
      </c>
      <c r="CF69" s="27">
        <f t="shared" si="680"/>
        <v>812</v>
      </c>
      <c r="CG69" s="28">
        <f>Januari!CM69</f>
        <v>7</v>
      </c>
      <c r="CH69" s="28">
        <f>Januari!CN69</f>
        <v>25</v>
      </c>
      <c r="CI69" s="26">
        <f t="shared" si="681"/>
        <v>32</v>
      </c>
      <c r="CJ69" s="25">
        <v>5</v>
      </c>
      <c r="CK69" s="25">
        <v>9</v>
      </c>
      <c r="CL69" s="26">
        <f t="shared" si="682"/>
        <v>14</v>
      </c>
      <c r="CM69" s="26">
        <f t="shared" ref="CM69:CN69" si="820">SUM(CG69+CJ69)</f>
        <v>12</v>
      </c>
      <c r="CN69" s="26">
        <f t="shared" si="820"/>
        <v>34</v>
      </c>
      <c r="CO69" s="27">
        <f t="shared" si="684"/>
        <v>46</v>
      </c>
      <c r="CP69" s="31">
        <f ca="1">IFERROR(__xludf.DUMMYFUNCTION("""COMPUTED_VALUE"""),37)</f>
        <v>37</v>
      </c>
      <c r="CQ69" s="32">
        <f ca="1">IFERROR(__xludf.DUMMYFUNCTION("""COMPUTED_VALUE"""),49)</f>
        <v>49</v>
      </c>
      <c r="CR69" s="32">
        <f ca="1">IFERROR(__xludf.DUMMYFUNCTION("""COMPUTED_VALUE"""),86)</f>
        <v>86</v>
      </c>
      <c r="CS69" s="33">
        <f ca="1">IFERROR(__xludf.DUMMYFUNCTION("""COMPUTED_VALUE"""),443)</f>
        <v>443</v>
      </c>
      <c r="CT69" s="33">
        <f ca="1">IFERROR(__xludf.DUMMYFUNCTION("""COMPUTED_VALUE"""),538)</f>
        <v>538</v>
      </c>
      <c r="CU69" s="33">
        <f ca="1">IFERROR(__xludf.DUMMYFUNCTION("""COMPUTED_VALUE"""),981)</f>
        <v>981</v>
      </c>
      <c r="CV69" s="32">
        <f ca="1">IFERROR(__xludf.DUMMYFUNCTION("""COMPUTED_VALUE"""),480)</f>
        <v>480</v>
      </c>
      <c r="CW69" s="32">
        <f ca="1">IFERROR(__xludf.DUMMYFUNCTION("""COMPUTED_VALUE"""),587)</f>
        <v>587</v>
      </c>
      <c r="CX69" s="34">
        <f ca="1">IFERROR(__xludf.DUMMYFUNCTION("""COMPUTED_VALUE"""),1067)</f>
        <v>1067</v>
      </c>
      <c r="CY69" s="28">
        <f>Januari!DE69</f>
        <v>39</v>
      </c>
      <c r="CZ69" s="28">
        <f>Januari!DF69</f>
        <v>61</v>
      </c>
      <c r="DA69" s="26">
        <f t="shared" si="685"/>
        <v>100</v>
      </c>
      <c r="DB69" s="25">
        <v>170</v>
      </c>
      <c r="DC69" s="25">
        <v>315</v>
      </c>
      <c r="DD69" s="26">
        <f t="shared" si="686"/>
        <v>485</v>
      </c>
      <c r="DE69" s="26">
        <f t="shared" ref="DE69:DF69" si="821">SUM(CY69+DB69)</f>
        <v>209</v>
      </c>
      <c r="DF69" s="26">
        <f t="shared" si="821"/>
        <v>376</v>
      </c>
      <c r="DG69" s="27">
        <f t="shared" si="688"/>
        <v>585</v>
      </c>
      <c r="DH69" s="30">
        <f>Januari!DN69</f>
        <v>27</v>
      </c>
      <c r="DI69" s="28">
        <f>Januari!DO69</f>
        <v>74</v>
      </c>
      <c r="DJ69" s="26">
        <f t="shared" si="689"/>
        <v>101</v>
      </c>
      <c r="DK69" s="26"/>
      <c r="DL69" s="26"/>
      <c r="DM69" s="26">
        <f t="shared" si="690"/>
        <v>0</v>
      </c>
      <c r="DN69" s="26">
        <f t="shared" ref="DN69:DO69" si="822">SUM(DH69+DK69)</f>
        <v>27</v>
      </c>
      <c r="DO69" s="26">
        <f t="shared" si="822"/>
        <v>74</v>
      </c>
      <c r="DP69" s="27">
        <f t="shared" si="692"/>
        <v>101</v>
      </c>
      <c r="DQ69" s="25">
        <f>Januari!DW69</f>
        <v>109</v>
      </c>
      <c r="DR69" s="25">
        <f>Januari!DX69</f>
        <v>127</v>
      </c>
      <c r="DS69" s="26">
        <f t="shared" si="693"/>
        <v>236</v>
      </c>
      <c r="DT69" s="48">
        <v>347</v>
      </c>
      <c r="DU69" s="46">
        <v>532</v>
      </c>
      <c r="DV69" s="26">
        <f t="shared" si="694"/>
        <v>879</v>
      </c>
      <c r="DW69" s="26">
        <f t="shared" ref="DW69:DX69" si="823">SUM(DQ69+DT69)</f>
        <v>456</v>
      </c>
      <c r="DX69" s="26">
        <f t="shared" si="823"/>
        <v>659</v>
      </c>
      <c r="DY69" s="27">
        <f t="shared" si="696"/>
        <v>1115</v>
      </c>
      <c r="DZ69" s="30">
        <f>Januari!EF69</f>
        <v>0</v>
      </c>
      <c r="EA69" s="26">
        <f>Januari!EG69</f>
        <v>0</v>
      </c>
      <c r="EB69" s="26">
        <f t="shared" si="697"/>
        <v>0</v>
      </c>
      <c r="EC69" s="26"/>
      <c r="ED69" s="26"/>
      <c r="EE69" s="26">
        <f t="shared" si="698"/>
        <v>0</v>
      </c>
      <c r="EF69" s="26">
        <f t="shared" ref="EF69:EG69" si="824">SUM(DZ69+EC69)</f>
        <v>0</v>
      </c>
      <c r="EG69" s="26">
        <f t="shared" si="824"/>
        <v>0</v>
      </c>
      <c r="EH69" s="27">
        <f t="shared" si="700"/>
        <v>0</v>
      </c>
      <c r="EI69" s="30">
        <f>Januari!EO69</f>
        <v>57</v>
      </c>
      <c r="EJ69" s="26">
        <f>Januari!EP69</f>
        <v>87</v>
      </c>
      <c r="EK69" s="26">
        <f t="shared" si="701"/>
        <v>144</v>
      </c>
      <c r="EL69" s="25">
        <v>383</v>
      </c>
      <c r="EM69" s="25">
        <v>502</v>
      </c>
      <c r="EN69" s="26">
        <f t="shared" si="702"/>
        <v>885</v>
      </c>
      <c r="EO69" s="26">
        <f t="shared" ref="EO69:EP69" si="825">SUM(EI69+EL69)</f>
        <v>440</v>
      </c>
      <c r="EP69" s="26">
        <f t="shared" si="825"/>
        <v>589</v>
      </c>
      <c r="EQ69" s="27">
        <f t="shared" si="704"/>
        <v>1029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270">
        <f>Januari!S70</f>
        <v>0</v>
      </c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6"/>
    </row>
    <row r="71" spans="1:156" ht="14">
      <c r="A71" s="276" t="s">
        <v>86</v>
      </c>
      <c r="B71" s="256"/>
      <c r="C71" s="52" t="s">
        <v>87</v>
      </c>
      <c r="D71" s="315">
        <f>Januari!J71</f>
        <v>0</v>
      </c>
      <c r="E71" s="254"/>
      <c r="F71" s="254"/>
      <c r="G71" s="25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4"/>
      <c r="BA71" s="254"/>
      <c r="BB71" s="254"/>
      <c r="BC71" s="254"/>
      <c r="BD71" s="254"/>
      <c r="BE71" s="254"/>
      <c r="BF71" s="254"/>
      <c r="BG71" s="254"/>
      <c r="BH71" s="254"/>
      <c r="BI71" s="254"/>
      <c r="BJ71" s="254"/>
      <c r="BK71" s="254"/>
      <c r="BL71" s="254"/>
      <c r="BM71" s="254"/>
      <c r="BN71" s="254"/>
      <c r="BO71" s="254"/>
      <c r="BP71" s="254"/>
      <c r="BQ71" s="254"/>
      <c r="BR71" s="254"/>
      <c r="BS71" s="254"/>
      <c r="BT71" s="254"/>
      <c r="BU71" s="254"/>
      <c r="BV71" s="254"/>
      <c r="BW71" s="254"/>
      <c r="BX71" s="254"/>
      <c r="BY71" s="254"/>
      <c r="BZ71" s="254"/>
      <c r="CA71" s="254"/>
      <c r="CB71" s="254"/>
      <c r="CC71" s="254"/>
      <c r="CD71" s="254"/>
      <c r="CE71" s="254"/>
      <c r="CF71" s="254"/>
      <c r="CG71" s="254"/>
      <c r="CH71" s="254"/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4"/>
      <c r="EU71" s="254"/>
      <c r="EV71" s="254"/>
      <c r="EW71" s="254"/>
      <c r="EX71" s="254"/>
      <c r="EY71" s="254"/>
      <c r="EZ71" s="256"/>
    </row>
    <row r="72" spans="1:156" ht="14">
      <c r="A72" s="45" t="s">
        <v>86</v>
      </c>
      <c r="B72" s="46">
        <v>1</v>
      </c>
      <c r="C72" s="57" t="s">
        <v>88</v>
      </c>
      <c r="D72" s="24">
        <f>Januari!J72</f>
        <v>0</v>
      </c>
      <c r="E72" s="39">
        <f>Januari!K72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6">SUM(D72+G72)</f>
        <v>0</v>
      </c>
      <c r="K72" s="26">
        <f t="shared" si="826"/>
        <v>0</v>
      </c>
      <c r="L72" s="27">
        <f>SUM(J72:K72)</f>
        <v>0</v>
      </c>
      <c r="M72" s="28">
        <f>Januari!S72</f>
        <v>2</v>
      </c>
      <c r="N72" s="26">
        <f>Januari!T72</f>
        <v>16</v>
      </c>
      <c r="O72" s="26">
        <f>SUM(M72:N72)</f>
        <v>18</v>
      </c>
      <c r="P72" s="25">
        <v>3</v>
      </c>
      <c r="Q72" s="25">
        <v>20</v>
      </c>
      <c r="R72" s="26">
        <f>SUM(P72:Q72)</f>
        <v>23</v>
      </c>
      <c r="S72" s="26">
        <f t="shared" ref="S72:T72" si="827">SUM(M72+P72)</f>
        <v>5</v>
      </c>
      <c r="T72" s="26">
        <f t="shared" si="827"/>
        <v>36</v>
      </c>
      <c r="U72" s="27">
        <f>SUM(S72:T72)</f>
        <v>41</v>
      </c>
      <c r="V72" s="28">
        <f>Januari!AB72</f>
        <v>10</v>
      </c>
      <c r="W72" s="28">
        <f>Januari!AC72</f>
        <v>9</v>
      </c>
      <c r="X72" s="26">
        <f>SUM(V72:W72)</f>
        <v>19</v>
      </c>
      <c r="Y72" s="48">
        <v>6</v>
      </c>
      <c r="Z72" s="46">
        <v>2</v>
      </c>
      <c r="AA72" s="26">
        <f>SUM(Y72:Z72)</f>
        <v>8</v>
      </c>
      <c r="AB72" s="26">
        <f t="shared" ref="AB72:AC72" si="828">SUM(V72+Y72)</f>
        <v>16</v>
      </c>
      <c r="AC72" s="26">
        <f t="shared" si="828"/>
        <v>11</v>
      </c>
      <c r="AD72" s="27">
        <f>SUM(AB72:AC72)</f>
        <v>27</v>
      </c>
      <c r="AE72" s="28">
        <f>Januari!AK72</f>
        <v>31</v>
      </c>
      <c r="AF72" s="28">
        <f>Januari!AL72</f>
        <v>32</v>
      </c>
      <c r="AG72" s="26">
        <f>SUM(AE72:AF72)</f>
        <v>63</v>
      </c>
      <c r="AH72" s="25">
        <v>31</v>
      </c>
      <c r="AI72" s="25">
        <v>38</v>
      </c>
      <c r="AJ72" s="26">
        <f>SUM(AH72:AI72)</f>
        <v>69</v>
      </c>
      <c r="AK72" s="26">
        <f t="shared" ref="AK72:AL72" si="829">SUM(AE72+AH72)</f>
        <v>62</v>
      </c>
      <c r="AL72" s="26">
        <f t="shared" si="829"/>
        <v>70</v>
      </c>
      <c r="AM72" s="27">
        <f>SUM(AK72:AL72)</f>
        <v>132</v>
      </c>
      <c r="AN72" s="30">
        <f>Januari!AT72</f>
        <v>54</v>
      </c>
      <c r="AO72" s="26">
        <f>Januari!AU72</f>
        <v>53</v>
      </c>
      <c r="AP72" s="26">
        <f>SUM(AN72:AO72)</f>
        <v>107</v>
      </c>
      <c r="AQ72" s="25">
        <v>50</v>
      </c>
      <c r="AR72" s="25">
        <v>110</v>
      </c>
      <c r="AS72" s="26">
        <f>SUM(AQ72:AR72)</f>
        <v>160</v>
      </c>
      <c r="AT72" s="26">
        <f t="shared" ref="AT72:AU72" si="830">SUM(AN72+AQ72)</f>
        <v>104</v>
      </c>
      <c r="AU72" s="26">
        <f t="shared" si="830"/>
        <v>163</v>
      </c>
      <c r="AV72" s="27">
        <f>SUM(AT72:AU72)</f>
        <v>267</v>
      </c>
      <c r="AW72" s="28">
        <f>Januari!BC72</f>
        <v>12</v>
      </c>
      <c r="AX72" s="28">
        <f>Januari!BD72</f>
        <v>12</v>
      </c>
      <c r="AY72" s="26">
        <f>SUM(AW72:AX72)</f>
        <v>24</v>
      </c>
      <c r="AZ72" s="25">
        <v>34</v>
      </c>
      <c r="BA72" s="25">
        <v>50</v>
      </c>
      <c r="BB72" s="26">
        <f>SUM(AZ72:BA72)</f>
        <v>84</v>
      </c>
      <c r="BC72" s="26">
        <f t="shared" ref="BC72:BD72" si="831">SUM(AW72+AZ72)</f>
        <v>46</v>
      </c>
      <c r="BD72" s="26">
        <f t="shared" si="831"/>
        <v>62</v>
      </c>
      <c r="BE72" s="27">
        <f>SUM(BC72:BD72)</f>
        <v>108</v>
      </c>
      <c r="BF72" s="30">
        <f>Januari!BL72</f>
        <v>21</v>
      </c>
      <c r="BG72" s="26">
        <f>Januari!BM72</f>
        <v>21</v>
      </c>
      <c r="BH72" s="26">
        <f>SUM(BF72:BG72)</f>
        <v>42</v>
      </c>
      <c r="BI72" s="48">
        <v>8</v>
      </c>
      <c r="BJ72" s="46">
        <v>5</v>
      </c>
      <c r="BK72" s="26">
        <f>SUM(BI72:BJ72)</f>
        <v>13</v>
      </c>
      <c r="BL72" s="26">
        <f t="shared" ref="BL72:BM72" si="832">SUM(BF72+BI72)</f>
        <v>29</v>
      </c>
      <c r="BM72" s="26">
        <f t="shared" si="832"/>
        <v>26</v>
      </c>
      <c r="BN72" s="27">
        <f>SUM(BL72:BM72)</f>
        <v>55</v>
      </c>
      <c r="BO72" s="28">
        <f>Januari!BU72</f>
        <v>18</v>
      </c>
      <c r="BP72" s="28">
        <f>Januari!BV72</f>
        <v>39</v>
      </c>
      <c r="BQ72" s="26">
        <f>SUM(BO72:BP72)</f>
        <v>57</v>
      </c>
      <c r="BR72" s="25">
        <v>29</v>
      </c>
      <c r="BS72" s="25">
        <v>35</v>
      </c>
      <c r="BT72" s="26">
        <f>SUM(BR72:BS72)</f>
        <v>64</v>
      </c>
      <c r="BU72" s="26">
        <f t="shared" ref="BU72:BV72" si="833">SUM(BO72+BR72)</f>
        <v>47</v>
      </c>
      <c r="BV72" s="26">
        <f t="shared" si="833"/>
        <v>74</v>
      </c>
      <c r="BW72" s="27">
        <f>SUM(BU72:BV72)</f>
        <v>121</v>
      </c>
      <c r="BX72" s="30">
        <f>Januari!CD72</f>
        <v>0</v>
      </c>
      <c r="BY72" s="26">
        <f>Januari!CE72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4">SUM(BX72+CA72)</f>
        <v>0</v>
      </c>
      <c r="CE72" s="26">
        <f t="shared" si="834"/>
        <v>0</v>
      </c>
      <c r="CF72" s="27">
        <f>SUM(CD72:CE72)</f>
        <v>0</v>
      </c>
      <c r="CG72" s="28">
        <f>Januari!CM72</f>
        <v>13</v>
      </c>
      <c r="CH72" s="28">
        <f>Januari!CN72</f>
        <v>20</v>
      </c>
      <c r="CI72" s="26">
        <f>SUM(CG72:CH72)</f>
        <v>33</v>
      </c>
      <c r="CJ72" s="25">
        <v>3</v>
      </c>
      <c r="CK72" s="25">
        <v>6</v>
      </c>
      <c r="CL72" s="26">
        <f>SUM(CJ72:CK72)</f>
        <v>9</v>
      </c>
      <c r="CM72" s="26">
        <f t="shared" ref="CM72:CN72" si="835">SUM(CG72+CJ72)</f>
        <v>16</v>
      </c>
      <c r="CN72" s="26">
        <f t="shared" si="835"/>
        <v>26</v>
      </c>
      <c r="CO72" s="27">
        <f>SUM(CM72:CN72)</f>
        <v>42</v>
      </c>
      <c r="CP72" s="31">
        <f ca="1">IFERROR(__xludf.DUMMYFUNCTION("""COMPUTED_VALUE"""),72)</f>
        <v>72</v>
      </c>
      <c r="CQ72" s="32">
        <f ca="1">IFERROR(__xludf.DUMMYFUNCTION("""COMPUTED_VALUE"""),90)</f>
        <v>90</v>
      </c>
      <c r="CR72" s="32">
        <f ca="1">IFERROR(__xludf.DUMMYFUNCTION("""COMPUTED_VALUE"""),162)</f>
        <v>162</v>
      </c>
      <c r="CS72" s="33">
        <f ca="1">IFERROR(__xludf.DUMMYFUNCTION("""COMPUTED_VALUE"""),83)</f>
        <v>83</v>
      </c>
      <c r="CT72" s="33">
        <f ca="1">IFERROR(__xludf.DUMMYFUNCTION("""COMPUTED_VALUE"""),98)</f>
        <v>98</v>
      </c>
      <c r="CU72" s="33">
        <f ca="1">IFERROR(__xludf.DUMMYFUNCTION("""COMPUTED_VALUE"""),181)</f>
        <v>181</v>
      </c>
      <c r="CV72" s="32">
        <f ca="1">IFERROR(__xludf.DUMMYFUNCTION("""COMPUTED_VALUE"""),155)</f>
        <v>155</v>
      </c>
      <c r="CW72" s="32">
        <f ca="1">IFERROR(__xludf.DUMMYFUNCTION("""COMPUTED_VALUE"""),188)</f>
        <v>188</v>
      </c>
      <c r="CX72" s="34">
        <f ca="1">IFERROR(__xludf.DUMMYFUNCTION("""COMPUTED_VALUE"""),343)</f>
        <v>343</v>
      </c>
      <c r="CY72" s="28">
        <f>Januari!DE72</f>
        <v>5</v>
      </c>
      <c r="CZ72" s="28">
        <f>Januari!DF72</f>
        <v>9</v>
      </c>
      <c r="DA72" s="26">
        <f>SUM(CY72:CZ72)</f>
        <v>14</v>
      </c>
      <c r="DB72" s="25">
        <v>62</v>
      </c>
      <c r="DC72" s="25">
        <v>101</v>
      </c>
      <c r="DD72" s="26">
        <f>SUM(DB72:DC72)</f>
        <v>163</v>
      </c>
      <c r="DE72" s="26">
        <f t="shared" ref="DE72:DF72" si="836">SUM(CY72+DB72)</f>
        <v>67</v>
      </c>
      <c r="DF72" s="26">
        <f t="shared" si="836"/>
        <v>110</v>
      </c>
      <c r="DG72" s="27">
        <f>SUM(DE72:DF72)</f>
        <v>177</v>
      </c>
      <c r="DH72" s="30">
        <f>Januari!DN72</f>
        <v>26</v>
      </c>
      <c r="DI72" s="28">
        <f>Januari!DO72</f>
        <v>25</v>
      </c>
      <c r="DJ72" s="26">
        <f>SUM(DH72:DI72)</f>
        <v>51</v>
      </c>
      <c r="DK72" s="25">
        <v>78</v>
      </c>
      <c r="DL72" s="25">
        <v>189</v>
      </c>
      <c r="DM72" s="26">
        <f>SUM(DK72:DL72)</f>
        <v>267</v>
      </c>
      <c r="DN72" s="26">
        <f t="shared" ref="DN72:DO72" si="837">SUM(DH72+DK72)</f>
        <v>104</v>
      </c>
      <c r="DO72" s="26">
        <f t="shared" si="837"/>
        <v>214</v>
      </c>
      <c r="DP72" s="27">
        <f>SUM(DN72:DO72)</f>
        <v>318</v>
      </c>
      <c r="DQ72" s="25">
        <f>Januari!DW72</f>
        <v>5</v>
      </c>
      <c r="DR72" s="25">
        <f>Januari!DX72</f>
        <v>9</v>
      </c>
      <c r="DS72" s="26">
        <f>SUM(DQ72:DR72)</f>
        <v>14</v>
      </c>
      <c r="DT72" s="48">
        <v>60</v>
      </c>
      <c r="DU72" s="46">
        <v>88</v>
      </c>
      <c r="DV72" s="26">
        <f>SUM(DT72:DU72)</f>
        <v>148</v>
      </c>
      <c r="DW72" s="26">
        <f t="shared" ref="DW72:DX72" si="838">SUM(DQ72+DT72)</f>
        <v>65</v>
      </c>
      <c r="DX72" s="26">
        <f t="shared" si="838"/>
        <v>97</v>
      </c>
      <c r="DY72" s="27">
        <f>SUM(DW72:DX72)</f>
        <v>162</v>
      </c>
      <c r="DZ72" s="30">
        <f>Januari!EF72</f>
        <v>3</v>
      </c>
      <c r="EA72" s="26">
        <f>Januari!EG72</f>
        <v>5</v>
      </c>
      <c r="EB72" s="26">
        <f>SUM(DZ72:EA72)</f>
        <v>8</v>
      </c>
      <c r="EC72" s="25">
        <v>4</v>
      </c>
      <c r="ED72" s="26"/>
      <c r="EE72" s="26">
        <f>SUM(EC72:ED72)</f>
        <v>4</v>
      </c>
      <c r="EF72" s="26">
        <f t="shared" ref="EF72:EG72" si="839">SUM(DZ72+EC72)</f>
        <v>7</v>
      </c>
      <c r="EG72" s="26">
        <f t="shared" si="839"/>
        <v>5</v>
      </c>
      <c r="EH72" s="27">
        <f>SUM(EF72:EG72)</f>
        <v>12</v>
      </c>
      <c r="EI72" s="30">
        <f>Januari!EO72</f>
        <v>6</v>
      </c>
      <c r="EJ72" s="26">
        <f>Januari!EP72</f>
        <v>17</v>
      </c>
      <c r="EK72" s="26">
        <f>SUM(EI72:EJ72)</f>
        <v>23</v>
      </c>
      <c r="EL72" s="25">
        <v>66</v>
      </c>
      <c r="EM72" s="25">
        <v>78</v>
      </c>
      <c r="EN72" s="26">
        <f>SUM(EL72:EM72)</f>
        <v>144</v>
      </c>
      <c r="EO72" s="26">
        <f t="shared" ref="EO72:EP72" si="840">SUM(EI72+EL72)</f>
        <v>72</v>
      </c>
      <c r="EP72" s="26">
        <f t="shared" si="840"/>
        <v>95</v>
      </c>
      <c r="EQ72" s="27">
        <f>SUM(EO72:EP72)</f>
        <v>167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315">
        <f>Januari!J73</f>
        <v>0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4"/>
      <c r="BA73" s="254"/>
      <c r="BB73" s="254"/>
      <c r="BC73" s="254"/>
      <c r="BD73" s="254"/>
      <c r="BE73" s="254"/>
      <c r="BF73" s="254"/>
      <c r="BG73" s="254"/>
      <c r="BH73" s="254"/>
      <c r="BI73" s="254"/>
      <c r="BJ73" s="254"/>
      <c r="BK73" s="254"/>
      <c r="BL73" s="254"/>
      <c r="BM73" s="254"/>
      <c r="BN73" s="254"/>
      <c r="BO73" s="254"/>
      <c r="BP73" s="254"/>
      <c r="BQ73" s="254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  <c r="EK73" s="254"/>
      <c r="EL73" s="254"/>
      <c r="EM73" s="254"/>
      <c r="EN73" s="254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6"/>
    </row>
    <row r="74" spans="1:156" ht="14">
      <c r="A74" s="58"/>
      <c r="B74" s="59">
        <v>1</v>
      </c>
      <c r="C74" s="57" t="s">
        <v>89</v>
      </c>
      <c r="D74" s="24">
        <f>Januari!J74</f>
        <v>15</v>
      </c>
      <c r="E74" s="39">
        <f>Januari!K74</f>
        <v>23</v>
      </c>
      <c r="F74" s="26">
        <f t="shared" ref="F74:F78" si="841">SUM(D74:E74)</f>
        <v>38</v>
      </c>
      <c r="G74" s="25">
        <v>4</v>
      </c>
      <c r="H74" s="25">
        <v>5</v>
      </c>
      <c r="I74" s="26">
        <f t="shared" ref="I74:I78" si="842">SUM(G74:H74)</f>
        <v>9</v>
      </c>
      <c r="J74" s="26">
        <f t="shared" ref="J74:K74" si="843">SUM(D74+G74)</f>
        <v>19</v>
      </c>
      <c r="K74" s="26">
        <f t="shared" si="843"/>
        <v>28</v>
      </c>
      <c r="L74" s="27">
        <f t="shared" ref="L74:L78" si="844">SUM(J74:K74)</f>
        <v>47</v>
      </c>
      <c r="M74" s="28">
        <f>Januari!S74</f>
        <v>4</v>
      </c>
      <c r="N74" s="26">
        <f>Januari!T74</f>
        <v>2</v>
      </c>
      <c r="O74" s="26">
        <f t="shared" ref="O74:O78" si="845">SUM(M74:N74)</f>
        <v>6</v>
      </c>
      <c r="P74" s="25">
        <v>3</v>
      </c>
      <c r="Q74" s="25">
        <v>6</v>
      </c>
      <c r="R74" s="26">
        <f t="shared" ref="R74:R78" si="846">SUM(P74:Q74)</f>
        <v>9</v>
      </c>
      <c r="S74" s="26">
        <f t="shared" ref="S74:T74" si="847">SUM(M74+P74)</f>
        <v>7</v>
      </c>
      <c r="T74" s="26">
        <f t="shared" si="847"/>
        <v>8</v>
      </c>
      <c r="U74" s="27">
        <f t="shared" ref="U74:U78" si="848">SUM(S74:T74)</f>
        <v>15</v>
      </c>
      <c r="V74" s="28">
        <f>Januari!AB74</f>
        <v>8</v>
      </c>
      <c r="W74" s="28">
        <f>Januari!AC74</f>
        <v>14</v>
      </c>
      <c r="X74" s="26">
        <f t="shared" ref="X74:X78" si="849">SUM(V74:W74)</f>
        <v>22</v>
      </c>
      <c r="Y74" s="48">
        <v>4</v>
      </c>
      <c r="Z74" s="26"/>
      <c r="AA74" s="26">
        <f t="shared" ref="AA74:AA78" si="850">SUM(Y74:Z74)</f>
        <v>4</v>
      </c>
      <c r="AB74" s="26">
        <f t="shared" ref="AB74:AC74" si="851">SUM(V74+Y74)</f>
        <v>12</v>
      </c>
      <c r="AC74" s="26">
        <f t="shared" si="851"/>
        <v>14</v>
      </c>
      <c r="AD74" s="27">
        <f t="shared" ref="AD74:AD78" si="852">SUM(AB74:AC74)</f>
        <v>26</v>
      </c>
      <c r="AE74" s="28">
        <f>Januari!AK74</f>
        <v>28</v>
      </c>
      <c r="AF74" s="28">
        <f>Januari!AL74</f>
        <v>23</v>
      </c>
      <c r="AG74" s="26">
        <f t="shared" ref="AG74:AG78" si="853">SUM(AE74:AF74)</f>
        <v>51</v>
      </c>
      <c r="AH74" s="25">
        <v>5</v>
      </c>
      <c r="AI74" s="25">
        <v>8</v>
      </c>
      <c r="AJ74" s="26">
        <f t="shared" ref="AJ74:AJ78" si="854">SUM(AH74:AI74)</f>
        <v>13</v>
      </c>
      <c r="AK74" s="26">
        <f t="shared" ref="AK74:AL74" si="855">SUM(AE74+AH74)</f>
        <v>33</v>
      </c>
      <c r="AL74" s="26">
        <f t="shared" si="855"/>
        <v>31</v>
      </c>
      <c r="AM74" s="27">
        <f t="shared" ref="AM74:AM78" si="856">SUM(AK74:AL74)</f>
        <v>64</v>
      </c>
      <c r="AN74" s="30">
        <f>Januari!AT74</f>
        <v>31</v>
      </c>
      <c r="AO74" s="26">
        <f>Januari!AU74</f>
        <v>35</v>
      </c>
      <c r="AP74" s="26">
        <f t="shared" ref="AP74:AP78" si="857">SUM(AN74:AO74)</f>
        <v>66</v>
      </c>
      <c r="AQ74" s="25">
        <v>7</v>
      </c>
      <c r="AR74" s="25">
        <v>11</v>
      </c>
      <c r="AS74" s="26">
        <f t="shared" ref="AS74:AS78" si="858">SUM(AQ74:AR74)</f>
        <v>18</v>
      </c>
      <c r="AT74" s="26">
        <f t="shared" ref="AT74:AU74" si="859">SUM(AN74+AQ74)</f>
        <v>38</v>
      </c>
      <c r="AU74" s="26">
        <f t="shared" si="859"/>
        <v>46</v>
      </c>
      <c r="AV74" s="27">
        <f t="shared" ref="AV74:AV78" si="860">SUM(AT74:AU74)</f>
        <v>84</v>
      </c>
      <c r="AW74" s="28">
        <f>Januari!BC74</f>
        <v>11</v>
      </c>
      <c r="AX74" s="28">
        <f>Januari!BD74</f>
        <v>11</v>
      </c>
      <c r="AY74" s="26">
        <f t="shared" ref="AY74:AY78" si="861">SUM(AW74:AX74)</f>
        <v>22</v>
      </c>
      <c r="AZ74" s="25">
        <v>1</v>
      </c>
      <c r="BA74" s="25">
        <v>3</v>
      </c>
      <c r="BB74" s="26">
        <f t="shared" ref="BB74:BB78" si="862">SUM(AZ74:BA74)</f>
        <v>4</v>
      </c>
      <c r="BC74" s="26">
        <f t="shared" ref="BC74:BD74" si="863">SUM(AW74+AZ74)</f>
        <v>12</v>
      </c>
      <c r="BD74" s="26">
        <f t="shared" si="863"/>
        <v>14</v>
      </c>
      <c r="BE74" s="27">
        <f t="shared" ref="BE74:BE78" si="864">SUM(BC74:BD74)</f>
        <v>26</v>
      </c>
      <c r="BF74" s="30">
        <f>Januari!BL74</f>
        <v>21</v>
      </c>
      <c r="BG74" s="26">
        <f>Januari!BM74</f>
        <v>21</v>
      </c>
      <c r="BH74" s="26">
        <f t="shared" ref="BH74:BH78" si="865">SUM(BF74:BG74)</f>
        <v>42</v>
      </c>
      <c r="BI74" s="48">
        <v>8</v>
      </c>
      <c r="BJ74" s="46">
        <v>5</v>
      </c>
      <c r="BK74" s="26">
        <f t="shared" ref="BK74:BK78" si="866">SUM(BI74:BJ74)</f>
        <v>13</v>
      </c>
      <c r="BL74" s="26">
        <f t="shared" ref="BL74:BM74" si="867">SUM(BF74+BI74)</f>
        <v>29</v>
      </c>
      <c r="BM74" s="26">
        <f t="shared" si="867"/>
        <v>26</v>
      </c>
      <c r="BN74" s="27">
        <f t="shared" ref="BN74:BN78" si="868">SUM(BL74:BM74)</f>
        <v>55</v>
      </c>
      <c r="BO74" s="28">
        <f>Januari!BU74</f>
        <v>18</v>
      </c>
      <c r="BP74" s="28">
        <f>Januari!BV74</f>
        <v>39</v>
      </c>
      <c r="BQ74" s="26">
        <f t="shared" ref="BQ74:BQ78" si="869">SUM(BO74:BP74)</f>
        <v>57</v>
      </c>
      <c r="BR74" s="25">
        <v>29</v>
      </c>
      <c r="BS74" s="25">
        <v>35</v>
      </c>
      <c r="BT74" s="26">
        <f t="shared" ref="BT74:BT78" si="870">SUM(BR74:BS74)</f>
        <v>64</v>
      </c>
      <c r="BU74" s="26">
        <f t="shared" ref="BU74:BV74" si="871">SUM(BO74+BR74)</f>
        <v>47</v>
      </c>
      <c r="BV74" s="26">
        <f t="shared" si="871"/>
        <v>74</v>
      </c>
      <c r="BW74" s="27">
        <f t="shared" ref="BW74:BW78" si="872">SUM(BU74:BV74)</f>
        <v>121</v>
      </c>
      <c r="BX74" s="30">
        <f>Januari!CD74</f>
        <v>0</v>
      </c>
      <c r="BY74" s="26">
        <f>Januari!CE74</f>
        <v>0</v>
      </c>
      <c r="BZ74" s="26">
        <f t="shared" ref="BZ74:BZ78" si="873">SUM(BX74:BY74)</f>
        <v>0</v>
      </c>
      <c r="CA74" s="26"/>
      <c r="CB74" s="26"/>
      <c r="CC74" s="26">
        <f t="shared" ref="CC74:CC78" si="874">SUM(CA74:CB74)</f>
        <v>0</v>
      </c>
      <c r="CD74" s="26">
        <f t="shared" ref="CD74:CE74" si="875">SUM(BX74+CA74)</f>
        <v>0</v>
      </c>
      <c r="CE74" s="26">
        <f t="shared" si="875"/>
        <v>0</v>
      </c>
      <c r="CF74" s="27">
        <f t="shared" ref="CF74:CF78" si="876">SUM(CD74:CE74)</f>
        <v>0</v>
      </c>
      <c r="CG74" s="28">
        <f>Januari!CM74</f>
        <v>8</v>
      </c>
      <c r="CH74" s="28">
        <f>Januari!CN74</f>
        <v>12</v>
      </c>
      <c r="CI74" s="26">
        <f t="shared" ref="CI74:CI78" si="877">SUM(CG74:CH74)</f>
        <v>20</v>
      </c>
      <c r="CJ74" s="25">
        <v>3</v>
      </c>
      <c r="CK74" s="25">
        <v>6</v>
      </c>
      <c r="CL74" s="26">
        <f t="shared" ref="CL74:CL78" si="878">SUM(CJ74:CK74)</f>
        <v>9</v>
      </c>
      <c r="CM74" s="26">
        <f t="shared" ref="CM74:CN74" si="879">SUM(CG74+CJ74)</f>
        <v>11</v>
      </c>
      <c r="CN74" s="26">
        <f t="shared" si="879"/>
        <v>18</v>
      </c>
      <c r="CO74" s="27">
        <f t="shared" ref="CO74:CO78" si="880">SUM(CM74:CN74)</f>
        <v>29</v>
      </c>
      <c r="CP74" s="31">
        <f ca="1">IFERROR(__xludf.DUMMYFUNCTION("""COMPUTED_VALUE"""),36)</f>
        <v>36</v>
      </c>
      <c r="CQ74" s="32">
        <f ca="1">IFERROR(__xludf.DUMMYFUNCTION("""COMPUTED_VALUE"""),54)</f>
        <v>54</v>
      </c>
      <c r="CR74" s="32">
        <f ca="1">IFERROR(__xludf.DUMMYFUNCTION("""COMPUTED_VALUE"""),90)</f>
        <v>90</v>
      </c>
      <c r="CS74" s="33">
        <f ca="1">IFERROR(__xludf.DUMMYFUNCTION("""COMPUTED_VALUE"""),24)</f>
        <v>24</v>
      </c>
      <c r="CT74" s="33">
        <f ca="1">IFERROR(__xludf.DUMMYFUNCTION("""COMPUTED_VALUE"""),30)</f>
        <v>30</v>
      </c>
      <c r="CU74" s="33">
        <f ca="1">IFERROR(__xludf.DUMMYFUNCTION("""COMPUTED_VALUE"""),54)</f>
        <v>54</v>
      </c>
      <c r="CV74" s="32">
        <f ca="1">IFERROR(__xludf.DUMMYFUNCTION("""COMPUTED_VALUE"""),60)</f>
        <v>60</v>
      </c>
      <c r="CW74" s="32">
        <f ca="1">IFERROR(__xludf.DUMMYFUNCTION("""COMPUTED_VALUE"""),84)</f>
        <v>84</v>
      </c>
      <c r="CX74" s="34">
        <f ca="1">IFERROR(__xludf.DUMMYFUNCTION("""COMPUTED_VALUE"""),144)</f>
        <v>144</v>
      </c>
      <c r="CY74" s="28">
        <f>Januari!DE74</f>
        <v>2</v>
      </c>
      <c r="CZ74" s="28">
        <f>Januari!DF74</f>
        <v>0</v>
      </c>
      <c r="DA74" s="26">
        <f t="shared" ref="DA74:DA78" si="881">SUM(CY74:CZ74)</f>
        <v>2</v>
      </c>
      <c r="DB74" s="25">
        <v>5</v>
      </c>
      <c r="DC74" s="25">
        <v>3</v>
      </c>
      <c r="DD74" s="26">
        <f t="shared" ref="DD74:DD78" si="882">SUM(DB74:DC74)</f>
        <v>8</v>
      </c>
      <c r="DE74" s="26">
        <f t="shared" ref="DE74:DF74" si="883">SUM(CY74+DB74)</f>
        <v>7</v>
      </c>
      <c r="DF74" s="26">
        <f t="shared" si="883"/>
        <v>3</v>
      </c>
      <c r="DG74" s="27">
        <f t="shared" ref="DG74:DG78" si="884">SUM(DE74:DF74)</f>
        <v>10</v>
      </c>
      <c r="DH74" s="30">
        <f>Januari!DN74</f>
        <v>7</v>
      </c>
      <c r="DI74" s="28">
        <f>Januari!DO74</f>
        <v>4</v>
      </c>
      <c r="DJ74" s="26">
        <f t="shared" ref="DJ74:DJ78" si="885">SUM(DH74:DI74)</f>
        <v>11</v>
      </c>
      <c r="DK74" s="25">
        <v>7</v>
      </c>
      <c r="DL74" s="25">
        <v>7</v>
      </c>
      <c r="DM74" s="26">
        <f t="shared" ref="DM74:DM78" si="886">SUM(DK74:DL74)</f>
        <v>14</v>
      </c>
      <c r="DN74" s="26">
        <f t="shared" ref="DN74:DO74" si="887">SUM(DH74+DK74)</f>
        <v>14</v>
      </c>
      <c r="DO74" s="26">
        <f t="shared" si="887"/>
        <v>11</v>
      </c>
      <c r="DP74" s="27">
        <f t="shared" ref="DP74:DP78" si="888">SUM(DN74:DO74)</f>
        <v>25</v>
      </c>
      <c r="DQ74" s="25">
        <f>Januari!DW74</f>
        <v>2</v>
      </c>
      <c r="DR74" s="25">
        <f>Januari!DX74</f>
        <v>4</v>
      </c>
      <c r="DS74" s="26">
        <f t="shared" ref="DS74:DS78" si="889">SUM(DQ74:DR74)</f>
        <v>6</v>
      </c>
      <c r="DT74" s="48">
        <v>0</v>
      </c>
      <c r="DU74" s="46">
        <v>1</v>
      </c>
      <c r="DV74" s="26">
        <f t="shared" ref="DV74:DV78" si="890">SUM(DT74:DU74)</f>
        <v>1</v>
      </c>
      <c r="DW74" s="26">
        <f t="shared" ref="DW74:DX74" si="891">SUM(DQ74+DT74)</f>
        <v>2</v>
      </c>
      <c r="DX74" s="26">
        <f t="shared" si="891"/>
        <v>5</v>
      </c>
      <c r="DY74" s="27">
        <f t="shared" ref="DY74:DY78" si="892">SUM(DW74:DX74)</f>
        <v>7</v>
      </c>
      <c r="DZ74" s="30">
        <f>Januari!EF74</f>
        <v>3</v>
      </c>
      <c r="EA74" s="26">
        <f>Januari!EG74</f>
        <v>5</v>
      </c>
      <c r="EB74" s="26">
        <f t="shared" ref="EB74:EB78" si="893">SUM(DZ74:EA74)</f>
        <v>8</v>
      </c>
      <c r="EC74" s="25">
        <v>3</v>
      </c>
      <c r="ED74" s="25">
        <v>1</v>
      </c>
      <c r="EE74" s="26">
        <f t="shared" ref="EE74:EE78" si="894">SUM(EC74:ED74)</f>
        <v>4</v>
      </c>
      <c r="EF74" s="26">
        <f t="shared" ref="EF74:EG74" si="895">SUM(DZ74+EC74)</f>
        <v>6</v>
      </c>
      <c r="EG74" s="26">
        <f t="shared" si="895"/>
        <v>6</v>
      </c>
      <c r="EH74" s="27">
        <f t="shared" ref="EH74:EH78" si="896">SUM(EF74:EG74)</f>
        <v>12</v>
      </c>
      <c r="EI74" s="30">
        <f>Januari!EO74</f>
        <v>4</v>
      </c>
      <c r="EJ74" s="26">
        <f>Januari!EP74</f>
        <v>10</v>
      </c>
      <c r="EK74" s="26">
        <f t="shared" ref="EK74:EK78" si="897">SUM(EI74:EJ74)</f>
        <v>14</v>
      </c>
      <c r="EL74" s="25">
        <v>2</v>
      </c>
      <c r="EM74" s="25">
        <v>8</v>
      </c>
      <c r="EN74" s="26">
        <f t="shared" ref="EN74:EN78" si="898">SUM(EL74:EM74)</f>
        <v>10</v>
      </c>
      <c r="EO74" s="26">
        <f t="shared" ref="EO74:EP74" si="899">SUM(EI74+EL74)</f>
        <v>6</v>
      </c>
      <c r="EP74" s="26">
        <f t="shared" si="899"/>
        <v>18</v>
      </c>
      <c r="EQ74" s="27">
        <f t="shared" ref="EQ74:EQ78" si="900">SUM(EO74:EP74)</f>
        <v>24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24">
        <f>Januari!J75</f>
        <v>0</v>
      </c>
      <c r="E75" s="39">
        <f>Januari!K75</f>
        <v>0</v>
      </c>
      <c r="F75" s="26">
        <f t="shared" si="841"/>
        <v>0</v>
      </c>
      <c r="G75" s="25">
        <v>0</v>
      </c>
      <c r="H75" s="25">
        <v>0</v>
      </c>
      <c r="I75" s="26">
        <f t="shared" si="842"/>
        <v>0</v>
      </c>
      <c r="J75" s="26">
        <f t="shared" ref="J75:K75" si="901">SUM(D75+G75)</f>
        <v>0</v>
      </c>
      <c r="K75" s="26">
        <f t="shared" si="901"/>
        <v>0</v>
      </c>
      <c r="L75" s="27">
        <f t="shared" si="844"/>
        <v>0</v>
      </c>
      <c r="M75" s="28">
        <f>Januari!S75</f>
        <v>0</v>
      </c>
      <c r="N75" s="26">
        <f>Januari!T75</f>
        <v>0</v>
      </c>
      <c r="O75" s="26">
        <f t="shared" si="845"/>
        <v>0</v>
      </c>
      <c r="P75" s="26"/>
      <c r="Q75" s="26"/>
      <c r="R75" s="26">
        <f t="shared" si="846"/>
        <v>0</v>
      </c>
      <c r="S75" s="26">
        <f t="shared" ref="S75:T75" si="902">SUM(M75+P75)</f>
        <v>0</v>
      </c>
      <c r="T75" s="26">
        <f t="shared" si="902"/>
        <v>0</v>
      </c>
      <c r="U75" s="27">
        <f t="shared" si="848"/>
        <v>0</v>
      </c>
      <c r="V75" s="28">
        <f>Januari!AB75</f>
        <v>0</v>
      </c>
      <c r="W75" s="28">
        <f>Januari!AC75</f>
        <v>0</v>
      </c>
      <c r="X75" s="26">
        <f t="shared" si="849"/>
        <v>0</v>
      </c>
      <c r="Y75" s="26"/>
      <c r="Z75" s="26"/>
      <c r="AA75" s="26">
        <f t="shared" si="850"/>
        <v>0</v>
      </c>
      <c r="AB75" s="26">
        <f t="shared" ref="AB75:AC75" si="903">SUM(V75+Y75)</f>
        <v>0</v>
      </c>
      <c r="AC75" s="26">
        <f t="shared" si="903"/>
        <v>0</v>
      </c>
      <c r="AD75" s="27">
        <f t="shared" si="852"/>
        <v>0</v>
      </c>
      <c r="AE75" s="28">
        <f>Januari!AK75</f>
        <v>0</v>
      </c>
      <c r="AF75" s="28">
        <f>Januari!AL75</f>
        <v>0</v>
      </c>
      <c r="AG75" s="26">
        <f t="shared" si="853"/>
        <v>0</v>
      </c>
      <c r="AH75" s="25">
        <v>0</v>
      </c>
      <c r="AI75" s="25">
        <v>0</v>
      </c>
      <c r="AJ75" s="26">
        <f t="shared" si="854"/>
        <v>0</v>
      </c>
      <c r="AK75" s="26">
        <f t="shared" ref="AK75:AL75" si="904">SUM(AE75+AH75)</f>
        <v>0</v>
      </c>
      <c r="AL75" s="26">
        <f t="shared" si="904"/>
        <v>0</v>
      </c>
      <c r="AM75" s="27">
        <f t="shared" si="856"/>
        <v>0</v>
      </c>
      <c r="AN75" s="30">
        <f>Januari!AT75</f>
        <v>0</v>
      </c>
      <c r="AO75" s="26">
        <f>Januari!AU75</f>
        <v>0</v>
      </c>
      <c r="AP75" s="26">
        <f t="shared" si="857"/>
        <v>0</v>
      </c>
      <c r="AQ75" s="25">
        <v>0</v>
      </c>
      <c r="AR75" s="25">
        <v>0</v>
      </c>
      <c r="AS75" s="26">
        <f t="shared" si="858"/>
        <v>0</v>
      </c>
      <c r="AT75" s="26">
        <f t="shared" ref="AT75:AU75" si="905">SUM(AN75+AQ75)</f>
        <v>0</v>
      </c>
      <c r="AU75" s="26">
        <f t="shared" si="905"/>
        <v>0</v>
      </c>
      <c r="AV75" s="27">
        <f t="shared" si="860"/>
        <v>0</v>
      </c>
      <c r="AW75" s="28">
        <f>Januari!BC75</f>
        <v>0</v>
      </c>
      <c r="AX75" s="28">
        <f>Januari!BD75</f>
        <v>0</v>
      </c>
      <c r="AY75" s="26">
        <f t="shared" si="861"/>
        <v>0</v>
      </c>
      <c r="AZ75" s="25">
        <v>0</v>
      </c>
      <c r="BA75" s="25">
        <v>0</v>
      </c>
      <c r="BB75" s="26">
        <f t="shared" si="862"/>
        <v>0</v>
      </c>
      <c r="BC75" s="26">
        <f t="shared" ref="BC75:BD75" si="906">SUM(AW75+AZ75)</f>
        <v>0</v>
      </c>
      <c r="BD75" s="26">
        <f t="shared" si="906"/>
        <v>0</v>
      </c>
      <c r="BE75" s="27">
        <f t="shared" si="864"/>
        <v>0</v>
      </c>
      <c r="BF75" s="30">
        <f>Januari!BL75</f>
        <v>0</v>
      </c>
      <c r="BG75" s="26">
        <f>Januari!BM75</f>
        <v>0</v>
      </c>
      <c r="BH75" s="26">
        <f t="shared" si="865"/>
        <v>0</v>
      </c>
      <c r="BI75" s="48">
        <v>0</v>
      </c>
      <c r="BJ75" s="46">
        <v>0</v>
      </c>
      <c r="BK75" s="26">
        <f t="shared" si="866"/>
        <v>0</v>
      </c>
      <c r="BL75" s="26">
        <f t="shared" ref="BL75:BM75" si="907">SUM(BF75+BI75)</f>
        <v>0</v>
      </c>
      <c r="BM75" s="26">
        <f t="shared" si="907"/>
        <v>0</v>
      </c>
      <c r="BN75" s="27">
        <f t="shared" si="868"/>
        <v>0</v>
      </c>
      <c r="BO75" s="28">
        <f>Januari!BU75</f>
        <v>0</v>
      </c>
      <c r="BP75" s="28">
        <f>Januari!BV75</f>
        <v>0</v>
      </c>
      <c r="BQ75" s="26">
        <f t="shared" si="869"/>
        <v>0</v>
      </c>
      <c r="BR75" s="25">
        <v>0</v>
      </c>
      <c r="BS75" s="25">
        <v>0</v>
      </c>
      <c r="BT75" s="26">
        <f t="shared" si="870"/>
        <v>0</v>
      </c>
      <c r="BU75" s="26">
        <f t="shared" ref="BU75:BV75" si="908">SUM(BO75+BR75)</f>
        <v>0</v>
      </c>
      <c r="BV75" s="26">
        <f t="shared" si="908"/>
        <v>0</v>
      </c>
      <c r="BW75" s="27">
        <f t="shared" si="872"/>
        <v>0</v>
      </c>
      <c r="BX75" s="30">
        <f>Januari!CD75</f>
        <v>0</v>
      </c>
      <c r="BY75" s="26">
        <f>Januari!CE75</f>
        <v>0</v>
      </c>
      <c r="BZ75" s="26">
        <f t="shared" si="873"/>
        <v>0</v>
      </c>
      <c r="CA75" s="26"/>
      <c r="CB75" s="26"/>
      <c r="CC75" s="26">
        <f t="shared" si="874"/>
        <v>0</v>
      </c>
      <c r="CD75" s="26">
        <f t="shared" ref="CD75:CE75" si="909">SUM(BX75+CA75)</f>
        <v>0</v>
      </c>
      <c r="CE75" s="26">
        <f t="shared" si="909"/>
        <v>0</v>
      </c>
      <c r="CF75" s="27">
        <f t="shared" si="876"/>
        <v>0</v>
      </c>
      <c r="CG75" s="28">
        <f>Januari!CM75</f>
        <v>0</v>
      </c>
      <c r="CH75" s="28">
        <f>Januari!CN75</f>
        <v>0</v>
      </c>
      <c r="CI75" s="26">
        <f t="shared" si="877"/>
        <v>0</v>
      </c>
      <c r="CJ75" s="25">
        <v>0</v>
      </c>
      <c r="CK75" s="25">
        <v>0</v>
      </c>
      <c r="CL75" s="26">
        <f t="shared" si="878"/>
        <v>0</v>
      </c>
      <c r="CM75" s="26">
        <f t="shared" ref="CM75:CN75" si="910">SUM(CG75+CJ75)</f>
        <v>0</v>
      </c>
      <c r="CN75" s="26">
        <f t="shared" si="910"/>
        <v>0</v>
      </c>
      <c r="CO75" s="27">
        <f t="shared" si="880"/>
        <v>0</v>
      </c>
      <c r="CP75" s="31">
        <f ca="1">IFERROR(__xludf.DUMMYFUNCTION("""COMPUTED_VALUE"""),0)</f>
        <v>0</v>
      </c>
      <c r="CQ75" s="32">
        <f ca="1">IFERROR(__xludf.DUMMYFUNCTION("""COMPUTED_VALUE"""),0)</f>
        <v>0</v>
      </c>
      <c r="CR75" s="32">
        <f ca="1">IFERROR(__xludf.DUMMYFUNCTION("""COMPUTED_VALUE"""),0)</f>
        <v>0</v>
      </c>
      <c r="CS75" s="33">
        <f ca="1">IFERROR(__xludf.DUMMYFUNCTION("""COMPUTED_VALUE"""),0)</f>
        <v>0</v>
      </c>
      <c r="CT75" s="33">
        <f ca="1">IFERROR(__xludf.DUMMYFUNCTION("""COMPUTED_VALUE"""),0)</f>
        <v>0</v>
      </c>
      <c r="CU75" s="33">
        <f ca="1">IFERROR(__xludf.DUMMYFUNCTION("""COMPUTED_VALUE"""),0)</f>
        <v>0</v>
      </c>
      <c r="CV75" s="32">
        <f ca="1">IFERROR(__xludf.DUMMYFUNCTION("""COMPUTED_VALUE"""),0)</f>
        <v>0</v>
      </c>
      <c r="CW75" s="32">
        <f ca="1">IFERROR(__xludf.DUMMYFUNCTION("""COMPUTED_VALUE"""),0)</f>
        <v>0</v>
      </c>
      <c r="CX75" s="34">
        <f ca="1">IFERROR(__xludf.DUMMYFUNCTION("""COMPUTED_VALUE"""),0)</f>
        <v>0</v>
      </c>
      <c r="CY75" s="28">
        <f>Januari!DE75</f>
        <v>0</v>
      </c>
      <c r="CZ75" s="28">
        <f>Januari!DF75</f>
        <v>0</v>
      </c>
      <c r="DA75" s="26">
        <f t="shared" si="881"/>
        <v>0</v>
      </c>
      <c r="DB75" s="25">
        <v>0</v>
      </c>
      <c r="DC75" s="25">
        <v>0</v>
      </c>
      <c r="DD75" s="26">
        <f t="shared" si="882"/>
        <v>0</v>
      </c>
      <c r="DE75" s="26">
        <f t="shared" ref="DE75:DF75" si="911">SUM(CY75+DB75)</f>
        <v>0</v>
      </c>
      <c r="DF75" s="26">
        <f t="shared" si="911"/>
        <v>0</v>
      </c>
      <c r="DG75" s="27">
        <f t="shared" si="884"/>
        <v>0</v>
      </c>
      <c r="DH75" s="30">
        <f>Januari!DN75</f>
        <v>0</v>
      </c>
      <c r="DI75" s="28">
        <f>Januari!DO75</f>
        <v>0</v>
      </c>
      <c r="DJ75" s="26">
        <f t="shared" si="885"/>
        <v>0</v>
      </c>
      <c r="DK75" s="26"/>
      <c r="DL75" s="26"/>
      <c r="DM75" s="26">
        <f t="shared" si="886"/>
        <v>0</v>
      </c>
      <c r="DN75" s="26">
        <f t="shared" ref="DN75:DO75" si="912">SUM(DH75+DK75)</f>
        <v>0</v>
      </c>
      <c r="DO75" s="26">
        <f t="shared" si="912"/>
        <v>0</v>
      </c>
      <c r="DP75" s="27">
        <f t="shared" si="888"/>
        <v>0</v>
      </c>
      <c r="DQ75" s="25">
        <f>Januari!DW75</f>
        <v>0</v>
      </c>
      <c r="DR75" s="25">
        <f>Januari!DX75</f>
        <v>0</v>
      </c>
      <c r="DS75" s="26">
        <f t="shared" si="889"/>
        <v>0</v>
      </c>
      <c r="DT75" s="68">
        <v>0</v>
      </c>
      <c r="DU75" s="59">
        <v>0</v>
      </c>
      <c r="DV75" s="26">
        <f t="shared" si="890"/>
        <v>0</v>
      </c>
      <c r="DW75" s="26">
        <f t="shared" ref="DW75:DX75" si="913">SUM(DQ75+DT75)</f>
        <v>0</v>
      </c>
      <c r="DX75" s="26">
        <f t="shared" si="913"/>
        <v>0</v>
      </c>
      <c r="DY75" s="27">
        <f t="shared" si="892"/>
        <v>0</v>
      </c>
      <c r="DZ75" s="30">
        <f>Januari!EF75</f>
        <v>0</v>
      </c>
      <c r="EA75" s="26">
        <f>Januari!EG75</f>
        <v>0</v>
      </c>
      <c r="EB75" s="26">
        <f t="shared" si="893"/>
        <v>0</v>
      </c>
      <c r="EC75" s="26"/>
      <c r="ED75" s="26"/>
      <c r="EE75" s="26">
        <f t="shared" si="894"/>
        <v>0</v>
      </c>
      <c r="EF75" s="26">
        <f t="shared" ref="EF75:EG75" si="914">SUM(DZ75+EC75)</f>
        <v>0</v>
      </c>
      <c r="EG75" s="26">
        <f t="shared" si="914"/>
        <v>0</v>
      </c>
      <c r="EH75" s="27">
        <f t="shared" si="896"/>
        <v>0</v>
      </c>
      <c r="EI75" s="30">
        <f>Januari!EO75</f>
        <v>0</v>
      </c>
      <c r="EJ75" s="26">
        <f>Januari!EP75</f>
        <v>0</v>
      </c>
      <c r="EK75" s="26">
        <f t="shared" si="897"/>
        <v>0</v>
      </c>
      <c r="EL75" s="26"/>
      <c r="EM75" s="26"/>
      <c r="EN75" s="26">
        <f t="shared" si="898"/>
        <v>0</v>
      </c>
      <c r="EO75" s="26">
        <f t="shared" ref="EO75:EP75" si="915">SUM(EI75+EL75)</f>
        <v>0</v>
      </c>
      <c r="EP75" s="26">
        <f t="shared" si="915"/>
        <v>0</v>
      </c>
      <c r="EQ75" s="27">
        <f t="shared" si="900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24">
        <f>Januari!J76</f>
        <v>1</v>
      </c>
      <c r="E76" s="39">
        <f>Januari!K76</f>
        <v>0</v>
      </c>
      <c r="F76" s="26">
        <f t="shared" si="841"/>
        <v>1</v>
      </c>
      <c r="G76" s="25">
        <v>27</v>
      </c>
      <c r="H76" s="25">
        <v>28</v>
      </c>
      <c r="I76" s="26">
        <f t="shared" si="842"/>
        <v>55</v>
      </c>
      <c r="J76" s="26">
        <f t="shared" ref="J76:K76" si="916">SUM(D76+G76)</f>
        <v>28</v>
      </c>
      <c r="K76" s="26">
        <f t="shared" si="916"/>
        <v>28</v>
      </c>
      <c r="L76" s="27">
        <f t="shared" si="844"/>
        <v>56</v>
      </c>
      <c r="M76" s="28">
        <f>Januari!S76</f>
        <v>0</v>
      </c>
      <c r="N76" s="26">
        <f>Januari!T76</f>
        <v>0</v>
      </c>
      <c r="O76" s="26">
        <f t="shared" si="845"/>
        <v>0</v>
      </c>
      <c r="P76" s="26"/>
      <c r="Q76" s="26"/>
      <c r="R76" s="26">
        <f t="shared" si="846"/>
        <v>0</v>
      </c>
      <c r="S76" s="26">
        <f t="shared" ref="S76:T76" si="917">SUM(M76+P76)</f>
        <v>0</v>
      </c>
      <c r="T76" s="26">
        <f t="shared" si="917"/>
        <v>0</v>
      </c>
      <c r="U76" s="27">
        <f t="shared" si="848"/>
        <v>0</v>
      </c>
      <c r="V76" s="28">
        <f>Januari!AB76</f>
        <v>0</v>
      </c>
      <c r="W76" s="28">
        <f>Januari!AC76</f>
        <v>0</v>
      </c>
      <c r="X76" s="26">
        <f t="shared" si="849"/>
        <v>0</v>
      </c>
      <c r="Y76" s="98">
        <v>3</v>
      </c>
      <c r="Z76" s="99">
        <v>2</v>
      </c>
      <c r="AA76" s="26">
        <f t="shared" si="850"/>
        <v>5</v>
      </c>
      <c r="AB76" s="26">
        <f t="shared" ref="AB76:AC76" si="918">SUM(V76+Y76)</f>
        <v>3</v>
      </c>
      <c r="AC76" s="26">
        <f t="shared" si="918"/>
        <v>2</v>
      </c>
      <c r="AD76" s="27">
        <f t="shared" si="852"/>
        <v>5</v>
      </c>
      <c r="AE76" s="28">
        <f>Januari!AK76</f>
        <v>3</v>
      </c>
      <c r="AF76" s="28">
        <f>Januari!AL76</f>
        <v>9</v>
      </c>
      <c r="AG76" s="26">
        <f t="shared" si="853"/>
        <v>12</v>
      </c>
      <c r="AH76" s="25">
        <v>26</v>
      </c>
      <c r="AI76" s="25">
        <v>30</v>
      </c>
      <c r="AJ76" s="26">
        <f t="shared" si="854"/>
        <v>56</v>
      </c>
      <c r="AK76" s="26">
        <f t="shared" ref="AK76:AL76" si="919">SUM(AE76+AH76)</f>
        <v>29</v>
      </c>
      <c r="AL76" s="26">
        <f t="shared" si="919"/>
        <v>39</v>
      </c>
      <c r="AM76" s="27">
        <f t="shared" si="856"/>
        <v>68</v>
      </c>
      <c r="AN76" s="30">
        <f>Januari!AT76</f>
        <v>23</v>
      </c>
      <c r="AO76" s="26">
        <f>Januari!AU76</f>
        <v>18</v>
      </c>
      <c r="AP76" s="26">
        <f t="shared" si="857"/>
        <v>41</v>
      </c>
      <c r="AQ76" s="25">
        <v>43</v>
      </c>
      <c r="AR76" s="25">
        <v>99</v>
      </c>
      <c r="AS76" s="26">
        <f t="shared" si="858"/>
        <v>142</v>
      </c>
      <c r="AT76" s="26">
        <f t="shared" ref="AT76:AU76" si="920">SUM(AN76+AQ76)</f>
        <v>66</v>
      </c>
      <c r="AU76" s="26">
        <f t="shared" si="920"/>
        <v>117</v>
      </c>
      <c r="AV76" s="27">
        <f t="shared" si="860"/>
        <v>183</v>
      </c>
      <c r="AW76" s="28">
        <f>Januari!BC76</f>
        <v>1</v>
      </c>
      <c r="AX76" s="28">
        <f>Januari!BD76</f>
        <v>1</v>
      </c>
      <c r="AY76" s="26">
        <f t="shared" si="861"/>
        <v>2</v>
      </c>
      <c r="AZ76" s="25">
        <v>33</v>
      </c>
      <c r="BA76" s="25">
        <v>47</v>
      </c>
      <c r="BB76" s="26">
        <f t="shared" si="862"/>
        <v>80</v>
      </c>
      <c r="BC76" s="26">
        <f t="shared" ref="BC76:BD76" si="921">SUM(AW76+AZ76)</f>
        <v>34</v>
      </c>
      <c r="BD76" s="26">
        <f t="shared" si="921"/>
        <v>48</v>
      </c>
      <c r="BE76" s="27">
        <f t="shared" si="864"/>
        <v>82</v>
      </c>
      <c r="BF76" s="30">
        <f>Januari!BL76</f>
        <v>0</v>
      </c>
      <c r="BG76" s="26">
        <f>Januari!BM76</f>
        <v>0</v>
      </c>
      <c r="BH76" s="26">
        <f t="shared" si="865"/>
        <v>0</v>
      </c>
      <c r="BI76" s="48">
        <v>0</v>
      </c>
      <c r="BJ76" s="46">
        <v>0</v>
      </c>
      <c r="BK76" s="26">
        <f t="shared" si="866"/>
        <v>0</v>
      </c>
      <c r="BL76" s="26">
        <f t="shared" ref="BL76:BM76" si="922">SUM(BF76+BI76)</f>
        <v>0</v>
      </c>
      <c r="BM76" s="26">
        <f t="shared" si="922"/>
        <v>0</v>
      </c>
      <c r="BN76" s="27">
        <f t="shared" si="868"/>
        <v>0</v>
      </c>
      <c r="BO76" s="28">
        <f>Januari!BU76</f>
        <v>0</v>
      </c>
      <c r="BP76" s="28">
        <f>Januari!BV76</f>
        <v>0</v>
      </c>
      <c r="BQ76" s="26">
        <f t="shared" si="869"/>
        <v>0</v>
      </c>
      <c r="BR76" s="26"/>
      <c r="BS76" s="26"/>
      <c r="BT76" s="26">
        <f t="shared" si="870"/>
        <v>0</v>
      </c>
      <c r="BU76" s="26">
        <f t="shared" ref="BU76:BV76" si="923">SUM(BO76+BR76)</f>
        <v>0</v>
      </c>
      <c r="BV76" s="26">
        <f t="shared" si="923"/>
        <v>0</v>
      </c>
      <c r="BW76" s="27">
        <f t="shared" si="872"/>
        <v>0</v>
      </c>
      <c r="BX76" s="30">
        <f>Januari!CD76</f>
        <v>0</v>
      </c>
      <c r="BY76" s="26">
        <f>Januari!CE76</f>
        <v>0</v>
      </c>
      <c r="BZ76" s="26">
        <f t="shared" si="873"/>
        <v>0</v>
      </c>
      <c r="CA76" s="25">
        <v>10</v>
      </c>
      <c r="CB76" s="25">
        <v>27</v>
      </c>
      <c r="CC76" s="26">
        <f t="shared" si="874"/>
        <v>37</v>
      </c>
      <c r="CD76" s="26">
        <f t="shared" ref="CD76:CE76" si="924">SUM(BX76+CA76)</f>
        <v>10</v>
      </c>
      <c r="CE76" s="26">
        <f t="shared" si="924"/>
        <v>27</v>
      </c>
      <c r="CF76" s="27">
        <f t="shared" si="876"/>
        <v>37</v>
      </c>
      <c r="CG76" s="28">
        <f>Januari!CM76</f>
        <v>5</v>
      </c>
      <c r="CH76" s="28">
        <f>Januari!CN76</f>
        <v>8</v>
      </c>
      <c r="CI76" s="26">
        <f t="shared" si="877"/>
        <v>13</v>
      </c>
      <c r="CJ76" s="25">
        <v>3</v>
      </c>
      <c r="CK76" s="25">
        <v>4</v>
      </c>
      <c r="CL76" s="26">
        <f t="shared" si="878"/>
        <v>7</v>
      </c>
      <c r="CM76" s="26">
        <f t="shared" ref="CM76:CN76" si="925">SUM(CG76+CJ76)</f>
        <v>8</v>
      </c>
      <c r="CN76" s="26">
        <f t="shared" si="925"/>
        <v>12</v>
      </c>
      <c r="CO76" s="27">
        <f t="shared" si="880"/>
        <v>20</v>
      </c>
      <c r="CP76" s="31">
        <f ca="1">IFERROR(__xludf.DUMMYFUNCTION("""COMPUTED_VALUE"""),36)</f>
        <v>36</v>
      </c>
      <c r="CQ76" s="32">
        <f ca="1">IFERROR(__xludf.DUMMYFUNCTION("""COMPUTED_VALUE"""),30)</f>
        <v>30</v>
      </c>
      <c r="CR76" s="32">
        <f ca="1">IFERROR(__xludf.DUMMYFUNCTION("""COMPUTED_VALUE"""),66)</f>
        <v>66</v>
      </c>
      <c r="CS76" s="33">
        <f ca="1">IFERROR(__xludf.DUMMYFUNCTION("""COMPUTED_VALUE"""),59)</f>
        <v>59</v>
      </c>
      <c r="CT76" s="33">
        <f ca="1">IFERROR(__xludf.DUMMYFUNCTION("""COMPUTED_VALUE"""),68)</f>
        <v>68</v>
      </c>
      <c r="CU76" s="33">
        <f ca="1">IFERROR(__xludf.DUMMYFUNCTION("""COMPUTED_VALUE"""),127)</f>
        <v>127</v>
      </c>
      <c r="CV76" s="32">
        <f ca="1">IFERROR(__xludf.DUMMYFUNCTION("""COMPUTED_VALUE"""),95)</f>
        <v>95</v>
      </c>
      <c r="CW76" s="32">
        <f ca="1">IFERROR(__xludf.DUMMYFUNCTION("""COMPUTED_VALUE"""),98)</f>
        <v>98</v>
      </c>
      <c r="CX76" s="34">
        <f ca="1">IFERROR(__xludf.DUMMYFUNCTION("""COMPUTED_VALUE"""),193)</f>
        <v>193</v>
      </c>
      <c r="CY76" s="28">
        <f>Januari!DE76</f>
        <v>4</v>
      </c>
      <c r="CZ76" s="28">
        <f>Januari!DF76</f>
        <v>9</v>
      </c>
      <c r="DA76" s="26">
        <f t="shared" si="881"/>
        <v>13</v>
      </c>
      <c r="DB76" s="25">
        <v>200</v>
      </c>
      <c r="DC76" s="25">
        <v>382</v>
      </c>
      <c r="DD76" s="26">
        <f t="shared" si="882"/>
        <v>582</v>
      </c>
      <c r="DE76" s="26">
        <f t="shared" ref="DE76:DF76" si="926">SUM(CY76+DB76)</f>
        <v>204</v>
      </c>
      <c r="DF76" s="26">
        <f t="shared" si="926"/>
        <v>391</v>
      </c>
      <c r="DG76" s="27">
        <f t="shared" si="884"/>
        <v>595</v>
      </c>
      <c r="DH76" s="30">
        <f>Januari!DN76</f>
        <v>19</v>
      </c>
      <c r="DI76" s="28">
        <f>Januari!DO76</f>
        <v>21</v>
      </c>
      <c r="DJ76" s="26">
        <f t="shared" si="885"/>
        <v>40</v>
      </c>
      <c r="DK76" s="25">
        <v>71</v>
      </c>
      <c r="DL76" s="25">
        <v>182</v>
      </c>
      <c r="DM76" s="26">
        <f t="shared" si="886"/>
        <v>253</v>
      </c>
      <c r="DN76" s="26">
        <f t="shared" ref="DN76:DO76" si="927">SUM(DH76+DK76)</f>
        <v>90</v>
      </c>
      <c r="DO76" s="26">
        <f t="shared" si="927"/>
        <v>203</v>
      </c>
      <c r="DP76" s="27">
        <f t="shared" si="888"/>
        <v>293</v>
      </c>
      <c r="DQ76" s="25">
        <f>Januari!DW76</f>
        <v>3</v>
      </c>
      <c r="DR76" s="25">
        <f>Januari!DX76</f>
        <v>5</v>
      </c>
      <c r="DS76" s="26">
        <f t="shared" si="889"/>
        <v>8</v>
      </c>
      <c r="DT76" s="48">
        <v>64</v>
      </c>
      <c r="DU76" s="46">
        <v>96</v>
      </c>
      <c r="DV76" s="26">
        <f t="shared" si="890"/>
        <v>160</v>
      </c>
      <c r="DW76" s="26">
        <f t="shared" ref="DW76:DX76" si="928">SUM(DQ76+DT76)</f>
        <v>67</v>
      </c>
      <c r="DX76" s="26">
        <f t="shared" si="928"/>
        <v>101</v>
      </c>
      <c r="DY76" s="27">
        <f t="shared" si="892"/>
        <v>168</v>
      </c>
      <c r="DZ76" s="30">
        <f>Januari!EF76</f>
        <v>21</v>
      </c>
      <c r="EA76" s="26">
        <f>Januari!EG76</f>
        <v>20</v>
      </c>
      <c r="EB76" s="26">
        <f t="shared" si="893"/>
        <v>41</v>
      </c>
      <c r="EC76" s="25">
        <v>128</v>
      </c>
      <c r="ED76" s="25">
        <v>203</v>
      </c>
      <c r="EE76" s="26">
        <f t="shared" si="894"/>
        <v>331</v>
      </c>
      <c r="EF76" s="26">
        <f t="shared" ref="EF76:EG76" si="929">SUM(DZ76+EC76)</f>
        <v>149</v>
      </c>
      <c r="EG76" s="26">
        <f t="shared" si="929"/>
        <v>223</v>
      </c>
      <c r="EH76" s="27">
        <f t="shared" si="896"/>
        <v>372</v>
      </c>
      <c r="EI76" s="30">
        <f>Januari!EO76</f>
        <v>2</v>
      </c>
      <c r="EJ76" s="26">
        <f>Januari!EP76</f>
        <v>7</v>
      </c>
      <c r="EK76" s="26">
        <f t="shared" si="897"/>
        <v>9</v>
      </c>
      <c r="EL76" s="25">
        <v>64</v>
      </c>
      <c r="EM76" s="25">
        <v>70</v>
      </c>
      <c r="EN76" s="26">
        <f t="shared" si="898"/>
        <v>134</v>
      </c>
      <c r="EO76" s="26">
        <f t="shared" ref="EO76:EP76" si="930">SUM(EI76+EL76)</f>
        <v>66</v>
      </c>
      <c r="EP76" s="26">
        <f t="shared" si="930"/>
        <v>77</v>
      </c>
      <c r="EQ76" s="27">
        <f t="shared" si="900"/>
        <v>143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24">
        <f>Januari!J77</f>
        <v>0</v>
      </c>
      <c r="E77" s="39">
        <f>Januari!K77</f>
        <v>0</v>
      </c>
      <c r="F77" s="26">
        <f t="shared" si="841"/>
        <v>0</v>
      </c>
      <c r="G77" s="26"/>
      <c r="H77" s="26"/>
      <c r="I77" s="26">
        <f t="shared" si="842"/>
        <v>0</v>
      </c>
      <c r="J77" s="26">
        <f t="shared" ref="J77:K77" si="931">SUM(D77+G77)</f>
        <v>0</v>
      </c>
      <c r="K77" s="26">
        <f t="shared" si="931"/>
        <v>0</v>
      </c>
      <c r="L77" s="27">
        <f t="shared" si="844"/>
        <v>0</v>
      </c>
      <c r="M77" s="28">
        <f>Januari!S77</f>
        <v>0</v>
      </c>
      <c r="N77" s="26">
        <f>Januari!T77</f>
        <v>0</v>
      </c>
      <c r="O77" s="26">
        <f t="shared" si="845"/>
        <v>0</v>
      </c>
      <c r="P77" s="26"/>
      <c r="Q77" s="26"/>
      <c r="R77" s="26">
        <f t="shared" si="846"/>
        <v>0</v>
      </c>
      <c r="S77" s="26">
        <f t="shared" ref="S77:T77" si="932">SUM(M77+P77)</f>
        <v>0</v>
      </c>
      <c r="T77" s="26">
        <f t="shared" si="932"/>
        <v>0</v>
      </c>
      <c r="U77" s="27">
        <f t="shared" si="848"/>
        <v>0</v>
      </c>
      <c r="V77" s="28">
        <f>Januari!AB77</f>
        <v>0</v>
      </c>
      <c r="W77" s="28">
        <f>Januari!AC77</f>
        <v>0</v>
      </c>
      <c r="X77" s="26">
        <f t="shared" si="849"/>
        <v>0</v>
      </c>
      <c r="Y77" s="26"/>
      <c r="Z77" s="26"/>
      <c r="AA77" s="26">
        <f t="shared" si="850"/>
        <v>0</v>
      </c>
      <c r="AB77" s="26">
        <f t="shared" ref="AB77:AC77" si="933">SUM(V77+Y77)</f>
        <v>0</v>
      </c>
      <c r="AC77" s="26">
        <f t="shared" si="933"/>
        <v>0</v>
      </c>
      <c r="AD77" s="27">
        <f t="shared" si="852"/>
        <v>0</v>
      </c>
      <c r="AE77" s="28">
        <f>Januari!AK77</f>
        <v>0</v>
      </c>
      <c r="AF77" s="28">
        <f>Januari!AL77</f>
        <v>0</v>
      </c>
      <c r="AG77" s="26">
        <f t="shared" si="853"/>
        <v>0</v>
      </c>
      <c r="AH77" s="25">
        <v>0</v>
      </c>
      <c r="AI77" s="25">
        <v>0</v>
      </c>
      <c r="AJ77" s="26">
        <f t="shared" si="854"/>
        <v>0</v>
      </c>
      <c r="AK77" s="26">
        <f t="shared" ref="AK77:AL77" si="934">SUM(AE77+AH77)</f>
        <v>0</v>
      </c>
      <c r="AL77" s="26">
        <f t="shared" si="934"/>
        <v>0</v>
      </c>
      <c r="AM77" s="27">
        <f t="shared" si="856"/>
        <v>0</v>
      </c>
      <c r="AN77" s="30">
        <f>Januari!AT77</f>
        <v>0</v>
      </c>
      <c r="AO77" s="26">
        <f>Januari!AU77</f>
        <v>0</v>
      </c>
      <c r="AP77" s="26">
        <f t="shared" si="857"/>
        <v>0</v>
      </c>
      <c r="AQ77" s="25">
        <v>0</v>
      </c>
      <c r="AR77" s="25">
        <v>0</v>
      </c>
      <c r="AS77" s="26">
        <f t="shared" si="858"/>
        <v>0</v>
      </c>
      <c r="AT77" s="26">
        <f t="shared" ref="AT77:AU77" si="935">SUM(AN77+AQ77)</f>
        <v>0</v>
      </c>
      <c r="AU77" s="26">
        <f t="shared" si="935"/>
        <v>0</v>
      </c>
      <c r="AV77" s="27">
        <f t="shared" si="860"/>
        <v>0</v>
      </c>
      <c r="AW77" s="28">
        <f>Januari!BC77</f>
        <v>0</v>
      </c>
      <c r="AX77" s="28">
        <f>Januari!BD77</f>
        <v>0</v>
      </c>
      <c r="AY77" s="26">
        <f t="shared" si="861"/>
        <v>0</v>
      </c>
      <c r="AZ77" s="25">
        <v>0</v>
      </c>
      <c r="BA77" s="25">
        <v>0</v>
      </c>
      <c r="BB77" s="26">
        <f t="shared" si="862"/>
        <v>0</v>
      </c>
      <c r="BC77" s="26">
        <f t="shared" ref="BC77:BD77" si="936">SUM(AW77+AZ77)</f>
        <v>0</v>
      </c>
      <c r="BD77" s="26">
        <f t="shared" si="936"/>
        <v>0</v>
      </c>
      <c r="BE77" s="27">
        <f t="shared" si="864"/>
        <v>0</v>
      </c>
      <c r="BF77" s="30">
        <f>Januari!BL77</f>
        <v>0</v>
      </c>
      <c r="BG77" s="26">
        <f>Januari!BM77</f>
        <v>0</v>
      </c>
      <c r="BH77" s="26">
        <f t="shared" si="865"/>
        <v>0</v>
      </c>
      <c r="BI77" s="25">
        <v>0</v>
      </c>
      <c r="BJ77" s="25">
        <v>0</v>
      </c>
      <c r="BK77" s="26">
        <f t="shared" si="866"/>
        <v>0</v>
      </c>
      <c r="BL77" s="26">
        <f t="shared" ref="BL77:BM77" si="937">SUM(BF77+BI77)</f>
        <v>0</v>
      </c>
      <c r="BM77" s="26">
        <f t="shared" si="937"/>
        <v>0</v>
      </c>
      <c r="BN77" s="27">
        <f t="shared" si="868"/>
        <v>0</v>
      </c>
      <c r="BO77" s="28">
        <f>Januari!BU77</f>
        <v>0</v>
      </c>
      <c r="BP77" s="28">
        <f>Januari!BV77</f>
        <v>0</v>
      </c>
      <c r="BQ77" s="26">
        <f t="shared" si="869"/>
        <v>0</v>
      </c>
      <c r="BR77" s="25">
        <v>0</v>
      </c>
      <c r="BS77" s="25">
        <v>0</v>
      </c>
      <c r="BT77" s="26">
        <f t="shared" si="870"/>
        <v>0</v>
      </c>
      <c r="BU77" s="26">
        <f t="shared" ref="BU77:BV77" si="938">SUM(BO77+BR77)</f>
        <v>0</v>
      </c>
      <c r="BV77" s="26">
        <f t="shared" si="938"/>
        <v>0</v>
      </c>
      <c r="BW77" s="27">
        <f t="shared" si="872"/>
        <v>0</v>
      </c>
      <c r="BX77" s="30">
        <f>Januari!CD77</f>
        <v>0</v>
      </c>
      <c r="BY77" s="26">
        <f>Januari!CE77</f>
        <v>0</v>
      </c>
      <c r="BZ77" s="26">
        <f t="shared" si="873"/>
        <v>0</v>
      </c>
      <c r="CA77" s="26"/>
      <c r="CB77" s="26"/>
      <c r="CC77" s="26">
        <f t="shared" si="874"/>
        <v>0</v>
      </c>
      <c r="CD77" s="26">
        <f t="shared" ref="CD77:CE77" si="939">SUM(BX77+CA77)</f>
        <v>0</v>
      </c>
      <c r="CE77" s="26">
        <f t="shared" si="939"/>
        <v>0</v>
      </c>
      <c r="CF77" s="27">
        <f t="shared" si="876"/>
        <v>0</v>
      </c>
      <c r="CG77" s="28">
        <f>Januari!CM77</f>
        <v>0</v>
      </c>
      <c r="CH77" s="28">
        <f>Januari!CN77</f>
        <v>0</v>
      </c>
      <c r="CI77" s="26">
        <f t="shared" si="877"/>
        <v>0</v>
      </c>
      <c r="CJ77" s="25">
        <v>0</v>
      </c>
      <c r="CK77" s="25">
        <v>0</v>
      </c>
      <c r="CL77" s="26">
        <f t="shared" si="878"/>
        <v>0</v>
      </c>
      <c r="CM77" s="26">
        <f t="shared" ref="CM77:CN77" si="940">SUM(CG77+CJ77)</f>
        <v>0</v>
      </c>
      <c r="CN77" s="26">
        <f t="shared" si="940"/>
        <v>0</v>
      </c>
      <c r="CO77" s="27">
        <f t="shared" si="880"/>
        <v>0</v>
      </c>
      <c r="CP77" s="31">
        <f ca="1">IFERROR(__xludf.DUMMYFUNCTION("""COMPUTED_VALUE"""),0)</f>
        <v>0</v>
      </c>
      <c r="CQ77" s="32">
        <f ca="1">IFERROR(__xludf.DUMMYFUNCTION("""COMPUTED_VALUE"""),0)</f>
        <v>0</v>
      </c>
      <c r="CR77" s="32">
        <f ca="1">IFERROR(__xludf.DUMMYFUNCTION("""COMPUTED_VALUE"""),0)</f>
        <v>0</v>
      </c>
      <c r="CS77" s="33">
        <f ca="1">IFERROR(__xludf.DUMMYFUNCTION("""COMPUTED_VALUE"""),0)</f>
        <v>0</v>
      </c>
      <c r="CT77" s="33">
        <f ca="1">IFERROR(__xludf.DUMMYFUNCTION("""COMPUTED_VALUE"""),0)</f>
        <v>0</v>
      </c>
      <c r="CU77" s="33">
        <f ca="1">IFERROR(__xludf.DUMMYFUNCTION("""COMPUTED_VALUE"""),0)</f>
        <v>0</v>
      </c>
      <c r="CV77" s="32">
        <f ca="1">IFERROR(__xludf.DUMMYFUNCTION("""COMPUTED_VALUE"""),0)</f>
        <v>0</v>
      </c>
      <c r="CW77" s="32">
        <f ca="1">IFERROR(__xludf.DUMMYFUNCTION("""COMPUTED_VALUE"""),0)</f>
        <v>0</v>
      </c>
      <c r="CX77" s="34">
        <f ca="1">IFERROR(__xludf.DUMMYFUNCTION("""COMPUTED_VALUE"""),0)</f>
        <v>0</v>
      </c>
      <c r="CY77" s="28">
        <f>Januari!DE77</f>
        <v>0</v>
      </c>
      <c r="CZ77" s="28">
        <f>Januari!DF77</f>
        <v>0</v>
      </c>
      <c r="DA77" s="26">
        <f t="shared" si="881"/>
        <v>0</v>
      </c>
      <c r="DB77" s="25">
        <v>0</v>
      </c>
      <c r="DC77" s="25">
        <v>0</v>
      </c>
      <c r="DD77" s="26">
        <f t="shared" si="882"/>
        <v>0</v>
      </c>
      <c r="DE77" s="26">
        <f t="shared" ref="DE77:DF77" si="941">SUM(CY77+DB77)</f>
        <v>0</v>
      </c>
      <c r="DF77" s="26">
        <f t="shared" si="941"/>
        <v>0</v>
      </c>
      <c r="DG77" s="27">
        <f t="shared" si="884"/>
        <v>0</v>
      </c>
      <c r="DH77" s="30">
        <f>Januari!DN77</f>
        <v>0</v>
      </c>
      <c r="DI77" s="28">
        <f>Januari!DO77</f>
        <v>0</v>
      </c>
      <c r="DJ77" s="26">
        <f t="shared" si="885"/>
        <v>0</v>
      </c>
      <c r="DK77" s="26"/>
      <c r="DL77" s="26"/>
      <c r="DM77" s="26">
        <f t="shared" si="886"/>
        <v>0</v>
      </c>
      <c r="DN77" s="26">
        <f t="shared" ref="DN77:DO77" si="942">SUM(DH77+DK77)</f>
        <v>0</v>
      </c>
      <c r="DO77" s="26">
        <f t="shared" si="942"/>
        <v>0</v>
      </c>
      <c r="DP77" s="27">
        <f t="shared" si="888"/>
        <v>0</v>
      </c>
      <c r="DQ77" s="25">
        <f>Januari!DW77</f>
        <v>0</v>
      </c>
      <c r="DR77" s="25">
        <f>Januari!DX77</f>
        <v>0</v>
      </c>
      <c r="DS77" s="26">
        <f t="shared" si="889"/>
        <v>0</v>
      </c>
      <c r="DT77" s="26"/>
      <c r="DU77" s="26"/>
      <c r="DV77" s="26">
        <f t="shared" si="890"/>
        <v>0</v>
      </c>
      <c r="DW77" s="26">
        <f t="shared" ref="DW77:DX77" si="943">SUM(DQ77+DT77)</f>
        <v>0</v>
      </c>
      <c r="DX77" s="26">
        <f t="shared" si="943"/>
        <v>0</v>
      </c>
      <c r="DY77" s="27">
        <f t="shared" si="892"/>
        <v>0</v>
      </c>
      <c r="DZ77" s="30">
        <f>Januari!EF77</f>
        <v>0</v>
      </c>
      <c r="EA77" s="26">
        <f>Januari!EG77</f>
        <v>0</v>
      </c>
      <c r="EB77" s="26">
        <f t="shared" si="893"/>
        <v>0</v>
      </c>
      <c r="EC77" s="26"/>
      <c r="ED77" s="26"/>
      <c r="EE77" s="26">
        <f t="shared" si="894"/>
        <v>0</v>
      </c>
      <c r="EF77" s="26">
        <f t="shared" ref="EF77:EG77" si="944">SUM(DZ77+EC77)</f>
        <v>0</v>
      </c>
      <c r="EG77" s="26">
        <f t="shared" si="944"/>
        <v>0</v>
      </c>
      <c r="EH77" s="27">
        <f t="shared" si="896"/>
        <v>0</v>
      </c>
      <c r="EI77" s="30">
        <f>Januari!EO77</f>
        <v>0</v>
      </c>
      <c r="EJ77" s="26">
        <f>Januari!EP77</f>
        <v>0</v>
      </c>
      <c r="EK77" s="26">
        <f t="shared" si="897"/>
        <v>0</v>
      </c>
      <c r="EL77" s="26"/>
      <c r="EM77" s="26"/>
      <c r="EN77" s="26">
        <f t="shared" si="898"/>
        <v>0</v>
      </c>
      <c r="EO77" s="26">
        <f t="shared" ref="EO77:EP77" si="945">SUM(EI77+EL77)</f>
        <v>0</v>
      </c>
      <c r="EP77" s="26">
        <f t="shared" si="945"/>
        <v>0</v>
      </c>
      <c r="EQ77" s="27">
        <f t="shared" si="900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24">
        <f>Januari!J78</f>
        <v>0</v>
      </c>
      <c r="E78" s="39">
        <f>Januari!K78</f>
        <v>0</v>
      </c>
      <c r="F78" s="26">
        <f t="shared" si="841"/>
        <v>0</v>
      </c>
      <c r="G78" s="26"/>
      <c r="H78" s="26"/>
      <c r="I78" s="26">
        <f t="shared" si="842"/>
        <v>0</v>
      </c>
      <c r="J78" s="26">
        <f t="shared" ref="J78:K78" si="946">SUM(D78+G78)</f>
        <v>0</v>
      </c>
      <c r="K78" s="26">
        <f t="shared" si="946"/>
        <v>0</v>
      </c>
      <c r="L78" s="27">
        <f t="shared" si="844"/>
        <v>0</v>
      </c>
      <c r="M78" s="28">
        <f>Januari!S78</f>
        <v>0</v>
      </c>
      <c r="N78" s="26">
        <f>Januari!T78</f>
        <v>0</v>
      </c>
      <c r="O78" s="26">
        <f t="shared" si="845"/>
        <v>0</v>
      </c>
      <c r="P78" s="26"/>
      <c r="Q78" s="26"/>
      <c r="R78" s="26">
        <f t="shared" si="846"/>
        <v>0</v>
      </c>
      <c r="S78" s="26">
        <f t="shared" ref="S78:T78" si="947">SUM(M78+P78)</f>
        <v>0</v>
      </c>
      <c r="T78" s="26">
        <f t="shared" si="947"/>
        <v>0</v>
      </c>
      <c r="U78" s="27">
        <f t="shared" si="848"/>
        <v>0</v>
      </c>
      <c r="V78" s="28">
        <f>Januari!AB78</f>
        <v>0</v>
      </c>
      <c r="W78" s="28">
        <f>Januari!AC78</f>
        <v>0</v>
      </c>
      <c r="X78" s="26">
        <f t="shared" si="849"/>
        <v>0</v>
      </c>
      <c r="Y78" s="26"/>
      <c r="Z78" s="26"/>
      <c r="AA78" s="26">
        <f t="shared" si="850"/>
        <v>0</v>
      </c>
      <c r="AB78" s="26">
        <f t="shared" ref="AB78:AC78" si="948">SUM(V78+Y78)</f>
        <v>0</v>
      </c>
      <c r="AC78" s="26">
        <f t="shared" si="948"/>
        <v>0</v>
      </c>
      <c r="AD78" s="27">
        <f t="shared" si="852"/>
        <v>0</v>
      </c>
      <c r="AE78" s="28">
        <f>Januari!AK78</f>
        <v>0</v>
      </c>
      <c r="AF78" s="28">
        <f>Januari!AL78</f>
        <v>0</v>
      </c>
      <c r="AG78" s="26">
        <f t="shared" si="853"/>
        <v>0</v>
      </c>
      <c r="AH78" s="25">
        <v>0</v>
      </c>
      <c r="AI78" s="25">
        <v>0</v>
      </c>
      <c r="AJ78" s="26">
        <f t="shared" si="854"/>
        <v>0</v>
      </c>
      <c r="AK78" s="26">
        <f t="shared" ref="AK78:AL78" si="949">SUM(AE78+AH78)</f>
        <v>0</v>
      </c>
      <c r="AL78" s="26">
        <f t="shared" si="949"/>
        <v>0</v>
      </c>
      <c r="AM78" s="27">
        <f t="shared" si="856"/>
        <v>0</v>
      </c>
      <c r="AN78" s="30">
        <f>Januari!AT78</f>
        <v>0</v>
      </c>
      <c r="AO78" s="26">
        <f>Januari!AU78</f>
        <v>0</v>
      </c>
      <c r="AP78" s="26">
        <f t="shared" si="857"/>
        <v>0</v>
      </c>
      <c r="AQ78" s="25">
        <v>0</v>
      </c>
      <c r="AR78" s="25">
        <v>0</v>
      </c>
      <c r="AS78" s="26">
        <f t="shared" si="858"/>
        <v>0</v>
      </c>
      <c r="AT78" s="26">
        <f t="shared" ref="AT78:AU78" si="950">SUM(AN78+AQ78)</f>
        <v>0</v>
      </c>
      <c r="AU78" s="26">
        <f t="shared" si="950"/>
        <v>0</v>
      </c>
      <c r="AV78" s="27">
        <f t="shared" si="860"/>
        <v>0</v>
      </c>
      <c r="AW78" s="28">
        <f>Januari!BC78</f>
        <v>0</v>
      </c>
      <c r="AX78" s="28">
        <f>Januari!BD78</f>
        <v>0</v>
      </c>
      <c r="AY78" s="26">
        <f t="shared" si="861"/>
        <v>0</v>
      </c>
      <c r="AZ78" s="25">
        <v>0</v>
      </c>
      <c r="BA78" s="25">
        <v>0</v>
      </c>
      <c r="BB78" s="26">
        <f t="shared" si="862"/>
        <v>0</v>
      </c>
      <c r="BC78" s="26">
        <f t="shared" ref="BC78:BD78" si="951">SUM(AW78+AZ78)</f>
        <v>0</v>
      </c>
      <c r="BD78" s="26">
        <f t="shared" si="951"/>
        <v>0</v>
      </c>
      <c r="BE78" s="27">
        <f t="shared" si="864"/>
        <v>0</v>
      </c>
      <c r="BF78" s="30">
        <f>Januari!BL78</f>
        <v>0</v>
      </c>
      <c r="BG78" s="26">
        <f>Januari!BM78</f>
        <v>0</v>
      </c>
      <c r="BH78" s="26">
        <f t="shared" si="865"/>
        <v>0</v>
      </c>
      <c r="BI78" s="25">
        <v>0</v>
      </c>
      <c r="BJ78" s="25">
        <v>0</v>
      </c>
      <c r="BK78" s="26">
        <f t="shared" si="866"/>
        <v>0</v>
      </c>
      <c r="BL78" s="26">
        <f t="shared" ref="BL78:BM78" si="952">SUM(BF78+BI78)</f>
        <v>0</v>
      </c>
      <c r="BM78" s="26">
        <f t="shared" si="952"/>
        <v>0</v>
      </c>
      <c r="BN78" s="27">
        <f t="shared" si="868"/>
        <v>0</v>
      </c>
      <c r="BO78" s="28">
        <f>Januari!BU78</f>
        <v>0</v>
      </c>
      <c r="BP78" s="28">
        <f>Januari!BV78</f>
        <v>0</v>
      </c>
      <c r="BQ78" s="26">
        <f t="shared" si="869"/>
        <v>0</v>
      </c>
      <c r="BR78" s="25">
        <v>0</v>
      </c>
      <c r="BS78" s="25">
        <v>0</v>
      </c>
      <c r="BT78" s="26">
        <f t="shared" si="870"/>
        <v>0</v>
      </c>
      <c r="BU78" s="26">
        <f t="shared" ref="BU78:BV78" si="953">SUM(BO78+BR78)</f>
        <v>0</v>
      </c>
      <c r="BV78" s="26">
        <f t="shared" si="953"/>
        <v>0</v>
      </c>
      <c r="BW78" s="27">
        <f t="shared" si="872"/>
        <v>0</v>
      </c>
      <c r="BX78" s="30">
        <f>Januari!CD78</f>
        <v>0</v>
      </c>
      <c r="BY78" s="26">
        <f>Januari!CE78</f>
        <v>0</v>
      </c>
      <c r="BZ78" s="26">
        <f t="shared" si="873"/>
        <v>0</v>
      </c>
      <c r="CA78" s="26"/>
      <c r="CB78" s="26"/>
      <c r="CC78" s="26">
        <f t="shared" si="874"/>
        <v>0</v>
      </c>
      <c r="CD78" s="26">
        <f t="shared" ref="CD78:CE78" si="954">SUM(BX78+CA78)</f>
        <v>0</v>
      </c>
      <c r="CE78" s="26">
        <f t="shared" si="954"/>
        <v>0</v>
      </c>
      <c r="CF78" s="27">
        <f t="shared" si="876"/>
        <v>0</v>
      </c>
      <c r="CG78" s="28">
        <f>Januari!CM78</f>
        <v>0</v>
      </c>
      <c r="CH78" s="28">
        <f>Januari!CN78</f>
        <v>0</v>
      </c>
      <c r="CI78" s="26">
        <f t="shared" si="877"/>
        <v>0</v>
      </c>
      <c r="CJ78" s="25">
        <v>0</v>
      </c>
      <c r="CK78" s="25">
        <v>0</v>
      </c>
      <c r="CL78" s="26">
        <f t="shared" si="878"/>
        <v>0</v>
      </c>
      <c r="CM78" s="26">
        <f t="shared" ref="CM78:CN78" si="955">SUM(CG78+CJ78)</f>
        <v>0</v>
      </c>
      <c r="CN78" s="26">
        <f t="shared" si="955"/>
        <v>0</v>
      </c>
      <c r="CO78" s="27">
        <f t="shared" si="880"/>
        <v>0</v>
      </c>
      <c r="CP78" s="31">
        <f ca="1">IFERROR(__xludf.DUMMYFUNCTION("""COMPUTED_VALUE"""),0)</f>
        <v>0</v>
      </c>
      <c r="CQ78" s="32">
        <f ca="1">IFERROR(__xludf.DUMMYFUNCTION("""COMPUTED_VALUE"""),6)</f>
        <v>6</v>
      </c>
      <c r="CR78" s="32">
        <f ca="1">IFERROR(__xludf.DUMMYFUNCTION("""COMPUTED_VALUE"""),2)</f>
        <v>2</v>
      </c>
      <c r="CS78" s="33">
        <f ca="1">IFERROR(__xludf.DUMMYFUNCTION("""COMPUTED_VALUE"""),0)</f>
        <v>0</v>
      </c>
      <c r="CT78" s="33">
        <f ca="1">IFERROR(__xludf.DUMMYFUNCTION("""COMPUTED_VALUE"""),0)</f>
        <v>0</v>
      </c>
      <c r="CU78" s="33">
        <f ca="1">IFERROR(__xludf.DUMMYFUNCTION("""COMPUTED_VALUE"""),0)</f>
        <v>0</v>
      </c>
      <c r="CV78" s="32">
        <f ca="1">IFERROR(__xludf.DUMMYFUNCTION("""COMPUTED_VALUE"""),0)</f>
        <v>0</v>
      </c>
      <c r="CW78" s="32">
        <f ca="1">IFERROR(__xludf.DUMMYFUNCTION("""COMPUTED_VALUE"""),6)</f>
        <v>6</v>
      </c>
      <c r="CX78" s="34">
        <f ca="1">IFERROR(__xludf.DUMMYFUNCTION("""COMPUTED_VALUE"""),2)</f>
        <v>2</v>
      </c>
      <c r="CY78" s="28">
        <f>Januari!DE78</f>
        <v>0</v>
      </c>
      <c r="CZ78" s="28">
        <f>Januari!DF78</f>
        <v>0</v>
      </c>
      <c r="DA78" s="26">
        <f t="shared" si="881"/>
        <v>0</v>
      </c>
      <c r="DB78" s="25">
        <v>0</v>
      </c>
      <c r="DC78" s="25">
        <v>0</v>
      </c>
      <c r="DD78" s="26">
        <f t="shared" si="882"/>
        <v>0</v>
      </c>
      <c r="DE78" s="26">
        <f t="shared" ref="DE78:DF78" si="956">SUM(CY78+DB78)</f>
        <v>0</v>
      </c>
      <c r="DF78" s="26">
        <f t="shared" si="956"/>
        <v>0</v>
      </c>
      <c r="DG78" s="27">
        <f t="shared" si="884"/>
        <v>0</v>
      </c>
      <c r="DH78" s="30">
        <f>Januari!DN78</f>
        <v>0</v>
      </c>
      <c r="DI78" s="28">
        <f>Januari!DO78</f>
        <v>0</v>
      </c>
      <c r="DJ78" s="26">
        <f t="shared" si="885"/>
        <v>0</v>
      </c>
      <c r="DK78" s="26"/>
      <c r="DL78" s="26"/>
      <c r="DM78" s="26">
        <f t="shared" si="886"/>
        <v>0</v>
      </c>
      <c r="DN78" s="26">
        <f t="shared" ref="DN78:DO78" si="957">SUM(DH78+DK78)</f>
        <v>0</v>
      </c>
      <c r="DO78" s="26">
        <f t="shared" si="957"/>
        <v>0</v>
      </c>
      <c r="DP78" s="27">
        <f t="shared" si="888"/>
        <v>0</v>
      </c>
      <c r="DQ78" s="25">
        <f>Januari!DW78</f>
        <v>0</v>
      </c>
      <c r="DR78" s="25">
        <f>Januari!DX78</f>
        <v>0</v>
      </c>
      <c r="DS78" s="26">
        <f t="shared" si="889"/>
        <v>0</v>
      </c>
      <c r="DT78" s="26"/>
      <c r="DU78" s="26"/>
      <c r="DV78" s="26">
        <f t="shared" si="890"/>
        <v>0</v>
      </c>
      <c r="DW78" s="26">
        <f t="shared" ref="DW78:DX78" si="958">SUM(DQ78+DT78)</f>
        <v>0</v>
      </c>
      <c r="DX78" s="26">
        <f t="shared" si="958"/>
        <v>0</v>
      </c>
      <c r="DY78" s="27">
        <f t="shared" si="892"/>
        <v>0</v>
      </c>
      <c r="DZ78" s="30">
        <f>Januari!EF78</f>
        <v>0</v>
      </c>
      <c r="EA78" s="26">
        <f>Januari!EG78</f>
        <v>0</v>
      </c>
      <c r="EB78" s="26">
        <f t="shared" si="893"/>
        <v>0</v>
      </c>
      <c r="EC78" s="26"/>
      <c r="ED78" s="26"/>
      <c r="EE78" s="26">
        <f t="shared" si="894"/>
        <v>0</v>
      </c>
      <c r="EF78" s="26">
        <f t="shared" ref="EF78:EG78" si="959">SUM(DZ78+EC78)</f>
        <v>0</v>
      </c>
      <c r="EG78" s="26">
        <f t="shared" si="959"/>
        <v>0</v>
      </c>
      <c r="EH78" s="27">
        <f t="shared" si="896"/>
        <v>0</v>
      </c>
      <c r="EI78" s="30">
        <f>Januari!EO78</f>
        <v>0</v>
      </c>
      <c r="EJ78" s="26">
        <f>Januari!EP78</f>
        <v>0</v>
      </c>
      <c r="EK78" s="26">
        <f t="shared" si="897"/>
        <v>0</v>
      </c>
      <c r="EL78" s="26"/>
      <c r="EM78" s="25">
        <v>1</v>
      </c>
      <c r="EN78" s="26">
        <f t="shared" si="898"/>
        <v>1</v>
      </c>
      <c r="EO78" s="26">
        <f t="shared" ref="EO78:EP78" si="960">SUM(EI78+EL78)</f>
        <v>0</v>
      </c>
      <c r="EP78" s="26">
        <f t="shared" si="960"/>
        <v>1</v>
      </c>
      <c r="EQ78" s="27">
        <f t="shared" si="900"/>
        <v>1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6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28">
      <c r="A82" s="287">
        <v>1</v>
      </c>
      <c r="B82" s="264"/>
      <c r="C82" s="364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/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313">
        <f>Januari!BC82</f>
        <v>35</v>
      </c>
      <c r="AX82" s="313">
        <f>Januari!BD82</f>
        <v>50</v>
      </c>
      <c r="AY82" s="243">
        <v>1</v>
      </c>
      <c r="AZ82" s="245">
        <f t="shared" ref="AZ82:BE82" si="961">AW82</f>
        <v>35</v>
      </c>
      <c r="BA82" s="245">
        <f t="shared" si="961"/>
        <v>50</v>
      </c>
      <c r="BB82" s="243">
        <f t="shared" si="961"/>
        <v>1</v>
      </c>
      <c r="BC82" s="245">
        <f t="shared" si="961"/>
        <v>35</v>
      </c>
      <c r="BD82" s="245">
        <f t="shared" si="961"/>
        <v>50</v>
      </c>
      <c r="BE82" s="243">
        <f t="shared" si="961"/>
        <v>1</v>
      </c>
      <c r="BF82" s="246">
        <v>32</v>
      </c>
      <c r="BG82" s="245">
        <v>50</v>
      </c>
      <c r="BH82" s="243">
        <f>(BF82/BG82)*100%</f>
        <v>0.64</v>
      </c>
      <c r="BI82" s="245"/>
      <c r="BJ82" s="245"/>
      <c r="BK82" s="243" t="e">
        <f>(BI82/BJ82)*100%</f>
        <v>#DIV/0!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>
        <v>47</v>
      </c>
      <c r="BS82" s="245">
        <v>30</v>
      </c>
      <c r="BT82" s="243">
        <f>(BR82/BS82)*100%</f>
        <v>1.5666666666666667</v>
      </c>
      <c r="BU82" s="245"/>
      <c r="BV82" s="245"/>
      <c r="BW82" s="243" t="e">
        <f>(BU82/BV82)*100%</f>
        <v>#DIV/0!</v>
      </c>
      <c r="BX82" s="246">
        <v>28.88</v>
      </c>
      <c r="BY82" s="245">
        <v>38</v>
      </c>
      <c r="BZ82" s="243">
        <f>(BX82/BY82)*100%</f>
        <v>0.76</v>
      </c>
      <c r="CA82" s="245">
        <v>28.9</v>
      </c>
      <c r="CB82" s="245">
        <v>38</v>
      </c>
      <c r="CC82" s="243">
        <f>(CA82/CB82)*100%</f>
        <v>0.76052631578947361</v>
      </c>
      <c r="CD82" s="245">
        <v>28.9</v>
      </c>
      <c r="CE82" s="245">
        <v>38</v>
      </c>
      <c r="CF82" s="243">
        <f>(CD82/CE82)*100%</f>
        <v>0.76052631578947361</v>
      </c>
      <c r="CG82" s="246">
        <v>40</v>
      </c>
      <c r="CH82" s="245">
        <v>30</v>
      </c>
      <c r="CI82" s="243">
        <f>(CG82/CH82)*100%</f>
        <v>1.3333333333333333</v>
      </c>
      <c r="CJ82" s="245">
        <v>40</v>
      </c>
      <c r="CK82" s="245">
        <v>30</v>
      </c>
      <c r="CL82" s="243">
        <f>(CJ82/CK82)*100%</f>
        <v>1.3333333333333333</v>
      </c>
      <c r="CM82" s="245">
        <v>40</v>
      </c>
      <c r="CN82" s="245">
        <v>30</v>
      </c>
      <c r="CO82" s="243">
        <f>(CM82/CN82)*100%</f>
        <v>1.3333333333333333</v>
      </c>
      <c r="CP82" s="308">
        <f ca="1">IFERROR(__xludf.DUMMYFUNCTION("importrange(""1DjzFX_5hpKQ32gDJ9cZkaQq64j_m636uVPTHxkMKqWg"",""LAP YANKES!Q81:Y87"")"),46)</f>
        <v>46</v>
      </c>
      <c r="CQ82" s="309">
        <f ca="1">IFERROR(__xludf.DUMMYFUNCTION("""COMPUTED_VALUE"""),50)</f>
        <v>50</v>
      </c>
      <c r="CR82" s="310">
        <f ca="1">IFERROR(__xludf.DUMMYFUNCTION("""COMPUTED_VALUE"""),0.92)</f>
        <v>0.92</v>
      </c>
      <c r="CS82" s="311">
        <f ca="1">IFERROR(__xludf.DUMMYFUNCTION("""COMPUTED_VALUE"""),46)</f>
        <v>46</v>
      </c>
      <c r="CT82" s="311">
        <f ca="1">IFERROR(__xludf.DUMMYFUNCTION("""COMPUTED_VALUE"""),50)</f>
        <v>50</v>
      </c>
      <c r="CU82" s="312">
        <f ca="1">IFERROR(__xludf.DUMMYFUNCTION("""COMPUTED_VALUE"""),0.92)</f>
        <v>0.92</v>
      </c>
      <c r="CV82" s="309">
        <f ca="1">IFERROR(__xludf.DUMMYFUNCTION("""COMPUTED_VALUE"""),46)</f>
        <v>46</v>
      </c>
      <c r="CW82" s="309">
        <f ca="1">IFERROR(__xludf.DUMMYFUNCTION("""COMPUTED_VALUE"""),50)</f>
        <v>50</v>
      </c>
      <c r="CX82" s="310">
        <f ca="1">IFERROR(__xludf.DUMMYFUNCTION("""COMPUTED_VALUE"""),0.92)</f>
        <v>0.92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>
        <v>42</v>
      </c>
      <c r="DO82" s="245">
        <v>50</v>
      </c>
      <c r="DP82" s="243">
        <f>(DN82/DO82)*100%</f>
        <v>0.84</v>
      </c>
      <c r="DQ82" s="245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f>DU82</f>
        <v>30</v>
      </c>
      <c r="DX82" s="245">
        <f>DW82</f>
        <v>30</v>
      </c>
      <c r="DY82" s="243">
        <f>(DW82/DX82)*100%</f>
        <v>1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25">
      <c r="A83" s="288"/>
      <c r="B83" s="247"/>
      <c r="C83" s="365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4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786</v>
      </c>
      <c r="Q84" s="245">
        <v>786</v>
      </c>
      <c r="R84" s="243">
        <f>(P84/Q84)*100%</f>
        <v>1</v>
      </c>
      <c r="S84" s="245"/>
      <c r="T84" s="245"/>
      <c r="U84" s="282"/>
      <c r="V84" s="245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535</v>
      </c>
      <c r="AF84" s="245">
        <v>535</v>
      </c>
      <c r="AG84" s="243">
        <f>(AE84/AF84)*100%</f>
        <v>1</v>
      </c>
      <c r="AH84" s="245">
        <v>228</v>
      </c>
      <c r="AI84" s="245">
        <v>228</v>
      </c>
      <c r="AJ84" s="243">
        <f>(AH84/AI84)*100%</f>
        <v>1</v>
      </c>
      <c r="AK84" s="245">
        <v>763</v>
      </c>
      <c r="AL84" s="245">
        <v>763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13">
        <f>Januari!BC84</f>
        <v>50.51</v>
      </c>
      <c r="AX84" s="313" t="str">
        <f>Januari!BD84</f>
        <v>&lt;120</v>
      </c>
      <c r="AY84" s="243">
        <v>1</v>
      </c>
      <c r="AZ84" s="245">
        <v>49.02</v>
      </c>
      <c r="BA84" s="245" t="s">
        <v>102</v>
      </c>
      <c r="BB84" s="243">
        <v>1</v>
      </c>
      <c r="BC84" s="289">
        <f>SUM(AW84+AZ84)/2</f>
        <v>49.765000000000001</v>
      </c>
      <c r="BD84" s="245" t="str">
        <f>BA84</f>
        <v>&lt;120</v>
      </c>
      <c r="BE84" s="243">
        <v>1</v>
      </c>
      <c r="BF84" s="246">
        <v>103</v>
      </c>
      <c r="BG84" s="245">
        <v>103</v>
      </c>
      <c r="BH84" s="243">
        <f>(BF84/BG84)*100%</f>
        <v>1</v>
      </c>
      <c r="BI84" s="245"/>
      <c r="BJ84" s="245"/>
      <c r="BK84" s="243" t="e">
        <f>(BI84/BJ84)*100%</f>
        <v>#DIV/0!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>
        <v>198</v>
      </c>
      <c r="BS84" s="245">
        <v>198</v>
      </c>
      <c r="BT84" s="243">
        <f>(BR84/BS84)*100%</f>
        <v>1</v>
      </c>
      <c r="BU84" s="245"/>
      <c r="BV84" s="245"/>
      <c r="BW84" s="243" t="e">
        <f>(BU84/BV84)*100%</f>
        <v>#DIV/0!</v>
      </c>
      <c r="BX84" s="246">
        <v>137</v>
      </c>
      <c r="BY84" s="245">
        <v>137</v>
      </c>
      <c r="BZ84" s="243">
        <f>(BX84/BY84)*100%</f>
        <v>1</v>
      </c>
      <c r="CA84" s="245">
        <v>47</v>
      </c>
      <c r="CB84" s="245">
        <v>47</v>
      </c>
      <c r="CC84" s="243">
        <f>(CA84/CB84)*100%</f>
        <v>1</v>
      </c>
      <c r="CD84" s="245">
        <v>184</v>
      </c>
      <c r="CE84" s="245">
        <v>184</v>
      </c>
      <c r="CF84" s="243">
        <f>(CD84/CE84)*100%</f>
        <v>1</v>
      </c>
      <c r="CG84" s="246">
        <v>280</v>
      </c>
      <c r="CH84" s="245">
        <v>280</v>
      </c>
      <c r="CI84" s="243">
        <f>(CG84/CH84)*100%</f>
        <v>1</v>
      </c>
      <c r="CJ84" s="245">
        <v>280</v>
      </c>
      <c r="CK84" s="245">
        <v>280</v>
      </c>
      <c r="CL84" s="243">
        <f>(CJ84/CK84)*100%</f>
        <v>1</v>
      </c>
      <c r="CM84" s="245">
        <f>CG84+CJ84</f>
        <v>560</v>
      </c>
      <c r="CN84" s="245">
        <f>CK84+CH84</f>
        <v>560</v>
      </c>
      <c r="CO84" s="243">
        <f>(CM84/CN84)*100%</f>
        <v>1</v>
      </c>
      <c r="CP84" s="308">
        <f ca="1">IFERROR(__xludf.DUMMYFUNCTION("""COMPUTED_VALUE"""),593)</f>
        <v>593</v>
      </c>
      <c r="CQ84" s="309">
        <f ca="1">IFERROR(__xludf.DUMMYFUNCTION("""COMPUTED_VALUE"""),593)</f>
        <v>593</v>
      </c>
      <c r="CR84" s="310">
        <f ca="1">IFERROR(__xludf.DUMMYFUNCTION("""COMPUTED_VALUE"""),1)</f>
        <v>1</v>
      </c>
      <c r="CS84" s="311">
        <f ca="1">IFERROR(__xludf.DUMMYFUNCTION("""COMPUTED_VALUE"""),1548)</f>
        <v>1548</v>
      </c>
      <c r="CT84" s="311">
        <f ca="1">IFERROR(__xludf.DUMMYFUNCTION("""COMPUTED_VALUE"""),1548)</f>
        <v>1548</v>
      </c>
      <c r="CU84" s="312">
        <f ca="1">IFERROR(__xludf.DUMMYFUNCTION("""COMPUTED_VALUE"""),1)</f>
        <v>1</v>
      </c>
      <c r="CV84" s="309">
        <f ca="1">IFERROR(__xludf.DUMMYFUNCTION("""COMPUTED_VALUE"""),2141)</f>
        <v>2141</v>
      </c>
      <c r="CW84" s="309">
        <f ca="1">IFERROR(__xludf.DUMMYFUNCTION("""COMPUTED_VALUE"""),2141)</f>
        <v>2141</v>
      </c>
      <c r="CX84" s="310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645</v>
      </c>
      <c r="DL84" s="245">
        <v>645</v>
      </c>
      <c r="DM84" s="243">
        <f>(DK84/DL84)*100%</f>
        <v>1</v>
      </c>
      <c r="DN84" s="245"/>
      <c r="DO84" s="245"/>
      <c r="DP84" s="243" t="e">
        <f>(DN84/DO84)*100%</f>
        <v>#DIV/0!</v>
      </c>
      <c r="DQ84" s="245">
        <v>31</v>
      </c>
      <c r="DR84" s="245">
        <v>31</v>
      </c>
      <c r="DS84" s="243">
        <f>(DQ84/DR84)*100%</f>
        <v>1</v>
      </c>
      <c r="DT84" s="245">
        <v>32</v>
      </c>
      <c r="DU84" s="245">
        <v>32</v>
      </c>
      <c r="DV84" s="243">
        <f>(DT84/DU84)*100%</f>
        <v>1</v>
      </c>
      <c r="DW84" s="245">
        <f>DT84+DQ84</f>
        <v>63</v>
      </c>
      <c r="DX84" s="245">
        <f>DW84</f>
        <v>63</v>
      </c>
      <c r="DY84" s="243">
        <f>(DW84/DX84)*100%</f>
        <v>1</v>
      </c>
      <c r="DZ84" s="246">
        <v>484</v>
      </c>
      <c r="EA84" s="245">
        <v>484</v>
      </c>
      <c r="EB84" s="243">
        <f>(DZ84/EA84)*100%</f>
        <v>1</v>
      </c>
      <c r="EC84" s="245">
        <v>601</v>
      </c>
      <c r="ED84" s="245">
        <v>601</v>
      </c>
      <c r="EE84" s="243">
        <f>(EC84/ED84)*100%</f>
        <v>1</v>
      </c>
      <c r="EF84" s="245">
        <v>1085</v>
      </c>
      <c r="EG84" s="245">
        <v>1085</v>
      </c>
      <c r="EH84" s="243">
        <f>(EF84/EG84)*100%</f>
        <v>1</v>
      </c>
      <c r="EI84" s="245">
        <v>334</v>
      </c>
      <c r="EJ84" s="245">
        <v>340</v>
      </c>
      <c r="EK84" s="243">
        <f>(EI84/EJ84)*100%</f>
        <v>0.98235294117647054</v>
      </c>
      <c r="EL84" s="245">
        <v>556</v>
      </c>
      <c r="EM84" s="245">
        <v>570</v>
      </c>
      <c r="EN84" s="243">
        <f>(EL84/EM84)*100%</f>
        <v>0.9754385964912281</v>
      </c>
      <c r="EO84" s="245">
        <v>890</v>
      </c>
      <c r="EP84" s="245">
        <v>910</v>
      </c>
      <c r="EQ84" s="243">
        <f>(EO84/EP84)*100%</f>
        <v>0.97802197802197799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4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21</v>
      </c>
      <c r="Q86" s="245">
        <v>21</v>
      </c>
      <c r="R86" s="243">
        <f>(P86/Q86)*100%</f>
        <v>1</v>
      </c>
      <c r="S86" s="245"/>
      <c r="T86" s="245"/>
      <c r="U86" s="282"/>
      <c r="V86" s="245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313">
        <f>Januari!BC86</f>
        <v>8</v>
      </c>
      <c r="AX86" s="313">
        <f>Januari!BD86</f>
        <v>8</v>
      </c>
      <c r="AY86" s="243">
        <f>(AW86/AX86)*100%</f>
        <v>1</v>
      </c>
      <c r="AZ86" s="245">
        <f t="shared" ref="AZ86:BE86" si="962">AW86</f>
        <v>8</v>
      </c>
      <c r="BA86" s="245">
        <f t="shared" si="962"/>
        <v>8</v>
      </c>
      <c r="BB86" s="243">
        <f t="shared" si="962"/>
        <v>1</v>
      </c>
      <c r="BC86" s="245">
        <f t="shared" si="962"/>
        <v>8</v>
      </c>
      <c r="BD86" s="245">
        <f t="shared" si="962"/>
        <v>8</v>
      </c>
      <c r="BE86" s="243">
        <f t="shared" si="962"/>
        <v>1</v>
      </c>
      <c r="BF86" s="246">
        <v>5</v>
      </c>
      <c r="BG86" s="245">
        <v>5</v>
      </c>
      <c r="BH86" s="243">
        <f>(BF86/BG86)*100%</f>
        <v>1</v>
      </c>
      <c r="BI86" s="245"/>
      <c r="BJ86" s="245"/>
      <c r="BK86" s="243" t="e">
        <f>(BI86/BJ86)*100%</f>
        <v>#DIV/0!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>
        <v>9</v>
      </c>
      <c r="BS86" s="245">
        <v>9</v>
      </c>
      <c r="BT86" s="243">
        <f>(BR86/BS86)*100%</f>
        <v>1</v>
      </c>
      <c r="BU86" s="245"/>
      <c r="BV86" s="245"/>
      <c r="BW86" s="243" t="e">
        <f>(BU86/BV86)*100%</f>
        <v>#DIV/0!</v>
      </c>
      <c r="BX86" s="246">
        <v>3.2</v>
      </c>
      <c r="BY86" s="245">
        <v>4</v>
      </c>
      <c r="BZ86" s="243">
        <f>(BX86/BY86)*100%</f>
        <v>0.8</v>
      </c>
      <c r="CA86" s="245">
        <v>3.2</v>
      </c>
      <c r="CB86" s="245">
        <v>4</v>
      </c>
      <c r="CC86" s="243">
        <f>(CA86/CB86)*100%</f>
        <v>0.8</v>
      </c>
      <c r="CD86" s="245">
        <v>6.4</v>
      </c>
      <c r="CE86" s="245">
        <v>8</v>
      </c>
      <c r="CF86" s="243">
        <f>(CD86/CE86)*100%</f>
        <v>0.8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308">
        <f ca="1">IFERROR(__xludf.DUMMYFUNCTION("""COMPUTED_VALUE"""),593)</f>
        <v>593</v>
      </c>
      <c r="CQ86" s="309">
        <f ca="1">IFERROR(__xludf.DUMMYFUNCTION("""COMPUTED_VALUE"""),593)</f>
        <v>593</v>
      </c>
      <c r="CR86" s="310">
        <f ca="1">IFERROR(__xludf.DUMMYFUNCTION("""COMPUTED_VALUE"""),1)</f>
        <v>1</v>
      </c>
      <c r="CS86" s="311">
        <f ca="1">IFERROR(__xludf.DUMMYFUNCTION("""COMPUTED_VALUE"""),1548)</f>
        <v>1548</v>
      </c>
      <c r="CT86" s="311">
        <f ca="1">IFERROR(__xludf.DUMMYFUNCTION("""COMPUTED_VALUE"""),1548)</f>
        <v>1548</v>
      </c>
      <c r="CU86" s="312">
        <f ca="1">IFERROR(__xludf.DUMMYFUNCTION("""COMPUTED_VALUE"""),1)</f>
        <v>1</v>
      </c>
      <c r="CV86" s="309">
        <f ca="1">IFERROR(__xludf.DUMMYFUNCTION("""COMPUTED_VALUE"""),2141)</f>
        <v>2141</v>
      </c>
      <c r="CW86" s="309">
        <f ca="1">IFERROR(__xludf.DUMMYFUNCTION("""COMPUTED_VALUE"""),2141)</f>
        <v>2141</v>
      </c>
      <c r="CX86" s="310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>
        <v>11</v>
      </c>
      <c r="DO86" s="245">
        <v>11</v>
      </c>
      <c r="DP86" s="243">
        <f>(DN86/DO86)*100%</f>
        <v>1</v>
      </c>
      <c r="DQ86" s="245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f t="shared" ref="DW86:DX86" si="963">DT86</f>
        <v>4</v>
      </c>
      <c r="DX86" s="245">
        <f t="shared" si="963"/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4</v>
      </c>
      <c r="EJ86" s="245">
        <v>4</v>
      </c>
      <c r="EK86" s="243">
        <f>(EI86/EJ86)*100%</f>
        <v>1</v>
      </c>
      <c r="EL86" s="245">
        <v>4</v>
      </c>
      <c r="EM86" s="245">
        <v>6</v>
      </c>
      <c r="EN86" s="243">
        <f>(EL86/EM86)*100%</f>
        <v>0.66666666666666663</v>
      </c>
      <c r="EO86" s="245">
        <v>8</v>
      </c>
      <c r="EP86" s="245">
        <v>10</v>
      </c>
      <c r="EQ86" s="243">
        <f>(EO86/EP86)*100%</f>
        <v>0.8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4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72</v>
      </c>
      <c r="Q88" s="246">
        <v>72</v>
      </c>
      <c r="R88" s="243">
        <f>(P88/Q88)*100%</f>
        <v>1</v>
      </c>
      <c r="S88" s="246"/>
      <c r="T88" s="246"/>
      <c r="U88" s="293"/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47</v>
      </c>
      <c r="AF88" s="246">
        <v>1182</v>
      </c>
      <c r="AG88" s="243">
        <f>(AE88/AF88)*100%</f>
        <v>3.976311336717428E-2</v>
      </c>
      <c r="AH88" s="246">
        <v>33</v>
      </c>
      <c r="AI88" s="246">
        <v>1182</v>
      </c>
      <c r="AJ88" s="243">
        <f>(AH88/AI88)*100%</f>
        <v>2.7918781725888325E-2</v>
      </c>
      <c r="AK88" s="246">
        <v>80</v>
      </c>
      <c r="AL88" s="246">
        <v>1182</v>
      </c>
      <c r="AM88" s="243">
        <f>(AK88/AL88)*100%</f>
        <v>6.7681895093062605E-2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13">
        <f>Januari!BC88</f>
        <v>61</v>
      </c>
      <c r="AX88" s="313">
        <f>Januari!BD88</f>
        <v>70</v>
      </c>
      <c r="AY88" s="243">
        <f>(AW88/AX88)*100%</f>
        <v>0.87142857142857144</v>
      </c>
      <c r="AZ88" s="246">
        <f>BA17</f>
        <v>20</v>
      </c>
      <c r="BA88" s="246">
        <v>70</v>
      </c>
      <c r="BB88" s="243">
        <f>(AZ88/BA88)*100%</f>
        <v>0.2857142857142857</v>
      </c>
      <c r="BC88" s="289">
        <f t="shared" ref="BC88:BD88" si="964">SUM(AW88+AZ88)</f>
        <v>81</v>
      </c>
      <c r="BD88" s="289">
        <f t="shared" si="964"/>
        <v>140</v>
      </c>
      <c r="BE88" s="243">
        <f>(BC88/BD88)*100%</f>
        <v>0.57857142857142863</v>
      </c>
      <c r="BF88" s="246">
        <v>14</v>
      </c>
      <c r="BG88" s="246">
        <v>14</v>
      </c>
      <c r="BH88" s="243">
        <f>(BF88/BG88)*100%</f>
        <v>1</v>
      </c>
      <c r="BI88" s="246"/>
      <c r="BJ88" s="246"/>
      <c r="BK88" s="243" t="e">
        <f>(BI88/BJ88)*100%</f>
        <v>#DIV/0!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>
        <v>26</v>
      </c>
      <c r="BS88" s="246">
        <v>26</v>
      </c>
      <c r="BT88" s="243">
        <f>(BR88/BS88)*100%</f>
        <v>1</v>
      </c>
      <c r="BU88" s="246"/>
      <c r="BV88" s="246"/>
      <c r="BW88" s="243" t="e">
        <f>(BU88/BV88)*100%</f>
        <v>#DIV/0!</v>
      </c>
      <c r="BX88" s="246">
        <v>17.100000000000001</v>
      </c>
      <c r="BY88" s="246">
        <v>18</v>
      </c>
      <c r="BZ88" s="243">
        <f>(BX88/BY88)*100%</f>
        <v>0.95000000000000007</v>
      </c>
      <c r="CA88" s="246">
        <v>10.7</v>
      </c>
      <c r="CB88" s="246">
        <v>15</v>
      </c>
      <c r="CC88" s="243">
        <f>(CA88/CB88)*100%</f>
        <v>0.71333333333333326</v>
      </c>
      <c r="CD88" s="246">
        <v>27.8</v>
      </c>
      <c r="CE88" s="246">
        <v>33</v>
      </c>
      <c r="CF88" s="243">
        <f>(CD88/CE88)*100%</f>
        <v>0.84242424242424241</v>
      </c>
      <c r="CG88" s="246">
        <v>49</v>
      </c>
      <c r="CH88" s="246">
        <v>45</v>
      </c>
      <c r="CI88" s="243">
        <f>(CG88/CH88)*100%</f>
        <v>1.0888888888888888</v>
      </c>
      <c r="CJ88" s="246">
        <v>43</v>
      </c>
      <c r="CK88" s="246">
        <v>40</v>
      </c>
      <c r="CL88" s="243">
        <f>(CJ88/CK88)*100%</f>
        <v>1.075</v>
      </c>
      <c r="CM88" s="245">
        <f>CG88+CJ88</f>
        <v>92</v>
      </c>
      <c r="CN88" s="245">
        <f>CK88+CH88</f>
        <v>85</v>
      </c>
      <c r="CO88" s="243">
        <f>(CM88/CN88)*100%</f>
        <v>1.0823529411764705</v>
      </c>
      <c r="CP88" s="308">
        <f ca="1">IFERROR(__xludf.DUMMYFUNCTION("""COMPUTED_VALUE"""),137)</f>
        <v>137</v>
      </c>
      <c r="CQ88" s="308">
        <f ca="1">IFERROR(__xludf.DUMMYFUNCTION("""COMPUTED_VALUE"""),92)</f>
        <v>92</v>
      </c>
      <c r="CR88" s="310">
        <f ca="1">IFERROR(__xludf.DUMMYFUNCTION("""COMPUTED_VALUE"""),1.4891304347826)</f>
        <v>1.4891304347826</v>
      </c>
      <c r="CS88" s="314">
        <f ca="1">IFERROR(__xludf.DUMMYFUNCTION("""COMPUTED_VALUE"""),69)</f>
        <v>69</v>
      </c>
      <c r="CT88" s="314">
        <f ca="1">IFERROR(__xludf.DUMMYFUNCTION("""COMPUTED_VALUE"""),64)</f>
        <v>64</v>
      </c>
      <c r="CU88" s="312">
        <f ca="1">IFERROR(__xludf.DUMMYFUNCTION("""COMPUTED_VALUE"""),1.078125)</f>
        <v>1.078125</v>
      </c>
      <c r="CV88" s="308">
        <f ca="1">IFERROR(__xludf.DUMMYFUNCTION("""COMPUTED_VALUE"""),206)</f>
        <v>206</v>
      </c>
      <c r="CW88" s="308">
        <f ca="1">IFERROR(__xludf.DUMMYFUNCTION("""COMPUTED_VALUE"""),156)</f>
        <v>156</v>
      </c>
      <c r="CX88" s="310">
        <f ca="1">IFERROR(__xludf.DUMMYFUNCTION("""COMPUTED_VALUE"""),1.32051282051282)</f>
        <v>1.32051282051282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43</v>
      </c>
      <c r="DL88" s="246">
        <v>854</v>
      </c>
      <c r="DM88" s="243">
        <f>(DK88/DL88)*100%</f>
        <v>5.0351288056206089E-2</v>
      </c>
      <c r="DN88" s="246"/>
      <c r="DO88" s="246"/>
      <c r="DP88" s="243" t="e">
        <f>(DN88/DO88)*100%</f>
        <v>#DIV/0!</v>
      </c>
      <c r="DQ88" s="246">
        <v>74</v>
      </c>
      <c r="DR88" s="246">
        <v>74</v>
      </c>
      <c r="DS88" s="243">
        <f>(DQ88/DR88)*100%</f>
        <v>1</v>
      </c>
      <c r="DT88" s="246">
        <v>34</v>
      </c>
      <c r="DU88" s="246">
        <v>34</v>
      </c>
      <c r="DV88" s="243">
        <f>(DT88/DU88)*100%</f>
        <v>1</v>
      </c>
      <c r="DW88" s="246">
        <f t="shared" ref="DW88:DX88" si="965">DT88+DQ88</f>
        <v>108</v>
      </c>
      <c r="DX88" s="246">
        <f t="shared" si="965"/>
        <v>108</v>
      </c>
      <c r="DY88" s="243">
        <f>(DW88/DX88)*100%</f>
        <v>1</v>
      </c>
      <c r="DZ88" s="246">
        <v>64</v>
      </c>
      <c r="EA88" s="246">
        <v>64</v>
      </c>
      <c r="EB88" s="243">
        <f>(DZ88/EA88)*100%</f>
        <v>1</v>
      </c>
      <c r="EC88" s="246">
        <v>44</v>
      </c>
      <c r="ED88" s="246">
        <v>44</v>
      </c>
      <c r="EE88" s="243">
        <f>(EC88/ED88)*100%</f>
        <v>1</v>
      </c>
      <c r="EF88" s="246">
        <v>108</v>
      </c>
      <c r="EG88" s="246">
        <v>108</v>
      </c>
      <c r="EH88" s="243">
        <f>(EF88/EG88)*100%</f>
        <v>1</v>
      </c>
      <c r="EI88" s="246">
        <v>41</v>
      </c>
      <c r="EJ88" s="246">
        <v>45</v>
      </c>
      <c r="EK88" s="243">
        <f>(EI88/EJ88)*100%</f>
        <v>0.91111111111111109</v>
      </c>
      <c r="EL88" s="246">
        <v>53</v>
      </c>
      <c r="EM88" s="246">
        <v>89</v>
      </c>
      <c r="EN88" s="243">
        <f>(EL88/EM88)*100%</f>
        <v>0.5955056179775281</v>
      </c>
      <c r="EO88" s="246">
        <v>94</v>
      </c>
      <c r="EP88" s="246">
        <v>134</v>
      </c>
      <c r="EQ88" s="243">
        <f>(EO88/EP88)*100%</f>
        <v>0.70149253731343286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94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7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4"/>
      <c r="CN89" s="244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43">
    <mergeCell ref="AT86:AT87"/>
    <mergeCell ref="AU86:AU87"/>
    <mergeCell ref="AV86:AV87"/>
    <mergeCell ref="AW86:AW87"/>
    <mergeCell ref="A84:B85"/>
    <mergeCell ref="A86:B87"/>
    <mergeCell ref="C86:C87"/>
    <mergeCell ref="D86:D87"/>
    <mergeCell ref="E86:E87"/>
    <mergeCell ref="F86:F87"/>
    <mergeCell ref="G86:G87"/>
    <mergeCell ref="AK86:AK87"/>
    <mergeCell ref="AL86:AL87"/>
    <mergeCell ref="AM86:AM87"/>
    <mergeCell ref="AN86:AN87"/>
    <mergeCell ref="AO86:AO87"/>
    <mergeCell ref="AP86:AP87"/>
    <mergeCell ref="AQ86:AQ87"/>
    <mergeCell ref="AR86:AR87"/>
    <mergeCell ref="AS86:AS87"/>
    <mergeCell ref="AB86:AB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CQ86:CQ87"/>
    <mergeCell ref="CR86:CR87"/>
    <mergeCell ref="CS86:CS87"/>
    <mergeCell ref="CT86:CT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CH86:CH87"/>
    <mergeCell ref="CI86:CI87"/>
    <mergeCell ref="CJ86:CJ87"/>
    <mergeCell ref="CK86:CK87"/>
    <mergeCell ref="CL86:CL87"/>
    <mergeCell ref="CM86:CM87"/>
    <mergeCell ref="CN86:CN87"/>
    <mergeCell ref="CO86:CO87"/>
    <mergeCell ref="CP86:CP87"/>
    <mergeCell ref="BY86:BY87"/>
    <mergeCell ref="BZ86:BZ87"/>
    <mergeCell ref="CA86:CA87"/>
    <mergeCell ref="CB86:CB87"/>
    <mergeCell ref="CC86:CC87"/>
    <mergeCell ref="CD86:CD87"/>
    <mergeCell ref="CE86:CE87"/>
    <mergeCell ref="CF86:CF87"/>
    <mergeCell ref="CG86:CG87"/>
    <mergeCell ref="BP86:BP87"/>
    <mergeCell ref="BQ86:BQ87"/>
    <mergeCell ref="BR86:BR87"/>
    <mergeCell ref="BS86:BS87"/>
    <mergeCell ref="BT86:BT87"/>
    <mergeCell ref="BU86:BU87"/>
    <mergeCell ref="BV86:BV87"/>
    <mergeCell ref="BW86:BW87"/>
    <mergeCell ref="BX86:BX87"/>
    <mergeCell ref="BG86:BG87"/>
    <mergeCell ref="BH86:BH87"/>
    <mergeCell ref="BI86:BI87"/>
    <mergeCell ref="BJ86:BJ87"/>
    <mergeCell ref="BK86:BK87"/>
    <mergeCell ref="BL86:BL87"/>
    <mergeCell ref="BM86:BM87"/>
    <mergeCell ref="BN86:BN87"/>
    <mergeCell ref="BO86:BO87"/>
    <mergeCell ref="AX86:AX87"/>
    <mergeCell ref="AY86:AY87"/>
    <mergeCell ref="AZ86:AZ87"/>
    <mergeCell ref="BA86:BA87"/>
    <mergeCell ref="BB86:BB87"/>
    <mergeCell ref="BC86:BC87"/>
    <mergeCell ref="BD86:BD87"/>
    <mergeCell ref="BE86:BE87"/>
    <mergeCell ref="BF86:BF87"/>
    <mergeCell ref="A60:C60"/>
    <mergeCell ref="M82:M83"/>
    <mergeCell ref="N82:N83"/>
    <mergeCell ref="O82:O83"/>
    <mergeCell ref="P82:P83"/>
    <mergeCell ref="Q82:Q83"/>
    <mergeCell ref="R82:R83"/>
    <mergeCell ref="S82:S83"/>
    <mergeCell ref="T82:T83"/>
    <mergeCell ref="A70:C70"/>
    <mergeCell ref="A71:B71"/>
    <mergeCell ref="A73:C73"/>
    <mergeCell ref="A81:B81"/>
    <mergeCell ref="A82:B83"/>
    <mergeCell ref="E82:E83"/>
    <mergeCell ref="A34:B34"/>
    <mergeCell ref="A43:C43"/>
    <mergeCell ref="A44:B44"/>
    <mergeCell ref="A46:C46"/>
    <mergeCell ref="A51:C51"/>
    <mergeCell ref="A52:B52"/>
    <mergeCell ref="A54:C54"/>
    <mergeCell ref="A57:C57"/>
    <mergeCell ref="A58:B58"/>
    <mergeCell ref="A8:C8"/>
    <mergeCell ref="A9:B9"/>
    <mergeCell ref="A11:C11"/>
    <mergeCell ref="A12:B12"/>
    <mergeCell ref="A14:C14"/>
    <mergeCell ref="A15:B15"/>
    <mergeCell ref="A20:C20"/>
    <mergeCell ref="A21:B21"/>
    <mergeCell ref="A33:C33"/>
    <mergeCell ref="DE84:DE85"/>
    <mergeCell ref="DF84:DF85"/>
    <mergeCell ref="DG84:DG85"/>
    <mergeCell ref="DH84:DH85"/>
    <mergeCell ref="DI84:DI85"/>
    <mergeCell ref="DJ84:DJ85"/>
    <mergeCell ref="DK84:DK85"/>
    <mergeCell ref="D4:L4"/>
    <mergeCell ref="D7:L7"/>
    <mergeCell ref="U82:U83"/>
    <mergeCell ref="V82:V83"/>
    <mergeCell ref="W82:W83"/>
    <mergeCell ref="X82:X83"/>
    <mergeCell ref="Y82:Y83"/>
    <mergeCell ref="Z82:Z83"/>
    <mergeCell ref="K84:K85"/>
    <mergeCell ref="L84:L85"/>
    <mergeCell ref="M84:M85"/>
    <mergeCell ref="N84:N85"/>
    <mergeCell ref="O84:O85"/>
    <mergeCell ref="P84:P85"/>
    <mergeCell ref="Q84:Q85"/>
    <mergeCell ref="E84:E85"/>
    <mergeCell ref="CV84:CV85"/>
    <mergeCell ref="CW84:CW85"/>
    <mergeCell ref="CX84:CX85"/>
    <mergeCell ref="CY84:CY85"/>
    <mergeCell ref="CZ84:CZ85"/>
    <mergeCell ref="DA84:DA85"/>
    <mergeCell ref="DB84:DB85"/>
    <mergeCell ref="DC84:DC85"/>
    <mergeCell ref="DD84:DD85"/>
    <mergeCell ref="CM84:CM85"/>
    <mergeCell ref="CN84:CN85"/>
    <mergeCell ref="CO84:CO85"/>
    <mergeCell ref="CP84:CP85"/>
    <mergeCell ref="CQ84:CQ85"/>
    <mergeCell ref="CR84:CR85"/>
    <mergeCell ref="CS84:CS85"/>
    <mergeCell ref="CT84:CT85"/>
    <mergeCell ref="CU84:CU85"/>
    <mergeCell ref="CD84:CD85"/>
    <mergeCell ref="CE84:CE85"/>
    <mergeCell ref="CF84:CF85"/>
    <mergeCell ref="CG84:CG85"/>
    <mergeCell ref="CH84:CH85"/>
    <mergeCell ref="CI84:CI85"/>
    <mergeCell ref="CJ84:CJ85"/>
    <mergeCell ref="CK84:CK85"/>
    <mergeCell ref="CL84:CL85"/>
    <mergeCell ref="EL84:EL85"/>
    <mergeCell ref="EM84:EM85"/>
    <mergeCell ref="EU84:EU85"/>
    <mergeCell ref="EV84:EV85"/>
    <mergeCell ref="EW84:EW85"/>
    <mergeCell ref="EX84:EX85"/>
    <mergeCell ref="EY84:EY85"/>
    <mergeCell ref="EZ84:EZ85"/>
    <mergeCell ref="EN84:EN85"/>
    <mergeCell ref="EO84:EO85"/>
    <mergeCell ref="EP84:EP85"/>
    <mergeCell ref="EQ84:EQ85"/>
    <mergeCell ref="ER84:ER85"/>
    <mergeCell ref="ES84:ES85"/>
    <mergeCell ref="ET84:ET85"/>
    <mergeCell ref="EC84:EC85"/>
    <mergeCell ref="ED84:ED85"/>
    <mergeCell ref="EE84:EE85"/>
    <mergeCell ref="EF84:EF85"/>
    <mergeCell ref="EG84:EG85"/>
    <mergeCell ref="EH84:EH85"/>
    <mergeCell ref="EI84:EI85"/>
    <mergeCell ref="EJ84:EJ85"/>
    <mergeCell ref="EK84:EK85"/>
    <mergeCell ref="DT84:DT85"/>
    <mergeCell ref="DU84:DU85"/>
    <mergeCell ref="DV84:DV85"/>
    <mergeCell ref="DW84:DW85"/>
    <mergeCell ref="DX84:DX85"/>
    <mergeCell ref="DY84:DY85"/>
    <mergeCell ref="DZ84:DZ85"/>
    <mergeCell ref="EA84:EA85"/>
    <mergeCell ref="EB84:EB85"/>
    <mergeCell ref="BN84:BN85"/>
    <mergeCell ref="DL84:DL85"/>
    <mergeCell ref="DM84:DM85"/>
    <mergeCell ref="DN84:DN85"/>
    <mergeCell ref="DO84:DO85"/>
    <mergeCell ref="DP84:DP85"/>
    <mergeCell ref="DQ84:DQ85"/>
    <mergeCell ref="DR84:DR85"/>
    <mergeCell ref="DS84:DS85"/>
    <mergeCell ref="BO84:BO85"/>
    <mergeCell ref="BP84:BP85"/>
    <mergeCell ref="BQ84:BQ85"/>
    <mergeCell ref="BR84:BR85"/>
    <mergeCell ref="BS84:BS85"/>
    <mergeCell ref="BT84:BT85"/>
    <mergeCell ref="BU84:BU85"/>
    <mergeCell ref="BV84:BV85"/>
    <mergeCell ref="BW84:BW85"/>
    <mergeCell ref="BX84:BX85"/>
    <mergeCell ref="BY84:BY85"/>
    <mergeCell ref="BZ84:BZ85"/>
    <mergeCell ref="CA84:CA85"/>
    <mergeCell ref="CB84:CB85"/>
    <mergeCell ref="CC84:CC85"/>
    <mergeCell ref="BE84:BE85"/>
    <mergeCell ref="BF84:BF85"/>
    <mergeCell ref="BG84:BG85"/>
    <mergeCell ref="BH84:BH85"/>
    <mergeCell ref="BI84:BI85"/>
    <mergeCell ref="BJ84:BJ85"/>
    <mergeCell ref="BK84:BK85"/>
    <mergeCell ref="BL84:BL85"/>
    <mergeCell ref="BM84:BM85"/>
    <mergeCell ref="AV84:AV85"/>
    <mergeCell ref="AW84:AW85"/>
    <mergeCell ref="AX84:AX85"/>
    <mergeCell ref="AY84:AY85"/>
    <mergeCell ref="AZ84:AZ85"/>
    <mergeCell ref="BA84:BA85"/>
    <mergeCell ref="BB84:BB85"/>
    <mergeCell ref="BC84:BC85"/>
    <mergeCell ref="BD84:BD85"/>
    <mergeCell ref="AM84:AM85"/>
    <mergeCell ref="AN84:AN85"/>
    <mergeCell ref="AO84:AO85"/>
    <mergeCell ref="AP84:AP85"/>
    <mergeCell ref="AQ84:AQ85"/>
    <mergeCell ref="AR84:AR85"/>
    <mergeCell ref="AS84:AS85"/>
    <mergeCell ref="AT84:AT85"/>
    <mergeCell ref="AU84:AU85"/>
    <mergeCell ref="D34:EZ34"/>
    <mergeCell ref="D43:EZ43"/>
    <mergeCell ref="D51:EZ51"/>
    <mergeCell ref="R84:R85"/>
    <mergeCell ref="S84:S85"/>
    <mergeCell ref="T84:T85"/>
    <mergeCell ref="U84:U85"/>
    <mergeCell ref="V84:V85"/>
    <mergeCell ref="W84:W85"/>
    <mergeCell ref="X84:X85"/>
    <mergeCell ref="Y84:Y85"/>
    <mergeCell ref="Z84:Z85"/>
    <mergeCell ref="AA84:AA85"/>
    <mergeCell ref="AB84:AB85"/>
    <mergeCell ref="AC84:AC85"/>
    <mergeCell ref="AD84:AD85"/>
    <mergeCell ref="AE84:AE85"/>
    <mergeCell ref="AF84:AF85"/>
    <mergeCell ref="AG84:AG85"/>
    <mergeCell ref="AH84:AH85"/>
    <mergeCell ref="AI84:AI85"/>
    <mergeCell ref="AJ84:AJ85"/>
    <mergeCell ref="AK84:AK85"/>
    <mergeCell ref="AL84:AL85"/>
    <mergeCell ref="CY7:DG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M7:U7"/>
    <mergeCell ref="V7:AD7"/>
    <mergeCell ref="A4:B7"/>
    <mergeCell ref="C4:C7"/>
    <mergeCell ref="M4:U4"/>
    <mergeCell ref="V4:AD4"/>
    <mergeCell ref="AE4:AM4"/>
    <mergeCell ref="AN4:AV4"/>
    <mergeCell ref="AT5:AV5"/>
    <mergeCell ref="CO88:CO89"/>
    <mergeCell ref="CP88:CP89"/>
    <mergeCell ref="CQ88:CQ89"/>
    <mergeCell ref="CR88:CR89"/>
    <mergeCell ref="CS88:CS89"/>
    <mergeCell ref="CT88:CT89"/>
    <mergeCell ref="CU88:CU89"/>
    <mergeCell ref="AH5:AJ5"/>
    <mergeCell ref="AK5:AM5"/>
    <mergeCell ref="AN5:AP5"/>
    <mergeCell ref="AQ5:AS5"/>
    <mergeCell ref="CP7:CX7"/>
    <mergeCell ref="D52:EZ52"/>
    <mergeCell ref="D57:EZ57"/>
    <mergeCell ref="D58:EZ58"/>
    <mergeCell ref="D60:EZ60"/>
    <mergeCell ref="D70:EZ70"/>
    <mergeCell ref="D71:EZ71"/>
    <mergeCell ref="D73:EZ73"/>
    <mergeCell ref="D79:EZ79"/>
    <mergeCell ref="D8:EZ8"/>
    <mergeCell ref="D14:EZ14"/>
    <mergeCell ref="D20:EZ20"/>
    <mergeCell ref="D33:EZ33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EK88:EK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EB88:EB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S88:DS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DJ88:DJ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DA88:DA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U88:AU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AL88:AL89"/>
    <mergeCell ref="U88:U89"/>
    <mergeCell ref="V88:V89"/>
    <mergeCell ref="W88:W89"/>
    <mergeCell ref="X88:X89"/>
    <mergeCell ref="Y88:Y89"/>
    <mergeCell ref="Z88:Z89"/>
    <mergeCell ref="AA88:AA89"/>
    <mergeCell ref="AB88:AB89"/>
    <mergeCell ref="AC88:AC89"/>
    <mergeCell ref="EM86:EM87"/>
    <mergeCell ref="EN86:EN87"/>
    <mergeCell ref="EO86:EO87"/>
    <mergeCell ref="EP86:EP87"/>
    <mergeCell ref="EQ86:EQ87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T88:T89"/>
    <mergeCell ref="ED86:ED87"/>
    <mergeCell ref="EE86:EE87"/>
    <mergeCell ref="EF86:EF87"/>
    <mergeCell ref="EG86:EG87"/>
    <mergeCell ref="EH86:EH87"/>
    <mergeCell ref="EI86:EI87"/>
    <mergeCell ref="EJ86:EJ87"/>
    <mergeCell ref="EK86:EK87"/>
    <mergeCell ref="EL86:EL87"/>
    <mergeCell ref="DU86:DU87"/>
    <mergeCell ref="DV86:DV87"/>
    <mergeCell ref="DW86:DW87"/>
    <mergeCell ref="DX86:DX87"/>
    <mergeCell ref="DY86:DY87"/>
    <mergeCell ref="DZ86:DZ87"/>
    <mergeCell ref="EA86:EA87"/>
    <mergeCell ref="EB86:EB87"/>
    <mergeCell ref="EC86:EC87"/>
    <mergeCell ref="DL86:DL87"/>
    <mergeCell ref="DM86:DM87"/>
    <mergeCell ref="DN86:DN87"/>
    <mergeCell ref="DO86:DO87"/>
    <mergeCell ref="DP86:DP87"/>
    <mergeCell ref="DQ86:DQ87"/>
    <mergeCell ref="DR86:DR87"/>
    <mergeCell ref="DS86:DS87"/>
    <mergeCell ref="DT86:DT87"/>
    <mergeCell ref="DC86:DC87"/>
    <mergeCell ref="DD86:DD87"/>
    <mergeCell ref="DE86:DE87"/>
    <mergeCell ref="DF86:DF87"/>
    <mergeCell ref="DG86:DG87"/>
    <mergeCell ref="DH86:DH87"/>
    <mergeCell ref="DI86:DI87"/>
    <mergeCell ref="DJ86:DJ87"/>
    <mergeCell ref="DK86:DK87"/>
    <mergeCell ref="D82:D83"/>
    <mergeCell ref="D84:D85"/>
    <mergeCell ref="F84:F85"/>
    <mergeCell ref="G84:G85"/>
    <mergeCell ref="H84:H85"/>
    <mergeCell ref="I84:I85"/>
    <mergeCell ref="J84:J85"/>
    <mergeCell ref="EY86:EY87"/>
    <mergeCell ref="EZ86:EZ87"/>
    <mergeCell ref="ER86:ER87"/>
    <mergeCell ref="ES86:ES87"/>
    <mergeCell ref="ET86:ET87"/>
    <mergeCell ref="EU86:EU87"/>
    <mergeCell ref="EV86:EV87"/>
    <mergeCell ref="EW86:EW87"/>
    <mergeCell ref="EX86:EX87"/>
    <mergeCell ref="CU86:CU87"/>
    <mergeCell ref="CV86:CV87"/>
    <mergeCell ref="CW86:CW87"/>
    <mergeCell ref="CX86:CX87"/>
    <mergeCell ref="CY86:CY87"/>
    <mergeCell ref="CZ86:CZ87"/>
    <mergeCell ref="DA86:DA87"/>
    <mergeCell ref="DB86:DB87"/>
    <mergeCell ref="BV82:BV83"/>
    <mergeCell ref="BW82:BW83"/>
    <mergeCell ref="F82:F83"/>
    <mergeCell ref="G82:G83"/>
    <mergeCell ref="H82:H83"/>
    <mergeCell ref="I82:I83"/>
    <mergeCell ref="J82:J83"/>
    <mergeCell ref="K82:K83"/>
    <mergeCell ref="L82:L83"/>
    <mergeCell ref="BK82:BK83"/>
    <mergeCell ref="BL82:BL83"/>
    <mergeCell ref="BM82:BM83"/>
    <mergeCell ref="BN82:BN83"/>
    <mergeCell ref="BO82:BO83"/>
    <mergeCell ref="BP82:BP83"/>
    <mergeCell ref="BQ82:BQ83"/>
    <mergeCell ref="BR82:BR83"/>
    <mergeCell ref="BS82:BS83"/>
    <mergeCell ref="BB82:BB83"/>
    <mergeCell ref="BC82:BC83"/>
    <mergeCell ref="BD82:BD83"/>
    <mergeCell ref="BE82:BE83"/>
    <mergeCell ref="BF82:BF83"/>
    <mergeCell ref="BG82:BG83"/>
    <mergeCell ref="BH82:BH83"/>
    <mergeCell ref="BI82:BI83"/>
    <mergeCell ref="BJ82:BJ83"/>
    <mergeCell ref="AS82:AS83"/>
    <mergeCell ref="AT82:AT83"/>
    <mergeCell ref="AU82:AU83"/>
    <mergeCell ref="AV82:AV83"/>
    <mergeCell ref="AW82:AW83"/>
    <mergeCell ref="AX82:AX83"/>
    <mergeCell ref="AY82:AY83"/>
    <mergeCell ref="AZ82:AZ83"/>
    <mergeCell ref="BA82:BA83"/>
    <mergeCell ref="AJ82:AJ83"/>
    <mergeCell ref="AK82:AK83"/>
    <mergeCell ref="AL82:AL83"/>
    <mergeCell ref="AM82:AM83"/>
    <mergeCell ref="AN82:AN83"/>
    <mergeCell ref="AO82:AO83"/>
    <mergeCell ref="AP82:AP83"/>
    <mergeCell ref="AQ82:AQ83"/>
    <mergeCell ref="AR82:AR83"/>
    <mergeCell ref="AA82:AA83"/>
    <mergeCell ref="AB82:AB83"/>
    <mergeCell ref="AC82:AC83"/>
    <mergeCell ref="AD82:AD83"/>
    <mergeCell ref="AE82:AE83"/>
    <mergeCell ref="AF82:AF83"/>
    <mergeCell ref="AG82:AG83"/>
    <mergeCell ref="AH82:AH83"/>
    <mergeCell ref="AI82:AI83"/>
    <mergeCell ref="EM82:EM83"/>
    <mergeCell ref="EN82:EN83"/>
    <mergeCell ref="EO82:EO83"/>
    <mergeCell ref="EP82:EP83"/>
    <mergeCell ref="EQ82:EQ83"/>
    <mergeCell ref="EY82:EY83"/>
    <mergeCell ref="EZ82:EZ83"/>
    <mergeCell ref="ER82:ER83"/>
    <mergeCell ref="ES82:ES83"/>
    <mergeCell ref="ET82:ET83"/>
    <mergeCell ref="EU82:EU83"/>
    <mergeCell ref="EV82:EV83"/>
    <mergeCell ref="EW82:EW83"/>
    <mergeCell ref="EX82:EX83"/>
    <mergeCell ref="ED82:ED83"/>
    <mergeCell ref="EE82:EE83"/>
    <mergeCell ref="EF82:EF83"/>
    <mergeCell ref="EG82:EG83"/>
    <mergeCell ref="EH82:EH83"/>
    <mergeCell ref="EI82:EI83"/>
    <mergeCell ref="EJ82:EJ83"/>
    <mergeCell ref="EK82:EK83"/>
    <mergeCell ref="EL82:EL83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Q82:DQ83"/>
    <mergeCell ref="DR82:DR83"/>
    <mergeCell ref="DS82:DS83"/>
    <mergeCell ref="DT82:DT83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BT82:BT83"/>
    <mergeCell ref="BU82:BU83"/>
    <mergeCell ref="DH82:DH83"/>
    <mergeCell ref="DI82:DI83"/>
    <mergeCell ref="DJ82:DJ83"/>
    <mergeCell ref="DK82:DK83"/>
    <mergeCell ref="DL82:DL83"/>
    <mergeCell ref="DM82:DM83"/>
    <mergeCell ref="DN82:DN83"/>
    <mergeCell ref="DO82:DO83"/>
    <mergeCell ref="DP82:DP83"/>
    <mergeCell ref="CY82:CY83"/>
    <mergeCell ref="CZ82:CZ83"/>
    <mergeCell ref="DA82:DA83"/>
    <mergeCell ref="DB82:DB83"/>
    <mergeCell ref="DC82:DC83"/>
    <mergeCell ref="DD82:DD83"/>
    <mergeCell ref="DE82:DE83"/>
    <mergeCell ref="DF82:DF83"/>
    <mergeCell ref="DG82:DG83"/>
    <mergeCell ref="CP82:CP83"/>
    <mergeCell ref="CQ82:CQ83"/>
    <mergeCell ref="CR82:CR83"/>
    <mergeCell ref="CS82:CS83"/>
    <mergeCell ref="CT82:CT83"/>
    <mergeCell ref="CU82:CU83"/>
    <mergeCell ref="CV82:CV83"/>
    <mergeCell ref="CW82:CW83"/>
    <mergeCell ref="CX82:CX83"/>
    <mergeCell ref="CG82:CG83"/>
    <mergeCell ref="CH82:CH83"/>
    <mergeCell ref="CI82:CI83"/>
    <mergeCell ref="CJ82:CJ83"/>
    <mergeCell ref="CK82:CK83"/>
    <mergeCell ref="CL82:CL83"/>
    <mergeCell ref="CM82:CM83"/>
    <mergeCell ref="CN82:CN83"/>
    <mergeCell ref="CO82:CO83"/>
    <mergeCell ref="BX82:BX83"/>
    <mergeCell ref="BY82:BY83"/>
    <mergeCell ref="BZ82:BZ83"/>
    <mergeCell ref="CA82:CA83"/>
    <mergeCell ref="CB82:CB83"/>
    <mergeCell ref="CC82:CC83"/>
    <mergeCell ref="CD82:CD83"/>
    <mergeCell ref="CE82:CE83"/>
    <mergeCell ref="CF82:CF83"/>
    <mergeCell ref="EB82:EB83"/>
    <mergeCell ref="EC82:EC83"/>
    <mergeCell ref="DU82:DU83"/>
    <mergeCell ref="DV82:DV83"/>
    <mergeCell ref="DW82:DW83"/>
    <mergeCell ref="DX82:DX83"/>
    <mergeCell ref="DY82:DY83"/>
    <mergeCell ref="DZ82:DZ83"/>
    <mergeCell ref="EA82:EA83"/>
  </mergeCells>
  <pageMargins left="0.7" right="0.7" top="0.75" bottom="0.75" header="0.3" footer="0.3"/>
  <pageSetup paperSize="5" scale="79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outlinePr summaryBelow="0" summaryRight="0"/>
  </sheetPr>
  <dimension ref="A1:EZ976"/>
  <sheetViews>
    <sheetView view="pageBreakPreview" zoomScale="60" zoomScaleNormal="100" workbookViewId="0">
      <pane xSplit="3" topLeftCell="AX1" activePane="topRight" state="frozen"/>
      <selection pane="topRight" activeCell="C82" sqref="C82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46.6328125" customWidth="1"/>
    <col min="4" max="5" width="7.26953125" hidden="1" customWidth="1"/>
    <col min="6" max="6" width="7.08984375" hidden="1" customWidth="1"/>
    <col min="7" max="7" width="7.36328125" hidden="1" customWidth="1"/>
    <col min="8" max="8" width="7.08984375" hidden="1" customWidth="1"/>
    <col min="9" max="9" width="7" hidden="1" customWidth="1"/>
    <col min="10" max="10" width="7.08984375" hidden="1" customWidth="1"/>
    <col min="11" max="11" width="7.26953125" hidden="1" customWidth="1"/>
    <col min="12" max="12" width="7.08984375" hidden="1" customWidth="1"/>
    <col min="13" max="14" width="7.36328125" hidden="1" customWidth="1"/>
    <col min="15" max="15" width="7" hidden="1" customWidth="1"/>
    <col min="16" max="16" width="7.08984375" hidden="1" customWidth="1"/>
    <col min="17" max="17" width="7.36328125" hidden="1" customWidth="1"/>
    <col min="18" max="18" width="7.08984375" hidden="1" customWidth="1"/>
    <col min="19" max="19" width="7.36328125" hidden="1" customWidth="1"/>
    <col min="20" max="20" width="7.08984375" hidden="1" customWidth="1"/>
    <col min="21" max="23" width="7.36328125" hidden="1" customWidth="1"/>
    <col min="24" max="24" width="7.08984375" hidden="1" customWidth="1"/>
    <col min="25" max="26" width="7.36328125" hidden="1" customWidth="1"/>
    <col min="27" max="28" width="7.6328125" hidden="1" customWidth="1"/>
    <col min="29" max="29" width="7.90625" hidden="1" customWidth="1"/>
    <col min="30" max="30" width="7.453125" hidden="1" customWidth="1"/>
    <col min="31" max="31" width="7.7265625" hidden="1" customWidth="1"/>
    <col min="32" max="32" width="7.90625" hidden="1" customWidth="1"/>
    <col min="33" max="33" width="7.6328125" hidden="1" customWidth="1"/>
    <col min="34" max="34" width="7.7265625" hidden="1" customWidth="1"/>
    <col min="35" max="37" width="7.6328125" hidden="1" customWidth="1"/>
    <col min="38" max="38" width="7.7265625" hidden="1" customWidth="1"/>
    <col min="39" max="39" width="8" hidden="1" customWidth="1"/>
    <col min="40" max="40" width="7.7265625" hidden="1" customWidth="1"/>
    <col min="41" max="41" width="7.90625" hidden="1" customWidth="1"/>
    <col min="42" max="42" width="7.453125" hidden="1" customWidth="1"/>
    <col min="43" max="44" width="7.90625" hidden="1" customWidth="1"/>
    <col min="45" max="45" width="7.7265625" hidden="1" customWidth="1"/>
    <col min="46" max="46" width="7.453125" hidden="1" customWidth="1"/>
    <col min="47" max="47" width="7.7265625" hidden="1" customWidth="1"/>
    <col min="48" max="49" width="7.6328125" hidden="1" customWidth="1"/>
    <col min="50" max="50" width="8" hidden="1" customWidth="1"/>
    <col min="51" max="51" width="7.90625" hidden="1" customWidth="1"/>
    <col min="52" max="52" width="7.7265625" hidden="1" customWidth="1"/>
    <col min="53" max="53" width="7.36328125" hidden="1" customWidth="1"/>
    <col min="54" max="54" width="0.36328125" hidden="1" customWidth="1"/>
    <col min="55" max="55" width="7.90625" hidden="1" customWidth="1"/>
    <col min="56" max="56" width="7.7265625" hidden="1" customWidth="1"/>
    <col min="57" max="57" width="7.90625" hidden="1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hidden="1" customWidth="1"/>
    <col min="69" max="70" width="7.90625" hidden="1" customWidth="1"/>
    <col min="71" max="74" width="7.7265625" hidden="1" customWidth="1"/>
    <col min="75" max="75" width="7.90625" hidden="1" customWidth="1"/>
    <col min="76" max="77" width="7.7265625" hidden="1" customWidth="1"/>
    <col min="78" max="78" width="8" hidden="1" customWidth="1"/>
    <col min="79" max="80" width="7.7265625" hidden="1" customWidth="1"/>
    <col min="81" max="82" width="7.90625" hidden="1" customWidth="1"/>
    <col min="83" max="83" width="7.7265625" hidden="1" customWidth="1"/>
    <col min="84" max="84" width="7.90625" hidden="1" customWidth="1"/>
    <col min="85" max="85" width="7.7265625" hidden="1" customWidth="1"/>
    <col min="86" max="86" width="7.90625" hidden="1" customWidth="1"/>
    <col min="87" max="87" width="7.6328125" hidden="1" customWidth="1"/>
    <col min="88" max="88" width="7.7265625" hidden="1" customWidth="1"/>
    <col min="89" max="89" width="7.90625" hidden="1" customWidth="1"/>
    <col min="90" max="90" width="7.453125" hidden="1" customWidth="1"/>
    <col min="91" max="91" width="8.08984375" hidden="1" customWidth="1"/>
    <col min="92" max="92" width="8" hidden="1" customWidth="1"/>
    <col min="93" max="93" width="8.08984375" hidden="1" customWidth="1"/>
    <col min="94" max="95" width="7.7265625" hidden="1" customWidth="1"/>
    <col min="96" max="97" width="7.90625" hidden="1" customWidth="1"/>
    <col min="98" max="98" width="7.6328125" hidden="1" customWidth="1"/>
    <col min="99" max="99" width="7.90625" hidden="1" customWidth="1"/>
    <col min="100" max="100" width="7.7265625" hidden="1" customWidth="1"/>
    <col min="101" max="103" width="8" hidden="1" customWidth="1"/>
    <col min="104" max="104" width="7.7265625" hidden="1" customWidth="1"/>
    <col min="105" max="105" width="7.90625" hidden="1" customWidth="1"/>
    <col min="106" max="106" width="7.7265625" hidden="1" customWidth="1"/>
    <col min="107" max="107" width="8" hidden="1" customWidth="1"/>
    <col min="108" max="108" width="7.90625" hidden="1" customWidth="1"/>
    <col min="109" max="109" width="7.7265625" hidden="1" customWidth="1"/>
    <col min="110" max="110" width="7.6328125" hidden="1" customWidth="1"/>
    <col min="111" max="113" width="7.7265625" hidden="1" customWidth="1"/>
    <col min="114" max="114" width="7.6328125" hidden="1" customWidth="1"/>
    <col min="115" max="115" width="7.90625" hidden="1" customWidth="1"/>
    <col min="116" max="116" width="7.453125" hidden="1" customWidth="1"/>
    <col min="117" max="123" width="7.90625" hidden="1" customWidth="1"/>
    <col min="124" max="125" width="7.7265625" hidden="1" customWidth="1"/>
    <col min="126" max="126" width="7.90625" hidden="1" customWidth="1"/>
    <col min="127" max="127" width="8" hidden="1" customWidth="1"/>
    <col min="128" max="128" width="7.6328125" hidden="1" customWidth="1"/>
    <col min="129" max="129" width="7.90625" hidden="1" customWidth="1"/>
    <col min="130" max="130" width="7.7265625" hidden="1" customWidth="1"/>
    <col min="131" max="131" width="7.90625" hidden="1" customWidth="1"/>
    <col min="132" max="132" width="7.7265625" hidden="1" customWidth="1"/>
    <col min="133" max="133" width="8" hidden="1" customWidth="1"/>
    <col min="134" max="134" width="7.90625" hidden="1" customWidth="1"/>
    <col min="135" max="135" width="7.7265625" hidden="1" customWidth="1"/>
    <col min="136" max="137" width="7.90625" hidden="1" customWidth="1"/>
    <col min="138" max="138" width="7.7265625" hidden="1" customWidth="1"/>
    <col min="139" max="139" width="7.6328125" hidden="1" customWidth="1"/>
    <col min="140" max="141" width="7.7265625" hidden="1" customWidth="1"/>
    <col min="142" max="142" width="7.6328125" hidden="1" customWidth="1"/>
    <col min="143" max="143" width="7.90625" hidden="1" customWidth="1"/>
    <col min="144" max="144" width="7.7265625" hidden="1" customWidth="1"/>
    <col min="145" max="145" width="7.6328125" hidden="1" customWidth="1"/>
    <col min="146" max="147" width="7.7265625" hidden="1" customWidth="1"/>
    <col min="148" max="148" width="8.08984375" hidden="1" customWidth="1"/>
    <col min="149" max="150" width="7.90625" hidden="1" customWidth="1"/>
    <col min="151" max="151" width="8" hidden="1" customWidth="1"/>
    <col min="152" max="152" width="7.6328125" hidden="1" customWidth="1"/>
    <col min="153" max="154" width="7.90625" hidden="1" customWidth="1"/>
    <col min="155" max="156" width="7.6328125" hidden="1" customWidth="1"/>
    <col min="157" max="158" width="0" hidden="1" customWidth="1"/>
  </cols>
  <sheetData>
    <row r="1" spans="1:156" ht="15.75" customHeight="1">
      <c r="A1" s="1" t="s">
        <v>221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107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29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272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6"/>
    </row>
    <row r="9" spans="1:156">
      <c r="A9" s="276" t="s">
        <v>28</v>
      </c>
      <c r="B9" s="256"/>
      <c r="C9" s="23" t="s">
        <v>29</v>
      </c>
      <c r="D9" s="319" t="str">
        <f ca="1">IFERROR(__xludf.DUMMYFUNCTION("IMPORTRANGE(""16JJN6a_SSKJVnwez6PXquPjSv5795bRnxGpUL7xazbE"",""MAR!D9:L89"")"),"#REF!")</f>
        <v>#REF!</v>
      </c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  <c r="BN9" s="254"/>
      <c r="BO9" s="254"/>
      <c r="BP9" s="254"/>
      <c r="BQ9" s="254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  <c r="EK9" s="254"/>
      <c r="EL9" s="254"/>
      <c r="EM9" s="254"/>
      <c r="EN9" s="254"/>
      <c r="EO9" s="254"/>
      <c r="EP9" s="254"/>
      <c r="EQ9" s="254"/>
      <c r="ER9" s="254"/>
      <c r="ES9" s="254"/>
      <c r="ET9" s="254"/>
      <c r="EU9" s="254"/>
      <c r="EV9" s="254"/>
      <c r="EW9" s="254"/>
      <c r="EX9" s="254"/>
      <c r="EY9" s="254"/>
      <c r="EZ9" s="256"/>
    </row>
    <row r="10" spans="1:156">
      <c r="B10" s="35">
        <v>1</v>
      </c>
      <c r="C10" s="36" t="s">
        <v>30</v>
      </c>
      <c r="D10" s="24">
        <f>Februari!J10</f>
        <v>433</v>
      </c>
      <c r="E10" s="25">
        <f>Februari!K10</f>
        <v>790</v>
      </c>
      <c r="F10" s="26">
        <f>SUM(D10:E10)</f>
        <v>1223</v>
      </c>
      <c r="G10" s="48">
        <v>85</v>
      </c>
      <c r="H10" s="46">
        <v>295</v>
      </c>
      <c r="I10" s="26">
        <f>SUM(G10:H10)</f>
        <v>380</v>
      </c>
      <c r="J10" s="26">
        <f t="shared" ref="J10:K10" si="0">SUM(D10+G10)</f>
        <v>518</v>
      </c>
      <c r="K10" s="26">
        <f t="shared" si="0"/>
        <v>1085</v>
      </c>
      <c r="L10" s="27">
        <f>SUM(J10:K10)</f>
        <v>1603</v>
      </c>
      <c r="M10" s="28">
        <f>Februari!S10</f>
        <v>267</v>
      </c>
      <c r="N10" s="26">
        <f>Februari!T10</f>
        <v>969</v>
      </c>
      <c r="O10" s="26">
        <f>SUM(M10:N10)</f>
        <v>1236</v>
      </c>
      <c r="P10" s="25">
        <v>89</v>
      </c>
      <c r="Q10" s="25">
        <v>336</v>
      </c>
      <c r="R10" s="26">
        <f>SUM(P10:Q10)</f>
        <v>425</v>
      </c>
      <c r="S10" s="26">
        <f t="shared" ref="S10:T10" si="1">SUM(M10+P10)</f>
        <v>356</v>
      </c>
      <c r="T10" s="26">
        <f t="shared" si="1"/>
        <v>1305</v>
      </c>
      <c r="U10" s="27">
        <f>SUM(S10:T10)</f>
        <v>1661</v>
      </c>
      <c r="V10" s="28">
        <f>Februari!AB10</f>
        <v>282</v>
      </c>
      <c r="W10" s="28">
        <f>Februari!AC10</f>
        <v>566</v>
      </c>
      <c r="X10" s="26">
        <f>SUM(V10:W10)</f>
        <v>848</v>
      </c>
      <c r="Y10" s="48">
        <v>75</v>
      </c>
      <c r="Z10" s="46">
        <v>248</v>
      </c>
      <c r="AA10" s="26">
        <f>SUM(Y10:Z10)</f>
        <v>323</v>
      </c>
      <c r="AB10" s="26">
        <f t="shared" ref="AB10:AC10" si="2">SUM(V10+Y10)</f>
        <v>357</v>
      </c>
      <c r="AC10" s="26">
        <f t="shared" si="2"/>
        <v>814</v>
      </c>
      <c r="AD10" s="27">
        <f>SUM(AB10:AC10)</f>
        <v>1171</v>
      </c>
      <c r="AE10" s="28">
        <f>Februari!AK10</f>
        <v>211</v>
      </c>
      <c r="AF10" s="28">
        <f>Februari!AL10</f>
        <v>552</v>
      </c>
      <c r="AG10" s="26">
        <f>SUM(AE10:AF10)</f>
        <v>763</v>
      </c>
      <c r="AH10" s="25">
        <v>81</v>
      </c>
      <c r="AI10" s="25">
        <v>288</v>
      </c>
      <c r="AJ10" s="26">
        <f>SUM(AH10:AI10)</f>
        <v>369</v>
      </c>
      <c r="AK10" s="26">
        <f t="shared" ref="AK10:AL10" si="3">SUM(AE10+AH10)</f>
        <v>292</v>
      </c>
      <c r="AL10" s="26">
        <f t="shared" si="3"/>
        <v>840</v>
      </c>
      <c r="AM10" s="27">
        <f>SUM(AK10:AL10)</f>
        <v>1132</v>
      </c>
      <c r="AN10" s="30">
        <f>Februari!AT10</f>
        <v>347</v>
      </c>
      <c r="AO10" s="26">
        <f>Februari!AU10</f>
        <v>615</v>
      </c>
      <c r="AP10" s="26">
        <f>SUM(AN10:AO10)</f>
        <v>962</v>
      </c>
      <c r="AQ10" s="25">
        <v>114</v>
      </c>
      <c r="AR10" s="25">
        <v>244</v>
      </c>
      <c r="AS10" s="26">
        <f>SUM(AQ10:AR10)</f>
        <v>358</v>
      </c>
      <c r="AT10" s="26">
        <f t="shared" ref="AT10:AU10" si="4">SUM(AN10+AQ10)</f>
        <v>461</v>
      </c>
      <c r="AU10" s="26">
        <f t="shared" si="4"/>
        <v>859</v>
      </c>
      <c r="AV10" s="27">
        <f>SUM(AT10:AU10)</f>
        <v>1320</v>
      </c>
      <c r="AW10" s="28">
        <f>Februari!BC10</f>
        <v>413</v>
      </c>
      <c r="AX10" s="28">
        <f>Februari!BD10</f>
        <v>822</v>
      </c>
      <c r="AY10" s="26">
        <f>SUM(AW10:AX10)</f>
        <v>1235</v>
      </c>
      <c r="AZ10" s="25">
        <v>211</v>
      </c>
      <c r="BA10" s="25">
        <v>499</v>
      </c>
      <c r="BB10" s="26">
        <f>SUM(AZ10:BA10)</f>
        <v>710</v>
      </c>
      <c r="BC10" s="26">
        <f t="shared" ref="BC10:BD10" si="5">SUM(AW10+AZ10)</f>
        <v>624</v>
      </c>
      <c r="BD10" s="26">
        <f t="shared" si="5"/>
        <v>1321</v>
      </c>
      <c r="BE10" s="27">
        <f>SUM(BC10:BD10)</f>
        <v>1945</v>
      </c>
      <c r="BF10" s="30">
        <f>Februari!BL10</f>
        <v>130</v>
      </c>
      <c r="BG10" s="26">
        <f>Februari!BM10</f>
        <v>238</v>
      </c>
      <c r="BH10" s="26">
        <f>SUM(BF10:BG10)</f>
        <v>368</v>
      </c>
      <c r="BI10" s="48">
        <v>59</v>
      </c>
      <c r="BJ10" s="46">
        <v>100</v>
      </c>
      <c r="BK10" s="26">
        <f>SUM(BI10:BJ10)</f>
        <v>159</v>
      </c>
      <c r="BL10" s="26">
        <f t="shared" ref="BL10:BM10" si="6">SUM(BF10+BI10)</f>
        <v>189</v>
      </c>
      <c r="BM10" s="26">
        <f t="shared" si="6"/>
        <v>338</v>
      </c>
      <c r="BN10" s="27">
        <f>SUM(BL10:BM10)</f>
        <v>527</v>
      </c>
      <c r="BO10" s="28">
        <f>Februari!BU10</f>
        <v>151</v>
      </c>
      <c r="BP10" s="28">
        <f>Februari!BV10</f>
        <v>289</v>
      </c>
      <c r="BQ10" s="26">
        <f>SUM(BO10:BP10)</f>
        <v>440</v>
      </c>
      <c r="BR10" s="26"/>
      <c r="BS10" s="26"/>
      <c r="BT10" s="26">
        <f>SUM(BR10:BS10)</f>
        <v>0</v>
      </c>
      <c r="BU10" s="26">
        <f t="shared" ref="BU10:BV10" si="7">SUM(BO10+BR10)</f>
        <v>151</v>
      </c>
      <c r="BV10" s="26">
        <f t="shared" si="7"/>
        <v>289</v>
      </c>
      <c r="BW10" s="27">
        <f>SUM(BU10:BV10)</f>
        <v>440</v>
      </c>
      <c r="BX10" s="30">
        <f>Februari!CD10</f>
        <v>425</v>
      </c>
      <c r="BY10" s="26">
        <f>Februari!CE10</f>
        <v>740</v>
      </c>
      <c r="BZ10" s="26">
        <f>SUM(BX10:BY10)</f>
        <v>1165</v>
      </c>
      <c r="CA10" s="25">
        <v>120</v>
      </c>
      <c r="CB10" s="25">
        <v>262</v>
      </c>
      <c r="CC10" s="26">
        <f>SUM(CA10:CB10)</f>
        <v>382</v>
      </c>
      <c r="CD10" s="26">
        <f t="shared" ref="CD10:CE10" si="8">SUM(BX10+CA10)</f>
        <v>545</v>
      </c>
      <c r="CE10" s="26">
        <f t="shared" si="8"/>
        <v>1002</v>
      </c>
      <c r="CF10" s="27">
        <f>SUM(CD10:CE10)</f>
        <v>1547</v>
      </c>
      <c r="CG10" s="28">
        <f>Februari!CM10</f>
        <v>207</v>
      </c>
      <c r="CH10" s="28">
        <f>Februari!CN10</f>
        <v>754</v>
      </c>
      <c r="CI10" s="26">
        <f>SUM(CG10:CH10)</f>
        <v>961</v>
      </c>
      <c r="CJ10" s="25">
        <v>52</v>
      </c>
      <c r="CK10" s="25">
        <v>282</v>
      </c>
      <c r="CL10" s="26">
        <f>SUM(CJ10:CK10)</f>
        <v>334</v>
      </c>
      <c r="CM10" s="26">
        <f t="shared" ref="CM10:CN10" si="9">SUM(CG10+CJ10)</f>
        <v>259</v>
      </c>
      <c r="CN10" s="26">
        <f t="shared" si="9"/>
        <v>1036</v>
      </c>
      <c r="CO10" s="27">
        <f>SUM(CM10:CN10)</f>
        <v>1295</v>
      </c>
      <c r="CP10" s="95">
        <f ca="1">IFERROR(__xludf.DUMMYFUNCTION("importrange(""1DjzFX_5hpKQ32gDJ9cZkaQq64j_m636uVPTHxkMKqWg"",""LAP YANKES!AD8:AL54"")"),899)</f>
        <v>899</v>
      </c>
      <c r="CQ10" s="96">
        <f ca="1">IFERROR(__xludf.DUMMYFUNCTION("""COMPUTED_VALUE"""),1242)</f>
        <v>1242</v>
      </c>
      <c r="CR10" s="96">
        <f ca="1">IFERROR(__xludf.DUMMYFUNCTION("""COMPUTED_VALUE"""),2141)</f>
        <v>2141</v>
      </c>
      <c r="CS10" s="100">
        <f ca="1">IFERROR(__xludf.DUMMYFUNCTION("""COMPUTED_VALUE"""),157)</f>
        <v>157</v>
      </c>
      <c r="CT10" s="100">
        <f ca="1">IFERROR(__xludf.DUMMYFUNCTION("""COMPUTED_VALUE"""),535)</f>
        <v>535</v>
      </c>
      <c r="CU10" s="100">
        <f ca="1">IFERROR(__xludf.DUMMYFUNCTION("""COMPUTED_VALUE"""),692)</f>
        <v>692</v>
      </c>
      <c r="CV10" s="96">
        <f ca="1">IFERROR(__xludf.DUMMYFUNCTION("""COMPUTED_VALUE"""),1056)</f>
        <v>1056</v>
      </c>
      <c r="CW10" s="96">
        <f ca="1">IFERROR(__xludf.DUMMYFUNCTION("""COMPUTED_VALUE"""),1777)</f>
        <v>1777</v>
      </c>
      <c r="CX10" s="97">
        <f ca="1">IFERROR(__xludf.DUMMYFUNCTION("""COMPUTED_VALUE"""),2833)</f>
        <v>2833</v>
      </c>
      <c r="CY10" s="28">
        <f>Februari!DE10</f>
        <v>470</v>
      </c>
      <c r="CZ10" s="28">
        <f>Februari!DF10</f>
        <v>592</v>
      </c>
      <c r="DA10" s="26">
        <f>SUM(CY10:CZ10)</f>
        <v>1062</v>
      </c>
      <c r="DB10" s="25">
        <v>81</v>
      </c>
      <c r="DC10" s="25">
        <v>198</v>
      </c>
      <c r="DD10" s="26">
        <f>SUM(DB10:DC10)</f>
        <v>279</v>
      </c>
      <c r="DE10" s="26">
        <f t="shared" ref="DE10:DF10" si="10">SUM(CY10+DB10)</f>
        <v>551</v>
      </c>
      <c r="DF10" s="26">
        <f t="shared" si="10"/>
        <v>790</v>
      </c>
      <c r="DG10" s="27">
        <f>SUM(DE10:DF10)</f>
        <v>1341</v>
      </c>
      <c r="DH10" s="30">
        <f>Februari!DN10</f>
        <v>401</v>
      </c>
      <c r="DI10" s="26">
        <f>Februari!DO10</f>
        <v>881</v>
      </c>
      <c r="DJ10" s="26">
        <f>SUM(DH10:DI10)</f>
        <v>1282</v>
      </c>
      <c r="DK10" s="25">
        <v>187</v>
      </c>
      <c r="DL10" s="25">
        <v>423</v>
      </c>
      <c r="DM10" s="26">
        <f>SUM(DK10:DL10)</f>
        <v>610</v>
      </c>
      <c r="DN10" s="26">
        <f t="shared" ref="DN10:DO10" si="11">SUM(DH10+DK10)</f>
        <v>588</v>
      </c>
      <c r="DO10" s="26">
        <f t="shared" si="11"/>
        <v>1304</v>
      </c>
      <c r="DP10" s="27">
        <f>SUM(DN10:DO10)</f>
        <v>1892</v>
      </c>
      <c r="DQ10" s="28">
        <f>Februari!DW10</f>
        <v>964</v>
      </c>
      <c r="DR10" s="28">
        <f>Februari!DX10</f>
        <v>1553</v>
      </c>
      <c r="DS10" s="26">
        <f>SUM(DQ10:DR10)</f>
        <v>2517</v>
      </c>
      <c r="DT10" s="25">
        <v>145</v>
      </c>
      <c r="DU10" s="25">
        <v>417</v>
      </c>
      <c r="DV10" s="26">
        <f>SUM(DT10:DU10)</f>
        <v>562</v>
      </c>
      <c r="DW10" s="26">
        <f t="shared" ref="DW10:DX10" si="12">SUM(DQ10+DT10)</f>
        <v>1109</v>
      </c>
      <c r="DX10" s="26">
        <f t="shared" si="12"/>
        <v>1970</v>
      </c>
      <c r="DY10" s="27">
        <f>SUM(DW10:DX10)</f>
        <v>3079</v>
      </c>
      <c r="DZ10" s="30">
        <f>Februari!EF10</f>
        <v>340</v>
      </c>
      <c r="EA10" s="26">
        <f>Februari!EG10</f>
        <v>745</v>
      </c>
      <c r="EB10" s="26">
        <f>SUM(DZ10:EA10)</f>
        <v>1085</v>
      </c>
      <c r="EC10" s="25">
        <v>105</v>
      </c>
      <c r="ED10" s="25">
        <v>303</v>
      </c>
      <c r="EE10" s="26">
        <f>SUM(EC10:ED10)</f>
        <v>408</v>
      </c>
      <c r="EF10" s="26">
        <f t="shared" ref="EF10:EG10" si="13">SUM(DZ10+EC10)</f>
        <v>445</v>
      </c>
      <c r="EG10" s="26">
        <f t="shared" si="13"/>
        <v>1048</v>
      </c>
      <c r="EH10" s="27">
        <f>SUM(EF10:EG10)</f>
        <v>1493</v>
      </c>
      <c r="EI10" s="30">
        <f>Februari!EO10</f>
        <v>620</v>
      </c>
      <c r="EJ10" s="26">
        <f>Februari!EP10</f>
        <v>956</v>
      </c>
      <c r="EK10" s="26">
        <f>SUM(EI10:EJ10)</f>
        <v>1576</v>
      </c>
      <c r="EL10" s="25">
        <v>172</v>
      </c>
      <c r="EM10" s="25">
        <v>298</v>
      </c>
      <c r="EN10" s="26">
        <f>SUM(EL10:EM10)</f>
        <v>470</v>
      </c>
      <c r="EO10" s="26">
        <f t="shared" ref="EO10:EP10" si="14">SUM(EI10+EL10)</f>
        <v>792</v>
      </c>
      <c r="EP10" s="26">
        <f t="shared" si="14"/>
        <v>1254</v>
      </c>
      <c r="EQ10" s="27">
        <f>SUM(EO10:EP10)</f>
        <v>2046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40"/>
      <c r="E11" s="41"/>
      <c r="F11" s="41"/>
      <c r="G11" s="41"/>
      <c r="H11" s="41"/>
      <c r="I11" s="41"/>
      <c r="J11" s="41"/>
      <c r="K11" s="41"/>
      <c r="L11" s="41"/>
      <c r="M11" s="28">
        <f>Februari!S11</f>
        <v>0</v>
      </c>
      <c r="N11" s="26">
        <f>Februari!T11</f>
        <v>0</v>
      </c>
      <c r="O11" s="41"/>
      <c r="P11" s="41"/>
      <c r="Q11" s="41"/>
      <c r="R11" s="41"/>
      <c r="S11" s="41"/>
      <c r="T11" s="41"/>
      <c r="U11" s="41"/>
      <c r="V11" s="28">
        <f>Februari!AB11</f>
        <v>0</v>
      </c>
      <c r="W11" s="28">
        <f>Februari!AC11</f>
        <v>0</v>
      </c>
      <c r="X11" s="41"/>
      <c r="Y11" s="41"/>
      <c r="Z11" s="41"/>
      <c r="AA11" s="41"/>
      <c r="AB11" s="41"/>
      <c r="AC11" s="41"/>
      <c r="AD11" s="41"/>
      <c r="AE11" s="28">
        <f>Februari!AK11</f>
        <v>0</v>
      </c>
      <c r="AF11" s="28">
        <f>Februari!AL11</f>
        <v>0</v>
      </c>
      <c r="AG11" s="41"/>
      <c r="AH11" s="41"/>
      <c r="AI11" s="41"/>
      <c r="AJ11" s="41"/>
      <c r="AK11" s="41"/>
      <c r="AL11" s="41"/>
      <c r="AM11" s="41"/>
      <c r="AN11" s="30">
        <f>Februari!AT11</f>
        <v>0</v>
      </c>
      <c r="AO11" s="26">
        <f>Februari!AU11</f>
        <v>0</v>
      </c>
      <c r="AP11" s="41"/>
      <c r="AQ11" s="41"/>
      <c r="AR11" s="41"/>
      <c r="AS11" s="41"/>
      <c r="AT11" s="41"/>
      <c r="AU11" s="41"/>
      <c r="AV11" s="41"/>
      <c r="AW11" s="28">
        <f>Februari!BC11</f>
        <v>0</v>
      </c>
      <c r="AX11" s="28">
        <f>Februari!BD11</f>
        <v>0</v>
      </c>
      <c r="AY11" s="41"/>
      <c r="AZ11" s="41"/>
      <c r="BA11" s="41"/>
      <c r="BB11" s="41"/>
      <c r="BC11" s="41"/>
      <c r="BD11" s="41"/>
      <c r="BE11" s="41"/>
      <c r="BF11" s="30">
        <f>Februari!BL11</f>
        <v>0</v>
      </c>
      <c r="BG11" s="26">
        <f>Februari!BM11</f>
        <v>0</v>
      </c>
      <c r="BH11" s="41"/>
      <c r="BI11" s="41"/>
      <c r="BJ11" s="41"/>
      <c r="BK11" s="41"/>
      <c r="BL11" s="41"/>
      <c r="BM11" s="41"/>
      <c r="BN11" s="41"/>
      <c r="BO11" s="28">
        <f>Februari!BU11</f>
        <v>0</v>
      </c>
      <c r="BP11" s="28">
        <f>Februari!BV11</f>
        <v>0</v>
      </c>
      <c r="BQ11" s="41"/>
      <c r="BR11" s="41"/>
      <c r="BS11" s="41"/>
      <c r="BT11" s="41"/>
      <c r="BU11" s="41"/>
      <c r="BV11" s="41"/>
      <c r="BW11" s="41"/>
      <c r="BX11" s="30">
        <f>Februari!CD11</f>
        <v>0</v>
      </c>
      <c r="BY11" s="26">
        <f>Februari!CE11</f>
        <v>0</v>
      </c>
      <c r="BZ11" s="41"/>
      <c r="CA11" s="41"/>
      <c r="CB11" s="41"/>
      <c r="CC11" s="41"/>
      <c r="CD11" s="41"/>
      <c r="CE11" s="41"/>
      <c r="CF11" s="41"/>
      <c r="CG11" s="28">
        <f>Februari!CM11</f>
        <v>0</v>
      </c>
      <c r="CH11" s="28">
        <f>Februari!CN11</f>
        <v>0</v>
      </c>
      <c r="CI11" s="41"/>
      <c r="CJ11" s="41"/>
      <c r="CK11" s="41"/>
      <c r="CL11" s="41"/>
      <c r="CM11" s="41"/>
      <c r="CN11" s="41"/>
      <c r="CO11" s="41"/>
      <c r="CP11" s="101"/>
      <c r="CQ11" s="41"/>
      <c r="CR11" s="41"/>
      <c r="CS11" s="102"/>
      <c r="CT11" s="102"/>
      <c r="CU11" s="102"/>
      <c r="CV11" s="41"/>
      <c r="CW11" s="41"/>
      <c r="CX11" s="41"/>
      <c r="CY11" s="28">
        <f>Februari!DE11</f>
        <v>0</v>
      </c>
      <c r="CZ11" s="28">
        <f>Februari!DF11</f>
        <v>0</v>
      </c>
      <c r="DA11" s="41"/>
      <c r="DB11" s="41"/>
      <c r="DC11" s="41"/>
      <c r="DD11" s="41"/>
      <c r="DE11" s="41"/>
      <c r="DF11" s="41"/>
      <c r="DG11" s="41"/>
      <c r="DH11" s="30">
        <f>Februari!DN11</f>
        <v>0</v>
      </c>
      <c r="DI11" s="26">
        <f>Februari!DO11</f>
        <v>0</v>
      </c>
      <c r="DJ11" s="41"/>
      <c r="DK11" s="41"/>
      <c r="DL11" s="41"/>
      <c r="DM11" s="41"/>
      <c r="DN11" s="41"/>
      <c r="DO11" s="41"/>
      <c r="DP11" s="41"/>
      <c r="DQ11" s="28">
        <f>Februari!DW11</f>
        <v>0</v>
      </c>
      <c r="DR11" s="28">
        <f>Februari!DX11</f>
        <v>0</v>
      </c>
      <c r="DS11" s="41"/>
      <c r="DT11" s="41"/>
      <c r="DU11" s="41"/>
      <c r="DV11" s="41"/>
      <c r="DW11" s="41"/>
      <c r="DX11" s="41"/>
      <c r="DY11" s="41"/>
      <c r="DZ11" s="30">
        <f>Februari!EF11</f>
        <v>0</v>
      </c>
      <c r="EA11" s="26">
        <f>Februari!EG11</f>
        <v>0</v>
      </c>
      <c r="EB11" s="41"/>
      <c r="EC11" s="41"/>
      <c r="ED11" s="41"/>
      <c r="EE11" s="41"/>
      <c r="EF11" s="41"/>
      <c r="EG11" s="41"/>
      <c r="EH11" s="41"/>
      <c r="EI11" s="30">
        <f>Februari!EO11</f>
        <v>0</v>
      </c>
      <c r="EJ11" s="26">
        <f>Februari!EP11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30">
        <f>Februari!J12</f>
        <v>0</v>
      </c>
      <c r="E12" s="26"/>
      <c r="F12" s="26"/>
      <c r="G12" s="26"/>
      <c r="H12" s="26"/>
      <c r="I12" s="26"/>
      <c r="J12" s="26"/>
      <c r="K12" s="26"/>
      <c r="L12" s="27"/>
      <c r="M12" s="28">
        <f>Februari!S12</f>
        <v>0</v>
      </c>
      <c r="N12" s="26">
        <f>Februari!T12</f>
        <v>0</v>
      </c>
      <c r="O12" s="26"/>
      <c r="P12" s="26"/>
      <c r="Q12" s="26"/>
      <c r="R12" s="26"/>
      <c r="S12" s="26"/>
      <c r="T12" s="26"/>
      <c r="U12" s="27"/>
      <c r="V12" s="28">
        <f>Februari!AB12</f>
        <v>0</v>
      </c>
      <c r="W12" s="28">
        <f>Februari!AC12</f>
        <v>0</v>
      </c>
      <c r="X12" s="26"/>
      <c r="Y12" s="26"/>
      <c r="Z12" s="26"/>
      <c r="AA12" s="26"/>
      <c r="AB12" s="26"/>
      <c r="AC12" s="26"/>
      <c r="AD12" s="27"/>
      <c r="AE12" s="28">
        <f>Februari!AK12</f>
        <v>0</v>
      </c>
      <c r="AF12" s="28">
        <f>Februari!AL12</f>
        <v>0</v>
      </c>
      <c r="AG12" s="26"/>
      <c r="AH12" s="26"/>
      <c r="AI12" s="26"/>
      <c r="AJ12" s="26"/>
      <c r="AK12" s="26"/>
      <c r="AL12" s="26"/>
      <c r="AM12" s="29"/>
      <c r="AN12" s="30">
        <f>Februari!AT12</f>
        <v>0</v>
      </c>
      <c r="AO12" s="26">
        <f>Februari!AU12</f>
        <v>0</v>
      </c>
      <c r="AP12" s="26">
        <f t="shared" ref="AP12:AP13" si="15">SUM(AN12:AO12)</f>
        <v>0</v>
      </c>
      <c r="AQ12" s="26"/>
      <c r="AR12" s="26"/>
      <c r="AS12" s="26"/>
      <c r="AT12" s="26"/>
      <c r="AU12" s="26"/>
      <c r="AV12" s="27"/>
      <c r="AW12" s="28">
        <f>Februari!BC12</f>
        <v>0</v>
      </c>
      <c r="AX12" s="28">
        <f>Februari!BD12</f>
        <v>0</v>
      </c>
      <c r="AY12" s="26"/>
      <c r="AZ12" s="26"/>
      <c r="BA12" s="26"/>
      <c r="BB12" s="26"/>
      <c r="BC12" s="26"/>
      <c r="BD12" s="26"/>
      <c r="BE12" s="29"/>
      <c r="BF12" s="30">
        <f>Februari!BL12</f>
        <v>0</v>
      </c>
      <c r="BG12" s="26">
        <f>Februari!BM12</f>
        <v>0</v>
      </c>
      <c r="BH12" s="26"/>
      <c r="BI12" s="26"/>
      <c r="BJ12" s="26"/>
      <c r="BK12" s="26"/>
      <c r="BL12" s="26"/>
      <c r="BM12" s="26"/>
      <c r="BN12" s="27"/>
      <c r="BO12" s="28">
        <f>Februari!BU12</f>
        <v>0</v>
      </c>
      <c r="BP12" s="28">
        <f>Februari!BV12</f>
        <v>0</v>
      </c>
      <c r="BQ12" s="26"/>
      <c r="BR12" s="26"/>
      <c r="BS12" s="26"/>
      <c r="BT12" s="26"/>
      <c r="BU12" s="26"/>
      <c r="BV12" s="26"/>
      <c r="BW12" s="29"/>
      <c r="BX12" s="30">
        <f>Februari!CD12</f>
        <v>0</v>
      </c>
      <c r="BY12" s="26">
        <f>Februari!CE12</f>
        <v>0</v>
      </c>
      <c r="BZ12" s="26"/>
      <c r="CA12" s="26"/>
      <c r="CB12" s="26"/>
      <c r="CC12" s="26"/>
      <c r="CD12" s="26"/>
      <c r="CE12" s="26"/>
      <c r="CF12" s="27"/>
      <c r="CG12" s="28">
        <f>Februari!CM12</f>
        <v>0</v>
      </c>
      <c r="CH12" s="28">
        <f>Februari!CN12</f>
        <v>0</v>
      </c>
      <c r="CI12" s="26"/>
      <c r="CJ12" s="26"/>
      <c r="CK12" s="26"/>
      <c r="CL12" s="26"/>
      <c r="CM12" s="26"/>
      <c r="CN12" s="26"/>
      <c r="CO12" s="29"/>
      <c r="CP12" s="30"/>
      <c r="CQ12" s="26"/>
      <c r="CR12" s="26"/>
      <c r="CS12" s="103"/>
      <c r="CT12" s="103"/>
      <c r="CU12" s="103"/>
      <c r="CV12" s="26"/>
      <c r="CW12" s="26"/>
      <c r="CX12" s="27"/>
      <c r="CY12" s="28">
        <f>Februari!DE12</f>
        <v>0</v>
      </c>
      <c r="CZ12" s="28">
        <f>Februari!DF12</f>
        <v>0</v>
      </c>
      <c r="DA12" s="26"/>
      <c r="DB12" s="26"/>
      <c r="DC12" s="26"/>
      <c r="DD12" s="26"/>
      <c r="DE12" s="26"/>
      <c r="DF12" s="26"/>
      <c r="DG12" s="29"/>
      <c r="DH12" s="30">
        <f>Februari!DN12</f>
        <v>0</v>
      </c>
      <c r="DI12" s="26">
        <f>Februari!DO12</f>
        <v>0</v>
      </c>
      <c r="DJ12" s="26"/>
      <c r="DK12" s="26"/>
      <c r="DL12" s="26"/>
      <c r="DM12" s="26"/>
      <c r="DN12" s="26"/>
      <c r="DO12" s="26"/>
      <c r="DP12" s="27"/>
      <c r="DQ12" s="28">
        <f>Februari!DW12</f>
        <v>0</v>
      </c>
      <c r="DR12" s="28">
        <f>Februari!DX12</f>
        <v>0</v>
      </c>
      <c r="DS12" s="26"/>
      <c r="DT12" s="26"/>
      <c r="DU12" s="26"/>
      <c r="DV12" s="26"/>
      <c r="DW12" s="26"/>
      <c r="DX12" s="26"/>
      <c r="DY12" s="29"/>
      <c r="DZ12" s="30">
        <f>Februari!EF12</f>
        <v>0</v>
      </c>
      <c r="EA12" s="26">
        <f>Februari!EG12</f>
        <v>0</v>
      </c>
      <c r="EB12" s="26"/>
      <c r="EC12" s="26"/>
      <c r="ED12" s="26"/>
      <c r="EE12" s="26"/>
      <c r="EF12" s="26"/>
      <c r="EG12" s="26"/>
      <c r="EH12" s="29"/>
      <c r="EI12" s="30">
        <f>Februari!EO12</f>
        <v>0</v>
      </c>
      <c r="EJ12" s="26">
        <f>Februari!EP12</f>
        <v>0</v>
      </c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>
      <c r="A13" s="45"/>
      <c r="B13" s="46">
        <v>1</v>
      </c>
      <c r="C13" s="47" t="s">
        <v>33</v>
      </c>
      <c r="D13" s="30">
        <f>Februari!J13</f>
        <v>109</v>
      </c>
      <c r="E13" s="26">
        <f>Februari!K13</f>
        <v>328</v>
      </c>
      <c r="F13" s="26">
        <f>SUM(D13:E13)</f>
        <v>437</v>
      </c>
      <c r="G13" s="48">
        <v>46</v>
      </c>
      <c r="H13" s="46">
        <v>242</v>
      </c>
      <c r="I13" s="26">
        <f>SUM(G13:H13)</f>
        <v>288</v>
      </c>
      <c r="J13" s="26">
        <f t="shared" ref="J13:K13" si="16">SUM(D13+G13)</f>
        <v>155</v>
      </c>
      <c r="K13" s="26">
        <f t="shared" si="16"/>
        <v>570</v>
      </c>
      <c r="L13" s="27">
        <f>SUM(J13:K13)</f>
        <v>725</v>
      </c>
      <c r="M13" s="28">
        <f>Februari!S13</f>
        <v>49</v>
      </c>
      <c r="N13" s="26">
        <f>Februari!T13</f>
        <v>234</v>
      </c>
      <c r="O13" s="26">
        <f>SUM(M13:N13)</f>
        <v>283</v>
      </c>
      <c r="P13" s="25">
        <v>30</v>
      </c>
      <c r="Q13" s="25">
        <v>139</v>
      </c>
      <c r="R13" s="26">
        <f>SUM(P13:Q13)</f>
        <v>169</v>
      </c>
      <c r="S13" s="26">
        <f t="shared" ref="S13:T13" si="17">SUM(M13+P13)</f>
        <v>79</v>
      </c>
      <c r="T13" s="26">
        <f t="shared" si="17"/>
        <v>373</v>
      </c>
      <c r="U13" s="27">
        <f>SUM(S13:T13)</f>
        <v>452</v>
      </c>
      <c r="V13" s="28">
        <f>Februari!AB13</f>
        <v>102</v>
      </c>
      <c r="W13" s="28">
        <f>Februari!AC13</f>
        <v>322</v>
      </c>
      <c r="X13" s="26">
        <f>SUM(V13:W13)</f>
        <v>424</v>
      </c>
      <c r="Y13" s="48">
        <v>64</v>
      </c>
      <c r="Z13" s="46">
        <v>214</v>
      </c>
      <c r="AA13" s="26">
        <f>SUM(Y13:Z13)</f>
        <v>278</v>
      </c>
      <c r="AB13" s="26">
        <f t="shared" ref="AB13:AC13" si="18">SUM(V13+Y13)</f>
        <v>166</v>
      </c>
      <c r="AC13" s="26">
        <f t="shared" si="18"/>
        <v>536</v>
      </c>
      <c r="AD13" s="27">
        <f>SUM(AB13:AC13)</f>
        <v>702</v>
      </c>
      <c r="AE13" s="28">
        <f>Februari!AK13</f>
        <v>131</v>
      </c>
      <c r="AF13" s="28">
        <f>Februari!AL13</f>
        <v>445</v>
      </c>
      <c r="AG13" s="26">
        <f>SUM(AE13:AF13)</f>
        <v>576</v>
      </c>
      <c r="AH13" s="25">
        <v>79</v>
      </c>
      <c r="AI13" s="25">
        <v>289</v>
      </c>
      <c r="AJ13" s="26">
        <f>SUM(AH13:AI13)</f>
        <v>368</v>
      </c>
      <c r="AK13" s="26">
        <f t="shared" ref="AK13:AL13" si="19">SUM(AE13+AH13)</f>
        <v>210</v>
      </c>
      <c r="AL13" s="26">
        <f t="shared" si="19"/>
        <v>734</v>
      </c>
      <c r="AM13" s="27">
        <f>SUM(AK13:AL13)</f>
        <v>944</v>
      </c>
      <c r="AN13" s="30">
        <f>Februari!AT13</f>
        <v>110</v>
      </c>
      <c r="AO13" s="26">
        <f>Februari!AU13</f>
        <v>302</v>
      </c>
      <c r="AP13" s="26">
        <f t="shared" si="15"/>
        <v>412</v>
      </c>
      <c r="AQ13" s="25">
        <v>80</v>
      </c>
      <c r="AR13" s="25">
        <v>187</v>
      </c>
      <c r="AS13" s="26">
        <f>SUM(AQ13:AR13)</f>
        <v>267</v>
      </c>
      <c r="AT13" s="26">
        <f t="shared" ref="AT13:AU13" si="20">SUM(AN13+AQ13)</f>
        <v>190</v>
      </c>
      <c r="AU13" s="26">
        <f t="shared" si="20"/>
        <v>489</v>
      </c>
      <c r="AV13" s="27">
        <f>SUM(AT13:AU13)</f>
        <v>679</v>
      </c>
      <c r="AW13" s="28">
        <f>Februari!BC13</f>
        <v>241</v>
      </c>
      <c r="AX13" s="28">
        <f>Februari!BD13</f>
        <v>562</v>
      </c>
      <c r="AY13" s="28">
        <f>Februari!BE13</f>
        <v>803</v>
      </c>
      <c r="AZ13" s="25">
        <v>173</v>
      </c>
      <c r="BA13" s="25">
        <v>407</v>
      </c>
      <c r="BB13" s="26">
        <f>SUM(AZ13:BA13)</f>
        <v>580</v>
      </c>
      <c r="BC13" s="26">
        <f t="shared" ref="BC13:BD13" si="21">SUM(AW13+AZ13)</f>
        <v>414</v>
      </c>
      <c r="BD13" s="26">
        <f t="shared" si="21"/>
        <v>969</v>
      </c>
      <c r="BE13" s="27">
        <f>SUM(BC13:BD13)</f>
        <v>1383</v>
      </c>
      <c r="BF13" s="30">
        <f>Februari!BL13</f>
        <v>105</v>
      </c>
      <c r="BG13" s="26">
        <f>Februari!BM13</f>
        <v>212</v>
      </c>
      <c r="BH13" s="26">
        <f>SUM(BF13:BG13)</f>
        <v>317</v>
      </c>
      <c r="BI13" s="48">
        <v>47</v>
      </c>
      <c r="BJ13" s="46">
        <v>86</v>
      </c>
      <c r="BK13" s="26">
        <f>SUM(BI13:BJ13)</f>
        <v>133</v>
      </c>
      <c r="BL13" s="26">
        <f t="shared" ref="BL13:BM13" si="22">SUM(BF13+BI13)</f>
        <v>152</v>
      </c>
      <c r="BM13" s="26">
        <f t="shared" si="22"/>
        <v>298</v>
      </c>
      <c r="BN13" s="27">
        <f>SUM(BL13:BM13)</f>
        <v>450</v>
      </c>
      <c r="BO13" s="28">
        <f>Februari!BU13</f>
        <v>125</v>
      </c>
      <c r="BP13" s="28">
        <f>Februari!BV13</f>
        <v>345</v>
      </c>
      <c r="BQ13" s="26">
        <f>SUM(BO13:BP13)</f>
        <v>470</v>
      </c>
      <c r="BR13" s="26"/>
      <c r="BS13" s="26"/>
      <c r="BT13" s="26">
        <f>SUM(BR13:BS13)</f>
        <v>0</v>
      </c>
      <c r="BU13" s="26">
        <f t="shared" ref="BU13:BV13" si="23">SUM(BO13+BR13)</f>
        <v>125</v>
      </c>
      <c r="BV13" s="26">
        <f t="shared" si="23"/>
        <v>345</v>
      </c>
      <c r="BW13" s="27">
        <f>SUM(BU13:BV13)</f>
        <v>470</v>
      </c>
      <c r="BX13" s="30">
        <f>Februari!CD13</f>
        <v>49</v>
      </c>
      <c r="BY13" s="26">
        <f>Februari!CE13</f>
        <v>134</v>
      </c>
      <c r="BZ13" s="26">
        <f>SUM(BX13:BY13)</f>
        <v>183</v>
      </c>
      <c r="CA13" s="25">
        <v>35</v>
      </c>
      <c r="CB13" s="25">
        <v>87</v>
      </c>
      <c r="CC13" s="26">
        <f>SUM(CA13:CB13)</f>
        <v>122</v>
      </c>
      <c r="CD13" s="26">
        <f t="shared" ref="CD13:CE13" si="24">SUM(BX13+CA13)</f>
        <v>84</v>
      </c>
      <c r="CE13" s="26">
        <f t="shared" si="24"/>
        <v>221</v>
      </c>
      <c r="CF13" s="27">
        <f>SUM(CD13:CE13)</f>
        <v>305</v>
      </c>
      <c r="CG13" s="28">
        <f>Februari!CM13</f>
        <v>93</v>
      </c>
      <c r="CH13" s="28">
        <f>Februari!CN13</f>
        <v>408</v>
      </c>
      <c r="CI13" s="26">
        <f>SUM(CG13:CH13)</f>
        <v>501</v>
      </c>
      <c r="CJ13" s="25">
        <v>30</v>
      </c>
      <c r="CK13" s="25">
        <v>226</v>
      </c>
      <c r="CL13" s="26">
        <f>SUM(CJ13:CK13)</f>
        <v>256</v>
      </c>
      <c r="CM13" s="26">
        <f t="shared" ref="CM13:CN13" si="25">SUM(CG13+CJ13)</f>
        <v>123</v>
      </c>
      <c r="CN13" s="26">
        <f t="shared" si="25"/>
        <v>634</v>
      </c>
      <c r="CO13" s="27">
        <f>SUM(CM13:CN13)</f>
        <v>757</v>
      </c>
      <c r="CP13" s="95">
        <f ca="1">IFERROR(__xludf.DUMMYFUNCTION("""COMPUTED_VALUE"""),475)</f>
        <v>475</v>
      </c>
      <c r="CQ13" s="96">
        <f ca="1">IFERROR(__xludf.DUMMYFUNCTION("""COMPUTED_VALUE"""),1387)</f>
        <v>1387</v>
      </c>
      <c r="CR13" s="96">
        <f ca="1">IFERROR(__xludf.DUMMYFUNCTION("""COMPUTED_VALUE"""),1862)</f>
        <v>1862</v>
      </c>
      <c r="CS13" s="100">
        <f ca="1">IFERROR(__xludf.DUMMYFUNCTION("""COMPUTED_VALUE"""),187)</f>
        <v>187</v>
      </c>
      <c r="CT13" s="100">
        <f ca="1">IFERROR(__xludf.DUMMYFUNCTION("""COMPUTED_VALUE"""),845)</f>
        <v>845</v>
      </c>
      <c r="CU13" s="100">
        <f ca="1">IFERROR(__xludf.DUMMYFUNCTION("""COMPUTED_VALUE"""),1032)</f>
        <v>1032</v>
      </c>
      <c r="CV13" s="96">
        <f ca="1">IFERROR(__xludf.DUMMYFUNCTION("""COMPUTED_VALUE"""),662)</f>
        <v>662</v>
      </c>
      <c r="CW13" s="96">
        <f ca="1">IFERROR(__xludf.DUMMYFUNCTION("""COMPUTED_VALUE"""),2232)</f>
        <v>2232</v>
      </c>
      <c r="CX13" s="97">
        <f ca="1">IFERROR(__xludf.DUMMYFUNCTION("""COMPUTED_VALUE"""),2894)</f>
        <v>2894</v>
      </c>
      <c r="CY13" s="28">
        <f>Februari!DE13</f>
        <v>103</v>
      </c>
      <c r="CZ13" s="28">
        <f>Februari!DF13</f>
        <v>290</v>
      </c>
      <c r="DA13" s="26">
        <f>SUM(CY13:CZ13)</f>
        <v>393</v>
      </c>
      <c r="DB13" s="25">
        <v>59</v>
      </c>
      <c r="DC13" s="25">
        <v>176</v>
      </c>
      <c r="DD13" s="26">
        <f>SUM(DB13:DC13)</f>
        <v>235</v>
      </c>
      <c r="DE13" s="26">
        <f t="shared" ref="DE13:DF13" si="26">SUM(CY13+DB13)</f>
        <v>162</v>
      </c>
      <c r="DF13" s="26">
        <f t="shared" si="26"/>
        <v>466</v>
      </c>
      <c r="DG13" s="27">
        <f>SUM(DE13:DF13)</f>
        <v>628</v>
      </c>
      <c r="DH13" s="30">
        <f>Februari!DN13</f>
        <v>287</v>
      </c>
      <c r="DI13" s="26">
        <f>Februari!DO13</f>
        <v>586</v>
      </c>
      <c r="DJ13" s="26">
        <f>SUM(DH13:DI13)</f>
        <v>873</v>
      </c>
      <c r="DK13" s="104">
        <v>175</v>
      </c>
      <c r="DL13" s="25">
        <v>317</v>
      </c>
      <c r="DM13" s="26">
        <f>SUM(DK13:DL13)</f>
        <v>492</v>
      </c>
      <c r="DN13" s="26">
        <f>SUM(DH13+DK12)</f>
        <v>287</v>
      </c>
      <c r="DO13" s="26">
        <f>SUM(DI13+DL13)</f>
        <v>903</v>
      </c>
      <c r="DP13" s="27">
        <f>SUM(DN13:DO13)</f>
        <v>1190</v>
      </c>
      <c r="DQ13" s="28">
        <f>Februari!DW13</f>
        <v>439</v>
      </c>
      <c r="DR13" s="28">
        <f>Februari!DX13</f>
        <v>780</v>
      </c>
      <c r="DS13" s="26">
        <f>SUM(DQ13:DR13)</f>
        <v>1219</v>
      </c>
      <c r="DT13" s="25">
        <v>98</v>
      </c>
      <c r="DU13" s="25">
        <v>317</v>
      </c>
      <c r="DV13" s="26">
        <f>SUM(DT13:DU13)</f>
        <v>415</v>
      </c>
      <c r="DW13" s="26">
        <f t="shared" ref="DW13:DX13" si="27">SUM(DQ13+DT13)</f>
        <v>537</v>
      </c>
      <c r="DX13" s="26">
        <f t="shared" si="27"/>
        <v>1097</v>
      </c>
      <c r="DY13" s="27">
        <f>SUM(DW13:DX13)</f>
        <v>1634</v>
      </c>
      <c r="DZ13" s="30">
        <f>Februari!EF13</f>
        <v>188</v>
      </c>
      <c r="EA13" s="26">
        <f>Februari!EG13</f>
        <v>524</v>
      </c>
      <c r="EB13" s="26">
        <f>SUM(DZ13:EA13)</f>
        <v>712</v>
      </c>
      <c r="EC13" s="25">
        <v>101</v>
      </c>
      <c r="ED13" s="25">
        <v>283</v>
      </c>
      <c r="EE13" s="26">
        <f>SUM(EC13:ED13)</f>
        <v>384</v>
      </c>
      <c r="EF13" s="26">
        <f t="shared" ref="EF13:EG13" si="28">SUM(DZ13+EC13)</f>
        <v>289</v>
      </c>
      <c r="EG13" s="26">
        <f t="shared" si="28"/>
        <v>807</v>
      </c>
      <c r="EH13" s="27">
        <f>SUM(EF13:EG13)</f>
        <v>1096</v>
      </c>
      <c r="EI13" s="30">
        <f>Februari!EO13</f>
        <v>151</v>
      </c>
      <c r="EJ13" s="26">
        <f>Februari!EP13</f>
        <v>318</v>
      </c>
      <c r="EK13" s="26">
        <f>SUM(EI13:EJ13)</f>
        <v>469</v>
      </c>
      <c r="EL13" s="25">
        <v>67</v>
      </c>
      <c r="EM13" s="25">
        <v>148</v>
      </c>
      <c r="EN13" s="26">
        <f>SUM(EL13:EM13)</f>
        <v>215</v>
      </c>
      <c r="EO13" s="26">
        <f t="shared" ref="EO13:EP13" si="29">SUM(EI13+EL13)</f>
        <v>218</v>
      </c>
      <c r="EP13" s="26">
        <f t="shared" si="29"/>
        <v>466</v>
      </c>
      <c r="EQ13" s="27">
        <f>SUM(EO13:EP13)</f>
        <v>684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270">
        <f>Februari!S14</f>
        <v>0</v>
      </c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4"/>
      <c r="DD14" s="254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4"/>
      <c r="DQ14" s="254"/>
      <c r="DR14" s="254"/>
      <c r="DS14" s="254"/>
      <c r="DT14" s="254"/>
      <c r="DU14" s="254"/>
      <c r="DV14" s="254"/>
      <c r="DW14" s="254"/>
      <c r="DX14" s="254"/>
      <c r="DY14" s="254"/>
      <c r="DZ14" s="254"/>
      <c r="EA14" s="254"/>
      <c r="EB14" s="254"/>
      <c r="EC14" s="254"/>
      <c r="ED14" s="254"/>
      <c r="EE14" s="254"/>
      <c r="EF14" s="254"/>
      <c r="EG14" s="254"/>
      <c r="EH14" s="254"/>
      <c r="EI14" s="254"/>
      <c r="EJ14" s="254"/>
      <c r="EK14" s="254"/>
      <c r="EL14" s="254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4"/>
      <c r="EX14" s="254"/>
      <c r="EY14" s="254"/>
      <c r="EZ14" s="256"/>
    </row>
    <row r="15" spans="1:156">
      <c r="A15" s="279" t="s">
        <v>34</v>
      </c>
      <c r="B15" s="264"/>
      <c r="C15" s="52" t="s">
        <v>35</v>
      </c>
      <c r="D15" s="268">
        <f>Februari!S15</f>
        <v>0</v>
      </c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  <c r="EK15" s="254"/>
      <c r="EL15" s="254"/>
      <c r="EM15" s="254"/>
      <c r="EN15" s="254"/>
      <c r="EO15" s="254"/>
      <c r="EP15" s="254"/>
      <c r="EQ15" s="254"/>
      <c r="ER15" s="254"/>
      <c r="ES15" s="254"/>
      <c r="ET15" s="254"/>
      <c r="EU15" s="254"/>
      <c r="EV15" s="254"/>
      <c r="EW15" s="254"/>
      <c r="EX15" s="254"/>
      <c r="EY15" s="254"/>
      <c r="EZ15" s="256"/>
    </row>
    <row r="16" spans="1:156">
      <c r="A16" s="56"/>
      <c r="B16" s="46">
        <v>1</v>
      </c>
      <c r="C16" s="57" t="s">
        <v>36</v>
      </c>
      <c r="D16" s="30">
        <f>Februari!J16</f>
        <v>36</v>
      </c>
      <c r="E16" s="26">
        <f>Februari!K16</f>
        <v>34</v>
      </c>
      <c r="F16" s="26">
        <f t="shared" ref="F16:F19" si="30">SUM(D16:E16)</f>
        <v>70</v>
      </c>
      <c r="G16" s="48">
        <v>9</v>
      </c>
      <c r="H16" s="46">
        <v>15</v>
      </c>
      <c r="I16" s="26">
        <f t="shared" ref="I16:I19" si="31">SUM(G16:H16)</f>
        <v>24</v>
      </c>
      <c r="J16" s="26">
        <f t="shared" ref="J16:K16" si="32">SUM(D16+G16)</f>
        <v>45</v>
      </c>
      <c r="K16" s="26">
        <f t="shared" si="32"/>
        <v>49</v>
      </c>
      <c r="L16" s="27">
        <f t="shared" ref="L16:L19" si="33">SUM(J16:K16)</f>
        <v>94</v>
      </c>
      <c r="M16" s="28">
        <f>Februari!S16</f>
        <v>7</v>
      </c>
      <c r="N16" s="26">
        <f>Februari!T16</f>
        <v>59</v>
      </c>
      <c r="O16" s="26">
        <f t="shared" ref="O16:O19" si="34">SUM(M16:N16)</f>
        <v>66</v>
      </c>
      <c r="P16" s="25">
        <v>4</v>
      </c>
      <c r="Q16" s="25">
        <v>20</v>
      </c>
      <c r="R16" s="26">
        <f>SUM(P16:Q16)</f>
        <v>24</v>
      </c>
      <c r="S16" s="26">
        <f t="shared" ref="S16:T16" si="35">SUM(M16+P16)</f>
        <v>11</v>
      </c>
      <c r="T16" s="26">
        <f t="shared" si="35"/>
        <v>79</v>
      </c>
      <c r="U16" s="27">
        <f t="shared" ref="U16:U19" si="36">SUM(S16:T16)</f>
        <v>90</v>
      </c>
      <c r="V16" s="28">
        <f>Februari!AB16</f>
        <v>18</v>
      </c>
      <c r="W16" s="28">
        <f>Februari!AC16</f>
        <v>38</v>
      </c>
      <c r="X16" s="26">
        <f t="shared" ref="X16:X19" si="37">SUM(V16:W16)</f>
        <v>56</v>
      </c>
      <c r="Y16" s="48">
        <v>4</v>
      </c>
      <c r="Z16" s="46">
        <v>14</v>
      </c>
      <c r="AA16" s="26">
        <f t="shared" ref="AA16:AA19" si="38">SUM(Y16:Z16)</f>
        <v>18</v>
      </c>
      <c r="AB16" s="26">
        <f t="shared" ref="AB16:AC16" si="39">SUM(V16+Y16)</f>
        <v>22</v>
      </c>
      <c r="AC16" s="26">
        <f t="shared" si="39"/>
        <v>52</v>
      </c>
      <c r="AD16" s="27">
        <f t="shared" ref="AD16:AD19" si="40">SUM(AB16:AC16)</f>
        <v>74</v>
      </c>
      <c r="AE16" s="28">
        <f>Februari!AK16</f>
        <v>20</v>
      </c>
      <c r="AF16" s="28">
        <f>Februari!AL16</f>
        <v>41</v>
      </c>
      <c r="AG16" s="26">
        <f t="shared" ref="AG16:AG19" si="41">SUM(AE16:AF16)</f>
        <v>61</v>
      </c>
      <c r="AH16" s="25">
        <v>25</v>
      </c>
      <c r="AI16" s="25">
        <v>34</v>
      </c>
      <c r="AJ16" s="26">
        <f t="shared" ref="AJ16:AJ19" si="42">SUM(AH16:AI16)</f>
        <v>59</v>
      </c>
      <c r="AK16" s="26">
        <f t="shared" ref="AK16:AL16" si="43">SUM(AE16+AH16)</f>
        <v>45</v>
      </c>
      <c r="AL16" s="26">
        <f t="shared" si="43"/>
        <v>75</v>
      </c>
      <c r="AM16" s="27">
        <f t="shared" ref="AM16:AM19" si="44">SUM(AK16:AL16)</f>
        <v>120</v>
      </c>
      <c r="AN16" s="30">
        <f>Februari!AT16</f>
        <v>43</v>
      </c>
      <c r="AO16" s="26">
        <f>Februari!AU16</f>
        <v>59</v>
      </c>
      <c r="AP16" s="26">
        <f t="shared" ref="AP16:AP19" si="45">SUM(AN16:AO16)</f>
        <v>102</v>
      </c>
      <c r="AQ16" s="25">
        <v>15</v>
      </c>
      <c r="AR16" s="25">
        <v>28</v>
      </c>
      <c r="AS16" s="26">
        <f t="shared" ref="AS16:AS19" si="46">SUM(AQ16:AR16)</f>
        <v>43</v>
      </c>
      <c r="AT16" s="26">
        <f t="shared" ref="AT16:AU16" si="47">SUM(AN16+AQ16)</f>
        <v>58</v>
      </c>
      <c r="AU16" s="26">
        <f t="shared" si="47"/>
        <v>87</v>
      </c>
      <c r="AV16" s="27">
        <f t="shared" ref="AV16:AV19" si="48">SUM(AT16:AU16)</f>
        <v>145</v>
      </c>
      <c r="AW16" s="28">
        <f>Februari!BC16</f>
        <v>67</v>
      </c>
      <c r="AX16" s="28">
        <f>Februari!BD16</f>
        <v>83</v>
      </c>
      <c r="AY16" s="26">
        <f t="shared" ref="AY16:AY19" si="49">SUM(AW16:AX16)</f>
        <v>150</v>
      </c>
      <c r="AZ16" s="25">
        <v>27</v>
      </c>
      <c r="BA16" s="25">
        <v>31</v>
      </c>
      <c r="BB16" s="26">
        <f t="shared" ref="BB16:BB19" si="50">SUM(AZ16:BA16)</f>
        <v>58</v>
      </c>
      <c r="BC16" s="26">
        <f t="shared" ref="BC16:BD16" si="51">SUM(AW16+AZ16)</f>
        <v>94</v>
      </c>
      <c r="BD16" s="26">
        <f t="shared" si="51"/>
        <v>114</v>
      </c>
      <c r="BE16" s="27">
        <f t="shared" ref="BE16:BE19" si="52">SUM(BC16:BD16)</f>
        <v>208</v>
      </c>
      <c r="BF16" s="30">
        <f>Februari!BL16</f>
        <v>25</v>
      </c>
      <c r="BG16" s="26">
        <f>Februari!BM16</f>
        <v>36</v>
      </c>
      <c r="BH16" s="26">
        <f t="shared" ref="BH16:BH19" si="53">SUM(BF16:BG16)</f>
        <v>61</v>
      </c>
      <c r="BI16" s="48">
        <v>11</v>
      </c>
      <c r="BJ16" s="46">
        <v>7</v>
      </c>
      <c r="BK16" s="26">
        <f t="shared" ref="BK16:BK18" si="54">SUM(BI16:BJ16)</f>
        <v>18</v>
      </c>
      <c r="BL16" s="26">
        <f t="shared" ref="BL16:BM16" si="55">SUM(BF16+BI16)</f>
        <v>36</v>
      </c>
      <c r="BM16" s="26">
        <f t="shared" si="55"/>
        <v>43</v>
      </c>
      <c r="BN16" s="27">
        <f t="shared" ref="BN16:BN19" si="56">SUM(BL16:BM16)</f>
        <v>79</v>
      </c>
      <c r="BO16" s="28">
        <f>Februari!BU16</f>
        <v>27</v>
      </c>
      <c r="BP16" s="28">
        <f>Februari!BV16</f>
        <v>57</v>
      </c>
      <c r="BQ16" s="26">
        <f t="shared" ref="BQ16:BQ19" si="57">SUM(BO16:BP16)</f>
        <v>84</v>
      </c>
      <c r="BR16" s="25">
        <v>8</v>
      </c>
      <c r="BS16" s="25">
        <v>17</v>
      </c>
      <c r="BT16" s="26">
        <f t="shared" ref="BT16:BT19" si="58">SUM(BR16:BS16)</f>
        <v>25</v>
      </c>
      <c r="BU16" s="26">
        <f t="shared" ref="BU16:BV16" si="59">SUM(BO16+BR16)</f>
        <v>35</v>
      </c>
      <c r="BV16" s="26">
        <f t="shared" si="59"/>
        <v>74</v>
      </c>
      <c r="BW16" s="27">
        <f t="shared" ref="BW16:BW19" si="60">SUM(BU16:BV16)</f>
        <v>109</v>
      </c>
      <c r="BX16" s="30">
        <f>Februari!CD16</f>
        <v>15</v>
      </c>
      <c r="BY16" s="26">
        <f>Februari!CE16</f>
        <v>32</v>
      </c>
      <c r="BZ16" s="26">
        <f t="shared" ref="BZ16:BZ19" si="61">SUM(BX16:BY16)</f>
        <v>47</v>
      </c>
      <c r="CA16" s="25">
        <v>12</v>
      </c>
      <c r="CB16" s="25">
        <v>22</v>
      </c>
      <c r="CC16" s="26">
        <f t="shared" ref="CC16:CC19" si="62">SUM(CA16:CB16)</f>
        <v>34</v>
      </c>
      <c r="CD16" s="26">
        <f t="shared" ref="CD16:CE16" si="63">SUM(BX16+CA16)</f>
        <v>27</v>
      </c>
      <c r="CE16" s="26">
        <f t="shared" si="63"/>
        <v>54</v>
      </c>
      <c r="CF16" s="27">
        <f t="shared" ref="CF16:CF19" si="64">SUM(CD16:CE16)</f>
        <v>81</v>
      </c>
      <c r="CG16" s="28">
        <f>Februari!CM16</f>
        <v>11</v>
      </c>
      <c r="CH16" s="28">
        <f>Februari!CN16</f>
        <v>67</v>
      </c>
      <c r="CI16" s="26">
        <f t="shared" ref="CI16:CI19" si="65">SUM(CG16:CH16)</f>
        <v>78</v>
      </c>
      <c r="CJ16" s="25">
        <v>4</v>
      </c>
      <c r="CK16" s="25">
        <v>7</v>
      </c>
      <c r="CL16" s="26">
        <f t="shared" ref="CL16:CL19" si="66">SUM(CJ16:CK16)</f>
        <v>11</v>
      </c>
      <c r="CM16" s="26">
        <f t="shared" ref="CM16:CN16" si="67">SUM(CG16+CJ16)</f>
        <v>15</v>
      </c>
      <c r="CN16" s="26">
        <f t="shared" si="67"/>
        <v>74</v>
      </c>
      <c r="CO16" s="27">
        <f t="shared" ref="CO16:CO19" si="68">SUM(CM16:CN16)</f>
        <v>89</v>
      </c>
      <c r="CP16" s="95">
        <f ca="1">IFERROR(__xludf.DUMMYFUNCTION("""COMPUTED_VALUE"""),41)</f>
        <v>41</v>
      </c>
      <c r="CQ16" s="96">
        <f ca="1">IFERROR(__xludf.DUMMYFUNCTION("""COMPUTED_VALUE"""),60)</f>
        <v>60</v>
      </c>
      <c r="CR16" s="96">
        <f ca="1">IFERROR(__xludf.DUMMYFUNCTION("""COMPUTED_VALUE"""),101)</f>
        <v>101</v>
      </c>
      <c r="CS16" s="100">
        <f ca="1">IFERROR(__xludf.DUMMYFUNCTION("""COMPUTED_VALUE"""),11)</f>
        <v>11</v>
      </c>
      <c r="CT16" s="100">
        <f ca="1">IFERROR(__xludf.DUMMYFUNCTION("""COMPUTED_VALUE"""),27)</f>
        <v>27</v>
      </c>
      <c r="CU16" s="100">
        <f ca="1">IFERROR(__xludf.DUMMYFUNCTION("""COMPUTED_VALUE"""),38)</f>
        <v>38</v>
      </c>
      <c r="CV16" s="96">
        <f ca="1">IFERROR(__xludf.DUMMYFUNCTION("""COMPUTED_VALUE"""),52)</f>
        <v>52</v>
      </c>
      <c r="CW16" s="96">
        <f ca="1">IFERROR(__xludf.DUMMYFUNCTION("""COMPUTED_VALUE"""),87)</f>
        <v>87</v>
      </c>
      <c r="CX16" s="97">
        <f ca="1">IFERROR(__xludf.DUMMYFUNCTION("""COMPUTED_VALUE"""),139)</f>
        <v>139</v>
      </c>
      <c r="CY16" s="28">
        <f>Februari!DE16</f>
        <v>10</v>
      </c>
      <c r="CZ16" s="28">
        <f>Februari!DF16</f>
        <v>18</v>
      </c>
      <c r="DA16" s="26">
        <f t="shared" ref="DA16:DA19" si="69">SUM(CY16:CZ16)</f>
        <v>28</v>
      </c>
      <c r="DB16" s="25">
        <v>12</v>
      </c>
      <c r="DC16" s="25">
        <v>28</v>
      </c>
      <c r="DD16" s="26">
        <f t="shared" ref="DD16:DD19" si="70">SUM(DB16:DC16)</f>
        <v>40</v>
      </c>
      <c r="DE16" s="26">
        <f t="shared" ref="DE16:DF16" si="71">SUM(CY16+DB16)</f>
        <v>22</v>
      </c>
      <c r="DF16" s="26">
        <f t="shared" si="71"/>
        <v>46</v>
      </c>
      <c r="DG16" s="27">
        <f t="shared" ref="DG16:DG19" si="72">SUM(DE16:DF16)</f>
        <v>68</v>
      </c>
      <c r="DH16" s="30">
        <f>Februari!DN16</f>
        <v>54</v>
      </c>
      <c r="DI16" s="26">
        <f>Februari!DO16</f>
        <v>66</v>
      </c>
      <c r="DJ16" s="26">
        <f t="shared" ref="DJ16:DJ19" si="73">SUM(DH16:DI16)</f>
        <v>120</v>
      </c>
      <c r="DK16" s="25">
        <v>32</v>
      </c>
      <c r="DL16" s="25">
        <v>32</v>
      </c>
      <c r="DM16" s="26">
        <f t="shared" ref="DM16:DM19" si="74">SUM(DK16:DL16)</f>
        <v>64</v>
      </c>
      <c r="DN16" s="26">
        <f t="shared" ref="DN16:DO16" si="75">SUM(DH16+DK16)</f>
        <v>86</v>
      </c>
      <c r="DO16" s="26">
        <f t="shared" si="75"/>
        <v>98</v>
      </c>
      <c r="DP16" s="27">
        <f t="shared" ref="DP16:DP19" si="76">SUM(DN16:DO16)</f>
        <v>184</v>
      </c>
      <c r="DQ16" s="28">
        <f>Februari!DW16</f>
        <v>46</v>
      </c>
      <c r="DR16" s="28">
        <f>Februari!DX16</f>
        <v>79</v>
      </c>
      <c r="DS16" s="26">
        <f t="shared" ref="DS16:DS19" si="77">SUM(DQ16:DR16)</f>
        <v>125</v>
      </c>
      <c r="DT16" s="25">
        <v>7</v>
      </c>
      <c r="DU16" s="25">
        <v>34</v>
      </c>
      <c r="DV16" s="26">
        <f t="shared" ref="DV16:DV19" si="78">SUM(DT16:DU16)</f>
        <v>41</v>
      </c>
      <c r="DW16" s="26">
        <f t="shared" ref="DW16:DX16" si="79">SUM(DQ16+DT16)</f>
        <v>53</v>
      </c>
      <c r="DX16" s="26">
        <f t="shared" si="79"/>
        <v>113</v>
      </c>
      <c r="DY16" s="27">
        <f t="shared" ref="DY16:DY19" si="80">SUM(DW16:DX16)</f>
        <v>166</v>
      </c>
      <c r="DZ16" s="30">
        <f>Februari!EF16</f>
        <v>51</v>
      </c>
      <c r="EA16" s="26">
        <f>Februari!EG16</f>
        <v>89</v>
      </c>
      <c r="EB16" s="26">
        <f t="shared" ref="EB16:EB19" si="81">SUM(DZ16:EA16)</f>
        <v>140</v>
      </c>
      <c r="EC16" s="25">
        <v>13</v>
      </c>
      <c r="ED16" s="25">
        <v>20</v>
      </c>
      <c r="EE16" s="26">
        <f t="shared" ref="EE16:EE19" si="82">SUM(EC16:ED16)</f>
        <v>33</v>
      </c>
      <c r="EF16" s="26">
        <f t="shared" ref="EF16:EG16" si="83">SUM(DZ16+EC16)</f>
        <v>64</v>
      </c>
      <c r="EG16" s="26">
        <f t="shared" si="83"/>
        <v>109</v>
      </c>
      <c r="EH16" s="27">
        <f t="shared" ref="EH16:EH19" si="84">SUM(EF16:EG16)</f>
        <v>173</v>
      </c>
      <c r="EI16" s="30">
        <f>Februari!EO16</f>
        <v>97</v>
      </c>
      <c r="EJ16" s="26">
        <f>Februari!EP16</f>
        <v>80</v>
      </c>
      <c r="EK16" s="26">
        <f t="shared" ref="EK16:EK19" si="85">SUM(EI16:EJ16)</f>
        <v>177</v>
      </c>
      <c r="EL16" s="25">
        <v>31</v>
      </c>
      <c r="EM16" s="25">
        <v>34</v>
      </c>
      <c r="EN16" s="26">
        <f t="shared" ref="EN16:EN19" si="86">SUM(EL16:EM16)</f>
        <v>65</v>
      </c>
      <c r="EO16" s="26">
        <f t="shared" ref="EO16:EP16" si="87">SUM(EI16+EL16)</f>
        <v>128</v>
      </c>
      <c r="EP16" s="26">
        <f t="shared" si="87"/>
        <v>114</v>
      </c>
      <c r="EQ16" s="27">
        <f t="shared" ref="EQ16:EQ19" si="88">SUM(EO16:EP16)</f>
        <v>242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30">
        <f>Februari!J17</f>
        <v>0</v>
      </c>
      <c r="E17" s="26">
        <f>Februari!K17</f>
        <v>111</v>
      </c>
      <c r="F17" s="26">
        <f t="shared" si="30"/>
        <v>111</v>
      </c>
      <c r="G17" s="92"/>
      <c r="H17" s="59">
        <v>134</v>
      </c>
      <c r="I17" s="26">
        <f t="shared" si="31"/>
        <v>134</v>
      </c>
      <c r="J17" s="26">
        <f t="shared" ref="J17:K17" si="89">SUM(D17+G17)</f>
        <v>0</v>
      </c>
      <c r="K17" s="26">
        <f t="shared" si="89"/>
        <v>245</v>
      </c>
      <c r="L17" s="27">
        <f t="shared" si="33"/>
        <v>245</v>
      </c>
      <c r="M17" s="28">
        <f>Februari!S17</f>
        <v>0</v>
      </c>
      <c r="N17" s="26">
        <f>Februari!T17</f>
        <v>147</v>
      </c>
      <c r="O17" s="26">
        <f t="shared" si="34"/>
        <v>147</v>
      </c>
      <c r="P17" s="26"/>
      <c r="Q17" s="25">
        <v>76</v>
      </c>
      <c r="R17" s="25">
        <v>76</v>
      </c>
      <c r="S17" s="26">
        <f t="shared" ref="S17:T17" si="90">SUM(M17+P17)</f>
        <v>0</v>
      </c>
      <c r="T17" s="26">
        <f t="shared" si="90"/>
        <v>223</v>
      </c>
      <c r="U17" s="27">
        <f t="shared" si="36"/>
        <v>223</v>
      </c>
      <c r="V17" s="28">
        <f>Februari!AB17</f>
        <v>0</v>
      </c>
      <c r="W17" s="28">
        <f>Februari!AC17</f>
        <v>108</v>
      </c>
      <c r="X17" s="26">
        <f t="shared" si="37"/>
        <v>108</v>
      </c>
      <c r="Y17" s="26"/>
      <c r="Z17" s="48">
        <v>84</v>
      </c>
      <c r="AA17" s="26">
        <f t="shared" si="38"/>
        <v>84</v>
      </c>
      <c r="AB17" s="26">
        <f t="shared" ref="AB17:AC17" si="91">SUM(V17+Y17)</f>
        <v>0</v>
      </c>
      <c r="AC17" s="26">
        <f t="shared" si="91"/>
        <v>192</v>
      </c>
      <c r="AD17" s="27">
        <f t="shared" si="40"/>
        <v>192</v>
      </c>
      <c r="AE17" s="28">
        <f>Februari!AK17</f>
        <v>0</v>
      </c>
      <c r="AF17" s="28">
        <f>Februari!AL17</f>
        <v>80</v>
      </c>
      <c r="AG17" s="26">
        <f t="shared" si="41"/>
        <v>80</v>
      </c>
      <c r="AH17" s="25">
        <v>0</v>
      </c>
      <c r="AI17" s="25">
        <v>71</v>
      </c>
      <c r="AJ17" s="26">
        <f t="shared" si="42"/>
        <v>71</v>
      </c>
      <c r="AK17" s="26">
        <f t="shared" ref="AK17:AL17" si="92">SUM(AE17+AH17)</f>
        <v>0</v>
      </c>
      <c r="AL17" s="26">
        <f t="shared" si="92"/>
        <v>151</v>
      </c>
      <c r="AM17" s="27">
        <f t="shared" si="44"/>
        <v>151</v>
      </c>
      <c r="AN17" s="30">
        <f>Februari!AT17</f>
        <v>0</v>
      </c>
      <c r="AO17" s="26">
        <f>Februari!AU17</f>
        <v>74</v>
      </c>
      <c r="AP17" s="26">
        <f t="shared" si="45"/>
        <v>74</v>
      </c>
      <c r="AQ17" s="25">
        <v>0</v>
      </c>
      <c r="AR17" s="25">
        <v>90</v>
      </c>
      <c r="AS17" s="26">
        <f t="shared" si="46"/>
        <v>90</v>
      </c>
      <c r="AT17" s="26">
        <f t="shared" ref="AT17:AU17" si="93">SUM(AN17+AQ17)</f>
        <v>0</v>
      </c>
      <c r="AU17" s="26">
        <f t="shared" si="93"/>
        <v>164</v>
      </c>
      <c r="AV17" s="27">
        <f t="shared" si="48"/>
        <v>164</v>
      </c>
      <c r="AW17" s="28">
        <f>Februari!BC17</f>
        <v>0</v>
      </c>
      <c r="AX17" s="28">
        <f>Februari!BD17</f>
        <v>81</v>
      </c>
      <c r="AY17" s="26">
        <f t="shared" si="49"/>
        <v>81</v>
      </c>
      <c r="AZ17" s="25">
        <v>0</v>
      </c>
      <c r="BA17" s="25">
        <v>75</v>
      </c>
      <c r="BB17" s="26">
        <f t="shared" si="50"/>
        <v>75</v>
      </c>
      <c r="BC17" s="26">
        <f t="shared" ref="BC17:BD17" si="94">SUM(AW17+AZ17)</f>
        <v>0</v>
      </c>
      <c r="BD17" s="26">
        <f t="shared" si="94"/>
        <v>156</v>
      </c>
      <c r="BE17" s="27">
        <f t="shared" si="52"/>
        <v>156</v>
      </c>
      <c r="BF17" s="30">
        <f>Februari!BL17</f>
        <v>0</v>
      </c>
      <c r="BG17" s="26">
        <f>Februari!BM17</f>
        <v>36</v>
      </c>
      <c r="BH17" s="26">
        <f t="shared" si="53"/>
        <v>36</v>
      </c>
      <c r="BI17" s="60"/>
      <c r="BJ17" s="46">
        <v>34</v>
      </c>
      <c r="BK17" s="26">
        <f t="shared" si="54"/>
        <v>34</v>
      </c>
      <c r="BL17" s="26">
        <f t="shared" ref="BL17:BM17" si="95">SUM(BF17+BI17)</f>
        <v>0</v>
      </c>
      <c r="BM17" s="26">
        <f t="shared" si="95"/>
        <v>70</v>
      </c>
      <c r="BN17" s="27">
        <f t="shared" si="56"/>
        <v>70</v>
      </c>
      <c r="BO17" s="28">
        <f>Februari!BU17</f>
        <v>0</v>
      </c>
      <c r="BP17" s="28">
        <f>Februari!BV17</f>
        <v>49</v>
      </c>
      <c r="BQ17" s="26">
        <f t="shared" si="57"/>
        <v>49</v>
      </c>
      <c r="BR17" s="25">
        <v>0</v>
      </c>
      <c r="BS17" s="25">
        <v>32</v>
      </c>
      <c r="BT17" s="26">
        <f t="shared" si="58"/>
        <v>32</v>
      </c>
      <c r="BU17" s="26">
        <f t="shared" ref="BU17:BV17" si="96">SUM(BO17+BR17)</f>
        <v>0</v>
      </c>
      <c r="BV17" s="26">
        <f t="shared" si="96"/>
        <v>81</v>
      </c>
      <c r="BW17" s="27">
        <f t="shared" si="60"/>
        <v>81</v>
      </c>
      <c r="BX17" s="30">
        <f>Februari!CD17</f>
        <v>0</v>
      </c>
      <c r="BY17" s="26">
        <f>Februari!CE17</f>
        <v>29</v>
      </c>
      <c r="BZ17" s="26">
        <f t="shared" si="61"/>
        <v>29</v>
      </c>
      <c r="CA17" s="26"/>
      <c r="CB17" s="25">
        <v>26</v>
      </c>
      <c r="CC17" s="26">
        <f t="shared" si="62"/>
        <v>26</v>
      </c>
      <c r="CD17" s="26">
        <f t="shared" ref="CD17:CE17" si="97">SUM(BX17+CA17)</f>
        <v>0</v>
      </c>
      <c r="CE17" s="26">
        <f t="shared" si="97"/>
        <v>55</v>
      </c>
      <c r="CF17" s="27">
        <f t="shared" si="64"/>
        <v>55</v>
      </c>
      <c r="CG17" s="28">
        <f>Februari!CM17</f>
        <v>0</v>
      </c>
      <c r="CH17" s="28">
        <f>Februari!CN17</f>
        <v>66</v>
      </c>
      <c r="CI17" s="26">
        <f t="shared" si="65"/>
        <v>66</v>
      </c>
      <c r="CJ17" s="26"/>
      <c r="CK17" s="25">
        <v>42</v>
      </c>
      <c r="CL17" s="26">
        <f t="shared" si="66"/>
        <v>42</v>
      </c>
      <c r="CM17" s="26">
        <f t="shared" ref="CM17:CN17" si="98">SUM(CG17+CJ17)</f>
        <v>0</v>
      </c>
      <c r="CN17" s="26">
        <f t="shared" si="98"/>
        <v>108</v>
      </c>
      <c r="CO17" s="27">
        <f t="shared" si="68"/>
        <v>108</v>
      </c>
      <c r="CP17" s="95"/>
      <c r="CQ17" s="96">
        <f ca="1">IFERROR(__xludf.DUMMYFUNCTION("""COMPUTED_VALUE"""),206)</f>
        <v>206</v>
      </c>
      <c r="CR17" s="96">
        <f ca="1">IFERROR(__xludf.DUMMYFUNCTION("""COMPUTED_VALUE"""),206)</f>
        <v>206</v>
      </c>
      <c r="CS17" s="100"/>
      <c r="CT17" s="100">
        <f ca="1">IFERROR(__xludf.DUMMYFUNCTION("""COMPUTED_VALUE"""),113)</f>
        <v>113</v>
      </c>
      <c r="CU17" s="100">
        <f ca="1">IFERROR(__xludf.DUMMYFUNCTION("""COMPUTED_VALUE"""),113)</f>
        <v>113</v>
      </c>
      <c r="CV17" s="96"/>
      <c r="CW17" s="96">
        <f ca="1">IFERROR(__xludf.DUMMYFUNCTION("""COMPUTED_VALUE"""),319)</f>
        <v>319</v>
      </c>
      <c r="CX17" s="97">
        <f ca="1">IFERROR(__xludf.DUMMYFUNCTION("""COMPUTED_VALUE"""),319)</f>
        <v>319</v>
      </c>
      <c r="CY17" s="28">
        <f>Februari!DE17</f>
        <v>0</v>
      </c>
      <c r="CZ17" s="28">
        <f>Februari!DF17</f>
        <v>93</v>
      </c>
      <c r="DA17" s="26">
        <f t="shared" si="69"/>
        <v>93</v>
      </c>
      <c r="DB17" s="25">
        <v>0</v>
      </c>
      <c r="DC17" s="25">
        <v>46</v>
      </c>
      <c r="DD17" s="26">
        <f t="shared" si="70"/>
        <v>46</v>
      </c>
      <c r="DE17" s="26">
        <f t="shared" ref="DE17:DF17" si="99">SUM(CY17+DB17)</f>
        <v>0</v>
      </c>
      <c r="DF17" s="26">
        <f t="shared" si="99"/>
        <v>139</v>
      </c>
      <c r="DG17" s="27">
        <f t="shared" si="72"/>
        <v>139</v>
      </c>
      <c r="DH17" s="30">
        <f>Februari!DN17</f>
        <v>0</v>
      </c>
      <c r="DI17" s="26">
        <f>Februari!DO17</f>
        <v>116</v>
      </c>
      <c r="DJ17" s="26">
        <f t="shared" si="73"/>
        <v>116</v>
      </c>
      <c r="DK17" s="26"/>
      <c r="DL17" s="25">
        <v>77</v>
      </c>
      <c r="DM17" s="26">
        <f t="shared" si="74"/>
        <v>77</v>
      </c>
      <c r="DN17" s="26">
        <f t="shared" ref="DN17:DO17" si="100">SUM(DH17+DK17)</f>
        <v>0</v>
      </c>
      <c r="DO17" s="26">
        <f t="shared" si="100"/>
        <v>193</v>
      </c>
      <c r="DP17" s="27">
        <f t="shared" si="76"/>
        <v>193</v>
      </c>
      <c r="DQ17" s="28">
        <f>Februari!DW17</f>
        <v>0</v>
      </c>
      <c r="DR17" s="28">
        <f>Februari!DX17</f>
        <v>108</v>
      </c>
      <c r="DS17" s="26">
        <f t="shared" si="77"/>
        <v>108</v>
      </c>
      <c r="DT17" s="26"/>
      <c r="DU17" s="25">
        <v>75</v>
      </c>
      <c r="DV17" s="26">
        <f t="shared" si="78"/>
        <v>75</v>
      </c>
      <c r="DW17" s="26">
        <f t="shared" ref="DW17:DX17" si="101">SUM(DQ17+DT17)</f>
        <v>0</v>
      </c>
      <c r="DX17" s="26">
        <f t="shared" si="101"/>
        <v>183</v>
      </c>
      <c r="DY17" s="27">
        <f t="shared" si="80"/>
        <v>183</v>
      </c>
      <c r="DZ17" s="30">
        <f>Februari!EF17</f>
        <v>0</v>
      </c>
      <c r="EA17" s="26">
        <f>Februari!EG17</f>
        <v>108</v>
      </c>
      <c r="EB17" s="26">
        <f t="shared" si="81"/>
        <v>108</v>
      </c>
      <c r="EC17" s="26"/>
      <c r="ED17" s="25">
        <v>60</v>
      </c>
      <c r="EE17" s="26">
        <f t="shared" si="82"/>
        <v>60</v>
      </c>
      <c r="EF17" s="26">
        <f t="shared" ref="EF17:EG17" si="102">SUM(DZ17+EC17)</f>
        <v>0</v>
      </c>
      <c r="EG17" s="26">
        <f t="shared" si="102"/>
        <v>168</v>
      </c>
      <c r="EH17" s="27">
        <f t="shared" si="84"/>
        <v>168</v>
      </c>
      <c r="EI17" s="30">
        <f>Februari!EO17</f>
        <v>0</v>
      </c>
      <c r="EJ17" s="26">
        <f>Februari!EP17</f>
        <v>118</v>
      </c>
      <c r="EK17" s="26">
        <f t="shared" si="85"/>
        <v>118</v>
      </c>
      <c r="EL17" s="26"/>
      <c r="EM17" s="25">
        <v>42</v>
      </c>
      <c r="EN17" s="26">
        <f t="shared" si="86"/>
        <v>42</v>
      </c>
      <c r="EO17" s="26">
        <f t="shared" ref="EO17:EP17" si="103">SUM(EI17+EL17)</f>
        <v>0</v>
      </c>
      <c r="EP17" s="26">
        <f t="shared" si="103"/>
        <v>160</v>
      </c>
      <c r="EQ17" s="27">
        <f t="shared" si="88"/>
        <v>160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30">
        <f>Februari!J18</f>
        <v>2</v>
      </c>
      <c r="E18" s="26">
        <f>Februari!K18</f>
        <v>55</v>
      </c>
      <c r="F18" s="26">
        <f t="shared" si="30"/>
        <v>57</v>
      </c>
      <c r="G18" s="68">
        <v>5</v>
      </c>
      <c r="H18" s="59">
        <v>73</v>
      </c>
      <c r="I18" s="26">
        <f t="shared" si="31"/>
        <v>78</v>
      </c>
      <c r="J18" s="26">
        <f t="shared" ref="J18:K18" si="104">SUM(D18+G18)</f>
        <v>7</v>
      </c>
      <c r="K18" s="26">
        <f t="shared" si="104"/>
        <v>128</v>
      </c>
      <c r="L18" s="27">
        <f t="shared" si="33"/>
        <v>135</v>
      </c>
      <c r="M18" s="28">
        <f>Februari!S18</f>
        <v>6</v>
      </c>
      <c r="N18" s="26">
        <f>Februari!T18</f>
        <v>140</v>
      </c>
      <c r="O18" s="26">
        <f t="shared" si="34"/>
        <v>146</v>
      </c>
      <c r="P18" s="25">
        <v>5</v>
      </c>
      <c r="Q18" s="25">
        <v>46</v>
      </c>
      <c r="R18" s="26">
        <f t="shared" ref="R18:R19" si="105">SUM(P18:Q18)</f>
        <v>51</v>
      </c>
      <c r="S18" s="26">
        <f t="shared" ref="S18:T18" si="106">SUM(M18+P18)</f>
        <v>11</v>
      </c>
      <c r="T18" s="26">
        <f t="shared" si="106"/>
        <v>186</v>
      </c>
      <c r="U18" s="27">
        <f t="shared" si="36"/>
        <v>197</v>
      </c>
      <c r="V18" s="28">
        <f>Februari!AB18</f>
        <v>10</v>
      </c>
      <c r="W18" s="28">
        <f>Februari!AC18</f>
        <v>59</v>
      </c>
      <c r="X18" s="26">
        <f t="shared" si="37"/>
        <v>69</v>
      </c>
      <c r="Y18" s="26"/>
      <c r="Z18" s="48">
        <v>46</v>
      </c>
      <c r="AA18" s="26">
        <f t="shared" si="38"/>
        <v>46</v>
      </c>
      <c r="AB18" s="26">
        <f t="shared" ref="AB18:AC18" si="107">SUM(V18+Y18)</f>
        <v>10</v>
      </c>
      <c r="AC18" s="26">
        <f t="shared" si="107"/>
        <v>105</v>
      </c>
      <c r="AD18" s="27">
        <f t="shared" si="40"/>
        <v>115</v>
      </c>
      <c r="AE18" s="28">
        <f>Februari!AK18</f>
        <v>3</v>
      </c>
      <c r="AF18" s="28">
        <f>Februari!AL18</f>
        <v>49</v>
      </c>
      <c r="AG18" s="26">
        <f t="shared" si="41"/>
        <v>52</v>
      </c>
      <c r="AH18" s="25">
        <v>5</v>
      </c>
      <c r="AI18" s="25">
        <v>28</v>
      </c>
      <c r="AJ18" s="26">
        <f t="shared" si="42"/>
        <v>33</v>
      </c>
      <c r="AK18" s="26">
        <f t="shared" ref="AK18:AL18" si="108">SUM(AE18+AH18)</f>
        <v>8</v>
      </c>
      <c r="AL18" s="26">
        <f t="shared" si="108"/>
        <v>77</v>
      </c>
      <c r="AM18" s="27">
        <f t="shared" si="44"/>
        <v>85</v>
      </c>
      <c r="AN18" s="30">
        <f>Februari!AT18</f>
        <v>6</v>
      </c>
      <c r="AO18" s="26">
        <f>Februari!AU18</f>
        <v>76</v>
      </c>
      <c r="AP18" s="26">
        <f t="shared" si="45"/>
        <v>82</v>
      </c>
      <c r="AQ18" s="25">
        <v>3</v>
      </c>
      <c r="AR18" s="25">
        <v>83</v>
      </c>
      <c r="AS18" s="26">
        <f t="shared" si="46"/>
        <v>86</v>
      </c>
      <c r="AT18" s="26">
        <f t="shared" ref="AT18:AU18" si="109">SUM(AN18+AQ18)</f>
        <v>9</v>
      </c>
      <c r="AU18" s="26">
        <f t="shared" si="109"/>
        <v>159</v>
      </c>
      <c r="AV18" s="27">
        <f t="shared" si="48"/>
        <v>168</v>
      </c>
      <c r="AW18" s="28">
        <f>Februari!BC18</f>
        <v>25</v>
      </c>
      <c r="AX18" s="28">
        <f>Februari!BD18</f>
        <v>92</v>
      </c>
      <c r="AY18" s="26">
        <f t="shared" si="49"/>
        <v>117</v>
      </c>
      <c r="AZ18" s="25">
        <v>12</v>
      </c>
      <c r="BA18" s="25">
        <v>63</v>
      </c>
      <c r="BB18" s="26">
        <f t="shared" si="50"/>
        <v>75</v>
      </c>
      <c r="BC18" s="26">
        <f t="shared" ref="BC18:BD18" si="110">SUM(AW18+AZ18)</f>
        <v>37</v>
      </c>
      <c r="BD18" s="26">
        <f t="shared" si="110"/>
        <v>155</v>
      </c>
      <c r="BE18" s="27">
        <f t="shared" si="52"/>
        <v>192</v>
      </c>
      <c r="BF18" s="30">
        <f>Februari!BL18</f>
        <v>19</v>
      </c>
      <c r="BG18" s="26">
        <f>Februari!BM18</f>
        <v>51</v>
      </c>
      <c r="BH18" s="26">
        <f t="shared" si="53"/>
        <v>70</v>
      </c>
      <c r="BI18" s="48">
        <v>10</v>
      </c>
      <c r="BJ18" s="46">
        <v>20</v>
      </c>
      <c r="BK18" s="26">
        <f t="shared" si="54"/>
        <v>30</v>
      </c>
      <c r="BL18" s="26">
        <f t="shared" ref="BL18:BM18" si="111">SUM(BF18+BI18)</f>
        <v>29</v>
      </c>
      <c r="BM18" s="26">
        <f t="shared" si="111"/>
        <v>71</v>
      </c>
      <c r="BN18" s="27">
        <f t="shared" si="56"/>
        <v>100</v>
      </c>
      <c r="BO18" s="28">
        <f>Februari!BU18</f>
        <v>11</v>
      </c>
      <c r="BP18" s="28">
        <f>Februari!BV18</f>
        <v>29</v>
      </c>
      <c r="BQ18" s="26">
        <f t="shared" si="57"/>
        <v>40</v>
      </c>
      <c r="BR18" s="25">
        <v>4</v>
      </c>
      <c r="BS18" s="25">
        <v>38</v>
      </c>
      <c r="BT18" s="26">
        <f t="shared" si="58"/>
        <v>42</v>
      </c>
      <c r="BU18" s="26">
        <f t="shared" ref="BU18:BV18" si="112">SUM(BO18+BR18)</f>
        <v>15</v>
      </c>
      <c r="BV18" s="26">
        <f t="shared" si="112"/>
        <v>67</v>
      </c>
      <c r="BW18" s="27">
        <f t="shared" si="60"/>
        <v>82</v>
      </c>
      <c r="BX18" s="30">
        <f>Februari!CD18</f>
        <v>1</v>
      </c>
      <c r="BY18" s="26">
        <f>Februari!CE18</f>
        <v>19</v>
      </c>
      <c r="BZ18" s="26">
        <f t="shared" si="61"/>
        <v>20</v>
      </c>
      <c r="CA18" s="25">
        <v>3</v>
      </c>
      <c r="CB18" s="25">
        <v>17</v>
      </c>
      <c r="CC18" s="26">
        <f t="shared" si="62"/>
        <v>20</v>
      </c>
      <c r="CD18" s="26">
        <f t="shared" ref="CD18:CE18" si="113">SUM(BX18+CA18)</f>
        <v>4</v>
      </c>
      <c r="CE18" s="26">
        <f t="shared" si="113"/>
        <v>36</v>
      </c>
      <c r="CF18" s="27">
        <f t="shared" si="64"/>
        <v>40</v>
      </c>
      <c r="CG18" s="28">
        <f>Februari!CM18</f>
        <v>3</v>
      </c>
      <c r="CH18" s="28">
        <f>Februari!CN18</f>
        <v>61</v>
      </c>
      <c r="CI18" s="26">
        <f t="shared" si="65"/>
        <v>64</v>
      </c>
      <c r="CJ18" s="25">
        <v>2</v>
      </c>
      <c r="CK18" s="25">
        <v>23</v>
      </c>
      <c r="CL18" s="26">
        <f t="shared" si="66"/>
        <v>25</v>
      </c>
      <c r="CM18" s="26">
        <f t="shared" ref="CM18:CN18" si="114">SUM(CG18+CJ18)</f>
        <v>5</v>
      </c>
      <c r="CN18" s="26">
        <f t="shared" si="114"/>
        <v>84</v>
      </c>
      <c r="CO18" s="27">
        <f t="shared" si="68"/>
        <v>89</v>
      </c>
      <c r="CP18" s="95">
        <f ca="1">IFERROR(__xludf.DUMMYFUNCTION("""COMPUTED_VALUE"""),7)</f>
        <v>7</v>
      </c>
      <c r="CQ18" s="96">
        <f ca="1">IFERROR(__xludf.DUMMYFUNCTION("""COMPUTED_VALUE"""),73)</f>
        <v>73</v>
      </c>
      <c r="CR18" s="96">
        <f ca="1">IFERROR(__xludf.DUMMYFUNCTION("""COMPUTED_VALUE"""),80)</f>
        <v>80</v>
      </c>
      <c r="CS18" s="100">
        <f ca="1">IFERROR(__xludf.DUMMYFUNCTION("""COMPUTED_VALUE"""),12)</f>
        <v>12</v>
      </c>
      <c r="CT18" s="100">
        <f ca="1">IFERROR(__xludf.DUMMYFUNCTION("""COMPUTED_VALUE"""),48)</f>
        <v>48</v>
      </c>
      <c r="CU18" s="100">
        <f ca="1">IFERROR(__xludf.DUMMYFUNCTION("""COMPUTED_VALUE"""),60)</f>
        <v>60</v>
      </c>
      <c r="CV18" s="96">
        <f ca="1">IFERROR(__xludf.DUMMYFUNCTION("""COMPUTED_VALUE"""),19)</f>
        <v>19</v>
      </c>
      <c r="CW18" s="96">
        <f ca="1">IFERROR(__xludf.DUMMYFUNCTION("""COMPUTED_VALUE"""),121)</f>
        <v>121</v>
      </c>
      <c r="CX18" s="97">
        <f ca="1">IFERROR(__xludf.DUMMYFUNCTION("""COMPUTED_VALUE"""),140)</f>
        <v>140</v>
      </c>
      <c r="CY18" s="28">
        <f>Februari!DE18</f>
        <v>2</v>
      </c>
      <c r="CZ18" s="28">
        <f>Februari!DF18</f>
        <v>54</v>
      </c>
      <c r="DA18" s="26">
        <f t="shared" si="69"/>
        <v>56</v>
      </c>
      <c r="DB18" s="25">
        <v>1</v>
      </c>
      <c r="DC18" s="25">
        <v>6</v>
      </c>
      <c r="DD18" s="26">
        <f t="shared" si="70"/>
        <v>7</v>
      </c>
      <c r="DE18" s="26">
        <f t="shared" ref="DE18:DF18" si="115">SUM(CY18+DB18)</f>
        <v>3</v>
      </c>
      <c r="DF18" s="26">
        <f t="shared" si="115"/>
        <v>60</v>
      </c>
      <c r="DG18" s="27">
        <f t="shared" si="72"/>
        <v>63</v>
      </c>
      <c r="DH18" s="30">
        <f>Februari!DN18</f>
        <v>11</v>
      </c>
      <c r="DI18" s="26">
        <f>Februari!DO18</f>
        <v>26</v>
      </c>
      <c r="DJ18" s="26">
        <f t="shared" si="73"/>
        <v>37</v>
      </c>
      <c r="DK18" s="25">
        <v>5</v>
      </c>
      <c r="DL18" s="25">
        <v>22</v>
      </c>
      <c r="DM18" s="26">
        <f t="shared" si="74"/>
        <v>27</v>
      </c>
      <c r="DN18" s="26">
        <f t="shared" ref="DN18:DO18" si="116">SUM(DH18+DK18)</f>
        <v>16</v>
      </c>
      <c r="DO18" s="26">
        <f t="shared" si="116"/>
        <v>48</v>
      </c>
      <c r="DP18" s="27">
        <f t="shared" si="76"/>
        <v>64</v>
      </c>
      <c r="DQ18" s="28">
        <f>Februari!DW18</f>
        <v>5</v>
      </c>
      <c r="DR18" s="28">
        <f>Februari!DX18</f>
        <v>49</v>
      </c>
      <c r="DS18" s="26">
        <f t="shared" si="77"/>
        <v>54</v>
      </c>
      <c r="DT18" s="25">
        <v>2</v>
      </c>
      <c r="DU18" s="25">
        <v>46</v>
      </c>
      <c r="DV18" s="26">
        <f t="shared" si="78"/>
        <v>48</v>
      </c>
      <c r="DW18" s="26">
        <f t="shared" ref="DW18:DX18" si="117">SUM(DQ18+DT18)</f>
        <v>7</v>
      </c>
      <c r="DX18" s="26">
        <f t="shared" si="117"/>
        <v>95</v>
      </c>
      <c r="DY18" s="27">
        <f t="shared" si="80"/>
        <v>102</v>
      </c>
      <c r="DZ18" s="30">
        <f>Februari!EF18</f>
        <v>7</v>
      </c>
      <c r="EA18" s="26">
        <f>Februari!EG18</f>
        <v>37</v>
      </c>
      <c r="EB18" s="26">
        <f t="shared" si="81"/>
        <v>44</v>
      </c>
      <c r="EC18" s="25">
        <v>4</v>
      </c>
      <c r="ED18" s="25">
        <v>26</v>
      </c>
      <c r="EE18" s="26">
        <f t="shared" si="82"/>
        <v>30</v>
      </c>
      <c r="EF18" s="26">
        <f t="shared" ref="EF18:EG18" si="118">SUM(DZ18+EC18)</f>
        <v>11</v>
      </c>
      <c r="EG18" s="26">
        <f t="shared" si="118"/>
        <v>63</v>
      </c>
      <c r="EH18" s="27">
        <f t="shared" si="84"/>
        <v>74</v>
      </c>
      <c r="EI18" s="30">
        <f>Februari!EO18</f>
        <v>3</v>
      </c>
      <c r="EJ18" s="26">
        <f>Februari!EP18</f>
        <v>46</v>
      </c>
      <c r="EK18" s="26">
        <f t="shared" si="85"/>
        <v>49</v>
      </c>
      <c r="EL18" s="26"/>
      <c r="EM18" s="25">
        <v>14</v>
      </c>
      <c r="EN18" s="26">
        <f t="shared" si="86"/>
        <v>14</v>
      </c>
      <c r="EO18" s="26">
        <f t="shared" ref="EO18:EP18" si="119">SUM(EI18+EL18)</f>
        <v>3</v>
      </c>
      <c r="EP18" s="26">
        <f t="shared" si="119"/>
        <v>60</v>
      </c>
      <c r="EQ18" s="27">
        <f t="shared" si="88"/>
        <v>63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40</v>
      </c>
      <c r="D19" s="30"/>
      <c r="E19" s="26"/>
      <c r="F19" s="26">
        <f t="shared" si="30"/>
        <v>0</v>
      </c>
      <c r="G19" s="26"/>
      <c r="H19" s="26"/>
      <c r="I19" s="26">
        <f t="shared" si="31"/>
        <v>0</v>
      </c>
      <c r="J19" s="26">
        <f t="shared" ref="J19:K19" si="120">SUM(D19+G19)</f>
        <v>0</v>
      </c>
      <c r="K19" s="26">
        <f t="shared" si="120"/>
        <v>0</v>
      </c>
      <c r="L19" s="27">
        <f t="shared" si="33"/>
        <v>0</v>
      </c>
      <c r="M19" s="28">
        <f>Februari!S19</f>
        <v>0</v>
      </c>
      <c r="N19" s="26">
        <f>Februari!T19</f>
        <v>0</v>
      </c>
      <c r="O19" s="26">
        <f t="shared" si="34"/>
        <v>0</v>
      </c>
      <c r="P19" s="26"/>
      <c r="Q19" s="26"/>
      <c r="R19" s="26">
        <f t="shared" si="105"/>
        <v>0</v>
      </c>
      <c r="S19" s="26">
        <f t="shared" ref="S19:T19" si="121">SUM(M19+P19)</f>
        <v>0</v>
      </c>
      <c r="T19" s="26">
        <f t="shared" si="121"/>
        <v>0</v>
      </c>
      <c r="U19" s="27">
        <f t="shared" si="36"/>
        <v>0</v>
      </c>
      <c r="V19" s="28">
        <f>Februari!AB19</f>
        <v>0</v>
      </c>
      <c r="W19" s="28">
        <f>Februari!AC19</f>
        <v>0</v>
      </c>
      <c r="X19" s="26">
        <f t="shared" si="37"/>
        <v>0</v>
      </c>
      <c r="Y19" s="26"/>
      <c r="Z19" s="26"/>
      <c r="AA19" s="26">
        <f t="shared" si="38"/>
        <v>0</v>
      </c>
      <c r="AB19" s="26">
        <f t="shared" ref="AB19:AC19" si="122">SUM(V19+Y19)</f>
        <v>0</v>
      </c>
      <c r="AC19" s="26">
        <f t="shared" si="122"/>
        <v>0</v>
      </c>
      <c r="AD19" s="27">
        <f t="shared" si="40"/>
        <v>0</v>
      </c>
      <c r="AE19" s="28">
        <f>Februari!AK19</f>
        <v>0</v>
      </c>
      <c r="AF19" s="28">
        <f>Februari!AL19</f>
        <v>22</v>
      </c>
      <c r="AG19" s="26">
        <f t="shared" si="41"/>
        <v>22</v>
      </c>
      <c r="AH19" s="25">
        <v>0</v>
      </c>
      <c r="AI19" s="25">
        <v>6</v>
      </c>
      <c r="AJ19" s="26">
        <f t="shared" si="42"/>
        <v>6</v>
      </c>
      <c r="AK19" s="26">
        <f t="shared" ref="AK19:AL19" si="123">SUM(AE19+AH19)</f>
        <v>0</v>
      </c>
      <c r="AL19" s="26">
        <f t="shared" si="123"/>
        <v>28</v>
      </c>
      <c r="AM19" s="27">
        <f t="shared" si="44"/>
        <v>28</v>
      </c>
      <c r="AN19" s="30">
        <f>Februari!AT19</f>
        <v>0</v>
      </c>
      <c r="AO19" s="26">
        <f>Februari!AU19</f>
        <v>0</v>
      </c>
      <c r="AP19" s="26">
        <f t="shared" si="45"/>
        <v>0</v>
      </c>
      <c r="AQ19" s="25">
        <v>0</v>
      </c>
      <c r="AR19" s="25">
        <v>0</v>
      </c>
      <c r="AS19" s="26">
        <f t="shared" si="46"/>
        <v>0</v>
      </c>
      <c r="AT19" s="26">
        <f t="shared" ref="AT19:AU19" si="124">SUM(AN19+AQ19)</f>
        <v>0</v>
      </c>
      <c r="AU19" s="26">
        <f t="shared" si="124"/>
        <v>0</v>
      </c>
      <c r="AV19" s="27">
        <f t="shared" si="48"/>
        <v>0</v>
      </c>
      <c r="AW19" s="28">
        <f>Februari!BC19</f>
        <v>0</v>
      </c>
      <c r="AX19" s="28">
        <f>Februari!BD19</f>
        <v>0</v>
      </c>
      <c r="AY19" s="26">
        <f t="shared" si="49"/>
        <v>0</v>
      </c>
      <c r="AZ19" s="25">
        <v>0</v>
      </c>
      <c r="BA19" s="25">
        <v>0</v>
      </c>
      <c r="BB19" s="26">
        <f t="shared" si="50"/>
        <v>0</v>
      </c>
      <c r="BC19" s="26">
        <f t="shared" ref="BC19:BD19" si="125">SUM(AW19+AZ19)</f>
        <v>0</v>
      </c>
      <c r="BD19" s="26">
        <f t="shared" si="125"/>
        <v>0</v>
      </c>
      <c r="BE19" s="27">
        <f t="shared" si="52"/>
        <v>0</v>
      </c>
      <c r="BF19" s="30">
        <f>Februari!BL19</f>
        <v>0</v>
      </c>
      <c r="BG19" s="26">
        <f>Februari!BM19</f>
        <v>0</v>
      </c>
      <c r="BH19" s="26">
        <f t="shared" si="53"/>
        <v>0</v>
      </c>
      <c r="BI19" s="26">
        <f t="shared" ref="BI19:BK19" si="126">SUM(BG19:BH19)</f>
        <v>0</v>
      </c>
      <c r="BJ19" s="26">
        <f t="shared" si="126"/>
        <v>0</v>
      </c>
      <c r="BK19" s="26">
        <f t="shared" si="126"/>
        <v>0</v>
      </c>
      <c r="BL19" s="26">
        <f t="shared" ref="BL19:BM19" si="127">SUM(BF19+BI19)</f>
        <v>0</v>
      </c>
      <c r="BM19" s="26">
        <f t="shared" si="127"/>
        <v>0</v>
      </c>
      <c r="BN19" s="27">
        <f t="shared" si="56"/>
        <v>0</v>
      </c>
      <c r="BO19" s="28">
        <f>Februari!BU19</f>
        <v>17</v>
      </c>
      <c r="BP19" s="28">
        <f>Februari!BV19</f>
        <v>17</v>
      </c>
      <c r="BQ19" s="26">
        <f t="shared" si="57"/>
        <v>34</v>
      </c>
      <c r="BR19" s="25">
        <v>1</v>
      </c>
      <c r="BS19" s="25">
        <v>13</v>
      </c>
      <c r="BT19" s="26">
        <f t="shared" si="58"/>
        <v>14</v>
      </c>
      <c r="BU19" s="26">
        <f t="shared" ref="BU19:BV19" si="128">SUM(BO19+BR19)</f>
        <v>18</v>
      </c>
      <c r="BV19" s="26">
        <f t="shared" si="128"/>
        <v>30</v>
      </c>
      <c r="BW19" s="27">
        <f t="shared" si="60"/>
        <v>48</v>
      </c>
      <c r="BX19" s="30">
        <f>Februari!CD19</f>
        <v>0</v>
      </c>
      <c r="BY19" s="26">
        <f>Februari!CE19</f>
        <v>0</v>
      </c>
      <c r="BZ19" s="26">
        <f t="shared" si="61"/>
        <v>0</v>
      </c>
      <c r="CA19" s="26"/>
      <c r="CB19" s="26"/>
      <c r="CC19" s="26">
        <f t="shared" si="62"/>
        <v>0</v>
      </c>
      <c r="CD19" s="26">
        <f t="shared" ref="CD19:CE19" si="129">SUM(BX19+CA19)</f>
        <v>0</v>
      </c>
      <c r="CE19" s="26">
        <f t="shared" si="129"/>
        <v>0</v>
      </c>
      <c r="CF19" s="27">
        <f t="shared" si="64"/>
        <v>0</v>
      </c>
      <c r="CG19" s="28">
        <f>Februari!CM19</f>
        <v>0</v>
      </c>
      <c r="CH19" s="28">
        <f>Februari!CN19</f>
        <v>0</v>
      </c>
      <c r="CI19" s="26">
        <f t="shared" si="65"/>
        <v>0</v>
      </c>
      <c r="CJ19" s="26"/>
      <c r="CK19" s="26"/>
      <c r="CL19" s="26">
        <f t="shared" si="66"/>
        <v>0</v>
      </c>
      <c r="CM19" s="26">
        <f t="shared" ref="CM19:CN19" si="130">SUM(CG19+CJ19)</f>
        <v>0</v>
      </c>
      <c r="CN19" s="26">
        <f t="shared" si="130"/>
        <v>0</v>
      </c>
      <c r="CO19" s="27">
        <f t="shared" si="68"/>
        <v>0</v>
      </c>
      <c r="CP19" s="95"/>
      <c r="CQ19" s="96"/>
      <c r="CR19" s="96"/>
      <c r="CS19" s="100"/>
      <c r="CT19" s="100"/>
      <c r="CU19" s="100"/>
      <c r="CV19" s="96"/>
      <c r="CW19" s="96"/>
      <c r="CX19" s="97"/>
      <c r="CY19" s="28">
        <f>Februari!DE19</f>
        <v>0</v>
      </c>
      <c r="CZ19" s="28">
        <f>Februari!DF19</f>
        <v>0</v>
      </c>
      <c r="DA19" s="26">
        <f t="shared" si="69"/>
        <v>0</v>
      </c>
      <c r="DB19" s="26"/>
      <c r="DC19" s="26"/>
      <c r="DD19" s="26">
        <f t="shared" si="70"/>
        <v>0</v>
      </c>
      <c r="DE19" s="26">
        <f t="shared" ref="DE19:DF19" si="131">SUM(CY19+DB19)</f>
        <v>0</v>
      </c>
      <c r="DF19" s="26">
        <f t="shared" si="131"/>
        <v>0</v>
      </c>
      <c r="DG19" s="27">
        <f t="shared" si="72"/>
        <v>0</v>
      </c>
      <c r="DH19" s="30">
        <f>Februari!DN19</f>
        <v>0</v>
      </c>
      <c r="DI19" s="26">
        <f>Februari!DO19</f>
        <v>0</v>
      </c>
      <c r="DJ19" s="26">
        <f t="shared" si="73"/>
        <v>0</v>
      </c>
      <c r="DK19" s="26"/>
      <c r="DL19" s="26"/>
      <c r="DM19" s="26">
        <f t="shared" si="74"/>
        <v>0</v>
      </c>
      <c r="DN19" s="26">
        <f t="shared" ref="DN19:DO19" si="132">SUM(DH19+DK19)</f>
        <v>0</v>
      </c>
      <c r="DO19" s="26">
        <f t="shared" si="132"/>
        <v>0</v>
      </c>
      <c r="DP19" s="27">
        <f t="shared" si="76"/>
        <v>0</v>
      </c>
      <c r="DQ19" s="28">
        <f>Februari!DW19</f>
        <v>0</v>
      </c>
      <c r="DR19" s="28">
        <f>Februari!DX19</f>
        <v>0</v>
      </c>
      <c r="DS19" s="26">
        <f t="shared" si="77"/>
        <v>0</v>
      </c>
      <c r="DT19" s="26"/>
      <c r="DU19" s="26"/>
      <c r="DV19" s="26">
        <f t="shared" si="78"/>
        <v>0</v>
      </c>
      <c r="DW19" s="26">
        <f t="shared" ref="DW19:DX19" si="133">SUM(DQ19+DT19)</f>
        <v>0</v>
      </c>
      <c r="DX19" s="26">
        <f t="shared" si="133"/>
        <v>0</v>
      </c>
      <c r="DY19" s="27">
        <f t="shared" si="80"/>
        <v>0</v>
      </c>
      <c r="DZ19" s="30">
        <f>Februari!EF19</f>
        <v>0</v>
      </c>
      <c r="EA19" s="26">
        <f>Februari!EG19</f>
        <v>0</v>
      </c>
      <c r="EB19" s="26">
        <f t="shared" si="81"/>
        <v>0</v>
      </c>
      <c r="EC19" s="26"/>
      <c r="ED19" s="26"/>
      <c r="EE19" s="26">
        <f t="shared" si="82"/>
        <v>0</v>
      </c>
      <c r="EF19" s="26">
        <f t="shared" ref="EF19:EG19" si="134">SUM(DZ19+EC19)</f>
        <v>0</v>
      </c>
      <c r="EG19" s="26">
        <f t="shared" si="134"/>
        <v>0</v>
      </c>
      <c r="EH19" s="27">
        <f t="shared" si="84"/>
        <v>0</v>
      </c>
      <c r="EI19" s="30">
        <f>Februari!EO19</f>
        <v>0</v>
      </c>
      <c r="EJ19" s="26">
        <f>Februari!EP19</f>
        <v>0</v>
      </c>
      <c r="EK19" s="26">
        <f t="shared" si="85"/>
        <v>0</v>
      </c>
      <c r="EL19" s="26"/>
      <c r="EM19" s="26"/>
      <c r="EN19" s="26">
        <f t="shared" si="86"/>
        <v>0</v>
      </c>
      <c r="EO19" s="26">
        <f t="shared" ref="EO19:EP19" si="135">SUM(EI19+EL19)</f>
        <v>0</v>
      </c>
      <c r="EP19" s="26">
        <f t="shared" si="135"/>
        <v>0</v>
      </c>
      <c r="EQ19" s="27">
        <f t="shared" si="88"/>
        <v>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2.5">
      <c r="A20" s="277"/>
      <c r="B20" s="278"/>
      <c r="C20" s="247"/>
      <c r="D20" s="270">
        <f>Februari!S20</f>
        <v>0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6"/>
    </row>
    <row r="21" spans="1:156" ht="14">
      <c r="A21" s="276" t="s">
        <v>41</v>
      </c>
      <c r="B21" s="256"/>
      <c r="C21" s="52" t="s">
        <v>42</v>
      </c>
      <c r="D21" s="40"/>
      <c r="E21" s="41"/>
      <c r="F21" s="41"/>
      <c r="G21" s="41"/>
      <c r="H21" s="41"/>
      <c r="I21" s="41"/>
      <c r="J21" s="41"/>
      <c r="K21" s="41"/>
      <c r="L21" s="41"/>
      <c r="M21" s="28">
        <f>Februari!S21</f>
        <v>0</v>
      </c>
      <c r="N21" s="26">
        <f>Februari!T21</f>
        <v>0</v>
      </c>
      <c r="O21" s="41"/>
      <c r="P21" s="41"/>
      <c r="Q21" s="41"/>
      <c r="R21" s="41"/>
      <c r="S21" s="41"/>
      <c r="T21" s="41"/>
      <c r="U21" s="41"/>
      <c r="V21" s="28">
        <f>Februari!AB21</f>
        <v>0</v>
      </c>
      <c r="W21" s="28">
        <f>Februari!AC21</f>
        <v>0</v>
      </c>
      <c r="X21" s="41"/>
      <c r="Y21" s="41"/>
      <c r="Z21" s="41"/>
      <c r="AA21" s="41"/>
      <c r="AB21" s="41"/>
      <c r="AC21" s="41"/>
      <c r="AD21" s="41"/>
      <c r="AE21" s="28">
        <f>Februari!AK21</f>
        <v>0</v>
      </c>
      <c r="AF21" s="28">
        <f>Februari!AL21</f>
        <v>0</v>
      </c>
      <c r="AG21" s="41"/>
      <c r="AH21" s="41"/>
      <c r="AI21" s="41"/>
      <c r="AJ21" s="41"/>
      <c r="AK21" s="41"/>
      <c r="AL21" s="41"/>
      <c r="AM21" s="41"/>
      <c r="AN21" s="30">
        <f>Februari!AT21</f>
        <v>0</v>
      </c>
      <c r="AO21" s="26">
        <f>Februari!AU21</f>
        <v>0</v>
      </c>
      <c r="AP21" s="41"/>
      <c r="AQ21" s="41"/>
      <c r="AR21" s="41"/>
      <c r="AS21" s="41"/>
      <c r="AT21" s="41"/>
      <c r="AU21" s="41"/>
      <c r="AV21" s="41"/>
      <c r="AW21" s="28">
        <f>Februari!BC21</f>
        <v>0</v>
      </c>
      <c r="AX21" s="28">
        <f>Februari!BD21</f>
        <v>0</v>
      </c>
      <c r="AY21" s="41"/>
      <c r="AZ21" s="41"/>
      <c r="BA21" s="41"/>
      <c r="BB21" s="41"/>
      <c r="BC21" s="41"/>
      <c r="BD21" s="41"/>
      <c r="BE21" s="41"/>
      <c r="BF21" s="30">
        <f>Februari!BL21</f>
        <v>0</v>
      </c>
      <c r="BG21" s="26">
        <f>Februari!BM21</f>
        <v>0</v>
      </c>
      <c r="BH21" s="41"/>
      <c r="BI21" s="41"/>
      <c r="BJ21" s="41"/>
      <c r="BK21" s="41"/>
      <c r="BL21" s="41"/>
      <c r="BM21" s="41"/>
      <c r="BN21" s="41"/>
      <c r="BO21" s="28">
        <f>Februari!BU21</f>
        <v>0</v>
      </c>
      <c r="BP21" s="28">
        <f>Februari!BV21</f>
        <v>0</v>
      </c>
      <c r="BQ21" s="41"/>
      <c r="BR21" s="41"/>
      <c r="BS21" s="41"/>
      <c r="BT21" s="41"/>
      <c r="BU21" s="41"/>
      <c r="BV21" s="41"/>
      <c r="BW21" s="41"/>
      <c r="BX21" s="30">
        <f>Februari!CD21</f>
        <v>0</v>
      </c>
      <c r="BY21" s="26">
        <f>Februari!CE21</f>
        <v>0</v>
      </c>
      <c r="BZ21" s="41"/>
      <c r="CA21" s="41"/>
      <c r="CB21" s="41"/>
      <c r="CC21" s="41"/>
      <c r="CD21" s="41"/>
      <c r="CE21" s="41"/>
      <c r="CF21" s="41"/>
      <c r="CG21" s="28">
        <f>Februari!CM21</f>
        <v>0</v>
      </c>
      <c r="CH21" s="28">
        <f>Februari!CN21</f>
        <v>0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28">
        <f>Februari!DE21</f>
        <v>0</v>
      </c>
      <c r="CZ21" s="28">
        <f>Februari!DF21</f>
        <v>0</v>
      </c>
      <c r="DA21" s="41"/>
      <c r="DB21" s="41"/>
      <c r="DC21" s="41"/>
      <c r="DD21" s="41"/>
      <c r="DE21" s="41"/>
      <c r="DF21" s="41"/>
      <c r="DG21" s="41"/>
      <c r="DH21" s="30">
        <f>Februari!DN21</f>
        <v>0</v>
      </c>
      <c r="DI21" s="26">
        <f>Februari!DO21</f>
        <v>0</v>
      </c>
      <c r="DJ21" s="41"/>
      <c r="DK21" s="41"/>
      <c r="DL21" s="41"/>
      <c r="DM21" s="41"/>
      <c r="DN21" s="41"/>
      <c r="DO21" s="41"/>
      <c r="DP21" s="41"/>
      <c r="DQ21" s="28">
        <f>Februari!DW21</f>
        <v>0</v>
      </c>
      <c r="DR21" s="28">
        <f>Februari!DX21</f>
        <v>0</v>
      </c>
      <c r="DS21" s="41"/>
      <c r="DT21" s="41"/>
      <c r="DU21" s="41"/>
      <c r="DV21" s="41"/>
      <c r="DW21" s="41"/>
      <c r="DX21" s="41"/>
      <c r="DY21" s="41"/>
      <c r="DZ21" s="30">
        <f>Februari!EF21</f>
        <v>0</v>
      </c>
      <c r="EA21" s="26">
        <f>Februari!EG21</f>
        <v>0</v>
      </c>
      <c r="EB21" s="41"/>
      <c r="EC21" s="41"/>
      <c r="ED21" s="41"/>
      <c r="EE21" s="41"/>
      <c r="EF21" s="41"/>
      <c r="EG21" s="41"/>
      <c r="EH21" s="41"/>
      <c r="EI21" s="30">
        <f>Februari!EO21</f>
        <v>0</v>
      </c>
      <c r="EJ21" s="26">
        <f>Februari!EP21</f>
        <v>0</v>
      </c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28"/>
    </row>
    <row r="22" spans="1:156" ht="14">
      <c r="A22" s="58"/>
      <c r="B22" s="59">
        <v>1</v>
      </c>
      <c r="C22" s="57" t="s">
        <v>43</v>
      </c>
      <c r="D22" s="30">
        <f>Februari!J22</f>
        <v>68</v>
      </c>
      <c r="E22" s="26">
        <f>Februari!K22</f>
        <v>251</v>
      </c>
      <c r="F22" s="26">
        <f t="shared" ref="F22:F31" si="136">SUM(D22:E22)</f>
        <v>319</v>
      </c>
      <c r="G22" s="48">
        <v>27</v>
      </c>
      <c r="H22" s="46">
        <v>172</v>
      </c>
      <c r="I22" s="26">
        <f t="shared" ref="I22:I31" si="137">SUM(G22:H22)</f>
        <v>199</v>
      </c>
      <c r="J22" s="26">
        <f t="shared" ref="J22:K22" si="138">SUM(D22+G22)</f>
        <v>95</v>
      </c>
      <c r="K22" s="26">
        <f t="shared" si="138"/>
        <v>423</v>
      </c>
      <c r="L22" s="27">
        <f t="shared" ref="L22:L31" si="139">SUM(J22:K22)</f>
        <v>518</v>
      </c>
      <c r="M22" s="28">
        <f>Februari!S22</f>
        <v>29</v>
      </c>
      <c r="N22" s="26">
        <f>Februari!T22</f>
        <v>171</v>
      </c>
      <c r="O22" s="26">
        <f t="shared" ref="O22:O32" si="140">SUM(M22:N22)</f>
        <v>200</v>
      </c>
      <c r="P22" s="25">
        <v>23</v>
      </c>
      <c r="Q22" s="25">
        <v>114</v>
      </c>
      <c r="R22" s="26">
        <f t="shared" ref="R22:R32" si="141">SUM(P22:Q22)</f>
        <v>137</v>
      </c>
      <c r="S22" s="26">
        <f t="shared" ref="S22:T22" si="142">SUM(M22+P22)</f>
        <v>52</v>
      </c>
      <c r="T22" s="26">
        <f t="shared" si="142"/>
        <v>285</v>
      </c>
      <c r="U22" s="27">
        <f t="shared" ref="U22:U32" si="143">SUM(S22:T22)</f>
        <v>337</v>
      </c>
      <c r="V22" s="28">
        <f>Februari!AB22</f>
        <v>69</v>
      </c>
      <c r="W22" s="28">
        <f>Februari!AC22</f>
        <v>238</v>
      </c>
      <c r="X22" s="26">
        <f t="shared" ref="X22:X32" si="144">SUM(V22:W22)</f>
        <v>307</v>
      </c>
      <c r="Y22" s="48">
        <v>50</v>
      </c>
      <c r="Z22" s="46">
        <v>172</v>
      </c>
      <c r="AA22" s="26">
        <f t="shared" ref="AA22:AA32" si="145">SUM(Y22:Z22)</f>
        <v>222</v>
      </c>
      <c r="AB22" s="26">
        <f t="shared" ref="AB22:AC22" si="146">SUM(V22+Y22)</f>
        <v>119</v>
      </c>
      <c r="AC22" s="26">
        <f t="shared" si="146"/>
        <v>410</v>
      </c>
      <c r="AD22" s="27">
        <f t="shared" ref="AD22:AD32" si="147">SUM(AB22:AC22)</f>
        <v>529</v>
      </c>
      <c r="AE22" s="28">
        <f>Februari!AK22</f>
        <v>86</v>
      </c>
      <c r="AF22" s="28">
        <f>Februari!AL22</f>
        <v>237</v>
      </c>
      <c r="AG22" s="26">
        <f t="shared" ref="AG22:AG32" si="148">SUM(AE22:AF22)</f>
        <v>323</v>
      </c>
      <c r="AH22" s="25">
        <v>42</v>
      </c>
      <c r="AI22" s="25">
        <v>137</v>
      </c>
      <c r="AJ22" s="26">
        <f t="shared" ref="AJ22:AJ32" si="149">SUM(AH22:AI22)</f>
        <v>179</v>
      </c>
      <c r="AK22" s="26">
        <f t="shared" ref="AK22:AL22" si="150">SUM(AE22+AH22)</f>
        <v>128</v>
      </c>
      <c r="AL22" s="26">
        <f t="shared" si="150"/>
        <v>374</v>
      </c>
      <c r="AM22" s="27">
        <f t="shared" ref="AM22:AM32" si="151">SUM(AK22:AL22)</f>
        <v>502</v>
      </c>
      <c r="AN22" s="30">
        <f>Februari!AT22</f>
        <v>84</v>
      </c>
      <c r="AO22" s="26">
        <f>Februari!AU22</f>
        <v>350</v>
      </c>
      <c r="AP22" s="26">
        <f t="shared" ref="AP22:AP32" si="152">SUM(AN22:AO22)</f>
        <v>434</v>
      </c>
      <c r="AQ22" s="25">
        <v>85</v>
      </c>
      <c r="AR22" s="25">
        <v>273</v>
      </c>
      <c r="AS22" s="26">
        <f t="shared" ref="AS22:AS32" si="153">SUM(AQ22:AR22)</f>
        <v>358</v>
      </c>
      <c r="AT22" s="26">
        <f t="shared" ref="AT22:AU22" si="154">SUM(AN22+AQ22)</f>
        <v>169</v>
      </c>
      <c r="AU22" s="26">
        <f t="shared" si="154"/>
        <v>623</v>
      </c>
      <c r="AV22" s="27">
        <f t="shared" ref="AV22:AV32" si="155">SUM(AT22:AU22)</f>
        <v>792</v>
      </c>
      <c r="AW22" s="28">
        <f>Februari!BC22</f>
        <v>152</v>
      </c>
      <c r="AX22" s="28">
        <f>Februari!BD22</f>
        <v>400</v>
      </c>
      <c r="AY22" s="26">
        <f t="shared" ref="AY22:AY32" si="156">SUM(AW22:AX22)</f>
        <v>552</v>
      </c>
      <c r="AZ22" s="25">
        <v>125</v>
      </c>
      <c r="BA22" s="25">
        <v>326</v>
      </c>
      <c r="BB22" s="26">
        <f t="shared" ref="BB22:BB32" si="157">SUM(AZ22:BA22)</f>
        <v>451</v>
      </c>
      <c r="BC22" s="26">
        <f t="shared" ref="BC22:BD22" si="158">SUM(AW22+AZ22)</f>
        <v>277</v>
      </c>
      <c r="BD22" s="26">
        <f t="shared" si="158"/>
        <v>726</v>
      </c>
      <c r="BE22" s="27">
        <f t="shared" ref="BE22:BE32" si="159">SUM(BC22:BD22)</f>
        <v>1003</v>
      </c>
      <c r="BF22" s="30">
        <f>Februari!BL22</f>
        <v>41</v>
      </c>
      <c r="BG22" s="26">
        <f>Februari!BM22</f>
        <v>125</v>
      </c>
      <c r="BH22" s="26">
        <f t="shared" ref="BH22:BH32" si="160">SUM(BF22:BG22)</f>
        <v>166</v>
      </c>
      <c r="BI22" s="48">
        <v>8</v>
      </c>
      <c r="BJ22" s="46">
        <v>49</v>
      </c>
      <c r="BK22" s="26">
        <f t="shared" ref="BK22:BK32" si="161">SUM(BI22:BJ22)</f>
        <v>57</v>
      </c>
      <c r="BL22" s="26">
        <f t="shared" ref="BL22:BM22" si="162">SUM(BF22+BI22)</f>
        <v>49</v>
      </c>
      <c r="BM22" s="26">
        <f t="shared" si="162"/>
        <v>174</v>
      </c>
      <c r="BN22" s="27">
        <f t="shared" ref="BN22:BN32" si="163">SUM(BL22:BM22)</f>
        <v>223</v>
      </c>
      <c r="BO22" s="28">
        <f>Februari!BU22</f>
        <v>43</v>
      </c>
      <c r="BP22" s="28">
        <f>Februari!BV22</f>
        <v>111</v>
      </c>
      <c r="BQ22" s="26">
        <f t="shared" ref="BQ22:BQ32" si="164">SUM(BO22:BP22)</f>
        <v>154</v>
      </c>
      <c r="BR22" s="25">
        <v>39</v>
      </c>
      <c r="BS22" s="25">
        <v>102</v>
      </c>
      <c r="BT22" s="26">
        <f t="shared" ref="BT22:BT32" si="165">SUM(BR22:BS22)</f>
        <v>141</v>
      </c>
      <c r="BU22" s="26">
        <f t="shared" ref="BU22:BV22" si="166">SUM(BO22+BR22)</f>
        <v>82</v>
      </c>
      <c r="BV22" s="26">
        <f t="shared" si="166"/>
        <v>213</v>
      </c>
      <c r="BW22" s="27">
        <f t="shared" ref="BW22:BW32" si="167">SUM(BU22:BV22)</f>
        <v>295</v>
      </c>
      <c r="BX22" s="30">
        <f>Februari!CD22</f>
        <v>22</v>
      </c>
      <c r="BY22" s="26">
        <f>Februari!CE22</f>
        <v>84</v>
      </c>
      <c r="BZ22" s="26">
        <f t="shared" ref="BZ22:BZ32" si="168">SUM(BX22:BY22)</f>
        <v>106</v>
      </c>
      <c r="CA22" s="25">
        <v>17</v>
      </c>
      <c r="CB22" s="25">
        <v>59</v>
      </c>
      <c r="CC22" s="26">
        <f t="shared" ref="CC22:CC32" si="169">SUM(CA22:CB22)</f>
        <v>76</v>
      </c>
      <c r="CD22" s="26">
        <f t="shared" ref="CD22:CE22" si="170">SUM(BX22+CA22)</f>
        <v>39</v>
      </c>
      <c r="CE22" s="26">
        <f t="shared" si="170"/>
        <v>143</v>
      </c>
      <c r="CF22" s="27">
        <f t="shared" ref="CF22:CF32" si="171">SUM(CD22:CE22)</f>
        <v>182</v>
      </c>
      <c r="CG22" s="28">
        <f>Februari!CM22</f>
        <v>73</v>
      </c>
      <c r="CH22" s="28">
        <f>Februari!CN22</f>
        <v>329</v>
      </c>
      <c r="CI22" s="26">
        <f t="shared" ref="CI22:CI32" si="172">SUM(CG22:CH22)</f>
        <v>402</v>
      </c>
      <c r="CJ22" s="25">
        <v>29</v>
      </c>
      <c r="CK22" s="25">
        <v>129</v>
      </c>
      <c r="CL22" s="26">
        <f t="shared" ref="CL22:CL32" si="173">SUM(CJ22:CK22)</f>
        <v>158</v>
      </c>
      <c r="CM22" s="26">
        <f t="shared" ref="CM22:CN22" si="174">SUM(CG22+CJ22)</f>
        <v>102</v>
      </c>
      <c r="CN22" s="26">
        <f t="shared" si="174"/>
        <v>458</v>
      </c>
      <c r="CO22" s="27">
        <f t="shared" ref="CO22:CO32" si="175">SUM(CM22:CN22)</f>
        <v>560</v>
      </c>
      <c r="CP22" s="95">
        <f ca="1">IFERROR(__xludf.DUMMYFUNCTION("""COMPUTED_VALUE"""),126)</f>
        <v>126</v>
      </c>
      <c r="CQ22" s="96">
        <f ca="1">IFERROR(__xludf.DUMMYFUNCTION("""COMPUTED_VALUE"""),380)</f>
        <v>380</v>
      </c>
      <c r="CR22" s="96">
        <f ca="1">IFERROR(__xludf.DUMMYFUNCTION("""COMPUTED_VALUE"""),506)</f>
        <v>506</v>
      </c>
      <c r="CS22" s="100">
        <f ca="1">IFERROR(__xludf.DUMMYFUNCTION("""COMPUTED_VALUE"""),67)</f>
        <v>67</v>
      </c>
      <c r="CT22" s="100">
        <f ca="1">IFERROR(__xludf.DUMMYFUNCTION("""COMPUTED_VALUE"""),236)</f>
        <v>236</v>
      </c>
      <c r="CU22" s="100">
        <f ca="1">IFERROR(__xludf.DUMMYFUNCTION("""COMPUTED_VALUE"""),303)</f>
        <v>303</v>
      </c>
      <c r="CV22" s="96">
        <f ca="1">IFERROR(__xludf.DUMMYFUNCTION("""COMPUTED_VALUE"""),193)</f>
        <v>193</v>
      </c>
      <c r="CW22" s="96">
        <f ca="1">IFERROR(__xludf.DUMMYFUNCTION("""COMPUTED_VALUE"""),616)</f>
        <v>616</v>
      </c>
      <c r="CX22" s="97">
        <f ca="1">IFERROR(__xludf.DUMMYFUNCTION("""COMPUTED_VALUE"""),809)</f>
        <v>809</v>
      </c>
      <c r="CY22" s="28">
        <f>Februari!DE22</f>
        <v>65</v>
      </c>
      <c r="CZ22" s="28">
        <f>Februari!DF22</f>
        <v>221</v>
      </c>
      <c r="DA22" s="26">
        <f t="shared" ref="DA22:DA32" si="176">SUM(CY22:CZ22)</f>
        <v>286</v>
      </c>
      <c r="DB22" s="25">
        <v>35</v>
      </c>
      <c r="DC22" s="25">
        <v>121</v>
      </c>
      <c r="DD22" s="26">
        <f t="shared" ref="DD22:DD32" si="177">SUM(DB22:DC22)</f>
        <v>156</v>
      </c>
      <c r="DE22" s="26">
        <f t="shared" ref="DE22:DF22" si="178">SUM(CY22+DB22)</f>
        <v>100</v>
      </c>
      <c r="DF22" s="26">
        <f t="shared" si="178"/>
        <v>342</v>
      </c>
      <c r="DG22" s="27">
        <f t="shared" ref="DG22:DG32" si="179">SUM(DE22:DF22)</f>
        <v>442</v>
      </c>
      <c r="DH22" s="30">
        <f>Februari!DN22</f>
        <v>94</v>
      </c>
      <c r="DI22" s="26">
        <f>Februari!DO22</f>
        <v>380</v>
      </c>
      <c r="DJ22" s="26">
        <f t="shared" ref="DJ22:DJ32" si="180">SUM(DH22:DI22)</f>
        <v>474</v>
      </c>
      <c r="DK22" s="64">
        <v>71</v>
      </c>
      <c r="DL22" s="65">
        <v>197</v>
      </c>
      <c r="DM22" s="26">
        <f t="shared" ref="DM22:DM32" si="181">SUM(DK22:DL22)</f>
        <v>268</v>
      </c>
      <c r="DN22" s="26">
        <f t="shared" ref="DN22:DO22" si="182">SUM(DH22+DK22)</f>
        <v>165</v>
      </c>
      <c r="DO22" s="26">
        <f t="shared" si="182"/>
        <v>577</v>
      </c>
      <c r="DP22" s="27">
        <f t="shared" ref="DP22:DP32" si="183">SUM(DN22:DO22)</f>
        <v>742</v>
      </c>
      <c r="DQ22" s="28">
        <f>Februari!DW22</f>
        <v>327</v>
      </c>
      <c r="DR22" s="28">
        <f>Februari!DX22</f>
        <v>557</v>
      </c>
      <c r="DS22" s="26">
        <f t="shared" ref="DS22:DS32" si="184">SUM(DQ22:DR22)</f>
        <v>884</v>
      </c>
      <c r="DT22" s="25">
        <v>103</v>
      </c>
      <c r="DU22" s="25">
        <v>237</v>
      </c>
      <c r="DV22" s="26">
        <f t="shared" ref="DV22:DV32" si="185">SUM(DT22:DU22)</f>
        <v>340</v>
      </c>
      <c r="DW22" s="26">
        <f t="shared" ref="DW22:DX22" si="186">SUM(DQ22+DT22)</f>
        <v>430</v>
      </c>
      <c r="DX22" s="26">
        <f t="shared" si="186"/>
        <v>794</v>
      </c>
      <c r="DY22" s="27">
        <f t="shared" ref="DY22:DY32" si="187">SUM(DW22:DX22)</f>
        <v>1224</v>
      </c>
      <c r="DZ22" s="30">
        <f>Februari!EF22</f>
        <v>125</v>
      </c>
      <c r="EA22" s="26">
        <f>Februari!EG22</f>
        <v>361</v>
      </c>
      <c r="EB22" s="26">
        <f t="shared" ref="EB22:EB32" si="188">SUM(DZ22:EA22)</f>
        <v>486</v>
      </c>
      <c r="EC22" s="25">
        <v>79</v>
      </c>
      <c r="ED22" s="25">
        <v>236</v>
      </c>
      <c r="EE22" s="26">
        <f t="shared" ref="EE22:EE32" si="189">SUM(EC22:ED22)</f>
        <v>315</v>
      </c>
      <c r="EF22" s="26">
        <f t="shared" ref="EF22:EG22" si="190">SUM(DZ22+EC22)</f>
        <v>204</v>
      </c>
      <c r="EG22" s="26">
        <f t="shared" si="190"/>
        <v>597</v>
      </c>
      <c r="EH22" s="27">
        <f t="shared" ref="EH22:EH32" si="191">SUM(EF22:EG22)</f>
        <v>801</v>
      </c>
      <c r="EI22" s="30">
        <f>Februari!EO22</f>
        <v>55</v>
      </c>
      <c r="EJ22" s="26">
        <f>Februari!EP22</f>
        <v>144</v>
      </c>
      <c r="EK22" s="26">
        <f t="shared" ref="EK22:EK32" si="192">SUM(EI22:EJ22)</f>
        <v>199</v>
      </c>
      <c r="EL22" s="25">
        <v>51</v>
      </c>
      <c r="EM22" s="25">
        <v>103</v>
      </c>
      <c r="EN22" s="26">
        <f t="shared" ref="EN22:EN32" si="193">SUM(EL22:EM22)</f>
        <v>154</v>
      </c>
      <c r="EO22" s="26">
        <f t="shared" ref="EO22:EP22" si="194">SUM(EI22+EL22)</f>
        <v>106</v>
      </c>
      <c r="EP22" s="26">
        <f t="shared" si="194"/>
        <v>247</v>
      </c>
      <c r="EQ22" s="27">
        <f t="shared" ref="EQ22:EQ32" si="195">SUM(EO22:EP22)</f>
        <v>353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 ht="14">
      <c r="A23" s="58"/>
      <c r="B23" s="59">
        <v>2</v>
      </c>
      <c r="C23" s="57" t="s">
        <v>44</v>
      </c>
      <c r="D23" s="30">
        <f>Februari!J23</f>
        <v>17</v>
      </c>
      <c r="E23" s="26">
        <f>Februari!K23</f>
        <v>40</v>
      </c>
      <c r="F23" s="26">
        <f t="shared" si="136"/>
        <v>57</v>
      </c>
      <c r="G23" s="68">
        <v>8</v>
      </c>
      <c r="H23" s="59">
        <v>19</v>
      </c>
      <c r="I23" s="26">
        <f t="shared" si="137"/>
        <v>27</v>
      </c>
      <c r="J23" s="26">
        <f t="shared" ref="J23:K23" si="196">SUM(D23+G23)</f>
        <v>25</v>
      </c>
      <c r="K23" s="26">
        <f t="shared" si="196"/>
        <v>59</v>
      </c>
      <c r="L23" s="27">
        <f t="shared" si="139"/>
        <v>84</v>
      </c>
      <c r="M23" s="28">
        <f>Februari!S23</f>
        <v>21</v>
      </c>
      <c r="N23" s="26">
        <f>Februari!T23</f>
        <v>50</v>
      </c>
      <c r="O23" s="26">
        <f t="shared" si="140"/>
        <v>71</v>
      </c>
      <c r="P23" s="25">
        <v>9</v>
      </c>
      <c r="Q23" s="25">
        <v>21</v>
      </c>
      <c r="R23" s="26">
        <f t="shared" si="141"/>
        <v>30</v>
      </c>
      <c r="S23" s="26">
        <f t="shared" ref="S23:T23" si="197">SUM(M23+P23)</f>
        <v>30</v>
      </c>
      <c r="T23" s="26">
        <f t="shared" si="197"/>
        <v>71</v>
      </c>
      <c r="U23" s="27">
        <f t="shared" si="143"/>
        <v>101</v>
      </c>
      <c r="V23" s="28">
        <f>Februari!AB23</f>
        <v>32</v>
      </c>
      <c r="W23" s="28">
        <f>Februari!AC23</f>
        <v>86</v>
      </c>
      <c r="X23" s="26">
        <f t="shared" si="144"/>
        <v>118</v>
      </c>
      <c r="Y23" s="68">
        <v>34</v>
      </c>
      <c r="Z23" s="59">
        <v>75</v>
      </c>
      <c r="AA23" s="26">
        <f t="shared" si="145"/>
        <v>109</v>
      </c>
      <c r="AB23" s="26">
        <f t="shared" ref="AB23:AC23" si="198">SUM(V23+Y23)</f>
        <v>66</v>
      </c>
      <c r="AC23" s="26">
        <f t="shared" si="198"/>
        <v>161</v>
      </c>
      <c r="AD23" s="27">
        <f t="shared" si="147"/>
        <v>227</v>
      </c>
      <c r="AE23" s="28">
        <f>Februari!AK23</f>
        <v>40</v>
      </c>
      <c r="AF23" s="28">
        <f>Februari!AL23</f>
        <v>145</v>
      </c>
      <c r="AG23" s="26">
        <f t="shared" si="148"/>
        <v>185</v>
      </c>
      <c r="AH23" s="25">
        <v>26</v>
      </c>
      <c r="AI23" s="25">
        <v>75</v>
      </c>
      <c r="AJ23" s="26">
        <f t="shared" si="149"/>
        <v>101</v>
      </c>
      <c r="AK23" s="26">
        <f t="shared" ref="AK23:AL23" si="199">SUM(AE23+AH23)</f>
        <v>66</v>
      </c>
      <c r="AL23" s="26">
        <f t="shared" si="199"/>
        <v>220</v>
      </c>
      <c r="AM23" s="27">
        <f t="shared" si="151"/>
        <v>286</v>
      </c>
      <c r="AN23" s="30">
        <f>Februari!AT23</f>
        <v>38</v>
      </c>
      <c r="AO23" s="26">
        <f>Februari!AU23</f>
        <v>122</v>
      </c>
      <c r="AP23" s="26">
        <f t="shared" si="152"/>
        <v>160</v>
      </c>
      <c r="AQ23" s="25">
        <v>40</v>
      </c>
      <c r="AR23" s="25">
        <v>81</v>
      </c>
      <c r="AS23" s="26">
        <f t="shared" si="153"/>
        <v>121</v>
      </c>
      <c r="AT23" s="26">
        <f t="shared" ref="AT23:AU23" si="200">SUM(AN23+AQ23)</f>
        <v>78</v>
      </c>
      <c r="AU23" s="26">
        <f t="shared" si="200"/>
        <v>203</v>
      </c>
      <c r="AV23" s="27">
        <f t="shared" si="155"/>
        <v>281</v>
      </c>
      <c r="AW23" s="28">
        <f>Februari!BC23</f>
        <v>87</v>
      </c>
      <c r="AX23" s="28">
        <f>Februari!BD23</f>
        <v>198</v>
      </c>
      <c r="AY23" s="26">
        <f t="shared" si="156"/>
        <v>285</v>
      </c>
      <c r="AZ23" s="25">
        <v>89</v>
      </c>
      <c r="BA23" s="25">
        <v>167</v>
      </c>
      <c r="BB23" s="26">
        <f t="shared" si="157"/>
        <v>256</v>
      </c>
      <c r="BC23" s="26">
        <f t="shared" ref="BC23:BD23" si="201">SUM(AW23+AZ23)</f>
        <v>176</v>
      </c>
      <c r="BD23" s="26">
        <f t="shared" si="201"/>
        <v>365</v>
      </c>
      <c r="BE23" s="27">
        <f t="shared" si="159"/>
        <v>541</v>
      </c>
      <c r="BF23" s="30">
        <f>Februari!BL23</f>
        <v>9</v>
      </c>
      <c r="BG23" s="26">
        <f>Februari!BM23</f>
        <v>29</v>
      </c>
      <c r="BH23" s="26">
        <f t="shared" si="160"/>
        <v>38</v>
      </c>
      <c r="BI23" s="48">
        <v>0</v>
      </c>
      <c r="BJ23" s="46">
        <v>2</v>
      </c>
      <c r="BK23" s="26">
        <f t="shared" si="161"/>
        <v>2</v>
      </c>
      <c r="BL23" s="26">
        <f t="shared" ref="BL23:BM23" si="202">SUM(BF23+BI23)</f>
        <v>9</v>
      </c>
      <c r="BM23" s="26">
        <f t="shared" si="202"/>
        <v>31</v>
      </c>
      <c r="BN23" s="27">
        <f t="shared" si="163"/>
        <v>40</v>
      </c>
      <c r="BO23" s="28">
        <f>Februari!BU23</f>
        <v>10</v>
      </c>
      <c r="BP23" s="28">
        <f>Februari!BV23</f>
        <v>38</v>
      </c>
      <c r="BQ23" s="26">
        <f t="shared" si="164"/>
        <v>48</v>
      </c>
      <c r="BR23" s="25">
        <v>7</v>
      </c>
      <c r="BS23" s="25">
        <v>39</v>
      </c>
      <c r="BT23" s="26">
        <f t="shared" si="165"/>
        <v>46</v>
      </c>
      <c r="BU23" s="26">
        <f t="shared" ref="BU23:BV23" si="203">SUM(BO23+BR23)</f>
        <v>17</v>
      </c>
      <c r="BV23" s="26">
        <f t="shared" si="203"/>
        <v>77</v>
      </c>
      <c r="BW23" s="27">
        <f t="shared" si="167"/>
        <v>94</v>
      </c>
      <c r="BX23" s="30">
        <f>Februari!CD23</f>
        <v>17</v>
      </c>
      <c r="BY23" s="26">
        <f>Februari!CE23</f>
        <v>46</v>
      </c>
      <c r="BZ23" s="26">
        <f t="shared" si="168"/>
        <v>63</v>
      </c>
      <c r="CA23" s="25">
        <v>14</v>
      </c>
      <c r="CB23" s="25">
        <v>29</v>
      </c>
      <c r="CC23" s="26">
        <f t="shared" si="169"/>
        <v>43</v>
      </c>
      <c r="CD23" s="26">
        <f t="shared" ref="CD23:CE23" si="204">SUM(BX23+CA23)</f>
        <v>31</v>
      </c>
      <c r="CE23" s="26">
        <f t="shared" si="204"/>
        <v>75</v>
      </c>
      <c r="CF23" s="27">
        <f t="shared" si="171"/>
        <v>106</v>
      </c>
      <c r="CG23" s="28">
        <f>Februari!CM23</f>
        <v>65</v>
      </c>
      <c r="CH23" s="28">
        <f>Februari!CN23</f>
        <v>309</v>
      </c>
      <c r="CI23" s="26">
        <f t="shared" si="172"/>
        <v>374</v>
      </c>
      <c r="CJ23" s="25">
        <v>17</v>
      </c>
      <c r="CK23" s="25">
        <v>68</v>
      </c>
      <c r="CL23" s="26">
        <f t="shared" si="173"/>
        <v>85</v>
      </c>
      <c r="CM23" s="26">
        <f t="shared" ref="CM23:CN23" si="205">SUM(CG23+CJ23)</f>
        <v>82</v>
      </c>
      <c r="CN23" s="26">
        <f t="shared" si="205"/>
        <v>377</v>
      </c>
      <c r="CO23" s="27">
        <f t="shared" si="175"/>
        <v>459</v>
      </c>
      <c r="CP23" s="95">
        <f ca="1">IFERROR(__xludf.DUMMYFUNCTION("""COMPUTED_VALUE"""),41)</f>
        <v>41</v>
      </c>
      <c r="CQ23" s="96">
        <f ca="1">IFERROR(__xludf.DUMMYFUNCTION("""COMPUTED_VALUE"""),88)</f>
        <v>88</v>
      </c>
      <c r="CR23" s="96">
        <f ca="1">IFERROR(__xludf.DUMMYFUNCTION("""COMPUTED_VALUE"""),129)</f>
        <v>129</v>
      </c>
      <c r="CS23" s="100">
        <f ca="1">IFERROR(__xludf.DUMMYFUNCTION("""COMPUTED_VALUE"""),23)</f>
        <v>23</v>
      </c>
      <c r="CT23" s="100">
        <f ca="1">IFERROR(__xludf.DUMMYFUNCTION("""COMPUTED_VALUE"""),58)</f>
        <v>58</v>
      </c>
      <c r="CU23" s="100">
        <f ca="1">IFERROR(__xludf.DUMMYFUNCTION("""COMPUTED_VALUE"""),81)</f>
        <v>81</v>
      </c>
      <c r="CV23" s="96">
        <f ca="1">IFERROR(__xludf.DUMMYFUNCTION("""COMPUTED_VALUE"""),64)</f>
        <v>64</v>
      </c>
      <c r="CW23" s="96">
        <f ca="1">IFERROR(__xludf.DUMMYFUNCTION("""COMPUTED_VALUE"""),146)</f>
        <v>146</v>
      </c>
      <c r="CX23" s="97">
        <f ca="1">IFERROR(__xludf.DUMMYFUNCTION("""COMPUTED_VALUE"""),210)</f>
        <v>210</v>
      </c>
      <c r="CY23" s="28">
        <f>Februari!DE23</f>
        <v>12</v>
      </c>
      <c r="CZ23" s="28">
        <f>Februari!DF23</f>
        <v>40</v>
      </c>
      <c r="DA23" s="26">
        <f t="shared" si="176"/>
        <v>52</v>
      </c>
      <c r="DB23" s="25">
        <v>5</v>
      </c>
      <c r="DC23" s="25">
        <v>23</v>
      </c>
      <c r="DD23" s="26">
        <f t="shared" si="177"/>
        <v>28</v>
      </c>
      <c r="DE23" s="26">
        <f t="shared" ref="DE23:DF23" si="206">SUM(CY23+DB23)</f>
        <v>17</v>
      </c>
      <c r="DF23" s="26">
        <f t="shared" si="206"/>
        <v>63</v>
      </c>
      <c r="DG23" s="27">
        <f t="shared" si="179"/>
        <v>80</v>
      </c>
      <c r="DH23" s="30">
        <f>Februari!DN23</f>
        <v>35</v>
      </c>
      <c r="DI23" s="26">
        <f>Februari!DO23</f>
        <v>84</v>
      </c>
      <c r="DJ23" s="26">
        <f t="shared" si="180"/>
        <v>119</v>
      </c>
      <c r="DK23" s="66">
        <v>56</v>
      </c>
      <c r="DL23" s="67">
        <v>104</v>
      </c>
      <c r="DM23" s="26">
        <f t="shared" si="181"/>
        <v>160</v>
      </c>
      <c r="DN23" s="26">
        <f t="shared" ref="DN23:DO23" si="207">SUM(DH23+DK23)</f>
        <v>91</v>
      </c>
      <c r="DO23" s="26">
        <f t="shared" si="207"/>
        <v>188</v>
      </c>
      <c r="DP23" s="27">
        <f t="shared" si="183"/>
        <v>279</v>
      </c>
      <c r="DQ23" s="28">
        <f>Februari!DW23</f>
        <v>42</v>
      </c>
      <c r="DR23" s="28">
        <f>Februari!DX23</f>
        <v>76</v>
      </c>
      <c r="DS23" s="26">
        <f t="shared" si="184"/>
        <v>118</v>
      </c>
      <c r="DT23" s="25">
        <v>36</v>
      </c>
      <c r="DU23" s="25">
        <v>75</v>
      </c>
      <c r="DV23" s="26">
        <f t="shared" si="185"/>
        <v>111</v>
      </c>
      <c r="DW23" s="26">
        <f t="shared" ref="DW23:DX23" si="208">SUM(DQ23+DT23)</f>
        <v>78</v>
      </c>
      <c r="DX23" s="26">
        <f t="shared" si="208"/>
        <v>151</v>
      </c>
      <c r="DY23" s="27">
        <f t="shared" si="187"/>
        <v>229</v>
      </c>
      <c r="DZ23" s="30">
        <f>Februari!EF23</f>
        <v>47</v>
      </c>
      <c r="EA23" s="26">
        <f>Februari!EG23</f>
        <v>116</v>
      </c>
      <c r="EB23" s="26">
        <f t="shared" si="188"/>
        <v>163</v>
      </c>
      <c r="EC23" s="25">
        <v>47</v>
      </c>
      <c r="ED23" s="25">
        <v>84</v>
      </c>
      <c r="EE23" s="26">
        <f t="shared" si="189"/>
        <v>131</v>
      </c>
      <c r="EF23" s="26">
        <f t="shared" ref="EF23:EG23" si="209">SUM(DZ23+EC23)</f>
        <v>94</v>
      </c>
      <c r="EG23" s="26">
        <f t="shared" si="209"/>
        <v>200</v>
      </c>
      <c r="EH23" s="27">
        <f t="shared" si="191"/>
        <v>294</v>
      </c>
      <c r="EI23" s="30">
        <f>Februari!EO23</f>
        <v>27</v>
      </c>
      <c r="EJ23" s="26">
        <f>Februari!EP23</f>
        <v>54</v>
      </c>
      <c r="EK23" s="26">
        <f t="shared" si="192"/>
        <v>81</v>
      </c>
      <c r="EL23" s="25">
        <v>35</v>
      </c>
      <c r="EM23" s="25">
        <v>56</v>
      </c>
      <c r="EN23" s="26">
        <f t="shared" si="193"/>
        <v>91</v>
      </c>
      <c r="EO23" s="26">
        <f t="shared" ref="EO23:EP23" si="210">SUM(EI23+EL23)</f>
        <v>62</v>
      </c>
      <c r="EP23" s="26">
        <f t="shared" si="210"/>
        <v>110</v>
      </c>
      <c r="EQ23" s="27">
        <f t="shared" si="195"/>
        <v>172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 ht="14">
      <c r="A24" s="58"/>
      <c r="B24" s="59">
        <v>3</v>
      </c>
      <c r="C24" s="57" t="s">
        <v>45</v>
      </c>
      <c r="D24" s="30">
        <f>Februari!J24</f>
        <v>0</v>
      </c>
      <c r="E24" s="26">
        <f>Februari!K24</f>
        <v>0</v>
      </c>
      <c r="F24" s="26">
        <f t="shared" si="136"/>
        <v>0</v>
      </c>
      <c r="G24" s="68">
        <v>0</v>
      </c>
      <c r="H24" s="59">
        <v>0</v>
      </c>
      <c r="I24" s="26">
        <f t="shared" si="137"/>
        <v>0</v>
      </c>
      <c r="J24" s="26">
        <f t="shared" ref="J24:K24" si="211">SUM(D24+G24)</f>
        <v>0</v>
      </c>
      <c r="K24" s="26">
        <f t="shared" si="211"/>
        <v>0</v>
      </c>
      <c r="L24" s="27">
        <f t="shared" si="139"/>
        <v>0</v>
      </c>
      <c r="M24" s="28">
        <f>Februari!S24</f>
        <v>21</v>
      </c>
      <c r="N24" s="26">
        <f>Februari!T24</f>
        <v>50</v>
      </c>
      <c r="O24" s="26">
        <f t="shared" si="140"/>
        <v>71</v>
      </c>
      <c r="P24" s="25">
        <v>3</v>
      </c>
      <c r="Q24" s="25">
        <v>6</v>
      </c>
      <c r="R24" s="26">
        <f t="shared" si="141"/>
        <v>9</v>
      </c>
      <c r="S24" s="26">
        <f t="shared" ref="S24:T24" si="212">SUM(M24+P24)</f>
        <v>24</v>
      </c>
      <c r="T24" s="26">
        <f t="shared" si="212"/>
        <v>56</v>
      </c>
      <c r="U24" s="27">
        <f t="shared" si="143"/>
        <v>80</v>
      </c>
      <c r="V24" s="28">
        <f>Februari!AB24</f>
        <v>3</v>
      </c>
      <c r="W24" s="28">
        <f>Februari!AC24</f>
        <v>2</v>
      </c>
      <c r="X24" s="26">
        <f t="shared" si="144"/>
        <v>5</v>
      </c>
      <c r="Y24" s="68">
        <v>0</v>
      </c>
      <c r="Z24" s="59">
        <v>0</v>
      </c>
      <c r="AA24" s="26">
        <f t="shared" si="145"/>
        <v>0</v>
      </c>
      <c r="AB24" s="26">
        <f t="shared" ref="AB24:AC24" si="213">SUM(V24+Y24)</f>
        <v>3</v>
      </c>
      <c r="AC24" s="26">
        <f t="shared" si="213"/>
        <v>2</v>
      </c>
      <c r="AD24" s="27">
        <f t="shared" si="147"/>
        <v>5</v>
      </c>
      <c r="AE24" s="28">
        <f>Februari!AK24</f>
        <v>13</v>
      </c>
      <c r="AF24" s="28">
        <f>Februari!AL24</f>
        <v>64</v>
      </c>
      <c r="AG24" s="26">
        <f t="shared" si="148"/>
        <v>77</v>
      </c>
      <c r="AH24" s="25">
        <v>19</v>
      </c>
      <c r="AI24" s="25">
        <v>57</v>
      </c>
      <c r="AJ24" s="26">
        <f t="shared" si="149"/>
        <v>76</v>
      </c>
      <c r="AK24" s="26">
        <f t="shared" ref="AK24:AL24" si="214">SUM(AE24+AH24)</f>
        <v>32</v>
      </c>
      <c r="AL24" s="26">
        <f t="shared" si="214"/>
        <v>121</v>
      </c>
      <c r="AM24" s="27">
        <f t="shared" si="151"/>
        <v>153</v>
      </c>
      <c r="AN24" s="30">
        <f>Februari!AT24</f>
        <v>36</v>
      </c>
      <c r="AO24" s="26">
        <f>Februari!AU24</f>
        <v>95</v>
      </c>
      <c r="AP24" s="26">
        <f t="shared" si="152"/>
        <v>131</v>
      </c>
      <c r="AQ24" s="25">
        <v>36</v>
      </c>
      <c r="AR24" s="25">
        <v>69</v>
      </c>
      <c r="AS24" s="26">
        <f t="shared" si="153"/>
        <v>105</v>
      </c>
      <c r="AT24" s="26">
        <f t="shared" ref="AT24:AU24" si="215">SUM(AN24+AQ24)</f>
        <v>72</v>
      </c>
      <c r="AU24" s="26">
        <f t="shared" si="215"/>
        <v>164</v>
      </c>
      <c r="AV24" s="27">
        <f t="shared" si="155"/>
        <v>236</v>
      </c>
      <c r="AW24" s="28">
        <f>Februari!BC24</f>
        <v>6</v>
      </c>
      <c r="AX24" s="28">
        <f>Februari!BD24</f>
        <v>7</v>
      </c>
      <c r="AY24" s="26">
        <f t="shared" si="156"/>
        <v>13</v>
      </c>
      <c r="AZ24" s="25">
        <v>33</v>
      </c>
      <c r="BA24" s="25">
        <v>41</v>
      </c>
      <c r="BB24" s="26">
        <f t="shared" si="157"/>
        <v>74</v>
      </c>
      <c r="BC24" s="26">
        <f t="shared" ref="BC24:BD24" si="216">SUM(AW24+AZ24)</f>
        <v>39</v>
      </c>
      <c r="BD24" s="26">
        <f t="shared" si="216"/>
        <v>48</v>
      </c>
      <c r="BE24" s="27">
        <f t="shared" si="159"/>
        <v>87</v>
      </c>
      <c r="BF24" s="30">
        <f>Februari!BL24</f>
        <v>3</v>
      </c>
      <c r="BG24" s="26">
        <f>Februari!BM24</f>
        <v>15</v>
      </c>
      <c r="BH24" s="26">
        <f t="shared" si="160"/>
        <v>18</v>
      </c>
      <c r="BI24" s="48">
        <v>1</v>
      </c>
      <c r="BJ24" s="46">
        <v>1</v>
      </c>
      <c r="BK24" s="26">
        <f t="shared" si="161"/>
        <v>2</v>
      </c>
      <c r="BL24" s="26">
        <f t="shared" ref="BL24:BM24" si="217">SUM(BF24+BI24)</f>
        <v>4</v>
      </c>
      <c r="BM24" s="26">
        <f t="shared" si="217"/>
        <v>16</v>
      </c>
      <c r="BN24" s="27">
        <f t="shared" si="163"/>
        <v>20</v>
      </c>
      <c r="BO24" s="28">
        <f>Februari!BU24</f>
        <v>5</v>
      </c>
      <c r="BP24" s="28">
        <f>Februari!BV24</f>
        <v>14</v>
      </c>
      <c r="BQ24" s="26">
        <f t="shared" si="164"/>
        <v>19</v>
      </c>
      <c r="BR24" s="25">
        <v>5</v>
      </c>
      <c r="BS24" s="25">
        <v>10</v>
      </c>
      <c r="BT24" s="26">
        <f t="shared" si="165"/>
        <v>15</v>
      </c>
      <c r="BU24" s="26">
        <f t="shared" ref="BU24:BV24" si="218">SUM(BO24+BR24)</f>
        <v>10</v>
      </c>
      <c r="BV24" s="26">
        <f t="shared" si="218"/>
        <v>24</v>
      </c>
      <c r="BW24" s="27">
        <f t="shared" si="167"/>
        <v>34</v>
      </c>
      <c r="BX24" s="30">
        <f>Februari!CD24</f>
        <v>6</v>
      </c>
      <c r="BY24" s="26">
        <f>Februari!CE24</f>
        <v>7</v>
      </c>
      <c r="BZ24" s="26">
        <f t="shared" si="168"/>
        <v>13</v>
      </c>
      <c r="CA24" s="25">
        <v>9</v>
      </c>
      <c r="CB24" s="25">
        <v>11</v>
      </c>
      <c r="CC24" s="26">
        <f t="shared" si="169"/>
        <v>20</v>
      </c>
      <c r="CD24" s="26">
        <f t="shared" ref="CD24:CE24" si="219">SUM(BX24+CA24)</f>
        <v>15</v>
      </c>
      <c r="CE24" s="26">
        <f t="shared" si="219"/>
        <v>18</v>
      </c>
      <c r="CF24" s="27">
        <f t="shared" si="171"/>
        <v>33</v>
      </c>
      <c r="CG24" s="28">
        <f>Februari!CM24</f>
        <v>14</v>
      </c>
      <c r="CH24" s="28">
        <f>Februari!CN24</f>
        <v>17</v>
      </c>
      <c r="CI24" s="26">
        <f t="shared" si="172"/>
        <v>31</v>
      </c>
      <c r="CJ24" s="25">
        <v>3</v>
      </c>
      <c r="CK24" s="25">
        <v>22</v>
      </c>
      <c r="CL24" s="26">
        <f t="shared" si="173"/>
        <v>25</v>
      </c>
      <c r="CM24" s="26">
        <f t="shared" ref="CM24:CN24" si="220">SUM(CG24+CJ24)</f>
        <v>17</v>
      </c>
      <c r="CN24" s="26">
        <f t="shared" si="220"/>
        <v>39</v>
      </c>
      <c r="CO24" s="27">
        <f t="shared" si="175"/>
        <v>56</v>
      </c>
      <c r="CP24" s="95">
        <f ca="1">IFERROR(__xludf.DUMMYFUNCTION("""COMPUTED_VALUE"""),21)</f>
        <v>21</v>
      </c>
      <c r="CQ24" s="96">
        <f ca="1">IFERROR(__xludf.DUMMYFUNCTION("""COMPUTED_VALUE"""),34)</f>
        <v>34</v>
      </c>
      <c r="CR24" s="96">
        <f ca="1">IFERROR(__xludf.DUMMYFUNCTION("""COMPUTED_VALUE"""),55)</f>
        <v>55</v>
      </c>
      <c r="CS24" s="100">
        <f ca="1">IFERROR(__xludf.DUMMYFUNCTION("""COMPUTED_VALUE"""),7)</f>
        <v>7</v>
      </c>
      <c r="CT24" s="100">
        <f ca="1">IFERROR(__xludf.DUMMYFUNCTION("""COMPUTED_VALUE"""),27)</f>
        <v>27</v>
      </c>
      <c r="CU24" s="100">
        <f ca="1">IFERROR(__xludf.DUMMYFUNCTION("""COMPUTED_VALUE"""),34)</f>
        <v>34</v>
      </c>
      <c r="CV24" s="96">
        <f ca="1">IFERROR(__xludf.DUMMYFUNCTION("""COMPUTED_VALUE"""),28)</f>
        <v>28</v>
      </c>
      <c r="CW24" s="96">
        <f ca="1">IFERROR(__xludf.DUMMYFUNCTION("""COMPUTED_VALUE"""),61)</f>
        <v>61</v>
      </c>
      <c r="CX24" s="97">
        <f ca="1">IFERROR(__xludf.DUMMYFUNCTION("""COMPUTED_VALUE"""),89)</f>
        <v>89</v>
      </c>
      <c r="CY24" s="28">
        <f>Februari!DE24</f>
        <v>0</v>
      </c>
      <c r="CZ24" s="28">
        <f>Februari!DF24</f>
        <v>4</v>
      </c>
      <c r="DA24" s="26">
        <f t="shared" si="176"/>
        <v>4</v>
      </c>
      <c r="DB24" s="25">
        <v>0</v>
      </c>
      <c r="DC24" s="25">
        <v>8</v>
      </c>
      <c r="DD24" s="26">
        <f t="shared" si="177"/>
        <v>8</v>
      </c>
      <c r="DE24" s="26">
        <f t="shared" ref="DE24:DF24" si="221">SUM(CY24+DB24)</f>
        <v>0</v>
      </c>
      <c r="DF24" s="26">
        <f t="shared" si="221"/>
        <v>12</v>
      </c>
      <c r="DG24" s="27">
        <f t="shared" si="179"/>
        <v>12</v>
      </c>
      <c r="DH24" s="30">
        <f>Februari!DN24</f>
        <v>28</v>
      </c>
      <c r="DI24" s="26">
        <f>Februari!DO24</f>
        <v>59</v>
      </c>
      <c r="DJ24" s="26">
        <f t="shared" si="180"/>
        <v>87</v>
      </c>
      <c r="DK24" s="66">
        <v>29</v>
      </c>
      <c r="DL24" s="67">
        <v>53</v>
      </c>
      <c r="DM24" s="26">
        <f t="shared" si="181"/>
        <v>82</v>
      </c>
      <c r="DN24" s="26">
        <f t="shared" ref="DN24:DO24" si="222">SUM(DH24+DK24)</f>
        <v>57</v>
      </c>
      <c r="DO24" s="26">
        <f t="shared" si="222"/>
        <v>112</v>
      </c>
      <c r="DP24" s="27">
        <f t="shared" si="183"/>
        <v>169</v>
      </c>
      <c r="DQ24" s="28">
        <f>Februari!DW24</f>
        <v>14</v>
      </c>
      <c r="DR24" s="28">
        <f>Februari!DX24</f>
        <v>15</v>
      </c>
      <c r="DS24" s="26">
        <f t="shared" si="184"/>
        <v>29</v>
      </c>
      <c r="DT24" s="25">
        <v>25</v>
      </c>
      <c r="DU24" s="25">
        <v>37</v>
      </c>
      <c r="DV24" s="26">
        <f t="shared" si="185"/>
        <v>62</v>
      </c>
      <c r="DW24" s="26">
        <f t="shared" ref="DW24:DX24" si="223">SUM(DQ24+DT24)</f>
        <v>39</v>
      </c>
      <c r="DX24" s="26">
        <f t="shared" si="223"/>
        <v>52</v>
      </c>
      <c r="DY24" s="27">
        <f t="shared" si="187"/>
        <v>91</v>
      </c>
      <c r="DZ24" s="30">
        <f>Februari!EF24</f>
        <v>47</v>
      </c>
      <c r="EA24" s="26">
        <f>Februari!EG24</f>
        <v>116</v>
      </c>
      <c r="EB24" s="26">
        <f t="shared" si="188"/>
        <v>163</v>
      </c>
      <c r="EC24" s="25">
        <v>47</v>
      </c>
      <c r="ED24" s="25">
        <v>84</v>
      </c>
      <c r="EE24" s="26">
        <f t="shared" si="189"/>
        <v>131</v>
      </c>
      <c r="EF24" s="26">
        <f t="shared" ref="EF24:EG24" si="224">SUM(DZ24+EC24)</f>
        <v>94</v>
      </c>
      <c r="EG24" s="26">
        <f t="shared" si="224"/>
        <v>200</v>
      </c>
      <c r="EH24" s="27">
        <f t="shared" si="191"/>
        <v>294</v>
      </c>
      <c r="EI24" s="30">
        <f>Februari!EO24</f>
        <v>23</v>
      </c>
      <c r="EJ24" s="26">
        <f>Februari!EP24</f>
        <v>42</v>
      </c>
      <c r="EK24" s="26">
        <f t="shared" si="192"/>
        <v>65</v>
      </c>
      <c r="EL24" s="25">
        <v>34</v>
      </c>
      <c r="EM24" s="25">
        <v>54</v>
      </c>
      <c r="EN24" s="26">
        <f t="shared" si="193"/>
        <v>88</v>
      </c>
      <c r="EO24" s="26">
        <f t="shared" ref="EO24:EP24" si="225">SUM(EI24+EL24)</f>
        <v>57</v>
      </c>
      <c r="EP24" s="26">
        <f t="shared" si="225"/>
        <v>96</v>
      </c>
      <c r="EQ24" s="27">
        <f t="shared" si="195"/>
        <v>153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 ht="14">
      <c r="A25" s="58"/>
      <c r="B25" s="59">
        <v>4</v>
      </c>
      <c r="C25" s="57" t="s">
        <v>46</v>
      </c>
      <c r="D25" s="30">
        <f>Februari!J25</f>
        <v>0</v>
      </c>
      <c r="E25" s="26">
        <f>Februari!K25</f>
        <v>0</v>
      </c>
      <c r="F25" s="26">
        <f t="shared" si="136"/>
        <v>0</v>
      </c>
      <c r="G25" s="68">
        <v>0</v>
      </c>
      <c r="H25" s="59">
        <v>0</v>
      </c>
      <c r="I25" s="26">
        <f t="shared" si="137"/>
        <v>0</v>
      </c>
      <c r="J25" s="26">
        <f t="shared" ref="J25:K25" si="226">SUM(D25+G25)</f>
        <v>0</v>
      </c>
      <c r="K25" s="26">
        <f t="shared" si="226"/>
        <v>0</v>
      </c>
      <c r="L25" s="27">
        <f t="shared" si="139"/>
        <v>0</v>
      </c>
      <c r="M25" s="28">
        <f>Februari!S25</f>
        <v>0</v>
      </c>
      <c r="N25" s="26">
        <f>Februari!T25</f>
        <v>1</v>
      </c>
      <c r="O25" s="26">
        <f t="shared" si="140"/>
        <v>1</v>
      </c>
      <c r="P25" s="26"/>
      <c r="Q25" s="26"/>
      <c r="R25" s="26">
        <f t="shared" si="141"/>
        <v>0</v>
      </c>
      <c r="S25" s="26">
        <f t="shared" ref="S25:T25" si="227">SUM(M25+P25)</f>
        <v>0</v>
      </c>
      <c r="T25" s="26">
        <f t="shared" si="227"/>
        <v>1</v>
      </c>
      <c r="U25" s="27">
        <f t="shared" si="143"/>
        <v>1</v>
      </c>
      <c r="V25" s="28">
        <f>Februari!AB25</f>
        <v>1</v>
      </c>
      <c r="W25" s="28">
        <f>Februari!AC25</f>
        <v>2</v>
      </c>
      <c r="X25" s="26">
        <f t="shared" si="144"/>
        <v>3</v>
      </c>
      <c r="Y25" s="68">
        <v>0</v>
      </c>
      <c r="Z25" s="59">
        <v>0</v>
      </c>
      <c r="AA25" s="26">
        <f t="shared" si="145"/>
        <v>0</v>
      </c>
      <c r="AB25" s="26">
        <f t="shared" ref="AB25:AC25" si="228">SUM(V25+Y25)</f>
        <v>1</v>
      </c>
      <c r="AC25" s="26">
        <f t="shared" si="228"/>
        <v>2</v>
      </c>
      <c r="AD25" s="27">
        <f t="shared" si="147"/>
        <v>3</v>
      </c>
      <c r="AE25" s="28">
        <f>Februari!AK25</f>
        <v>11</v>
      </c>
      <c r="AF25" s="28">
        <f>Februari!AL25</f>
        <v>42</v>
      </c>
      <c r="AG25" s="26">
        <f t="shared" si="148"/>
        <v>53</v>
      </c>
      <c r="AH25" s="25">
        <v>16</v>
      </c>
      <c r="AI25" s="25">
        <v>37</v>
      </c>
      <c r="AJ25" s="26">
        <f t="shared" si="149"/>
        <v>53</v>
      </c>
      <c r="AK25" s="26">
        <f t="shared" ref="AK25:AL25" si="229">SUM(AE25+AH25)</f>
        <v>27</v>
      </c>
      <c r="AL25" s="26">
        <f t="shared" si="229"/>
        <v>79</v>
      </c>
      <c r="AM25" s="27">
        <f t="shared" si="151"/>
        <v>106</v>
      </c>
      <c r="AN25" s="30">
        <f>Februari!AT25</f>
        <v>11</v>
      </c>
      <c r="AO25" s="26">
        <f>Februari!AU25</f>
        <v>28</v>
      </c>
      <c r="AP25" s="26">
        <f t="shared" si="152"/>
        <v>39</v>
      </c>
      <c r="AQ25" s="25">
        <v>12</v>
      </c>
      <c r="AR25" s="25">
        <v>17</v>
      </c>
      <c r="AS25" s="26">
        <f t="shared" si="153"/>
        <v>29</v>
      </c>
      <c r="AT25" s="26">
        <f t="shared" ref="AT25:AU25" si="230">SUM(AN25+AQ25)</f>
        <v>23</v>
      </c>
      <c r="AU25" s="26">
        <f t="shared" si="230"/>
        <v>45</v>
      </c>
      <c r="AV25" s="27">
        <f t="shared" si="155"/>
        <v>68</v>
      </c>
      <c r="AW25" s="28">
        <f>Februari!BC25</f>
        <v>0</v>
      </c>
      <c r="AX25" s="28">
        <f>Februari!BD25</f>
        <v>0</v>
      </c>
      <c r="AY25" s="26">
        <f t="shared" si="156"/>
        <v>0</v>
      </c>
      <c r="AZ25" s="25">
        <v>0</v>
      </c>
      <c r="BA25" s="25">
        <v>0</v>
      </c>
      <c r="BB25" s="26">
        <f t="shared" si="157"/>
        <v>0</v>
      </c>
      <c r="BC25" s="26">
        <f t="shared" ref="BC25:BD25" si="231">SUM(AW25+AZ25)</f>
        <v>0</v>
      </c>
      <c r="BD25" s="26">
        <f t="shared" si="231"/>
        <v>0</v>
      </c>
      <c r="BE25" s="27">
        <f t="shared" si="159"/>
        <v>0</v>
      </c>
      <c r="BF25" s="30">
        <f>Februari!BL25</f>
        <v>0</v>
      </c>
      <c r="BG25" s="26">
        <f>Februari!BM25</f>
        <v>0</v>
      </c>
      <c r="BH25" s="26">
        <f t="shared" si="160"/>
        <v>0</v>
      </c>
      <c r="BI25" s="48">
        <v>0</v>
      </c>
      <c r="BJ25" s="46">
        <v>0</v>
      </c>
      <c r="BK25" s="26">
        <f t="shared" si="161"/>
        <v>0</v>
      </c>
      <c r="BL25" s="26">
        <f t="shared" ref="BL25:BM25" si="232">SUM(BF25+BI25)</f>
        <v>0</v>
      </c>
      <c r="BM25" s="26">
        <f t="shared" si="232"/>
        <v>0</v>
      </c>
      <c r="BN25" s="27">
        <f t="shared" si="163"/>
        <v>0</v>
      </c>
      <c r="BO25" s="28">
        <f>Februari!BU25</f>
        <v>4</v>
      </c>
      <c r="BP25" s="28">
        <f>Februari!BV25</f>
        <v>8</v>
      </c>
      <c r="BQ25" s="26">
        <f t="shared" si="164"/>
        <v>12</v>
      </c>
      <c r="BR25" s="25">
        <v>4</v>
      </c>
      <c r="BS25" s="25">
        <v>3</v>
      </c>
      <c r="BT25" s="26">
        <f t="shared" si="165"/>
        <v>7</v>
      </c>
      <c r="BU25" s="26">
        <f t="shared" ref="BU25:BV25" si="233">SUM(BO25+BR25)</f>
        <v>8</v>
      </c>
      <c r="BV25" s="26">
        <f t="shared" si="233"/>
        <v>11</v>
      </c>
      <c r="BW25" s="27">
        <f t="shared" si="167"/>
        <v>19</v>
      </c>
      <c r="BX25" s="30">
        <f>Februari!CD25</f>
        <v>0</v>
      </c>
      <c r="BY25" s="26">
        <f>Februari!CE25</f>
        <v>0</v>
      </c>
      <c r="BZ25" s="26">
        <f t="shared" si="168"/>
        <v>0</v>
      </c>
      <c r="CA25" s="26"/>
      <c r="CB25" s="26"/>
      <c r="CC25" s="26">
        <f t="shared" si="169"/>
        <v>0</v>
      </c>
      <c r="CD25" s="26">
        <f t="shared" ref="CD25:CE25" si="234">SUM(BX25+CA25)</f>
        <v>0</v>
      </c>
      <c r="CE25" s="26">
        <f t="shared" si="234"/>
        <v>0</v>
      </c>
      <c r="CF25" s="27">
        <f t="shared" si="171"/>
        <v>0</v>
      </c>
      <c r="CG25" s="28">
        <f>Februari!CM25</f>
        <v>1</v>
      </c>
      <c r="CH25" s="28">
        <f>Februari!CN25</f>
        <v>1</v>
      </c>
      <c r="CI25" s="26">
        <f t="shared" si="172"/>
        <v>2</v>
      </c>
      <c r="CJ25" s="26"/>
      <c r="CK25" s="25">
        <v>2</v>
      </c>
      <c r="CL25" s="26">
        <f t="shared" si="173"/>
        <v>2</v>
      </c>
      <c r="CM25" s="26">
        <f t="shared" ref="CM25:CN25" si="235">SUM(CG25+CJ25)</f>
        <v>1</v>
      </c>
      <c r="CN25" s="26">
        <f t="shared" si="235"/>
        <v>3</v>
      </c>
      <c r="CO25" s="27">
        <f t="shared" si="175"/>
        <v>4</v>
      </c>
      <c r="CP25" s="95">
        <f ca="1">IFERROR(__xludf.DUMMYFUNCTION("""COMPUTED_VALUE"""),9)</f>
        <v>9</v>
      </c>
      <c r="CQ25" s="96">
        <f ca="1">IFERROR(__xludf.DUMMYFUNCTION("""COMPUTED_VALUE"""),21)</f>
        <v>21</v>
      </c>
      <c r="CR25" s="96">
        <f ca="1">IFERROR(__xludf.DUMMYFUNCTION("""COMPUTED_VALUE"""),30)</f>
        <v>30</v>
      </c>
      <c r="CS25" s="100">
        <f ca="1">IFERROR(__xludf.DUMMYFUNCTION("""COMPUTED_VALUE"""),6)</f>
        <v>6</v>
      </c>
      <c r="CT25" s="100">
        <f ca="1">IFERROR(__xludf.DUMMYFUNCTION("""COMPUTED_VALUE"""),17)</f>
        <v>17</v>
      </c>
      <c r="CU25" s="100">
        <f ca="1">IFERROR(__xludf.DUMMYFUNCTION("""COMPUTED_VALUE"""),23)</f>
        <v>23</v>
      </c>
      <c r="CV25" s="96">
        <f ca="1">IFERROR(__xludf.DUMMYFUNCTION("""COMPUTED_VALUE"""),15)</f>
        <v>15</v>
      </c>
      <c r="CW25" s="96">
        <f ca="1">IFERROR(__xludf.DUMMYFUNCTION("""COMPUTED_VALUE"""),38)</f>
        <v>38</v>
      </c>
      <c r="CX25" s="97">
        <f ca="1">IFERROR(__xludf.DUMMYFUNCTION("""COMPUTED_VALUE"""),53)</f>
        <v>53</v>
      </c>
      <c r="CY25" s="28">
        <f>Februari!DE25</f>
        <v>0</v>
      </c>
      <c r="CZ25" s="28">
        <f>Februari!DF25</f>
        <v>0</v>
      </c>
      <c r="DA25" s="26">
        <f t="shared" si="176"/>
        <v>0</v>
      </c>
      <c r="DB25" s="25">
        <v>0</v>
      </c>
      <c r="DC25" s="25">
        <v>0</v>
      </c>
      <c r="DD25" s="26">
        <f t="shared" si="177"/>
        <v>0</v>
      </c>
      <c r="DE25" s="26">
        <f t="shared" ref="DE25:DF25" si="236">SUM(CY25+DB25)</f>
        <v>0</v>
      </c>
      <c r="DF25" s="26">
        <f t="shared" si="236"/>
        <v>0</v>
      </c>
      <c r="DG25" s="27">
        <f t="shared" si="179"/>
        <v>0</v>
      </c>
      <c r="DH25" s="30">
        <f>Februari!DN25</f>
        <v>3</v>
      </c>
      <c r="DI25" s="26">
        <f>Februari!DO25</f>
        <v>6</v>
      </c>
      <c r="DJ25" s="26">
        <f t="shared" si="180"/>
        <v>9</v>
      </c>
      <c r="DK25" s="66">
        <v>4</v>
      </c>
      <c r="DL25" s="67">
        <v>2</v>
      </c>
      <c r="DM25" s="26">
        <f t="shared" si="181"/>
        <v>6</v>
      </c>
      <c r="DN25" s="26">
        <f t="shared" ref="DN25:DO25" si="237">SUM(DH25+DK25)</f>
        <v>7</v>
      </c>
      <c r="DO25" s="26">
        <f t="shared" si="237"/>
        <v>8</v>
      </c>
      <c r="DP25" s="27">
        <f t="shared" si="183"/>
        <v>15</v>
      </c>
      <c r="DQ25" s="28">
        <f>Februari!DW25</f>
        <v>7</v>
      </c>
      <c r="DR25" s="28">
        <f>Februari!DX25</f>
        <v>11</v>
      </c>
      <c r="DS25" s="26">
        <f t="shared" si="184"/>
        <v>18</v>
      </c>
      <c r="DT25" s="25">
        <v>24</v>
      </c>
      <c r="DU25" s="25">
        <v>35</v>
      </c>
      <c r="DV25" s="26">
        <f t="shared" si="185"/>
        <v>59</v>
      </c>
      <c r="DW25" s="26">
        <f t="shared" ref="DW25:DX25" si="238">SUM(DQ25+DT25)</f>
        <v>31</v>
      </c>
      <c r="DX25" s="26">
        <f t="shared" si="238"/>
        <v>46</v>
      </c>
      <c r="DY25" s="27">
        <f t="shared" si="187"/>
        <v>77</v>
      </c>
      <c r="DZ25" s="30">
        <f>Februari!EF25</f>
        <v>12</v>
      </c>
      <c r="EA25" s="26">
        <f>Februari!EG25</f>
        <v>11</v>
      </c>
      <c r="EB25" s="26">
        <f t="shared" si="188"/>
        <v>23</v>
      </c>
      <c r="EC25" s="25">
        <v>12</v>
      </c>
      <c r="ED25" s="25">
        <v>17</v>
      </c>
      <c r="EE25" s="26">
        <f t="shared" si="189"/>
        <v>29</v>
      </c>
      <c r="EF25" s="26">
        <f t="shared" ref="EF25:EG25" si="239">SUM(DZ25+EC25)</f>
        <v>24</v>
      </c>
      <c r="EG25" s="26">
        <f t="shared" si="239"/>
        <v>28</v>
      </c>
      <c r="EH25" s="27">
        <f t="shared" si="191"/>
        <v>52</v>
      </c>
      <c r="EI25" s="30">
        <f>Februari!EO25</f>
        <v>23</v>
      </c>
      <c r="EJ25" s="26">
        <f>Februari!EP25</f>
        <v>43</v>
      </c>
      <c r="EK25" s="26">
        <f t="shared" si="192"/>
        <v>66</v>
      </c>
      <c r="EL25" s="25">
        <v>34</v>
      </c>
      <c r="EM25" s="25">
        <v>54</v>
      </c>
      <c r="EN25" s="26">
        <f t="shared" si="193"/>
        <v>88</v>
      </c>
      <c r="EO25" s="26">
        <f t="shared" ref="EO25:EP25" si="240">SUM(EI25+EL25)</f>
        <v>57</v>
      </c>
      <c r="EP25" s="26">
        <f t="shared" si="240"/>
        <v>97</v>
      </c>
      <c r="EQ25" s="27">
        <f t="shared" si="195"/>
        <v>154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 ht="14">
      <c r="A26" s="58"/>
      <c r="B26" s="59">
        <v>5</v>
      </c>
      <c r="C26" s="57" t="s">
        <v>47</v>
      </c>
      <c r="D26" s="30">
        <f>Februari!J26</f>
        <v>0</v>
      </c>
      <c r="E26" s="26">
        <f>Februari!K26</f>
        <v>0</v>
      </c>
      <c r="F26" s="26">
        <f t="shared" si="136"/>
        <v>0</v>
      </c>
      <c r="G26" s="68">
        <v>0</v>
      </c>
      <c r="H26" s="59">
        <v>0</v>
      </c>
      <c r="I26" s="26">
        <f t="shared" si="137"/>
        <v>0</v>
      </c>
      <c r="J26" s="26">
        <f t="shared" ref="J26:K26" si="241">SUM(D26+G26)</f>
        <v>0</v>
      </c>
      <c r="K26" s="26">
        <f t="shared" si="241"/>
        <v>0</v>
      </c>
      <c r="L26" s="27">
        <f t="shared" si="139"/>
        <v>0</v>
      </c>
      <c r="M26" s="28">
        <f>Februari!S26</f>
        <v>0</v>
      </c>
      <c r="N26" s="26">
        <f>Februari!T26</f>
        <v>1</v>
      </c>
      <c r="O26" s="26">
        <f t="shared" si="140"/>
        <v>1</v>
      </c>
      <c r="P26" s="26"/>
      <c r="Q26" s="26"/>
      <c r="R26" s="26">
        <f t="shared" si="141"/>
        <v>0</v>
      </c>
      <c r="S26" s="26">
        <f t="shared" ref="S26:T26" si="242">SUM(M26+P26)</f>
        <v>0</v>
      </c>
      <c r="T26" s="26">
        <f t="shared" si="242"/>
        <v>1</v>
      </c>
      <c r="U26" s="27">
        <f t="shared" si="143"/>
        <v>1</v>
      </c>
      <c r="V26" s="28">
        <f>Februari!AB26</f>
        <v>1</v>
      </c>
      <c r="W26" s="28">
        <f>Februari!AC26</f>
        <v>2</v>
      </c>
      <c r="X26" s="26">
        <f t="shared" si="144"/>
        <v>3</v>
      </c>
      <c r="Y26" s="68">
        <v>0</v>
      </c>
      <c r="Z26" s="59">
        <v>0</v>
      </c>
      <c r="AA26" s="26">
        <f t="shared" si="145"/>
        <v>0</v>
      </c>
      <c r="AB26" s="26">
        <f t="shared" ref="AB26:AC26" si="243">SUM(V26+Y26)</f>
        <v>1</v>
      </c>
      <c r="AC26" s="26">
        <f t="shared" si="243"/>
        <v>2</v>
      </c>
      <c r="AD26" s="27">
        <f t="shared" si="147"/>
        <v>3</v>
      </c>
      <c r="AE26" s="28">
        <f>Februari!AK26</f>
        <v>28</v>
      </c>
      <c r="AF26" s="28">
        <f>Februari!AL26</f>
        <v>86</v>
      </c>
      <c r="AG26" s="26">
        <f t="shared" si="148"/>
        <v>114</v>
      </c>
      <c r="AH26" s="25">
        <v>21</v>
      </c>
      <c r="AI26" s="25">
        <v>57</v>
      </c>
      <c r="AJ26" s="26">
        <f t="shared" si="149"/>
        <v>78</v>
      </c>
      <c r="AK26" s="26">
        <f t="shared" ref="AK26:AL26" si="244">SUM(AE26+AH26)</f>
        <v>49</v>
      </c>
      <c r="AL26" s="26">
        <f t="shared" si="244"/>
        <v>143</v>
      </c>
      <c r="AM26" s="27">
        <f t="shared" si="151"/>
        <v>192</v>
      </c>
      <c r="AN26" s="30">
        <f>Februari!AT26</f>
        <v>11</v>
      </c>
      <c r="AO26" s="26">
        <f>Februari!AU26</f>
        <v>28</v>
      </c>
      <c r="AP26" s="26">
        <f t="shared" si="152"/>
        <v>39</v>
      </c>
      <c r="AQ26" s="25">
        <v>12</v>
      </c>
      <c r="AR26" s="25">
        <v>17</v>
      </c>
      <c r="AS26" s="26">
        <f t="shared" si="153"/>
        <v>29</v>
      </c>
      <c r="AT26" s="26">
        <f t="shared" ref="AT26:AU26" si="245">SUM(AN26+AQ26)</f>
        <v>23</v>
      </c>
      <c r="AU26" s="26">
        <f t="shared" si="245"/>
        <v>45</v>
      </c>
      <c r="AV26" s="27">
        <f t="shared" si="155"/>
        <v>68</v>
      </c>
      <c r="AW26" s="28">
        <f>Februari!BC26</f>
        <v>0</v>
      </c>
      <c r="AX26" s="28">
        <f>Februari!BD26</f>
        <v>0</v>
      </c>
      <c r="AY26" s="26">
        <f t="shared" si="156"/>
        <v>0</v>
      </c>
      <c r="AZ26" s="25">
        <v>0</v>
      </c>
      <c r="BA26" s="25">
        <v>0</v>
      </c>
      <c r="BB26" s="26">
        <f t="shared" si="157"/>
        <v>0</v>
      </c>
      <c r="BC26" s="26">
        <f t="shared" ref="BC26:BD26" si="246">SUM(AW26+AZ26)</f>
        <v>0</v>
      </c>
      <c r="BD26" s="26">
        <f t="shared" si="246"/>
        <v>0</v>
      </c>
      <c r="BE26" s="27">
        <f t="shared" si="159"/>
        <v>0</v>
      </c>
      <c r="BF26" s="30">
        <f>Februari!BL26</f>
        <v>0</v>
      </c>
      <c r="BG26" s="26">
        <f>Februari!BM26</f>
        <v>0</v>
      </c>
      <c r="BH26" s="26">
        <f t="shared" si="160"/>
        <v>0</v>
      </c>
      <c r="BI26" s="48">
        <v>0</v>
      </c>
      <c r="BJ26" s="46">
        <v>0</v>
      </c>
      <c r="BK26" s="26">
        <f t="shared" si="161"/>
        <v>0</v>
      </c>
      <c r="BL26" s="26">
        <f t="shared" ref="BL26:BM26" si="247">SUM(BF26+BI26)</f>
        <v>0</v>
      </c>
      <c r="BM26" s="26">
        <f t="shared" si="247"/>
        <v>0</v>
      </c>
      <c r="BN26" s="27">
        <f t="shared" si="163"/>
        <v>0</v>
      </c>
      <c r="BO26" s="28">
        <f>Februari!BU26</f>
        <v>4</v>
      </c>
      <c r="BP26" s="28">
        <f>Februari!BV26</f>
        <v>8</v>
      </c>
      <c r="BQ26" s="26">
        <f t="shared" si="164"/>
        <v>12</v>
      </c>
      <c r="BR26" s="25">
        <v>4</v>
      </c>
      <c r="BS26" s="25">
        <v>3</v>
      </c>
      <c r="BT26" s="26">
        <f t="shared" si="165"/>
        <v>7</v>
      </c>
      <c r="BU26" s="26">
        <f t="shared" ref="BU26:BV26" si="248">SUM(BO26+BR26)</f>
        <v>8</v>
      </c>
      <c r="BV26" s="26">
        <f t="shared" si="248"/>
        <v>11</v>
      </c>
      <c r="BW26" s="27">
        <f t="shared" si="167"/>
        <v>19</v>
      </c>
      <c r="BX26" s="30">
        <f>Februari!CD26</f>
        <v>0</v>
      </c>
      <c r="BY26" s="26">
        <f>Februari!CE26</f>
        <v>0</v>
      </c>
      <c r="BZ26" s="26">
        <f t="shared" si="168"/>
        <v>0</v>
      </c>
      <c r="CA26" s="26"/>
      <c r="CB26" s="26"/>
      <c r="CC26" s="26">
        <f t="shared" si="169"/>
        <v>0</v>
      </c>
      <c r="CD26" s="26">
        <f t="shared" ref="CD26:CE26" si="249">SUM(BX26+CA26)</f>
        <v>0</v>
      </c>
      <c r="CE26" s="26">
        <f t="shared" si="249"/>
        <v>0</v>
      </c>
      <c r="CF26" s="27">
        <f t="shared" si="171"/>
        <v>0</v>
      </c>
      <c r="CG26" s="28">
        <f>Februari!CM26</f>
        <v>1</v>
      </c>
      <c r="CH26" s="28">
        <f>Februari!CN26</f>
        <v>1</v>
      </c>
      <c r="CI26" s="26">
        <f t="shared" si="172"/>
        <v>2</v>
      </c>
      <c r="CJ26" s="26"/>
      <c r="CK26" s="25">
        <v>2</v>
      </c>
      <c r="CL26" s="26">
        <f t="shared" si="173"/>
        <v>2</v>
      </c>
      <c r="CM26" s="26">
        <f t="shared" ref="CM26:CN26" si="250">SUM(CG26+CJ26)</f>
        <v>1</v>
      </c>
      <c r="CN26" s="26">
        <f t="shared" si="250"/>
        <v>3</v>
      </c>
      <c r="CO26" s="27">
        <f t="shared" si="175"/>
        <v>4</v>
      </c>
      <c r="CP26" s="95">
        <f ca="1">IFERROR(__xludf.DUMMYFUNCTION("""COMPUTED_VALUE"""),9)</f>
        <v>9</v>
      </c>
      <c r="CQ26" s="96">
        <f ca="1">IFERROR(__xludf.DUMMYFUNCTION("""COMPUTED_VALUE"""),21)</f>
        <v>21</v>
      </c>
      <c r="CR26" s="96">
        <f ca="1">IFERROR(__xludf.DUMMYFUNCTION("""COMPUTED_VALUE"""),30)</f>
        <v>30</v>
      </c>
      <c r="CS26" s="100">
        <f ca="1">IFERROR(__xludf.DUMMYFUNCTION("""COMPUTED_VALUE"""),6)</f>
        <v>6</v>
      </c>
      <c r="CT26" s="100">
        <f ca="1">IFERROR(__xludf.DUMMYFUNCTION("""COMPUTED_VALUE"""),17)</f>
        <v>17</v>
      </c>
      <c r="CU26" s="100">
        <f ca="1">IFERROR(__xludf.DUMMYFUNCTION("""COMPUTED_VALUE"""),23)</f>
        <v>23</v>
      </c>
      <c r="CV26" s="96">
        <f ca="1">IFERROR(__xludf.DUMMYFUNCTION("""COMPUTED_VALUE"""),15)</f>
        <v>15</v>
      </c>
      <c r="CW26" s="96">
        <f ca="1">IFERROR(__xludf.DUMMYFUNCTION("""COMPUTED_VALUE"""),38)</f>
        <v>38</v>
      </c>
      <c r="CX26" s="97">
        <f ca="1">IFERROR(__xludf.DUMMYFUNCTION("""COMPUTED_VALUE"""),53)</f>
        <v>53</v>
      </c>
      <c r="CY26" s="28">
        <f>Februari!DE26</f>
        <v>0</v>
      </c>
      <c r="CZ26" s="28">
        <f>Februari!DF26</f>
        <v>0</v>
      </c>
      <c r="DA26" s="26">
        <f t="shared" si="176"/>
        <v>0</v>
      </c>
      <c r="DB26" s="25">
        <v>0</v>
      </c>
      <c r="DC26" s="25">
        <v>0</v>
      </c>
      <c r="DD26" s="26">
        <f t="shared" si="177"/>
        <v>0</v>
      </c>
      <c r="DE26" s="26">
        <f t="shared" ref="DE26:DF26" si="251">SUM(CY26+DB26)</f>
        <v>0</v>
      </c>
      <c r="DF26" s="26">
        <f t="shared" si="251"/>
        <v>0</v>
      </c>
      <c r="DG26" s="27">
        <f t="shared" si="179"/>
        <v>0</v>
      </c>
      <c r="DH26" s="30">
        <f>Februari!DN26</f>
        <v>3</v>
      </c>
      <c r="DI26" s="26">
        <f>Februari!DO26</f>
        <v>6</v>
      </c>
      <c r="DJ26" s="26">
        <f t="shared" si="180"/>
        <v>9</v>
      </c>
      <c r="DK26" s="66">
        <v>4</v>
      </c>
      <c r="DL26" s="67">
        <v>2</v>
      </c>
      <c r="DM26" s="26">
        <f t="shared" si="181"/>
        <v>6</v>
      </c>
      <c r="DN26" s="26">
        <f t="shared" ref="DN26:DO26" si="252">SUM(DH26+DK26)</f>
        <v>7</v>
      </c>
      <c r="DO26" s="26">
        <f t="shared" si="252"/>
        <v>8</v>
      </c>
      <c r="DP26" s="27">
        <f t="shared" si="183"/>
        <v>15</v>
      </c>
      <c r="DQ26" s="28">
        <f>Februari!DW26</f>
        <v>7</v>
      </c>
      <c r="DR26" s="28">
        <f>Februari!DX26</f>
        <v>11</v>
      </c>
      <c r="DS26" s="26">
        <f t="shared" si="184"/>
        <v>18</v>
      </c>
      <c r="DT26" s="25">
        <v>24</v>
      </c>
      <c r="DU26" s="25">
        <v>35</v>
      </c>
      <c r="DV26" s="26">
        <f t="shared" si="185"/>
        <v>59</v>
      </c>
      <c r="DW26" s="26">
        <f t="shared" ref="DW26:DX26" si="253">SUM(DQ26+DT26)</f>
        <v>31</v>
      </c>
      <c r="DX26" s="26">
        <f t="shared" si="253"/>
        <v>46</v>
      </c>
      <c r="DY26" s="27">
        <f t="shared" si="187"/>
        <v>77</v>
      </c>
      <c r="DZ26" s="30">
        <f>Februari!EF26</f>
        <v>12</v>
      </c>
      <c r="EA26" s="26">
        <f>Februari!EG26</f>
        <v>11</v>
      </c>
      <c r="EB26" s="26">
        <f t="shared" si="188"/>
        <v>23</v>
      </c>
      <c r="EC26" s="25">
        <v>12</v>
      </c>
      <c r="ED26" s="25">
        <v>17</v>
      </c>
      <c r="EE26" s="26">
        <f t="shared" si="189"/>
        <v>29</v>
      </c>
      <c r="EF26" s="26">
        <f t="shared" ref="EF26:EG26" si="254">SUM(DZ26+EC26)</f>
        <v>24</v>
      </c>
      <c r="EG26" s="26">
        <f t="shared" si="254"/>
        <v>28</v>
      </c>
      <c r="EH26" s="27">
        <f t="shared" si="191"/>
        <v>52</v>
      </c>
      <c r="EI26" s="30">
        <f>Februari!EO26</f>
        <v>23</v>
      </c>
      <c r="EJ26" s="26">
        <f>Februari!EP26</f>
        <v>43</v>
      </c>
      <c r="EK26" s="26">
        <f t="shared" si="192"/>
        <v>66</v>
      </c>
      <c r="EL26" s="25">
        <v>34</v>
      </c>
      <c r="EM26" s="25">
        <v>54</v>
      </c>
      <c r="EN26" s="26">
        <f t="shared" si="193"/>
        <v>88</v>
      </c>
      <c r="EO26" s="26">
        <f t="shared" ref="EO26:EP26" si="255">SUM(EI26+EL26)</f>
        <v>57</v>
      </c>
      <c r="EP26" s="26">
        <f t="shared" si="255"/>
        <v>97</v>
      </c>
      <c r="EQ26" s="27">
        <f t="shared" si="195"/>
        <v>154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 ht="14">
      <c r="A27" s="58"/>
      <c r="B27" s="59">
        <v>6</v>
      </c>
      <c r="C27" s="57" t="s">
        <v>48</v>
      </c>
      <c r="D27" s="30">
        <f>Februari!J27</f>
        <v>0</v>
      </c>
      <c r="E27" s="26">
        <f>Februari!K27</f>
        <v>0</v>
      </c>
      <c r="F27" s="26">
        <f t="shared" si="136"/>
        <v>0</v>
      </c>
      <c r="G27" s="68">
        <v>0</v>
      </c>
      <c r="H27" s="59">
        <v>0</v>
      </c>
      <c r="I27" s="26">
        <f t="shared" si="137"/>
        <v>0</v>
      </c>
      <c r="J27" s="26">
        <f t="shared" ref="J27:K27" si="256">SUM(D27+G27)</f>
        <v>0</v>
      </c>
      <c r="K27" s="26">
        <f t="shared" si="256"/>
        <v>0</v>
      </c>
      <c r="L27" s="27">
        <f t="shared" si="139"/>
        <v>0</v>
      </c>
      <c r="M27" s="28">
        <f>Februari!S27</f>
        <v>0</v>
      </c>
      <c r="N27" s="26">
        <f>Februari!T27</f>
        <v>1</v>
      </c>
      <c r="O27" s="26">
        <f t="shared" si="140"/>
        <v>1</v>
      </c>
      <c r="P27" s="26"/>
      <c r="Q27" s="26"/>
      <c r="R27" s="26">
        <f t="shared" si="141"/>
        <v>0</v>
      </c>
      <c r="S27" s="26">
        <f t="shared" ref="S27:T27" si="257">SUM(M27+P27)</f>
        <v>0</v>
      </c>
      <c r="T27" s="26">
        <f t="shared" si="257"/>
        <v>1</v>
      </c>
      <c r="U27" s="27">
        <f t="shared" si="143"/>
        <v>1</v>
      </c>
      <c r="V27" s="28">
        <f>Februari!AB27</f>
        <v>4</v>
      </c>
      <c r="W27" s="28">
        <f>Februari!AC27</f>
        <v>3</v>
      </c>
      <c r="X27" s="26">
        <f t="shared" si="144"/>
        <v>7</v>
      </c>
      <c r="Y27" s="68">
        <v>0</v>
      </c>
      <c r="Z27" s="59">
        <v>0</v>
      </c>
      <c r="AA27" s="26">
        <f t="shared" si="145"/>
        <v>0</v>
      </c>
      <c r="AB27" s="26">
        <f t="shared" ref="AB27:AC27" si="258">SUM(V27+Y27)</f>
        <v>4</v>
      </c>
      <c r="AC27" s="26">
        <f t="shared" si="258"/>
        <v>3</v>
      </c>
      <c r="AD27" s="27">
        <f t="shared" si="147"/>
        <v>7</v>
      </c>
      <c r="AE27" s="28">
        <f>Februari!AK27</f>
        <v>19</v>
      </c>
      <c r="AF27" s="28">
        <f>Februari!AL27</f>
        <v>70</v>
      </c>
      <c r="AG27" s="26">
        <f t="shared" si="148"/>
        <v>89</v>
      </c>
      <c r="AH27" s="25">
        <v>21</v>
      </c>
      <c r="AI27" s="25">
        <v>48</v>
      </c>
      <c r="AJ27" s="26">
        <f t="shared" si="149"/>
        <v>69</v>
      </c>
      <c r="AK27" s="26">
        <f t="shared" ref="AK27:AL27" si="259">SUM(AE27+AH27)</f>
        <v>40</v>
      </c>
      <c r="AL27" s="26">
        <f t="shared" si="259"/>
        <v>118</v>
      </c>
      <c r="AM27" s="27">
        <f t="shared" si="151"/>
        <v>158</v>
      </c>
      <c r="AN27" s="30">
        <f>Februari!AT27</f>
        <v>4</v>
      </c>
      <c r="AO27" s="26">
        <f>Februari!AU27</f>
        <v>6</v>
      </c>
      <c r="AP27" s="26">
        <f t="shared" si="152"/>
        <v>10</v>
      </c>
      <c r="AQ27" s="25">
        <v>3</v>
      </c>
      <c r="AR27" s="25">
        <v>2</v>
      </c>
      <c r="AS27" s="26">
        <f t="shared" si="153"/>
        <v>5</v>
      </c>
      <c r="AT27" s="26">
        <f t="shared" ref="AT27:AU27" si="260">SUM(AN27+AQ27)</f>
        <v>7</v>
      </c>
      <c r="AU27" s="26">
        <f t="shared" si="260"/>
        <v>8</v>
      </c>
      <c r="AV27" s="27">
        <f t="shared" si="155"/>
        <v>15</v>
      </c>
      <c r="AW27" s="28">
        <f>Februari!BC27</f>
        <v>0</v>
      </c>
      <c r="AX27" s="28">
        <f>Februari!BD27</f>
        <v>0</v>
      </c>
      <c r="AY27" s="26">
        <f t="shared" si="156"/>
        <v>0</v>
      </c>
      <c r="AZ27" s="25">
        <v>31</v>
      </c>
      <c r="BA27" s="25">
        <v>31</v>
      </c>
      <c r="BB27" s="26">
        <f t="shared" si="157"/>
        <v>62</v>
      </c>
      <c r="BC27" s="26">
        <f t="shared" ref="BC27:BD27" si="261">SUM(AW27+AZ27)</f>
        <v>31</v>
      </c>
      <c r="BD27" s="26">
        <f t="shared" si="261"/>
        <v>31</v>
      </c>
      <c r="BE27" s="27">
        <f t="shared" si="159"/>
        <v>62</v>
      </c>
      <c r="BF27" s="30">
        <f>Februari!BL27</f>
        <v>0</v>
      </c>
      <c r="BG27" s="26">
        <f>Februari!BM27</f>
        <v>0</v>
      </c>
      <c r="BH27" s="26">
        <f t="shared" si="160"/>
        <v>0</v>
      </c>
      <c r="BI27" s="48">
        <v>0</v>
      </c>
      <c r="BJ27" s="46">
        <v>0</v>
      </c>
      <c r="BK27" s="26">
        <f t="shared" si="161"/>
        <v>0</v>
      </c>
      <c r="BL27" s="26">
        <f t="shared" ref="BL27:BM27" si="262">SUM(BF27+BI27)</f>
        <v>0</v>
      </c>
      <c r="BM27" s="26">
        <f t="shared" si="262"/>
        <v>0</v>
      </c>
      <c r="BN27" s="27">
        <f t="shared" si="163"/>
        <v>0</v>
      </c>
      <c r="BO27" s="28">
        <f>Februari!BU27</f>
        <v>3</v>
      </c>
      <c r="BP27" s="28">
        <f>Februari!BV27</f>
        <v>1</v>
      </c>
      <c r="BQ27" s="26">
        <f t="shared" si="164"/>
        <v>4</v>
      </c>
      <c r="BR27" s="25">
        <v>0</v>
      </c>
      <c r="BS27" s="25">
        <v>0</v>
      </c>
      <c r="BT27" s="26">
        <f t="shared" si="165"/>
        <v>0</v>
      </c>
      <c r="BU27" s="26">
        <f t="shared" ref="BU27:BV27" si="263">SUM(BO27+BR27)</f>
        <v>3</v>
      </c>
      <c r="BV27" s="26">
        <f t="shared" si="263"/>
        <v>1</v>
      </c>
      <c r="BW27" s="27">
        <f t="shared" si="167"/>
        <v>4</v>
      </c>
      <c r="BX27" s="30">
        <f>Februari!CD27</f>
        <v>1</v>
      </c>
      <c r="BY27" s="26">
        <f>Februari!CE27</f>
        <v>1</v>
      </c>
      <c r="BZ27" s="26">
        <f t="shared" si="168"/>
        <v>2</v>
      </c>
      <c r="CA27" s="25">
        <v>5</v>
      </c>
      <c r="CB27" s="25">
        <v>6</v>
      </c>
      <c r="CC27" s="26">
        <f t="shared" si="169"/>
        <v>11</v>
      </c>
      <c r="CD27" s="26">
        <f t="shared" ref="CD27:CE27" si="264">SUM(BX27+CA27)</f>
        <v>6</v>
      </c>
      <c r="CE27" s="26">
        <f t="shared" si="264"/>
        <v>7</v>
      </c>
      <c r="CF27" s="27">
        <f t="shared" si="171"/>
        <v>13</v>
      </c>
      <c r="CG27" s="28">
        <f>Februari!CM27</f>
        <v>0</v>
      </c>
      <c r="CH27" s="28">
        <f>Februari!CN27</f>
        <v>0</v>
      </c>
      <c r="CI27" s="26">
        <f t="shared" si="172"/>
        <v>0</v>
      </c>
      <c r="CJ27" s="26"/>
      <c r="CK27" s="25">
        <v>1</v>
      </c>
      <c r="CL27" s="26">
        <f t="shared" si="173"/>
        <v>1</v>
      </c>
      <c r="CM27" s="26">
        <f t="shared" ref="CM27:CN27" si="265">SUM(CG27+CJ27)</f>
        <v>0</v>
      </c>
      <c r="CN27" s="26">
        <f t="shared" si="265"/>
        <v>1</v>
      </c>
      <c r="CO27" s="27">
        <f t="shared" si="175"/>
        <v>1</v>
      </c>
      <c r="CP27" s="95">
        <f ca="1">IFERROR(__xludf.DUMMYFUNCTION("""COMPUTED_VALUE"""),33)</f>
        <v>33</v>
      </c>
      <c r="CQ27" s="96">
        <f ca="1">IFERROR(__xludf.DUMMYFUNCTION("""COMPUTED_VALUE"""),45)</f>
        <v>45</v>
      </c>
      <c r="CR27" s="96">
        <f ca="1">IFERROR(__xludf.DUMMYFUNCTION("""COMPUTED_VALUE"""),78)</f>
        <v>78</v>
      </c>
      <c r="CS27" s="100">
        <f ca="1">IFERROR(__xludf.DUMMYFUNCTION("""COMPUTED_VALUE"""),9)</f>
        <v>9</v>
      </c>
      <c r="CT27" s="100">
        <f ca="1">IFERROR(__xludf.DUMMYFUNCTION("""COMPUTED_VALUE"""),16)</f>
        <v>16</v>
      </c>
      <c r="CU27" s="100">
        <f ca="1">IFERROR(__xludf.DUMMYFUNCTION("""COMPUTED_VALUE"""),25)</f>
        <v>25</v>
      </c>
      <c r="CV27" s="96">
        <f ca="1">IFERROR(__xludf.DUMMYFUNCTION("""COMPUTED_VALUE"""),42)</f>
        <v>42</v>
      </c>
      <c r="CW27" s="96">
        <f ca="1">IFERROR(__xludf.DUMMYFUNCTION("""COMPUTED_VALUE"""),61)</f>
        <v>61</v>
      </c>
      <c r="CX27" s="97">
        <f ca="1">IFERROR(__xludf.DUMMYFUNCTION("""COMPUTED_VALUE"""),103)</f>
        <v>103</v>
      </c>
      <c r="CY27" s="28">
        <f>Februari!DE27</f>
        <v>1</v>
      </c>
      <c r="CZ27" s="28">
        <f>Februari!DF27</f>
        <v>2</v>
      </c>
      <c r="DA27" s="26">
        <f t="shared" si="176"/>
        <v>3</v>
      </c>
      <c r="DB27" s="25">
        <v>1</v>
      </c>
      <c r="DC27" s="25">
        <v>6</v>
      </c>
      <c r="DD27" s="26">
        <f t="shared" si="177"/>
        <v>7</v>
      </c>
      <c r="DE27" s="26">
        <f t="shared" ref="DE27:DF27" si="266">SUM(CY27+DB27)</f>
        <v>2</v>
      </c>
      <c r="DF27" s="26">
        <f t="shared" si="266"/>
        <v>8</v>
      </c>
      <c r="DG27" s="27">
        <f t="shared" si="179"/>
        <v>10</v>
      </c>
      <c r="DH27" s="30">
        <f>Februari!DN27</f>
        <v>11</v>
      </c>
      <c r="DI27" s="26">
        <f>Februari!DO27</f>
        <v>11</v>
      </c>
      <c r="DJ27" s="26">
        <f t="shared" si="180"/>
        <v>22</v>
      </c>
      <c r="DK27" s="66">
        <v>2</v>
      </c>
      <c r="DL27" s="67">
        <v>6</v>
      </c>
      <c r="DM27" s="26">
        <f t="shared" si="181"/>
        <v>8</v>
      </c>
      <c r="DN27" s="26">
        <f t="shared" ref="DN27:DO27" si="267">SUM(DH27+DK27)</f>
        <v>13</v>
      </c>
      <c r="DO27" s="26">
        <f t="shared" si="267"/>
        <v>17</v>
      </c>
      <c r="DP27" s="27">
        <f t="shared" si="183"/>
        <v>30</v>
      </c>
      <c r="DQ27" s="28">
        <f>Februari!DW27</f>
        <v>8</v>
      </c>
      <c r="DR27" s="28">
        <f>Februari!DX27</f>
        <v>7</v>
      </c>
      <c r="DS27" s="26">
        <f t="shared" si="184"/>
        <v>15</v>
      </c>
      <c r="DT27" s="25">
        <v>23</v>
      </c>
      <c r="DU27" s="25">
        <v>34</v>
      </c>
      <c r="DV27" s="26">
        <f t="shared" si="185"/>
        <v>57</v>
      </c>
      <c r="DW27" s="26">
        <f t="shared" ref="DW27:DX27" si="268">SUM(DQ27+DT27)</f>
        <v>31</v>
      </c>
      <c r="DX27" s="26">
        <f t="shared" si="268"/>
        <v>41</v>
      </c>
      <c r="DY27" s="27">
        <f t="shared" si="187"/>
        <v>72</v>
      </c>
      <c r="DZ27" s="30">
        <f>Februari!EF27</f>
        <v>8</v>
      </c>
      <c r="EA27" s="26">
        <f>Februari!EG27</f>
        <v>7</v>
      </c>
      <c r="EB27" s="26">
        <f t="shared" si="188"/>
        <v>15</v>
      </c>
      <c r="EC27" s="25">
        <v>1</v>
      </c>
      <c r="ED27" s="25">
        <v>1</v>
      </c>
      <c r="EE27" s="26">
        <f t="shared" si="189"/>
        <v>2</v>
      </c>
      <c r="EF27" s="26">
        <f t="shared" ref="EF27:EG27" si="269">SUM(DZ27+EC27)</f>
        <v>9</v>
      </c>
      <c r="EG27" s="26">
        <f t="shared" si="269"/>
        <v>8</v>
      </c>
      <c r="EH27" s="27">
        <f t="shared" si="191"/>
        <v>17</v>
      </c>
      <c r="EI27" s="30">
        <f>Februari!EO27</f>
        <v>8</v>
      </c>
      <c r="EJ27" s="26">
        <f>Februari!EP27</f>
        <v>11</v>
      </c>
      <c r="EK27" s="26">
        <f t="shared" si="192"/>
        <v>19</v>
      </c>
      <c r="EL27" s="25">
        <v>24</v>
      </c>
      <c r="EM27" s="25">
        <v>32</v>
      </c>
      <c r="EN27" s="26">
        <f t="shared" si="193"/>
        <v>56</v>
      </c>
      <c r="EO27" s="26">
        <f t="shared" ref="EO27:EP27" si="270">SUM(EI27+EL27)</f>
        <v>32</v>
      </c>
      <c r="EP27" s="26">
        <f t="shared" si="270"/>
        <v>43</v>
      </c>
      <c r="EQ27" s="27">
        <f t="shared" si="195"/>
        <v>75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30">
        <f>Februari!J28</f>
        <v>0</v>
      </c>
      <c r="E28" s="26">
        <f>Februari!K28</f>
        <v>0</v>
      </c>
      <c r="F28" s="26">
        <f t="shared" si="136"/>
        <v>0</v>
      </c>
      <c r="G28" s="68">
        <v>0</v>
      </c>
      <c r="H28" s="59">
        <v>0</v>
      </c>
      <c r="I28" s="26">
        <f t="shared" si="137"/>
        <v>0</v>
      </c>
      <c r="J28" s="26">
        <f t="shared" ref="J28:K28" si="271">SUM(D28+G28)</f>
        <v>0</v>
      </c>
      <c r="K28" s="26">
        <f t="shared" si="271"/>
        <v>0</v>
      </c>
      <c r="L28" s="27">
        <f t="shared" si="139"/>
        <v>0</v>
      </c>
      <c r="M28" s="28">
        <f>Februari!S28</f>
        <v>0</v>
      </c>
      <c r="N28" s="26">
        <f>Februari!T28</f>
        <v>0</v>
      </c>
      <c r="O28" s="26">
        <f t="shared" si="140"/>
        <v>0</v>
      </c>
      <c r="P28" s="26"/>
      <c r="Q28" s="26"/>
      <c r="R28" s="26">
        <f t="shared" si="141"/>
        <v>0</v>
      </c>
      <c r="S28" s="26">
        <f t="shared" ref="S28:T28" si="272">SUM(M28+P28)</f>
        <v>0</v>
      </c>
      <c r="T28" s="26">
        <f t="shared" si="272"/>
        <v>0</v>
      </c>
      <c r="U28" s="27">
        <f t="shared" si="143"/>
        <v>0</v>
      </c>
      <c r="V28" s="28">
        <f>Februari!AB28</f>
        <v>4</v>
      </c>
      <c r="W28" s="28">
        <f>Februari!AC28</f>
        <v>3</v>
      </c>
      <c r="X28" s="26">
        <f t="shared" si="144"/>
        <v>7</v>
      </c>
      <c r="Y28" s="68">
        <v>0</v>
      </c>
      <c r="Z28" s="59">
        <v>0</v>
      </c>
      <c r="AA28" s="26">
        <f t="shared" si="145"/>
        <v>0</v>
      </c>
      <c r="AB28" s="26">
        <f t="shared" ref="AB28:AC28" si="273">SUM(V28+Y28)</f>
        <v>4</v>
      </c>
      <c r="AC28" s="26">
        <f t="shared" si="273"/>
        <v>3</v>
      </c>
      <c r="AD28" s="27">
        <f t="shared" si="147"/>
        <v>7</v>
      </c>
      <c r="AE28" s="28">
        <f>Februari!AK28</f>
        <v>19</v>
      </c>
      <c r="AF28" s="28">
        <f>Februari!AL28</f>
        <v>70</v>
      </c>
      <c r="AG28" s="26">
        <f t="shared" si="148"/>
        <v>89</v>
      </c>
      <c r="AH28" s="25">
        <v>21</v>
      </c>
      <c r="AI28" s="25">
        <v>48</v>
      </c>
      <c r="AJ28" s="26">
        <f t="shared" si="149"/>
        <v>69</v>
      </c>
      <c r="AK28" s="26">
        <f t="shared" ref="AK28:AL28" si="274">SUM(AE28+AH28)</f>
        <v>40</v>
      </c>
      <c r="AL28" s="26">
        <f t="shared" si="274"/>
        <v>118</v>
      </c>
      <c r="AM28" s="27">
        <f t="shared" si="151"/>
        <v>158</v>
      </c>
      <c r="AN28" s="30">
        <f>Februari!AT28</f>
        <v>4</v>
      </c>
      <c r="AO28" s="26">
        <f>Februari!AU28</f>
        <v>6</v>
      </c>
      <c r="AP28" s="26">
        <f t="shared" si="152"/>
        <v>10</v>
      </c>
      <c r="AQ28" s="25">
        <v>3</v>
      </c>
      <c r="AR28" s="25">
        <v>2</v>
      </c>
      <c r="AS28" s="26">
        <f t="shared" si="153"/>
        <v>5</v>
      </c>
      <c r="AT28" s="26">
        <f t="shared" ref="AT28:AU28" si="275">SUM(AN28+AQ28)</f>
        <v>7</v>
      </c>
      <c r="AU28" s="26">
        <f t="shared" si="275"/>
        <v>8</v>
      </c>
      <c r="AV28" s="27">
        <f t="shared" si="155"/>
        <v>15</v>
      </c>
      <c r="AW28" s="28">
        <f>Februari!BC28</f>
        <v>0</v>
      </c>
      <c r="AX28" s="28">
        <f>Februari!BD28</f>
        <v>0</v>
      </c>
      <c r="AY28" s="26">
        <f t="shared" si="156"/>
        <v>0</v>
      </c>
      <c r="AZ28" s="25">
        <v>0</v>
      </c>
      <c r="BA28" s="25">
        <v>0</v>
      </c>
      <c r="BB28" s="26">
        <f t="shared" si="157"/>
        <v>0</v>
      </c>
      <c r="BC28" s="26">
        <f t="shared" ref="BC28:BD28" si="276">SUM(AW28+AZ28)</f>
        <v>0</v>
      </c>
      <c r="BD28" s="26">
        <f t="shared" si="276"/>
        <v>0</v>
      </c>
      <c r="BE28" s="27">
        <f t="shared" si="159"/>
        <v>0</v>
      </c>
      <c r="BF28" s="30">
        <f>Februari!BL28</f>
        <v>3</v>
      </c>
      <c r="BG28" s="26">
        <f>Februari!BM28</f>
        <v>3</v>
      </c>
      <c r="BH28" s="26">
        <f t="shared" si="160"/>
        <v>6</v>
      </c>
      <c r="BI28" s="48">
        <v>0</v>
      </c>
      <c r="BJ28" s="46">
        <v>0</v>
      </c>
      <c r="BK28" s="26">
        <f t="shared" si="161"/>
        <v>0</v>
      </c>
      <c r="BL28" s="26">
        <f t="shared" ref="BL28:BM28" si="277">SUM(BF28+BI28)</f>
        <v>3</v>
      </c>
      <c r="BM28" s="26">
        <f t="shared" si="277"/>
        <v>3</v>
      </c>
      <c r="BN28" s="27">
        <f t="shared" si="163"/>
        <v>6</v>
      </c>
      <c r="BO28" s="28">
        <f>Februari!BU28</f>
        <v>2</v>
      </c>
      <c r="BP28" s="28">
        <f>Februari!BV28</f>
        <v>1</v>
      </c>
      <c r="BQ28" s="26">
        <f t="shared" si="164"/>
        <v>3</v>
      </c>
      <c r="BR28" s="25">
        <v>0</v>
      </c>
      <c r="BS28" s="25">
        <v>0</v>
      </c>
      <c r="BT28" s="26">
        <f t="shared" si="165"/>
        <v>0</v>
      </c>
      <c r="BU28" s="26">
        <f t="shared" ref="BU28:BV28" si="278">SUM(BO28+BR28)</f>
        <v>2</v>
      </c>
      <c r="BV28" s="26">
        <f t="shared" si="278"/>
        <v>1</v>
      </c>
      <c r="BW28" s="27">
        <f t="shared" si="167"/>
        <v>3</v>
      </c>
      <c r="BX28" s="30">
        <f>Februari!CD28</f>
        <v>1</v>
      </c>
      <c r="BY28" s="26">
        <f>Februari!CE28</f>
        <v>1</v>
      </c>
      <c r="BZ28" s="26">
        <f t="shared" si="168"/>
        <v>2</v>
      </c>
      <c r="CA28" s="25">
        <v>5</v>
      </c>
      <c r="CB28" s="25">
        <v>6</v>
      </c>
      <c r="CC28" s="26">
        <f t="shared" si="169"/>
        <v>11</v>
      </c>
      <c r="CD28" s="26">
        <f t="shared" ref="CD28:CE28" si="279">SUM(BX28+CA28)</f>
        <v>6</v>
      </c>
      <c r="CE28" s="26">
        <f t="shared" si="279"/>
        <v>7</v>
      </c>
      <c r="CF28" s="27">
        <f t="shared" si="171"/>
        <v>13</v>
      </c>
      <c r="CG28" s="28">
        <f>Februari!CM28</f>
        <v>0</v>
      </c>
      <c r="CH28" s="28">
        <f>Februari!CN28</f>
        <v>0</v>
      </c>
      <c r="CI28" s="26">
        <f t="shared" si="172"/>
        <v>0</v>
      </c>
      <c r="CJ28" s="26"/>
      <c r="CK28" s="25">
        <v>1</v>
      </c>
      <c r="CL28" s="26">
        <f t="shared" si="173"/>
        <v>1</v>
      </c>
      <c r="CM28" s="26">
        <f t="shared" ref="CM28:CN28" si="280">SUM(CG28+CJ28)</f>
        <v>0</v>
      </c>
      <c r="CN28" s="26">
        <f t="shared" si="280"/>
        <v>1</v>
      </c>
      <c r="CO28" s="27">
        <f t="shared" si="175"/>
        <v>1</v>
      </c>
      <c r="CP28" s="95">
        <f ca="1">IFERROR(__xludf.DUMMYFUNCTION("""COMPUTED_VALUE"""),33)</f>
        <v>33</v>
      </c>
      <c r="CQ28" s="96">
        <f ca="1">IFERROR(__xludf.DUMMYFUNCTION("""COMPUTED_VALUE"""),45)</f>
        <v>45</v>
      </c>
      <c r="CR28" s="96">
        <f ca="1">IFERROR(__xludf.DUMMYFUNCTION("""COMPUTED_VALUE"""),78)</f>
        <v>78</v>
      </c>
      <c r="CS28" s="100">
        <f ca="1">IFERROR(__xludf.DUMMYFUNCTION("""COMPUTED_VALUE"""),9)</f>
        <v>9</v>
      </c>
      <c r="CT28" s="100">
        <f ca="1">IFERROR(__xludf.DUMMYFUNCTION("""COMPUTED_VALUE"""),16)</f>
        <v>16</v>
      </c>
      <c r="CU28" s="100">
        <f ca="1">IFERROR(__xludf.DUMMYFUNCTION("""COMPUTED_VALUE"""),25)</f>
        <v>25</v>
      </c>
      <c r="CV28" s="96">
        <f ca="1">IFERROR(__xludf.DUMMYFUNCTION("""COMPUTED_VALUE"""),42)</f>
        <v>42</v>
      </c>
      <c r="CW28" s="96">
        <f ca="1">IFERROR(__xludf.DUMMYFUNCTION("""COMPUTED_VALUE"""),61)</f>
        <v>61</v>
      </c>
      <c r="CX28" s="97">
        <f ca="1">IFERROR(__xludf.DUMMYFUNCTION("""COMPUTED_VALUE"""),103)</f>
        <v>103</v>
      </c>
      <c r="CY28" s="28">
        <f>Februari!DE28</f>
        <v>1</v>
      </c>
      <c r="CZ28" s="28">
        <f>Februari!DF28</f>
        <v>1</v>
      </c>
      <c r="DA28" s="26">
        <f t="shared" si="176"/>
        <v>2</v>
      </c>
      <c r="DB28" s="25">
        <v>1</v>
      </c>
      <c r="DC28" s="25">
        <v>6</v>
      </c>
      <c r="DD28" s="26">
        <f t="shared" si="177"/>
        <v>7</v>
      </c>
      <c r="DE28" s="26">
        <f t="shared" ref="DE28:DF28" si="281">SUM(CY28+DB28)</f>
        <v>2</v>
      </c>
      <c r="DF28" s="26">
        <f t="shared" si="281"/>
        <v>7</v>
      </c>
      <c r="DG28" s="27">
        <f t="shared" si="179"/>
        <v>9</v>
      </c>
      <c r="DH28" s="30">
        <f>Februari!DN28</f>
        <v>15</v>
      </c>
      <c r="DI28" s="26">
        <f>Februari!DO28</f>
        <v>18</v>
      </c>
      <c r="DJ28" s="26">
        <f t="shared" si="180"/>
        <v>33</v>
      </c>
      <c r="DK28" s="66">
        <v>2</v>
      </c>
      <c r="DL28" s="67">
        <v>7</v>
      </c>
      <c r="DM28" s="26">
        <f t="shared" si="181"/>
        <v>9</v>
      </c>
      <c r="DN28" s="26">
        <f t="shared" ref="DN28:DO28" si="282">SUM(DH28+DK28)</f>
        <v>17</v>
      </c>
      <c r="DO28" s="26">
        <f t="shared" si="282"/>
        <v>25</v>
      </c>
      <c r="DP28" s="27">
        <f t="shared" si="183"/>
        <v>42</v>
      </c>
      <c r="DQ28" s="28">
        <f>Februari!DW28</f>
        <v>8</v>
      </c>
      <c r="DR28" s="28">
        <f>Februari!DX28</f>
        <v>7</v>
      </c>
      <c r="DS28" s="26">
        <f t="shared" si="184"/>
        <v>15</v>
      </c>
      <c r="DT28" s="25">
        <v>23</v>
      </c>
      <c r="DU28" s="25">
        <v>34</v>
      </c>
      <c r="DV28" s="26">
        <f t="shared" si="185"/>
        <v>57</v>
      </c>
      <c r="DW28" s="26">
        <f t="shared" ref="DW28:DX28" si="283">SUM(DQ28+DT28)</f>
        <v>31</v>
      </c>
      <c r="DX28" s="26">
        <f t="shared" si="283"/>
        <v>41</v>
      </c>
      <c r="DY28" s="27">
        <f t="shared" si="187"/>
        <v>72</v>
      </c>
      <c r="DZ28" s="30">
        <f>Februari!EF28</f>
        <v>8</v>
      </c>
      <c r="EA28" s="26">
        <f>Februari!EG28</f>
        <v>7</v>
      </c>
      <c r="EB28" s="26">
        <f t="shared" si="188"/>
        <v>15</v>
      </c>
      <c r="EC28" s="25">
        <v>1</v>
      </c>
      <c r="ED28" s="25">
        <v>1</v>
      </c>
      <c r="EE28" s="26">
        <f t="shared" si="189"/>
        <v>2</v>
      </c>
      <c r="EF28" s="26">
        <f t="shared" ref="EF28:EG28" si="284">SUM(DZ28+EC28)</f>
        <v>9</v>
      </c>
      <c r="EG28" s="26">
        <f t="shared" si="284"/>
        <v>8</v>
      </c>
      <c r="EH28" s="27">
        <f t="shared" si="191"/>
        <v>17</v>
      </c>
      <c r="EI28" s="30">
        <f>Februari!EO28</f>
        <v>8</v>
      </c>
      <c r="EJ28" s="26">
        <f>Februari!EP28</f>
        <v>10</v>
      </c>
      <c r="EK28" s="26">
        <f t="shared" si="192"/>
        <v>18</v>
      </c>
      <c r="EL28" s="25">
        <v>23</v>
      </c>
      <c r="EM28" s="25">
        <v>29</v>
      </c>
      <c r="EN28" s="26">
        <f t="shared" si="193"/>
        <v>52</v>
      </c>
      <c r="EO28" s="26">
        <f t="shared" ref="EO28:EP28" si="285">SUM(EI28+EL28)</f>
        <v>31</v>
      </c>
      <c r="EP28" s="26">
        <f t="shared" si="285"/>
        <v>39</v>
      </c>
      <c r="EQ28" s="27">
        <f t="shared" si="195"/>
        <v>70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30">
        <f>Februari!J29</f>
        <v>20</v>
      </c>
      <c r="E29" s="26">
        <f>Februari!K29</f>
        <v>41</v>
      </c>
      <c r="F29" s="26">
        <f t="shared" si="136"/>
        <v>61</v>
      </c>
      <c r="G29" s="68">
        <v>11</v>
      </c>
      <c r="H29" s="59">
        <v>23</v>
      </c>
      <c r="I29" s="26">
        <f t="shared" si="137"/>
        <v>34</v>
      </c>
      <c r="J29" s="26">
        <f t="shared" ref="J29:K29" si="286">SUM(D29+G29)</f>
        <v>31</v>
      </c>
      <c r="K29" s="26">
        <f t="shared" si="286"/>
        <v>64</v>
      </c>
      <c r="L29" s="27">
        <f t="shared" si="139"/>
        <v>95</v>
      </c>
      <c r="M29" s="28">
        <f>Februari!S29</f>
        <v>16</v>
      </c>
      <c r="N29" s="26">
        <f>Februari!T29</f>
        <v>23</v>
      </c>
      <c r="O29" s="26">
        <f t="shared" si="140"/>
        <v>39</v>
      </c>
      <c r="P29" s="25">
        <v>5</v>
      </c>
      <c r="Q29" s="25">
        <v>20</v>
      </c>
      <c r="R29" s="26">
        <f t="shared" si="141"/>
        <v>25</v>
      </c>
      <c r="S29" s="26">
        <f t="shared" ref="S29:T29" si="287">SUM(M29+P29)</f>
        <v>21</v>
      </c>
      <c r="T29" s="26">
        <f t="shared" si="287"/>
        <v>43</v>
      </c>
      <c r="U29" s="27">
        <f t="shared" si="143"/>
        <v>64</v>
      </c>
      <c r="V29" s="28">
        <f>Februari!AB29</f>
        <v>31</v>
      </c>
      <c r="W29" s="28">
        <f>Februari!AC29</f>
        <v>83</v>
      </c>
      <c r="X29" s="26">
        <f t="shared" si="144"/>
        <v>114</v>
      </c>
      <c r="Y29" s="68">
        <v>27</v>
      </c>
      <c r="Z29" s="59">
        <v>60</v>
      </c>
      <c r="AA29" s="26">
        <f t="shared" si="145"/>
        <v>87</v>
      </c>
      <c r="AB29" s="26">
        <f t="shared" ref="AB29:AC29" si="288">SUM(V29+Y29)</f>
        <v>58</v>
      </c>
      <c r="AC29" s="26">
        <f t="shared" si="288"/>
        <v>143</v>
      </c>
      <c r="AD29" s="27">
        <f t="shared" si="147"/>
        <v>201</v>
      </c>
      <c r="AE29" s="28">
        <f>Februari!AK29</f>
        <v>42</v>
      </c>
      <c r="AF29" s="28">
        <f>Februari!AL29</f>
        <v>136</v>
      </c>
      <c r="AG29" s="26">
        <f t="shared" si="148"/>
        <v>178</v>
      </c>
      <c r="AH29" s="25">
        <v>29</v>
      </c>
      <c r="AI29" s="25">
        <v>76</v>
      </c>
      <c r="AJ29" s="26">
        <f t="shared" si="149"/>
        <v>105</v>
      </c>
      <c r="AK29" s="26">
        <f t="shared" ref="AK29:AL29" si="289">SUM(AE29+AH29)</f>
        <v>71</v>
      </c>
      <c r="AL29" s="26">
        <f t="shared" si="289"/>
        <v>212</v>
      </c>
      <c r="AM29" s="27">
        <f t="shared" si="151"/>
        <v>283</v>
      </c>
      <c r="AN29" s="30">
        <f>Februari!AT29</f>
        <v>35</v>
      </c>
      <c r="AO29" s="26">
        <f>Februari!AU29</f>
        <v>109</v>
      </c>
      <c r="AP29" s="26">
        <f t="shared" si="152"/>
        <v>144</v>
      </c>
      <c r="AQ29" s="25">
        <v>34</v>
      </c>
      <c r="AR29" s="25">
        <v>67</v>
      </c>
      <c r="AS29" s="26">
        <f t="shared" si="153"/>
        <v>101</v>
      </c>
      <c r="AT29" s="26">
        <f t="shared" ref="AT29:AU29" si="290">SUM(AN29+AQ29)</f>
        <v>69</v>
      </c>
      <c r="AU29" s="26">
        <f t="shared" si="290"/>
        <v>176</v>
      </c>
      <c r="AV29" s="27">
        <f t="shared" si="155"/>
        <v>245</v>
      </c>
      <c r="AW29" s="28">
        <f>Februari!BC29</f>
        <v>74</v>
      </c>
      <c r="AX29" s="28">
        <f>Februari!BD29</f>
        <v>147</v>
      </c>
      <c r="AY29" s="26">
        <f t="shared" si="156"/>
        <v>221</v>
      </c>
      <c r="AZ29" s="25">
        <v>80</v>
      </c>
      <c r="BA29" s="25">
        <v>136</v>
      </c>
      <c r="BB29" s="26">
        <f t="shared" si="157"/>
        <v>216</v>
      </c>
      <c r="BC29" s="26">
        <f t="shared" ref="BC29:BD29" si="291">SUM(AW29+AZ29)</f>
        <v>154</v>
      </c>
      <c r="BD29" s="26">
        <f t="shared" si="291"/>
        <v>283</v>
      </c>
      <c r="BE29" s="27">
        <f t="shared" si="159"/>
        <v>437</v>
      </c>
      <c r="BF29" s="30">
        <f>Februari!BL29</f>
        <v>5</v>
      </c>
      <c r="BG29" s="26">
        <f>Februari!BM29</f>
        <v>20</v>
      </c>
      <c r="BH29" s="26">
        <f t="shared" si="160"/>
        <v>25</v>
      </c>
      <c r="BI29" s="48">
        <v>0</v>
      </c>
      <c r="BJ29" s="46">
        <v>0</v>
      </c>
      <c r="BK29" s="26">
        <f t="shared" si="161"/>
        <v>0</v>
      </c>
      <c r="BL29" s="26">
        <f t="shared" ref="BL29:BM29" si="292">SUM(BF29+BI29)</f>
        <v>5</v>
      </c>
      <c r="BM29" s="26">
        <f t="shared" si="292"/>
        <v>20</v>
      </c>
      <c r="BN29" s="27">
        <f t="shared" si="163"/>
        <v>25</v>
      </c>
      <c r="BO29" s="28">
        <f>Februari!BU29</f>
        <v>20</v>
      </c>
      <c r="BP29" s="28">
        <f>Februari!BV29</f>
        <v>34</v>
      </c>
      <c r="BQ29" s="26">
        <f t="shared" si="164"/>
        <v>54</v>
      </c>
      <c r="BR29" s="25">
        <v>8</v>
      </c>
      <c r="BS29" s="25">
        <v>37</v>
      </c>
      <c r="BT29" s="26">
        <f t="shared" si="165"/>
        <v>45</v>
      </c>
      <c r="BU29" s="26">
        <f t="shared" ref="BU29:BV29" si="293">SUM(BO29+BR29)</f>
        <v>28</v>
      </c>
      <c r="BV29" s="26">
        <f t="shared" si="293"/>
        <v>71</v>
      </c>
      <c r="BW29" s="27">
        <f t="shared" si="167"/>
        <v>99</v>
      </c>
      <c r="BX29" s="30">
        <f>Februari!CD29</f>
        <v>12</v>
      </c>
      <c r="BY29" s="26">
        <f>Februari!CE29</f>
        <v>41</v>
      </c>
      <c r="BZ29" s="26">
        <f t="shared" si="168"/>
        <v>53</v>
      </c>
      <c r="CA29" s="25">
        <v>10</v>
      </c>
      <c r="CB29" s="25">
        <v>19</v>
      </c>
      <c r="CC29" s="26">
        <f t="shared" si="169"/>
        <v>29</v>
      </c>
      <c r="CD29" s="26">
        <f t="shared" ref="CD29:CE29" si="294">SUM(BX29+CA29)</f>
        <v>22</v>
      </c>
      <c r="CE29" s="26">
        <f t="shared" si="294"/>
        <v>60</v>
      </c>
      <c r="CF29" s="27">
        <f t="shared" si="171"/>
        <v>82</v>
      </c>
      <c r="CG29" s="28">
        <f>Februari!CM29</f>
        <v>16</v>
      </c>
      <c r="CH29" s="28">
        <f>Februari!CN29</f>
        <v>71</v>
      </c>
      <c r="CI29" s="26">
        <f t="shared" si="172"/>
        <v>87</v>
      </c>
      <c r="CJ29" s="25">
        <v>40</v>
      </c>
      <c r="CK29" s="25">
        <v>97</v>
      </c>
      <c r="CL29" s="26">
        <f t="shared" si="173"/>
        <v>137</v>
      </c>
      <c r="CM29" s="26">
        <f t="shared" ref="CM29:CN29" si="295">SUM(CG29+CJ29)</f>
        <v>56</v>
      </c>
      <c r="CN29" s="26">
        <f t="shared" si="295"/>
        <v>168</v>
      </c>
      <c r="CO29" s="27">
        <f t="shared" si="175"/>
        <v>224</v>
      </c>
      <c r="CP29" s="95">
        <f ca="1">IFERROR(__xludf.DUMMYFUNCTION("""COMPUTED_VALUE"""),26)</f>
        <v>26</v>
      </c>
      <c r="CQ29" s="96">
        <f ca="1">IFERROR(__xludf.DUMMYFUNCTION("""COMPUTED_VALUE"""),57)</f>
        <v>57</v>
      </c>
      <c r="CR29" s="96">
        <f ca="1">IFERROR(__xludf.DUMMYFUNCTION("""COMPUTED_VALUE"""),83)</f>
        <v>83</v>
      </c>
      <c r="CS29" s="100">
        <f ca="1">IFERROR(__xludf.DUMMYFUNCTION("""COMPUTED_VALUE"""),9)</f>
        <v>9</v>
      </c>
      <c r="CT29" s="100">
        <f ca="1">IFERROR(__xludf.DUMMYFUNCTION("""COMPUTED_VALUE"""),31)</f>
        <v>31</v>
      </c>
      <c r="CU29" s="100">
        <f ca="1">IFERROR(__xludf.DUMMYFUNCTION("""COMPUTED_VALUE"""),40)</f>
        <v>40</v>
      </c>
      <c r="CV29" s="96">
        <f ca="1">IFERROR(__xludf.DUMMYFUNCTION("""COMPUTED_VALUE"""),35)</f>
        <v>35</v>
      </c>
      <c r="CW29" s="96">
        <f ca="1">IFERROR(__xludf.DUMMYFUNCTION("""COMPUTED_VALUE"""),88)</f>
        <v>88</v>
      </c>
      <c r="CX29" s="97">
        <f ca="1">IFERROR(__xludf.DUMMYFUNCTION("""COMPUTED_VALUE"""),123)</f>
        <v>123</v>
      </c>
      <c r="CY29" s="28">
        <f>Februari!DE29</f>
        <v>10</v>
      </c>
      <c r="CZ29" s="28">
        <f>Februari!DF29</f>
        <v>24</v>
      </c>
      <c r="DA29" s="26">
        <f t="shared" si="176"/>
        <v>34</v>
      </c>
      <c r="DB29" s="25">
        <v>2</v>
      </c>
      <c r="DC29" s="25">
        <v>9</v>
      </c>
      <c r="DD29" s="26">
        <f t="shared" si="177"/>
        <v>11</v>
      </c>
      <c r="DE29" s="26">
        <f t="shared" ref="DE29:DF29" si="296">SUM(CY29+DB29)</f>
        <v>12</v>
      </c>
      <c r="DF29" s="26">
        <f t="shared" si="296"/>
        <v>33</v>
      </c>
      <c r="DG29" s="27">
        <f t="shared" si="179"/>
        <v>45</v>
      </c>
      <c r="DH29" s="30">
        <f>Februari!DN29</f>
        <v>45</v>
      </c>
      <c r="DI29" s="26">
        <f>Februari!DO29</f>
        <v>95</v>
      </c>
      <c r="DJ29" s="26">
        <f t="shared" si="180"/>
        <v>140</v>
      </c>
      <c r="DK29" s="66">
        <v>43</v>
      </c>
      <c r="DL29" s="67">
        <v>92</v>
      </c>
      <c r="DM29" s="26">
        <f t="shared" si="181"/>
        <v>135</v>
      </c>
      <c r="DN29" s="26">
        <f t="shared" ref="DN29:DO29" si="297">SUM(DH29+DK29)</f>
        <v>88</v>
      </c>
      <c r="DO29" s="26">
        <f t="shared" si="297"/>
        <v>187</v>
      </c>
      <c r="DP29" s="27">
        <f t="shared" si="183"/>
        <v>275</v>
      </c>
      <c r="DQ29" s="28">
        <f>Februari!DW29</f>
        <v>12</v>
      </c>
      <c r="DR29" s="28">
        <f>Februari!DX29</f>
        <v>31</v>
      </c>
      <c r="DS29" s="26">
        <f t="shared" si="184"/>
        <v>43</v>
      </c>
      <c r="DT29" s="25">
        <v>25</v>
      </c>
      <c r="DU29" s="25">
        <v>51</v>
      </c>
      <c r="DV29" s="26">
        <f t="shared" si="185"/>
        <v>76</v>
      </c>
      <c r="DW29" s="26">
        <f t="shared" ref="DW29:DX29" si="298">SUM(DQ29+DT29)</f>
        <v>37</v>
      </c>
      <c r="DX29" s="26">
        <f t="shared" si="298"/>
        <v>82</v>
      </c>
      <c r="DY29" s="27">
        <f t="shared" si="187"/>
        <v>119</v>
      </c>
      <c r="DZ29" s="30">
        <f>Februari!EF29</f>
        <v>28</v>
      </c>
      <c r="EA29" s="26">
        <f>Februari!EG29</f>
        <v>65</v>
      </c>
      <c r="EB29" s="26">
        <f t="shared" si="188"/>
        <v>93</v>
      </c>
      <c r="EC29" s="25">
        <v>35</v>
      </c>
      <c r="ED29" s="25">
        <v>59</v>
      </c>
      <c r="EE29" s="26">
        <f t="shared" si="189"/>
        <v>94</v>
      </c>
      <c r="EF29" s="26">
        <f t="shared" ref="EF29:EG29" si="299">SUM(DZ29+EC29)</f>
        <v>63</v>
      </c>
      <c r="EG29" s="26">
        <f t="shared" si="299"/>
        <v>124</v>
      </c>
      <c r="EH29" s="27">
        <f t="shared" si="191"/>
        <v>187</v>
      </c>
      <c r="EI29" s="30">
        <f>Februari!EO29</f>
        <v>13</v>
      </c>
      <c r="EJ29" s="26">
        <f>Februari!EP29</f>
        <v>32</v>
      </c>
      <c r="EK29" s="26">
        <f t="shared" si="192"/>
        <v>45</v>
      </c>
      <c r="EL29" s="25">
        <v>33</v>
      </c>
      <c r="EM29" s="25">
        <v>39</v>
      </c>
      <c r="EN29" s="26">
        <f t="shared" si="193"/>
        <v>72</v>
      </c>
      <c r="EO29" s="26">
        <f t="shared" ref="EO29:EP29" si="300">SUM(EI29+EL29)</f>
        <v>46</v>
      </c>
      <c r="EP29" s="26">
        <f t="shared" si="300"/>
        <v>71</v>
      </c>
      <c r="EQ29" s="27">
        <f t="shared" si="195"/>
        <v>117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30">
        <f>Februari!J30</f>
        <v>0</v>
      </c>
      <c r="E30" s="26">
        <f>Februari!K30</f>
        <v>0</v>
      </c>
      <c r="F30" s="26">
        <f t="shared" si="136"/>
        <v>0</v>
      </c>
      <c r="G30" s="68">
        <v>0</v>
      </c>
      <c r="H30" s="59">
        <v>0</v>
      </c>
      <c r="I30" s="26">
        <f t="shared" si="137"/>
        <v>0</v>
      </c>
      <c r="J30" s="26">
        <f t="shared" ref="J30:K30" si="301">SUM(D30+G30)</f>
        <v>0</v>
      </c>
      <c r="K30" s="26">
        <f t="shared" si="301"/>
        <v>0</v>
      </c>
      <c r="L30" s="27">
        <f t="shared" si="139"/>
        <v>0</v>
      </c>
      <c r="M30" s="28">
        <f>Februari!S30</f>
        <v>0</v>
      </c>
      <c r="N30" s="26">
        <f>Februari!T30</f>
        <v>0</v>
      </c>
      <c r="O30" s="26">
        <f t="shared" si="140"/>
        <v>0</v>
      </c>
      <c r="P30" s="26"/>
      <c r="Q30" s="26"/>
      <c r="R30" s="26">
        <f t="shared" si="141"/>
        <v>0</v>
      </c>
      <c r="S30" s="26">
        <f t="shared" ref="S30:T30" si="302">SUM(M30+P30)</f>
        <v>0</v>
      </c>
      <c r="T30" s="26">
        <f t="shared" si="302"/>
        <v>0</v>
      </c>
      <c r="U30" s="27">
        <f t="shared" si="143"/>
        <v>0</v>
      </c>
      <c r="V30" s="28">
        <f>Februari!AB30</f>
        <v>0</v>
      </c>
      <c r="W30" s="28">
        <f>Februari!AC30</f>
        <v>2</v>
      </c>
      <c r="X30" s="26">
        <f t="shared" si="144"/>
        <v>2</v>
      </c>
      <c r="Y30" s="68">
        <v>0</v>
      </c>
      <c r="Z30" s="59">
        <v>0</v>
      </c>
      <c r="AA30" s="26">
        <f t="shared" si="145"/>
        <v>0</v>
      </c>
      <c r="AB30" s="26">
        <f t="shared" ref="AB30:AC30" si="303">SUM(V30+Y30)</f>
        <v>0</v>
      </c>
      <c r="AC30" s="26">
        <f t="shared" si="303"/>
        <v>2</v>
      </c>
      <c r="AD30" s="27">
        <f t="shared" si="147"/>
        <v>2</v>
      </c>
      <c r="AE30" s="28">
        <f>Februari!AK30</f>
        <v>1</v>
      </c>
      <c r="AF30" s="28">
        <f>Februari!AL30</f>
        <v>4</v>
      </c>
      <c r="AG30" s="26">
        <f t="shared" si="148"/>
        <v>5</v>
      </c>
      <c r="AH30" s="25">
        <v>15</v>
      </c>
      <c r="AI30" s="25">
        <v>28</v>
      </c>
      <c r="AJ30" s="26">
        <f t="shared" si="149"/>
        <v>43</v>
      </c>
      <c r="AK30" s="26">
        <f t="shared" ref="AK30:AL30" si="304">SUM(AE30+AH30)</f>
        <v>16</v>
      </c>
      <c r="AL30" s="26">
        <f t="shared" si="304"/>
        <v>32</v>
      </c>
      <c r="AM30" s="27">
        <f t="shared" si="151"/>
        <v>48</v>
      </c>
      <c r="AN30" s="30">
        <f>Februari!AT30</f>
        <v>4</v>
      </c>
      <c r="AO30" s="26">
        <f>Februari!AU30</f>
        <v>1</v>
      </c>
      <c r="AP30" s="26">
        <f t="shared" si="152"/>
        <v>5</v>
      </c>
      <c r="AQ30" s="25">
        <v>1</v>
      </c>
      <c r="AR30" s="25">
        <v>2</v>
      </c>
      <c r="AS30" s="26">
        <f t="shared" si="153"/>
        <v>3</v>
      </c>
      <c r="AT30" s="26">
        <f t="shared" ref="AT30:AU30" si="305">SUM(AN30+AQ30)</f>
        <v>5</v>
      </c>
      <c r="AU30" s="26">
        <f t="shared" si="305"/>
        <v>3</v>
      </c>
      <c r="AV30" s="27">
        <f t="shared" si="155"/>
        <v>8</v>
      </c>
      <c r="AW30" s="28">
        <f>Februari!BC30</f>
        <v>2</v>
      </c>
      <c r="AX30" s="28">
        <f>Februari!BD30</f>
        <v>1</v>
      </c>
      <c r="AY30" s="26">
        <f t="shared" si="156"/>
        <v>3</v>
      </c>
      <c r="AZ30" s="25">
        <v>30</v>
      </c>
      <c r="BA30" s="25">
        <v>31</v>
      </c>
      <c r="BB30" s="26">
        <f t="shared" si="157"/>
        <v>61</v>
      </c>
      <c r="BC30" s="26">
        <f t="shared" ref="BC30:BD30" si="306">SUM(AW30+AZ30)</f>
        <v>32</v>
      </c>
      <c r="BD30" s="26">
        <f t="shared" si="306"/>
        <v>32</v>
      </c>
      <c r="BE30" s="27">
        <f t="shared" si="159"/>
        <v>64</v>
      </c>
      <c r="BF30" s="30">
        <f>Februari!BL30</f>
        <v>0</v>
      </c>
      <c r="BG30" s="26">
        <f>Februari!BM30</f>
        <v>0</v>
      </c>
      <c r="BH30" s="26">
        <f t="shared" si="160"/>
        <v>0</v>
      </c>
      <c r="BI30" s="48">
        <v>0</v>
      </c>
      <c r="BJ30" s="46">
        <v>0</v>
      </c>
      <c r="BK30" s="26">
        <f t="shared" si="161"/>
        <v>0</v>
      </c>
      <c r="BL30" s="26">
        <f t="shared" ref="BL30:BM30" si="307">SUM(BF30+BI30)</f>
        <v>0</v>
      </c>
      <c r="BM30" s="26">
        <f t="shared" si="307"/>
        <v>0</v>
      </c>
      <c r="BN30" s="27">
        <f t="shared" si="163"/>
        <v>0</v>
      </c>
      <c r="BO30" s="28">
        <f>Februari!BU30</f>
        <v>0</v>
      </c>
      <c r="BP30" s="28">
        <f>Februari!BV30</f>
        <v>2</v>
      </c>
      <c r="BQ30" s="26">
        <f t="shared" si="164"/>
        <v>2</v>
      </c>
      <c r="BR30" s="25">
        <v>0</v>
      </c>
      <c r="BS30" s="25">
        <v>0</v>
      </c>
      <c r="BT30" s="26">
        <f t="shared" si="165"/>
        <v>0</v>
      </c>
      <c r="BU30" s="26">
        <f t="shared" ref="BU30:BV30" si="308">SUM(BO30+BR30)</f>
        <v>0</v>
      </c>
      <c r="BV30" s="26">
        <f t="shared" si="308"/>
        <v>2</v>
      </c>
      <c r="BW30" s="27">
        <f t="shared" si="167"/>
        <v>2</v>
      </c>
      <c r="BX30" s="30">
        <f>Februari!CD30</f>
        <v>0</v>
      </c>
      <c r="BY30" s="26">
        <f>Februari!CE30</f>
        <v>1</v>
      </c>
      <c r="BZ30" s="26">
        <f t="shared" si="168"/>
        <v>1</v>
      </c>
      <c r="CA30" s="25">
        <v>5</v>
      </c>
      <c r="CB30" s="25">
        <v>6</v>
      </c>
      <c r="CC30" s="26">
        <f t="shared" si="169"/>
        <v>11</v>
      </c>
      <c r="CD30" s="26">
        <f t="shared" ref="CD30:CE30" si="309">SUM(BX30+CA30)</f>
        <v>5</v>
      </c>
      <c r="CE30" s="26">
        <f t="shared" si="309"/>
        <v>7</v>
      </c>
      <c r="CF30" s="27">
        <f t="shared" si="171"/>
        <v>12</v>
      </c>
      <c r="CG30" s="28">
        <f>Februari!CM30</f>
        <v>0</v>
      </c>
      <c r="CH30" s="28">
        <f>Februari!CN30</f>
        <v>1</v>
      </c>
      <c r="CI30" s="26">
        <f t="shared" si="172"/>
        <v>1</v>
      </c>
      <c r="CJ30" s="26"/>
      <c r="CK30" s="25">
        <v>1</v>
      </c>
      <c r="CL30" s="26">
        <f t="shared" si="173"/>
        <v>1</v>
      </c>
      <c r="CM30" s="26">
        <f t="shared" ref="CM30:CN30" si="310">SUM(CG30+CJ30)</f>
        <v>0</v>
      </c>
      <c r="CN30" s="26">
        <f t="shared" si="310"/>
        <v>2</v>
      </c>
      <c r="CO30" s="27">
        <f t="shared" si="175"/>
        <v>2</v>
      </c>
      <c r="CP30" s="95">
        <f ca="1">IFERROR(__xludf.DUMMYFUNCTION("""COMPUTED_VALUE"""),14)</f>
        <v>14</v>
      </c>
      <c r="CQ30" s="96">
        <f ca="1">IFERROR(__xludf.DUMMYFUNCTION("""COMPUTED_VALUE"""),21)</f>
        <v>21</v>
      </c>
      <c r="CR30" s="96">
        <f ca="1">IFERROR(__xludf.DUMMYFUNCTION("""COMPUTED_VALUE"""),35)</f>
        <v>35</v>
      </c>
      <c r="CS30" s="100">
        <f ca="1">IFERROR(__xludf.DUMMYFUNCTION("""COMPUTED_VALUE"""),6)</f>
        <v>6</v>
      </c>
      <c r="CT30" s="100">
        <f ca="1">IFERROR(__xludf.DUMMYFUNCTION("""COMPUTED_VALUE"""),4)</f>
        <v>4</v>
      </c>
      <c r="CU30" s="100">
        <f ca="1">IFERROR(__xludf.DUMMYFUNCTION("""COMPUTED_VALUE"""),10)</f>
        <v>10</v>
      </c>
      <c r="CV30" s="96">
        <f ca="1">IFERROR(__xludf.DUMMYFUNCTION("""COMPUTED_VALUE"""),20)</f>
        <v>20</v>
      </c>
      <c r="CW30" s="96">
        <f ca="1">IFERROR(__xludf.DUMMYFUNCTION("""COMPUTED_VALUE"""),25)</f>
        <v>25</v>
      </c>
      <c r="CX30" s="97">
        <f ca="1">IFERROR(__xludf.DUMMYFUNCTION("""COMPUTED_VALUE"""),45)</f>
        <v>45</v>
      </c>
      <c r="CY30" s="28">
        <f>Februari!DE30</f>
        <v>0</v>
      </c>
      <c r="CZ30" s="28">
        <f>Februari!DF30</f>
        <v>1</v>
      </c>
      <c r="DA30" s="26">
        <f t="shared" si="176"/>
        <v>1</v>
      </c>
      <c r="DB30" s="25">
        <v>2</v>
      </c>
      <c r="DC30" s="25">
        <v>2</v>
      </c>
      <c r="DD30" s="26">
        <f t="shared" si="177"/>
        <v>4</v>
      </c>
      <c r="DE30" s="26">
        <f t="shared" ref="DE30:DF30" si="311">SUM(CY30+DB30)</f>
        <v>2</v>
      </c>
      <c r="DF30" s="26">
        <f t="shared" si="311"/>
        <v>3</v>
      </c>
      <c r="DG30" s="27">
        <f t="shared" si="179"/>
        <v>5</v>
      </c>
      <c r="DH30" s="30">
        <f>Februari!DN30</f>
        <v>5</v>
      </c>
      <c r="DI30" s="26">
        <f>Februari!DO30</f>
        <v>4</v>
      </c>
      <c r="DJ30" s="26">
        <f t="shared" si="180"/>
        <v>9</v>
      </c>
      <c r="DK30" s="66">
        <v>3</v>
      </c>
      <c r="DL30" s="67">
        <v>6</v>
      </c>
      <c r="DM30" s="26">
        <f t="shared" si="181"/>
        <v>9</v>
      </c>
      <c r="DN30" s="26">
        <f t="shared" ref="DN30:DO30" si="312">SUM(DH30+DK30)</f>
        <v>8</v>
      </c>
      <c r="DO30" s="26">
        <f t="shared" si="312"/>
        <v>10</v>
      </c>
      <c r="DP30" s="27">
        <f t="shared" si="183"/>
        <v>18</v>
      </c>
      <c r="DQ30" s="28">
        <f>Februari!DW30</f>
        <v>9</v>
      </c>
      <c r="DR30" s="28">
        <f>Februari!DX30</f>
        <v>6</v>
      </c>
      <c r="DS30" s="26">
        <f t="shared" si="184"/>
        <v>15</v>
      </c>
      <c r="DT30" s="25">
        <v>23</v>
      </c>
      <c r="DU30" s="25">
        <v>34</v>
      </c>
      <c r="DV30" s="26">
        <f t="shared" si="185"/>
        <v>57</v>
      </c>
      <c r="DW30" s="26">
        <f t="shared" ref="DW30:DX30" si="313">SUM(DQ30+DT30)</f>
        <v>32</v>
      </c>
      <c r="DX30" s="26">
        <f t="shared" si="313"/>
        <v>40</v>
      </c>
      <c r="DY30" s="27">
        <f t="shared" si="187"/>
        <v>72</v>
      </c>
      <c r="DZ30" s="30">
        <f>Februari!EF30</f>
        <v>5</v>
      </c>
      <c r="EA30" s="26">
        <f>Februari!EG30</f>
        <v>4</v>
      </c>
      <c r="EB30" s="26">
        <f t="shared" si="188"/>
        <v>9</v>
      </c>
      <c r="EC30" s="26"/>
      <c r="ED30" s="26"/>
      <c r="EE30" s="26">
        <f t="shared" si="189"/>
        <v>0</v>
      </c>
      <c r="EF30" s="26">
        <f t="shared" ref="EF30:EG30" si="314">SUM(DZ30+EC30)</f>
        <v>5</v>
      </c>
      <c r="EG30" s="26">
        <f t="shared" si="314"/>
        <v>4</v>
      </c>
      <c r="EH30" s="27">
        <f t="shared" si="191"/>
        <v>9</v>
      </c>
      <c r="EI30" s="30">
        <f>Februari!EO30</f>
        <v>5</v>
      </c>
      <c r="EJ30" s="26">
        <f>Februari!EP30</f>
        <v>2</v>
      </c>
      <c r="EK30" s="26">
        <f t="shared" si="192"/>
        <v>7</v>
      </c>
      <c r="EL30" s="25">
        <v>21</v>
      </c>
      <c r="EM30" s="25">
        <v>26</v>
      </c>
      <c r="EN30" s="26">
        <f t="shared" si="193"/>
        <v>47</v>
      </c>
      <c r="EO30" s="26">
        <f t="shared" ref="EO30:EP30" si="315">SUM(EI30+EL30)</f>
        <v>26</v>
      </c>
      <c r="EP30" s="26">
        <f t="shared" si="315"/>
        <v>28</v>
      </c>
      <c r="EQ30" s="27">
        <f t="shared" si="195"/>
        <v>54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30">
        <f>Februari!J31</f>
        <v>0</v>
      </c>
      <c r="E31" s="26">
        <f>Februari!K31</f>
        <v>0</v>
      </c>
      <c r="F31" s="26">
        <f t="shared" si="136"/>
        <v>0</v>
      </c>
      <c r="G31" s="68">
        <v>0</v>
      </c>
      <c r="H31" s="59">
        <v>0</v>
      </c>
      <c r="I31" s="26">
        <f t="shared" si="137"/>
        <v>0</v>
      </c>
      <c r="J31" s="26">
        <f t="shared" ref="J31:K31" si="316">SUM(D31+G31)</f>
        <v>0</v>
      </c>
      <c r="K31" s="26">
        <f t="shared" si="316"/>
        <v>0</v>
      </c>
      <c r="L31" s="27">
        <f t="shared" si="139"/>
        <v>0</v>
      </c>
      <c r="M31" s="28">
        <f>Februari!S31</f>
        <v>0</v>
      </c>
      <c r="N31" s="26">
        <f>Februari!T31</f>
        <v>0</v>
      </c>
      <c r="O31" s="26">
        <f t="shared" si="140"/>
        <v>0</v>
      </c>
      <c r="P31" s="26"/>
      <c r="Q31" s="26"/>
      <c r="R31" s="26">
        <f t="shared" si="141"/>
        <v>0</v>
      </c>
      <c r="S31" s="26">
        <f t="shared" ref="S31:T31" si="317">SUM(M31+P31)</f>
        <v>0</v>
      </c>
      <c r="T31" s="26">
        <f t="shared" si="317"/>
        <v>0</v>
      </c>
      <c r="U31" s="27">
        <f t="shared" si="143"/>
        <v>0</v>
      </c>
      <c r="V31" s="28">
        <f>Februari!AB31</f>
        <v>0</v>
      </c>
      <c r="W31" s="28">
        <f>Februari!AC31</f>
        <v>2</v>
      </c>
      <c r="X31" s="26">
        <f t="shared" si="144"/>
        <v>2</v>
      </c>
      <c r="Y31" s="68">
        <v>0</v>
      </c>
      <c r="Z31" s="59">
        <v>0</v>
      </c>
      <c r="AA31" s="26">
        <f t="shared" si="145"/>
        <v>0</v>
      </c>
      <c r="AB31" s="26">
        <f t="shared" ref="AB31:AC31" si="318">SUM(V31+Y31)</f>
        <v>0</v>
      </c>
      <c r="AC31" s="26">
        <f t="shared" si="318"/>
        <v>2</v>
      </c>
      <c r="AD31" s="27">
        <f t="shared" si="147"/>
        <v>2</v>
      </c>
      <c r="AE31" s="28">
        <f>Februari!AK31</f>
        <v>1</v>
      </c>
      <c r="AF31" s="28">
        <f>Februari!AL31</f>
        <v>4</v>
      </c>
      <c r="AG31" s="26">
        <f t="shared" si="148"/>
        <v>5</v>
      </c>
      <c r="AH31" s="25">
        <v>15</v>
      </c>
      <c r="AI31" s="25">
        <v>28</v>
      </c>
      <c r="AJ31" s="26">
        <f t="shared" si="149"/>
        <v>43</v>
      </c>
      <c r="AK31" s="26">
        <f t="shared" ref="AK31:AL31" si="319">SUM(AE31+AH31)</f>
        <v>16</v>
      </c>
      <c r="AL31" s="26">
        <f t="shared" si="319"/>
        <v>32</v>
      </c>
      <c r="AM31" s="27">
        <f t="shared" si="151"/>
        <v>48</v>
      </c>
      <c r="AN31" s="30">
        <f>Februari!AT31</f>
        <v>4</v>
      </c>
      <c r="AO31" s="26">
        <f>Februari!AU31</f>
        <v>1</v>
      </c>
      <c r="AP31" s="26">
        <f t="shared" si="152"/>
        <v>5</v>
      </c>
      <c r="AQ31" s="25">
        <v>1</v>
      </c>
      <c r="AR31" s="25">
        <v>2</v>
      </c>
      <c r="AS31" s="26">
        <f t="shared" si="153"/>
        <v>3</v>
      </c>
      <c r="AT31" s="26">
        <f t="shared" ref="AT31:AU31" si="320">SUM(AN31+AQ31)</f>
        <v>5</v>
      </c>
      <c r="AU31" s="26">
        <f t="shared" si="320"/>
        <v>3</v>
      </c>
      <c r="AV31" s="27">
        <f t="shared" si="155"/>
        <v>8</v>
      </c>
      <c r="AW31" s="28">
        <f>Februari!BC31</f>
        <v>2</v>
      </c>
      <c r="AX31" s="28">
        <f>Februari!BD31</f>
        <v>1</v>
      </c>
      <c r="AY31" s="26">
        <f t="shared" si="156"/>
        <v>3</v>
      </c>
      <c r="AZ31" s="25">
        <v>30</v>
      </c>
      <c r="BA31" s="25">
        <v>31</v>
      </c>
      <c r="BB31" s="26">
        <f t="shared" si="157"/>
        <v>61</v>
      </c>
      <c r="BC31" s="26">
        <f t="shared" ref="BC31:BD31" si="321">SUM(AW31+AZ31)</f>
        <v>32</v>
      </c>
      <c r="BD31" s="26">
        <f t="shared" si="321"/>
        <v>32</v>
      </c>
      <c r="BE31" s="27">
        <f t="shared" si="159"/>
        <v>64</v>
      </c>
      <c r="BF31" s="30">
        <f>Februari!BL31</f>
        <v>0</v>
      </c>
      <c r="BG31" s="26">
        <f>Februari!BM31</f>
        <v>0</v>
      </c>
      <c r="BH31" s="26">
        <f t="shared" si="160"/>
        <v>0</v>
      </c>
      <c r="BI31" s="48">
        <v>0</v>
      </c>
      <c r="BJ31" s="46">
        <v>0</v>
      </c>
      <c r="BK31" s="26">
        <f t="shared" si="161"/>
        <v>0</v>
      </c>
      <c r="BL31" s="26">
        <f t="shared" ref="BL31:BM31" si="322">SUM(BF31+BI31)</f>
        <v>0</v>
      </c>
      <c r="BM31" s="26">
        <f t="shared" si="322"/>
        <v>0</v>
      </c>
      <c r="BN31" s="27">
        <f t="shared" si="163"/>
        <v>0</v>
      </c>
      <c r="BO31" s="28">
        <f>Februari!BU31</f>
        <v>0</v>
      </c>
      <c r="BP31" s="28">
        <f>Februari!BV31</f>
        <v>2</v>
      </c>
      <c r="BQ31" s="26">
        <f t="shared" si="164"/>
        <v>2</v>
      </c>
      <c r="BR31" s="25">
        <v>0</v>
      </c>
      <c r="BS31" s="25">
        <v>0</v>
      </c>
      <c r="BT31" s="26">
        <f t="shared" si="165"/>
        <v>0</v>
      </c>
      <c r="BU31" s="26">
        <f t="shared" ref="BU31:BV31" si="323">SUM(BO31+BR31)</f>
        <v>0</v>
      </c>
      <c r="BV31" s="26">
        <f t="shared" si="323"/>
        <v>2</v>
      </c>
      <c r="BW31" s="27">
        <f t="shared" si="167"/>
        <v>2</v>
      </c>
      <c r="BX31" s="30">
        <f>Februari!CD31</f>
        <v>0</v>
      </c>
      <c r="BY31" s="26">
        <f>Februari!CE31</f>
        <v>1</v>
      </c>
      <c r="BZ31" s="26">
        <f t="shared" si="168"/>
        <v>1</v>
      </c>
      <c r="CA31" s="25">
        <v>5</v>
      </c>
      <c r="CB31" s="25">
        <v>6</v>
      </c>
      <c r="CC31" s="26">
        <f t="shared" si="169"/>
        <v>11</v>
      </c>
      <c r="CD31" s="26">
        <f t="shared" ref="CD31:CE31" si="324">SUM(BX31+CA31)</f>
        <v>5</v>
      </c>
      <c r="CE31" s="26">
        <f t="shared" si="324"/>
        <v>7</v>
      </c>
      <c r="CF31" s="27">
        <f t="shared" si="171"/>
        <v>12</v>
      </c>
      <c r="CG31" s="28">
        <f>Februari!CM31</f>
        <v>0</v>
      </c>
      <c r="CH31" s="28">
        <f>Februari!CN31</f>
        <v>1</v>
      </c>
      <c r="CI31" s="26">
        <f t="shared" si="172"/>
        <v>1</v>
      </c>
      <c r="CJ31" s="26"/>
      <c r="CK31" s="25">
        <v>1</v>
      </c>
      <c r="CL31" s="26">
        <f t="shared" si="173"/>
        <v>1</v>
      </c>
      <c r="CM31" s="26">
        <f t="shared" ref="CM31:CN31" si="325">SUM(CG31+CJ31)</f>
        <v>0</v>
      </c>
      <c r="CN31" s="26">
        <f t="shared" si="325"/>
        <v>2</v>
      </c>
      <c r="CO31" s="27">
        <f t="shared" si="175"/>
        <v>2</v>
      </c>
      <c r="CP31" s="95">
        <f ca="1">IFERROR(__xludf.DUMMYFUNCTION("""COMPUTED_VALUE"""),14)</f>
        <v>14</v>
      </c>
      <c r="CQ31" s="96">
        <f ca="1">IFERROR(__xludf.DUMMYFUNCTION("""COMPUTED_VALUE"""),21)</f>
        <v>21</v>
      </c>
      <c r="CR31" s="96">
        <f ca="1">IFERROR(__xludf.DUMMYFUNCTION("""COMPUTED_VALUE"""),35)</f>
        <v>35</v>
      </c>
      <c r="CS31" s="100">
        <f ca="1">IFERROR(__xludf.DUMMYFUNCTION("""COMPUTED_VALUE"""),6)</f>
        <v>6</v>
      </c>
      <c r="CT31" s="100">
        <f ca="1">IFERROR(__xludf.DUMMYFUNCTION("""COMPUTED_VALUE"""),4)</f>
        <v>4</v>
      </c>
      <c r="CU31" s="100">
        <f ca="1">IFERROR(__xludf.DUMMYFUNCTION("""COMPUTED_VALUE"""),10)</f>
        <v>10</v>
      </c>
      <c r="CV31" s="96">
        <f ca="1">IFERROR(__xludf.DUMMYFUNCTION("""COMPUTED_VALUE"""),20)</f>
        <v>20</v>
      </c>
      <c r="CW31" s="96">
        <f ca="1">IFERROR(__xludf.DUMMYFUNCTION("""COMPUTED_VALUE"""),25)</f>
        <v>25</v>
      </c>
      <c r="CX31" s="97">
        <f ca="1">IFERROR(__xludf.DUMMYFUNCTION("""COMPUTED_VALUE"""),45)</f>
        <v>45</v>
      </c>
      <c r="CY31" s="28">
        <f>Februari!DE31</f>
        <v>0</v>
      </c>
      <c r="CZ31" s="28">
        <f>Februari!DF31</f>
        <v>1</v>
      </c>
      <c r="DA31" s="26">
        <f t="shared" si="176"/>
        <v>1</v>
      </c>
      <c r="DB31" s="25">
        <v>2</v>
      </c>
      <c r="DC31" s="25">
        <v>2</v>
      </c>
      <c r="DD31" s="26">
        <f t="shared" si="177"/>
        <v>4</v>
      </c>
      <c r="DE31" s="26">
        <f t="shared" ref="DE31:DF31" si="326">SUM(CY31+DB31)</f>
        <v>2</v>
      </c>
      <c r="DF31" s="26">
        <f t="shared" si="326"/>
        <v>3</v>
      </c>
      <c r="DG31" s="27">
        <f t="shared" si="179"/>
        <v>5</v>
      </c>
      <c r="DH31" s="30">
        <f>Februari!DN31</f>
        <v>5</v>
      </c>
      <c r="DI31" s="26">
        <f>Februari!DO31</f>
        <v>4</v>
      </c>
      <c r="DJ31" s="26">
        <f t="shared" si="180"/>
        <v>9</v>
      </c>
      <c r="DK31" s="66">
        <v>3</v>
      </c>
      <c r="DL31" s="67">
        <v>6</v>
      </c>
      <c r="DM31" s="26">
        <f t="shared" si="181"/>
        <v>9</v>
      </c>
      <c r="DN31" s="26">
        <f t="shared" ref="DN31:DO31" si="327">SUM(DH31+DK31)</f>
        <v>8</v>
      </c>
      <c r="DO31" s="26">
        <f t="shared" si="327"/>
        <v>10</v>
      </c>
      <c r="DP31" s="27">
        <f t="shared" si="183"/>
        <v>18</v>
      </c>
      <c r="DQ31" s="28">
        <f>Februari!DW31</f>
        <v>9</v>
      </c>
      <c r="DR31" s="28">
        <f>Februari!DX31</f>
        <v>6</v>
      </c>
      <c r="DS31" s="26">
        <f t="shared" si="184"/>
        <v>15</v>
      </c>
      <c r="DT31" s="25">
        <v>23</v>
      </c>
      <c r="DU31" s="25">
        <v>34</v>
      </c>
      <c r="DV31" s="26">
        <f t="shared" si="185"/>
        <v>57</v>
      </c>
      <c r="DW31" s="26">
        <f t="shared" ref="DW31:DX31" si="328">SUM(DQ31+DT31)</f>
        <v>32</v>
      </c>
      <c r="DX31" s="26">
        <f t="shared" si="328"/>
        <v>40</v>
      </c>
      <c r="DY31" s="27">
        <f t="shared" si="187"/>
        <v>72</v>
      </c>
      <c r="DZ31" s="30">
        <f>Februari!EF31</f>
        <v>5</v>
      </c>
      <c r="EA31" s="26">
        <f>Februari!EG31</f>
        <v>4</v>
      </c>
      <c r="EB31" s="26">
        <f t="shared" si="188"/>
        <v>9</v>
      </c>
      <c r="EC31" s="26"/>
      <c r="ED31" s="26"/>
      <c r="EE31" s="26">
        <f t="shared" si="189"/>
        <v>0</v>
      </c>
      <c r="EF31" s="26">
        <f t="shared" ref="EF31:EG31" si="329">SUM(DZ31+EC31)</f>
        <v>5</v>
      </c>
      <c r="EG31" s="26">
        <f t="shared" si="329"/>
        <v>4</v>
      </c>
      <c r="EH31" s="27">
        <f t="shared" si="191"/>
        <v>9</v>
      </c>
      <c r="EI31" s="30">
        <f>Februari!EO31</f>
        <v>5</v>
      </c>
      <c r="EJ31" s="26">
        <f>Februari!EP31</f>
        <v>2</v>
      </c>
      <c r="EK31" s="26">
        <f t="shared" si="192"/>
        <v>7</v>
      </c>
      <c r="EL31" s="25">
        <v>21</v>
      </c>
      <c r="EM31" s="25">
        <v>26</v>
      </c>
      <c r="EN31" s="26">
        <f t="shared" si="193"/>
        <v>47</v>
      </c>
      <c r="EO31" s="26">
        <f t="shared" ref="EO31:EP31" si="330">SUM(EI31+EL31)</f>
        <v>26</v>
      </c>
      <c r="EP31" s="26">
        <f t="shared" si="330"/>
        <v>28</v>
      </c>
      <c r="EQ31" s="27">
        <f t="shared" si="195"/>
        <v>54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30"/>
      <c r="E32" s="26"/>
      <c r="F32" s="26"/>
      <c r="G32" s="26"/>
      <c r="H32" s="26"/>
      <c r="I32" s="26"/>
      <c r="J32" s="26"/>
      <c r="K32" s="26"/>
      <c r="L32" s="27"/>
      <c r="M32" s="28">
        <f>Februari!S32</f>
        <v>0</v>
      </c>
      <c r="N32" s="26">
        <f>Februari!T32</f>
        <v>0</v>
      </c>
      <c r="O32" s="26">
        <f t="shared" si="140"/>
        <v>0</v>
      </c>
      <c r="P32" s="26"/>
      <c r="Q32" s="26"/>
      <c r="R32" s="26">
        <f t="shared" si="141"/>
        <v>0</v>
      </c>
      <c r="S32" s="26">
        <f t="shared" ref="S32:T32" si="331">SUM(M32+P32)</f>
        <v>0</v>
      </c>
      <c r="T32" s="26">
        <f t="shared" si="331"/>
        <v>0</v>
      </c>
      <c r="U32" s="27">
        <f t="shared" si="143"/>
        <v>0</v>
      </c>
      <c r="V32" s="28">
        <f>Februari!AB32</f>
        <v>0</v>
      </c>
      <c r="W32" s="28">
        <f>Februari!AC32</f>
        <v>0</v>
      </c>
      <c r="X32" s="26">
        <f t="shared" si="144"/>
        <v>0</v>
      </c>
      <c r="Y32" s="26"/>
      <c r="Z32" s="26"/>
      <c r="AA32" s="26">
        <f t="shared" si="145"/>
        <v>0</v>
      </c>
      <c r="AB32" s="26">
        <f t="shared" ref="AB32:AC32" si="332">SUM(V32+Y32)</f>
        <v>0</v>
      </c>
      <c r="AC32" s="26">
        <f t="shared" si="332"/>
        <v>0</v>
      </c>
      <c r="AD32" s="27">
        <f t="shared" si="147"/>
        <v>0</v>
      </c>
      <c r="AE32" s="28">
        <f>Februari!AK32</f>
        <v>0</v>
      </c>
      <c r="AF32" s="28">
        <f>Februari!AL32</f>
        <v>0</v>
      </c>
      <c r="AG32" s="26">
        <f t="shared" si="148"/>
        <v>0</v>
      </c>
      <c r="AH32" s="25">
        <v>0</v>
      </c>
      <c r="AI32" s="25">
        <v>0</v>
      </c>
      <c r="AJ32" s="26">
        <f t="shared" si="149"/>
        <v>0</v>
      </c>
      <c r="AK32" s="26">
        <f t="shared" ref="AK32:AL32" si="333">SUM(AE32+AH32)</f>
        <v>0</v>
      </c>
      <c r="AL32" s="26">
        <f t="shared" si="333"/>
        <v>0</v>
      </c>
      <c r="AM32" s="27">
        <f t="shared" si="151"/>
        <v>0</v>
      </c>
      <c r="AN32" s="30">
        <f>Februari!AT32</f>
        <v>0</v>
      </c>
      <c r="AO32" s="26">
        <f>Februari!AU32</f>
        <v>0</v>
      </c>
      <c r="AP32" s="26">
        <f t="shared" si="152"/>
        <v>0</v>
      </c>
      <c r="AQ32" s="25">
        <v>0</v>
      </c>
      <c r="AR32" s="25">
        <v>0</v>
      </c>
      <c r="AS32" s="26">
        <f t="shared" si="153"/>
        <v>0</v>
      </c>
      <c r="AT32" s="26">
        <f t="shared" ref="AT32:AU32" si="334">SUM(AN32+AQ32)</f>
        <v>0</v>
      </c>
      <c r="AU32" s="26">
        <f t="shared" si="334"/>
        <v>0</v>
      </c>
      <c r="AV32" s="27">
        <f t="shared" si="155"/>
        <v>0</v>
      </c>
      <c r="AW32" s="28">
        <f>Februari!BC32</f>
        <v>0</v>
      </c>
      <c r="AX32" s="28">
        <f>Februari!BD32</f>
        <v>0</v>
      </c>
      <c r="AY32" s="26">
        <f t="shared" si="156"/>
        <v>0</v>
      </c>
      <c r="AZ32" s="25">
        <v>0</v>
      </c>
      <c r="BA32" s="25">
        <v>0</v>
      </c>
      <c r="BB32" s="26">
        <f t="shared" si="157"/>
        <v>0</v>
      </c>
      <c r="BC32" s="26">
        <f t="shared" ref="BC32:BD32" si="335">SUM(AW32+AZ32)</f>
        <v>0</v>
      </c>
      <c r="BD32" s="26">
        <f t="shared" si="335"/>
        <v>0</v>
      </c>
      <c r="BE32" s="27">
        <f t="shared" si="159"/>
        <v>0</v>
      </c>
      <c r="BF32" s="30">
        <f>Februari!BL32</f>
        <v>0</v>
      </c>
      <c r="BG32" s="26">
        <f>Februari!BM32</f>
        <v>0</v>
      </c>
      <c r="BH32" s="26">
        <f t="shared" si="160"/>
        <v>0</v>
      </c>
      <c r="BI32" s="26"/>
      <c r="BJ32" s="26"/>
      <c r="BK32" s="26">
        <f t="shared" si="161"/>
        <v>0</v>
      </c>
      <c r="BL32" s="26">
        <f t="shared" ref="BL32:BM32" si="336">SUM(BF32+BI32)</f>
        <v>0</v>
      </c>
      <c r="BM32" s="26">
        <f t="shared" si="336"/>
        <v>0</v>
      </c>
      <c r="BN32" s="27">
        <f t="shared" si="163"/>
        <v>0</v>
      </c>
      <c r="BO32" s="28">
        <f>Februari!BU32</f>
        <v>0</v>
      </c>
      <c r="BP32" s="28">
        <f>Februari!BV32</f>
        <v>0</v>
      </c>
      <c r="BQ32" s="26">
        <f t="shared" si="164"/>
        <v>0</v>
      </c>
      <c r="BR32" s="25">
        <v>0</v>
      </c>
      <c r="BS32" s="25">
        <v>0</v>
      </c>
      <c r="BT32" s="26">
        <f t="shared" si="165"/>
        <v>0</v>
      </c>
      <c r="BU32" s="26">
        <f t="shared" ref="BU32:BV32" si="337">SUM(BO32+BR32)</f>
        <v>0</v>
      </c>
      <c r="BV32" s="26">
        <f t="shared" si="337"/>
        <v>0</v>
      </c>
      <c r="BW32" s="27">
        <f t="shared" si="167"/>
        <v>0</v>
      </c>
      <c r="BX32" s="30">
        <f>Februari!CD32</f>
        <v>0</v>
      </c>
      <c r="BY32" s="26">
        <f>Februari!CE32</f>
        <v>0</v>
      </c>
      <c r="BZ32" s="26">
        <f t="shared" si="168"/>
        <v>0</v>
      </c>
      <c r="CA32" s="26"/>
      <c r="CB32" s="26"/>
      <c r="CC32" s="26">
        <f t="shared" si="169"/>
        <v>0</v>
      </c>
      <c r="CD32" s="26">
        <f t="shared" ref="CD32:CE32" si="338">SUM(BX32+CA32)</f>
        <v>0</v>
      </c>
      <c r="CE32" s="26">
        <f t="shared" si="338"/>
        <v>0</v>
      </c>
      <c r="CF32" s="27">
        <f t="shared" si="171"/>
        <v>0</v>
      </c>
      <c r="CG32" s="28">
        <f>Februari!CM32</f>
        <v>0</v>
      </c>
      <c r="CH32" s="28">
        <f>Februari!CN32</f>
        <v>0</v>
      </c>
      <c r="CI32" s="26">
        <f t="shared" si="172"/>
        <v>0</v>
      </c>
      <c r="CJ32" s="26"/>
      <c r="CK32" s="26"/>
      <c r="CL32" s="26">
        <f t="shared" si="173"/>
        <v>0</v>
      </c>
      <c r="CM32" s="26">
        <f t="shared" ref="CM32:CN32" si="339">SUM(CG32+CJ32)</f>
        <v>0</v>
      </c>
      <c r="CN32" s="26">
        <f t="shared" si="339"/>
        <v>0</v>
      </c>
      <c r="CO32" s="27">
        <f t="shared" si="175"/>
        <v>0</v>
      </c>
      <c r="CP32" s="30"/>
      <c r="CQ32" s="26"/>
      <c r="CR32" s="26"/>
      <c r="CS32" s="103"/>
      <c r="CT32" s="103"/>
      <c r="CU32" s="103"/>
      <c r="CV32" s="26"/>
      <c r="CW32" s="26"/>
      <c r="CX32" s="27"/>
      <c r="CY32" s="28">
        <f>Februari!DE32</f>
        <v>0</v>
      </c>
      <c r="CZ32" s="28">
        <f>Februari!DF32</f>
        <v>0</v>
      </c>
      <c r="DA32" s="26">
        <f t="shared" si="176"/>
        <v>0</v>
      </c>
      <c r="DB32" s="25">
        <v>0</v>
      </c>
      <c r="DC32" s="25">
        <v>0</v>
      </c>
      <c r="DD32" s="26">
        <f t="shared" si="177"/>
        <v>0</v>
      </c>
      <c r="DE32" s="26">
        <f t="shared" ref="DE32:DF32" si="340">SUM(CY32+DB32)</f>
        <v>0</v>
      </c>
      <c r="DF32" s="26">
        <f t="shared" si="340"/>
        <v>0</v>
      </c>
      <c r="DG32" s="27">
        <f t="shared" si="179"/>
        <v>0</v>
      </c>
      <c r="DH32" s="30">
        <f>Februari!DN32</f>
        <v>0</v>
      </c>
      <c r="DI32" s="26">
        <f>Februari!DO32</f>
        <v>0</v>
      </c>
      <c r="DJ32" s="26">
        <f t="shared" si="180"/>
        <v>0</v>
      </c>
      <c r="DK32" s="26"/>
      <c r="DL32" s="26"/>
      <c r="DM32" s="26">
        <f t="shared" si="181"/>
        <v>0</v>
      </c>
      <c r="DN32" s="26">
        <f t="shared" ref="DN32:DO32" si="341">SUM(DH32+DK32)</f>
        <v>0</v>
      </c>
      <c r="DO32" s="26">
        <f t="shared" si="341"/>
        <v>0</v>
      </c>
      <c r="DP32" s="27">
        <f t="shared" si="183"/>
        <v>0</v>
      </c>
      <c r="DQ32" s="28">
        <f>Februari!DW32</f>
        <v>0</v>
      </c>
      <c r="DR32" s="28">
        <f>Februari!DX32</f>
        <v>0</v>
      </c>
      <c r="DS32" s="26">
        <f t="shared" si="184"/>
        <v>0</v>
      </c>
      <c r="DT32" s="26"/>
      <c r="DU32" s="26"/>
      <c r="DV32" s="26">
        <f t="shared" si="185"/>
        <v>0</v>
      </c>
      <c r="DW32" s="26">
        <f t="shared" ref="DW32:DX32" si="342">SUM(DQ32+DT32)</f>
        <v>0</v>
      </c>
      <c r="DX32" s="26">
        <f t="shared" si="342"/>
        <v>0</v>
      </c>
      <c r="DY32" s="27">
        <f t="shared" si="187"/>
        <v>0</v>
      </c>
      <c r="DZ32" s="30">
        <f>Februari!EF32</f>
        <v>0</v>
      </c>
      <c r="EA32" s="26">
        <f>Februari!EG32</f>
        <v>0</v>
      </c>
      <c r="EB32" s="26">
        <f t="shared" si="188"/>
        <v>0</v>
      </c>
      <c r="EC32" s="26"/>
      <c r="ED32" s="26"/>
      <c r="EE32" s="26">
        <f t="shared" si="189"/>
        <v>0</v>
      </c>
      <c r="EF32" s="26">
        <f t="shared" ref="EF32:EG32" si="343">SUM(DZ32+EC32)</f>
        <v>0</v>
      </c>
      <c r="EG32" s="26">
        <f t="shared" si="343"/>
        <v>0</v>
      </c>
      <c r="EH32" s="27">
        <f t="shared" si="191"/>
        <v>0</v>
      </c>
      <c r="EI32" s="30">
        <f>Februari!EO32</f>
        <v>0</v>
      </c>
      <c r="EJ32" s="26">
        <f>Februari!EP32</f>
        <v>0</v>
      </c>
      <c r="EK32" s="26">
        <f t="shared" si="192"/>
        <v>0</v>
      </c>
      <c r="EL32" s="26"/>
      <c r="EM32" s="26"/>
      <c r="EN32" s="26">
        <f t="shared" si="193"/>
        <v>0</v>
      </c>
      <c r="EO32" s="26">
        <f t="shared" ref="EO32:EP32" si="344">SUM(EI32+EL32)</f>
        <v>0</v>
      </c>
      <c r="EP32" s="26">
        <f t="shared" si="344"/>
        <v>0</v>
      </c>
      <c r="EQ32" s="27">
        <f t="shared" si="195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270">
        <f>Februari!S33</f>
        <v>0</v>
      </c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  <c r="BO33" s="254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6"/>
    </row>
    <row r="34" spans="1:156" ht="14">
      <c r="A34" s="276" t="s">
        <v>54</v>
      </c>
      <c r="B34" s="256"/>
      <c r="C34" s="52" t="s">
        <v>55</v>
      </c>
      <c r="D34" s="40"/>
      <c r="E34" s="41"/>
      <c r="F34" s="41"/>
      <c r="G34" s="41"/>
      <c r="H34" s="41"/>
      <c r="I34" s="41"/>
      <c r="J34" s="41"/>
      <c r="K34" s="41"/>
      <c r="L34" s="41"/>
      <c r="M34" s="28">
        <f>Februari!S34</f>
        <v>0</v>
      </c>
      <c r="N34" s="26">
        <f>Februari!T34</f>
        <v>0</v>
      </c>
      <c r="O34" s="41"/>
      <c r="P34" s="41"/>
      <c r="Q34" s="41"/>
      <c r="R34" s="41"/>
      <c r="S34" s="41"/>
      <c r="T34" s="41"/>
      <c r="U34" s="41"/>
      <c r="V34" s="28">
        <f>Februari!AB34</f>
        <v>0</v>
      </c>
      <c r="W34" s="28">
        <f>Februari!AC34</f>
        <v>0</v>
      </c>
      <c r="X34" s="41"/>
      <c r="Y34" s="41"/>
      <c r="Z34" s="41"/>
      <c r="AA34" s="41"/>
      <c r="AB34" s="41"/>
      <c r="AC34" s="41"/>
      <c r="AD34" s="41"/>
      <c r="AE34" s="28">
        <f>Februari!AK34</f>
        <v>0</v>
      </c>
      <c r="AF34" s="28">
        <f>Februari!AL34</f>
        <v>0</v>
      </c>
      <c r="AG34" s="41"/>
      <c r="AH34" s="41"/>
      <c r="AI34" s="41"/>
      <c r="AJ34" s="41"/>
      <c r="AK34" s="41"/>
      <c r="AL34" s="41"/>
      <c r="AM34" s="41"/>
      <c r="AN34" s="30">
        <f>Februari!AT34</f>
        <v>0</v>
      </c>
      <c r="AO34" s="26">
        <f>Februari!AU34</f>
        <v>0</v>
      </c>
      <c r="AP34" s="41"/>
      <c r="AQ34" s="41"/>
      <c r="AR34" s="41"/>
      <c r="AS34" s="41"/>
      <c r="AT34" s="41"/>
      <c r="AU34" s="41"/>
      <c r="AV34" s="41"/>
      <c r="AW34" s="28">
        <f>Februari!BC34</f>
        <v>0</v>
      </c>
      <c r="AX34" s="28">
        <f>Februari!BD34</f>
        <v>0</v>
      </c>
      <c r="AY34" s="41"/>
      <c r="AZ34" s="41"/>
      <c r="BA34" s="41"/>
      <c r="BB34" s="41"/>
      <c r="BC34" s="41"/>
      <c r="BD34" s="41"/>
      <c r="BE34" s="41"/>
      <c r="BF34" s="30">
        <f>Februari!BL34</f>
        <v>0</v>
      </c>
      <c r="BG34" s="26">
        <f>Februari!BM34</f>
        <v>0</v>
      </c>
      <c r="BH34" s="41"/>
      <c r="BI34" s="41"/>
      <c r="BJ34" s="41"/>
      <c r="BK34" s="41"/>
      <c r="BL34" s="41"/>
      <c r="BM34" s="41"/>
      <c r="BN34" s="41"/>
      <c r="BO34" s="28">
        <f>Februari!BU34</f>
        <v>0</v>
      </c>
      <c r="BP34" s="28">
        <f>Februari!BV34</f>
        <v>0</v>
      </c>
      <c r="BQ34" s="41"/>
      <c r="BR34" s="41"/>
      <c r="BS34" s="41"/>
      <c r="BT34" s="41"/>
      <c r="BU34" s="41"/>
      <c r="BV34" s="41"/>
      <c r="BW34" s="41"/>
      <c r="BX34" s="30">
        <f>Februari!CD34</f>
        <v>0</v>
      </c>
      <c r="BY34" s="26">
        <f>Februari!CE34</f>
        <v>0</v>
      </c>
      <c r="BZ34" s="41"/>
      <c r="CA34" s="41"/>
      <c r="CB34" s="41"/>
      <c r="CC34" s="41"/>
      <c r="CD34" s="41"/>
      <c r="CE34" s="41"/>
      <c r="CF34" s="41"/>
      <c r="CG34" s="28">
        <f>Februari!CM34</f>
        <v>0</v>
      </c>
      <c r="CH34" s="28">
        <f>Februari!CN34</f>
        <v>0</v>
      </c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28">
        <f>Februari!DE34</f>
        <v>0</v>
      </c>
      <c r="CZ34" s="28">
        <f>Februari!DF34</f>
        <v>0</v>
      </c>
      <c r="DA34" s="41"/>
      <c r="DB34" s="41"/>
      <c r="DC34" s="41"/>
      <c r="DD34" s="41"/>
      <c r="DE34" s="41"/>
      <c r="DF34" s="41"/>
      <c r="DG34" s="41"/>
      <c r="DH34" s="30">
        <f>Februari!DN34</f>
        <v>0</v>
      </c>
      <c r="DI34" s="26">
        <f>Februari!DO34</f>
        <v>0</v>
      </c>
      <c r="DJ34" s="41"/>
      <c r="DK34" s="41"/>
      <c r="DL34" s="41"/>
      <c r="DM34" s="41"/>
      <c r="DN34" s="41"/>
      <c r="DO34" s="41"/>
      <c r="DP34" s="41"/>
      <c r="DQ34" s="28">
        <f>Februari!DW34</f>
        <v>0</v>
      </c>
      <c r="DR34" s="28">
        <f>Februari!DX34</f>
        <v>0</v>
      </c>
      <c r="DS34" s="41"/>
      <c r="DT34" s="41"/>
      <c r="DU34" s="41"/>
      <c r="DV34" s="41"/>
      <c r="DW34" s="41"/>
      <c r="DX34" s="41"/>
      <c r="DY34" s="41"/>
      <c r="DZ34" s="30">
        <f>Februari!EF34</f>
        <v>0</v>
      </c>
      <c r="EA34" s="26">
        <f>Februari!EG34</f>
        <v>0</v>
      </c>
      <c r="EB34" s="41"/>
      <c r="EC34" s="41"/>
      <c r="ED34" s="41"/>
      <c r="EE34" s="41"/>
      <c r="EF34" s="41"/>
      <c r="EG34" s="41"/>
      <c r="EH34" s="41"/>
      <c r="EI34" s="30">
        <f>Februari!EO34</f>
        <v>0</v>
      </c>
      <c r="EJ34" s="26">
        <f>Februari!EP34</f>
        <v>0</v>
      </c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28"/>
    </row>
    <row r="35" spans="1:156" ht="14">
      <c r="A35" s="58"/>
      <c r="B35" s="59">
        <v>1</v>
      </c>
      <c r="C35" s="57" t="s">
        <v>56</v>
      </c>
      <c r="D35" s="30">
        <f>Februari!J35</f>
        <v>20</v>
      </c>
      <c r="E35" s="26">
        <f>Februari!K35</f>
        <v>21</v>
      </c>
      <c r="F35" s="26">
        <f t="shared" ref="F35:F41" si="345">SUM(D35:E35)</f>
        <v>41</v>
      </c>
      <c r="G35" s="48">
        <v>5</v>
      </c>
      <c r="H35" s="46">
        <v>10</v>
      </c>
      <c r="I35" s="26">
        <f t="shared" ref="I35:I41" si="346">SUM(G35:H35)</f>
        <v>15</v>
      </c>
      <c r="J35" s="26">
        <f t="shared" ref="J35:K35" si="347">SUM(D35+G35)</f>
        <v>25</v>
      </c>
      <c r="K35" s="26">
        <f t="shared" si="347"/>
        <v>31</v>
      </c>
      <c r="L35" s="27">
        <f t="shared" ref="L35:L41" si="348">SUM(J35:K35)</f>
        <v>56</v>
      </c>
      <c r="M35" s="28">
        <f>Februari!S35</f>
        <v>7</v>
      </c>
      <c r="N35" s="26">
        <f>Februari!T35</f>
        <v>9</v>
      </c>
      <c r="O35" s="26">
        <f t="shared" ref="O35:O41" si="349">SUM(M35:N35)</f>
        <v>16</v>
      </c>
      <c r="P35" s="25">
        <v>3</v>
      </c>
      <c r="Q35" s="25">
        <v>2</v>
      </c>
      <c r="R35" s="26">
        <f t="shared" ref="R35:R41" si="350">SUM(P35:Q35)</f>
        <v>5</v>
      </c>
      <c r="S35" s="26">
        <f t="shared" ref="S35:T35" si="351">SUM(M35+P35)</f>
        <v>10</v>
      </c>
      <c r="T35" s="26">
        <f t="shared" si="351"/>
        <v>11</v>
      </c>
      <c r="U35" s="27">
        <f t="shared" ref="U35:U41" si="352">SUM(S35:T35)</f>
        <v>21</v>
      </c>
      <c r="V35" s="28">
        <f>Februari!AB35</f>
        <v>16</v>
      </c>
      <c r="W35" s="28">
        <f>Februari!AC35</f>
        <v>17</v>
      </c>
      <c r="X35" s="26">
        <f t="shared" ref="X35:X41" si="353">SUM(V35:W35)</f>
        <v>33</v>
      </c>
      <c r="Y35" s="48">
        <v>4</v>
      </c>
      <c r="Z35" s="46">
        <v>6</v>
      </c>
      <c r="AA35" s="26">
        <f t="shared" ref="AA35:AA41" si="354">SUM(Y35:Z35)</f>
        <v>10</v>
      </c>
      <c r="AB35" s="26">
        <f t="shared" ref="AB35:AC35" si="355">SUM(V35+Y35)</f>
        <v>20</v>
      </c>
      <c r="AC35" s="26">
        <f t="shared" si="355"/>
        <v>23</v>
      </c>
      <c r="AD35" s="27">
        <f t="shared" ref="AD35:AD41" si="356">SUM(AB35:AC35)</f>
        <v>43</v>
      </c>
      <c r="AE35" s="28">
        <f>Februari!AK35</f>
        <v>12</v>
      </c>
      <c r="AF35" s="28">
        <f>Februari!AL35</f>
        <v>29</v>
      </c>
      <c r="AG35" s="26">
        <f t="shared" ref="AG35:AG41" si="357">SUM(AE35:AF35)</f>
        <v>41</v>
      </c>
      <c r="AH35" s="25">
        <v>3</v>
      </c>
      <c r="AI35" s="25">
        <v>5</v>
      </c>
      <c r="AJ35" s="26">
        <f t="shared" ref="AJ35:AJ41" si="358">SUM(AH35:AI35)</f>
        <v>8</v>
      </c>
      <c r="AK35" s="26">
        <f t="shared" ref="AK35:AL35" si="359">SUM(AE35+AH35)</f>
        <v>15</v>
      </c>
      <c r="AL35" s="26">
        <f t="shared" si="359"/>
        <v>34</v>
      </c>
      <c r="AM35" s="27">
        <f t="shared" ref="AM35:AM41" si="360">SUM(AK35:AL35)</f>
        <v>49</v>
      </c>
      <c r="AN35" s="30">
        <f>Februari!AT35</f>
        <v>27</v>
      </c>
      <c r="AO35" s="26">
        <f>Februari!AU35</f>
        <v>30</v>
      </c>
      <c r="AP35" s="26">
        <f t="shared" ref="AP35:AP41" si="361">SUM(AN35:AO35)</f>
        <v>57</v>
      </c>
      <c r="AQ35" s="25">
        <v>8</v>
      </c>
      <c r="AR35" s="25">
        <v>13</v>
      </c>
      <c r="AS35" s="26">
        <f t="shared" ref="AS35:AS41" si="362">SUM(AQ35:AR35)</f>
        <v>21</v>
      </c>
      <c r="AT35" s="26">
        <f t="shared" ref="AT35:AU35" si="363">SUM(AN35+AQ35)</f>
        <v>35</v>
      </c>
      <c r="AU35" s="26">
        <f t="shared" si="363"/>
        <v>43</v>
      </c>
      <c r="AV35" s="27">
        <f t="shared" ref="AV35:AV41" si="364">SUM(AT35:AU35)</f>
        <v>78</v>
      </c>
      <c r="AW35" s="28">
        <f>Februari!BC35</f>
        <v>56</v>
      </c>
      <c r="AX35" s="28">
        <f>Februari!BD35</f>
        <v>57</v>
      </c>
      <c r="AY35" s="26">
        <f t="shared" ref="AY35:AY41" si="365">SUM(AW35:AX35)</f>
        <v>113</v>
      </c>
      <c r="AZ35" s="25">
        <v>20</v>
      </c>
      <c r="BA35" s="25">
        <v>22</v>
      </c>
      <c r="BB35" s="26">
        <f t="shared" ref="BB35:BB41" si="366">SUM(AZ35:BA35)</f>
        <v>42</v>
      </c>
      <c r="BC35" s="26">
        <f t="shared" ref="BC35:BD35" si="367">SUM(AW35+AZ35)</f>
        <v>76</v>
      </c>
      <c r="BD35" s="26">
        <f t="shared" si="367"/>
        <v>79</v>
      </c>
      <c r="BE35" s="27">
        <f t="shared" ref="BE35:BE41" si="368">SUM(BC35:BD35)</f>
        <v>155</v>
      </c>
      <c r="BF35" s="30">
        <f>Februari!BL35</f>
        <v>11</v>
      </c>
      <c r="BG35" s="26">
        <f>Februari!BM35</f>
        <v>19</v>
      </c>
      <c r="BH35" s="26">
        <f t="shared" ref="BH35:BH41" si="369">SUM(BF35:BG35)</f>
        <v>30</v>
      </c>
      <c r="BI35" s="48">
        <v>7</v>
      </c>
      <c r="BJ35" s="46">
        <v>6</v>
      </c>
      <c r="BK35" s="26">
        <f t="shared" ref="BK35:BK41" si="370">SUM(BI35:BJ35)</f>
        <v>13</v>
      </c>
      <c r="BL35" s="26">
        <f t="shared" ref="BL35:BM35" si="371">SUM(BF35+BI35)</f>
        <v>18</v>
      </c>
      <c r="BM35" s="26">
        <f t="shared" si="371"/>
        <v>25</v>
      </c>
      <c r="BN35" s="27">
        <f t="shared" ref="BN35:BN41" si="372">SUM(BL35:BM35)</f>
        <v>43</v>
      </c>
      <c r="BO35" s="28">
        <f>Februari!BU35</f>
        <v>13</v>
      </c>
      <c r="BP35" s="28">
        <f>Februari!BV35</f>
        <v>30</v>
      </c>
      <c r="BQ35" s="26">
        <f t="shared" ref="BQ35:BQ41" si="373">SUM(BO35:BP35)</f>
        <v>43</v>
      </c>
      <c r="BR35" s="25">
        <v>4</v>
      </c>
      <c r="BS35" s="25">
        <v>10</v>
      </c>
      <c r="BT35" s="26">
        <f t="shared" ref="BT35:BT41" si="374">SUM(BR35:BS35)</f>
        <v>14</v>
      </c>
      <c r="BU35" s="26">
        <f t="shared" ref="BU35:BV35" si="375">SUM(BO35+BR35)</f>
        <v>17</v>
      </c>
      <c r="BV35" s="26">
        <f t="shared" si="375"/>
        <v>40</v>
      </c>
      <c r="BW35" s="27">
        <f t="shared" ref="BW35:BW41" si="376">SUM(BU35:BV35)</f>
        <v>57</v>
      </c>
      <c r="BX35" s="30">
        <f>Februari!CD35</f>
        <v>4</v>
      </c>
      <c r="BY35" s="26">
        <f>Februari!CE35</f>
        <v>4</v>
      </c>
      <c r="BZ35" s="26">
        <f t="shared" ref="BZ35:BZ41" si="377">SUM(BX35:BY35)</f>
        <v>8</v>
      </c>
      <c r="CA35" s="26"/>
      <c r="CB35" s="25">
        <v>1</v>
      </c>
      <c r="CC35" s="26">
        <f t="shared" ref="CC35:CC41" si="378">SUM(CA35:CB35)</f>
        <v>1</v>
      </c>
      <c r="CD35" s="26">
        <f t="shared" ref="CD35:CE35" si="379">SUM(BX35+CA35)</f>
        <v>4</v>
      </c>
      <c r="CE35" s="26">
        <f t="shared" si="379"/>
        <v>5</v>
      </c>
      <c r="CF35" s="27">
        <f t="shared" ref="CF35:CF41" si="380">SUM(CD35:CE35)</f>
        <v>9</v>
      </c>
      <c r="CG35" s="28">
        <f>Februari!CM35</f>
        <v>6</v>
      </c>
      <c r="CH35" s="28">
        <f>Februari!CN35</f>
        <v>11</v>
      </c>
      <c r="CI35" s="26">
        <f t="shared" ref="CI35:CI41" si="381">SUM(CG35:CH35)</f>
        <v>17</v>
      </c>
      <c r="CJ35" s="25">
        <v>4</v>
      </c>
      <c r="CK35" s="25">
        <v>13</v>
      </c>
      <c r="CL35" s="26">
        <f t="shared" ref="CL35:CL41" si="382">SUM(CJ35:CK35)</f>
        <v>17</v>
      </c>
      <c r="CM35" s="26">
        <f t="shared" ref="CM35:CN35" si="383">SUM(CG35+CJ35)</f>
        <v>10</v>
      </c>
      <c r="CN35" s="26">
        <f t="shared" si="383"/>
        <v>24</v>
      </c>
      <c r="CO35" s="27">
        <f t="shared" ref="CO35:CO41" si="384">SUM(CM35:CN35)</f>
        <v>34</v>
      </c>
      <c r="CP35" s="95">
        <f ca="1">IFERROR(__xludf.DUMMYFUNCTION("""COMPUTED_VALUE"""),20)</f>
        <v>20</v>
      </c>
      <c r="CQ35" s="96">
        <f ca="1">IFERROR(__xludf.DUMMYFUNCTION("""COMPUTED_VALUE"""),30)</f>
        <v>30</v>
      </c>
      <c r="CR35" s="96">
        <f ca="1">IFERROR(__xludf.DUMMYFUNCTION("""COMPUTED_VALUE"""),50)</f>
        <v>50</v>
      </c>
      <c r="CS35" s="100">
        <f ca="1">IFERROR(__xludf.DUMMYFUNCTION("""COMPUTED_VALUE"""),10)</f>
        <v>10</v>
      </c>
      <c r="CT35" s="100">
        <f ca="1">IFERROR(__xludf.DUMMYFUNCTION("""COMPUTED_VALUE"""),16)</f>
        <v>16</v>
      </c>
      <c r="CU35" s="100">
        <f ca="1">IFERROR(__xludf.DUMMYFUNCTION("""COMPUTED_VALUE"""),26)</f>
        <v>26</v>
      </c>
      <c r="CV35" s="96">
        <f ca="1">IFERROR(__xludf.DUMMYFUNCTION("""COMPUTED_VALUE"""),30)</f>
        <v>30</v>
      </c>
      <c r="CW35" s="96">
        <f ca="1">IFERROR(__xludf.DUMMYFUNCTION("""COMPUTED_VALUE"""),46)</f>
        <v>46</v>
      </c>
      <c r="CX35" s="97">
        <f ca="1">IFERROR(__xludf.DUMMYFUNCTION("""COMPUTED_VALUE"""),76)</f>
        <v>76</v>
      </c>
      <c r="CY35" s="28">
        <f>Februari!DE35</f>
        <v>17</v>
      </c>
      <c r="CZ35" s="28">
        <f>Februari!DF35</f>
        <v>14</v>
      </c>
      <c r="DA35" s="26">
        <f t="shared" ref="DA35:DA41" si="385">SUM(CY35:CZ35)</f>
        <v>31</v>
      </c>
      <c r="DB35" s="25">
        <v>1</v>
      </c>
      <c r="DC35" s="25">
        <v>7</v>
      </c>
      <c r="DD35" s="26">
        <f t="shared" ref="DD35:DD41" si="386">SUM(DB35:DC35)</f>
        <v>8</v>
      </c>
      <c r="DE35" s="26">
        <f t="shared" ref="DE35:DF35" si="387">SUM(CY35+DB35)</f>
        <v>18</v>
      </c>
      <c r="DF35" s="26">
        <f t="shared" si="387"/>
        <v>21</v>
      </c>
      <c r="DG35" s="27">
        <f t="shared" ref="DG35:DG41" si="388">SUM(DE35:DF35)</f>
        <v>39</v>
      </c>
      <c r="DH35" s="30">
        <f>Februari!DN35</f>
        <v>35</v>
      </c>
      <c r="DI35" s="26">
        <f>Februari!DO35</f>
        <v>43</v>
      </c>
      <c r="DJ35" s="26">
        <f t="shared" ref="DJ35:DJ41" si="389">SUM(DH35:DI35)</f>
        <v>78</v>
      </c>
      <c r="DK35" s="64">
        <v>17</v>
      </c>
      <c r="DL35" s="65">
        <v>11</v>
      </c>
      <c r="DM35" s="26">
        <f t="shared" ref="DM35:DM41" si="390">SUM(DK35:DL35)</f>
        <v>28</v>
      </c>
      <c r="DN35" s="26">
        <f t="shared" ref="DN35:DO35" si="391">SUM(DH35+DK35)</f>
        <v>52</v>
      </c>
      <c r="DO35" s="26">
        <f t="shared" si="391"/>
        <v>54</v>
      </c>
      <c r="DP35" s="27">
        <f t="shared" ref="DP35:DP41" si="392">SUM(DN35:DO35)</f>
        <v>106</v>
      </c>
      <c r="DQ35" s="28">
        <f>Februari!DW35</f>
        <v>18</v>
      </c>
      <c r="DR35" s="28">
        <f>Februari!DX35</f>
        <v>20</v>
      </c>
      <c r="DS35" s="26">
        <f t="shared" ref="DS35:DS41" si="393">SUM(DQ35:DR35)</f>
        <v>38</v>
      </c>
      <c r="DT35" s="25">
        <v>6</v>
      </c>
      <c r="DU35" s="25">
        <v>10</v>
      </c>
      <c r="DV35" s="26">
        <f t="shared" ref="DV35:DV41" si="394">SUM(DT35:DU35)</f>
        <v>16</v>
      </c>
      <c r="DW35" s="26">
        <f t="shared" ref="DW35:DX35" si="395">SUM(DQ35+DT35)</f>
        <v>24</v>
      </c>
      <c r="DX35" s="26">
        <f t="shared" si="395"/>
        <v>30</v>
      </c>
      <c r="DY35" s="27">
        <f t="shared" ref="DY35:DY41" si="396">SUM(DW35:DX35)</f>
        <v>54</v>
      </c>
      <c r="DZ35" s="30">
        <f>Februari!EF35</f>
        <v>38</v>
      </c>
      <c r="EA35" s="26">
        <f>Februari!EG35</f>
        <v>53</v>
      </c>
      <c r="EB35" s="26">
        <f t="shared" ref="EB35:EB41" si="397">SUM(DZ35:EA35)</f>
        <v>91</v>
      </c>
      <c r="EC35" s="25">
        <v>11</v>
      </c>
      <c r="ED35" s="25">
        <v>12</v>
      </c>
      <c r="EE35" s="26">
        <f t="shared" ref="EE35:EE41" si="398">SUM(EC35:ED35)</f>
        <v>23</v>
      </c>
      <c r="EF35" s="26">
        <f t="shared" ref="EF35:EG35" si="399">SUM(DZ35+EC35)</f>
        <v>49</v>
      </c>
      <c r="EG35" s="26">
        <f t="shared" si="399"/>
        <v>65</v>
      </c>
      <c r="EH35" s="27">
        <f t="shared" ref="EH35:EH41" si="400">SUM(EF35:EG35)</f>
        <v>114</v>
      </c>
      <c r="EI35" s="30">
        <f>Februari!EO35</f>
        <v>3</v>
      </c>
      <c r="EJ35" s="26">
        <f>Februari!EP35</f>
        <v>0</v>
      </c>
      <c r="EK35" s="26">
        <f t="shared" ref="EK35:EK41" si="401">SUM(EI35:EJ35)</f>
        <v>3</v>
      </c>
      <c r="EL35" s="25">
        <v>1</v>
      </c>
      <c r="EM35" s="25">
        <v>0</v>
      </c>
      <c r="EN35" s="26">
        <f t="shared" ref="EN35:EN41" si="402">SUM(EL35:EM35)</f>
        <v>1</v>
      </c>
      <c r="EO35" s="26">
        <f t="shared" ref="EO35:EP35" si="403">SUM(EI35+EL35)</f>
        <v>4</v>
      </c>
      <c r="EP35" s="26">
        <f t="shared" si="403"/>
        <v>0</v>
      </c>
      <c r="EQ35" s="27">
        <f t="shared" ref="EQ35:EQ41" si="404">SUM(EO35:EP35)</f>
        <v>4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30">
        <f>Februari!J36</f>
        <v>6</v>
      </c>
      <c r="E36" s="26">
        <f>Februari!K36</f>
        <v>107</v>
      </c>
      <c r="F36" s="26">
        <f t="shared" si="345"/>
        <v>113</v>
      </c>
      <c r="G36" s="68">
        <v>1</v>
      </c>
      <c r="H36" s="59">
        <v>114</v>
      </c>
      <c r="I36" s="26">
        <f t="shared" si="346"/>
        <v>115</v>
      </c>
      <c r="J36" s="26">
        <f t="shared" ref="J36:K36" si="405">SUM(D36+G36)</f>
        <v>7</v>
      </c>
      <c r="K36" s="26">
        <f t="shared" si="405"/>
        <v>221</v>
      </c>
      <c r="L36" s="27">
        <f t="shared" si="348"/>
        <v>228</v>
      </c>
      <c r="M36" s="28">
        <f>Februari!S36</f>
        <v>1</v>
      </c>
      <c r="N36" s="26">
        <f>Februari!T36</f>
        <v>135</v>
      </c>
      <c r="O36" s="26">
        <f t="shared" si="349"/>
        <v>136</v>
      </c>
      <c r="P36" s="25">
        <v>0</v>
      </c>
      <c r="Q36" s="25">
        <v>78</v>
      </c>
      <c r="R36" s="26">
        <f t="shared" si="350"/>
        <v>78</v>
      </c>
      <c r="S36" s="26">
        <f t="shared" ref="S36:T36" si="406">SUM(M36+P36)</f>
        <v>1</v>
      </c>
      <c r="T36" s="26">
        <f t="shared" si="406"/>
        <v>213</v>
      </c>
      <c r="U36" s="27">
        <f t="shared" si="352"/>
        <v>214</v>
      </c>
      <c r="V36" s="28">
        <f>Februari!AB36</f>
        <v>1</v>
      </c>
      <c r="W36" s="28">
        <f>Februari!AC36</f>
        <v>73</v>
      </c>
      <c r="X36" s="26">
        <f t="shared" si="353"/>
        <v>74</v>
      </c>
      <c r="Y36" s="68">
        <v>2</v>
      </c>
      <c r="Z36" s="59">
        <v>63</v>
      </c>
      <c r="AA36" s="26">
        <f t="shared" si="354"/>
        <v>65</v>
      </c>
      <c r="AB36" s="26">
        <f t="shared" ref="AB36:AC36" si="407">SUM(V36+Y36)</f>
        <v>3</v>
      </c>
      <c r="AC36" s="26">
        <f t="shared" si="407"/>
        <v>136</v>
      </c>
      <c r="AD36" s="27">
        <f t="shared" si="356"/>
        <v>139</v>
      </c>
      <c r="AE36" s="28">
        <f>Februari!AK36</f>
        <v>6</v>
      </c>
      <c r="AF36" s="28">
        <f>Februari!AL36</f>
        <v>99</v>
      </c>
      <c r="AG36" s="26">
        <f t="shared" si="357"/>
        <v>105</v>
      </c>
      <c r="AH36" s="25">
        <v>1</v>
      </c>
      <c r="AI36" s="25">
        <v>73</v>
      </c>
      <c r="AJ36" s="26">
        <f t="shared" si="358"/>
        <v>74</v>
      </c>
      <c r="AK36" s="26">
        <f t="shared" ref="AK36:AL36" si="408">SUM(AE36+AH36)</f>
        <v>7</v>
      </c>
      <c r="AL36" s="26">
        <f t="shared" si="408"/>
        <v>172</v>
      </c>
      <c r="AM36" s="27">
        <f t="shared" si="360"/>
        <v>179</v>
      </c>
      <c r="AN36" s="30">
        <f>Februari!AT36</f>
        <v>24</v>
      </c>
      <c r="AO36" s="26">
        <f>Februari!AU36</f>
        <v>77</v>
      </c>
      <c r="AP36" s="26">
        <f t="shared" si="361"/>
        <v>101</v>
      </c>
      <c r="AQ36" s="25">
        <v>17</v>
      </c>
      <c r="AR36" s="25">
        <v>80</v>
      </c>
      <c r="AS36" s="26">
        <f t="shared" si="362"/>
        <v>97</v>
      </c>
      <c r="AT36" s="26">
        <f t="shared" ref="AT36:AU36" si="409">SUM(AN36+AQ36)</f>
        <v>41</v>
      </c>
      <c r="AU36" s="26">
        <f t="shared" si="409"/>
        <v>157</v>
      </c>
      <c r="AV36" s="27">
        <f t="shared" si="364"/>
        <v>198</v>
      </c>
      <c r="AW36" s="28">
        <f>Februari!BC36</f>
        <v>5</v>
      </c>
      <c r="AX36" s="28">
        <f>Februari!BD36</f>
        <v>115</v>
      </c>
      <c r="AY36" s="26">
        <f t="shared" si="365"/>
        <v>120</v>
      </c>
      <c r="AZ36" s="25">
        <v>10</v>
      </c>
      <c r="BA36" s="25">
        <v>106</v>
      </c>
      <c r="BB36" s="26">
        <f t="shared" si="366"/>
        <v>116</v>
      </c>
      <c r="BC36" s="26">
        <f t="shared" ref="BC36:BD36" si="410">SUM(AW36+AZ36)</f>
        <v>15</v>
      </c>
      <c r="BD36" s="26">
        <f t="shared" si="410"/>
        <v>221</v>
      </c>
      <c r="BE36" s="27">
        <f t="shared" si="368"/>
        <v>236</v>
      </c>
      <c r="BF36" s="30">
        <f>Februari!BL36</f>
        <v>42</v>
      </c>
      <c r="BG36" s="26">
        <f>Februari!BM36</f>
        <v>69</v>
      </c>
      <c r="BH36" s="26">
        <f t="shared" si="369"/>
        <v>111</v>
      </c>
      <c r="BI36" s="48">
        <v>68</v>
      </c>
      <c r="BJ36" s="46">
        <v>9</v>
      </c>
      <c r="BK36" s="26">
        <f t="shared" si="370"/>
        <v>77</v>
      </c>
      <c r="BL36" s="26">
        <f t="shared" ref="BL36:BM36" si="411">SUM(BF36+BI36)</f>
        <v>110</v>
      </c>
      <c r="BM36" s="26">
        <f t="shared" si="411"/>
        <v>78</v>
      </c>
      <c r="BN36" s="27">
        <f t="shared" si="372"/>
        <v>188</v>
      </c>
      <c r="BO36" s="28">
        <f>Februari!BU36</f>
        <v>2</v>
      </c>
      <c r="BP36" s="28">
        <f>Februari!BV36</f>
        <v>49</v>
      </c>
      <c r="BQ36" s="26">
        <f t="shared" si="373"/>
        <v>51</v>
      </c>
      <c r="BR36" s="25">
        <v>0</v>
      </c>
      <c r="BS36" s="25">
        <v>32</v>
      </c>
      <c r="BT36" s="26">
        <f t="shared" si="374"/>
        <v>32</v>
      </c>
      <c r="BU36" s="26">
        <f t="shared" ref="BU36:BV36" si="412">SUM(BO36+BR36)</f>
        <v>2</v>
      </c>
      <c r="BV36" s="26">
        <f t="shared" si="412"/>
        <v>81</v>
      </c>
      <c r="BW36" s="27">
        <f t="shared" si="376"/>
        <v>83</v>
      </c>
      <c r="BX36" s="30">
        <f>Februari!CD36</f>
        <v>4</v>
      </c>
      <c r="BY36" s="26">
        <f>Februari!CE36</f>
        <v>33</v>
      </c>
      <c r="BZ36" s="26">
        <f t="shared" si="377"/>
        <v>37</v>
      </c>
      <c r="CA36" s="25">
        <v>4</v>
      </c>
      <c r="CB36" s="25">
        <v>14</v>
      </c>
      <c r="CC36" s="26">
        <f t="shared" si="378"/>
        <v>18</v>
      </c>
      <c r="CD36" s="26">
        <f t="shared" ref="CD36:CE36" si="413">SUM(BX36+CA36)</f>
        <v>8</v>
      </c>
      <c r="CE36" s="26">
        <f t="shared" si="413"/>
        <v>47</v>
      </c>
      <c r="CF36" s="27">
        <f t="shared" si="380"/>
        <v>55</v>
      </c>
      <c r="CG36" s="28">
        <f>Februari!CM36</f>
        <v>2</v>
      </c>
      <c r="CH36" s="28">
        <f>Februari!CN36</f>
        <v>113</v>
      </c>
      <c r="CI36" s="26">
        <f t="shared" si="381"/>
        <v>115</v>
      </c>
      <c r="CJ36" s="25">
        <v>2</v>
      </c>
      <c r="CK36" s="25">
        <v>41</v>
      </c>
      <c r="CL36" s="26">
        <f t="shared" si="382"/>
        <v>43</v>
      </c>
      <c r="CM36" s="26">
        <f t="shared" ref="CM36:CN36" si="414">SUM(CG36+CJ36)</f>
        <v>4</v>
      </c>
      <c r="CN36" s="26">
        <f t="shared" si="414"/>
        <v>154</v>
      </c>
      <c r="CO36" s="27">
        <f t="shared" si="384"/>
        <v>158</v>
      </c>
      <c r="CP36" s="95">
        <f ca="1">IFERROR(__xludf.DUMMYFUNCTION("""COMPUTED_VALUE"""),76)</f>
        <v>76</v>
      </c>
      <c r="CQ36" s="96">
        <f ca="1">IFERROR(__xludf.DUMMYFUNCTION("""COMPUTED_VALUE"""),123)</f>
        <v>123</v>
      </c>
      <c r="CR36" s="96">
        <f ca="1">IFERROR(__xludf.DUMMYFUNCTION("""COMPUTED_VALUE"""),199)</f>
        <v>199</v>
      </c>
      <c r="CS36" s="100">
        <f ca="1">IFERROR(__xludf.DUMMYFUNCTION("""COMPUTED_VALUE"""),4)</f>
        <v>4</v>
      </c>
      <c r="CT36" s="100">
        <f ca="1">IFERROR(__xludf.DUMMYFUNCTION("""COMPUTED_VALUE"""),78)</f>
        <v>78</v>
      </c>
      <c r="CU36" s="100">
        <f ca="1">IFERROR(__xludf.DUMMYFUNCTION("""COMPUTED_VALUE"""),82)</f>
        <v>82</v>
      </c>
      <c r="CV36" s="96">
        <f ca="1">IFERROR(__xludf.DUMMYFUNCTION("""COMPUTED_VALUE"""),80)</f>
        <v>80</v>
      </c>
      <c r="CW36" s="96">
        <f ca="1">IFERROR(__xludf.DUMMYFUNCTION("""COMPUTED_VALUE"""),201)</f>
        <v>201</v>
      </c>
      <c r="CX36" s="97">
        <f ca="1">IFERROR(__xludf.DUMMYFUNCTION("""COMPUTED_VALUE"""),281)</f>
        <v>281</v>
      </c>
      <c r="CY36" s="28">
        <f>Februari!DE36</f>
        <v>0</v>
      </c>
      <c r="CZ36" s="28">
        <f>Februari!DF36</f>
        <v>94</v>
      </c>
      <c r="DA36" s="26">
        <f t="shared" si="385"/>
        <v>94</v>
      </c>
      <c r="DB36" s="25">
        <v>1</v>
      </c>
      <c r="DC36" s="25">
        <v>43</v>
      </c>
      <c r="DD36" s="26">
        <f t="shared" si="386"/>
        <v>44</v>
      </c>
      <c r="DE36" s="26">
        <f t="shared" ref="DE36:DF36" si="415">SUM(CY36+DB36)</f>
        <v>1</v>
      </c>
      <c r="DF36" s="26">
        <f t="shared" si="415"/>
        <v>137</v>
      </c>
      <c r="DG36" s="27">
        <f t="shared" si="388"/>
        <v>138</v>
      </c>
      <c r="DH36" s="30">
        <f>Februari!DN36</f>
        <v>139</v>
      </c>
      <c r="DI36" s="26">
        <f>Februari!DO36</f>
        <v>140</v>
      </c>
      <c r="DJ36" s="26">
        <f t="shared" si="389"/>
        <v>279</v>
      </c>
      <c r="DK36" s="66">
        <v>72</v>
      </c>
      <c r="DL36" s="67">
        <v>88</v>
      </c>
      <c r="DM36" s="26">
        <f t="shared" si="390"/>
        <v>160</v>
      </c>
      <c r="DN36" s="26">
        <f t="shared" ref="DN36:DO36" si="416">SUM(DH36+DK36)</f>
        <v>211</v>
      </c>
      <c r="DO36" s="26">
        <f t="shared" si="416"/>
        <v>228</v>
      </c>
      <c r="DP36" s="27">
        <f t="shared" si="392"/>
        <v>439</v>
      </c>
      <c r="DQ36" s="28">
        <f>Februari!DW36</f>
        <v>5</v>
      </c>
      <c r="DR36" s="28">
        <f>Februari!DX36</f>
        <v>98</v>
      </c>
      <c r="DS36" s="26">
        <f t="shared" si="393"/>
        <v>103</v>
      </c>
      <c r="DT36" s="25">
        <v>1</v>
      </c>
      <c r="DU36" s="25">
        <v>72</v>
      </c>
      <c r="DV36" s="26">
        <f t="shared" si="394"/>
        <v>73</v>
      </c>
      <c r="DW36" s="26">
        <f t="shared" ref="DW36:DX36" si="417">SUM(DQ36+DT36)</f>
        <v>6</v>
      </c>
      <c r="DX36" s="26">
        <f t="shared" si="417"/>
        <v>170</v>
      </c>
      <c r="DY36" s="27">
        <f t="shared" si="396"/>
        <v>176</v>
      </c>
      <c r="DZ36" s="30">
        <f>Februari!EF36</f>
        <v>10</v>
      </c>
      <c r="EA36" s="26">
        <f>Februari!EG36</f>
        <v>88</v>
      </c>
      <c r="EB36" s="26">
        <f t="shared" si="397"/>
        <v>98</v>
      </c>
      <c r="EC36" s="25">
        <v>7</v>
      </c>
      <c r="ED36" s="25">
        <v>54</v>
      </c>
      <c r="EE36" s="26">
        <f t="shared" si="398"/>
        <v>61</v>
      </c>
      <c r="EF36" s="26">
        <f t="shared" ref="EF36:EG36" si="418">SUM(DZ36+EC36)</f>
        <v>17</v>
      </c>
      <c r="EG36" s="26">
        <f t="shared" si="418"/>
        <v>142</v>
      </c>
      <c r="EH36" s="27">
        <f t="shared" si="400"/>
        <v>159</v>
      </c>
      <c r="EI36" s="30">
        <f>Februari!EO36</f>
        <v>2</v>
      </c>
      <c r="EJ36" s="26">
        <f>Februari!EP36</f>
        <v>91</v>
      </c>
      <c r="EK36" s="26">
        <f t="shared" si="401"/>
        <v>93</v>
      </c>
      <c r="EL36" s="25">
        <v>0</v>
      </c>
      <c r="EM36" s="25">
        <v>42</v>
      </c>
      <c r="EN36" s="26">
        <f t="shared" si="402"/>
        <v>42</v>
      </c>
      <c r="EO36" s="26">
        <f t="shared" ref="EO36:EP36" si="419">SUM(EI36+EL36)</f>
        <v>2</v>
      </c>
      <c r="EP36" s="26">
        <f t="shared" si="419"/>
        <v>133</v>
      </c>
      <c r="EQ36" s="27">
        <f t="shared" si="404"/>
        <v>135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30">
        <f>Februari!J37</f>
        <v>2</v>
      </c>
      <c r="E37" s="26">
        <f>Februari!K37</f>
        <v>97</v>
      </c>
      <c r="F37" s="26">
        <f t="shared" si="345"/>
        <v>99</v>
      </c>
      <c r="G37" s="68">
        <v>0</v>
      </c>
      <c r="H37" s="59">
        <v>108</v>
      </c>
      <c r="I37" s="26">
        <f t="shared" si="346"/>
        <v>108</v>
      </c>
      <c r="J37" s="26">
        <f t="shared" ref="J37:K37" si="420">SUM(D37+G37)</f>
        <v>2</v>
      </c>
      <c r="K37" s="26">
        <f t="shared" si="420"/>
        <v>205</v>
      </c>
      <c r="L37" s="27">
        <f t="shared" si="348"/>
        <v>207</v>
      </c>
      <c r="M37" s="28">
        <f>Februari!S37</f>
        <v>0</v>
      </c>
      <c r="N37" s="26">
        <f>Februari!T37</f>
        <v>114</v>
      </c>
      <c r="O37" s="26">
        <f t="shared" si="349"/>
        <v>114</v>
      </c>
      <c r="P37" s="25">
        <v>0</v>
      </c>
      <c r="Q37" s="25">
        <v>63</v>
      </c>
      <c r="R37" s="26">
        <f t="shared" si="350"/>
        <v>63</v>
      </c>
      <c r="S37" s="26">
        <f t="shared" ref="S37:T37" si="421">SUM(M37+P37)</f>
        <v>0</v>
      </c>
      <c r="T37" s="26">
        <f t="shared" si="421"/>
        <v>177</v>
      </c>
      <c r="U37" s="27">
        <f t="shared" si="352"/>
        <v>177</v>
      </c>
      <c r="V37" s="28">
        <f>Februari!AB37</f>
        <v>0</v>
      </c>
      <c r="W37" s="28">
        <f>Februari!AC37</f>
        <v>73</v>
      </c>
      <c r="X37" s="26">
        <f t="shared" si="353"/>
        <v>73</v>
      </c>
      <c r="Y37" s="68">
        <v>0</v>
      </c>
      <c r="Z37" s="59">
        <v>62</v>
      </c>
      <c r="AA37" s="26">
        <f t="shared" si="354"/>
        <v>62</v>
      </c>
      <c r="AB37" s="26">
        <f t="shared" ref="AB37:AC37" si="422">SUM(V37+Y37)</f>
        <v>0</v>
      </c>
      <c r="AC37" s="26">
        <f t="shared" si="422"/>
        <v>135</v>
      </c>
      <c r="AD37" s="27">
        <f t="shared" si="356"/>
        <v>135</v>
      </c>
      <c r="AE37" s="28">
        <f>Februari!AK37</f>
        <v>1</v>
      </c>
      <c r="AF37" s="28">
        <f>Februari!AL37</f>
        <v>97</v>
      </c>
      <c r="AG37" s="26">
        <f t="shared" si="357"/>
        <v>98</v>
      </c>
      <c r="AH37" s="25">
        <v>0</v>
      </c>
      <c r="AI37" s="25">
        <v>71</v>
      </c>
      <c r="AJ37" s="26">
        <f t="shared" si="358"/>
        <v>71</v>
      </c>
      <c r="AK37" s="26">
        <f t="shared" ref="AK37:AL37" si="423">SUM(AE37+AH37)</f>
        <v>1</v>
      </c>
      <c r="AL37" s="26">
        <f t="shared" si="423"/>
        <v>168</v>
      </c>
      <c r="AM37" s="27">
        <f t="shared" si="360"/>
        <v>169</v>
      </c>
      <c r="AN37" s="30">
        <f>Februari!AT37</f>
        <v>0</v>
      </c>
      <c r="AO37" s="26">
        <f>Februari!AU37</f>
        <v>68</v>
      </c>
      <c r="AP37" s="26">
        <f t="shared" si="361"/>
        <v>68</v>
      </c>
      <c r="AQ37" s="25">
        <v>0</v>
      </c>
      <c r="AR37" s="25">
        <v>78</v>
      </c>
      <c r="AS37" s="26">
        <f t="shared" si="362"/>
        <v>78</v>
      </c>
      <c r="AT37" s="26">
        <f t="shared" ref="AT37:AU37" si="424">SUM(AN37+AQ37)</f>
        <v>0</v>
      </c>
      <c r="AU37" s="26">
        <f t="shared" si="424"/>
        <v>146</v>
      </c>
      <c r="AV37" s="27">
        <f t="shared" si="364"/>
        <v>146</v>
      </c>
      <c r="AW37" s="28">
        <f>Februari!BC37</f>
        <v>2</v>
      </c>
      <c r="AX37" s="28">
        <f>Februari!BD37</f>
        <v>110</v>
      </c>
      <c r="AY37" s="26">
        <f t="shared" si="365"/>
        <v>112</v>
      </c>
      <c r="AZ37" s="25">
        <v>5</v>
      </c>
      <c r="BA37" s="25">
        <v>106</v>
      </c>
      <c r="BB37" s="26">
        <f t="shared" si="366"/>
        <v>111</v>
      </c>
      <c r="BC37" s="26">
        <f t="shared" ref="BC37:BD37" si="425">SUM(AW37+AZ37)</f>
        <v>7</v>
      </c>
      <c r="BD37" s="26">
        <f t="shared" si="425"/>
        <v>216</v>
      </c>
      <c r="BE37" s="27">
        <f t="shared" si="368"/>
        <v>223</v>
      </c>
      <c r="BF37" s="30">
        <f>Februari!BL37</f>
        <v>0</v>
      </c>
      <c r="BG37" s="26">
        <f>Februari!BM37</f>
        <v>37</v>
      </c>
      <c r="BH37" s="26">
        <f t="shared" si="369"/>
        <v>37</v>
      </c>
      <c r="BI37" s="48">
        <v>0</v>
      </c>
      <c r="BJ37" s="46">
        <v>34</v>
      </c>
      <c r="BK37" s="26">
        <f t="shared" si="370"/>
        <v>34</v>
      </c>
      <c r="BL37" s="26">
        <f t="shared" ref="BL37:BM37" si="426">SUM(BF37+BI37)</f>
        <v>0</v>
      </c>
      <c r="BM37" s="26">
        <f t="shared" si="426"/>
        <v>71</v>
      </c>
      <c r="BN37" s="27">
        <f t="shared" si="372"/>
        <v>71</v>
      </c>
      <c r="BO37" s="28">
        <f>Februari!BU37</f>
        <v>1</v>
      </c>
      <c r="BP37" s="28">
        <f>Februari!BV37</f>
        <v>49</v>
      </c>
      <c r="BQ37" s="26">
        <f t="shared" si="373"/>
        <v>50</v>
      </c>
      <c r="BR37" s="25">
        <v>0</v>
      </c>
      <c r="BS37" s="25">
        <v>32</v>
      </c>
      <c r="BT37" s="26">
        <f t="shared" si="374"/>
        <v>32</v>
      </c>
      <c r="BU37" s="26">
        <f t="shared" ref="BU37:BV37" si="427">SUM(BO37+BR37)</f>
        <v>1</v>
      </c>
      <c r="BV37" s="26">
        <f t="shared" si="427"/>
        <v>81</v>
      </c>
      <c r="BW37" s="27">
        <f t="shared" si="376"/>
        <v>82</v>
      </c>
      <c r="BX37" s="30">
        <f>Februari!CD37</f>
        <v>2</v>
      </c>
      <c r="BY37" s="26">
        <f>Februari!CE37</f>
        <v>29</v>
      </c>
      <c r="BZ37" s="26">
        <f t="shared" si="377"/>
        <v>31</v>
      </c>
      <c r="CA37" s="26"/>
      <c r="CB37" s="25">
        <v>14</v>
      </c>
      <c r="CC37" s="26">
        <f t="shared" si="378"/>
        <v>14</v>
      </c>
      <c r="CD37" s="26">
        <f t="shared" ref="CD37:CE37" si="428">SUM(BX37+CA37)</f>
        <v>2</v>
      </c>
      <c r="CE37" s="26">
        <f t="shared" si="428"/>
        <v>43</v>
      </c>
      <c r="CF37" s="27">
        <f t="shared" si="380"/>
        <v>45</v>
      </c>
      <c r="CG37" s="28">
        <f>Februari!CM37</f>
        <v>0</v>
      </c>
      <c r="CH37" s="28">
        <f>Februari!CN37</f>
        <v>89</v>
      </c>
      <c r="CI37" s="26">
        <f t="shared" si="381"/>
        <v>89</v>
      </c>
      <c r="CJ37" s="25">
        <v>0</v>
      </c>
      <c r="CK37" s="25">
        <v>41</v>
      </c>
      <c r="CL37" s="26">
        <f t="shared" si="382"/>
        <v>41</v>
      </c>
      <c r="CM37" s="26">
        <f t="shared" ref="CM37:CN37" si="429">SUM(CG37+CJ37)</f>
        <v>0</v>
      </c>
      <c r="CN37" s="26">
        <f t="shared" si="429"/>
        <v>130</v>
      </c>
      <c r="CO37" s="27">
        <f t="shared" si="384"/>
        <v>130</v>
      </c>
      <c r="CP37" s="95">
        <f ca="1">IFERROR(__xludf.DUMMYFUNCTION("""COMPUTED_VALUE"""),5)</f>
        <v>5</v>
      </c>
      <c r="CQ37" s="96">
        <f ca="1">IFERROR(__xludf.DUMMYFUNCTION("""COMPUTED_VALUE"""),121)</f>
        <v>121</v>
      </c>
      <c r="CR37" s="96">
        <f ca="1">IFERROR(__xludf.DUMMYFUNCTION("""COMPUTED_VALUE"""),126)</f>
        <v>126</v>
      </c>
      <c r="CS37" s="100">
        <f ca="1">IFERROR(__xludf.DUMMYFUNCTION("""COMPUTED_VALUE"""),1)</f>
        <v>1</v>
      </c>
      <c r="CT37" s="100">
        <f ca="1">IFERROR(__xludf.DUMMYFUNCTION("""COMPUTED_VALUE"""),73)</f>
        <v>73</v>
      </c>
      <c r="CU37" s="100">
        <f ca="1">IFERROR(__xludf.DUMMYFUNCTION("""COMPUTED_VALUE"""),74)</f>
        <v>74</v>
      </c>
      <c r="CV37" s="96">
        <f ca="1">IFERROR(__xludf.DUMMYFUNCTION("""COMPUTED_VALUE"""),6)</f>
        <v>6</v>
      </c>
      <c r="CW37" s="96">
        <f ca="1">IFERROR(__xludf.DUMMYFUNCTION("""COMPUTED_VALUE"""),194)</f>
        <v>194</v>
      </c>
      <c r="CX37" s="97">
        <f ca="1">IFERROR(__xludf.DUMMYFUNCTION("""COMPUTED_VALUE"""),200)</f>
        <v>200</v>
      </c>
      <c r="CY37" s="28">
        <f>Februari!DE37</f>
        <v>1</v>
      </c>
      <c r="CZ37" s="28">
        <f>Februari!DF37</f>
        <v>64</v>
      </c>
      <c r="DA37" s="26">
        <f t="shared" si="385"/>
        <v>65</v>
      </c>
      <c r="DB37" s="25">
        <v>0</v>
      </c>
      <c r="DC37" s="25">
        <v>41</v>
      </c>
      <c r="DD37" s="26">
        <f t="shared" si="386"/>
        <v>41</v>
      </c>
      <c r="DE37" s="26">
        <f t="shared" ref="DE37:DF37" si="430">SUM(CY37+DB37)</f>
        <v>1</v>
      </c>
      <c r="DF37" s="26">
        <f t="shared" si="430"/>
        <v>105</v>
      </c>
      <c r="DG37" s="27">
        <f t="shared" si="388"/>
        <v>106</v>
      </c>
      <c r="DH37" s="30">
        <f>Februari!DN37</f>
        <v>0</v>
      </c>
      <c r="DI37" s="26">
        <f>Februari!DO37</f>
        <v>98</v>
      </c>
      <c r="DJ37" s="26">
        <f t="shared" si="389"/>
        <v>98</v>
      </c>
      <c r="DK37" s="26"/>
      <c r="DL37" s="25">
        <v>64</v>
      </c>
      <c r="DM37" s="26">
        <f t="shared" si="390"/>
        <v>64</v>
      </c>
      <c r="DN37" s="26">
        <f t="shared" ref="DN37:DO37" si="431">SUM(DH37+DK37)</f>
        <v>0</v>
      </c>
      <c r="DO37" s="26">
        <f t="shared" si="431"/>
        <v>162</v>
      </c>
      <c r="DP37" s="27">
        <f t="shared" si="392"/>
        <v>162</v>
      </c>
      <c r="DQ37" s="28">
        <f>Februari!DW37</f>
        <v>1</v>
      </c>
      <c r="DR37" s="28">
        <f>Februari!DX37</f>
        <v>75</v>
      </c>
      <c r="DS37" s="26">
        <f t="shared" si="393"/>
        <v>76</v>
      </c>
      <c r="DT37" s="26"/>
      <c r="DU37" s="25">
        <v>60</v>
      </c>
      <c r="DV37" s="26">
        <f t="shared" si="394"/>
        <v>60</v>
      </c>
      <c r="DW37" s="26">
        <f t="shared" ref="DW37:DX37" si="432">SUM(DQ37+DT37)</f>
        <v>1</v>
      </c>
      <c r="DX37" s="26">
        <f t="shared" si="432"/>
        <v>135</v>
      </c>
      <c r="DY37" s="27">
        <f t="shared" si="396"/>
        <v>136</v>
      </c>
      <c r="DZ37" s="30">
        <f>Februari!EF37</f>
        <v>0</v>
      </c>
      <c r="EA37" s="26">
        <f>Februari!EG37</f>
        <v>71</v>
      </c>
      <c r="EB37" s="26">
        <f t="shared" si="397"/>
        <v>71</v>
      </c>
      <c r="EC37" s="26"/>
      <c r="ED37" s="25">
        <v>49</v>
      </c>
      <c r="EE37" s="26">
        <f t="shared" si="398"/>
        <v>49</v>
      </c>
      <c r="EF37" s="26">
        <f t="shared" ref="EF37:EG37" si="433">SUM(DZ37+EC37)</f>
        <v>0</v>
      </c>
      <c r="EG37" s="26">
        <f t="shared" si="433"/>
        <v>120</v>
      </c>
      <c r="EH37" s="27">
        <f t="shared" si="400"/>
        <v>120</v>
      </c>
      <c r="EI37" s="30">
        <f>Februari!EO37</f>
        <v>1</v>
      </c>
      <c r="EJ37" s="26">
        <f>Februari!EP37</f>
        <v>71</v>
      </c>
      <c r="EK37" s="26">
        <f t="shared" si="401"/>
        <v>72</v>
      </c>
      <c r="EL37" s="25">
        <v>0</v>
      </c>
      <c r="EM37" s="25">
        <v>33</v>
      </c>
      <c r="EN37" s="26">
        <f t="shared" si="402"/>
        <v>33</v>
      </c>
      <c r="EO37" s="26">
        <f t="shared" ref="EO37:EP37" si="434">SUM(EI37+EL37)</f>
        <v>1</v>
      </c>
      <c r="EP37" s="26">
        <f t="shared" si="434"/>
        <v>104</v>
      </c>
      <c r="EQ37" s="27">
        <f t="shared" si="404"/>
        <v>105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30">
        <f>Februari!J38</f>
        <v>0</v>
      </c>
      <c r="E38" s="26">
        <f>Februari!K38</f>
        <v>0</v>
      </c>
      <c r="F38" s="26">
        <f t="shared" si="345"/>
        <v>0</v>
      </c>
      <c r="G38" s="68">
        <v>0</v>
      </c>
      <c r="H38" s="59">
        <v>0</v>
      </c>
      <c r="I38" s="26">
        <f t="shared" si="346"/>
        <v>0</v>
      </c>
      <c r="J38" s="26">
        <f t="shared" ref="J38:K38" si="435">SUM(D38+G38)</f>
        <v>0</v>
      </c>
      <c r="K38" s="26">
        <f t="shared" si="435"/>
        <v>0</v>
      </c>
      <c r="L38" s="27">
        <f t="shared" si="348"/>
        <v>0</v>
      </c>
      <c r="M38" s="28">
        <f>Februari!S38</f>
        <v>0</v>
      </c>
      <c r="N38" s="26">
        <f>Februari!T38</f>
        <v>0</v>
      </c>
      <c r="O38" s="26">
        <f t="shared" si="349"/>
        <v>0</v>
      </c>
      <c r="P38" s="25">
        <v>0</v>
      </c>
      <c r="Q38" s="25">
        <v>0</v>
      </c>
      <c r="R38" s="26">
        <f t="shared" si="350"/>
        <v>0</v>
      </c>
      <c r="S38" s="26">
        <f t="shared" ref="S38:T38" si="436">SUM(M38+P38)</f>
        <v>0</v>
      </c>
      <c r="T38" s="26">
        <f t="shared" si="436"/>
        <v>0</v>
      </c>
      <c r="U38" s="27">
        <f t="shared" si="352"/>
        <v>0</v>
      </c>
      <c r="V38" s="28">
        <f>Februari!AB38</f>
        <v>0</v>
      </c>
      <c r="W38" s="28">
        <f>Februari!AC38</f>
        <v>0</v>
      </c>
      <c r="X38" s="26">
        <f t="shared" si="353"/>
        <v>0</v>
      </c>
      <c r="Y38" s="26"/>
      <c r="Z38" s="26"/>
      <c r="AA38" s="26">
        <f t="shared" si="354"/>
        <v>0</v>
      </c>
      <c r="AB38" s="26">
        <f t="shared" ref="AB38:AC38" si="437">SUM(V38+Y38)</f>
        <v>0</v>
      </c>
      <c r="AC38" s="26">
        <f t="shared" si="437"/>
        <v>0</v>
      </c>
      <c r="AD38" s="27">
        <f t="shared" si="356"/>
        <v>0</v>
      </c>
      <c r="AE38" s="28">
        <f>Februari!AK38</f>
        <v>0</v>
      </c>
      <c r="AF38" s="28">
        <f>Februari!AL38</f>
        <v>0</v>
      </c>
      <c r="AG38" s="26">
        <f t="shared" si="357"/>
        <v>0</v>
      </c>
      <c r="AH38" s="25">
        <v>0</v>
      </c>
      <c r="AI38" s="25">
        <v>0</v>
      </c>
      <c r="AJ38" s="26">
        <f t="shared" si="358"/>
        <v>0</v>
      </c>
      <c r="AK38" s="26">
        <f t="shared" ref="AK38:AL38" si="438">SUM(AE38+AH38)</f>
        <v>0</v>
      </c>
      <c r="AL38" s="26">
        <f t="shared" si="438"/>
        <v>0</v>
      </c>
      <c r="AM38" s="27">
        <f t="shared" si="360"/>
        <v>0</v>
      </c>
      <c r="AN38" s="30">
        <f>Februari!AT38</f>
        <v>0</v>
      </c>
      <c r="AO38" s="26">
        <f>Februari!AU38</f>
        <v>0</v>
      </c>
      <c r="AP38" s="26">
        <f t="shared" si="361"/>
        <v>0</v>
      </c>
      <c r="AQ38" s="25">
        <v>0</v>
      </c>
      <c r="AR38" s="25">
        <v>0</v>
      </c>
      <c r="AS38" s="26">
        <f t="shared" si="362"/>
        <v>0</v>
      </c>
      <c r="AT38" s="26">
        <f t="shared" ref="AT38:AU38" si="439">SUM(AN38+AQ38)</f>
        <v>0</v>
      </c>
      <c r="AU38" s="26">
        <f t="shared" si="439"/>
        <v>0</v>
      </c>
      <c r="AV38" s="27">
        <f t="shared" si="364"/>
        <v>0</v>
      </c>
      <c r="AW38" s="28">
        <f>Februari!BC38</f>
        <v>0</v>
      </c>
      <c r="AX38" s="28">
        <f>Februari!BD38</f>
        <v>0</v>
      </c>
      <c r="AY38" s="26">
        <f t="shared" si="365"/>
        <v>0</v>
      </c>
      <c r="AZ38" s="25">
        <v>0</v>
      </c>
      <c r="BA38" s="25">
        <v>0</v>
      </c>
      <c r="BB38" s="26">
        <f t="shared" si="366"/>
        <v>0</v>
      </c>
      <c r="BC38" s="26">
        <f t="shared" ref="BC38:BD38" si="440">SUM(AW38+AZ38)</f>
        <v>0</v>
      </c>
      <c r="BD38" s="26">
        <f t="shared" si="440"/>
        <v>0</v>
      </c>
      <c r="BE38" s="27">
        <f t="shared" si="368"/>
        <v>0</v>
      </c>
      <c r="BF38" s="30">
        <f>Februari!BL38</f>
        <v>0</v>
      </c>
      <c r="BG38" s="26">
        <f>Februari!BM38</f>
        <v>0</v>
      </c>
      <c r="BH38" s="26">
        <f t="shared" si="369"/>
        <v>0</v>
      </c>
      <c r="BI38" s="48">
        <v>0</v>
      </c>
      <c r="BJ38" s="46">
        <v>0</v>
      </c>
      <c r="BK38" s="26">
        <f t="shared" si="370"/>
        <v>0</v>
      </c>
      <c r="BL38" s="26">
        <f t="shared" ref="BL38:BM38" si="441">SUM(BF38+BI38)</f>
        <v>0</v>
      </c>
      <c r="BM38" s="26">
        <f t="shared" si="441"/>
        <v>0</v>
      </c>
      <c r="BN38" s="27">
        <f t="shared" si="372"/>
        <v>0</v>
      </c>
      <c r="BO38" s="28">
        <f>Februari!BU38</f>
        <v>0</v>
      </c>
      <c r="BP38" s="28">
        <f>Februari!BV38</f>
        <v>0</v>
      </c>
      <c r="BQ38" s="26">
        <f t="shared" si="373"/>
        <v>0</v>
      </c>
      <c r="BR38" s="25">
        <v>0</v>
      </c>
      <c r="BS38" s="25">
        <v>0</v>
      </c>
      <c r="BT38" s="26">
        <f t="shared" si="374"/>
        <v>0</v>
      </c>
      <c r="BU38" s="26">
        <f t="shared" ref="BU38:BV38" si="442">SUM(BO38+BR38)</f>
        <v>0</v>
      </c>
      <c r="BV38" s="26">
        <f t="shared" si="442"/>
        <v>0</v>
      </c>
      <c r="BW38" s="27">
        <f t="shared" si="376"/>
        <v>0</v>
      </c>
      <c r="BX38" s="30">
        <f>Februari!CD38</f>
        <v>0</v>
      </c>
      <c r="BY38" s="26">
        <f>Februari!CE38</f>
        <v>0</v>
      </c>
      <c r="BZ38" s="26">
        <f t="shared" si="377"/>
        <v>0</v>
      </c>
      <c r="CA38" s="26"/>
      <c r="CB38" s="26"/>
      <c r="CC38" s="26">
        <f t="shared" si="378"/>
        <v>0</v>
      </c>
      <c r="CD38" s="26">
        <f t="shared" ref="CD38:CE38" si="443">SUM(BX38+CA38)</f>
        <v>0</v>
      </c>
      <c r="CE38" s="26">
        <f t="shared" si="443"/>
        <v>0</v>
      </c>
      <c r="CF38" s="27">
        <f t="shared" si="380"/>
        <v>0</v>
      </c>
      <c r="CG38" s="28">
        <f>Februari!CM38</f>
        <v>0</v>
      </c>
      <c r="CH38" s="28">
        <f>Februari!CN38</f>
        <v>0</v>
      </c>
      <c r="CI38" s="26">
        <f t="shared" si="381"/>
        <v>0</v>
      </c>
      <c r="CJ38" s="25">
        <v>0</v>
      </c>
      <c r="CK38" s="25">
        <v>0</v>
      </c>
      <c r="CL38" s="26">
        <f t="shared" si="382"/>
        <v>0</v>
      </c>
      <c r="CM38" s="26">
        <f t="shared" ref="CM38:CN38" si="444">SUM(CG38+CJ38)</f>
        <v>0</v>
      </c>
      <c r="CN38" s="26">
        <f t="shared" si="444"/>
        <v>0</v>
      </c>
      <c r="CO38" s="27">
        <f t="shared" si="384"/>
        <v>0</v>
      </c>
      <c r="CP38" s="95">
        <f ca="1">IFERROR(__xludf.DUMMYFUNCTION("""COMPUTED_VALUE"""),0)</f>
        <v>0</v>
      </c>
      <c r="CQ38" s="96">
        <f ca="1">IFERROR(__xludf.DUMMYFUNCTION("""COMPUTED_VALUE"""),0)</f>
        <v>0</v>
      </c>
      <c r="CR38" s="96">
        <f ca="1">IFERROR(__xludf.DUMMYFUNCTION("""COMPUTED_VALUE"""),0)</f>
        <v>0</v>
      </c>
      <c r="CS38" s="100">
        <f ca="1">IFERROR(__xludf.DUMMYFUNCTION("""COMPUTED_VALUE"""),0)</f>
        <v>0</v>
      </c>
      <c r="CT38" s="100">
        <f ca="1">IFERROR(__xludf.DUMMYFUNCTION("""COMPUTED_VALUE"""),0)</f>
        <v>0</v>
      </c>
      <c r="CU38" s="100">
        <f ca="1">IFERROR(__xludf.DUMMYFUNCTION("""COMPUTED_VALUE"""),0)</f>
        <v>0</v>
      </c>
      <c r="CV38" s="96">
        <f ca="1">IFERROR(__xludf.DUMMYFUNCTION("""COMPUTED_VALUE"""),0)</f>
        <v>0</v>
      </c>
      <c r="CW38" s="96">
        <f ca="1">IFERROR(__xludf.DUMMYFUNCTION("""COMPUTED_VALUE"""),0)</f>
        <v>0</v>
      </c>
      <c r="CX38" s="97">
        <f ca="1">IFERROR(__xludf.DUMMYFUNCTION("""COMPUTED_VALUE"""),0)</f>
        <v>0</v>
      </c>
      <c r="CY38" s="28">
        <f>Februari!DE38</f>
        <v>0</v>
      </c>
      <c r="CZ38" s="28">
        <f>Februari!DF38</f>
        <v>0</v>
      </c>
      <c r="DA38" s="26">
        <f t="shared" si="385"/>
        <v>0</v>
      </c>
      <c r="DB38" s="25">
        <v>0</v>
      </c>
      <c r="DC38" s="25">
        <v>0</v>
      </c>
      <c r="DD38" s="26">
        <f t="shared" si="386"/>
        <v>0</v>
      </c>
      <c r="DE38" s="26">
        <f t="shared" ref="DE38:DF38" si="445">SUM(CY38+DB38)</f>
        <v>0</v>
      </c>
      <c r="DF38" s="26">
        <f t="shared" si="445"/>
        <v>0</v>
      </c>
      <c r="DG38" s="27">
        <f t="shared" si="388"/>
        <v>0</v>
      </c>
      <c r="DH38" s="30">
        <f>Februari!DN38</f>
        <v>0</v>
      </c>
      <c r="DI38" s="26">
        <f>Februari!DO38</f>
        <v>0</v>
      </c>
      <c r="DJ38" s="26">
        <f t="shared" si="389"/>
        <v>0</v>
      </c>
      <c r="DK38" s="26"/>
      <c r="DL38" s="26"/>
      <c r="DM38" s="26">
        <f t="shared" si="390"/>
        <v>0</v>
      </c>
      <c r="DN38" s="26">
        <f t="shared" ref="DN38:DO38" si="446">SUM(DH38+DK38)</f>
        <v>0</v>
      </c>
      <c r="DO38" s="26">
        <f t="shared" si="446"/>
        <v>0</v>
      </c>
      <c r="DP38" s="27">
        <f t="shared" si="392"/>
        <v>0</v>
      </c>
      <c r="DQ38" s="28">
        <f>Februari!DW38</f>
        <v>0</v>
      </c>
      <c r="DR38" s="28">
        <f>Februari!DX38</f>
        <v>0</v>
      </c>
      <c r="DS38" s="26">
        <f t="shared" si="393"/>
        <v>0</v>
      </c>
      <c r="DT38" s="26"/>
      <c r="DU38" s="26"/>
      <c r="DV38" s="26">
        <f t="shared" si="394"/>
        <v>0</v>
      </c>
      <c r="DW38" s="26">
        <f t="shared" ref="DW38:DX38" si="447">SUM(DQ38+DT38)</f>
        <v>0</v>
      </c>
      <c r="DX38" s="26">
        <f t="shared" si="447"/>
        <v>0</v>
      </c>
      <c r="DY38" s="27">
        <f t="shared" si="396"/>
        <v>0</v>
      </c>
      <c r="DZ38" s="30">
        <f>Februari!EF38</f>
        <v>0</v>
      </c>
      <c r="EA38" s="26">
        <f>Februari!EG38</f>
        <v>0</v>
      </c>
      <c r="EB38" s="26">
        <f t="shared" si="397"/>
        <v>0</v>
      </c>
      <c r="EC38" s="26"/>
      <c r="ED38" s="26"/>
      <c r="EE38" s="26">
        <f t="shared" si="398"/>
        <v>0</v>
      </c>
      <c r="EF38" s="26">
        <f t="shared" ref="EF38:EG38" si="448">SUM(DZ38+EC38)</f>
        <v>0</v>
      </c>
      <c r="EG38" s="26">
        <f t="shared" si="448"/>
        <v>0</v>
      </c>
      <c r="EH38" s="27">
        <f t="shared" si="400"/>
        <v>0</v>
      </c>
      <c r="EI38" s="30">
        <f>Februari!EO38</f>
        <v>0</v>
      </c>
      <c r="EJ38" s="26">
        <f>Februari!EP38</f>
        <v>0</v>
      </c>
      <c r="EK38" s="26">
        <f t="shared" si="401"/>
        <v>0</v>
      </c>
      <c r="EL38" s="26"/>
      <c r="EM38" s="26"/>
      <c r="EN38" s="26">
        <f t="shared" si="402"/>
        <v>0</v>
      </c>
      <c r="EO38" s="26">
        <f t="shared" ref="EO38:EP38" si="449">SUM(EI38+EL38)</f>
        <v>0</v>
      </c>
      <c r="EP38" s="26">
        <f t="shared" si="449"/>
        <v>0</v>
      </c>
      <c r="EQ38" s="27">
        <f t="shared" si="404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30">
        <f>Februari!J39</f>
        <v>0</v>
      </c>
      <c r="E39" s="26">
        <f>Februari!K39</f>
        <v>93</v>
      </c>
      <c r="F39" s="26">
        <f t="shared" si="345"/>
        <v>93</v>
      </c>
      <c r="G39" s="68">
        <v>0</v>
      </c>
      <c r="H39" s="59">
        <v>108</v>
      </c>
      <c r="I39" s="26">
        <f t="shared" si="346"/>
        <v>108</v>
      </c>
      <c r="J39" s="26">
        <f t="shared" ref="J39:K39" si="450">SUM(D39+G39)</f>
        <v>0</v>
      </c>
      <c r="K39" s="26">
        <f t="shared" si="450"/>
        <v>201</v>
      </c>
      <c r="L39" s="27">
        <f t="shared" si="348"/>
        <v>201</v>
      </c>
      <c r="M39" s="28">
        <f>Februari!S39</f>
        <v>0</v>
      </c>
      <c r="N39" s="26">
        <f>Februari!T39</f>
        <v>75</v>
      </c>
      <c r="O39" s="26">
        <f t="shared" si="349"/>
        <v>75</v>
      </c>
      <c r="P39" s="25">
        <v>0</v>
      </c>
      <c r="Q39" s="25">
        <v>63</v>
      </c>
      <c r="R39" s="26">
        <f t="shared" si="350"/>
        <v>63</v>
      </c>
      <c r="S39" s="26">
        <f t="shared" ref="S39:T39" si="451">SUM(M39+P39)</f>
        <v>0</v>
      </c>
      <c r="T39" s="26">
        <f t="shared" si="451"/>
        <v>138</v>
      </c>
      <c r="U39" s="27">
        <f t="shared" si="352"/>
        <v>138</v>
      </c>
      <c r="V39" s="28">
        <f>Februari!AB39</f>
        <v>0</v>
      </c>
      <c r="W39" s="28">
        <f>Februari!AC39</f>
        <v>73</v>
      </c>
      <c r="X39" s="26">
        <f t="shared" si="353"/>
        <v>73</v>
      </c>
      <c r="Y39" s="26"/>
      <c r="Z39" s="48">
        <v>62</v>
      </c>
      <c r="AA39" s="26">
        <f t="shared" si="354"/>
        <v>62</v>
      </c>
      <c r="AB39" s="26">
        <f t="shared" ref="AB39:AC39" si="452">SUM(V39+Y39)</f>
        <v>0</v>
      </c>
      <c r="AC39" s="26">
        <f t="shared" si="452"/>
        <v>135</v>
      </c>
      <c r="AD39" s="27">
        <f t="shared" si="356"/>
        <v>135</v>
      </c>
      <c r="AE39" s="28">
        <f>Februari!AK39</f>
        <v>0</v>
      </c>
      <c r="AF39" s="28">
        <f>Februari!AL39</f>
        <v>80</v>
      </c>
      <c r="AG39" s="26">
        <f t="shared" si="357"/>
        <v>80</v>
      </c>
      <c r="AH39" s="25">
        <v>0</v>
      </c>
      <c r="AI39" s="25">
        <v>71</v>
      </c>
      <c r="AJ39" s="26">
        <f t="shared" si="358"/>
        <v>71</v>
      </c>
      <c r="AK39" s="26">
        <f t="shared" ref="AK39:AL39" si="453">SUM(AE39+AH39)</f>
        <v>0</v>
      </c>
      <c r="AL39" s="26">
        <f t="shared" si="453"/>
        <v>151</v>
      </c>
      <c r="AM39" s="27">
        <f t="shared" si="360"/>
        <v>151</v>
      </c>
      <c r="AN39" s="30">
        <f>Februari!AT39</f>
        <v>1</v>
      </c>
      <c r="AO39" s="26">
        <f>Februari!AU39</f>
        <v>68</v>
      </c>
      <c r="AP39" s="26">
        <f t="shared" si="361"/>
        <v>69</v>
      </c>
      <c r="AQ39" s="25">
        <v>0</v>
      </c>
      <c r="AR39" s="25">
        <v>79</v>
      </c>
      <c r="AS39" s="26">
        <f t="shared" si="362"/>
        <v>79</v>
      </c>
      <c r="AT39" s="26">
        <f t="shared" ref="AT39:AU39" si="454">SUM(AN39+AQ39)</f>
        <v>1</v>
      </c>
      <c r="AU39" s="26">
        <f t="shared" si="454"/>
        <v>147</v>
      </c>
      <c r="AV39" s="27">
        <f t="shared" si="364"/>
        <v>148</v>
      </c>
      <c r="AW39" s="28">
        <f>Februari!BC39</f>
        <v>3</v>
      </c>
      <c r="AX39" s="28">
        <f>Februari!BD39</f>
        <v>92</v>
      </c>
      <c r="AY39" s="26">
        <f t="shared" si="365"/>
        <v>95</v>
      </c>
      <c r="AZ39" s="25">
        <v>7</v>
      </c>
      <c r="BA39" s="25">
        <v>105</v>
      </c>
      <c r="BB39" s="26">
        <f t="shared" si="366"/>
        <v>112</v>
      </c>
      <c r="BC39" s="26">
        <f t="shared" ref="BC39:BD39" si="455">SUM(AW39+AZ39)</f>
        <v>10</v>
      </c>
      <c r="BD39" s="26">
        <f t="shared" si="455"/>
        <v>197</v>
      </c>
      <c r="BE39" s="27">
        <f t="shared" si="368"/>
        <v>207</v>
      </c>
      <c r="BF39" s="30">
        <f>Februari!BL39</f>
        <v>0</v>
      </c>
      <c r="BG39" s="26">
        <f>Februari!BM39</f>
        <v>0</v>
      </c>
      <c r="BH39" s="26">
        <f t="shared" si="369"/>
        <v>0</v>
      </c>
      <c r="BI39" s="48">
        <v>0</v>
      </c>
      <c r="BJ39" s="46">
        <v>0</v>
      </c>
      <c r="BK39" s="26">
        <f t="shared" si="370"/>
        <v>0</v>
      </c>
      <c r="BL39" s="26">
        <f t="shared" ref="BL39:BM39" si="456">SUM(BF39+BI39)</f>
        <v>0</v>
      </c>
      <c r="BM39" s="26">
        <f t="shared" si="456"/>
        <v>0</v>
      </c>
      <c r="BN39" s="27">
        <f t="shared" si="372"/>
        <v>0</v>
      </c>
      <c r="BO39" s="28">
        <f>Februari!BU39</f>
        <v>0</v>
      </c>
      <c r="BP39" s="28">
        <f>Februari!BV39</f>
        <v>49</v>
      </c>
      <c r="BQ39" s="26">
        <f t="shared" si="373"/>
        <v>49</v>
      </c>
      <c r="BR39" s="25">
        <v>0</v>
      </c>
      <c r="BS39" s="25">
        <v>32</v>
      </c>
      <c r="BT39" s="26">
        <f t="shared" si="374"/>
        <v>32</v>
      </c>
      <c r="BU39" s="26">
        <f t="shared" ref="BU39:BV39" si="457">SUM(BO39+BR39)</f>
        <v>0</v>
      </c>
      <c r="BV39" s="26">
        <f t="shared" si="457"/>
        <v>81</v>
      </c>
      <c r="BW39" s="27">
        <f t="shared" si="376"/>
        <v>81</v>
      </c>
      <c r="BX39" s="30">
        <f>Februari!CD39</f>
        <v>0</v>
      </c>
      <c r="BY39" s="26">
        <f>Februari!CE39</f>
        <v>25</v>
      </c>
      <c r="BZ39" s="26">
        <f t="shared" si="377"/>
        <v>25</v>
      </c>
      <c r="CA39" s="25">
        <v>1</v>
      </c>
      <c r="CB39" s="25">
        <v>14</v>
      </c>
      <c r="CC39" s="26">
        <f t="shared" si="378"/>
        <v>15</v>
      </c>
      <c r="CD39" s="26">
        <f t="shared" ref="CD39:CE39" si="458">SUM(BX39+CA39)</f>
        <v>1</v>
      </c>
      <c r="CE39" s="26">
        <f t="shared" si="458"/>
        <v>39</v>
      </c>
      <c r="CF39" s="27">
        <f t="shared" si="380"/>
        <v>40</v>
      </c>
      <c r="CG39" s="28">
        <f>Februari!CM39</f>
        <v>0</v>
      </c>
      <c r="CH39" s="28">
        <f>Februari!CN39</f>
        <v>89</v>
      </c>
      <c r="CI39" s="26">
        <f t="shared" si="381"/>
        <v>89</v>
      </c>
      <c r="CJ39" s="25">
        <v>1</v>
      </c>
      <c r="CK39" s="25">
        <v>41</v>
      </c>
      <c r="CL39" s="26">
        <f t="shared" si="382"/>
        <v>42</v>
      </c>
      <c r="CM39" s="26">
        <f t="shared" ref="CM39:CN39" si="459">SUM(CG39+CJ39)</f>
        <v>1</v>
      </c>
      <c r="CN39" s="26">
        <f t="shared" si="459"/>
        <v>130</v>
      </c>
      <c r="CO39" s="27">
        <f t="shared" si="384"/>
        <v>131</v>
      </c>
      <c r="CP39" s="95">
        <f ca="1">IFERROR(__xludf.DUMMYFUNCTION("""COMPUTED_VALUE"""),0)</f>
        <v>0</v>
      </c>
      <c r="CQ39" s="96">
        <f ca="1">IFERROR(__xludf.DUMMYFUNCTION("""COMPUTED_VALUE"""),41)</f>
        <v>41</v>
      </c>
      <c r="CR39" s="96">
        <f ca="1">IFERROR(__xludf.DUMMYFUNCTION("""COMPUTED_VALUE"""),41)</f>
        <v>41</v>
      </c>
      <c r="CS39" s="100">
        <f ca="1">IFERROR(__xludf.DUMMYFUNCTION("""COMPUTED_VALUE"""),1)</f>
        <v>1</v>
      </c>
      <c r="CT39" s="100">
        <f ca="1">IFERROR(__xludf.DUMMYFUNCTION("""COMPUTED_VALUE"""),64)</f>
        <v>64</v>
      </c>
      <c r="CU39" s="100">
        <f ca="1">IFERROR(__xludf.DUMMYFUNCTION("""COMPUTED_VALUE"""),65)</f>
        <v>65</v>
      </c>
      <c r="CV39" s="96">
        <f ca="1">IFERROR(__xludf.DUMMYFUNCTION("""COMPUTED_VALUE"""),1)</f>
        <v>1</v>
      </c>
      <c r="CW39" s="96">
        <f ca="1">IFERROR(__xludf.DUMMYFUNCTION("""COMPUTED_VALUE"""),105)</f>
        <v>105</v>
      </c>
      <c r="CX39" s="97">
        <f ca="1">IFERROR(__xludf.DUMMYFUNCTION("""COMPUTED_VALUE"""),106)</f>
        <v>106</v>
      </c>
      <c r="CY39" s="28">
        <f>Februari!DE39</f>
        <v>1</v>
      </c>
      <c r="CZ39" s="28">
        <f>Februari!DF39</f>
        <v>62</v>
      </c>
      <c r="DA39" s="26">
        <f t="shared" si="385"/>
        <v>63</v>
      </c>
      <c r="DB39" s="25">
        <v>1</v>
      </c>
      <c r="DC39" s="25">
        <v>40</v>
      </c>
      <c r="DD39" s="26">
        <f t="shared" si="386"/>
        <v>41</v>
      </c>
      <c r="DE39" s="26">
        <f t="shared" ref="DE39:DF39" si="460">SUM(CY39+DB39)</f>
        <v>2</v>
      </c>
      <c r="DF39" s="26">
        <f t="shared" si="460"/>
        <v>102</v>
      </c>
      <c r="DG39" s="27">
        <f t="shared" si="388"/>
        <v>104</v>
      </c>
      <c r="DH39" s="30">
        <f>Februari!DN39</f>
        <v>15</v>
      </c>
      <c r="DI39" s="26">
        <f>Februari!DO39</f>
        <v>78</v>
      </c>
      <c r="DJ39" s="26">
        <f t="shared" si="389"/>
        <v>93</v>
      </c>
      <c r="DK39" s="25">
        <v>15</v>
      </c>
      <c r="DL39" s="25">
        <v>63</v>
      </c>
      <c r="DM39" s="26">
        <f t="shared" si="390"/>
        <v>78</v>
      </c>
      <c r="DN39" s="26">
        <f t="shared" ref="DN39:DO39" si="461">SUM(DH39+DK39)</f>
        <v>30</v>
      </c>
      <c r="DO39" s="26">
        <f t="shared" si="461"/>
        <v>141</v>
      </c>
      <c r="DP39" s="27">
        <f t="shared" si="392"/>
        <v>171</v>
      </c>
      <c r="DQ39" s="28">
        <f>Februari!DW39</f>
        <v>1</v>
      </c>
      <c r="DR39" s="28">
        <f>Februari!DX39</f>
        <v>73</v>
      </c>
      <c r="DS39" s="26">
        <f t="shared" si="393"/>
        <v>74</v>
      </c>
      <c r="DT39" s="25">
        <v>1</v>
      </c>
      <c r="DU39" s="25">
        <v>59</v>
      </c>
      <c r="DV39" s="26">
        <f t="shared" si="394"/>
        <v>60</v>
      </c>
      <c r="DW39" s="26">
        <f t="shared" ref="DW39:DX39" si="462">SUM(DQ39+DT39)</f>
        <v>2</v>
      </c>
      <c r="DX39" s="26">
        <f t="shared" si="462"/>
        <v>132</v>
      </c>
      <c r="DY39" s="27">
        <f t="shared" si="396"/>
        <v>134</v>
      </c>
      <c r="DZ39" s="30">
        <f>Februari!EF39</f>
        <v>0</v>
      </c>
      <c r="EA39" s="26">
        <f>Februari!EG39</f>
        <v>69</v>
      </c>
      <c r="EB39" s="26">
        <f t="shared" si="397"/>
        <v>69</v>
      </c>
      <c r="EC39" s="25">
        <v>1</v>
      </c>
      <c r="ED39" s="25">
        <v>49</v>
      </c>
      <c r="EE39" s="26">
        <f t="shared" si="398"/>
        <v>50</v>
      </c>
      <c r="EF39" s="26">
        <f t="shared" ref="EF39:EG39" si="463">SUM(DZ39+EC39)</f>
        <v>1</v>
      </c>
      <c r="EG39" s="26">
        <f t="shared" si="463"/>
        <v>118</v>
      </c>
      <c r="EH39" s="27">
        <f t="shared" si="400"/>
        <v>119</v>
      </c>
      <c r="EI39" s="30">
        <f>Februari!EO39</f>
        <v>0</v>
      </c>
      <c r="EJ39" s="26">
        <f>Februari!EP39</f>
        <v>61</v>
      </c>
      <c r="EK39" s="26">
        <f t="shared" si="401"/>
        <v>61</v>
      </c>
      <c r="EL39" s="25">
        <v>0</v>
      </c>
      <c r="EM39" s="25">
        <v>34</v>
      </c>
      <c r="EN39" s="26">
        <f t="shared" si="402"/>
        <v>34</v>
      </c>
      <c r="EO39" s="26">
        <f t="shared" ref="EO39:EP39" si="464">SUM(EI39+EL39)</f>
        <v>0</v>
      </c>
      <c r="EP39" s="26">
        <f t="shared" si="464"/>
        <v>95</v>
      </c>
      <c r="EQ39" s="27">
        <f t="shared" si="404"/>
        <v>95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30">
        <f>Februari!J40</f>
        <v>0</v>
      </c>
      <c r="E40" s="26">
        <f>Februari!K40</f>
        <v>0</v>
      </c>
      <c r="F40" s="26">
        <f t="shared" si="345"/>
        <v>0</v>
      </c>
      <c r="G40" s="68">
        <v>0</v>
      </c>
      <c r="H40" s="59">
        <v>0</v>
      </c>
      <c r="I40" s="26">
        <f t="shared" si="346"/>
        <v>0</v>
      </c>
      <c r="J40" s="26">
        <f t="shared" ref="J40:K40" si="465">SUM(D40+G40)</f>
        <v>0</v>
      </c>
      <c r="K40" s="26">
        <f t="shared" si="465"/>
        <v>0</v>
      </c>
      <c r="L40" s="27">
        <f t="shared" si="348"/>
        <v>0</v>
      </c>
      <c r="M40" s="28">
        <f>Februari!S40</f>
        <v>0</v>
      </c>
      <c r="N40" s="26">
        <f>Februari!T40</f>
        <v>0</v>
      </c>
      <c r="O40" s="26">
        <f t="shared" si="349"/>
        <v>0</v>
      </c>
      <c r="P40" s="26"/>
      <c r="Q40" s="26"/>
      <c r="R40" s="26">
        <f t="shared" si="350"/>
        <v>0</v>
      </c>
      <c r="S40" s="26">
        <f t="shared" ref="S40:T40" si="466">SUM(M40+P40)</f>
        <v>0</v>
      </c>
      <c r="T40" s="26">
        <f t="shared" si="466"/>
        <v>0</v>
      </c>
      <c r="U40" s="27">
        <f t="shared" si="352"/>
        <v>0</v>
      </c>
      <c r="V40" s="28">
        <f>Februari!AB40</f>
        <v>0</v>
      </c>
      <c r="W40" s="28">
        <f>Februari!AC40</f>
        <v>0</v>
      </c>
      <c r="X40" s="26">
        <f t="shared" si="353"/>
        <v>0</v>
      </c>
      <c r="Y40" s="26"/>
      <c r="Z40" s="26"/>
      <c r="AA40" s="26">
        <f t="shared" si="354"/>
        <v>0</v>
      </c>
      <c r="AB40" s="26">
        <f t="shared" ref="AB40:AC40" si="467">SUM(V40+Y40)</f>
        <v>0</v>
      </c>
      <c r="AC40" s="26">
        <f t="shared" si="467"/>
        <v>0</v>
      </c>
      <c r="AD40" s="27">
        <f t="shared" si="356"/>
        <v>0</v>
      </c>
      <c r="AE40" s="28">
        <f>Februari!AK40</f>
        <v>0</v>
      </c>
      <c r="AF40" s="28">
        <f>Februari!AL40</f>
        <v>0</v>
      </c>
      <c r="AG40" s="26">
        <f t="shared" si="357"/>
        <v>0</v>
      </c>
      <c r="AH40" s="25">
        <v>0</v>
      </c>
      <c r="AI40" s="25">
        <v>0</v>
      </c>
      <c r="AJ40" s="26">
        <f t="shared" si="358"/>
        <v>0</v>
      </c>
      <c r="AK40" s="26">
        <f t="shared" ref="AK40:AL40" si="468">SUM(AE40+AH40)</f>
        <v>0</v>
      </c>
      <c r="AL40" s="26">
        <f t="shared" si="468"/>
        <v>0</v>
      </c>
      <c r="AM40" s="27">
        <f t="shared" si="360"/>
        <v>0</v>
      </c>
      <c r="AN40" s="30">
        <f>Februari!AT40</f>
        <v>0</v>
      </c>
      <c r="AO40" s="26">
        <f>Februari!AU40</f>
        <v>0</v>
      </c>
      <c r="AP40" s="26">
        <f t="shared" si="361"/>
        <v>0</v>
      </c>
      <c r="AQ40" s="25">
        <v>0</v>
      </c>
      <c r="AR40" s="25">
        <v>0</v>
      </c>
      <c r="AS40" s="26">
        <f t="shared" si="362"/>
        <v>0</v>
      </c>
      <c r="AT40" s="26">
        <f t="shared" ref="AT40:AU40" si="469">SUM(AN40+AQ40)</f>
        <v>0</v>
      </c>
      <c r="AU40" s="26">
        <f t="shared" si="469"/>
        <v>0</v>
      </c>
      <c r="AV40" s="27">
        <f t="shared" si="364"/>
        <v>0</v>
      </c>
      <c r="AW40" s="28">
        <f>Februari!BC40</f>
        <v>0</v>
      </c>
      <c r="AX40" s="28">
        <f>Februari!BD40</f>
        <v>0</v>
      </c>
      <c r="AY40" s="26">
        <f t="shared" si="365"/>
        <v>0</v>
      </c>
      <c r="AZ40" s="25">
        <v>0</v>
      </c>
      <c r="BA40" s="25">
        <v>0</v>
      </c>
      <c r="BB40" s="26">
        <f t="shared" si="366"/>
        <v>0</v>
      </c>
      <c r="BC40" s="26">
        <f t="shared" ref="BC40:BD40" si="470">SUM(AW40+AZ40)</f>
        <v>0</v>
      </c>
      <c r="BD40" s="26">
        <f t="shared" si="470"/>
        <v>0</v>
      </c>
      <c r="BE40" s="27">
        <f t="shared" si="368"/>
        <v>0</v>
      </c>
      <c r="BF40" s="30">
        <f>Februari!BL40</f>
        <v>0</v>
      </c>
      <c r="BG40" s="26">
        <f>Februari!BM40</f>
        <v>0</v>
      </c>
      <c r="BH40" s="26">
        <f t="shared" si="369"/>
        <v>0</v>
      </c>
      <c r="BI40" s="48">
        <v>0</v>
      </c>
      <c r="BJ40" s="46">
        <v>0</v>
      </c>
      <c r="BK40" s="26">
        <f t="shared" si="370"/>
        <v>0</v>
      </c>
      <c r="BL40" s="26">
        <f t="shared" ref="BL40:BM40" si="471">SUM(BF40+BI40)</f>
        <v>0</v>
      </c>
      <c r="BM40" s="26">
        <f t="shared" si="471"/>
        <v>0</v>
      </c>
      <c r="BN40" s="27">
        <f t="shared" si="372"/>
        <v>0</v>
      </c>
      <c r="BO40" s="28">
        <f>Februari!BU40</f>
        <v>0</v>
      </c>
      <c r="BP40" s="28">
        <f>Februari!BV40</f>
        <v>0</v>
      </c>
      <c r="BQ40" s="26">
        <f t="shared" si="373"/>
        <v>0</v>
      </c>
      <c r="BR40" s="25">
        <v>0</v>
      </c>
      <c r="BS40" s="25">
        <v>0</v>
      </c>
      <c r="BT40" s="26">
        <f t="shared" si="374"/>
        <v>0</v>
      </c>
      <c r="BU40" s="26">
        <f t="shared" ref="BU40:BV40" si="472">SUM(BO40+BR40)</f>
        <v>0</v>
      </c>
      <c r="BV40" s="26">
        <f t="shared" si="472"/>
        <v>0</v>
      </c>
      <c r="BW40" s="27">
        <f t="shared" si="376"/>
        <v>0</v>
      </c>
      <c r="BX40" s="30">
        <f>Februari!CD40</f>
        <v>3</v>
      </c>
      <c r="BY40" s="26">
        <f>Februari!CE40</f>
        <v>4</v>
      </c>
      <c r="BZ40" s="26">
        <f t="shared" si="377"/>
        <v>7</v>
      </c>
      <c r="CA40" s="25">
        <v>1</v>
      </c>
      <c r="CB40" s="26"/>
      <c r="CC40" s="26">
        <f t="shared" si="378"/>
        <v>1</v>
      </c>
      <c r="CD40" s="26">
        <f t="shared" ref="CD40:CE40" si="473">SUM(BX40+CA40)</f>
        <v>4</v>
      </c>
      <c r="CE40" s="26">
        <f t="shared" si="473"/>
        <v>4</v>
      </c>
      <c r="CF40" s="27">
        <f t="shared" si="380"/>
        <v>8</v>
      </c>
      <c r="CG40" s="28">
        <f>Februari!CM40</f>
        <v>0</v>
      </c>
      <c r="CH40" s="28">
        <f>Februari!CN40</f>
        <v>89</v>
      </c>
      <c r="CI40" s="26">
        <f t="shared" si="381"/>
        <v>89</v>
      </c>
      <c r="CJ40" s="25">
        <v>1</v>
      </c>
      <c r="CK40" s="25">
        <v>41</v>
      </c>
      <c r="CL40" s="26">
        <f t="shared" si="382"/>
        <v>42</v>
      </c>
      <c r="CM40" s="26">
        <f t="shared" ref="CM40:CN40" si="474">SUM(CG40+CJ40)</f>
        <v>1</v>
      </c>
      <c r="CN40" s="26">
        <f t="shared" si="474"/>
        <v>130</v>
      </c>
      <c r="CO40" s="27">
        <f t="shared" si="384"/>
        <v>131</v>
      </c>
      <c r="CP40" s="95">
        <f ca="1">IFERROR(__xludf.DUMMYFUNCTION("""COMPUTED_VALUE"""),0)</f>
        <v>0</v>
      </c>
      <c r="CQ40" s="96">
        <f ca="1">IFERROR(__xludf.DUMMYFUNCTION("""COMPUTED_VALUE"""),0)</f>
        <v>0</v>
      </c>
      <c r="CR40" s="96">
        <f ca="1">IFERROR(__xludf.DUMMYFUNCTION("""COMPUTED_VALUE"""),0)</f>
        <v>0</v>
      </c>
      <c r="CS40" s="100">
        <f ca="1">IFERROR(__xludf.DUMMYFUNCTION("""COMPUTED_VALUE"""),0)</f>
        <v>0</v>
      </c>
      <c r="CT40" s="100">
        <f ca="1">IFERROR(__xludf.DUMMYFUNCTION("""COMPUTED_VALUE"""),0)</f>
        <v>0</v>
      </c>
      <c r="CU40" s="100">
        <f ca="1">IFERROR(__xludf.DUMMYFUNCTION("""COMPUTED_VALUE"""),0)</f>
        <v>0</v>
      </c>
      <c r="CV40" s="96">
        <f ca="1">IFERROR(__xludf.DUMMYFUNCTION("""COMPUTED_VALUE"""),0)</f>
        <v>0</v>
      </c>
      <c r="CW40" s="96">
        <f ca="1">IFERROR(__xludf.DUMMYFUNCTION("""COMPUTED_VALUE"""),0)</f>
        <v>0</v>
      </c>
      <c r="CX40" s="97">
        <f ca="1">IFERROR(__xludf.DUMMYFUNCTION("""COMPUTED_VALUE"""),0)</f>
        <v>0</v>
      </c>
      <c r="CY40" s="28">
        <f>Februari!DE40</f>
        <v>0</v>
      </c>
      <c r="CZ40" s="28">
        <f>Februari!DF40</f>
        <v>0</v>
      </c>
      <c r="DA40" s="26">
        <f t="shared" si="385"/>
        <v>0</v>
      </c>
      <c r="DB40" s="25">
        <v>0</v>
      </c>
      <c r="DC40" s="25">
        <v>0</v>
      </c>
      <c r="DD40" s="26">
        <f t="shared" si="386"/>
        <v>0</v>
      </c>
      <c r="DE40" s="26">
        <f t="shared" ref="DE40:DF40" si="475">SUM(CY40+DB40)</f>
        <v>0</v>
      </c>
      <c r="DF40" s="26">
        <f t="shared" si="475"/>
        <v>0</v>
      </c>
      <c r="DG40" s="27">
        <f t="shared" si="388"/>
        <v>0</v>
      </c>
      <c r="DH40" s="30">
        <f>Februari!DN40</f>
        <v>0</v>
      </c>
      <c r="DI40" s="26">
        <f>Februari!DO40</f>
        <v>0</v>
      </c>
      <c r="DJ40" s="26">
        <f t="shared" si="389"/>
        <v>0</v>
      </c>
      <c r="DK40" s="26"/>
      <c r="DL40" s="26"/>
      <c r="DM40" s="26">
        <f t="shared" si="390"/>
        <v>0</v>
      </c>
      <c r="DN40" s="26">
        <f t="shared" ref="DN40:DO40" si="476">SUM(DH40+DK40)</f>
        <v>0</v>
      </c>
      <c r="DO40" s="26">
        <f t="shared" si="476"/>
        <v>0</v>
      </c>
      <c r="DP40" s="27">
        <f t="shared" si="392"/>
        <v>0</v>
      </c>
      <c r="DQ40" s="28">
        <f>Februari!DW40</f>
        <v>0</v>
      </c>
      <c r="DR40" s="28">
        <f>Februari!DX40</f>
        <v>0</v>
      </c>
      <c r="DS40" s="26">
        <f t="shared" si="393"/>
        <v>0</v>
      </c>
      <c r="DT40" s="26"/>
      <c r="DU40" s="26"/>
      <c r="DV40" s="26">
        <f t="shared" si="394"/>
        <v>0</v>
      </c>
      <c r="DW40" s="26">
        <f t="shared" ref="DW40:DX40" si="477">SUM(DQ40+DT40)</f>
        <v>0</v>
      </c>
      <c r="DX40" s="26">
        <f t="shared" si="477"/>
        <v>0</v>
      </c>
      <c r="DY40" s="27">
        <f t="shared" si="396"/>
        <v>0</v>
      </c>
      <c r="DZ40" s="30">
        <f>Februari!EF40</f>
        <v>0</v>
      </c>
      <c r="EA40" s="26">
        <f>Februari!EG40</f>
        <v>0</v>
      </c>
      <c r="EB40" s="26">
        <f t="shared" si="397"/>
        <v>0</v>
      </c>
      <c r="EC40" s="26"/>
      <c r="ED40" s="26"/>
      <c r="EE40" s="26">
        <f t="shared" si="398"/>
        <v>0</v>
      </c>
      <c r="EF40" s="26">
        <f t="shared" ref="EF40:EG40" si="478">SUM(DZ40+EC40)</f>
        <v>0</v>
      </c>
      <c r="EG40" s="26">
        <f t="shared" si="478"/>
        <v>0</v>
      </c>
      <c r="EH40" s="27">
        <f t="shared" si="400"/>
        <v>0</v>
      </c>
      <c r="EI40" s="30">
        <f>Februari!EO40</f>
        <v>0</v>
      </c>
      <c r="EJ40" s="26">
        <f>Februari!EP40</f>
        <v>0</v>
      </c>
      <c r="EK40" s="26">
        <f t="shared" si="401"/>
        <v>0</v>
      </c>
      <c r="EL40" s="26"/>
      <c r="EM40" s="26"/>
      <c r="EN40" s="26">
        <f t="shared" si="402"/>
        <v>0</v>
      </c>
      <c r="EO40" s="26">
        <f t="shared" ref="EO40:EP40" si="479">SUM(EI40+EL40)</f>
        <v>0</v>
      </c>
      <c r="EP40" s="26">
        <f t="shared" si="479"/>
        <v>0</v>
      </c>
      <c r="EQ40" s="27">
        <f t="shared" si="404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30">
        <f>Februari!J41</f>
        <v>0</v>
      </c>
      <c r="E41" s="26">
        <f>Februari!K41</f>
        <v>1</v>
      </c>
      <c r="F41" s="26">
        <f t="shared" si="345"/>
        <v>1</v>
      </c>
      <c r="G41" s="68">
        <v>0</v>
      </c>
      <c r="H41" s="59">
        <v>0</v>
      </c>
      <c r="I41" s="26">
        <f t="shared" si="346"/>
        <v>0</v>
      </c>
      <c r="J41" s="26">
        <f t="shared" ref="J41:K41" si="480">SUM(D41+G41)</f>
        <v>0</v>
      </c>
      <c r="K41" s="26">
        <f t="shared" si="480"/>
        <v>1</v>
      </c>
      <c r="L41" s="27">
        <f t="shared" si="348"/>
        <v>1</v>
      </c>
      <c r="M41" s="28">
        <f>Februari!S41</f>
        <v>0</v>
      </c>
      <c r="N41" s="26">
        <f>Februari!T41</f>
        <v>0</v>
      </c>
      <c r="O41" s="26">
        <f t="shared" si="349"/>
        <v>0</v>
      </c>
      <c r="P41" s="26"/>
      <c r="Q41" s="26"/>
      <c r="R41" s="26">
        <f t="shared" si="350"/>
        <v>0</v>
      </c>
      <c r="S41" s="26">
        <f t="shared" ref="S41:T41" si="481">SUM(M41+P41)</f>
        <v>0</v>
      </c>
      <c r="T41" s="26">
        <f t="shared" si="481"/>
        <v>0</v>
      </c>
      <c r="U41" s="27">
        <f t="shared" si="352"/>
        <v>0</v>
      </c>
      <c r="V41" s="28">
        <f>Februari!AB41</f>
        <v>0</v>
      </c>
      <c r="W41" s="28">
        <f>Februari!AC41</f>
        <v>0</v>
      </c>
      <c r="X41" s="26">
        <f t="shared" si="353"/>
        <v>0</v>
      </c>
      <c r="Y41" s="26"/>
      <c r="Z41" s="26"/>
      <c r="AA41" s="26">
        <f t="shared" si="354"/>
        <v>0</v>
      </c>
      <c r="AB41" s="26">
        <f t="shared" ref="AB41:AC41" si="482">SUM(V41+Y41)</f>
        <v>0</v>
      </c>
      <c r="AC41" s="26">
        <f t="shared" si="482"/>
        <v>0</v>
      </c>
      <c r="AD41" s="27">
        <f t="shared" si="356"/>
        <v>0</v>
      </c>
      <c r="AE41" s="28">
        <f>Februari!AK41</f>
        <v>1</v>
      </c>
      <c r="AF41" s="28">
        <f>Februari!AL41</f>
        <v>0</v>
      </c>
      <c r="AG41" s="26">
        <f t="shared" si="357"/>
        <v>1</v>
      </c>
      <c r="AH41" s="25">
        <v>0</v>
      </c>
      <c r="AI41" s="25">
        <v>0</v>
      </c>
      <c r="AJ41" s="26">
        <f t="shared" si="358"/>
        <v>0</v>
      </c>
      <c r="AK41" s="26">
        <f t="shared" ref="AK41:AL41" si="483">SUM(AE41+AH41)</f>
        <v>1</v>
      </c>
      <c r="AL41" s="26">
        <f t="shared" si="483"/>
        <v>0</v>
      </c>
      <c r="AM41" s="27">
        <f t="shared" si="360"/>
        <v>1</v>
      </c>
      <c r="AN41" s="30">
        <f>Februari!AT41</f>
        <v>0</v>
      </c>
      <c r="AO41" s="26">
        <f>Februari!AU41</f>
        <v>0</v>
      </c>
      <c r="AP41" s="26">
        <f t="shared" si="361"/>
        <v>0</v>
      </c>
      <c r="AQ41" s="25">
        <v>0</v>
      </c>
      <c r="AR41" s="25">
        <v>0</v>
      </c>
      <c r="AS41" s="26">
        <f t="shared" si="362"/>
        <v>0</v>
      </c>
      <c r="AT41" s="26">
        <f t="shared" ref="AT41:AU41" si="484">SUM(AN41+AQ41)</f>
        <v>0</v>
      </c>
      <c r="AU41" s="26">
        <f t="shared" si="484"/>
        <v>0</v>
      </c>
      <c r="AV41" s="27">
        <f t="shared" si="364"/>
        <v>0</v>
      </c>
      <c r="AW41" s="28">
        <f>Februari!BC41</f>
        <v>0</v>
      </c>
      <c r="AX41" s="28">
        <f>Februari!BD41</f>
        <v>0</v>
      </c>
      <c r="AY41" s="26">
        <f t="shared" si="365"/>
        <v>0</v>
      </c>
      <c r="AZ41" s="25">
        <v>1</v>
      </c>
      <c r="BA41" s="25">
        <v>0</v>
      </c>
      <c r="BB41" s="26">
        <f t="shared" si="366"/>
        <v>1</v>
      </c>
      <c r="BC41" s="26">
        <f t="shared" ref="BC41:BD41" si="485">SUM(AW41+AZ41)</f>
        <v>1</v>
      </c>
      <c r="BD41" s="26">
        <f t="shared" si="485"/>
        <v>0</v>
      </c>
      <c r="BE41" s="27">
        <f t="shared" si="368"/>
        <v>1</v>
      </c>
      <c r="BF41" s="30">
        <f>Februari!BL41</f>
        <v>0</v>
      </c>
      <c r="BG41" s="26">
        <f>Februari!BM41</f>
        <v>0</v>
      </c>
      <c r="BH41" s="26">
        <f t="shared" si="369"/>
        <v>0</v>
      </c>
      <c r="BI41" s="48">
        <v>1</v>
      </c>
      <c r="BJ41" s="46">
        <v>0</v>
      </c>
      <c r="BK41" s="26">
        <f t="shared" si="370"/>
        <v>1</v>
      </c>
      <c r="BL41" s="26">
        <f t="shared" ref="BL41:BM41" si="486">SUM(BF41+BI41)</f>
        <v>1</v>
      </c>
      <c r="BM41" s="26">
        <f t="shared" si="486"/>
        <v>0</v>
      </c>
      <c r="BN41" s="27">
        <f t="shared" si="372"/>
        <v>1</v>
      </c>
      <c r="BO41" s="28">
        <f>Februari!BU41</f>
        <v>0</v>
      </c>
      <c r="BP41" s="28">
        <f>Februari!BV41</f>
        <v>0</v>
      </c>
      <c r="BQ41" s="26">
        <f t="shared" si="373"/>
        <v>0</v>
      </c>
      <c r="BR41" s="25">
        <v>0</v>
      </c>
      <c r="BS41" s="25">
        <v>0</v>
      </c>
      <c r="BT41" s="26">
        <f t="shared" si="374"/>
        <v>0</v>
      </c>
      <c r="BU41" s="26">
        <f t="shared" ref="BU41:BV41" si="487">SUM(BO41+BR41)</f>
        <v>0</v>
      </c>
      <c r="BV41" s="26">
        <f t="shared" si="487"/>
        <v>0</v>
      </c>
      <c r="BW41" s="27">
        <f t="shared" si="376"/>
        <v>0</v>
      </c>
      <c r="BX41" s="30">
        <f>Februari!CD41</f>
        <v>0</v>
      </c>
      <c r="BY41" s="26">
        <f>Februari!CE41</f>
        <v>0</v>
      </c>
      <c r="BZ41" s="26">
        <f t="shared" si="377"/>
        <v>0</v>
      </c>
      <c r="CA41" s="25">
        <v>1</v>
      </c>
      <c r="CB41" s="25">
        <v>1</v>
      </c>
      <c r="CC41" s="26">
        <f t="shared" si="378"/>
        <v>2</v>
      </c>
      <c r="CD41" s="26">
        <f t="shared" ref="CD41:CE41" si="488">SUM(BX41+CA41)</f>
        <v>1</v>
      </c>
      <c r="CE41" s="26">
        <f t="shared" si="488"/>
        <v>1</v>
      </c>
      <c r="CF41" s="27">
        <f t="shared" si="380"/>
        <v>2</v>
      </c>
      <c r="CG41" s="28">
        <f>Februari!CM41</f>
        <v>0</v>
      </c>
      <c r="CH41" s="28">
        <f>Februari!CN41</f>
        <v>0</v>
      </c>
      <c r="CI41" s="26">
        <f t="shared" si="381"/>
        <v>0</v>
      </c>
      <c r="CJ41" s="26"/>
      <c r="CK41" s="26"/>
      <c r="CL41" s="26">
        <f t="shared" si="382"/>
        <v>0</v>
      </c>
      <c r="CM41" s="26">
        <f t="shared" ref="CM41:CN41" si="489">SUM(CG41+CJ41)</f>
        <v>0</v>
      </c>
      <c r="CN41" s="26">
        <f t="shared" si="489"/>
        <v>0</v>
      </c>
      <c r="CO41" s="27">
        <f t="shared" si="384"/>
        <v>0</v>
      </c>
      <c r="CP41" s="95">
        <f ca="1">IFERROR(__xludf.DUMMYFUNCTION("""COMPUTED_VALUE"""),0)</f>
        <v>0</v>
      </c>
      <c r="CQ41" s="96">
        <f ca="1">IFERROR(__xludf.DUMMYFUNCTION("""COMPUTED_VALUE"""),0)</f>
        <v>0</v>
      </c>
      <c r="CR41" s="96">
        <f ca="1">IFERROR(__xludf.DUMMYFUNCTION("""COMPUTED_VALUE"""),0)</f>
        <v>0</v>
      </c>
      <c r="CS41" s="100">
        <f ca="1">IFERROR(__xludf.DUMMYFUNCTION("""COMPUTED_VALUE"""),2)</f>
        <v>2</v>
      </c>
      <c r="CT41" s="100">
        <f ca="1">IFERROR(__xludf.DUMMYFUNCTION("""COMPUTED_VALUE"""),2)</f>
        <v>2</v>
      </c>
      <c r="CU41" s="100">
        <f ca="1">IFERROR(__xludf.DUMMYFUNCTION("""COMPUTED_VALUE"""),4)</f>
        <v>4</v>
      </c>
      <c r="CV41" s="96">
        <f ca="1">IFERROR(__xludf.DUMMYFUNCTION("""COMPUTED_VALUE"""),2)</f>
        <v>2</v>
      </c>
      <c r="CW41" s="96">
        <f ca="1">IFERROR(__xludf.DUMMYFUNCTION("""COMPUTED_VALUE"""),2)</f>
        <v>2</v>
      </c>
      <c r="CX41" s="97">
        <f ca="1">IFERROR(__xludf.DUMMYFUNCTION("""COMPUTED_VALUE"""),4)</f>
        <v>4</v>
      </c>
      <c r="CY41" s="28">
        <f>Februari!DE41</f>
        <v>0</v>
      </c>
      <c r="CZ41" s="28">
        <f>Februari!DF41</f>
        <v>0</v>
      </c>
      <c r="DA41" s="26">
        <f t="shared" si="385"/>
        <v>0</v>
      </c>
      <c r="DB41" s="25">
        <v>3</v>
      </c>
      <c r="DC41" s="25">
        <v>1</v>
      </c>
      <c r="DD41" s="26">
        <f t="shared" si="386"/>
        <v>4</v>
      </c>
      <c r="DE41" s="26">
        <f t="shared" ref="DE41:DF41" si="490">SUM(CY41+DB41)</f>
        <v>3</v>
      </c>
      <c r="DF41" s="26">
        <f t="shared" si="490"/>
        <v>1</v>
      </c>
      <c r="DG41" s="27">
        <f t="shared" si="388"/>
        <v>4</v>
      </c>
      <c r="DH41" s="30">
        <f>Februari!DN41</f>
        <v>4</v>
      </c>
      <c r="DI41" s="26">
        <f>Februari!DO41</f>
        <v>4</v>
      </c>
      <c r="DJ41" s="26">
        <f t="shared" si="389"/>
        <v>8</v>
      </c>
      <c r="DK41" s="26"/>
      <c r="DL41" s="26"/>
      <c r="DM41" s="26">
        <f t="shared" si="390"/>
        <v>0</v>
      </c>
      <c r="DN41" s="26">
        <f t="shared" ref="DN41:DO41" si="491">SUM(DH41+DK41)</f>
        <v>4</v>
      </c>
      <c r="DO41" s="26">
        <f t="shared" si="491"/>
        <v>4</v>
      </c>
      <c r="DP41" s="27">
        <f t="shared" si="392"/>
        <v>8</v>
      </c>
      <c r="DQ41" s="28">
        <f>Februari!DW41</f>
        <v>0</v>
      </c>
      <c r="DR41" s="28">
        <f>Februari!DX41</f>
        <v>0</v>
      </c>
      <c r="DS41" s="26">
        <f t="shared" si="393"/>
        <v>0</v>
      </c>
      <c r="DT41" s="26"/>
      <c r="DU41" s="26"/>
      <c r="DV41" s="26">
        <f t="shared" si="394"/>
        <v>0</v>
      </c>
      <c r="DW41" s="26">
        <f t="shared" ref="DW41:DX41" si="492">SUM(DQ41+DT41)</f>
        <v>0</v>
      </c>
      <c r="DX41" s="26">
        <f t="shared" si="492"/>
        <v>0</v>
      </c>
      <c r="DY41" s="27">
        <f t="shared" si="396"/>
        <v>0</v>
      </c>
      <c r="DZ41" s="30">
        <f>Februari!EF41</f>
        <v>0</v>
      </c>
      <c r="EA41" s="26">
        <f>Februari!EG41</f>
        <v>0</v>
      </c>
      <c r="EB41" s="26">
        <f t="shared" si="397"/>
        <v>0</v>
      </c>
      <c r="EC41" s="26"/>
      <c r="ED41" s="26"/>
      <c r="EE41" s="26">
        <f t="shared" si="398"/>
        <v>0</v>
      </c>
      <c r="EF41" s="26">
        <f t="shared" ref="EF41:EG41" si="493">SUM(DZ41+EC41)</f>
        <v>0</v>
      </c>
      <c r="EG41" s="26">
        <f t="shared" si="493"/>
        <v>0</v>
      </c>
      <c r="EH41" s="27">
        <f t="shared" si="400"/>
        <v>0</v>
      </c>
      <c r="EI41" s="30">
        <f>Februari!EO41</f>
        <v>0</v>
      </c>
      <c r="EJ41" s="26">
        <f>Februari!EP41</f>
        <v>0</v>
      </c>
      <c r="EK41" s="26">
        <f t="shared" si="401"/>
        <v>0</v>
      </c>
      <c r="EL41" s="25">
        <v>1</v>
      </c>
      <c r="EM41" s="25">
        <v>0</v>
      </c>
      <c r="EN41" s="26">
        <f t="shared" si="402"/>
        <v>1</v>
      </c>
      <c r="EO41" s="26">
        <f t="shared" ref="EO41:EP41" si="494">SUM(EI41+EL41)</f>
        <v>1</v>
      </c>
      <c r="EP41" s="26">
        <f t="shared" si="494"/>
        <v>0</v>
      </c>
      <c r="EQ41" s="27">
        <f t="shared" si="404"/>
        <v>1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108</v>
      </c>
      <c r="D42" s="30">
        <f>Februari!J42</f>
        <v>0</v>
      </c>
      <c r="E42" s="26">
        <f>Februari!K42</f>
        <v>0</v>
      </c>
      <c r="F42" s="26"/>
      <c r="G42" s="26"/>
      <c r="H42" s="26"/>
      <c r="I42" s="26"/>
      <c r="J42" s="26"/>
      <c r="K42" s="26"/>
      <c r="L42" s="27"/>
      <c r="M42" s="28">
        <f>Februari!S42</f>
        <v>0</v>
      </c>
      <c r="N42" s="26">
        <f>Februari!T42</f>
        <v>0</v>
      </c>
      <c r="O42" s="26"/>
      <c r="P42" s="26"/>
      <c r="Q42" s="26"/>
      <c r="R42" s="26"/>
      <c r="S42" s="26"/>
      <c r="T42" s="26"/>
      <c r="U42" s="27"/>
      <c r="V42" s="28">
        <f>Februari!AB42</f>
        <v>0</v>
      </c>
      <c r="W42" s="28">
        <f>Februari!AC42</f>
        <v>0</v>
      </c>
      <c r="X42" s="26"/>
      <c r="Y42" s="26"/>
      <c r="Z42" s="26"/>
      <c r="AA42" s="26"/>
      <c r="AB42" s="26"/>
      <c r="AC42" s="26"/>
      <c r="AD42" s="27"/>
      <c r="AE42" s="28">
        <f>Februari!AK42</f>
        <v>0</v>
      </c>
      <c r="AF42" s="28">
        <f>Februari!AL42</f>
        <v>0</v>
      </c>
      <c r="AG42" s="26"/>
      <c r="AH42" s="26"/>
      <c r="AI42" s="26"/>
      <c r="AJ42" s="26"/>
      <c r="AK42" s="26"/>
      <c r="AL42" s="26"/>
      <c r="AM42" s="29"/>
      <c r="AN42" s="30">
        <f>Februari!AT42</f>
        <v>0</v>
      </c>
      <c r="AO42" s="26">
        <f>Februari!AU42</f>
        <v>0</v>
      </c>
      <c r="AP42" s="26"/>
      <c r="AQ42" s="26"/>
      <c r="AR42" s="26"/>
      <c r="AS42" s="26"/>
      <c r="AT42" s="26"/>
      <c r="AU42" s="26"/>
      <c r="AV42" s="27"/>
      <c r="AW42" s="28">
        <f>Februari!BC42</f>
        <v>0</v>
      </c>
      <c r="AX42" s="28">
        <f>Februari!BD42</f>
        <v>0</v>
      </c>
      <c r="AY42" s="26"/>
      <c r="AZ42" s="26"/>
      <c r="BA42" s="26"/>
      <c r="BB42" s="26"/>
      <c r="BC42" s="26"/>
      <c r="BD42" s="26"/>
      <c r="BE42" s="29"/>
      <c r="BF42" s="30">
        <f>Februari!BL42</f>
        <v>0</v>
      </c>
      <c r="BG42" s="26">
        <f>Februari!BM42</f>
        <v>0</v>
      </c>
      <c r="BH42" s="26"/>
      <c r="BI42" s="26"/>
      <c r="BJ42" s="26"/>
      <c r="BK42" s="26"/>
      <c r="BL42" s="26"/>
      <c r="BM42" s="26"/>
      <c r="BN42" s="27"/>
      <c r="BO42" s="28">
        <f>Februari!BU42</f>
        <v>0</v>
      </c>
      <c r="BP42" s="28">
        <f>Februari!BV42</f>
        <v>0</v>
      </c>
      <c r="BQ42" s="26"/>
      <c r="BR42" s="26"/>
      <c r="BS42" s="26"/>
      <c r="BT42" s="26"/>
      <c r="BU42" s="26"/>
      <c r="BV42" s="26"/>
      <c r="BW42" s="29"/>
      <c r="BX42" s="30">
        <f>Februari!CD42</f>
        <v>0</v>
      </c>
      <c r="BY42" s="26">
        <f>Februari!CE42</f>
        <v>0</v>
      </c>
      <c r="BZ42" s="26"/>
      <c r="CA42" s="26"/>
      <c r="CB42" s="26"/>
      <c r="CC42" s="26"/>
      <c r="CD42" s="26"/>
      <c r="CE42" s="26"/>
      <c r="CF42" s="27"/>
      <c r="CG42" s="28">
        <f>Februari!CM42</f>
        <v>0</v>
      </c>
      <c r="CH42" s="28">
        <f>Februari!CN42</f>
        <v>0</v>
      </c>
      <c r="CI42" s="26"/>
      <c r="CJ42" s="26"/>
      <c r="CK42" s="26"/>
      <c r="CL42" s="26"/>
      <c r="CM42" s="26"/>
      <c r="CN42" s="26"/>
      <c r="CO42" s="29"/>
      <c r="CP42" s="95">
        <f ca="1">IFERROR(__xludf.DUMMYFUNCTION("""COMPUTED_VALUE"""),480)</f>
        <v>480</v>
      </c>
      <c r="CQ42" s="96">
        <f ca="1">IFERROR(__xludf.DUMMYFUNCTION("""COMPUTED_VALUE"""),587)</f>
        <v>587</v>
      </c>
      <c r="CR42" s="96">
        <f ca="1">IFERROR(__xludf.DUMMYFUNCTION("""COMPUTED_VALUE"""),1067)</f>
        <v>1067</v>
      </c>
      <c r="CS42" s="100">
        <f ca="1">IFERROR(__xludf.DUMMYFUNCTION("""COMPUTED_VALUE"""),31)</f>
        <v>31</v>
      </c>
      <c r="CT42" s="100">
        <f ca="1">IFERROR(__xludf.DUMMYFUNCTION("""COMPUTED_VALUE"""),162)</f>
        <v>162</v>
      </c>
      <c r="CU42" s="100">
        <f ca="1">IFERROR(__xludf.DUMMYFUNCTION("""COMPUTED_VALUE"""),193)</f>
        <v>193</v>
      </c>
      <c r="CV42" s="96">
        <f ca="1">IFERROR(__xludf.DUMMYFUNCTION("""COMPUTED_VALUE"""),511)</f>
        <v>511</v>
      </c>
      <c r="CW42" s="96">
        <f ca="1">IFERROR(__xludf.DUMMYFUNCTION("""COMPUTED_VALUE"""),749)</f>
        <v>749</v>
      </c>
      <c r="CX42" s="97">
        <f ca="1">IFERROR(__xludf.DUMMYFUNCTION("""COMPUTED_VALUE"""),1260)</f>
        <v>1260</v>
      </c>
      <c r="CY42" s="28">
        <f>Februari!DE42</f>
        <v>0</v>
      </c>
      <c r="CZ42" s="28">
        <f>Februari!DF42</f>
        <v>0</v>
      </c>
      <c r="DA42" s="26"/>
      <c r="DB42" s="25">
        <v>0</v>
      </c>
      <c r="DC42" s="25">
        <v>0</v>
      </c>
      <c r="DD42" s="26"/>
      <c r="DE42" s="26"/>
      <c r="DF42" s="26"/>
      <c r="DG42" s="29"/>
      <c r="DH42" s="30">
        <f>Februari!DN42</f>
        <v>0</v>
      </c>
      <c r="DI42" s="26">
        <f>Februari!DO42</f>
        <v>0</v>
      </c>
      <c r="DJ42" s="26"/>
      <c r="DK42" s="26"/>
      <c r="DL42" s="26"/>
      <c r="DM42" s="26"/>
      <c r="DN42" s="26"/>
      <c r="DO42" s="26"/>
      <c r="DP42" s="27"/>
      <c r="DQ42" s="28">
        <f>Februari!DW42</f>
        <v>0</v>
      </c>
      <c r="DR42" s="28">
        <f>Februari!DX42</f>
        <v>0</v>
      </c>
      <c r="DS42" s="26"/>
      <c r="DT42" s="26"/>
      <c r="DU42" s="26"/>
      <c r="DV42" s="26"/>
      <c r="DW42" s="26"/>
      <c r="DX42" s="26"/>
      <c r="DY42" s="29"/>
      <c r="DZ42" s="30">
        <f>Februari!EF42</f>
        <v>0</v>
      </c>
      <c r="EA42" s="26">
        <f>Februari!EG42</f>
        <v>0</v>
      </c>
      <c r="EB42" s="26"/>
      <c r="EC42" s="26"/>
      <c r="ED42" s="26"/>
      <c r="EE42" s="26"/>
      <c r="EF42" s="26"/>
      <c r="EG42" s="26"/>
      <c r="EH42" s="29"/>
      <c r="EI42" s="30">
        <f>Februari!EO42</f>
        <v>0</v>
      </c>
      <c r="EJ42" s="26">
        <f>Februari!EP42</f>
        <v>0</v>
      </c>
      <c r="EK42" s="26"/>
      <c r="EL42" s="26"/>
      <c r="EM42" s="26"/>
      <c r="EN42" s="26"/>
      <c r="EO42" s="26"/>
      <c r="EP42" s="26"/>
      <c r="EQ42" s="27"/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270">
        <f>Februari!S43</f>
        <v>0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  <c r="BO43" s="254"/>
      <c r="BP43" s="254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6"/>
    </row>
    <row r="44" spans="1:156" ht="14">
      <c r="A44" s="276" t="s">
        <v>64</v>
      </c>
      <c r="B44" s="256"/>
      <c r="C44" s="52" t="s">
        <v>65</v>
      </c>
      <c r="D44" s="40"/>
      <c r="E44" s="41"/>
      <c r="F44" s="41"/>
      <c r="G44" s="41"/>
      <c r="H44" s="41"/>
      <c r="I44" s="41"/>
      <c r="J44" s="41"/>
      <c r="K44" s="41"/>
      <c r="L44" s="41"/>
      <c r="M44" s="28">
        <f>Februari!S44</f>
        <v>0</v>
      </c>
      <c r="N44" s="26">
        <f>Februari!T44</f>
        <v>0</v>
      </c>
      <c r="O44" s="41"/>
      <c r="P44" s="41"/>
      <c r="Q44" s="41"/>
      <c r="R44" s="41"/>
      <c r="S44" s="41"/>
      <c r="T44" s="41"/>
      <c r="U44" s="41"/>
      <c r="V44" s="28">
        <f>Februari!AB44</f>
        <v>0</v>
      </c>
      <c r="W44" s="28">
        <f>Februari!AC44</f>
        <v>0</v>
      </c>
      <c r="X44" s="41"/>
      <c r="Y44" s="41"/>
      <c r="Z44" s="41"/>
      <c r="AA44" s="41"/>
      <c r="AB44" s="41"/>
      <c r="AC44" s="41"/>
      <c r="AD44" s="41"/>
      <c r="AE44" s="28">
        <f>Februari!AK44</f>
        <v>0</v>
      </c>
      <c r="AF44" s="28">
        <f>Februari!AL44</f>
        <v>0</v>
      </c>
      <c r="AG44" s="41"/>
      <c r="AH44" s="41"/>
      <c r="AI44" s="41"/>
      <c r="AJ44" s="41"/>
      <c r="AK44" s="41"/>
      <c r="AL44" s="41"/>
      <c r="AM44" s="41"/>
      <c r="AN44" s="30">
        <f>Februari!AT44</f>
        <v>0</v>
      </c>
      <c r="AO44" s="26">
        <f>Februari!AU44</f>
        <v>0</v>
      </c>
      <c r="AP44" s="41"/>
      <c r="AQ44" s="41"/>
      <c r="AR44" s="41"/>
      <c r="AS44" s="41"/>
      <c r="AT44" s="41"/>
      <c r="AU44" s="41"/>
      <c r="AV44" s="41"/>
      <c r="AW44" s="28">
        <f>Februari!BC44</f>
        <v>0</v>
      </c>
      <c r="AX44" s="28">
        <f>Februari!BD44</f>
        <v>0</v>
      </c>
      <c r="AY44" s="41"/>
      <c r="AZ44" s="41"/>
      <c r="BA44" s="41"/>
      <c r="BB44" s="41"/>
      <c r="BC44" s="41"/>
      <c r="BD44" s="41"/>
      <c r="BE44" s="41"/>
      <c r="BF44" s="30">
        <f>Februari!BL44</f>
        <v>0</v>
      </c>
      <c r="BG44" s="26">
        <f>Februari!BM44</f>
        <v>0</v>
      </c>
      <c r="BH44" s="41"/>
      <c r="BI44" s="41"/>
      <c r="BJ44" s="41"/>
      <c r="BK44" s="41"/>
      <c r="BL44" s="41"/>
      <c r="BM44" s="41"/>
      <c r="BN44" s="41"/>
      <c r="BO44" s="28">
        <f>Februari!BU44</f>
        <v>0</v>
      </c>
      <c r="BP44" s="28">
        <f>Februari!BV44</f>
        <v>0</v>
      </c>
      <c r="BQ44" s="41"/>
      <c r="BR44" s="41"/>
      <c r="BS44" s="41"/>
      <c r="BT44" s="41"/>
      <c r="BU44" s="41"/>
      <c r="BV44" s="41"/>
      <c r="BW44" s="41"/>
      <c r="BX44" s="30">
        <f>Februari!CD44</f>
        <v>0</v>
      </c>
      <c r="BY44" s="26">
        <f>Februari!CE44</f>
        <v>0</v>
      </c>
      <c r="BZ44" s="41"/>
      <c r="CA44" s="41"/>
      <c r="CB44" s="41"/>
      <c r="CC44" s="41"/>
      <c r="CD44" s="41"/>
      <c r="CE44" s="41"/>
      <c r="CF44" s="41"/>
      <c r="CG44" s="28">
        <f>Februari!CM44</f>
        <v>0</v>
      </c>
      <c r="CH44" s="28">
        <f>Februari!CN44</f>
        <v>0</v>
      </c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28">
        <f>Februari!DE44</f>
        <v>0</v>
      </c>
      <c r="CZ44" s="28">
        <f>Februari!DF44</f>
        <v>0</v>
      </c>
      <c r="DA44" s="41"/>
      <c r="DB44" s="41"/>
      <c r="DC44" s="41"/>
      <c r="DD44" s="41"/>
      <c r="DE44" s="41"/>
      <c r="DF44" s="41"/>
      <c r="DG44" s="41"/>
      <c r="DH44" s="30">
        <f>Februari!DN44</f>
        <v>0</v>
      </c>
      <c r="DI44" s="26">
        <f>Februari!DO44</f>
        <v>0</v>
      </c>
      <c r="DJ44" s="41"/>
      <c r="DK44" s="41"/>
      <c r="DL44" s="41"/>
      <c r="DM44" s="41"/>
      <c r="DN44" s="41"/>
      <c r="DO44" s="41"/>
      <c r="DP44" s="41"/>
      <c r="DQ44" s="28">
        <f>Februari!DW44</f>
        <v>0</v>
      </c>
      <c r="DR44" s="28">
        <f>Februari!DX44</f>
        <v>0</v>
      </c>
      <c r="DS44" s="41"/>
      <c r="DT44" s="41"/>
      <c r="DU44" s="41"/>
      <c r="DV44" s="41"/>
      <c r="DW44" s="41"/>
      <c r="DX44" s="41"/>
      <c r="DY44" s="41"/>
      <c r="DZ44" s="30">
        <f>Februari!EF44</f>
        <v>0</v>
      </c>
      <c r="EA44" s="26">
        <f>Februari!EG44</f>
        <v>0</v>
      </c>
      <c r="EB44" s="41"/>
      <c r="EC44" s="41"/>
      <c r="ED44" s="41"/>
      <c r="EE44" s="41"/>
      <c r="EF44" s="41"/>
      <c r="EG44" s="41"/>
      <c r="EH44" s="41"/>
      <c r="EI44" s="30">
        <f>Februari!EO44</f>
        <v>0</v>
      </c>
      <c r="EJ44" s="26">
        <f>Februari!EP44</f>
        <v>0</v>
      </c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30">
        <f>Februari!J45</f>
        <v>0</v>
      </c>
      <c r="E45" s="26">
        <f>Februari!K45</f>
        <v>132</v>
      </c>
      <c r="F45" s="26">
        <f>SUM(D45:E45)</f>
        <v>132</v>
      </c>
      <c r="G45" s="48">
        <v>7</v>
      </c>
      <c r="H45" s="46">
        <v>135</v>
      </c>
      <c r="I45" s="26">
        <f>SUM(G45:H45)</f>
        <v>142</v>
      </c>
      <c r="J45" s="26">
        <f t="shared" ref="J45:K45" si="495">SUM(D45+G45)</f>
        <v>7</v>
      </c>
      <c r="K45" s="26">
        <f t="shared" si="495"/>
        <v>267</v>
      </c>
      <c r="L45" s="27">
        <f>SUM(J45:K45)</f>
        <v>274</v>
      </c>
      <c r="M45" s="28">
        <f>Februari!S45</f>
        <v>4</v>
      </c>
      <c r="N45" s="26">
        <f>Februari!T45</f>
        <v>243</v>
      </c>
      <c r="O45" s="26">
        <f>SUM(M45:N45)</f>
        <v>247</v>
      </c>
      <c r="P45" s="25">
        <v>3</v>
      </c>
      <c r="Q45" s="25">
        <v>64</v>
      </c>
      <c r="R45" s="26">
        <f>SUM(P45:Q45)</f>
        <v>67</v>
      </c>
      <c r="S45" s="26">
        <f t="shared" ref="S45:T45" si="496">SUM(M45+P45)</f>
        <v>7</v>
      </c>
      <c r="T45" s="26">
        <f t="shared" si="496"/>
        <v>307</v>
      </c>
      <c r="U45" s="27">
        <f>SUM(S45:T45)</f>
        <v>314</v>
      </c>
      <c r="V45" s="28">
        <f>Februari!AB45</f>
        <v>2</v>
      </c>
      <c r="W45" s="28">
        <f>Februari!AC45</f>
        <v>86</v>
      </c>
      <c r="X45" s="26">
        <f>SUM(V45:W45)</f>
        <v>88</v>
      </c>
      <c r="Y45" s="48">
        <v>2</v>
      </c>
      <c r="Z45" s="46">
        <v>81</v>
      </c>
      <c r="AA45" s="26">
        <f>SUM(Y45:Z45)</f>
        <v>83</v>
      </c>
      <c r="AB45" s="26">
        <f t="shared" ref="AB45:AC45" si="497">SUM(V45+Y45)</f>
        <v>4</v>
      </c>
      <c r="AC45" s="26">
        <f t="shared" si="497"/>
        <v>167</v>
      </c>
      <c r="AD45" s="27">
        <f>SUM(AB45:AC45)</f>
        <v>171</v>
      </c>
      <c r="AE45" s="28">
        <f>Februari!AK45</f>
        <v>6</v>
      </c>
      <c r="AF45" s="28">
        <f>Februari!AL45</f>
        <v>120</v>
      </c>
      <c r="AG45" s="26">
        <f t="shared" ref="AG45:AG48" si="498">SUM(AE45:AF45)</f>
        <v>126</v>
      </c>
      <c r="AH45" s="25">
        <v>23</v>
      </c>
      <c r="AI45" s="25">
        <v>103</v>
      </c>
      <c r="AJ45" s="26">
        <f t="shared" ref="AJ45:AJ48" si="499">SUM(AH45:AI45)</f>
        <v>126</v>
      </c>
      <c r="AK45" s="26">
        <f t="shared" ref="AK45:AL45" si="500">SUM(AE45+AH45)</f>
        <v>29</v>
      </c>
      <c r="AL45" s="26">
        <f t="shared" si="500"/>
        <v>223</v>
      </c>
      <c r="AM45" s="27">
        <f t="shared" ref="AM45:AM48" si="501">SUM(AK45:AL45)</f>
        <v>252</v>
      </c>
      <c r="AN45" s="30">
        <f>Februari!AT45</f>
        <v>6</v>
      </c>
      <c r="AO45" s="26">
        <f>Februari!AU45</f>
        <v>89</v>
      </c>
      <c r="AP45" s="26">
        <f>SUM(AN45:AO45)</f>
        <v>95</v>
      </c>
      <c r="AQ45" s="25">
        <v>3</v>
      </c>
      <c r="AR45" s="25">
        <v>92</v>
      </c>
      <c r="AS45" s="26">
        <f>SUM(AQ45:AR45)</f>
        <v>95</v>
      </c>
      <c r="AT45" s="26">
        <f t="shared" ref="AT45:AU45" si="502">SUM(AN45+AQ45)</f>
        <v>9</v>
      </c>
      <c r="AU45" s="26">
        <f t="shared" si="502"/>
        <v>181</v>
      </c>
      <c r="AV45" s="27">
        <f>SUM(AT45:AU45)</f>
        <v>190</v>
      </c>
      <c r="AW45" s="28">
        <f>Februari!BC45</f>
        <v>8</v>
      </c>
      <c r="AX45" s="28">
        <f>Februari!BD45</f>
        <v>98</v>
      </c>
      <c r="AY45" s="26">
        <f>SUM(AW45:AX45)</f>
        <v>106</v>
      </c>
      <c r="AZ45" s="25">
        <v>31</v>
      </c>
      <c r="BA45" s="25">
        <v>127</v>
      </c>
      <c r="BB45" s="26">
        <f>SUM(AZ45:BA45)</f>
        <v>158</v>
      </c>
      <c r="BC45" s="26">
        <f t="shared" ref="BC45:BD45" si="503">SUM(AW45+AZ45)</f>
        <v>39</v>
      </c>
      <c r="BD45" s="26">
        <f t="shared" si="503"/>
        <v>225</v>
      </c>
      <c r="BE45" s="27">
        <f>SUM(BC45:BD45)</f>
        <v>264</v>
      </c>
      <c r="BF45" s="30">
        <f>Februari!BL45</f>
        <v>3</v>
      </c>
      <c r="BG45" s="26">
        <f>Februari!BM45</f>
        <v>50</v>
      </c>
      <c r="BH45" s="26">
        <f>SUM(BF45:BG45)</f>
        <v>53</v>
      </c>
      <c r="BI45" s="48">
        <v>1</v>
      </c>
      <c r="BJ45" s="46">
        <v>39</v>
      </c>
      <c r="BK45" s="26">
        <f>SUM(BI45:BJ45)</f>
        <v>40</v>
      </c>
      <c r="BL45" s="26">
        <f t="shared" ref="BL45:BM45" si="504">SUM(BF45+BI45)</f>
        <v>4</v>
      </c>
      <c r="BM45" s="26">
        <f t="shared" si="504"/>
        <v>89</v>
      </c>
      <c r="BN45" s="27">
        <f>SUM(BL45:BM45)</f>
        <v>93</v>
      </c>
      <c r="BO45" s="28">
        <f>Februari!BU45</f>
        <v>5</v>
      </c>
      <c r="BP45" s="28">
        <f>Februari!BV45</f>
        <v>53</v>
      </c>
      <c r="BQ45" s="26">
        <f>SUM(BO45:BP45)</f>
        <v>58</v>
      </c>
      <c r="BR45" s="25">
        <v>3</v>
      </c>
      <c r="BS45" s="25">
        <v>38</v>
      </c>
      <c r="BT45" s="26">
        <f>SUM(BR45:BS45)</f>
        <v>41</v>
      </c>
      <c r="BU45" s="26">
        <f t="shared" ref="BU45:BV45" si="505">SUM(BO45+BR45)</f>
        <v>8</v>
      </c>
      <c r="BV45" s="26">
        <f t="shared" si="505"/>
        <v>91</v>
      </c>
      <c r="BW45" s="27">
        <f>SUM(BU45:BV45)</f>
        <v>99</v>
      </c>
      <c r="BX45" s="30">
        <f>Februari!CD45</f>
        <v>3</v>
      </c>
      <c r="BY45" s="26">
        <f>Februari!CE45</f>
        <v>37</v>
      </c>
      <c r="BZ45" s="26">
        <f>SUM(BX45:BY45)</f>
        <v>40</v>
      </c>
      <c r="CA45" s="25">
        <v>6</v>
      </c>
      <c r="CB45" s="25">
        <v>37</v>
      </c>
      <c r="CC45" s="26">
        <f>SUM(CA45:CB45)</f>
        <v>43</v>
      </c>
      <c r="CD45" s="26">
        <f t="shared" ref="CD45:CE45" si="506">SUM(BX45+CA45)</f>
        <v>9</v>
      </c>
      <c r="CE45" s="26">
        <f t="shared" si="506"/>
        <v>74</v>
      </c>
      <c r="CF45" s="27">
        <f>SUM(CD45:CE45)</f>
        <v>83</v>
      </c>
      <c r="CG45" s="28">
        <f>Februari!CM45</f>
        <v>3</v>
      </c>
      <c r="CH45" s="28">
        <f>Februari!CN45</f>
        <v>99</v>
      </c>
      <c r="CI45" s="26">
        <f>SUM(CG45:CH45)</f>
        <v>102</v>
      </c>
      <c r="CJ45" s="25">
        <v>2</v>
      </c>
      <c r="CK45" s="25">
        <v>62</v>
      </c>
      <c r="CL45" s="26">
        <f>SUM(CJ45:CK45)</f>
        <v>64</v>
      </c>
      <c r="CM45" s="26">
        <f t="shared" ref="CM45:CN45" si="507">SUM(CG45+CJ45)</f>
        <v>5</v>
      </c>
      <c r="CN45" s="26">
        <f t="shared" si="507"/>
        <v>161</v>
      </c>
      <c r="CO45" s="27">
        <f>SUM(CM45:CN45)</f>
        <v>166</v>
      </c>
      <c r="CP45" s="105">
        <f ca="1">IFERROR(__xludf.DUMMYFUNCTION("""COMPUTED_VALUE"""),6)</f>
        <v>6</v>
      </c>
      <c r="CQ45" s="106">
        <f ca="1">IFERROR(__xludf.DUMMYFUNCTION("""COMPUTED_VALUE"""),272)</f>
        <v>272</v>
      </c>
      <c r="CR45" s="106">
        <f ca="1">IFERROR(__xludf.DUMMYFUNCTION("""COMPUTED_VALUE"""),278)</f>
        <v>278</v>
      </c>
      <c r="CS45" s="100">
        <f ca="1">IFERROR(__xludf.DUMMYFUNCTION("""COMPUTED_VALUE"""),6)</f>
        <v>6</v>
      </c>
      <c r="CT45" s="100">
        <f ca="1">IFERROR(__xludf.DUMMYFUNCTION("""COMPUTED_VALUE"""),199)</f>
        <v>199</v>
      </c>
      <c r="CU45" s="100">
        <f ca="1">IFERROR(__xludf.DUMMYFUNCTION("""COMPUTED_VALUE"""),205)</f>
        <v>205</v>
      </c>
      <c r="CV45" s="106">
        <f ca="1">IFERROR(__xludf.DUMMYFUNCTION("""COMPUTED_VALUE"""),12)</f>
        <v>12</v>
      </c>
      <c r="CW45" s="106">
        <f ca="1">IFERROR(__xludf.DUMMYFUNCTION("""COMPUTED_VALUE"""),471)</f>
        <v>471</v>
      </c>
      <c r="CX45" s="107">
        <f ca="1">IFERROR(__xludf.DUMMYFUNCTION("""COMPUTED_VALUE"""),483)</f>
        <v>483</v>
      </c>
      <c r="CY45" s="28">
        <f>Februari!DE45</f>
        <v>5</v>
      </c>
      <c r="CZ45" s="28">
        <f>Februari!DF45</f>
        <v>74</v>
      </c>
      <c r="DA45" s="26">
        <f>SUM(CY45:CZ45)</f>
        <v>79</v>
      </c>
      <c r="DB45" s="25">
        <v>2</v>
      </c>
      <c r="DC45" s="25">
        <v>34</v>
      </c>
      <c r="DD45" s="26">
        <f>SUM(DB45:DC45)</f>
        <v>36</v>
      </c>
      <c r="DE45" s="26">
        <f t="shared" ref="DE45:DF45" si="508">SUM(CY45+DB45)</f>
        <v>7</v>
      </c>
      <c r="DF45" s="26">
        <f t="shared" si="508"/>
        <v>108</v>
      </c>
      <c r="DG45" s="27">
        <f>SUM(DE45:DF45)</f>
        <v>115</v>
      </c>
      <c r="DH45" s="30">
        <f>Februari!DN45</f>
        <v>10</v>
      </c>
      <c r="DI45" s="26">
        <f>Februari!DO45</f>
        <v>81</v>
      </c>
      <c r="DJ45" s="26">
        <f>SUM(DH45:DI45)</f>
        <v>91</v>
      </c>
      <c r="DK45" s="25">
        <v>4</v>
      </c>
      <c r="DL45" s="25">
        <v>100</v>
      </c>
      <c r="DM45" s="26">
        <f>SUM(DK45:DL45)</f>
        <v>104</v>
      </c>
      <c r="DN45" s="26">
        <f t="shared" ref="DN45:DO45" si="509">SUM(DH45+DK45)</f>
        <v>14</v>
      </c>
      <c r="DO45" s="26">
        <f t="shared" si="509"/>
        <v>181</v>
      </c>
      <c r="DP45" s="27">
        <f>SUM(DN45:DO45)</f>
        <v>195</v>
      </c>
      <c r="DQ45" s="28">
        <f>Februari!DW45</f>
        <v>10</v>
      </c>
      <c r="DR45" s="28">
        <f>Februari!DX45</f>
        <v>115</v>
      </c>
      <c r="DS45" s="26">
        <f>SUM(DQ45:DR45)</f>
        <v>125</v>
      </c>
      <c r="DT45" s="25">
        <v>3</v>
      </c>
      <c r="DU45" s="25">
        <v>96</v>
      </c>
      <c r="DV45" s="26">
        <f>SUM(DT45:DU45)</f>
        <v>99</v>
      </c>
      <c r="DW45" s="26">
        <f t="shared" ref="DW45:DX45" si="510">SUM(DQ45+DT45)</f>
        <v>13</v>
      </c>
      <c r="DX45" s="26">
        <f t="shared" si="510"/>
        <v>211</v>
      </c>
      <c r="DY45" s="27">
        <f>SUM(DW45:DX45)</f>
        <v>224</v>
      </c>
      <c r="DZ45" s="30">
        <f>Februari!EF45</f>
        <v>10</v>
      </c>
      <c r="EA45" s="26">
        <f>Februari!EG45</f>
        <v>126</v>
      </c>
      <c r="EB45" s="26">
        <f>SUM(DZ45:EA45)</f>
        <v>136</v>
      </c>
      <c r="EC45" s="25">
        <v>2</v>
      </c>
      <c r="ED45" s="25">
        <v>81</v>
      </c>
      <c r="EE45" s="26">
        <f>SUM(EC45:ED45)</f>
        <v>83</v>
      </c>
      <c r="EF45" s="26">
        <f t="shared" ref="EF45:EG45" si="511">SUM(DZ45+EC45)</f>
        <v>12</v>
      </c>
      <c r="EG45" s="26">
        <f t="shared" si="511"/>
        <v>207</v>
      </c>
      <c r="EH45" s="27">
        <f>SUM(EF45:EG45)</f>
        <v>219</v>
      </c>
      <c r="EI45" s="30">
        <f>Februari!EO45</f>
        <v>9</v>
      </c>
      <c r="EJ45" s="26">
        <f>Februari!EP45</f>
        <v>90</v>
      </c>
      <c r="EK45" s="26">
        <f>SUM(EI45:EJ45)</f>
        <v>99</v>
      </c>
      <c r="EL45" s="25">
        <v>25</v>
      </c>
      <c r="EM45" s="25">
        <v>66</v>
      </c>
      <c r="EN45" s="26">
        <f>SUM(EL45:EM45)</f>
        <v>91</v>
      </c>
      <c r="EO45" s="26">
        <f t="shared" ref="EO45:EP45" si="512">SUM(EI45+EL45)</f>
        <v>34</v>
      </c>
      <c r="EP45" s="26">
        <f t="shared" si="512"/>
        <v>156</v>
      </c>
      <c r="EQ45" s="27">
        <f>SUM(EO45:EP45)</f>
        <v>190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319">
        <f>Februari!J46</f>
        <v>0</v>
      </c>
      <c r="E46" s="254"/>
      <c r="F46" s="256"/>
      <c r="G46" s="41"/>
      <c r="H46" s="41"/>
      <c r="I46" s="41"/>
      <c r="J46" s="41"/>
      <c r="K46" s="41"/>
      <c r="L46" s="41"/>
      <c r="M46" s="28">
        <f>Februari!S46</f>
        <v>0</v>
      </c>
      <c r="N46" s="26">
        <f>Februari!T46</f>
        <v>0</v>
      </c>
      <c r="O46" s="41"/>
      <c r="P46" s="41"/>
      <c r="Q46" s="41"/>
      <c r="R46" s="41"/>
      <c r="S46" s="41"/>
      <c r="T46" s="41"/>
      <c r="U46" s="41"/>
      <c r="V46" s="28">
        <f>Februari!AB46</f>
        <v>0</v>
      </c>
      <c r="W46" s="28">
        <f>Februari!AC46</f>
        <v>0</v>
      </c>
      <c r="X46" s="41"/>
      <c r="Y46" s="41"/>
      <c r="Z46" s="41"/>
      <c r="AA46" s="41"/>
      <c r="AB46" s="41"/>
      <c r="AC46" s="41"/>
      <c r="AD46" s="41"/>
      <c r="AE46" s="28">
        <f>Februari!AK47</f>
        <v>5</v>
      </c>
      <c r="AF46" s="28">
        <f>Februari!AL47</f>
        <v>8</v>
      </c>
      <c r="AG46" s="26">
        <f t="shared" si="498"/>
        <v>13</v>
      </c>
      <c r="AH46" s="25">
        <v>21</v>
      </c>
      <c r="AI46" s="25">
        <v>28</v>
      </c>
      <c r="AJ46" s="26">
        <f t="shared" si="499"/>
        <v>49</v>
      </c>
      <c r="AK46" s="26">
        <f t="shared" ref="AK46:AL46" si="513">SUM(AE46+AH46)</f>
        <v>26</v>
      </c>
      <c r="AL46" s="26">
        <f t="shared" si="513"/>
        <v>36</v>
      </c>
      <c r="AM46" s="27">
        <f t="shared" si="501"/>
        <v>62</v>
      </c>
      <c r="AN46" s="30">
        <f>Februari!AT46</f>
        <v>0</v>
      </c>
      <c r="AO46" s="26">
        <f>Februari!AU46</f>
        <v>0</v>
      </c>
      <c r="AP46" s="41"/>
      <c r="AQ46" s="41"/>
      <c r="AR46" s="41"/>
      <c r="AS46" s="41"/>
      <c r="AT46" s="41"/>
      <c r="AU46" s="41"/>
      <c r="AV46" s="41"/>
      <c r="AW46" s="28">
        <f>Februari!BC46</f>
        <v>0</v>
      </c>
      <c r="AX46" s="28">
        <f>Februari!BD46</f>
        <v>0</v>
      </c>
      <c r="AY46" s="41"/>
      <c r="AZ46" s="41"/>
      <c r="BA46" s="41"/>
      <c r="BB46" s="41"/>
      <c r="BC46" s="41"/>
      <c r="BD46" s="41"/>
      <c r="BE46" s="41"/>
      <c r="BF46" s="30">
        <f>Februari!BL46</f>
        <v>0</v>
      </c>
      <c r="BG46" s="26">
        <f>Februari!BM46</f>
        <v>0</v>
      </c>
      <c r="BH46" s="41"/>
      <c r="BI46" s="41"/>
      <c r="BJ46" s="41"/>
      <c r="BK46" s="41"/>
      <c r="BL46" s="41"/>
      <c r="BM46" s="41"/>
      <c r="BN46" s="41"/>
      <c r="BO46" s="28">
        <f>Februari!BU46</f>
        <v>0</v>
      </c>
      <c r="BP46" s="28">
        <f>Februari!BV46</f>
        <v>0</v>
      </c>
      <c r="BQ46" s="41"/>
      <c r="BR46" s="41"/>
      <c r="BS46" s="41"/>
      <c r="BT46" s="41"/>
      <c r="BU46" s="41"/>
      <c r="BV46" s="41"/>
      <c r="BW46" s="41"/>
      <c r="BX46" s="30">
        <f>Februari!CD46</f>
        <v>0</v>
      </c>
      <c r="BY46" s="26">
        <f>Februari!CE46</f>
        <v>0</v>
      </c>
      <c r="BZ46" s="41"/>
      <c r="CA46" s="41"/>
      <c r="CB46" s="41"/>
      <c r="CC46" s="41"/>
      <c r="CD46" s="41"/>
      <c r="CE46" s="41"/>
      <c r="CF46" s="41"/>
      <c r="CG46" s="28">
        <f>Februari!CM46</f>
        <v>0</v>
      </c>
      <c r="CH46" s="28">
        <f>Februari!CN46</f>
        <v>0</v>
      </c>
      <c r="CI46" s="41"/>
      <c r="CJ46" s="41"/>
      <c r="CK46" s="41"/>
      <c r="CL46" s="41"/>
      <c r="CM46" s="41"/>
      <c r="CN46" s="41"/>
      <c r="CO46" s="41"/>
      <c r="CP46" s="108"/>
      <c r="CQ46" s="108"/>
      <c r="CR46" s="108"/>
      <c r="CS46" s="109"/>
      <c r="CT46" s="109"/>
      <c r="CU46" s="109"/>
      <c r="CV46" s="108"/>
      <c r="CW46" s="108"/>
      <c r="CX46" s="108"/>
      <c r="CY46" s="28">
        <f>Februari!DE46</f>
        <v>0</v>
      </c>
      <c r="CZ46" s="28">
        <f>Februari!DF46</f>
        <v>0</v>
      </c>
      <c r="DA46" s="41"/>
      <c r="DB46" s="41"/>
      <c r="DC46" s="41"/>
      <c r="DD46" s="41"/>
      <c r="DE46" s="41"/>
      <c r="DF46" s="41"/>
      <c r="DG46" s="41"/>
      <c r="DH46" s="30">
        <f>Februari!DN46</f>
        <v>0</v>
      </c>
      <c r="DI46" s="26">
        <f>Februari!DO46</f>
        <v>0</v>
      </c>
      <c r="DJ46" s="41"/>
      <c r="DK46" s="41"/>
      <c r="DL46" s="41"/>
      <c r="DM46" s="41"/>
      <c r="DN46" s="41"/>
      <c r="DO46" s="41"/>
      <c r="DP46" s="41"/>
      <c r="DQ46" s="28">
        <f>Februari!DW46</f>
        <v>0</v>
      </c>
      <c r="DR46" s="28">
        <f>Februari!DX46</f>
        <v>0</v>
      </c>
      <c r="DS46" s="41"/>
      <c r="DT46" s="41"/>
      <c r="DU46" s="41"/>
      <c r="DV46" s="41"/>
      <c r="DW46" s="41"/>
      <c r="DX46" s="41"/>
      <c r="DY46" s="41"/>
      <c r="DZ46" s="30">
        <f>Februari!EF46</f>
        <v>0</v>
      </c>
      <c r="EA46" s="26">
        <f>Februari!EG46</f>
        <v>0</v>
      </c>
      <c r="EB46" s="41"/>
      <c r="EC46" s="41"/>
      <c r="ED46" s="41"/>
      <c r="EE46" s="41"/>
      <c r="EF46" s="41"/>
      <c r="EG46" s="41"/>
      <c r="EH46" s="41"/>
      <c r="EI46" s="30">
        <f>Februari!EO46</f>
        <v>0</v>
      </c>
      <c r="EJ46" s="26">
        <f>Februari!EP46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30">
        <f>Februari!J47</f>
        <v>0</v>
      </c>
      <c r="E47" s="26">
        <f>Februari!K47</f>
        <v>12</v>
      </c>
      <c r="F47" s="26">
        <f t="shared" ref="F47:F49" si="514">SUM(D47:E47)</f>
        <v>12</v>
      </c>
      <c r="G47" s="48">
        <v>5</v>
      </c>
      <c r="H47" s="46">
        <v>4</v>
      </c>
      <c r="I47" s="26">
        <f t="shared" ref="I47:I49" si="515">SUM(G47:H47)</f>
        <v>9</v>
      </c>
      <c r="J47" s="26">
        <f t="shared" ref="J47:K47" si="516">SUM(D47+G47)</f>
        <v>5</v>
      </c>
      <c r="K47" s="26">
        <f t="shared" si="516"/>
        <v>16</v>
      </c>
      <c r="L47" s="27">
        <f t="shared" ref="L47:L49" si="517">SUM(J47:K47)</f>
        <v>21</v>
      </c>
      <c r="M47" s="28">
        <f>Februari!S47</f>
        <v>4</v>
      </c>
      <c r="N47" s="26">
        <f>Februari!T47</f>
        <v>46</v>
      </c>
      <c r="O47" s="26">
        <f t="shared" ref="O47:O49" si="518">SUM(M47:N47)</f>
        <v>50</v>
      </c>
      <c r="P47" s="25">
        <v>3</v>
      </c>
      <c r="Q47" s="25">
        <v>19</v>
      </c>
      <c r="R47" s="26">
        <f t="shared" ref="R47:R49" si="519">SUM(P47:Q47)</f>
        <v>22</v>
      </c>
      <c r="S47" s="26">
        <f t="shared" ref="S47:T47" si="520">SUM(M47+P47)</f>
        <v>7</v>
      </c>
      <c r="T47" s="26">
        <f t="shared" si="520"/>
        <v>65</v>
      </c>
      <c r="U47" s="27">
        <f t="shared" ref="U47:U49" si="521">SUM(S47:T47)</f>
        <v>72</v>
      </c>
      <c r="V47" s="28">
        <f>Februari!AB47</f>
        <v>2</v>
      </c>
      <c r="W47" s="28">
        <f>Februari!AC47</f>
        <v>5</v>
      </c>
      <c r="X47" s="26">
        <f t="shared" ref="X47:X49" si="522">SUM(V47:W47)</f>
        <v>7</v>
      </c>
      <c r="Y47" s="48">
        <v>2</v>
      </c>
      <c r="Z47" s="46">
        <v>5</v>
      </c>
      <c r="AA47" s="26">
        <f t="shared" ref="AA47:AA49" si="523">SUM(Y47:Z47)</f>
        <v>7</v>
      </c>
      <c r="AB47" s="26">
        <f t="shared" ref="AB47:AC47" si="524">SUM(V47+Y47)</f>
        <v>4</v>
      </c>
      <c r="AC47" s="26">
        <f t="shared" si="524"/>
        <v>10</v>
      </c>
      <c r="AD47" s="27">
        <f t="shared" ref="AD47:AD49" si="525">SUM(AB47:AC47)</f>
        <v>14</v>
      </c>
      <c r="AE47" s="28">
        <f>Februari!AK48</f>
        <v>0</v>
      </c>
      <c r="AF47" s="28">
        <f>Februari!AL48</f>
        <v>97</v>
      </c>
      <c r="AG47" s="26">
        <f t="shared" si="498"/>
        <v>97</v>
      </c>
      <c r="AH47" s="25">
        <v>0</v>
      </c>
      <c r="AI47" s="25">
        <v>73</v>
      </c>
      <c r="AJ47" s="26">
        <f t="shared" si="499"/>
        <v>73</v>
      </c>
      <c r="AK47" s="26">
        <f t="shared" ref="AK47:AL47" si="526">SUM(AE47+AH47)</f>
        <v>0</v>
      </c>
      <c r="AL47" s="26">
        <f t="shared" si="526"/>
        <v>170</v>
      </c>
      <c r="AM47" s="27">
        <f t="shared" si="501"/>
        <v>170</v>
      </c>
      <c r="AN47" s="30">
        <f>Februari!AT47</f>
        <v>6</v>
      </c>
      <c r="AO47" s="26">
        <f>Februari!AU47</f>
        <v>16</v>
      </c>
      <c r="AP47" s="26">
        <f t="shared" ref="AP47:AP49" si="527">SUM(AN47:AO47)</f>
        <v>22</v>
      </c>
      <c r="AQ47" s="25">
        <v>3</v>
      </c>
      <c r="AR47" s="25">
        <v>10</v>
      </c>
      <c r="AS47" s="26">
        <f t="shared" ref="AS47:AS49" si="528">SUM(AQ47:AR47)</f>
        <v>13</v>
      </c>
      <c r="AT47" s="26">
        <f t="shared" ref="AT47:AU47" si="529">SUM(AN47+AQ47)</f>
        <v>9</v>
      </c>
      <c r="AU47" s="26">
        <f t="shared" si="529"/>
        <v>26</v>
      </c>
      <c r="AV47" s="27">
        <f t="shared" ref="AV47:AV49" si="530">SUM(AT47:AU47)</f>
        <v>35</v>
      </c>
      <c r="AW47" s="28">
        <f>Februari!BC47</f>
        <v>8</v>
      </c>
      <c r="AX47" s="28">
        <f>Februari!BD47</f>
        <v>26</v>
      </c>
      <c r="AY47" s="26">
        <f t="shared" ref="AY47:AY49" si="531">SUM(AW47:AX47)</f>
        <v>34</v>
      </c>
      <c r="AZ47" s="25">
        <v>31</v>
      </c>
      <c r="BA47" s="25">
        <v>40</v>
      </c>
      <c r="BB47" s="26">
        <f t="shared" ref="BB47:BB49" si="532">SUM(AZ47:BA47)</f>
        <v>71</v>
      </c>
      <c r="BC47" s="26">
        <f t="shared" ref="BC47:BD47" si="533">SUM(AW47+AZ47)</f>
        <v>39</v>
      </c>
      <c r="BD47" s="26">
        <f t="shared" si="533"/>
        <v>66</v>
      </c>
      <c r="BE47" s="27">
        <f t="shared" ref="BE47:BE49" si="534">SUM(BC47:BD47)</f>
        <v>105</v>
      </c>
      <c r="BF47" s="30">
        <f>Februari!BL47</f>
        <v>3</v>
      </c>
      <c r="BG47" s="26">
        <f>Februari!BM47</f>
        <v>9</v>
      </c>
      <c r="BH47" s="26">
        <f t="shared" ref="BH47:BH49" si="535">SUM(BF47:BG47)</f>
        <v>12</v>
      </c>
      <c r="BI47" s="48">
        <v>1</v>
      </c>
      <c r="BJ47" s="46">
        <v>3</v>
      </c>
      <c r="BK47" s="26">
        <f t="shared" ref="BK47:BK49" si="536">SUM(BI47:BJ47)</f>
        <v>4</v>
      </c>
      <c r="BL47" s="26">
        <f t="shared" ref="BL47:BM47" si="537">SUM(BF47+BI47)</f>
        <v>4</v>
      </c>
      <c r="BM47" s="26">
        <f t="shared" si="537"/>
        <v>12</v>
      </c>
      <c r="BN47" s="27">
        <f t="shared" ref="BN47:BN49" si="538">SUM(BL47:BM47)</f>
        <v>16</v>
      </c>
      <c r="BO47" s="28">
        <f>Februari!BU47</f>
        <v>4</v>
      </c>
      <c r="BP47" s="28">
        <f>Februari!BV47</f>
        <v>8</v>
      </c>
      <c r="BQ47" s="26">
        <f t="shared" ref="BQ47:BQ49" si="539">SUM(BO47:BP47)</f>
        <v>12</v>
      </c>
      <c r="BR47" s="25">
        <v>3</v>
      </c>
      <c r="BS47" s="25">
        <v>6</v>
      </c>
      <c r="BT47" s="26">
        <f t="shared" ref="BT47:BT49" si="540">SUM(BR47:BS47)</f>
        <v>9</v>
      </c>
      <c r="BU47" s="26">
        <f t="shared" ref="BU47:BV47" si="541">SUM(BO47+BR47)</f>
        <v>7</v>
      </c>
      <c r="BV47" s="26">
        <f t="shared" si="541"/>
        <v>14</v>
      </c>
      <c r="BW47" s="27">
        <f t="shared" ref="BW47:BW49" si="542">SUM(BU47:BV47)</f>
        <v>21</v>
      </c>
      <c r="BX47" s="30">
        <f>Februari!CD47</f>
        <v>3</v>
      </c>
      <c r="BY47" s="26">
        <f>Februari!CE47</f>
        <v>5</v>
      </c>
      <c r="BZ47" s="26">
        <f t="shared" ref="BZ47:BZ49" si="543">SUM(BX47:BY47)</f>
        <v>8</v>
      </c>
      <c r="CA47" s="25">
        <v>5</v>
      </c>
      <c r="CB47" s="25">
        <v>6</v>
      </c>
      <c r="CC47" s="26">
        <f t="shared" ref="CC47:CC49" si="544">SUM(CA47:CB47)</f>
        <v>11</v>
      </c>
      <c r="CD47" s="26">
        <f t="shared" ref="CD47:CE47" si="545">SUM(BX47+CA47)</f>
        <v>8</v>
      </c>
      <c r="CE47" s="26">
        <f t="shared" si="545"/>
        <v>11</v>
      </c>
      <c r="CF47" s="27">
        <f t="shared" ref="CF47:CF49" si="546">SUM(CD47:CE47)</f>
        <v>19</v>
      </c>
      <c r="CG47" s="28">
        <f>Februari!CM47</f>
        <v>3</v>
      </c>
      <c r="CH47" s="28">
        <f>Februari!CN47</f>
        <v>3</v>
      </c>
      <c r="CI47" s="26">
        <f t="shared" ref="CI47:CI49" si="547">SUM(CG47:CH47)</f>
        <v>6</v>
      </c>
      <c r="CJ47" s="25">
        <v>2</v>
      </c>
      <c r="CK47" s="25">
        <v>3</v>
      </c>
      <c r="CL47" s="26">
        <f t="shared" ref="CL47:CL49" si="548">SUM(CJ47:CK47)</f>
        <v>5</v>
      </c>
      <c r="CM47" s="26">
        <f t="shared" ref="CM47:CN47" si="549">SUM(CG47+CJ47)</f>
        <v>5</v>
      </c>
      <c r="CN47" s="26">
        <f t="shared" si="549"/>
        <v>6</v>
      </c>
      <c r="CO47" s="27">
        <f t="shared" ref="CO47:CO49" si="550">SUM(CM47:CN47)</f>
        <v>11</v>
      </c>
      <c r="CP47" s="105">
        <f ca="1">IFERROR(__xludf.DUMMYFUNCTION("""COMPUTED_VALUE"""),6)</f>
        <v>6</v>
      </c>
      <c r="CQ47" s="106">
        <f ca="1">IFERROR(__xludf.DUMMYFUNCTION("""COMPUTED_VALUE"""),24)</f>
        <v>24</v>
      </c>
      <c r="CR47" s="106">
        <f ca="1">IFERROR(__xludf.DUMMYFUNCTION("""COMPUTED_VALUE"""),30)</f>
        <v>30</v>
      </c>
      <c r="CS47" s="100">
        <f ca="1">IFERROR(__xludf.DUMMYFUNCTION("""COMPUTED_VALUE"""),6)</f>
        <v>6</v>
      </c>
      <c r="CT47" s="100">
        <f ca="1">IFERROR(__xludf.DUMMYFUNCTION("""COMPUTED_VALUE"""),13)</f>
        <v>13</v>
      </c>
      <c r="CU47" s="100">
        <f ca="1">IFERROR(__xludf.DUMMYFUNCTION("""COMPUTED_VALUE"""),19)</f>
        <v>19</v>
      </c>
      <c r="CV47" s="106">
        <f ca="1">IFERROR(__xludf.DUMMYFUNCTION("""COMPUTED_VALUE"""),12)</f>
        <v>12</v>
      </c>
      <c r="CW47" s="106">
        <f ca="1">IFERROR(__xludf.DUMMYFUNCTION("""COMPUTED_VALUE"""),37)</f>
        <v>37</v>
      </c>
      <c r="CX47" s="107">
        <f ca="1">IFERROR(__xludf.DUMMYFUNCTION("""COMPUTED_VALUE"""),49)</f>
        <v>49</v>
      </c>
      <c r="CY47" s="28">
        <f>Februari!DE47</f>
        <v>5</v>
      </c>
      <c r="CZ47" s="28">
        <f>Februari!DF47</f>
        <v>17</v>
      </c>
      <c r="DA47" s="26">
        <f t="shared" ref="DA47:DA49" si="551">SUM(CY47:CZ47)</f>
        <v>22</v>
      </c>
      <c r="DB47" s="25">
        <v>3</v>
      </c>
      <c r="DC47" s="25">
        <v>4</v>
      </c>
      <c r="DD47" s="26">
        <f t="shared" ref="DD47:DD49" si="552">SUM(DB47:DC47)</f>
        <v>7</v>
      </c>
      <c r="DE47" s="26">
        <f t="shared" ref="DE47:DF47" si="553">SUM(CY47+DB47)</f>
        <v>8</v>
      </c>
      <c r="DF47" s="26">
        <f t="shared" si="553"/>
        <v>21</v>
      </c>
      <c r="DG47" s="27">
        <f t="shared" ref="DG47:DG49" si="554">SUM(DE47:DF47)</f>
        <v>29</v>
      </c>
      <c r="DH47" s="30">
        <f>Februari!DN47</f>
        <v>10</v>
      </c>
      <c r="DI47" s="26">
        <f>Februari!DO47</f>
        <v>10</v>
      </c>
      <c r="DJ47" s="26">
        <f t="shared" ref="DJ47:DJ49" si="555">SUM(DH47:DI47)</f>
        <v>20</v>
      </c>
      <c r="DK47" s="25">
        <v>4</v>
      </c>
      <c r="DL47" s="25">
        <v>18</v>
      </c>
      <c r="DM47" s="26">
        <f t="shared" ref="DM47:DM49" si="556">SUM(DK47:DL47)</f>
        <v>22</v>
      </c>
      <c r="DN47" s="26">
        <f t="shared" ref="DN47:DO47" si="557">SUM(DH47+DK47)</f>
        <v>14</v>
      </c>
      <c r="DO47" s="26">
        <f t="shared" si="557"/>
        <v>28</v>
      </c>
      <c r="DP47" s="27">
        <f t="shared" ref="DP47:DP49" si="558">SUM(DN47:DO47)</f>
        <v>42</v>
      </c>
      <c r="DQ47" s="28">
        <f>Februari!DW47</f>
        <v>11</v>
      </c>
      <c r="DR47" s="28">
        <f>Februari!DX47</f>
        <v>12</v>
      </c>
      <c r="DS47" s="26">
        <f t="shared" ref="DS47:DS49" si="559">SUM(DQ47:DR47)</f>
        <v>23</v>
      </c>
      <c r="DT47" s="25">
        <v>3</v>
      </c>
      <c r="DU47" s="25">
        <v>9</v>
      </c>
      <c r="DV47" s="26">
        <f t="shared" ref="DV47:DV49" si="560">SUM(DT47:DU47)</f>
        <v>12</v>
      </c>
      <c r="DW47" s="26">
        <f t="shared" ref="DW47:DX47" si="561">SUM(DQ47+DT47)</f>
        <v>14</v>
      </c>
      <c r="DX47" s="26">
        <f t="shared" si="561"/>
        <v>21</v>
      </c>
      <c r="DY47" s="27">
        <f t="shared" ref="DY47:DY49" si="562">SUM(DW47:DX47)</f>
        <v>35</v>
      </c>
      <c r="DZ47" s="30">
        <f>Februari!EF47</f>
        <v>10</v>
      </c>
      <c r="EA47" s="26">
        <f>Februari!EG47</f>
        <v>23</v>
      </c>
      <c r="EB47" s="26">
        <f t="shared" ref="EB47:EB49" si="563">SUM(DZ47:EA47)</f>
        <v>33</v>
      </c>
      <c r="EC47" s="25">
        <v>2</v>
      </c>
      <c r="ED47" s="25">
        <v>8</v>
      </c>
      <c r="EE47" s="26">
        <f t="shared" ref="EE47:EE49" si="564">SUM(EC47:ED47)</f>
        <v>10</v>
      </c>
      <c r="EF47" s="26">
        <f t="shared" ref="EF47:EG47" si="565">SUM(DZ47+EC47)</f>
        <v>12</v>
      </c>
      <c r="EG47" s="26">
        <f t="shared" si="565"/>
        <v>31</v>
      </c>
      <c r="EH47" s="27">
        <f t="shared" ref="EH47:EH49" si="566">SUM(EF47:EG47)</f>
        <v>43</v>
      </c>
      <c r="EI47" s="30">
        <f>Februari!EO47</f>
        <v>8</v>
      </c>
      <c r="EJ47" s="26">
        <f>Februari!EP47</f>
        <v>6</v>
      </c>
      <c r="EK47" s="26">
        <f t="shared" ref="EK47:EK49" si="567">SUM(EI47:EJ47)</f>
        <v>14</v>
      </c>
      <c r="EL47" s="25">
        <v>27</v>
      </c>
      <c r="EM47" s="25">
        <v>28</v>
      </c>
      <c r="EN47" s="26">
        <f t="shared" ref="EN47:EN49" si="568">SUM(EL47:EM47)</f>
        <v>55</v>
      </c>
      <c r="EO47" s="26">
        <f t="shared" ref="EO47:EP47" si="569">SUM(EI47+EL47)</f>
        <v>35</v>
      </c>
      <c r="EP47" s="26">
        <f t="shared" si="569"/>
        <v>34</v>
      </c>
      <c r="EQ47" s="27">
        <f t="shared" ref="EQ47:EQ49" si="570">SUM(EO47:EP47)</f>
        <v>69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30">
        <f>Februari!J48</f>
        <v>0</v>
      </c>
      <c r="E48" s="26">
        <f>Februari!K48</f>
        <v>115</v>
      </c>
      <c r="F48" s="26">
        <f t="shared" si="514"/>
        <v>115</v>
      </c>
      <c r="G48" s="92"/>
      <c r="H48" s="59">
        <v>125</v>
      </c>
      <c r="I48" s="26">
        <f t="shared" si="515"/>
        <v>125</v>
      </c>
      <c r="J48" s="26">
        <f t="shared" ref="J48:K48" si="571">SUM(D48+G48)</f>
        <v>0</v>
      </c>
      <c r="K48" s="26">
        <f t="shared" si="571"/>
        <v>240</v>
      </c>
      <c r="L48" s="27">
        <f t="shared" si="517"/>
        <v>240</v>
      </c>
      <c r="M48" s="28">
        <f>Februari!S48</f>
        <v>0</v>
      </c>
      <c r="N48" s="26">
        <f>Februari!T48</f>
        <v>104</v>
      </c>
      <c r="O48" s="26">
        <f t="shared" si="518"/>
        <v>104</v>
      </c>
      <c r="P48" s="26"/>
      <c r="Q48" s="25">
        <v>45</v>
      </c>
      <c r="R48" s="26">
        <f t="shared" si="519"/>
        <v>45</v>
      </c>
      <c r="S48" s="26">
        <f t="shared" ref="S48:T48" si="572">SUM(M48+P48)</f>
        <v>0</v>
      </c>
      <c r="T48" s="26">
        <f t="shared" si="572"/>
        <v>149</v>
      </c>
      <c r="U48" s="27">
        <f t="shared" si="521"/>
        <v>149</v>
      </c>
      <c r="V48" s="28">
        <f>Februari!AB48</f>
        <v>0</v>
      </c>
      <c r="W48" s="28">
        <f>Februari!AC48</f>
        <v>83</v>
      </c>
      <c r="X48" s="26">
        <f t="shared" si="522"/>
        <v>83</v>
      </c>
      <c r="Y48" s="26"/>
      <c r="Z48" s="48">
        <v>72</v>
      </c>
      <c r="AA48" s="26">
        <f t="shared" si="523"/>
        <v>72</v>
      </c>
      <c r="AB48" s="26">
        <f t="shared" ref="AB48:AC48" si="573">SUM(V48+Y48)</f>
        <v>0</v>
      </c>
      <c r="AC48" s="26">
        <f t="shared" si="573"/>
        <v>155</v>
      </c>
      <c r="AD48" s="27">
        <f t="shared" si="525"/>
        <v>155</v>
      </c>
      <c r="AE48" s="28">
        <f>Februari!AK49</f>
        <v>0</v>
      </c>
      <c r="AF48" s="28">
        <f>Februari!AL49</f>
        <v>15</v>
      </c>
      <c r="AG48" s="26">
        <f t="shared" si="498"/>
        <v>15</v>
      </c>
      <c r="AH48" s="25">
        <v>0</v>
      </c>
      <c r="AI48" s="25">
        <v>6</v>
      </c>
      <c r="AJ48" s="26">
        <f t="shared" si="499"/>
        <v>6</v>
      </c>
      <c r="AK48" s="26">
        <f t="shared" ref="AK48:AL48" si="574">SUM(AE48+AH48)</f>
        <v>0</v>
      </c>
      <c r="AL48" s="26">
        <f t="shared" si="574"/>
        <v>21</v>
      </c>
      <c r="AM48" s="27">
        <f t="shared" si="501"/>
        <v>21</v>
      </c>
      <c r="AN48" s="30">
        <f>Februari!AT48</f>
        <v>0</v>
      </c>
      <c r="AO48" s="26">
        <f>Februari!AU48</f>
        <v>64</v>
      </c>
      <c r="AP48" s="26">
        <f t="shared" si="527"/>
        <v>64</v>
      </c>
      <c r="AQ48" s="25">
        <v>0</v>
      </c>
      <c r="AR48" s="25">
        <v>76</v>
      </c>
      <c r="AS48" s="26">
        <f t="shared" si="528"/>
        <v>76</v>
      </c>
      <c r="AT48" s="26">
        <f t="shared" ref="AT48:AU48" si="575">SUM(AN48+AQ48)</f>
        <v>0</v>
      </c>
      <c r="AU48" s="26">
        <f t="shared" si="575"/>
        <v>140</v>
      </c>
      <c r="AV48" s="27">
        <f t="shared" si="530"/>
        <v>140</v>
      </c>
      <c r="AW48" s="28">
        <f>Februari!BC48</f>
        <v>0</v>
      </c>
      <c r="AX48" s="28">
        <f>Februari!BD48</f>
        <v>58</v>
      </c>
      <c r="AY48" s="26">
        <f t="shared" si="531"/>
        <v>58</v>
      </c>
      <c r="AZ48" s="25">
        <v>0</v>
      </c>
      <c r="BA48" s="25">
        <v>68</v>
      </c>
      <c r="BB48" s="26">
        <f t="shared" si="532"/>
        <v>68</v>
      </c>
      <c r="BC48" s="26">
        <f t="shared" ref="BC48:BD48" si="576">SUM(AW48+AZ48)</f>
        <v>0</v>
      </c>
      <c r="BD48" s="26">
        <f t="shared" si="576"/>
        <v>126</v>
      </c>
      <c r="BE48" s="27">
        <f t="shared" si="534"/>
        <v>126</v>
      </c>
      <c r="BF48" s="30">
        <f>Februari!BL48</f>
        <v>0</v>
      </c>
      <c r="BG48" s="26">
        <f>Februari!BM48</f>
        <v>35</v>
      </c>
      <c r="BH48" s="26">
        <f t="shared" si="535"/>
        <v>35</v>
      </c>
      <c r="BI48" s="60"/>
      <c r="BJ48" s="46">
        <v>31</v>
      </c>
      <c r="BK48" s="26">
        <f t="shared" si="536"/>
        <v>31</v>
      </c>
      <c r="BL48" s="26">
        <f t="shared" ref="BL48:BM48" si="577">SUM(BF48+BI48)</f>
        <v>0</v>
      </c>
      <c r="BM48" s="26">
        <f t="shared" si="577"/>
        <v>66</v>
      </c>
      <c r="BN48" s="27">
        <f t="shared" si="538"/>
        <v>66</v>
      </c>
      <c r="BO48" s="28">
        <f>Februari!BU48</f>
        <v>0</v>
      </c>
      <c r="BP48" s="28">
        <f>Februari!BV48</f>
        <v>49</v>
      </c>
      <c r="BQ48" s="26">
        <f t="shared" si="539"/>
        <v>49</v>
      </c>
      <c r="BR48" s="25">
        <v>0</v>
      </c>
      <c r="BS48" s="25">
        <v>32</v>
      </c>
      <c r="BT48" s="26">
        <f t="shared" si="540"/>
        <v>32</v>
      </c>
      <c r="BU48" s="26">
        <f t="shared" ref="BU48:BV48" si="578">SUM(BO48+BR48)</f>
        <v>0</v>
      </c>
      <c r="BV48" s="26">
        <f t="shared" si="578"/>
        <v>81</v>
      </c>
      <c r="BW48" s="27">
        <f t="shared" si="542"/>
        <v>81</v>
      </c>
      <c r="BX48" s="30">
        <f>Februari!CD48</f>
        <v>0</v>
      </c>
      <c r="BY48" s="26">
        <f>Februari!CE48</f>
        <v>30</v>
      </c>
      <c r="BZ48" s="26">
        <f t="shared" si="543"/>
        <v>30</v>
      </c>
      <c r="CA48" s="26"/>
      <c r="CB48" s="25">
        <v>22</v>
      </c>
      <c r="CC48" s="26">
        <f t="shared" si="544"/>
        <v>22</v>
      </c>
      <c r="CD48" s="26">
        <f t="shared" ref="CD48:CE48" si="579">SUM(BX48+CA48)</f>
        <v>0</v>
      </c>
      <c r="CE48" s="26">
        <f t="shared" si="579"/>
        <v>52</v>
      </c>
      <c r="CF48" s="27">
        <f t="shared" si="546"/>
        <v>52</v>
      </c>
      <c r="CG48" s="28">
        <f>Februari!CM48</f>
        <v>0</v>
      </c>
      <c r="CH48" s="28">
        <f>Februari!CN48</f>
        <v>78</v>
      </c>
      <c r="CI48" s="26">
        <f t="shared" si="547"/>
        <v>78</v>
      </c>
      <c r="CJ48" s="25">
        <v>0</v>
      </c>
      <c r="CK48" s="25">
        <v>41</v>
      </c>
      <c r="CL48" s="26">
        <f t="shared" si="548"/>
        <v>41</v>
      </c>
      <c r="CM48" s="26">
        <f t="shared" ref="CM48:CN48" si="580">SUM(CG48+CJ48)</f>
        <v>0</v>
      </c>
      <c r="CN48" s="26">
        <f t="shared" si="580"/>
        <v>119</v>
      </c>
      <c r="CO48" s="27">
        <f t="shared" si="550"/>
        <v>119</v>
      </c>
      <c r="CP48" s="105"/>
      <c r="CQ48" s="106">
        <f ca="1">IFERROR(__xludf.DUMMYFUNCTION("""COMPUTED_VALUE"""),117)</f>
        <v>117</v>
      </c>
      <c r="CR48" s="106">
        <f ca="1">IFERROR(__xludf.DUMMYFUNCTION("""COMPUTED_VALUE"""),117)</f>
        <v>117</v>
      </c>
      <c r="CS48" s="100"/>
      <c r="CT48" s="100">
        <f ca="1">IFERROR(__xludf.DUMMYFUNCTION("""COMPUTED_VALUE"""),85)</f>
        <v>85</v>
      </c>
      <c r="CU48" s="100">
        <f ca="1">IFERROR(__xludf.DUMMYFUNCTION("""COMPUTED_VALUE"""),85)</f>
        <v>85</v>
      </c>
      <c r="CV48" s="106"/>
      <c r="CW48" s="106">
        <f ca="1">IFERROR(__xludf.DUMMYFUNCTION("""COMPUTED_VALUE"""),202)</f>
        <v>202</v>
      </c>
      <c r="CX48" s="107">
        <f ca="1">IFERROR(__xludf.DUMMYFUNCTION("""COMPUTED_VALUE"""),202)</f>
        <v>202</v>
      </c>
      <c r="CY48" s="28">
        <f>Februari!DE48</f>
        <v>0</v>
      </c>
      <c r="CZ48" s="28">
        <f>Februari!DF48</f>
        <v>53</v>
      </c>
      <c r="DA48" s="26">
        <f t="shared" si="551"/>
        <v>53</v>
      </c>
      <c r="DB48" s="25">
        <v>0</v>
      </c>
      <c r="DC48" s="25">
        <v>26</v>
      </c>
      <c r="DD48" s="26">
        <f t="shared" si="552"/>
        <v>26</v>
      </c>
      <c r="DE48" s="26">
        <f t="shared" ref="DE48:DF48" si="581">SUM(CY48+DB48)</f>
        <v>0</v>
      </c>
      <c r="DF48" s="26">
        <f t="shared" si="581"/>
        <v>79</v>
      </c>
      <c r="DG48" s="27">
        <f t="shared" si="554"/>
        <v>79</v>
      </c>
      <c r="DH48" s="30">
        <f>Februari!DN48</f>
        <v>0</v>
      </c>
      <c r="DI48" s="26">
        <f>Februari!DO48</f>
        <v>65</v>
      </c>
      <c r="DJ48" s="26">
        <f t="shared" si="555"/>
        <v>65</v>
      </c>
      <c r="DK48" s="26"/>
      <c r="DL48" s="25">
        <v>62</v>
      </c>
      <c r="DM48" s="26">
        <f t="shared" si="556"/>
        <v>62</v>
      </c>
      <c r="DN48" s="26">
        <f t="shared" ref="DN48:DO48" si="582">SUM(DH48+DK48)</f>
        <v>0</v>
      </c>
      <c r="DO48" s="26">
        <f t="shared" si="582"/>
        <v>127</v>
      </c>
      <c r="DP48" s="27">
        <f t="shared" si="558"/>
        <v>127</v>
      </c>
      <c r="DQ48" s="28">
        <f>Februari!DW48</f>
        <v>0</v>
      </c>
      <c r="DR48" s="28">
        <f>Februari!DX48</f>
        <v>103</v>
      </c>
      <c r="DS48" s="26">
        <f t="shared" si="559"/>
        <v>103</v>
      </c>
      <c r="DT48" s="26"/>
      <c r="DU48" s="25">
        <v>71</v>
      </c>
      <c r="DV48" s="26">
        <f t="shared" si="560"/>
        <v>71</v>
      </c>
      <c r="DW48" s="26">
        <f t="shared" ref="DW48:DX48" si="583">SUM(DQ48+DT48)</f>
        <v>0</v>
      </c>
      <c r="DX48" s="26">
        <f t="shared" si="583"/>
        <v>174</v>
      </c>
      <c r="DY48" s="27">
        <f t="shared" si="562"/>
        <v>174</v>
      </c>
      <c r="DZ48" s="30">
        <f>Februari!EF48</f>
        <v>0</v>
      </c>
      <c r="EA48" s="26">
        <f>Februari!EG48</f>
        <v>62</v>
      </c>
      <c r="EB48" s="26">
        <f t="shared" si="563"/>
        <v>62</v>
      </c>
      <c r="EC48" s="26"/>
      <c r="ED48" s="25">
        <v>49</v>
      </c>
      <c r="EE48" s="26">
        <f t="shared" si="564"/>
        <v>49</v>
      </c>
      <c r="EF48" s="26">
        <f t="shared" ref="EF48:EG48" si="584">SUM(DZ48+EC48)</f>
        <v>0</v>
      </c>
      <c r="EG48" s="26">
        <f t="shared" si="584"/>
        <v>111</v>
      </c>
      <c r="EH48" s="27">
        <f t="shared" si="566"/>
        <v>111</v>
      </c>
      <c r="EI48" s="30">
        <f>Februari!EO48</f>
        <v>0</v>
      </c>
      <c r="EJ48" s="26">
        <f>Februari!EP48</f>
        <v>77</v>
      </c>
      <c r="EK48" s="26">
        <f t="shared" si="567"/>
        <v>77</v>
      </c>
      <c r="EL48" s="26"/>
      <c r="EM48" s="25">
        <v>34</v>
      </c>
      <c r="EN48" s="26">
        <f t="shared" si="568"/>
        <v>34</v>
      </c>
      <c r="EO48" s="26">
        <f t="shared" ref="EO48:EP48" si="585">SUM(EI48+EL48)</f>
        <v>0</v>
      </c>
      <c r="EP48" s="26">
        <f t="shared" si="585"/>
        <v>111</v>
      </c>
      <c r="EQ48" s="27">
        <f t="shared" si="570"/>
        <v>111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30">
        <f>Februari!J49</f>
        <v>0</v>
      </c>
      <c r="E49" s="26">
        <f>Februari!K49</f>
        <v>7</v>
      </c>
      <c r="F49" s="26">
        <f t="shared" si="514"/>
        <v>7</v>
      </c>
      <c r="G49" s="92"/>
      <c r="H49" s="59">
        <v>7</v>
      </c>
      <c r="I49" s="26">
        <f t="shared" si="515"/>
        <v>7</v>
      </c>
      <c r="J49" s="26">
        <f t="shared" ref="J49:K49" si="586">SUM(D49+G49)</f>
        <v>0</v>
      </c>
      <c r="K49" s="26">
        <f t="shared" si="586"/>
        <v>14</v>
      </c>
      <c r="L49" s="27">
        <f t="shared" si="517"/>
        <v>14</v>
      </c>
      <c r="M49" s="28">
        <f>Februari!S49</f>
        <v>0</v>
      </c>
      <c r="N49" s="26">
        <f>Februari!T49</f>
        <v>101</v>
      </c>
      <c r="O49" s="26">
        <f t="shared" si="518"/>
        <v>101</v>
      </c>
      <c r="P49" s="26"/>
      <c r="Q49" s="25">
        <v>0</v>
      </c>
      <c r="R49" s="26">
        <f t="shared" si="519"/>
        <v>0</v>
      </c>
      <c r="S49" s="26">
        <f t="shared" ref="S49:T49" si="587">SUM(M49+P49)</f>
        <v>0</v>
      </c>
      <c r="T49" s="26">
        <f t="shared" si="587"/>
        <v>101</v>
      </c>
      <c r="U49" s="27">
        <f t="shared" si="521"/>
        <v>101</v>
      </c>
      <c r="V49" s="28">
        <f>Februari!AB49</f>
        <v>0</v>
      </c>
      <c r="W49" s="28">
        <f>Februari!AC49</f>
        <v>5</v>
      </c>
      <c r="X49" s="26">
        <f t="shared" si="522"/>
        <v>5</v>
      </c>
      <c r="Y49" s="26"/>
      <c r="Z49" s="68">
        <v>7</v>
      </c>
      <c r="AA49" s="26">
        <f t="shared" si="523"/>
        <v>7</v>
      </c>
      <c r="AB49" s="26">
        <f t="shared" ref="AB49:AC49" si="588">SUM(V49+Y49)</f>
        <v>0</v>
      </c>
      <c r="AC49" s="26">
        <f t="shared" si="588"/>
        <v>12</v>
      </c>
      <c r="AD49" s="27">
        <f t="shared" si="525"/>
        <v>12</v>
      </c>
      <c r="AN49" s="30">
        <f>Februari!AT49</f>
        <v>0</v>
      </c>
      <c r="AO49" s="26">
        <f>Februari!AU49</f>
        <v>9</v>
      </c>
      <c r="AP49" s="26">
        <f t="shared" si="527"/>
        <v>9</v>
      </c>
      <c r="AQ49" s="25">
        <v>0</v>
      </c>
      <c r="AR49" s="25">
        <v>6</v>
      </c>
      <c r="AS49" s="26">
        <f t="shared" si="528"/>
        <v>6</v>
      </c>
      <c r="AT49" s="26">
        <f t="shared" ref="AT49:AU49" si="589">SUM(AN49+AQ49)</f>
        <v>0</v>
      </c>
      <c r="AU49" s="26">
        <f t="shared" si="589"/>
        <v>15</v>
      </c>
      <c r="AV49" s="27">
        <f t="shared" si="530"/>
        <v>15</v>
      </c>
      <c r="AW49" s="28">
        <f>Februari!BC49</f>
        <v>0</v>
      </c>
      <c r="AX49" s="28">
        <f>Februari!BD49</f>
        <v>22</v>
      </c>
      <c r="AY49" s="26">
        <f t="shared" si="531"/>
        <v>22</v>
      </c>
      <c r="AZ49" s="25">
        <v>0</v>
      </c>
      <c r="BA49" s="25">
        <v>21</v>
      </c>
      <c r="BB49" s="26">
        <f t="shared" si="532"/>
        <v>21</v>
      </c>
      <c r="BC49" s="26">
        <f t="shared" ref="BC49:BD49" si="590">SUM(AW49+AZ49)</f>
        <v>0</v>
      </c>
      <c r="BD49" s="26">
        <f t="shared" si="590"/>
        <v>43</v>
      </c>
      <c r="BE49" s="27">
        <f t="shared" si="534"/>
        <v>43</v>
      </c>
      <c r="BF49" s="30">
        <f>Februari!BL49</f>
        <v>0</v>
      </c>
      <c r="BG49" s="26">
        <f>Februari!BM49</f>
        <v>6</v>
      </c>
      <c r="BH49" s="26">
        <f t="shared" si="535"/>
        <v>6</v>
      </c>
      <c r="BI49" s="60"/>
      <c r="BJ49" s="46">
        <v>5</v>
      </c>
      <c r="BK49" s="26">
        <f t="shared" si="536"/>
        <v>5</v>
      </c>
      <c r="BL49" s="26">
        <f t="shared" ref="BL49:BM49" si="591">SUM(BF49+BI49)</f>
        <v>0</v>
      </c>
      <c r="BM49" s="26">
        <f t="shared" si="591"/>
        <v>11</v>
      </c>
      <c r="BN49" s="27">
        <f t="shared" si="538"/>
        <v>11</v>
      </c>
      <c r="BO49" s="28">
        <f>Februari!BU49</f>
        <v>0</v>
      </c>
      <c r="BP49" s="28">
        <f>Februari!BV49</f>
        <v>12</v>
      </c>
      <c r="BQ49" s="26">
        <f t="shared" si="539"/>
        <v>12</v>
      </c>
      <c r="BR49" s="25">
        <v>0</v>
      </c>
      <c r="BS49" s="25">
        <v>5</v>
      </c>
      <c r="BT49" s="26">
        <f t="shared" si="540"/>
        <v>5</v>
      </c>
      <c r="BU49" s="26">
        <f t="shared" ref="BU49:BV49" si="592">SUM(BO49+BR49)</f>
        <v>0</v>
      </c>
      <c r="BV49" s="26">
        <f t="shared" si="592"/>
        <v>17</v>
      </c>
      <c r="BW49" s="27">
        <f t="shared" si="542"/>
        <v>17</v>
      </c>
      <c r="BX49" s="30">
        <f>Februari!CD49</f>
        <v>0</v>
      </c>
      <c r="BY49" s="26">
        <f>Februari!CE49</f>
        <v>3</v>
      </c>
      <c r="BZ49" s="26">
        <f t="shared" si="543"/>
        <v>3</v>
      </c>
      <c r="CA49" s="26"/>
      <c r="CB49" s="25">
        <v>4</v>
      </c>
      <c r="CC49" s="26">
        <f t="shared" si="544"/>
        <v>4</v>
      </c>
      <c r="CD49" s="26">
        <f t="shared" ref="CD49:CE49" si="593">SUM(BX49+CA49)</f>
        <v>0</v>
      </c>
      <c r="CE49" s="26">
        <f t="shared" si="593"/>
        <v>7</v>
      </c>
      <c r="CF49" s="27">
        <f t="shared" si="546"/>
        <v>7</v>
      </c>
      <c r="CG49" s="28">
        <f>Februari!CM49</f>
        <v>0</v>
      </c>
      <c r="CH49" s="28">
        <f>Februari!CN49</f>
        <v>15</v>
      </c>
      <c r="CI49" s="26">
        <f t="shared" si="547"/>
        <v>15</v>
      </c>
      <c r="CJ49" s="25">
        <v>0</v>
      </c>
      <c r="CK49" s="25">
        <v>17</v>
      </c>
      <c r="CL49" s="26">
        <f t="shared" si="548"/>
        <v>17</v>
      </c>
      <c r="CM49" s="26">
        <f t="shared" ref="CM49:CN49" si="594">SUM(CG49+CJ49)</f>
        <v>0</v>
      </c>
      <c r="CN49" s="26">
        <f t="shared" si="594"/>
        <v>32</v>
      </c>
      <c r="CO49" s="27">
        <f t="shared" si="550"/>
        <v>32</v>
      </c>
      <c r="CP49" s="105"/>
      <c r="CQ49" s="106">
        <f ca="1">IFERROR(__xludf.DUMMYFUNCTION("""COMPUTED_VALUE"""),14)</f>
        <v>14</v>
      </c>
      <c r="CR49" s="106">
        <f ca="1">IFERROR(__xludf.DUMMYFUNCTION("""COMPUTED_VALUE"""),14)</f>
        <v>14</v>
      </c>
      <c r="CS49" s="100"/>
      <c r="CT49" s="100">
        <f ca="1">IFERROR(__xludf.DUMMYFUNCTION("""COMPUTED_VALUE"""),16)</f>
        <v>16</v>
      </c>
      <c r="CU49" s="100">
        <f ca="1">IFERROR(__xludf.DUMMYFUNCTION("""COMPUTED_VALUE"""),16)</f>
        <v>16</v>
      </c>
      <c r="CV49" s="106"/>
      <c r="CW49" s="106">
        <f ca="1">IFERROR(__xludf.DUMMYFUNCTION("""COMPUTED_VALUE"""),30)</f>
        <v>30</v>
      </c>
      <c r="CX49" s="107">
        <f ca="1">IFERROR(__xludf.DUMMYFUNCTION("""COMPUTED_VALUE"""),30)</f>
        <v>30</v>
      </c>
      <c r="CY49" s="28">
        <f>Februari!DE49</f>
        <v>0</v>
      </c>
      <c r="CZ49" s="28">
        <f>Februari!DF49</f>
        <v>7</v>
      </c>
      <c r="DA49" s="26">
        <f t="shared" si="551"/>
        <v>7</v>
      </c>
      <c r="DB49" s="25">
        <v>0</v>
      </c>
      <c r="DC49" s="25">
        <v>4</v>
      </c>
      <c r="DD49" s="26">
        <f t="shared" si="552"/>
        <v>4</v>
      </c>
      <c r="DE49" s="26">
        <f t="shared" ref="DE49:DF49" si="595">SUM(CY49+DB49)</f>
        <v>0</v>
      </c>
      <c r="DF49" s="26">
        <f t="shared" si="595"/>
        <v>11</v>
      </c>
      <c r="DG49" s="27">
        <f t="shared" si="554"/>
        <v>11</v>
      </c>
      <c r="DH49" s="30">
        <f>Februari!DN49</f>
        <v>0</v>
      </c>
      <c r="DI49" s="26">
        <f>Februari!DO49</f>
        <v>6</v>
      </c>
      <c r="DJ49" s="26">
        <f t="shared" si="555"/>
        <v>6</v>
      </c>
      <c r="DK49" s="26"/>
      <c r="DL49" s="25">
        <v>20</v>
      </c>
      <c r="DM49" s="26">
        <f t="shared" si="556"/>
        <v>20</v>
      </c>
      <c r="DN49" s="26">
        <f t="shared" ref="DN49:DO49" si="596">SUM(DH49+DK49)</f>
        <v>0</v>
      </c>
      <c r="DO49" s="26">
        <f t="shared" si="596"/>
        <v>26</v>
      </c>
      <c r="DP49" s="27">
        <f t="shared" si="558"/>
        <v>26</v>
      </c>
      <c r="DQ49" s="28">
        <f>Februari!DW49</f>
        <v>0</v>
      </c>
      <c r="DR49" s="28">
        <f>Februari!DX49</f>
        <v>2</v>
      </c>
      <c r="DS49" s="26">
        <f t="shared" si="559"/>
        <v>2</v>
      </c>
      <c r="DT49" s="26"/>
      <c r="DU49" s="25">
        <v>16</v>
      </c>
      <c r="DV49" s="26">
        <f t="shared" si="560"/>
        <v>16</v>
      </c>
      <c r="DW49" s="26">
        <f t="shared" ref="DW49:DX49" si="597">SUM(DQ49+DT49)</f>
        <v>0</v>
      </c>
      <c r="DX49" s="26">
        <f t="shared" si="597"/>
        <v>18</v>
      </c>
      <c r="DY49" s="27">
        <f t="shared" si="562"/>
        <v>18</v>
      </c>
      <c r="DZ49" s="30">
        <f>Februari!EF49</f>
        <v>0</v>
      </c>
      <c r="EA49" s="26">
        <f>Februari!EG49</f>
        <v>52</v>
      </c>
      <c r="EB49" s="26">
        <f t="shared" si="563"/>
        <v>52</v>
      </c>
      <c r="EC49" s="26"/>
      <c r="ED49" s="25">
        <v>33</v>
      </c>
      <c r="EE49" s="26">
        <f t="shared" si="564"/>
        <v>33</v>
      </c>
      <c r="EF49" s="26">
        <f t="shared" ref="EF49:EG49" si="598">SUM(DZ49+EC49)</f>
        <v>0</v>
      </c>
      <c r="EG49" s="26">
        <f t="shared" si="598"/>
        <v>85</v>
      </c>
      <c r="EH49" s="27">
        <f t="shared" si="566"/>
        <v>85</v>
      </c>
      <c r="EI49" s="30">
        <f>Februari!EO49</f>
        <v>0</v>
      </c>
      <c r="EJ49" s="26">
        <f>Februari!EP49</f>
        <v>17</v>
      </c>
      <c r="EK49" s="26">
        <f t="shared" si="567"/>
        <v>17</v>
      </c>
      <c r="EL49" s="26"/>
      <c r="EM49" s="25">
        <v>4</v>
      </c>
      <c r="EN49" s="26">
        <f t="shared" si="568"/>
        <v>4</v>
      </c>
      <c r="EO49" s="26">
        <f t="shared" ref="EO49:EP49" si="599">SUM(EI49+EL49)</f>
        <v>0</v>
      </c>
      <c r="EP49" s="26">
        <f t="shared" si="599"/>
        <v>21</v>
      </c>
      <c r="EQ49" s="27">
        <f t="shared" si="570"/>
        <v>21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30">
        <f>Februari!J50</f>
        <v>0</v>
      </c>
      <c r="E50" s="26">
        <f>Februari!K50</f>
        <v>0</v>
      </c>
      <c r="F50" s="26"/>
      <c r="G50" s="26"/>
      <c r="H50" s="26"/>
      <c r="I50" s="26"/>
      <c r="J50" s="26"/>
      <c r="K50" s="26"/>
      <c r="L50" s="27"/>
      <c r="M50" s="28">
        <f>Februari!S50</f>
        <v>0</v>
      </c>
      <c r="N50" s="26">
        <f>Februari!T50</f>
        <v>0</v>
      </c>
      <c r="O50" s="26"/>
      <c r="P50" s="26"/>
      <c r="Q50" s="26"/>
      <c r="R50" s="26"/>
      <c r="S50" s="26"/>
      <c r="T50" s="26"/>
      <c r="U50" s="27"/>
      <c r="V50" s="28">
        <f>Februari!AB50</f>
        <v>0</v>
      </c>
      <c r="W50" s="28">
        <f>Februari!AC50</f>
        <v>0</v>
      </c>
      <c r="X50" s="26"/>
      <c r="Y50" s="26"/>
      <c r="Z50" s="26"/>
      <c r="AA50" s="26"/>
      <c r="AB50" s="26"/>
      <c r="AC50" s="26"/>
      <c r="AD50" s="27"/>
      <c r="AE50" s="28">
        <f>Februari!AK50</f>
        <v>0</v>
      </c>
      <c r="AF50" s="28">
        <f>Februari!AL50</f>
        <v>0</v>
      </c>
      <c r="AG50" s="26"/>
      <c r="AH50" s="26"/>
      <c r="AI50" s="26"/>
      <c r="AJ50" s="26"/>
      <c r="AK50" s="26"/>
      <c r="AL50" s="26"/>
      <c r="AM50" s="29"/>
      <c r="AN50" s="30">
        <f>Februari!AT50</f>
        <v>0</v>
      </c>
      <c r="AO50" s="26">
        <f>Februari!AU50</f>
        <v>0</v>
      </c>
      <c r="AP50" s="26"/>
      <c r="AQ50" s="26"/>
      <c r="AR50" s="26"/>
      <c r="AS50" s="26"/>
      <c r="AT50" s="26"/>
      <c r="AU50" s="26"/>
      <c r="AV50" s="27"/>
      <c r="AW50" s="28">
        <f>Februari!BC50</f>
        <v>0</v>
      </c>
      <c r="AX50" s="28">
        <f>Februari!BD50</f>
        <v>0</v>
      </c>
      <c r="AY50" s="26"/>
      <c r="AZ50" s="26"/>
      <c r="BA50" s="26"/>
      <c r="BB50" s="26"/>
      <c r="BC50" s="26"/>
      <c r="BD50" s="26"/>
      <c r="BE50" s="29"/>
      <c r="BF50" s="30">
        <f>Februari!BL50</f>
        <v>0</v>
      </c>
      <c r="BG50" s="26">
        <f>Februari!BM50</f>
        <v>0</v>
      </c>
      <c r="BH50" s="26"/>
      <c r="BI50" s="26"/>
      <c r="BJ50" s="26"/>
      <c r="BK50" s="26"/>
      <c r="BL50" s="26"/>
      <c r="BM50" s="26"/>
      <c r="BN50" s="27"/>
      <c r="BO50" s="28">
        <f>Februari!BU50</f>
        <v>0</v>
      </c>
      <c r="BP50" s="28">
        <f>Februari!BV50</f>
        <v>0</v>
      </c>
      <c r="BQ50" s="26"/>
      <c r="BR50" s="26"/>
      <c r="BS50" s="26"/>
      <c r="BT50" s="26"/>
      <c r="BU50" s="26"/>
      <c r="BV50" s="26"/>
      <c r="BW50" s="29"/>
      <c r="BX50" s="30">
        <f>Februari!CD50</f>
        <v>0</v>
      </c>
      <c r="BY50" s="26">
        <f>Februari!CE50</f>
        <v>0</v>
      </c>
      <c r="BZ50" s="26"/>
      <c r="CA50" s="26"/>
      <c r="CB50" s="26"/>
      <c r="CC50" s="26"/>
      <c r="CD50" s="26"/>
      <c r="CE50" s="26"/>
      <c r="CF50" s="27"/>
      <c r="CG50" s="28">
        <f>Februari!CM50</f>
        <v>0</v>
      </c>
      <c r="CH50" s="28">
        <f>Februari!CN50</f>
        <v>0</v>
      </c>
      <c r="CI50" s="26"/>
      <c r="CJ50" s="26"/>
      <c r="CK50" s="26"/>
      <c r="CL50" s="26"/>
      <c r="CM50" s="26"/>
      <c r="CN50" s="26"/>
      <c r="CO50" s="29"/>
      <c r="CP50" s="105"/>
      <c r="CQ50" s="106"/>
      <c r="CR50" s="106"/>
      <c r="CS50" s="100"/>
      <c r="CT50" s="100"/>
      <c r="CU50" s="100"/>
      <c r="CV50" s="106"/>
      <c r="CW50" s="106"/>
      <c r="CX50" s="107"/>
      <c r="CY50" s="28">
        <f>Februari!DE50</f>
        <v>0</v>
      </c>
      <c r="CZ50" s="28">
        <f>Februari!DF50</f>
        <v>0</v>
      </c>
      <c r="DA50" s="26"/>
      <c r="DB50" s="26"/>
      <c r="DC50" s="26"/>
      <c r="DD50" s="26"/>
      <c r="DE50" s="26"/>
      <c r="DF50" s="26"/>
      <c r="DG50" s="29"/>
      <c r="DH50" s="30">
        <f>Februari!DN50</f>
        <v>0</v>
      </c>
      <c r="DI50" s="26">
        <f>Februari!DO50</f>
        <v>0</v>
      </c>
      <c r="DJ50" s="26"/>
      <c r="DK50" s="26"/>
      <c r="DL50" s="26"/>
      <c r="DM50" s="26"/>
      <c r="DN50" s="26"/>
      <c r="DO50" s="26"/>
      <c r="DP50" s="27"/>
      <c r="DQ50" s="28">
        <f>Februari!DW50</f>
        <v>0</v>
      </c>
      <c r="DR50" s="28">
        <f>Februari!DX50</f>
        <v>0</v>
      </c>
      <c r="DS50" s="26"/>
      <c r="DT50" s="26"/>
      <c r="DU50" s="26"/>
      <c r="DV50" s="26"/>
      <c r="DW50" s="26"/>
      <c r="DX50" s="26"/>
      <c r="DY50" s="29"/>
      <c r="DZ50" s="30">
        <f>Februari!EF50</f>
        <v>0</v>
      </c>
      <c r="EA50" s="26">
        <f>Februari!EG50</f>
        <v>0</v>
      </c>
      <c r="EB50" s="26"/>
      <c r="EC50" s="26"/>
      <c r="ED50" s="26"/>
      <c r="EE50" s="26"/>
      <c r="EF50" s="26"/>
      <c r="EG50" s="26"/>
      <c r="EH50" s="29"/>
      <c r="EI50" s="30">
        <f>Februari!EO50</f>
        <v>0</v>
      </c>
      <c r="EJ50" s="26">
        <f>Februari!EP50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81"/>
      <c r="B51" s="278"/>
      <c r="C51" s="247"/>
      <c r="D51" s="270">
        <f>Februari!S51</f>
        <v>0</v>
      </c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6"/>
    </row>
    <row r="52" spans="1:156" ht="14">
      <c r="A52" s="276" t="s">
        <v>70</v>
      </c>
      <c r="B52" s="256"/>
      <c r="C52" s="52" t="s">
        <v>71</v>
      </c>
      <c r="D52" s="268">
        <f>Februari!S52</f>
        <v>0</v>
      </c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6"/>
    </row>
    <row r="53" spans="1:156" ht="14">
      <c r="A53" s="45" t="s">
        <v>70</v>
      </c>
      <c r="B53" s="46">
        <v>1</v>
      </c>
      <c r="C53" s="57" t="s">
        <v>72</v>
      </c>
      <c r="D53" s="30">
        <f>Februari!J53</f>
        <v>0</v>
      </c>
      <c r="E53" s="26">
        <f>Februari!K53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0">SUM(D53+G53)</f>
        <v>0</v>
      </c>
      <c r="K53" s="26">
        <f t="shared" si="600"/>
        <v>0</v>
      </c>
      <c r="L53" s="27">
        <f>SUM(J53:K53)</f>
        <v>0</v>
      </c>
      <c r="M53" s="28">
        <f>Februari!S53</f>
        <v>0</v>
      </c>
      <c r="N53" s="26">
        <f>Februari!T53</f>
        <v>0</v>
      </c>
      <c r="O53" s="26">
        <f>SUM(M53:N53)</f>
        <v>0</v>
      </c>
      <c r="P53" s="25">
        <v>0</v>
      </c>
      <c r="Q53" s="25">
        <v>0</v>
      </c>
      <c r="R53" s="26">
        <f>SUM(P53:Q53)</f>
        <v>0</v>
      </c>
      <c r="S53" s="26">
        <f t="shared" ref="S53:T53" si="601">SUM(M53+P53)</f>
        <v>0</v>
      </c>
      <c r="T53" s="26">
        <f t="shared" si="601"/>
        <v>0</v>
      </c>
      <c r="U53" s="27">
        <f>SUM(S53:T53)</f>
        <v>0</v>
      </c>
      <c r="V53" s="28">
        <f>Februari!AB53</f>
        <v>0</v>
      </c>
      <c r="W53" s="28">
        <f>Februari!AC53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2">SUM(V53+Y53)</f>
        <v>0</v>
      </c>
      <c r="AC53" s="26">
        <f t="shared" si="602"/>
        <v>0</v>
      </c>
      <c r="AD53" s="27">
        <f>SUM(AB53:AC53)</f>
        <v>0</v>
      </c>
      <c r="AE53" s="28">
        <f>Februari!AK53</f>
        <v>0</v>
      </c>
      <c r="AF53" s="28">
        <f>Februari!AL53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3">SUM(AE53+AH53)</f>
        <v>0</v>
      </c>
      <c r="AL53" s="26">
        <f t="shared" si="603"/>
        <v>1</v>
      </c>
      <c r="AM53" s="27">
        <f>SUM(AK53:AL53)</f>
        <v>1</v>
      </c>
      <c r="AN53" s="30">
        <f>Februari!AT53</f>
        <v>0</v>
      </c>
      <c r="AO53" s="26">
        <f>Februari!AU53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4">SUM(AN53+AQ53)</f>
        <v>0</v>
      </c>
      <c r="AU53" s="26">
        <f t="shared" si="604"/>
        <v>0</v>
      </c>
      <c r="AV53" s="27">
        <f>SUM(AT53:AU53)</f>
        <v>0</v>
      </c>
      <c r="AW53" s="28">
        <f>Februari!BC53</f>
        <v>0</v>
      </c>
      <c r="AX53" s="28">
        <f>Februari!BD53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5">SUM(AW53+AZ53)</f>
        <v>0</v>
      </c>
      <c r="BD53" s="26">
        <f t="shared" si="605"/>
        <v>0</v>
      </c>
      <c r="BE53" s="27">
        <f>SUM(BC53:BD53)</f>
        <v>0</v>
      </c>
      <c r="BF53" s="30">
        <f>Februari!BL53</f>
        <v>0</v>
      </c>
      <c r="BG53" s="26">
        <f>Februari!BM53</f>
        <v>0</v>
      </c>
      <c r="BH53" s="26">
        <f>SUM(BF53:BG53)</f>
        <v>0</v>
      </c>
      <c r="BI53" s="48">
        <v>0</v>
      </c>
      <c r="BJ53" s="46">
        <v>0</v>
      </c>
      <c r="BK53" s="26">
        <f>SUM(BI53:BJ53)</f>
        <v>0</v>
      </c>
      <c r="BL53" s="26">
        <f t="shared" ref="BL53:BM53" si="606">SUM(BF53+BI53)</f>
        <v>0</v>
      </c>
      <c r="BM53" s="26">
        <f t="shared" si="606"/>
        <v>0</v>
      </c>
      <c r="BN53" s="27">
        <f>SUM(BL53:BM53)</f>
        <v>0</v>
      </c>
      <c r="BO53" s="28">
        <f>Februari!BU53</f>
        <v>0</v>
      </c>
      <c r="BP53" s="28">
        <f>Februari!BV53</f>
        <v>0</v>
      </c>
      <c r="BQ53" s="26">
        <f>SUM(BO53:BP53)</f>
        <v>0</v>
      </c>
      <c r="BR53" s="25">
        <v>0</v>
      </c>
      <c r="BS53" s="25">
        <v>0</v>
      </c>
      <c r="BT53" s="26">
        <f>SUM(BR53:BS53)</f>
        <v>0</v>
      </c>
      <c r="BU53" s="26">
        <f t="shared" ref="BU53:BV53" si="607">SUM(BO53+BR53)</f>
        <v>0</v>
      </c>
      <c r="BV53" s="26">
        <f t="shared" si="607"/>
        <v>0</v>
      </c>
      <c r="BW53" s="27">
        <f>SUM(BU53:BV53)</f>
        <v>0</v>
      </c>
      <c r="BX53" s="30">
        <f>Februari!CD53</f>
        <v>0</v>
      </c>
      <c r="BY53" s="26">
        <f>Februari!CE53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08">SUM(BX53+CA53)</f>
        <v>0</v>
      </c>
      <c r="CE53" s="26">
        <f t="shared" si="608"/>
        <v>0</v>
      </c>
      <c r="CF53" s="27">
        <f>SUM(CD53:CE53)</f>
        <v>0</v>
      </c>
      <c r="CG53" s="28">
        <f>Februari!CM53</f>
        <v>0</v>
      </c>
      <c r="CH53" s="28">
        <f>Februari!CN53</f>
        <v>0</v>
      </c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09">SUM(CG53+CJ53)</f>
        <v>0</v>
      </c>
      <c r="CN53" s="26">
        <f t="shared" si="609"/>
        <v>0</v>
      </c>
      <c r="CO53" s="27">
        <f>SUM(CM53:CN53)</f>
        <v>0</v>
      </c>
      <c r="CP53" s="105">
        <f ca="1">IFERROR(__xludf.DUMMYFUNCTION("""COMPUTED_VALUE"""),0)</f>
        <v>0</v>
      </c>
      <c r="CQ53" s="106">
        <f ca="1">IFERROR(__xludf.DUMMYFUNCTION("""COMPUTED_VALUE"""),0)</f>
        <v>0</v>
      </c>
      <c r="CR53" s="106">
        <f ca="1">IFERROR(__xludf.DUMMYFUNCTION("""COMPUTED_VALUE"""),0)</f>
        <v>0</v>
      </c>
      <c r="CS53" s="100">
        <f ca="1">IFERROR(__xludf.DUMMYFUNCTION("""COMPUTED_VALUE"""),0)</f>
        <v>0</v>
      </c>
      <c r="CT53" s="100">
        <f ca="1">IFERROR(__xludf.DUMMYFUNCTION("""COMPUTED_VALUE"""),0)</f>
        <v>0</v>
      </c>
      <c r="CU53" s="100">
        <f ca="1">IFERROR(__xludf.DUMMYFUNCTION("""COMPUTED_VALUE"""),0)</f>
        <v>0</v>
      </c>
      <c r="CV53" s="106">
        <f ca="1">IFERROR(__xludf.DUMMYFUNCTION("""COMPUTED_VALUE"""),0)</f>
        <v>0</v>
      </c>
      <c r="CW53" s="106">
        <f ca="1">IFERROR(__xludf.DUMMYFUNCTION("""COMPUTED_VALUE"""),0)</f>
        <v>0</v>
      </c>
      <c r="CX53" s="107">
        <f ca="1">IFERROR(__xludf.DUMMYFUNCTION("""COMPUTED_VALUE"""),0)</f>
        <v>0</v>
      </c>
      <c r="CY53" s="28">
        <f>Februari!DE53</f>
        <v>0</v>
      </c>
      <c r="CZ53" s="28">
        <f>Februari!DF53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10">SUM(CY53+DB53)</f>
        <v>0</v>
      </c>
      <c r="DF53" s="26">
        <f t="shared" si="610"/>
        <v>0</v>
      </c>
      <c r="DG53" s="27">
        <f>SUM(DE53:DF53)</f>
        <v>0</v>
      </c>
      <c r="DH53" s="30">
        <f>Februari!DN53</f>
        <v>0</v>
      </c>
      <c r="DI53" s="26">
        <f>Februari!DO53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1">SUM(DH53+DK53)</f>
        <v>0</v>
      </c>
      <c r="DO53" s="26">
        <f t="shared" si="611"/>
        <v>0</v>
      </c>
      <c r="DP53" s="27">
        <f>SUM(DN53:DO53)</f>
        <v>0</v>
      </c>
      <c r="DQ53" s="28">
        <f>Februari!DW53</f>
        <v>0</v>
      </c>
      <c r="DR53" s="28">
        <f>Februari!DX53</f>
        <v>0</v>
      </c>
      <c r="DS53" s="26">
        <f>SUM(DQ53:DR53)</f>
        <v>0</v>
      </c>
      <c r="DT53" s="26"/>
      <c r="DU53" s="26"/>
      <c r="DV53" s="26">
        <f>SUM(DT53:DU53)</f>
        <v>0</v>
      </c>
      <c r="DW53" s="26">
        <f t="shared" ref="DW53:DX53" si="612">SUM(DQ53+DT53)</f>
        <v>0</v>
      </c>
      <c r="DX53" s="26">
        <f t="shared" si="612"/>
        <v>0</v>
      </c>
      <c r="DY53" s="27">
        <f>SUM(DW53:DX53)</f>
        <v>0</v>
      </c>
      <c r="DZ53" s="30">
        <f>Februari!EF53</f>
        <v>0</v>
      </c>
      <c r="EA53" s="26">
        <f>Februari!EG53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3">SUM(DZ53+EC53)</f>
        <v>0</v>
      </c>
      <c r="EG53" s="26">
        <f t="shared" si="613"/>
        <v>0</v>
      </c>
      <c r="EH53" s="27">
        <f>SUM(EF53:EG53)</f>
        <v>0</v>
      </c>
      <c r="EI53" s="30">
        <f>Februari!EO53</f>
        <v>0</v>
      </c>
      <c r="EJ53" s="26">
        <f>Februari!EP53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4">SUM(EI53+EL53)</f>
        <v>0</v>
      </c>
      <c r="EP53" s="26">
        <f t="shared" si="614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30"/>
      <c r="E54" s="26"/>
      <c r="F54" s="26"/>
      <c r="G54" s="26"/>
      <c r="H54" s="26"/>
      <c r="I54" s="26"/>
      <c r="J54" s="26"/>
      <c r="K54" s="26"/>
      <c r="L54" s="27"/>
      <c r="M54" s="28">
        <f>Februari!S54</f>
        <v>0</v>
      </c>
      <c r="N54" s="26">
        <f>Februari!T54</f>
        <v>0</v>
      </c>
      <c r="O54" s="26"/>
      <c r="P54" s="26"/>
      <c r="Q54" s="26"/>
      <c r="R54" s="26"/>
      <c r="S54" s="26"/>
      <c r="T54" s="26"/>
      <c r="U54" s="27"/>
      <c r="V54" s="28">
        <f>Februari!AB54</f>
        <v>0</v>
      </c>
      <c r="W54" s="28">
        <f>Februari!AC54</f>
        <v>0</v>
      </c>
      <c r="X54" s="26"/>
      <c r="Y54" s="26"/>
      <c r="Z54" s="26"/>
      <c r="AA54" s="26"/>
      <c r="AB54" s="26"/>
      <c r="AC54" s="26"/>
      <c r="AD54" s="27"/>
      <c r="AE54" s="28">
        <f>Februari!AK54</f>
        <v>0</v>
      </c>
      <c r="AF54" s="28">
        <f>Februari!AL54</f>
        <v>0</v>
      </c>
      <c r="AG54" s="26"/>
      <c r="AH54" s="26"/>
      <c r="AI54" s="26"/>
      <c r="AJ54" s="26"/>
      <c r="AK54" s="26"/>
      <c r="AL54" s="26"/>
      <c r="AM54" s="29"/>
      <c r="AN54" s="30">
        <f>Februari!AT54</f>
        <v>0</v>
      </c>
      <c r="AO54" s="26">
        <f>Februari!AU54</f>
        <v>0</v>
      </c>
      <c r="AP54" s="26"/>
      <c r="AQ54" s="26"/>
      <c r="AR54" s="26"/>
      <c r="AS54" s="26"/>
      <c r="AT54" s="26"/>
      <c r="AU54" s="26"/>
      <c r="AV54" s="27"/>
      <c r="AW54" s="28">
        <f>Februari!BC54</f>
        <v>0</v>
      </c>
      <c r="AX54" s="28">
        <f>Februari!BD54</f>
        <v>0</v>
      </c>
      <c r="AY54" s="26"/>
      <c r="AZ54" s="26"/>
      <c r="BA54" s="26"/>
      <c r="BB54" s="26"/>
      <c r="BC54" s="26"/>
      <c r="BD54" s="26"/>
      <c r="BE54" s="29"/>
      <c r="BF54" s="30">
        <f>Februari!BL54</f>
        <v>0</v>
      </c>
      <c r="BG54" s="26">
        <f>Februari!BM54</f>
        <v>0</v>
      </c>
      <c r="BH54" s="26"/>
      <c r="BI54" s="26"/>
      <c r="BJ54" s="26"/>
      <c r="BK54" s="26"/>
      <c r="BL54" s="26"/>
      <c r="BM54" s="26"/>
      <c r="BN54" s="27"/>
      <c r="BO54" s="28">
        <f>Februari!BU54</f>
        <v>0</v>
      </c>
      <c r="BP54" s="28">
        <f>Februari!BV54</f>
        <v>0</v>
      </c>
      <c r="BQ54" s="26"/>
      <c r="BR54" s="26"/>
      <c r="BS54" s="26"/>
      <c r="BT54" s="26"/>
      <c r="BU54" s="26"/>
      <c r="BV54" s="26"/>
      <c r="BW54" s="29"/>
      <c r="BX54" s="30">
        <f>Februari!CD54</f>
        <v>0</v>
      </c>
      <c r="BY54" s="26">
        <f>Februari!CE54</f>
        <v>0</v>
      </c>
      <c r="BZ54" s="26"/>
      <c r="CA54" s="26"/>
      <c r="CB54" s="26"/>
      <c r="CC54" s="26"/>
      <c r="CD54" s="26"/>
      <c r="CE54" s="26"/>
      <c r="CF54" s="27"/>
      <c r="CG54" s="28">
        <f>Februari!CM54</f>
        <v>0</v>
      </c>
      <c r="CH54" s="28">
        <f>Februari!CN54</f>
        <v>0</v>
      </c>
      <c r="CI54" s="26"/>
      <c r="CJ54" s="26"/>
      <c r="CK54" s="26"/>
      <c r="CL54" s="26"/>
      <c r="CM54" s="26"/>
      <c r="CN54" s="26"/>
      <c r="CO54" s="29"/>
      <c r="CP54" s="105"/>
      <c r="CQ54" s="106"/>
      <c r="CR54" s="106"/>
      <c r="CS54" s="100"/>
      <c r="CT54" s="100"/>
      <c r="CU54" s="100"/>
      <c r="CV54" s="106"/>
      <c r="CW54" s="106"/>
      <c r="CX54" s="107"/>
      <c r="CY54" s="28">
        <f>Februari!DE54</f>
        <v>0</v>
      </c>
      <c r="CZ54" s="28">
        <f>Februari!DF54</f>
        <v>0</v>
      </c>
      <c r="DA54" s="26"/>
      <c r="DB54" s="26"/>
      <c r="DC54" s="26"/>
      <c r="DD54" s="26"/>
      <c r="DE54" s="26"/>
      <c r="DF54" s="26"/>
      <c r="DG54" s="29"/>
      <c r="DH54" s="30">
        <f>Februari!DN54</f>
        <v>0</v>
      </c>
      <c r="DI54" s="26">
        <f>Februari!DO54</f>
        <v>0</v>
      </c>
      <c r="DJ54" s="26"/>
      <c r="DK54" s="26"/>
      <c r="DL54" s="26"/>
      <c r="DM54" s="26"/>
      <c r="DN54" s="26"/>
      <c r="DO54" s="26"/>
      <c r="DP54" s="27"/>
      <c r="DQ54" s="28">
        <f>Februari!DW54</f>
        <v>0</v>
      </c>
      <c r="DR54" s="28">
        <f>Februari!DX54</f>
        <v>0</v>
      </c>
      <c r="DS54" s="26"/>
      <c r="DT54" s="26"/>
      <c r="DU54" s="26"/>
      <c r="DV54" s="26"/>
      <c r="DW54" s="26"/>
      <c r="DX54" s="26"/>
      <c r="DY54" s="29"/>
      <c r="DZ54" s="30">
        <f>Februari!EF54</f>
        <v>0</v>
      </c>
      <c r="EA54" s="26">
        <f>Februari!EG54</f>
        <v>0</v>
      </c>
      <c r="EB54" s="26"/>
      <c r="EC54" s="26"/>
      <c r="ED54" s="26"/>
      <c r="EE54" s="26"/>
      <c r="EF54" s="26"/>
      <c r="EG54" s="26"/>
      <c r="EH54" s="29"/>
      <c r="EI54" s="30">
        <f>Februari!EO54</f>
        <v>0</v>
      </c>
      <c r="EJ54" s="26">
        <f>Februari!EP54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30">
        <f>Februari!J55</f>
        <v>0</v>
      </c>
      <c r="E55" s="26">
        <f>Februari!K55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5">SUM(D55+G55)</f>
        <v>0</v>
      </c>
      <c r="K55" s="26">
        <f t="shared" si="615"/>
        <v>0</v>
      </c>
      <c r="L55" s="27">
        <f>SUM(J55:K55)</f>
        <v>0</v>
      </c>
      <c r="M55" s="28">
        <f>Februari!S55</f>
        <v>0</v>
      </c>
      <c r="N55" s="26">
        <f>Februari!T55</f>
        <v>0</v>
      </c>
      <c r="O55" s="26">
        <f>SUM(M55:N55)</f>
        <v>0</v>
      </c>
      <c r="P55" s="25">
        <v>0</v>
      </c>
      <c r="Q55" s="25">
        <v>0</v>
      </c>
      <c r="R55" s="26">
        <f>SUM(P55:Q55)</f>
        <v>0</v>
      </c>
      <c r="S55" s="26">
        <f t="shared" ref="S55:T55" si="616">SUM(M55+P55)</f>
        <v>0</v>
      </c>
      <c r="T55" s="26">
        <f t="shared" si="616"/>
        <v>0</v>
      </c>
      <c r="U55" s="27">
        <f>SUM(S55:T55)</f>
        <v>0</v>
      </c>
      <c r="V55" s="28">
        <f>Februari!AB55</f>
        <v>0</v>
      </c>
      <c r="W55" s="28">
        <f>Februari!AC55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7">SUM(V55+Y55)</f>
        <v>0</v>
      </c>
      <c r="AC55" s="26">
        <f t="shared" si="617"/>
        <v>0</v>
      </c>
      <c r="AD55" s="27">
        <f>SUM(AB55:AC55)</f>
        <v>0</v>
      </c>
      <c r="AE55" s="28">
        <f>Februari!AK55</f>
        <v>0</v>
      </c>
      <c r="AF55" s="28">
        <f>Februari!AL55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18">SUM(AE55+AH55)</f>
        <v>0</v>
      </c>
      <c r="AL55" s="26">
        <f t="shared" si="618"/>
        <v>1</v>
      </c>
      <c r="AM55" s="27">
        <f>SUM(AK55:AL55)</f>
        <v>1</v>
      </c>
      <c r="AN55" s="30">
        <f>Februari!AT55</f>
        <v>0</v>
      </c>
      <c r="AO55" s="26">
        <f>Februari!AU55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19">SUM(AN55+AQ55)</f>
        <v>0</v>
      </c>
      <c r="AU55" s="26">
        <f t="shared" si="619"/>
        <v>0</v>
      </c>
      <c r="AV55" s="27">
        <f>SUM(AT55:AU55)</f>
        <v>0</v>
      </c>
      <c r="AW55" s="28">
        <f>Februari!BC55</f>
        <v>0</v>
      </c>
      <c r="AX55" s="28">
        <f>Februari!BD55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0">SUM(AW55+AZ55)</f>
        <v>0</v>
      </c>
      <c r="BD55" s="26">
        <f t="shared" si="620"/>
        <v>0</v>
      </c>
      <c r="BE55" s="27">
        <f>SUM(BC55:BD55)</f>
        <v>0</v>
      </c>
      <c r="BF55" s="30">
        <f>Februari!BL55</f>
        <v>0</v>
      </c>
      <c r="BG55" s="26">
        <f>Februari!BM55</f>
        <v>0</v>
      </c>
      <c r="BH55" s="26">
        <f>SUM(BF55:BG55)</f>
        <v>0</v>
      </c>
      <c r="BI55" s="48">
        <v>0</v>
      </c>
      <c r="BJ55" s="46">
        <v>0</v>
      </c>
      <c r="BK55" s="26">
        <f>SUM(BI55:BJ55)</f>
        <v>0</v>
      </c>
      <c r="BL55" s="26">
        <f t="shared" ref="BL55:BM55" si="621">SUM(BF55+BI55)</f>
        <v>0</v>
      </c>
      <c r="BM55" s="26">
        <f t="shared" si="621"/>
        <v>0</v>
      </c>
      <c r="BN55" s="27">
        <f>SUM(BL55:BM55)</f>
        <v>0</v>
      </c>
      <c r="BO55" s="28">
        <f>Februari!BU55</f>
        <v>0</v>
      </c>
      <c r="BP55" s="28">
        <f>Februari!BV55</f>
        <v>0</v>
      </c>
      <c r="BQ55" s="26">
        <f>SUM(BO55:BP55)</f>
        <v>0</v>
      </c>
      <c r="BR55" s="25">
        <v>0</v>
      </c>
      <c r="BS55" s="25">
        <v>0</v>
      </c>
      <c r="BT55" s="26">
        <f>SUM(BR55:BS55)</f>
        <v>0</v>
      </c>
      <c r="BU55" s="26">
        <f t="shared" ref="BU55:BV55" si="622">SUM(BO55+BR55)</f>
        <v>0</v>
      </c>
      <c r="BV55" s="26">
        <f t="shared" si="622"/>
        <v>0</v>
      </c>
      <c r="BW55" s="27">
        <f>SUM(BU55:BV55)</f>
        <v>0</v>
      </c>
      <c r="BX55" s="30">
        <f>Februari!CD55</f>
        <v>0</v>
      </c>
      <c r="BY55" s="26">
        <f>Februari!CE55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3">SUM(BX55+CA55)</f>
        <v>0</v>
      </c>
      <c r="CE55" s="26">
        <f t="shared" si="623"/>
        <v>0</v>
      </c>
      <c r="CF55" s="27">
        <f>SUM(CD55:CE55)</f>
        <v>0</v>
      </c>
      <c r="CG55" s="28">
        <f>Februari!CM55</f>
        <v>0</v>
      </c>
      <c r="CH55" s="28">
        <f>Februari!CN55</f>
        <v>0</v>
      </c>
      <c r="CI55" s="26">
        <f>SUM(CG55:CH55)</f>
        <v>0</v>
      </c>
      <c r="CJ55" s="25">
        <v>0</v>
      </c>
      <c r="CK55" s="25">
        <v>0</v>
      </c>
      <c r="CL55" s="26">
        <f>SUM(CJ55:CK55)</f>
        <v>0</v>
      </c>
      <c r="CM55" s="26">
        <f t="shared" ref="CM55:CN55" si="624">SUM(CG55+CJ55)</f>
        <v>0</v>
      </c>
      <c r="CN55" s="26">
        <f t="shared" si="624"/>
        <v>0</v>
      </c>
      <c r="CO55" s="27">
        <f>SUM(CM55:CN55)</f>
        <v>0</v>
      </c>
      <c r="CP55" s="105">
        <f ca="1">IFERROR(__xludf.DUMMYFUNCTION("""COMPUTED_VALUE"""),0)</f>
        <v>0</v>
      </c>
      <c r="CQ55" s="106">
        <f ca="1">IFERROR(__xludf.DUMMYFUNCTION("""COMPUTED_VALUE"""),0)</f>
        <v>0</v>
      </c>
      <c r="CR55" s="106">
        <f ca="1">IFERROR(__xludf.DUMMYFUNCTION("""COMPUTED_VALUE"""),0)</f>
        <v>0</v>
      </c>
      <c r="CS55" s="100">
        <f ca="1">IFERROR(__xludf.DUMMYFUNCTION("""COMPUTED_VALUE"""),0)</f>
        <v>0</v>
      </c>
      <c r="CT55" s="100">
        <f ca="1">IFERROR(__xludf.DUMMYFUNCTION("""COMPUTED_VALUE"""),0)</f>
        <v>0</v>
      </c>
      <c r="CU55" s="100">
        <f ca="1">IFERROR(__xludf.DUMMYFUNCTION("""COMPUTED_VALUE"""),0)</f>
        <v>0</v>
      </c>
      <c r="CV55" s="106">
        <f ca="1">IFERROR(__xludf.DUMMYFUNCTION("""COMPUTED_VALUE"""),0)</f>
        <v>0</v>
      </c>
      <c r="CW55" s="106">
        <f ca="1">IFERROR(__xludf.DUMMYFUNCTION("""COMPUTED_VALUE"""),0)</f>
        <v>0</v>
      </c>
      <c r="CX55" s="107">
        <f ca="1">IFERROR(__xludf.DUMMYFUNCTION("""COMPUTED_VALUE"""),0)</f>
        <v>0</v>
      </c>
      <c r="CY55" s="28">
        <f>Februari!DE55</f>
        <v>0</v>
      </c>
      <c r="CZ55" s="28">
        <f>Februari!DF55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5">SUM(CY55+DB55)</f>
        <v>0</v>
      </c>
      <c r="DF55" s="26">
        <f t="shared" si="625"/>
        <v>0</v>
      </c>
      <c r="DG55" s="27">
        <f>SUM(DE55:DF55)</f>
        <v>0</v>
      </c>
      <c r="DH55" s="30">
        <f>Februari!DN55</f>
        <v>0</v>
      </c>
      <c r="DI55" s="26">
        <f>Februari!DO55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6">SUM(DH55+DK55)</f>
        <v>0</v>
      </c>
      <c r="DO55" s="26">
        <f t="shared" si="626"/>
        <v>0</v>
      </c>
      <c r="DP55" s="27">
        <f>SUM(DN55:DO55)</f>
        <v>0</v>
      </c>
      <c r="DQ55" s="28">
        <f>Februari!DW55</f>
        <v>0</v>
      </c>
      <c r="DR55" s="28">
        <f>Februari!DX55</f>
        <v>0</v>
      </c>
      <c r="DS55" s="26">
        <f>SUM(DQ55:DR55)</f>
        <v>0</v>
      </c>
      <c r="DT55" s="26"/>
      <c r="DU55" s="26"/>
      <c r="DV55" s="26">
        <f>SUM(DT55:DU55)</f>
        <v>0</v>
      </c>
      <c r="DW55" s="26">
        <f t="shared" ref="DW55:DX55" si="627">SUM(DQ55+DT55)</f>
        <v>0</v>
      </c>
      <c r="DX55" s="26">
        <f t="shared" si="627"/>
        <v>0</v>
      </c>
      <c r="DY55" s="27">
        <f>SUM(DW55:DX55)</f>
        <v>0</v>
      </c>
      <c r="DZ55" s="30">
        <f>Februari!EF55</f>
        <v>0</v>
      </c>
      <c r="EA55" s="26">
        <f>Februari!EG55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28">SUM(DZ55+EC55)</f>
        <v>0</v>
      </c>
      <c r="EG55" s="26">
        <f t="shared" si="628"/>
        <v>0</v>
      </c>
      <c r="EH55" s="27">
        <f>SUM(EF55:EG55)</f>
        <v>0</v>
      </c>
      <c r="EI55" s="30">
        <f>Februari!EO55</f>
        <v>0</v>
      </c>
      <c r="EJ55" s="26">
        <f>Februari!EP55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29">SUM(EI55+EL55)</f>
        <v>0</v>
      </c>
      <c r="EP55" s="26">
        <f t="shared" si="629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30">
        <f>Februari!J56</f>
        <v>0</v>
      </c>
      <c r="E56" s="26"/>
      <c r="F56" s="26"/>
      <c r="G56" s="26"/>
      <c r="H56" s="26"/>
      <c r="I56" s="26"/>
      <c r="J56" s="26"/>
      <c r="K56" s="26"/>
      <c r="L56" s="27"/>
      <c r="M56" s="28">
        <f>Februari!S56</f>
        <v>0</v>
      </c>
      <c r="N56" s="26">
        <f>Februari!T56</f>
        <v>0</v>
      </c>
      <c r="O56" s="26"/>
      <c r="P56" s="26"/>
      <c r="Q56" s="26"/>
      <c r="R56" s="26"/>
      <c r="S56" s="26"/>
      <c r="T56" s="26"/>
      <c r="U56" s="27"/>
      <c r="V56" s="28">
        <f>Februari!AB56</f>
        <v>0</v>
      </c>
      <c r="W56" s="28">
        <f>Februari!AC56</f>
        <v>0</v>
      </c>
      <c r="X56" s="26"/>
      <c r="Y56" s="26"/>
      <c r="Z56" s="26"/>
      <c r="AA56" s="26"/>
      <c r="AB56" s="26"/>
      <c r="AC56" s="26"/>
      <c r="AD56" s="27"/>
      <c r="AE56" s="28">
        <f>Februari!AK56</f>
        <v>0</v>
      </c>
      <c r="AF56" s="28">
        <f>Februari!AL56</f>
        <v>0</v>
      </c>
      <c r="AG56" s="26"/>
      <c r="AH56" s="26"/>
      <c r="AI56" s="26"/>
      <c r="AJ56" s="26"/>
      <c r="AK56" s="26"/>
      <c r="AL56" s="26"/>
      <c r="AM56" s="29"/>
      <c r="AN56" s="30">
        <f>Februari!AT56</f>
        <v>0</v>
      </c>
      <c r="AO56" s="26">
        <f>Februari!AU56</f>
        <v>0</v>
      </c>
      <c r="AP56" s="26"/>
      <c r="AQ56" s="26"/>
      <c r="AR56" s="26"/>
      <c r="AS56" s="26"/>
      <c r="AT56" s="26"/>
      <c r="AU56" s="26"/>
      <c r="AV56" s="27"/>
      <c r="AW56" s="28">
        <f>Februari!BC56</f>
        <v>0</v>
      </c>
      <c r="AX56" s="28">
        <f>Februari!BD56</f>
        <v>0</v>
      </c>
      <c r="AY56" s="26"/>
      <c r="AZ56" s="26"/>
      <c r="BA56" s="26"/>
      <c r="BB56" s="26"/>
      <c r="BC56" s="26"/>
      <c r="BD56" s="26"/>
      <c r="BE56" s="29"/>
      <c r="BF56" s="30">
        <f>Februari!BL56</f>
        <v>0</v>
      </c>
      <c r="BG56" s="26">
        <f>Februari!BM56</f>
        <v>0</v>
      </c>
      <c r="BH56" s="26"/>
      <c r="BI56" s="26"/>
      <c r="BJ56" s="26"/>
      <c r="BK56" s="26"/>
      <c r="BL56" s="26"/>
      <c r="BM56" s="26"/>
      <c r="BN56" s="27"/>
      <c r="BO56" s="28">
        <f>Februari!BU56</f>
        <v>0</v>
      </c>
      <c r="BP56" s="28">
        <f>Februari!BV56</f>
        <v>0</v>
      </c>
      <c r="BQ56" s="26"/>
      <c r="BR56" s="26"/>
      <c r="BS56" s="26"/>
      <c r="BT56" s="26"/>
      <c r="BU56" s="26"/>
      <c r="BV56" s="26"/>
      <c r="BW56" s="29"/>
      <c r="BX56" s="30">
        <f>Februari!CD56</f>
        <v>0</v>
      </c>
      <c r="BY56" s="26">
        <f>Februari!CE56</f>
        <v>0</v>
      </c>
      <c r="BZ56" s="26"/>
      <c r="CA56" s="26"/>
      <c r="CB56" s="26"/>
      <c r="CC56" s="26"/>
      <c r="CD56" s="26"/>
      <c r="CE56" s="26"/>
      <c r="CF56" s="27"/>
      <c r="CG56" s="28">
        <f>Februari!CM56</f>
        <v>0</v>
      </c>
      <c r="CH56" s="28">
        <f>Februari!CN56</f>
        <v>0</v>
      </c>
      <c r="CI56" s="26"/>
      <c r="CJ56" s="26"/>
      <c r="CK56" s="26"/>
      <c r="CL56" s="26"/>
      <c r="CM56" s="26"/>
      <c r="CN56" s="26"/>
      <c r="CO56" s="29"/>
      <c r="CP56" s="105"/>
      <c r="CQ56" s="106"/>
      <c r="CR56" s="106"/>
      <c r="CS56" s="100"/>
      <c r="CT56" s="100"/>
      <c r="CU56" s="100"/>
      <c r="CV56" s="106"/>
      <c r="CW56" s="106"/>
      <c r="CX56" s="107"/>
      <c r="CY56" s="28">
        <f>Februari!DE56</f>
        <v>0</v>
      </c>
      <c r="CZ56" s="28">
        <f>Februari!DF56</f>
        <v>0</v>
      </c>
      <c r="DA56" s="26"/>
      <c r="DB56" s="26"/>
      <c r="DC56" s="26"/>
      <c r="DD56" s="26"/>
      <c r="DE56" s="26"/>
      <c r="DF56" s="26"/>
      <c r="DG56" s="29"/>
      <c r="DH56" s="30">
        <f>Februari!DN56</f>
        <v>0</v>
      </c>
      <c r="DI56" s="26">
        <f>Februari!DO56</f>
        <v>0</v>
      </c>
      <c r="DJ56" s="26"/>
      <c r="DK56" s="26"/>
      <c r="DL56" s="26"/>
      <c r="DM56" s="26"/>
      <c r="DN56" s="26"/>
      <c r="DO56" s="26"/>
      <c r="DP56" s="27"/>
      <c r="DQ56" s="28">
        <f>Februari!DW56</f>
        <v>0</v>
      </c>
      <c r="DR56" s="28">
        <f>Februari!DX56</f>
        <v>0</v>
      </c>
      <c r="DS56" s="26"/>
      <c r="DT56" s="26"/>
      <c r="DU56" s="26"/>
      <c r="DV56" s="26"/>
      <c r="DW56" s="26"/>
      <c r="DX56" s="26"/>
      <c r="DY56" s="29"/>
      <c r="DZ56" s="30">
        <f>Februari!EF56</f>
        <v>0</v>
      </c>
      <c r="EA56" s="26">
        <f>Februari!EG56</f>
        <v>0</v>
      </c>
      <c r="EB56" s="26"/>
      <c r="EC56" s="26"/>
      <c r="ED56" s="26"/>
      <c r="EE56" s="26"/>
      <c r="EF56" s="26"/>
      <c r="EG56" s="26"/>
      <c r="EH56" s="29"/>
      <c r="EI56" s="30">
        <f>Februari!EO56</f>
        <v>0</v>
      </c>
      <c r="EJ56" s="26">
        <f>Februari!EP56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270">
        <f>Februari!S57</f>
        <v>0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6"/>
    </row>
    <row r="58" spans="1:156" ht="14">
      <c r="A58" s="276" t="s">
        <v>74</v>
      </c>
      <c r="B58" s="256"/>
      <c r="C58" s="52" t="s">
        <v>75</v>
      </c>
      <c r="D58" s="40"/>
      <c r="E58" s="41"/>
      <c r="F58" s="41"/>
      <c r="G58" s="41"/>
      <c r="H58" s="41"/>
      <c r="I58" s="41"/>
      <c r="J58" s="41"/>
      <c r="K58" s="41"/>
      <c r="L58" s="41"/>
      <c r="M58" s="28">
        <f>Februari!S58</f>
        <v>0</v>
      </c>
      <c r="N58" s="26">
        <f>Februari!T58</f>
        <v>0</v>
      </c>
      <c r="O58" s="41"/>
      <c r="P58" s="41"/>
      <c r="Q58" s="41"/>
      <c r="R58" s="41"/>
      <c r="S58" s="41"/>
      <c r="T58" s="41"/>
      <c r="U58" s="41"/>
      <c r="V58" s="28">
        <f>Februari!AB58</f>
        <v>0</v>
      </c>
      <c r="W58" s="28">
        <f>Februari!AC58</f>
        <v>0</v>
      </c>
      <c r="X58" s="41"/>
      <c r="Y58" s="41"/>
      <c r="Z58" s="41"/>
      <c r="AA58" s="41"/>
      <c r="AB58" s="41"/>
      <c r="AC58" s="41"/>
      <c r="AD58" s="41"/>
      <c r="AE58" s="28">
        <f>Februari!AK58</f>
        <v>0</v>
      </c>
      <c r="AF58" s="28">
        <f>Februari!AL58</f>
        <v>0</v>
      </c>
      <c r="AG58" s="41"/>
      <c r="AH58" s="41"/>
      <c r="AI58" s="41"/>
      <c r="AJ58" s="41"/>
      <c r="AK58" s="41"/>
      <c r="AL58" s="41"/>
      <c r="AM58" s="41"/>
      <c r="AN58" s="30">
        <f>Februari!AT58</f>
        <v>0</v>
      </c>
      <c r="AO58" s="26">
        <f>Februari!AU58</f>
        <v>0</v>
      </c>
      <c r="AP58" s="41"/>
      <c r="AQ58" s="41"/>
      <c r="AR58" s="41"/>
      <c r="AS58" s="41"/>
      <c r="AT58" s="41"/>
      <c r="AU58" s="41"/>
      <c r="AV58" s="41"/>
      <c r="AW58" s="28">
        <f>Februari!BC58</f>
        <v>0</v>
      </c>
      <c r="AX58" s="28">
        <f>Februari!BD58</f>
        <v>0</v>
      </c>
      <c r="AY58" s="41"/>
      <c r="AZ58" s="41"/>
      <c r="BA58" s="41"/>
      <c r="BB58" s="41"/>
      <c r="BC58" s="41"/>
      <c r="BD58" s="41"/>
      <c r="BE58" s="41"/>
      <c r="BF58" s="30">
        <f>Februari!BL58</f>
        <v>0</v>
      </c>
      <c r="BG58" s="26">
        <f>Februari!BM58</f>
        <v>0</v>
      </c>
      <c r="BH58" s="41"/>
      <c r="BI58" s="41"/>
      <c r="BJ58" s="41"/>
      <c r="BK58" s="41"/>
      <c r="BL58" s="41"/>
      <c r="BM58" s="41"/>
      <c r="BN58" s="41"/>
      <c r="BO58" s="28">
        <f>Februari!BU58</f>
        <v>0</v>
      </c>
      <c r="BP58" s="28">
        <f>Februari!BV58</f>
        <v>0</v>
      </c>
      <c r="BQ58" s="41"/>
      <c r="BR58" s="41"/>
      <c r="BS58" s="41"/>
      <c r="BT58" s="41"/>
      <c r="BU58" s="41"/>
      <c r="BV58" s="41"/>
      <c r="BW58" s="41"/>
      <c r="BX58" s="30">
        <f>Februari!CD58</f>
        <v>0</v>
      </c>
      <c r="BY58" s="26">
        <f>Februari!CE58</f>
        <v>0</v>
      </c>
      <c r="BZ58" s="41"/>
      <c r="CA58" s="41"/>
      <c r="CB58" s="41"/>
      <c r="CC58" s="41"/>
      <c r="CD58" s="41"/>
      <c r="CE58" s="41"/>
      <c r="CF58" s="41"/>
      <c r="CG58" s="28">
        <f>Februari!CM58</f>
        <v>0</v>
      </c>
      <c r="CH58" s="28">
        <f>Februari!CN58</f>
        <v>0</v>
      </c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28">
        <f>Februari!DE58</f>
        <v>0</v>
      </c>
      <c r="CZ58" s="28">
        <f>Februari!DF58</f>
        <v>0</v>
      </c>
      <c r="DA58" s="41"/>
      <c r="DB58" s="41"/>
      <c r="DC58" s="41"/>
      <c r="DD58" s="41"/>
      <c r="DE58" s="41"/>
      <c r="DF58" s="41"/>
      <c r="DG58" s="41"/>
      <c r="DH58" s="30">
        <f>Februari!DN58</f>
        <v>0</v>
      </c>
      <c r="DI58" s="26">
        <f>Februari!DO58</f>
        <v>0</v>
      </c>
      <c r="DJ58" s="41"/>
      <c r="DK58" s="41"/>
      <c r="DL58" s="41"/>
      <c r="DM58" s="41"/>
      <c r="DN58" s="41"/>
      <c r="DO58" s="41"/>
      <c r="DP58" s="41"/>
      <c r="DQ58" s="28">
        <f>Februari!DW58</f>
        <v>0</v>
      </c>
      <c r="DR58" s="28">
        <f>Februari!DX58</f>
        <v>0</v>
      </c>
      <c r="DS58" s="41"/>
      <c r="DT58" s="41"/>
      <c r="DU58" s="41"/>
      <c r="DV58" s="41"/>
      <c r="DW58" s="41"/>
      <c r="DX58" s="41"/>
      <c r="DY58" s="41"/>
      <c r="DZ58" s="30">
        <f>Februari!EF58</f>
        <v>0</v>
      </c>
      <c r="EA58" s="26">
        <f>Februari!EG58</f>
        <v>0</v>
      </c>
      <c r="EB58" s="41"/>
      <c r="EC58" s="41"/>
      <c r="ED58" s="41"/>
      <c r="EE58" s="41"/>
      <c r="EF58" s="41"/>
      <c r="EG58" s="41"/>
      <c r="EH58" s="41"/>
      <c r="EI58" s="30">
        <f>Februari!EO58</f>
        <v>0</v>
      </c>
      <c r="EJ58" s="26">
        <f>Februari!EP58</f>
        <v>0</v>
      </c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28"/>
    </row>
    <row r="59" spans="1:156" ht="14">
      <c r="A59" s="45" t="s">
        <v>74</v>
      </c>
      <c r="B59" s="46">
        <v>1</v>
      </c>
      <c r="C59" s="57" t="s">
        <v>76</v>
      </c>
      <c r="D59" s="30">
        <f>Februari!J59</f>
        <v>0</v>
      </c>
      <c r="E59" s="28">
        <f>Februari!K59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0">SUM(D59+G59)</f>
        <v>0</v>
      </c>
      <c r="K59" s="26">
        <f t="shared" si="630"/>
        <v>0</v>
      </c>
      <c r="L59" s="27">
        <f>SUM(J59:K59)</f>
        <v>0</v>
      </c>
      <c r="M59" s="28">
        <f>Februari!S59</f>
        <v>0</v>
      </c>
      <c r="N59" s="26">
        <f>Februari!T59</f>
        <v>0</v>
      </c>
      <c r="O59" s="26">
        <f>SUM(M59:N59)</f>
        <v>0</v>
      </c>
      <c r="P59" s="25">
        <v>50</v>
      </c>
      <c r="Q59" s="25">
        <v>156</v>
      </c>
      <c r="R59" s="26">
        <f>SUM(P59:Q59)</f>
        <v>206</v>
      </c>
      <c r="S59" s="26">
        <f t="shared" ref="S59:T59" si="631">SUM(M59+P59)</f>
        <v>50</v>
      </c>
      <c r="T59" s="26">
        <f t="shared" si="631"/>
        <v>156</v>
      </c>
      <c r="U59" s="27">
        <f>SUM(S59:T59)</f>
        <v>206</v>
      </c>
      <c r="V59" s="28">
        <f>Februari!AB59</f>
        <v>166</v>
      </c>
      <c r="W59" s="28">
        <f>Februari!AC59</f>
        <v>223</v>
      </c>
      <c r="X59" s="26">
        <f>SUM(V59:W59)</f>
        <v>389</v>
      </c>
      <c r="Y59" s="48">
        <v>7</v>
      </c>
      <c r="Z59" s="46">
        <v>25</v>
      </c>
      <c r="AA59" s="26">
        <f>SUM(Y59:Z59)</f>
        <v>32</v>
      </c>
      <c r="AB59" s="26">
        <f t="shared" ref="AB59:AC59" si="632">SUM(V59+Y59)</f>
        <v>173</v>
      </c>
      <c r="AC59" s="26">
        <f t="shared" si="632"/>
        <v>248</v>
      </c>
      <c r="AD59" s="27">
        <f>SUM(AB59:AC59)</f>
        <v>421</v>
      </c>
      <c r="AE59" s="28">
        <f>Februari!AK59</f>
        <v>5</v>
      </c>
      <c r="AF59" s="28">
        <f>Februari!AL59</f>
        <v>9</v>
      </c>
      <c r="AG59" s="26">
        <f>SUM(AE59:AF59)</f>
        <v>14</v>
      </c>
      <c r="AH59" s="25">
        <v>8</v>
      </c>
      <c r="AI59" s="25">
        <v>7</v>
      </c>
      <c r="AJ59" s="26">
        <f>SUM(AH59:AI59)</f>
        <v>15</v>
      </c>
      <c r="AK59" s="26">
        <f t="shared" ref="AK59:AL59" si="633">SUM(AE59+AH59)</f>
        <v>13</v>
      </c>
      <c r="AL59" s="26">
        <f t="shared" si="633"/>
        <v>16</v>
      </c>
      <c r="AM59" s="27">
        <f>SUM(AK59:AL59)</f>
        <v>29</v>
      </c>
      <c r="AN59" s="30">
        <f>Februari!AT59</f>
        <v>14</v>
      </c>
      <c r="AO59" s="26">
        <f>Februari!AU59</f>
        <v>16</v>
      </c>
      <c r="AP59" s="26">
        <f>SUM(AN59:AO59)</f>
        <v>30</v>
      </c>
      <c r="AQ59" s="25">
        <v>9</v>
      </c>
      <c r="AR59" s="25">
        <v>16</v>
      </c>
      <c r="AS59" s="26">
        <f>SUM(AQ59:AR59)</f>
        <v>25</v>
      </c>
      <c r="AT59" s="26">
        <f t="shared" ref="AT59:AU59" si="634">SUM(AN59+AQ59)</f>
        <v>23</v>
      </c>
      <c r="AU59" s="26">
        <f t="shared" si="634"/>
        <v>32</v>
      </c>
      <c r="AV59" s="27">
        <f>SUM(AT59:AU59)</f>
        <v>55</v>
      </c>
      <c r="AW59" s="28">
        <f>Februari!BC59</f>
        <v>8</v>
      </c>
      <c r="AX59" s="28">
        <f>Februari!BD59</f>
        <v>8</v>
      </c>
      <c r="AY59" s="26">
        <f>SUM(AW59:AX59)</f>
        <v>16</v>
      </c>
      <c r="AZ59" s="25">
        <v>9</v>
      </c>
      <c r="BA59" s="25">
        <v>5</v>
      </c>
      <c r="BB59" s="26">
        <f>SUM(AZ59:BA59)</f>
        <v>14</v>
      </c>
      <c r="BC59" s="26">
        <f t="shared" ref="BC59:BD59" si="635">SUM(AW59+AZ59)</f>
        <v>17</v>
      </c>
      <c r="BD59" s="26">
        <f t="shared" si="635"/>
        <v>13</v>
      </c>
      <c r="BE59" s="27">
        <f>SUM(BC59:BD59)</f>
        <v>30</v>
      </c>
      <c r="BF59" s="30">
        <f>Februari!BL59</f>
        <v>7</v>
      </c>
      <c r="BG59" s="26">
        <f>Februari!BM59</f>
        <v>44</v>
      </c>
      <c r="BH59" s="26">
        <f>SUM(BF59:BG59)</f>
        <v>51</v>
      </c>
      <c r="BI59" s="48">
        <v>10</v>
      </c>
      <c r="BJ59" s="46">
        <v>10</v>
      </c>
      <c r="BK59" s="26">
        <f>SUM(BI59:BJ59)</f>
        <v>20</v>
      </c>
      <c r="BL59" s="26">
        <f t="shared" ref="BL59:BM59" si="636">SUM(BF59+BI59)</f>
        <v>17</v>
      </c>
      <c r="BM59" s="26">
        <f t="shared" si="636"/>
        <v>54</v>
      </c>
      <c r="BN59" s="27">
        <f>SUM(BL59:BM59)</f>
        <v>71</v>
      </c>
      <c r="BO59" s="28">
        <f>Februari!BU59</f>
        <v>29</v>
      </c>
      <c r="BP59" s="28">
        <f>Februari!BV59</f>
        <v>35</v>
      </c>
      <c r="BQ59" s="26">
        <f>SUM(BO59:BP59)</f>
        <v>64</v>
      </c>
      <c r="BR59" s="25">
        <v>24</v>
      </c>
      <c r="BS59" s="25">
        <v>13</v>
      </c>
      <c r="BT59" s="26">
        <f>SUM(BR59:BS59)</f>
        <v>37</v>
      </c>
      <c r="BU59" s="26">
        <f t="shared" ref="BU59:BV59" si="637">SUM(BO59+BR59)</f>
        <v>53</v>
      </c>
      <c r="BV59" s="26">
        <f t="shared" si="637"/>
        <v>48</v>
      </c>
      <c r="BW59" s="27">
        <f>SUM(BU59:BV59)</f>
        <v>101</v>
      </c>
      <c r="BX59" s="30">
        <f>Februari!CD59</f>
        <v>375</v>
      </c>
      <c r="BY59" s="26">
        <f>Februari!CE59</f>
        <v>602</v>
      </c>
      <c r="BZ59" s="26">
        <f>SUM(BX59:BY59)</f>
        <v>977</v>
      </c>
      <c r="CA59" s="25">
        <v>62</v>
      </c>
      <c r="CB59" s="25">
        <v>122</v>
      </c>
      <c r="CC59" s="26">
        <f>SUM(CA59:CB59)</f>
        <v>184</v>
      </c>
      <c r="CD59" s="26">
        <f t="shared" ref="CD59:CE59" si="638">SUM(BX59+CA59)</f>
        <v>437</v>
      </c>
      <c r="CE59" s="26">
        <f t="shared" si="638"/>
        <v>724</v>
      </c>
      <c r="CF59" s="27">
        <f>SUM(CD59:CE59)</f>
        <v>1161</v>
      </c>
      <c r="CG59" s="28">
        <f>Februari!CM59</f>
        <v>3</v>
      </c>
      <c r="CH59" s="28">
        <f>Februari!CN59</f>
        <v>5</v>
      </c>
      <c r="CI59" s="26">
        <f>SUM(CG59:CH59)</f>
        <v>8</v>
      </c>
      <c r="CJ59" s="25">
        <v>0</v>
      </c>
      <c r="CK59" s="25">
        <v>0</v>
      </c>
      <c r="CL59" s="26">
        <f>SUM(CJ59:CK59)</f>
        <v>0</v>
      </c>
      <c r="CM59" s="26">
        <f t="shared" ref="CM59:CN59" si="639">SUM(CG59+CJ59)</f>
        <v>3</v>
      </c>
      <c r="CN59" s="26">
        <f t="shared" si="639"/>
        <v>5</v>
      </c>
      <c r="CO59" s="27">
        <f>SUM(CM59:CN59)</f>
        <v>8</v>
      </c>
      <c r="CP59" s="105">
        <f ca="1">IFERROR(__xludf.DUMMYFUNCTION("importrange(""1DjzFX_5hpKQ32gDJ9cZkaQq64j_m636uVPTHxkMKqWg"",""LAP YANKES!AD59:AL78"")"),497)</f>
        <v>497</v>
      </c>
      <c r="CQ59" s="106">
        <f ca="1">IFERROR(__xludf.DUMMYFUNCTION("""COMPUTED_VALUE"""),649)</f>
        <v>649</v>
      </c>
      <c r="CR59" s="106">
        <f ca="1">IFERROR(__xludf.DUMMYFUNCTION("""COMPUTED_VALUE"""),1146)</f>
        <v>1146</v>
      </c>
      <c r="CS59" s="100">
        <f ca="1">IFERROR(__xludf.DUMMYFUNCTION("""COMPUTED_VALUE"""),42)</f>
        <v>42</v>
      </c>
      <c r="CT59" s="100">
        <f ca="1">IFERROR(__xludf.DUMMYFUNCTION("""COMPUTED_VALUE"""),246)</f>
        <v>246</v>
      </c>
      <c r="CU59" s="100">
        <f ca="1">IFERROR(__xludf.DUMMYFUNCTION("""COMPUTED_VALUE"""),288)</f>
        <v>288</v>
      </c>
      <c r="CV59" s="106">
        <f ca="1">IFERROR(__xludf.DUMMYFUNCTION("""COMPUTED_VALUE"""),539)</f>
        <v>539</v>
      </c>
      <c r="CW59" s="106">
        <f ca="1">IFERROR(__xludf.DUMMYFUNCTION("""COMPUTED_VALUE"""),895)</f>
        <v>895</v>
      </c>
      <c r="CX59" s="107">
        <f ca="1">IFERROR(__xludf.DUMMYFUNCTION("""COMPUTED_VALUE"""),1434)</f>
        <v>1434</v>
      </c>
      <c r="CY59" s="28">
        <f>Februari!DE59</f>
        <v>279</v>
      </c>
      <c r="CZ59" s="28">
        <f>Februari!DF59</f>
        <v>502</v>
      </c>
      <c r="DA59" s="26">
        <f>SUM(CY59:CZ59)</f>
        <v>781</v>
      </c>
      <c r="DB59" s="25">
        <v>24</v>
      </c>
      <c r="DC59" s="25">
        <v>29</v>
      </c>
      <c r="DD59" s="26">
        <f>SUM(DB59:DC59)</f>
        <v>53</v>
      </c>
      <c r="DE59" s="26">
        <f t="shared" ref="DE59:DF59" si="640">SUM(CY59+DB59)</f>
        <v>303</v>
      </c>
      <c r="DF59" s="26">
        <f t="shared" si="640"/>
        <v>531</v>
      </c>
      <c r="DG59" s="27">
        <f>SUM(DE59:DF59)</f>
        <v>834</v>
      </c>
      <c r="DH59" s="30">
        <f>Februari!DN59</f>
        <v>19</v>
      </c>
      <c r="DI59" s="26">
        <f>Februari!DO59</f>
        <v>25</v>
      </c>
      <c r="DJ59" s="26">
        <f>SUM(DH59:DI59)</f>
        <v>44</v>
      </c>
      <c r="DK59" s="25">
        <v>11</v>
      </c>
      <c r="DL59" s="25">
        <v>11</v>
      </c>
      <c r="DM59" s="26">
        <f>SUM(DK59:DL59)</f>
        <v>22</v>
      </c>
      <c r="DN59" s="26">
        <f t="shared" ref="DN59:DO59" si="641">SUM(DH59+DK59)</f>
        <v>30</v>
      </c>
      <c r="DO59" s="26">
        <f t="shared" si="641"/>
        <v>36</v>
      </c>
      <c r="DP59" s="27">
        <f>SUM(DN59:DO59)</f>
        <v>66</v>
      </c>
      <c r="DQ59" s="28">
        <f>Februari!DW59</f>
        <v>525</v>
      </c>
      <c r="DR59" s="28">
        <f>Februari!DX59</f>
        <v>766</v>
      </c>
      <c r="DS59" s="25">
        <v>0</v>
      </c>
      <c r="DT59" s="25">
        <v>48</v>
      </c>
      <c r="DU59" s="25">
        <v>86</v>
      </c>
      <c r="DV59" s="26">
        <f>SUM(DT59:DU59)</f>
        <v>134</v>
      </c>
      <c r="DW59" s="26">
        <f t="shared" ref="DW59:DX59" si="642">SUM(DQ59+DT59)</f>
        <v>573</v>
      </c>
      <c r="DX59" s="26">
        <f t="shared" si="642"/>
        <v>852</v>
      </c>
      <c r="DY59" s="27">
        <f>SUM(DW59:DX59)</f>
        <v>1425</v>
      </c>
      <c r="DZ59" s="30">
        <f>Februari!EF59</f>
        <v>154</v>
      </c>
      <c r="EA59" s="26">
        <f>Februari!EG59</f>
        <v>225</v>
      </c>
      <c r="EB59" s="26">
        <f>SUM(DZ59:EA59)</f>
        <v>379</v>
      </c>
      <c r="EC59" s="25">
        <v>4</v>
      </c>
      <c r="ED59" s="25">
        <v>6</v>
      </c>
      <c r="EE59" s="26">
        <f>SUM(EC59:ED59)</f>
        <v>10</v>
      </c>
      <c r="EF59" s="26">
        <f t="shared" ref="EF59:EG59" si="643">SUM(DZ59+EC59)</f>
        <v>158</v>
      </c>
      <c r="EG59" s="26">
        <f t="shared" si="643"/>
        <v>231</v>
      </c>
      <c r="EH59" s="27">
        <f>SUM(EF59:EG59)</f>
        <v>389</v>
      </c>
      <c r="EI59" s="30">
        <f>Februari!EO59</f>
        <v>440</v>
      </c>
      <c r="EJ59" s="26">
        <f>Februari!EP59</f>
        <v>599</v>
      </c>
      <c r="EK59" s="26">
        <f>SUM(EI59:EJ59)</f>
        <v>1039</v>
      </c>
      <c r="EL59" s="25">
        <v>101</v>
      </c>
      <c r="EM59" s="25">
        <v>127</v>
      </c>
      <c r="EN59" s="26">
        <f>SUM(EL59:EM59)</f>
        <v>228</v>
      </c>
      <c r="EO59" s="26">
        <f t="shared" ref="EO59:EP59" si="644">SUM(EI59+EL59)</f>
        <v>541</v>
      </c>
      <c r="EP59" s="26">
        <f t="shared" si="644"/>
        <v>726</v>
      </c>
      <c r="EQ59" s="27">
        <f>SUM(EO59:EP59)</f>
        <v>1267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40"/>
      <c r="E60" s="41"/>
      <c r="F60" s="41"/>
      <c r="G60" s="41"/>
      <c r="H60" s="41"/>
      <c r="I60" s="41"/>
      <c r="J60" s="41"/>
      <c r="K60" s="41"/>
      <c r="L60" s="41"/>
      <c r="M60" s="28">
        <f>Februari!S60</f>
        <v>0</v>
      </c>
      <c r="N60" s="26">
        <f>Februari!T60</f>
        <v>0</v>
      </c>
      <c r="O60" s="41"/>
      <c r="P60" s="41"/>
      <c r="Q60" s="41"/>
      <c r="R60" s="41"/>
      <c r="S60" s="41"/>
      <c r="T60" s="41"/>
      <c r="U60" s="41"/>
      <c r="V60" s="28">
        <f>Februari!AB60</f>
        <v>0</v>
      </c>
      <c r="W60" s="28">
        <f>Februari!AC60</f>
        <v>0</v>
      </c>
      <c r="X60" s="41"/>
      <c r="Y60" s="41"/>
      <c r="Z60" s="41"/>
      <c r="AA60" s="41"/>
      <c r="AB60" s="41"/>
      <c r="AC60" s="41"/>
      <c r="AD60" s="41"/>
      <c r="AE60" s="28">
        <f>Februari!AK60</f>
        <v>0</v>
      </c>
      <c r="AF60" s="28">
        <f>Februari!AL60</f>
        <v>0</v>
      </c>
      <c r="AG60" s="41"/>
      <c r="AH60" s="41"/>
      <c r="AI60" s="41"/>
      <c r="AJ60" s="41"/>
      <c r="AK60" s="41"/>
      <c r="AL60" s="41"/>
      <c r="AM60" s="41"/>
      <c r="AN60" s="30">
        <f>Februari!AT60</f>
        <v>0</v>
      </c>
      <c r="AO60" s="26">
        <f>Februari!AU60</f>
        <v>0</v>
      </c>
      <c r="AP60" s="41"/>
      <c r="AQ60" s="41"/>
      <c r="AR60" s="41"/>
      <c r="AS60" s="41"/>
      <c r="AT60" s="41"/>
      <c r="AU60" s="41"/>
      <c r="AV60" s="41"/>
      <c r="AW60" s="28">
        <f>Februari!BC60</f>
        <v>0</v>
      </c>
      <c r="AX60" s="28">
        <f>Februari!BD60</f>
        <v>0</v>
      </c>
      <c r="AY60" s="41"/>
      <c r="AZ60" s="41"/>
      <c r="BA60" s="41"/>
      <c r="BB60" s="41"/>
      <c r="BC60" s="41"/>
      <c r="BD60" s="41"/>
      <c r="BE60" s="41"/>
      <c r="BF60" s="30">
        <f>Februari!BL60</f>
        <v>0</v>
      </c>
      <c r="BG60" s="26">
        <f>Februari!BM60</f>
        <v>0</v>
      </c>
      <c r="BH60" s="41"/>
      <c r="BI60" s="41"/>
      <c r="BJ60" s="41"/>
      <c r="BK60" s="41"/>
      <c r="BL60" s="41"/>
      <c r="BM60" s="41"/>
      <c r="BN60" s="41"/>
      <c r="BO60" s="28">
        <f>Februari!BU60</f>
        <v>0</v>
      </c>
      <c r="BP60" s="28">
        <f>Februari!BV60</f>
        <v>0</v>
      </c>
      <c r="BQ60" s="41"/>
      <c r="BR60" s="41"/>
      <c r="BS60" s="41"/>
      <c r="BT60" s="41"/>
      <c r="BU60" s="41"/>
      <c r="BV60" s="41"/>
      <c r="BW60" s="41"/>
      <c r="BX60" s="30">
        <f>Februari!CD60</f>
        <v>0</v>
      </c>
      <c r="BY60" s="26">
        <f>Februari!CE60</f>
        <v>0</v>
      </c>
      <c r="BZ60" s="41"/>
      <c r="CA60" s="41"/>
      <c r="CB60" s="41"/>
      <c r="CC60" s="41"/>
      <c r="CD60" s="41"/>
      <c r="CE60" s="41"/>
      <c r="CF60" s="41"/>
      <c r="CG60" s="28">
        <f>Februari!CM60</f>
        <v>0</v>
      </c>
      <c r="CH60" s="28">
        <f>Februari!CN60</f>
        <v>0</v>
      </c>
      <c r="CI60" s="41"/>
      <c r="CJ60" s="41"/>
      <c r="CK60" s="41"/>
      <c r="CL60" s="41"/>
      <c r="CM60" s="41"/>
      <c r="CN60" s="41"/>
      <c r="CO60" s="41"/>
      <c r="CP60" s="108"/>
      <c r="CQ60" s="108"/>
      <c r="CR60" s="108"/>
      <c r="CS60" s="109"/>
      <c r="CT60" s="109"/>
      <c r="CU60" s="109"/>
      <c r="CV60" s="108"/>
      <c r="CW60" s="108"/>
      <c r="CX60" s="108"/>
      <c r="CY60" s="28">
        <f>Februari!DE60</f>
        <v>0</v>
      </c>
      <c r="CZ60" s="28">
        <f>Februari!DF60</f>
        <v>0</v>
      </c>
      <c r="DA60" s="41"/>
      <c r="DB60" s="41"/>
      <c r="DC60" s="41"/>
      <c r="DD60" s="41"/>
      <c r="DE60" s="41"/>
      <c r="DF60" s="41"/>
      <c r="DG60" s="41"/>
      <c r="DH60" s="30">
        <f>Februari!DN60</f>
        <v>0</v>
      </c>
      <c r="DI60" s="26">
        <f>Februari!DO60</f>
        <v>0</v>
      </c>
      <c r="DJ60" s="41"/>
      <c r="DK60" s="41"/>
      <c r="DL60" s="41"/>
      <c r="DM60" s="41"/>
      <c r="DN60" s="41"/>
      <c r="DO60" s="41"/>
      <c r="DP60" s="41"/>
      <c r="DQ60" s="28">
        <f>Februari!DW60</f>
        <v>0</v>
      </c>
      <c r="DR60" s="28">
        <f>Februari!DX60</f>
        <v>0</v>
      </c>
      <c r="DS60" s="41"/>
      <c r="DT60" s="41"/>
      <c r="DU60" s="41"/>
      <c r="DV60" s="41"/>
      <c r="DW60" s="41"/>
      <c r="DX60" s="41"/>
      <c r="DY60" s="41"/>
      <c r="DZ60" s="30">
        <f>Februari!EF60</f>
        <v>0</v>
      </c>
      <c r="EA60" s="26">
        <f>Februari!EG60</f>
        <v>0</v>
      </c>
      <c r="EB60" s="41"/>
      <c r="EC60" s="41"/>
      <c r="ED60" s="41"/>
      <c r="EE60" s="41"/>
      <c r="EF60" s="41"/>
      <c r="EG60" s="41"/>
      <c r="EH60" s="41"/>
      <c r="EI60" s="30">
        <f>Februari!EO60</f>
        <v>0</v>
      </c>
      <c r="EJ60" s="26">
        <f>Februari!EP60</f>
        <v>0</v>
      </c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30">
        <f>Februari!J61</f>
        <v>10</v>
      </c>
      <c r="E61" s="26">
        <f>Februari!K61</f>
        <v>8</v>
      </c>
      <c r="F61" s="26">
        <f t="shared" ref="F61:F69" si="645">SUM(D61:E61)</f>
        <v>18</v>
      </c>
      <c r="G61" s="48">
        <v>5</v>
      </c>
      <c r="H61" s="46">
        <v>1</v>
      </c>
      <c r="I61" s="26">
        <f t="shared" ref="I61:I69" si="646">SUM(G61:H61)</f>
        <v>6</v>
      </c>
      <c r="J61" s="26">
        <f t="shared" ref="J61:K61" si="647">SUM(D61+G61)</f>
        <v>15</v>
      </c>
      <c r="K61" s="26">
        <f t="shared" si="647"/>
        <v>9</v>
      </c>
      <c r="L61" s="27">
        <f t="shared" ref="L61:L69" si="648">SUM(J61:K61)</f>
        <v>24</v>
      </c>
      <c r="M61" s="28">
        <f>Februari!S61</f>
        <v>5</v>
      </c>
      <c r="N61" s="26">
        <f>Februari!T61</f>
        <v>4</v>
      </c>
      <c r="O61" s="26">
        <f t="shared" ref="O61:O69" si="649">SUM(M61:N61)</f>
        <v>9</v>
      </c>
      <c r="P61" s="25">
        <v>1</v>
      </c>
      <c r="Q61" s="25">
        <v>0</v>
      </c>
      <c r="R61" s="26">
        <f t="shared" ref="R61:R69" si="650">SUM(P61:Q61)</f>
        <v>1</v>
      </c>
      <c r="S61" s="26">
        <f t="shared" ref="S61:T61" si="651">SUM(M61+P61)</f>
        <v>6</v>
      </c>
      <c r="T61" s="26">
        <f t="shared" si="651"/>
        <v>4</v>
      </c>
      <c r="U61" s="27">
        <f t="shared" ref="U61:U69" si="652">SUM(S61:T61)</f>
        <v>10</v>
      </c>
      <c r="V61" s="28">
        <f>Februari!AB61</f>
        <v>0</v>
      </c>
      <c r="W61" s="28">
        <f>Februari!AC61</f>
        <v>0</v>
      </c>
      <c r="X61" s="26">
        <f t="shared" ref="X61:X69" si="653">SUM(V61:W61)</f>
        <v>0</v>
      </c>
      <c r="Y61" s="26"/>
      <c r="Z61" s="26"/>
      <c r="AA61" s="26">
        <f t="shared" ref="AA61:AA69" si="654">SUM(Y61:Z61)</f>
        <v>0</v>
      </c>
      <c r="AB61" s="26">
        <f t="shared" ref="AB61:AC61" si="655">SUM(V61+Y61)</f>
        <v>0</v>
      </c>
      <c r="AC61" s="26">
        <f t="shared" si="655"/>
        <v>0</v>
      </c>
      <c r="AD61" s="27">
        <f t="shared" ref="AD61:AD69" si="656">SUM(AB61:AC61)</f>
        <v>0</v>
      </c>
      <c r="AE61" s="28">
        <f>Februari!AK61</f>
        <v>4</v>
      </c>
      <c r="AF61" s="28">
        <f>Februari!AL61</f>
        <v>9</v>
      </c>
      <c r="AG61" s="26">
        <f t="shared" ref="AG61:AG69" si="657">SUM(AE61:AF61)</f>
        <v>13</v>
      </c>
      <c r="AH61" s="25">
        <v>7</v>
      </c>
      <c r="AI61" s="25">
        <v>7</v>
      </c>
      <c r="AJ61" s="26">
        <f t="shared" ref="AJ61:AJ69" si="658">SUM(AH61:AI61)</f>
        <v>14</v>
      </c>
      <c r="AK61" s="26">
        <f t="shared" ref="AK61:AL61" si="659">SUM(AE61+AH61)</f>
        <v>11</v>
      </c>
      <c r="AL61" s="26">
        <f t="shared" si="659"/>
        <v>16</v>
      </c>
      <c r="AM61" s="27">
        <f t="shared" ref="AM61:AM69" si="660">SUM(AK61:AL61)</f>
        <v>27</v>
      </c>
      <c r="AN61" s="30">
        <f>Februari!AT61</f>
        <v>12</v>
      </c>
      <c r="AO61" s="26">
        <f>Februari!AU61</f>
        <v>8</v>
      </c>
      <c r="AP61" s="26">
        <f t="shared" ref="AP61:AP69" si="661">SUM(AN61:AO61)</f>
        <v>20</v>
      </c>
      <c r="AQ61" s="25">
        <v>9</v>
      </c>
      <c r="AR61" s="25">
        <v>6</v>
      </c>
      <c r="AS61" s="26">
        <f t="shared" ref="AS61:AS69" si="662">SUM(AQ61:AR61)</f>
        <v>15</v>
      </c>
      <c r="AT61" s="26">
        <f t="shared" ref="AT61:AU61" si="663">SUM(AN61+AQ61)</f>
        <v>21</v>
      </c>
      <c r="AU61" s="26">
        <f t="shared" si="663"/>
        <v>14</v>
      </c>
      <c r="AV61" s="27">
        <f t="shared" ref="AV61:AV69" si="664">SUM(AT61:AU61)</f>
        <v>35</v>
      </c>
      <c r="AW61" s="28">
        <f>Februari!BC61</f>
        <v>8</v>
      </c>
      <c r="AX61" s="28">
        <f>Februari!BD61</f>
        <v>8</v>
      </c>
      <c r="AY61" s="26">
        <f t="shared" ref="AY61:AY69" si="665">SUM(AW61:AX61)</f>
        <v>16</v>
      </c>
      <c r="AZ61" s="25">
        <v>9</v>
      </c>
      <c r="BA61" s="25">
        <v>5</v>
      </c>
      <c r="BB61" s="26">
        <f t="shared" ref="BB61:BB69" si="666">SUM(AZ61:BA61)</f>
        <v>14</v>
      </c>
      <c r="BC61" s="26">
        <f t="shared" ref="BC61:BD61" si="667">SUM(AW61+AZ61)</f>
        <v>17</v>
      </c>
      <c r="BD61" s="26">
        <f t="shared" si="667"/>
        <v>13</v>
      </c>
      <c r="BE61" s="27">
        <f t="shared" ref="BE61:BE69" si="668">SUM(BC61:BD61)</f>
        <v>30</v>
      </c>
      <c r="BF61" s="30">
        <f>Februari!BL61</f>
        <v>2</v>
      </c>
      <c r="BG61" s="26">
        <f>Februari!BM61</f>
        <v>0</v>
      </c>
      <c r="BH61" s="26">
        <f t="shared" ref="BH61:BH69" si="669">SUM(BF61:BG61)</f>
        <v>2</v>
      </c>
      <c r="BI61" s="48">
        <v>8</v>
      </c>
      <c r="BJ61" s="46">
        <v>6</v>
      </c>
      <c r="BK61" s="26">
        <f t="shared" ref="BK61:BK69" si="670">SUM(BI61:BJ61)</f>
        <v>14</v>
      </c>
      <c r="BL61" s="26">
        <f t="shared" ref="BL61:BM61" si="671">SUM(BF61+BI61)</f>
        <v>10</v>
      </c>
      <c r="BM61" s="26">
        <f t="shared" si="671"/>
        <v>6</v>
      </c>
      <c r="BN61" s="27">
        <f t="shared" ref="BN61:BN69" si="672">SUM(BL61:BM61)</f>
        <v>16</v>
      </c>
      <c r="BO61" s="28">
        <f>Februari!BU61</f>
        <v>4</v>
      </c>
      <c r="BP61" s="28">
        <f>Februari!BV61</f>
        <v>5</v>
      </c>
      <c r="BQ61" s="26">
        <f t="shared" ref="BQ61:BQ69" si="673">SUM(BO61:BP61)</f>
        <v>9</v>
      </c>
      <c r="BR61" s="25">
        <v>1</v>
      </c>
      <c r="BS61" s="25">
        <v>0</v>
      </c>
      <c r="BT61" s="26">
        <f t="shared" ref="BT61:BT69" si="674">SUM(BR61:BS61)</f>
        <v>1</v>
      </c>
      <c r="BU61" s="26">
        <f t="shared" ref="BU61:BV61" si="675">SUM(BO61+BR61)</f>
        <v>5</v>
      </c>
      <c r="BV61" s="26">
        <f t="shared" si="675"/>
        <v>5</v>
      </c>
      <c r="BW61" s="27">
        <f t="shared" ref="BW61:BW69" si="676">SUM(BU61:BV61)</f>
        <v>10</v>
      </c>
      <c r="BX61" s="30">
        <f>Februari!CD61</f>
        <v>0</v>
      </c>
      <c r="BY61" s="26">
        <f>Februari!CE61</f>
        <v>2</v>
      </c>
      <c r="BZ61" s="26">
        <f t="shared" ref="BZ61:BZ69" si="677">SUM(BX61:BY61)</f>
        <v>2</v>
      </c>
      <c r="CA61" s="25">
        <v>1</v>
      </c>
      <c r="CB61" s="26"/>
      <c r="CC61" s="26">
        <f t="shared" ref="CC61:CC69" si="678">SUM(CA61:CB61)</f>
        <v>1</v>
      </c>
      <c r="CD61" s="26">
        <f t="shared" ref="CD61:CE61" si="679">SUM(BX61+CA61)</f>
        <v>1</v>
      </c>
      <c r="CE61" s="26">
        <f t="shared" si="679"/>
        <v>2</v>
      </c>
      <c r="CF61" s="27">
        <f t="shared" ref="CF61:CF69" si="680">SUM(CD61:CE61)</f>
        <v>3</v>
      </c>
      <c r="CG61" s="28">
        <f>Februari!CM61</f>
        <v>5</v>
      </c>
      <c r="CH61" s="28">
        <f>Februari!CN61</f>
        <v>7</v>
      </c>
      <c r="CI61" s="26">
        <f t="shared" ref="CI61:CI69" si="681">SUM(CG61:CH61)</f>
        <v>12</v>
      </c>
      <c r="CJ61" s="25">
        <v>0</v>
      </c>
      <c r="CK61" s="25">
        <v>0</v>
      </c>
      <c r="CL61" s="26">
        <f t="shared" ref="CL61:CL69" si="682">SUM(CJ61:CK61)</f>
        <v>0</v>
      </c>
      <c r="CM61" s="26">
        <f t="shared" ref="CM61:CN61" si="683">SUM(CG61+CJ61)</f>
        <v>5</v>
      </c>
      <c r="CN61" s="26">
        <f t="shared" si="683"/>
        <v>7</v>
      </c>
      <c r="CO61" s="27">
        <f t="shared" ref="CO61:CO69" si="684">SUM(CM61:CN61)</f>
        <v>12</v>
      </c>
      <c r="CP61" s="105">
        <f ca="1">IFERROR(__xludf.DUMMYFUNCTION("""COMPUTED_VALUE"""),16)</f>
        <v>16</v>
      </c>
      <c r="CQ61" s="106">
        <f ca="1">IFERROR(__xludf.DUMMYFUNCTION("""COMPUTED_VALUE"""),14)</f>
        <v>14</v>
      </c>
      <c r="CR61" s="106">
        <f ca="1">IFERROR(__xludf.DUMMYFUNCTION("""COMPUTED_VALUE"""),30)</f>
        <v>30</v>
      </c>
      <c r="CS61" s="100">
        <f ca="1">IFERROR(__xludf.DUMMYFUNCTION("""COMPUTED_VALUE"""),10)</f>
        <v>10</v>
      </c>
      <c r="CT61" s="100">
        <f ca="1">IFERROR(__xludf.DUMMYFUNCTION("""COMPUTED_VALUE"""),12)</f>
        <v>12</v>
      </c>
      <c r="CU61" s="100">
        <f ca="1">IFERROR(__xludf.DUMMYFUNCTION("""COMPUTED_VALUE"""),22)</f>
        <v>22</v>
      </c>
      <c r="CV61" s="106">
        <f ca="1">IFERROR(__xludf.DUMMYFUNCTION("""COMPUTED_VALUE"""),26)</f>
        <v>26</v>
      </c>
      <c r="CW61" s="106">
        <f ca="1">IFERROR(__xludf.DUMMYFUNCTION("""COMPUTED_VALUE"""),26)</f>
        <v>26</v>
      </c>
      <c r="CX61" s="107">
        <f ca="1">IFERROR(__xludf.DUMMYFUNCTION("""COMPUTED_VALUE"""),52)</f>
        <v>52</v>
      </c>
      <c r="CY61" s="28">
        <f>Februari!DE61</f>
        <v>5</v>
      </c>
      <c r="CZ61" s="28">
        <f>Februari!DF61</f>
        <v>0</v>
      </c>
      <c r="DA61" s="26">
        <f t="shared" ref="DA61:DA69" si="685">SUM(CY61:CZ61)</f>
        <v>5</v>
      </c>
      <c r="DB61" s="25">
        <v>4</v>
      </c>
      <c r="DC61" s="25">
        <v>9</v>
      </c>
      <c r="DD61" s="26">
        <f t="shared" ref="DD61:DD69" si="686">SUM(DB61:DC61)</f>
        <v>13</v>
      </c>
      <c r="DE61" s="26">
        <f t="shared" ref="DE61:DF61" si="687">SUM(CY61+DB61)</f>
        <v>9</v>
      </c>
      <c r="DF61" s="26">
        <f t="shared" si="687"/>
        <v>9</v>
      </c>
      <c r="DG61" s="27">
        <f t="shared" ref="DG61:DG69" si="688">SUM(DE61:DF61)</f>
        <v>18</v>
      </c>
      <c r="DH61" s="30">
        <f>Februari!DN61</f>
        <v>6</v>
      </c>
      <c r="DI61" s="26">
        <f>Februari!DO61</f>
        <v>14</v>
      </c>
      <c r="DJ61" s="26">
        <f t="shared" ref="DJ61:DJ69" si="689">SUM(DH61:DI61)</f>
        <v>20</v>
      </c>
      <c r="DK61" s="26"/>
      <c r="DL61" s="25">
        <v>7</v>
      </c>
      <c r="DM61" s="26">
        <f t="shared" ref="DM61:DM69" si="690">SUM(DK61:DL61)</f>
        <v>7</v>
      </c>
      <c r="DN61" s="26">
        <f t="shared" ref="DN61:DO61" si="691">SUM(DH61+DK61)</f>
        <v>6</v>
      </c>
      <c r="DO61" s="26">
        <f t="shared" si="691"/>
        <v>21</v>
      </c>
      <c r="DP61" s="27">
        <f t="shared" ref="DP61:DP69" si="692">SUM(DN61:DO61)</f>
        <v>27</v>
      </c>
      <c r="DQ61" s="28">
        <f>Februari!DW61</f>
        <v>1</v>
      </c>
      <c r="DR61" s="28">
        <f>Februari!DX61</f>
        <v>2</v>
      </c>
      <c r="DS61" s="26">
        <f t="shared" ref="DS61:DS69" si="693">SUM(DQ61:DR61)</f>
        <v>3</v>
      </c>
      <c r="DT61" s="25">
        <v>2</v>
      </c>
      <c r="DU61" s="25">
        <v>1</v>
      </c>
      <c r="DV61" s="26">
        <f t="shared" ref="DV61:DV69" si="694">SUM(DT61:DU61)</f>
        <v>3</v>
      </c>
      <c r="DW61" s="26">
        <f t="shared" ref="DW61:DX61" si="695">SUM(DQ61+DT61)</f>
        <v>3</v>
      </c>
      <c r="DX61" s="26">
        <f t="shared" si="695"/>
        <v>3</v>
      </c>
      <c r="DY61" s="27">
        <f t="shared" ref="DY61:DY69" si="696">SUM(DW61:DX61)</f>
        <v>6</v>
      </c>
      <c r="DZ61" s="30">
        <f>Februari!EF61</f>
        <v>3</v>
      </c>
      <c r="EA61" s="26">
        <f>Februari!EG61</f>
        <v>4</v>
      </c>
      <c r="EB61" s="26">
        <f t="shared" ref="EB61:EB69" si="697">SUM(DZ61:EA61)</f>
        <v>7</v>
      </c>
      <c r="EC61" s="25">
        <v>2</v>
      </c>
      <c r="ED61" s="25">
        <v>3</v>
      </c>
      <c r="EE61" s="26">
        <f t="shared" ref="EE61:EE69" si="698">SUM(EC61:ED61)</f>
        <v>5</v>
      </c>
      <c r="EF61" s="26">
        <f t="shared" ref="EF61:EG61" si="699">SUM(DZ61+EC61)</f>
        <v>5</v>
      </c>
      <c r="EG61" s="26">
        <f t="shared" si="699"/>
        <v>7</v>
      </c>
      <c r="EH61" s="27">
        <f t="shared" ref="EH61:EH69" si="700">SUM(EF61:EG61)</f>
        <v>12</v>
      </c>
      <c r="EI61" s="30">
        <f>Februari!EO61</f>
        <v>0</v>
      </c>
      <c r="EJ61" s="26">
        <f>Februari!EP61</f>
        <v>10</v>
      </c>
      <c r="EK61" s="26">
        <f t="shared" ref="EK61:EK69" si="701">SUM(EI61:EJ61)</f>
        <v>10</v>
      </c>
      <c r="EL61" s="25">
        <v>4</v>
      </c>
      <c r="EM61" s="25">
        <v>0</v>
      </c>
      <c r="EN61" s="26">
        <f t="shared" ref="EN61:EN69" si="702">SUM(EL61:EM61)</f>
        <v>4</v>
      </c>
      <c r="EO61" s="26">
        <f t="shared" ref="EO61:EP61" si="703">SUM(EI61+EL61)</f>
        <v>4</v>
      </c>
      <c r="EP61" s="26">
        <f t="shared" si="703"/>
        <v>10</v>
      </c>
      <c r="EQ61" s="27">
        <f t="shared" ref="EQ61:EQ69" si="704">SUM(EO61:EP61)</f>
        <v>14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30">
        <f>Februari!J62</f>
        <v>1</v>
      </c>
      <c r="E62" s="26">
        <f>Februari!K62</f>
        <v>1</v>
      </c>
      <c r="F62" s="26">
        <f t="shared" si="645"/>
        <v>2</v>
      </c>
      <c r="G62" s="68">
        <v>0</v>
      </c>
      <c r="H62" s="59">
        <v>0</v>
      </c>
      <c r="I62" s="26">
        <f t="shared" si="646"/>
        <v>0</v>
      </c>
      <c r="J62" s="26">
        <f t="shared" ref="J62:K62" si="705">SUM(D62+G62)</f>
        <v>1</v>
      </c>
      <c r="K62" s="26">
        <f t="shared" si="705"/>
        <v>1</v>
      </c>
      <c r="L62" s="27">
        <f t="shared" si="648"/>
        <v>2</v>
      </c>
      <c r="M62" s="28">
        <f>Februari!S62</f>
        <v>0</v>
      </c>
      <c r="N62" s="26">
        <f>Februari!T62</f>
        <v>0</v>
      </c>
      <c r="O62" s="26">
        <f t="shared" si="649"/>
        <v>0</v>
      </c>
      <c r="P62" s="25">
        <v>0</v>
      </c>
      <c r="Q62" s="25">
        <v>0</v>
      </c>
      <c r="R62" s="26">
        <f t="shared" si="650"/>
        <v>0</v>
      </c>
      <c r="S62" s="26">
        <f t="shared" ref="S62:T62" si="706">SUM(M62+P62)</f>
        <v>0</v>
      </c>
      <c r="T62" s="26">
        <f t="shared" si="706"/>
        <v>0</v>
      </c>
      <c r="U62" s="27">
        <f t="shared" si="652"/>
        <v>0</v>
      </c>
      <c r="V62" s="28">
        <f>Februari!AB62</f>
        <v>0</v>
      </c>
      <c r="W62" s="28">
        <f>Februari!AC62</f>
        <v>0</v>
      </c>
      <c r="X62" s="26">
        <f t="shared" si="653"/>
        <v>0</v>
      </c>
      <c r="Y62" s="26"/>
      <c r="Z62" s="26"/>
      <c r="AA62" s="26">
        <f t="shared" si="654"/>
        <v>0</v>
      </c>
      <c r="AB62" s="26">
        <f t="shared" ref="AB62:AC62" si="707">SUM(V62+Y62)</f>
        <v>0</v>
      </c>
      <c r="AC62" s="26">
        <f t="shared" si="707"/>
        <v>0</v>
      </c>
      <c r="AD62" s="27">
        <f t="shared" si="656"/>
        <v>0</v>
      </c>
      <c r="AE62" s="28">
        <f>Februari!AK62</f>
        <v>0</v>
      </c>
      <c r="AF62" s="28">
        <f>Februari!AL62</f>
        <v>0</v>
      </c>
      <c r="AG62" s="26">
        <f t="shared" si="657"/>
        <v>0</v>
      </c>
      <c r="AH62" s="25">
        <v>0</v>
      </c>
      <c r="AI62" s="25">
        <v>0</v>
      </c>
      <c r="AJ62" s="26">
        <f t="shared" si="658"/>
        <v>0</v>
      </c>
      <c r="AK62" s="26">
        <f t="shared" ref="AK62:AL62" si="708">SUM(AE62+AH62)</f>
        <v>0</v>
      </c>
      <c r="AL62" s="26">
        <f t="shared" si="708"/>
        <v>0</v>
      </c>
      <c r="AM62" s="27">
        <f t="shared" si="660"/>
        <v>0</v>
      </c>
      <c r="AN62" s="30">
        <f>Februari!AT62</f>
        <v>0</v>
      </c>
      <c r="AO62" s="26">
        <f>Februari!AU62</f>
        <v>0</v>
      </c>
      <c r="AP62" s="26">
        <f t="shared" si="661"/>
        <v>0</v>
      </c>
      <c r="AQ62" s="25">
        <v>0</v>
      </c>
      <c r="AR62" s="25">
        <v>0</v>
      </c>
      <c r="AS62" s="26">
        <f t="shared" si="662"/>
        <v>0</v>
      </c>
      <c r="AT62" s="26">
        <f t="shared" ref="AT62:AU62" si="709">SUM(AN62+AQ62)</f>
        <v>0</v>
      </c>
      <c r="AU62" s="26">
        <f t="shared" si="709"/>
        <v>0</v>
      </c>
      <c r="AV62" s="27">
        <f t="shared" si="664"/>
        <v>0</v>
      </c>
      <c r="AW62" s="28">
        <f>Februari!BC62</f>
        <v>0</v>
      </c>
      <c r="AX62" s="28">
        <f>Februari!BD62</f>
        <v>0</v>
      </c>
      <c r="AY62" s="26">
        <f t="shared" si="665"/>
        <v>0</v>
      </c>
      <c r="AZ62" s="25">
        <v>0</v>
      </c>
      <c r="BA62" s="25">
        <v>0</v>
      </c>
      <c r="BB62" s="26">
        <f t="shared" si="666"/>
        <v>0</v>
      </c>
      <c r="BC62" s="26">
        <f t="shared" ref="BC62:BD62" si="710">SUM(AW62+AZ62)</f>
        <v>0</v>
      </c>
      <c r="BD62" s="26">
        <f t="shared" si="710"/>
        <v>0</v>
      </c>
      <c r="BE62" s="27">
        <f t="shared" si="668"/>
        <v>0</v>
      </c>
      <c r="BF62" s="30">
        <f>Februari!BL62</f>
        <v>0</v>
      </c>
      <c r="BG62" s="26">
        <f>Februari!BM62</f>
        <v>0</v>
      </c>
      <c r="BH62" s="26">
        <f t="shared" si="669"/>
        <v>0</v>
      </c>
      <c r="BI62" s="48">
        <v>0</v>
      </c>
      <c r="BJ62" s="46">
        <v>0</v>
      </c>
      <c r="BK62" s="26">
        <f t="shared" si="670"/>
        <v>0</v>
      </c>
      <c r="BL62" s="26">
        <f t="shared" ref="BL62:BM62" si="711">SUM(BF62+BI62)</f>
        <v>0</v>
      </c>
      <c r="BM62" s="26">
        <f t="shared" si="711"/>
        <v>0</v>
      </c>
      <c r="BN62" s="27">
        <f t="shared" si="672"/>
        <v>0</v>
      </c>
      <c r="BO62" s="28">
        <f>Februari!BU62</f>
        <v>0</v>
      </c>
      <c r="BP62" s="28">
        <f>Februari!BV62</f>
        <v>0</v>
      </c>
      <c r="BQ62" s="26">
        <f t="shared" si="673"/>
        <v>0</v>
      </c>
      <c r="BR62" s="25">
        <v>0</v>
      </c>
      <c r="BS62" s="25">
        <v>0</v>
      </c>
      <c r="BT62" s="26">
        <f t="shared" si="674"/>
        <v>0</v>
      </c>
      <c r="BU62" s="26">
        <f t="shared" ref="BU62:BV62" si="712">SUM(BO62+BR62)</f>
        <v>0</v>
      </c>
      <c r="BV62" s="26">
        <f t="shared" si="712"/>
        <v>0</v>
      </c>
      <c r="BW62" s="27">
        <f t="shared" si="676"/>
        <v>0</v>
      </c>
      <c r="BX62" s="30">
        <f>Februari!CD62</f>
        <v>0</v>
      </c>
      <c r="BY62" s="26">
        <f>Februari!CE62</f>
        <v>0</v>
      </c>
      <c r="BZ62" s="26">
        <f t="shared" si="677"/>
        <v>0</v>
      </c>
      <c r="CA62" s="26"/>
      <c r="CB62" s="26"/>
      <c r="CC62" s="26">
        <f t="shared" si="678"/>
        <v>0</v>
      </c>
      <c r="CD62" s="26">
        <f t="shared" ref="CD62:CE62" si="713">SUM(BX62+CA62)</f>
        <v>0</v>
      </c>
      <c r="CE62" s="26">
        <f t="shared" si="713"/>
        <v>0</v>
      </c>
      <c r="CF62" s="27">
        <f t="shared" si="680"/>
        <v>0</v>
      </c>
      <c r="CG62" s="28">
        <f>Februari!CM62</f>
        <v>0</v>
      </c>
      <c r="CH62" s="28">
        <f>Februari!CN62</f>
        <v>0</v>
      </c>
      <c r="CI62" s="26">
        <f t="shared" si="681"/>
        <v>0</v>
      </c>
      <c r="CJ62" s="25">
        <v>0</v>
      </c>
      <c r="CK62" s="25">
        <v>0</v>
      </c>
      <c r="CL62" s="26">
        <f t="shared" si="682"/>
        <v>0</v>
      </c>
      <c r="CM62" s="26">
        <f t="shared" ref="CM62:CN62" si="714">SUM(CG62+CJ62)</f>
        <v>0</v>
      </c>
      <c r="CN62" s="26">
        <f t="shared" si="714"/>
        <v>0</v>
      </c>
      <c r="CO62" s="27">
        <f t="shared" si="684"/>
        <v>0</v>
      </c>
      <c r="CP62" s="105">
        <f ca="1">IFERROR(__xludf.DUMMYFUNCTION("""COMPUTED_VALUE"""),0)</f>
        <v>0</v>
      </c>
      <c r="CQ62" s="106">
        <f ca="1">IFERROR(__xludf.DUMMYFUNCTION("""COMPUTED_VALUE"""),0)</f>
        <v>0</v>
      </c>
      <c r="CR62" s="106">
        <f ca="1">IFERROR(__xludf.DUMMYFUNCTION("""COMPUTED_VALUE"""),0)</f>
        <v>0</v>
      </c>
      <c r="CS62" s="100">
        <f ca="1">IFERROR(__xludf.DUMMYFUNCTION("""COMPUTED_VALUE"""),0)</f>
        <v>0</v>
      </c>
      <c r="CT62" s="100">
        <f ca="1">IFERROR(__xludf.DUMMYFUNCTION("""COMPUTED_VALUE"""),0)</f>
        <v>0</v>
      </c>
      <c r="CU62" s="100">
        <f ca="1">IFERROR(__xludf.DUMMYFUNCTION("""COMPUTED_VALUE"""),0)</f>
        <v>0</v>
      </c>
      <c r="CV62" s="106">
        <f ca="1">IFERROR(__xludf.DUMMYFUNCTION("""COMPUTED_VALUE"""),0)</f>
        <v>0</v>
      </c>
      <c r="CW62" s="106">
        <f ca="1">IFERROR(__xludf.DUMMYFUNCTION("""COMPUTED_VALUE"""),0)</f>
        <v>0</v>
      </c>
      <c r="CX62" s="107">
        <f ca="1">IFERROR(__xludf.DUMMYFUNCTION("""COMPUTED_VALUE"""),0)</f>
        <v>0</v>
      </c>
      <c r="CY62" s="28">
        <f>Februari!DE62</f>
        <v>0</v>
      </c>
      <c r="CZ62" s="28">
        <f>Februari!DF62</f>
        <v>0</v>
      </c>
      <c r="DA62" s="26">
        <f t="shared" si="685"/>
        <v>0</v>
      </c>
      <c r="DB62" s="25">
        <v>0</v>
      </c>
      <c r="DC62" s="25">
        <v>0</v>
      </c>
      <c r="DD62" s="26">
        <f t="shared" si="686"/>
        <v>0</v>
      </c>
      <c r="DE62" s="26">
        <f t="shared" ref="DE62:DF62" si="715">SUM(CY62+DB62)</f>
        <v>0</v>
      </c>
      <c r="DF62" s="26">
        <f t="shared" si="715"/>
        <v>0</v>
      </c>
      <c r="DG62" s="27">
        <f t="shared" si="688"/>
        <v>0</v>
      </c>
      <c r="DH62" s="30">
        <f>Februari!DN62</f>
        <v>0</v>
      </c>
      <c r="DI62" s="26">
        <f>Februari!DO62</f>
        <v>0</v>
      </c>
      <c r="DJ62" s="26">
        <f t="shared" si="689"/>
        <v>0</v>
      </c>
      <c r="DK62" s="26"/>
      <c r="DL62" s="26"/>
      <c r="DM62" s="26">
        <f t="shared" si="690"/>
        <v>0</v>
      </c>
      <c r="DN62" s="26">
        <f t="shared" ref="DN62:DO62" si="716">SUM(DH62+DK62)</f>
        <v>0</v>
      </c>
      <c r="DO62" s="26">
        <f t="shared" si="716"/>
        <v>0</v>
      </c>
      <c r="DP62" s="27">
        <f t="shared" si="692"/>
        <v>0</v>
      </c>
      <c r="DQ62" s="28">
        <f>Februari!DW62</f>
        <v>0</v>
      </c>
      <c r="DR62" s="28">
        <f>Februari!DX62</f>
        <v>0</v>
      </c>
      <c r="DS62" s="26">
        <f t="shared" si="693"/>
        <v>0</v>
      </c>
      <c r="DT62" s="26"/>
      <c r="DU62" s="26"/>
      <c r="DV62" s="26">
        <f t="shared" si="694"/>
        <v>0</v>
      </c>
      <c r="DW62" s="26">
        <f t="shared" ref="DW62:DX62" si="717">SUM(DQ62+DT62)</f>
        <v>0</v>
      </c>
      <c r="DX62" s="26">
        <f t="shared" si="717"/>
        <v>0</v>
      </c>
      <c r="DY62" s="27">
        <f t="shared" si="696"/>
        <v>0</v>
      </c>
      <c r="DZ62" s="30">
        <f>Februari!EF62</f>
        <v>0</v>
      </c>
      <c r="EA62" s="26">
        <f>Februari!EG62</f>
        <v>0</v>
      </c>
      <c r="EB62" s="26">
        <f t="shared" si="697"/>
        <v>0</v>
      </c>
      <c r="EC62" s="26"/>
      <c r="ED62" s="26"/>
      <c r="EE62" s="26">
        <f t="shared" si="698"/>
        <v>0</v>
      </c>
      <c r="EF62" s="26">
        <f t="shared" ref="EF62:EG62" si="718">SUM(DZ62+EC62)</f>
        <v>0</v>
      </c>
      <c r="EG62" s="26">
        <f t="shared" si="718"/>
        <v>0</v>
      </c>
      <c r="EH62" s="27">
        <f t="shared" si="700"/>
        <v>0</v>
      </c>
      <c r="EI62" s="30">
        <f>Februari!EO62</f>
        <v>0</v>
      </c>
      <c r="EJ62" s="26">
        <f>Februari!EP62</f>
        <v>0</v>
      </c>
      <c r="EK62" s="26">
        <f t="shared" si="701"/>
        <v>0</v>
      </c>
      <c r="EL62" s="26"/>
      <c r="EM62" s="26"/>
      <c r="EN62" s="26">
        <f t="shared" si="702"/>
        <v>0</v>
      </c>
      <c r="EO62" s="26">
        <f t="shared" ref="EO62:EP62" si="719">SUM(EI62+EL62)</f>
        <v>0</v>
      </c>
      <c r="EP62" s="26">
        <f t="shared" si="719"/>
        <v>0</v>
      </c>
      <c r="EQ62" s="27">
        <f t="shared" si="704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30">
        <f>Februari!J63</f>
        <v>0</v>
      </c>
      <c r="E63" s="26">
        <f>Februari!K63</f>
        <v>0</v>
      </c>
      <c r="F63" s="26">
        <f t="shared" si="645"/>
        <v>0</v>
      </c>
      <c r="G63" s="68">
        <v>0</v>
      </c>
      <c r="H63" s="59">
        <v>0</v>
      </c>
      <c r="I63" s="26">
        <f t="shared" si="646"/>
        <v>0</v>
      </c>
      <c r="J63" s="26">
        <f t="shared" ref="J63:K63" si="720">SUM(D63+G63)</f>
        <v>0</v>
      </c>
      <c r="K63" s="26">
        <f t="shared" si="720"/>
        <v>0</v>
      </c>
      <c r="L63" s="27">
        <f t="shared" si="648"/>
        <v>0</v>
      </c>
      <c r="M63" s="28">
        <f>Februari!S63</f>
        <v>0</v>
      </c>
      <c r="N63" s="26">
        <f>Februari!T63</f>
        <v>0</v>
      </c>
      <c r="O63" s="26">
        <f t="shared" si="649"/>
        <v>0</v>
      </c>
      <c r="P63" s="25">
        <v>0</v>
      </c>
      <c r="Q63" s="25">
        <v>0</v>
      </c>
      <c r="R63" s="26">
        <f t="shared" si="650"/>
        <v>0</v>
      </c>
      <c r="S63" s="26">
        <f t="shared" ref="S63:T63" si="721">SUM(M63+P63)</f>
        <v>0</v>
      </c>
      <c r="T63" s="26">
        <f t="shared" si="721"/>
        <v>0</v>
      </c>
      <c r="U63" s="27">
        <f t="shared" si="652"/>
        <v>0</v>
      </c>
      <c r="V63" s="28">
        <f>Februari!AB63</f>
        <v>0</v>
      </c>
      <c r="W63" s="28">
        <f>Februari!AC63</f>
        <v>0</v>
      </c>
      <c r="X63" s="26">
        <f t="shared" si="653"/>
        <v>0</v>
      </c>
      <c r="Y63" s="26"/>
      <c r="Z63" s="26"/>
      <c r="AA63" s="26">
        <f t="shared" si="654"/>
        <v>0</v>
      </c>
      <c r="AB63" s="26">
        <f t="shared" ref="AB63:AC63" si="722">SUM(V63+Y63)</f>
        <v>0</v>
      </c>
      <c r="AC63" s="26">
        <f t="shared" si="722"/>
        <v>0</v>
      </c>
      <c r="AD63" s="27">
        <f t="shared" si="656"/>
        <v>0</v>
      </c>
      <c r="AE63" s="28">
        <f>Februari!AK63</f>
        <v>0</v>
      </c>
      <c r="AF63" s="28">
        <f>Februari!AL63</f>
        <v>0</v>
      </c>
      <c r="AG63" s="26">
        <f t="shared" si="657"/>
        <v>0</v>
      </c>
      <c r="AH63" s="25">
        <v>0</v>
      </c>
      <c r="AI63" s="25">
        <v>0</v>
      </c>
      <c r="AJ63" s="26">
        <f t="shared" si="658"/>
        <v>0</v>
      </c>
      <c r="AK63" s="26">
        <f t="shared" ref="AK63:AL63" si="723">SUM(AE63+AH63)</f>
        <v>0</v>
      </c>
      <c r="AL63" s="26">
        <f t="shared" si="723"/>
        <v>0</v>
      </c>
      <c r="AM63" s="27">
        <f t="shared" si="660"/>
        <v>0</v>
      </c>
      <c r="AN63" s="30">
        <f>Februari!AT63</f>
        <v>0</v>
      </c>
      <c r="AO63" s="26">
        <f>Februari!AU63</f>
        <v>0</v>
      </c>
      <c r="AP63" s="26">
        <f t="shared" si="661"/>
        <v>0</v>
      </c>
      <c r="AQ63" s="25">
        <v>0</v>
      </c>
      <c r="AR63" s="25">
        <v>0</v>
      </c>
      <c r="AS63" s="26">
        <f t="shared" si="662"/>
        <v>0</v>
      </c>
      <c r="AT63" s="26">
        <f t="shared" ref="AT63:AU63" si="724">SUM(AN63+AQ63)</f>
        <v>0</v>
      </c>
      <c r="AU63" s="26">
        <f t="shared" si="724"/>
        <v>0</v>
      </c>
      <c r="AV63" s="27">
        <f t="shared" si="664"/>
        <v>0</v>
      </c>
      <c r="AW63" s="28">
        <f>Februari!BC63</f>
        <v>0</v>
      </c>
      <c r="AX63" s="28">
        <f>Februari!BD63</f>
        <v>0</v>
      </c>
      <c r="AY63" s="26">
        <f t="shared" si="665"/>
        <v>0</v>
      </c>
      <c r="AZ63" s="25">
        <v>0</v>
      </c>
      <c r="BA63" s="25">
        <v>0</v>
      </c>
      <c r="BB63" s="26">
        <f t="shared" si="666"/>
        <v>0</v>
      </c>
      <c r="BC63" s="26">
        <f t="shared" ref="BC63:BD63" si="725">SUM(AW63+AZ63)</f>
        <v>0</v>
      </c>
      <c r="BD63" s="26">
        <f t="shared" si="725"/>
        <v>0</v>
      </c>
      <c r="BE63" s="27">
        <f t="shared" si="668"/>
        <v>0</v>
      </c>
      <c r="BF63" s="30">
        <f>Februari!BL63</f>
        <v>0</v>
      </c>
      <c r="BG63" s="26">
        <f>Februari!BM63</f>
        <v>0</v>
      </c>
      <c r="BH63" s="26">
        <f t="shared" si="669"/>
        <v>0</v>
      </c>
      <c r="BI63" s="48">
        <v>0</v>
      </c>
      <c r="BJ63" s="46">
        <v>0</v>
      </c>
      <c r="BK63" s="26">
        <f t="shared" si="670"/>
        <v>0</v>
      </c>
      <c r="BL63" s="26">
        <f t="shared" ref="BL63:BM63" si="726">SUM(BF63+BI63)</f>
        <v>0</v>
      </c>
      <c r="BM63" s="26">
        <f t="shared" si="726"/>
        <v>0</v>
      </c>
      <c r="BN63" s="27">
        <f t="shared" si="672"/>
        <v>0</v>
      </c>
      <c r="BO63" s="28">
        <f>Februari!BU63</f>
        <v>18</v>
      </c>
      <c r="BP63" s="28">
        <f>Februari!BV63</f>
        <v>39</v>
      </c>
      <c r="BQ63" s="26">
        <f t="shared" si="673"/>
        <v>57</v>
      </c>
      <c r="BR63" s="25">
        <v>0</v>
      </c>
      <c r="BS63" s="25">
        <v>0</v>
      </c>
      <c r="BT63" s="26">
        <f t="shared" si="674"/>
        <v>0</v>
      </c>
      <c r="BU63" s="26">
        <f t="shared" ref="BU63:BV63" si="727">SUM(BO63+BR63)</f>
        <v>18</v>
      </c>
      <c r="BV63" s="26">
        <f t="shared" si="727"/>
        <v>39</v>
      </c>
      <c r="BW63" s="27">
        <f t="shared" si="676"/>
        <v>57</v>
      </c>
      <c r="BX63" s="30">
        <f>Februari!CD63</f>
        <v>60</v>
      </c>
      <c r="BY63" s="26">
        <f>Februari!CE63</f>
        <v>78</v>
      </c>
      <c r="BZ63" s="26">
        <f t="shared" si="677"/>
        <v>138</v>
      </c>
      <c r="CA63" s="25">
        <v>35</v>
      </c>
      <c r="CB63" s="25">
        <v>68</v>
      </c>
      <c r="CC63" s="26">
        <f t="shared" si="678"/>
        <v>103</v>
      </c>
      <c r="CD63" s="26">
        <f t="shared" ref="CD63:CE63" si="728">SUM(BX63+CA63)</f>
        <v>95</v>
      </c>
      <c r="CE63" s="26">
        <f t="shared" si="728"/>
        <v>146</v>
      </c>
      <c r="CF63" s="27">
        <f t="shared" si="680"/>
        <v>241</v>
      </c>
      <c r="CG63" s="28">
        <f>Februari!CM63</f>
        <v>0</v>
      </c>
      <c r="CH63" s="28">
        <f>Februari!CN63</f>
        <v>0</v>
      </c>
      <c r="CI63" s="26">
        <f t="shared" si="681"/>
        <v>0</v>
      </c>
      <c r="CJ63" s="25">
        <v>0</v>
      </c>
      <c r="CK63" s="26"/>
      <c r="CL63" s="26">
        <f t="shared" si="682"/>
        <v>0</v>
      </c>
      <c r="CM63" s="26">
        <f t="shared" ref="CM63:CN63" si="729">SUM(CG63+CJ63)</f>
        <v>0</v>
      </c>
      <c r="CN63" s="26">
        <f t="shared" si="729"/>
        <v>0</v>
      </c>
      <c r="CO63" s="27">
        <f t="shared" si="684"/>
        <v>0</v>
      </c>
      <c r="CP63" s="105">
        <f ca="1">IFERROR(__xludf.DUMMYFUNCTION("""COMPUTED_VALUE"""),0)</f>
        <v>0</v>
      </c>
      <c r="CQ63" s="106">
        <f ca="1">IFERROR(__xludf.DUMMYFUNCTION("""COMPUTED_VALUE"""),0)</f>
        <v>0</v>
      </c>
      <c r="CR63" s="106">
        <f ca="1">IFERROR(__xludf.DUMMYFUNCTION("""COMPUTED_VALUE"""),0)</f>
        <v>0</v>
      </c>
      <c r="CS63" s="100">
        <f ca="1">IFERROR(__xludf.DUMMYFUNCTION("""COMPUTED_VALUE"""),0)</f>
        <v>0</v>
      </c>
      <c r="CT63" s="100">
        <f ca="1">IFERROR(__xludf.DUMMYFUNCTION("""COMPUTED_VALUE"""),0)</f>
        <v>0</v>
      </c>
      <c r="CU63" s="100">
        <f ca="1">IFERROR(__xludf.DUMMYFUNCTION("""COMPUTED_VALUE"""),0)</f>
        <v>0</v>
      </c>
      <c r="CV63" s="106">
        <f ca="1">IFERROR(__xludf.DUMMYFUNCTION("""COMPUTED_VALUE"""),0)</f>
        <v>0</v>
      </c>
      <c r="CW63" s="106">
        <f ca="1">IFERROR(__xludf.DUMMYFUNCTION("""COMPUTED_VALUE"""),0)</f>
        <v>0</v>
      </c>
      <c r="CX63" s="107">
        <f ca="1">IFERROR(__xludf.DUMMYFUNCTION("""COMPUTED_VALUE"""),0)</f>
        <v>0</v>
      </c>
      <c r="CY63" s="28">
        <f>Februari!DE63</f>
        <v>0</v>
      </c>
      <c r="CZ63" s="28">
        <f>Februari!DF63</f>
        <v>0</v>
      </c>
      <c r="DA63" s="26">
        <f t="shared" si="685"/>
        <v>0</v>
      </c>
      <c r="DB63" s="25">
        <v>0</v>
      </c>
      <c r="DC63" s="25">
        <v>0</v>
      </c>
      <c r="DD63" s="26">
        <f t="shared" si="686"/>
        <v>0</v>
      </c>
      <c r="DE63" s="26">
        <f t="shared" ref="DE63:DF63" si="730">SUM(CY63+DB63)</f>
        <v>0</v>
      </c>
      <c r="DF63" s="26">
        <f t="shared" si="730"/>
        <v>0</v>
      </c>
      <c r="DG63" s="27">
        <f t="shared" si="688"/>
        <v>0</v>
      </c>
      <c r="DH63" s="30">
        <f>Februari!DN63</f>
        <v>0</v>
      </c>
      <c r="DI63" s="26">
        <f>Februari!DO63</f>
        <v>0</v>
      </c>
      <c r="DJ63" s="26">
        <f t="shared" si="689"/>
        <v>0</v>
      </c>
      <c r="DK63" s="26"/>
      <c r="DL63" s="26"/>
      <c r="DM63" s="26">
        <f t="shared" si="690"/>
        <v>0</v>
      </c>
      <c r="DN63" s="26">
        <f t="shared" ref="DN63:DO63" si="731">SUM(DH63+DK63)</f>
        <v>0</v>
      </c>
      <c r="DO63" s="26">
        <f t="shared" si="731"/>
        <v>0</v>
      </c>
      <c r="DP63" s="27">
        <f t="shared" si="692"/>
        <v>0</v>
      </c>
      <c r="DQ63" s="28">
        <f>Februari!DW63</f>
        <v>0</v>
      </c>
      <c r="DR63" s="28">
        <f>Februari!DX63</f>
        <v>0</v>
      </c>
      <c r="DS63" s="26">
        <f t="shared" si="693"/>
        <v>0</v>
      </c>
      <c r="DT63" s="26"/>
      <c r="DU63" s="26"/>
      <c r="DV63" s="26">
        <f t="shared" si="694"/>
        <v>0</v>
      </c>
      <c r="DW63" s="26">
        <f t="shared" ref="DW63:DX63" si="732">SUM(DQ63+DT63)</f>
        <v>0</v>
      </c>
      <c r="DX63" s="26">
        <f t="shared" si="732"/>
        <v>0</v>
      </c>
      <c r="DY63" s="27">
        <f t="shared" si="696"/>
        <v>0</v>
      </c>
      <c r="DZ63" s="30">
        <f>Februari!EF63</f>
        <v>0</v>
      </c>
      <c r="EA63" s="26">
        <f>Februari!EG63</f>
        <v>0</v>
      </c>
      <c r="EB63" s="26">
        <f t="shared" si="697"/>
        <v>0</v>
      </c>
      <c r="EC63" s="26"/>
      <c r="ED63" s="26"/>
      <c r="EE63" s="26">
        <f t="shared" si="698"/>
        <v>0</v>
      </c>
      <c r="EF63" s="26">
        <f t="shared" ref="EF63:EG63" si="733">SUM(DZ63+EC63)</f>
        <v>0</v>
      </c>
      <c r="EG63" s="26">
        <f t="shared" si="733"/>
        <v>0</v>
      </c>
      <c r="EH63" s="27">
        <f t="shared" si="700"/>
        <v>0</v>
      </c>
      <c r="EI63" s="30">
        <f>Februari!EO63</f>
        <v>0</v>
      </c>
      <c r="EJ63" s="26">
        <f>Februari!EP63</f>
        <v>0</v>
      </c>
      <c r="EK63" s="26">
        <f t="shared" si="701"/>
        <v>0</v>
      </c>
      <c r="EL63" s="26"/>
      <c r="EM63" s="26"/>
      <c r="EN63" s="26">
        <f t="shared" si="702"/>
        <v>0</v>
      </c>
      <c r="EO63" s="26">
        <f t="shared" ref="EO63:EP63" si="734">SUM(EI63+EL63)</f>
        <v>0</v>
      </c>
      <c r="EP63" s="26">
        <f t="shared" si="734"/>
        <v>0</v>
      </c>
      <c r="EQ63" s="27">
        <f t="shared" si="704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30">
        <f>Februari!J64</f>
        <v>0</v>
      </c>
      <c r="E64" s="26">
        <f>Februari!K64</f>
        <v>0</v>
      </c>
      <c r="F64" s="26">
        <f t="shared" si="645"/>
        <v>0</v>
      </c>
      <c r="G64" s="68">
        <v>1</v>
      </c>
      <c r="H64" s="59">
        <v>0</v>
      </c>
      <c r="I64" s="26">
        <f t="shared" si="646"/>
        <v>1</v>
      </c>
      <c r="J64" s="26">
        <f t="shared" ref="J64:K64" si="735">SUM(D64+G64)</f>
        <v>1</v>
      </c>
      <c r="K64" s="26">
        <f t="shared" si="735"/>
        <v>0</v>
      </c>
      <c r="L64" s="27">
        <f t="shared" si="648"/>
        <v>1</v>
      </c>
      <c r="M64" s="28">
        <f>Februari!S64</f>
        <v>0</v>
      </c>
      <c r="N64" s="26">
        <f>Februari!T64</f>
        <v>0</v>
      </c>
      <c r="O64" s="26">
        <f t="shared" si="649"/>
        <v>0</v>
      </c>
      <c r="P64" s="25">
        <v>0</v>
      </c>
      <c r="Q64" s="25">
        <v>0</v>
      </c>
      <c r="R64" s="26">
        <f t="shared" si="650"/>
        <v>0</v>
      </c>
      <c r="S64" s="26">
        <f t="shared" ref="S64:T64" si="736">SUM(M64+P64)</f>
        <v>0</v>
      </c>
      <c r="T64" s="26">
        <f t="shared" si="736"/>
        <v>0</v>
      </c>
      <c r="U64" s="27">
        <f t="shared" si="652"/>
        <v>0</v>
      </c>
      <c r="V64" s="28">
        <f>Februari!AB64</f>
        <v>0</v>
      </c>
      <c r="W64" s="28">
        <f>Februari!AC64</f>
        <v>0</v>
      </c>
      <c r="X64" s="26">
        <f t="shared" si="653"/>
        <v>0</v>
      </c>
      <c r="Y64" s="26"/>
      <c r="Z64" s="26"/>
      <c r="AA64" s="26">
        <f t="shared" si="654"/>
        <v>0</v>
      </c>
      <c r="AB64" s="26">
        <f t="shared" ref="AB64:AC64" si="737">SUM(V64+Y64)</f>
        <v>0</v>
      </c>
      <c r="AC64" s="26">
        <f t="shared" si="737"/>
        <v>0</v>
      </c>
      <c r="AD64" s="27">
        <f t="shared" si="656"/>
        <v>0</v>
      </c>
      <c r="AE64" s="28">
        <f>Februari!AK64</f>
        <v>1</v>
      </c>
      <c r="AF64" s="28">
        <f>Februari!AL64</f>
        <v>0</v>
      </c>
      <c r="AG64" s="26">
        <f t="shared" si="657"/>
        <v>1</v>
      </c>
      <c r="AH64" s="25">
        <v>1</v>
      </c>
      <c r="AI64" s="25">
        <v>0</v>
      </c>
      <c r="AJ64" s="26">
        <f t="shared" si="658"/>
        <v>1</v>
      </c>
      <c r="AK64" s="26">
        <f t="shared" ref="AK64:AL64" si="738">SUM(AE64+AH64)</f>
        <v>2</v>
      </c>
      <c r="AL64" s="26">
        <f t="shared" si="738"/>
        <v>0</v>
      </c>
      <c r="AM64" s="27">
        <f t="shared" si="660"/>
        <v>2</v>
      </c>
      <c r="AN64" s="30">
        <f>Februari!AT64</f>
        <v>2</v>
      </c>
      <c r="AO64" s="26">
        <f>Februari!AU64</f>
        <v>8</v>
      </c>
      <c r="AP64" s="26">
        <f t="shared" si="661"/>
        <v>10</v>
      </c>
      <c r="AQ64" s="25">
        <v>0</v>
      </c>
      <c r="AR64" s="25">
        <v>10</v>
      </c>
      <c r="AS64" s="26">
        <f t="shared" si="662"/>
        <v>10</v>
      </c>
      <c r="AT64" s="26">
        <f t="shared" ref="AT64:AU64" si="739">SUM(AN64+AQ64)</f>
        <v>2</v>
      </c>
      <c r="AU64" s="26">
        <f t="shared" si="739"/>
        <v>18</v>
      </c>
      <c r="AV64" s="27">
        <f t="shared" si="664"/>
        <v>20</v>
      </c>
      <c r="AW64" s="28">
        <f>Februari!BC64</f>
        <v>0</v>
      </c>
      <c r="AX64" s="28">
        <f>Februari!BD64</f>
        <v>0</v>
      </c>
      <c r="AY64" s="26">
        <f t="shared" si="665"/>
        <v>0</v>
      </c>
      <c r="AZ64" s="25">
        <v>0</v>
      </c>
      <c r="BA64" s="25">
        <v>0</v>
      </c>
      <c r="BB64" s="26">
        <f t="shared" si="666"/>
        <v>0</v>
      </c>
      <c r="BC64" s="26">
        <f t="shared" ref="BC64:BD64" si="740">SUM(AW64+AZ64)</f>
        <v>0</v>
      </c>
      <c r="BD64" s="26">
        <f t="shared" si="740"/>
        <v>0</v>
      </c>
      <c r="BE64" s="27">
        <f t="shared" si="668"/>
        <v>0</v>
      </c>
      <c r="BF64" s="30">
        <f>Februari!BL64</f>
        <v>5</v>
      </c>
      <c r="BG64" s="26">
        <f>Februari!BM64</f>
        <v>11</v>
      </c>
      <c r="BH64" s="26">
        <f t="shared" si="669"/>
        <v>16</v>
      </c>
      <c r="BI64" s="48">
        <v>2</v>
      </c>
      <c r="BJ64" s="46">
        <v>1</v>
      </c>
      <c r="BK64" s="26">
        <f t="shared" si="670"/>
        <v>3</v>
      </c>
      <c r="BL64" s="26">
        <f t="shared" ref="BL64:BM64" si="741">SUM(BF64+BI64)</f>
        <v>7</v>
      </c>
      <c r="BM64" s="26">
        <f t="shared" si="741"/>
        <v>12</v>
      </c>
      <c r="BN64" s="27">
        <f t="shared" si="672"/>
        <v>19</v>
      </c>
      <c r="BO64" s="28">
        <f>Februari!BU64</f>
        <v>2</v>
      </c>
      <c r="BP64" s="28">
        <f>Februari!BV64</f>
        <v>0</v>
      </c>
      <c r="BQ64" s="26">
        <f t="shared" si="673"/>
        <v>2</v>
      </c>
      <c r="BR64" s="25">
        <v>0</v>
      </c>
      <c r="BS64" s="25">
        <v>0</v>
      </c>
      <c r="BT64" s="26">
        <f t="shared" si="674"/>
        <v>0</v>
      </c>
      <c r="BU64" s="26">
        <f t="shared" ref="BU64:BV64" si="742">SUM(BO64+BR64)</f>
        <v>2</v>
      </c>
      <c r="BV64" s="26">
        <f t="shared" si="742"/>
        <v>0</v>
      </c>
      <c r="BW64" s="27">
        <f t="shared" si="676"/>
        <v>2</v>
      </c>
      <c r="BX64" s="30">
        <f>Februari!CD64</f>
        <v>2</v>
      </c>
      <c r="BY64" s="26">
        <f>Februari!CE64</f>
        <v>1</v>
      </c>
      <c r="BZ64" s="26">
        <f t="shared" si="677"/>
        <v>3</v>
      </c>
      <c r="CA64" s="25">
        <v>1</v>
      </c>
      <c r="CB64" s="26"/>
      <c r="CC64" s="26">
        <f t="shared" si="678"/>
        <v>1</v>
      </c>
      <c r="CD64" s="26">
        <f t="shared" ref="CD64:CE64" si="743">SUM(BX64+CA64)</f>
        <v>3</v>
      </c>
      <c r="CE64" s="26">
        <f t="shared" si="743"/>
        <v>1</v>
      </c>
      <c r="CF64" s="27">
        <f t="shared" si="680"/>
        <v>4</v>
      </c>
      <c r="CG64" s="28">
        <f>Februari!CM64</f>
        <v>0</v>
      </c>
      <c r="CH64" s="28">
        <f>Februari!CN64</f>
        <v>0</v>
      </c>
      <c r="CI64" s="26">
        <f t="shared" si="681"/>
        <v>0</v>
      </c>
      <c r="CJ64" s="25">
        <v>0</v>
      </c>
      <c r="CK64" s="25">
        <v>0</v>
      </c>
      <c r="CL64" s="26">
        <f t="shared" si="682"/>
        <v>0</v>
      </c>
      <c r="CM64" s="26">
        <f t="shared" ref="CM64:CN64" si="744">SUM(CG64+CJ64)</f>
        <v>0</v>
      </c>
      <c r="CN64" s="26">
        <f t="shared" si="744"/>
        <v>0</v>
      </c>
      <c r="CO64" s="27">
        <f t="shared" si="684"/>
        <v>0</v>
      </c>
      <c r="CP64" s="105">
        <f ca="1">IFERROR(__xludf.DUMMYFUNCTION("""COMPUTED_VALUE"""),1)</f>
        <v>1</v>
      </c>
      <c r="CQ64" s="106">
        <f ca="1">IFERROR(__xludf.DUMMYFUNCTION("""COMPUTED_VALUE"""),12)</f>
        <v>12</v>
      </c>
      <c r="CR64" s="106">
        <f ca="1">IFERROR(__xludf.DUMMYFUNCTION("""COMPUTED_VALUE"""),13)</f>
        <v>13</v>
      </c>
      <c r="CS64" s="100">
        <f ca="1">IFERROR(__xludf.DUMMYFUNCTION("""COMPUTED_VALUE"""),1)</f>
        <v>1</v>
      </c>
      <c r="CT64" s="100">
        <f ca="1">IFERROR(__xludf.DUMMYFUNCTION("""COMPUTED_VALUE"""),18)</f>
        <v>18</v>
      </c>
      <c r="CU64" s="100">
        <f ca="1">IFERROR(__xludf.DUMMYFUNCTION("""COMPUTED_VALUE"""),19)</f>
        <v>19</v>
      </c>
      <c r="CV64" s="106">
        <f ca="1">IFERROR(__xludf.DUMMYFUNCTION("""COMPUTED_VALUE"""),2)</f>
        <v>2</v>
      </c>
      <c r="CW64" s="106">
        <f ca="1">IFERROR(__xludf.DUMMYFUNCTION("""COMPUTED_VALUE"""),30)</f>
        <v>30</v>
      </c>
      <c r="CX64" s="107">
        <f ca="1">IFERROR(__xludf.DUMMYFUNCTION("""COMPUTED_VALUE"""),32)</f>
        <v>32</v>
      </c>
      <c r="CY64" s="28">
        <f>Februari!DE64</f>
        <v>0</v>
      </c>
      <c r="CZ64" s="28">
        <f>Februari!DF64</f>
        <v>0</v>
      </c>
      <c r="DA64" s="26">
        <f t="shared" si="685"/>
        <v>0</v>
      </c>
      <c r="DB64" s="25">
        <v>0</v>
      </c>
      <c r="DC64" s="25">
        <v>0</v>
      </c>
      <c r="DD64" s="26">
        <f t="shared" si="686"/>
        <v>0</v>
      </c>
      <c r="DE64" s="26">
        <f t="shared" ref="DE64:DF64" si="745">SUM(CY64+DB64)</f>
        <v>0</v>
      </c>
      <c r="DF64" s="26">
        <f t="shared" si="745"/>
        <v>0</v>
      </c>
      <c r="DG64" s="27">
        <f t="shared" si="688"/>
        <v>0</v>
      </c>
      <c r="DH64" s="30">
        <f>Februari!DN64</f>
        <v>13</v>
      </c>
      <c r="DI64" s="26">
        <f>Februari!DO64</f>
        <v>11</v>
      </c>
      <c r="DJ64" s="26">
        <f t="shared" si="689"/>
        <v>24</v>
      </c>
      <c r="DK64" s="25">
        <v>11</v>
      </c>
      <c r="DL64" s="25">
        <v>4</v>
      </c>
      <c r="DM64" s="26">
        <f t="shared" si="690"/>
        <v>15</v>
      </c>
      <c r="DN64" s="26">
        <f t="shared" ref="DN64:DO64" si="746">SUM(DH64+DK64)</f>
        <v>24</v>
      </c>
      <c r="DO64" s="26">
        <f t="shared" si="746"/>
        <v>15</v>
      </c>
      <c r="DP64" s="27">
        <f t="shared" si="692"/>
        <v>39</v>
      </c>
      <c r="DQ64" s="28">
        <f>Februari!DW64</f>
        <v>0</v>
      </c>
      <c r="DR64" s="28">
        <f>Februari!DX64</f>
        <v>0</v>
      </c>
      <c r="DS64" s="26">
        <f t="shared" si="693"/>
        <v>0</v>
      </c>
      <c r="DT64" s="25">
        <v>1</v>
      </c>
      <c r="DU64" s="26"/>
      <c r="DV64" s="26">
        <f t="shared" si="694"/>
        <v>1</v>
      </c>
      <c r="DW64" s="26">
        <f t="shared" ref="DW64:DX64" si="747">SUM(DQ64+DT64)</f>
        <v>1</v>
      </c>
      <c r="DX64" s="26">
        <f t="shared" si="747"/>
        <v>0</v>
      </c>
      <c r="DY64" s="27">
        <f t="shared" si="696"/>
        <v>1</v>
      </c>
      <c r="DZ64" s="30">
        <f>Februari!EF64</f>
        <v>3</v>
      </c>
      <c r="EA64" s="26">
        <f>Februari!EG64</f>
        <v>0</v>
      </c>
      <c r="EB64" s="26">
        <f t="shared" si="697"/>
        <v>3</v>
      </c>
      <c r="EC64" s="25">
        <v>3</v>
      </c>
      <c r="ED64" s="26"/>
      <c r="EE64" s="26">
        <f t="shared" si="698"/>
        <v>3</v>
      </c>
      <c r="EF64" s="26">
        <f t="shared" ref="EF64:EG64" si="748">SUM(DZ64+EC64)</f>
        <v>6</v>
      </c>
      <c r="EG64" s="26">
        <f t="shared" si="748"/>
        <v>0</v>
      </c>
      <c r="EH64" s="27">
        <f t="shared" si="700"/>
        <v>6</v>
      </c>
      <c r="EI64" s="30">
        <f>Februari!EO64</f>
        <v>0</v>
      </c>
      <c r="EJ64" s="26">
        <f>Februari!EP64</f>
        <v>0</v>
      </c>
      <c r="EK64" s="26">
        <f t="shared" si="701"/>
        <v>0</v>
      </c>
      <c r="EL64" s="26"/>
      <c r="EM64" s="26"/>
      <c r="EN64" s="26">
        <f t="shared" si="702"/>
        <v>0</v>
      </c>
      <c r="EO64" s="26">
        <f t="shared" ref="EO64:EP64" si="749">SUM(EI64+EL64)</f>
        <v>0</v>
      </c>
      <c r="EP64" s="26">
        <f t="shared" si="749"/>
        <v>0</v>
      </c>
      <c r="EQ64" s="27">
        <f t="shared" si="704"/>
        <v>0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30">
        <f>Februari!J65</f>
        <v>0</v>
      </c>
      <c r="E65" s="26">
        <f>Februari!K65</f>
        <v>0</v>
      </c>
      <c r="F65" s="26">
        <f t="shared" si="645"/>
        <v>0</v>
      </c>
      <c r="G65" s="92"/>
      <c r="H65" s="59">
        <v>0</v>
      </c>
      <c r="I65" s="26">
        <f t="shared" si="646"/>
        <v>0</v>
      </c>
      <c r="J65" s="26">
        <f t="shared" ref="J65:K65" si="750">SUM(D65+G65)</f>
        <v>0</v>
      </c>
      <c r="K65" s="26">
        <f t="shared" si="750"/>
        <v>0</v>
      </c>
      <c r="L65" s="27">
        <f t="shared" si="648"/>
        <v>0</v>
      </c>
      <c r="M65" s="28">
        <f>Februari!S65</f>
        <v>0</v>
      </c>
      <c r="N65" s="26">
        <f>Februari!T65</f>
        <v>0</v>
      </c>
      <c r="O65" s="26">
        <f t="shared" si="649"/>
        <v>0</v>
      </c>
      <c r="P65" s="25">
        <v>0</v>
      </c>
      <c r="Q65" s="25">
        <v>0</v>
      </c>
      <c r="R65" s="26">
        <f t="shared" si="650"/>
        <v>0</v>
      </c>
      <c r="S65" s="26">
        <f t="shared" ref="S65:T65" si="751">SUM(M65+P65)</f>
        <v>0</v>
      </c>
      <c r="T65" s="26">
        <f t="shared" si="751"/>
        <v>0</v>
      </c>
      <c r="U65" s="27">
        <f t="shared" si="652"/>
        <v>0</v>
      </c>
      <c r="V65" s="28">
        <f>Februari!AB65</f>
        <v>0</v>
      </c>
      <c r="W65" s="28">
        <f>Februari!AC65</f>
        <v>0</v>
      </c>
      <c r="X65" s="26">
        <f t="shared" si="653"/>
        <v>0</v>
      </c>
      <c r="Y65" s="26"/>
      <c r="Z65" s="26"/>
      <c r="AA65" s="26">
        <f t="shared" si="654"/>
        <v>0</v>
      </c>
      <c r="AB65" s="26">
        <f t="shared" ref="AB65:AC65" si="752">SUM(V65+Y65)</f>
        <v>0</v>
      </c>
      <c r="AC65" s="26">
        <f t="shared" si="752"/>
        <v>0</v>
      </c>
      <c r="AD65" s="27">
        <f t="shared" si="656"/>
        <v>0</v>
      </c>
      <c r="AE65" s="28">
        <f>Februari!AK65</f>
        <v>1</v>
      </c>
      <c r="AF65" s="28">
        <f>Februari!AL65</f>
        <v>0</v>
      </c>
      <c r="AG65" s="26">
        <f t="shared" si="657"/>
        <v>1</v>
      </c>
      <c r="AH65" s="25">
        <v>0</v>
      </c>
      <c r="AI65" s="25">
        <v>0</v>
      </c>
      <c r="AJ65" s="26">
        <f t="shared" si="658"/>
        <v>0</v>
      </c>
      <c r="AK65" s="26">
        <f t="shared" ref="AK65:AL65" si="753">SUM(AE65+AH65)</f>
        <v>1</v>
      </c>
      <c r="AL65" s="26">
        <f t="shared" si="753"/>
        <v>0</v>
      </c>
      <c r="AM65" s="27">
        <f t="shared" si="660"/>
        <v>1</v>
      </c>
      <c r="AN65" s="30">
        <f>Februari!AT65</f>
        <v>2</v>
      </c>
      <c r="AO65" s="26">
        <f>Februari!AU65</f>
        <v>8</v>
      </c>
      <c r="AP65" s="26">
        <f t="shared" si="661"/>
        <v>10</v>
      </c>
      <c r="AQ65" s="25">
        <v>0</v>
      </c>
      <c r="AR65" s="25">
        <v>10</v>
      </c>
      <c r="AS65" s="26">
        <f t="shared" si="662"/>
        <v>10</v>
      </c>
      <c r="AT65" s="26">
        <f t="shared" ref="AT65:AU65" si="754">SUM(AN65+AQ65)</f>
        <v>2</v>
      </c>
      <c r="AU65" s="26">
        <f t="shared" si="754"/>
        <v>18</v>
      </c>
      <c r="AV65" s="27">
        <f t="shared" si="664"/>
        <v>20</v>
      </c>
      <c r="AW65" s="28">
        <f>Februari!BC65</f>
        <v>0</v>
      </c>
      <c r="AX65" s="28">
        <f>Februari!BD65</f>
        <v>0</v>
      </c>
      <c r="AY65" s="26">
        <f t="shared" si="665"/>
        <v>0</v>
      </c>
      <c r="AZ65" s="25">
        <v>0</v>
      </c>
      <c r="BA65" s="25">
        <v>0</v>
      </c>
      <c r="BB65" s="26">
        <f t="shared" si="666"/>
        <v>0</v>
      </c>
      <c r="BC65" s="26">
        <f t="shared" ref="BC65:BD65" si="755">SUM(AW65+AZ65)</f>
        <v>0</v>
      </c>
      <c r="BD65" s="26">
        <f t="shared" si="755"/>
        <v>0</v>
      </c>
      <c r="BE65" s="27">
        <f t="shared" si="668"/>
        <v>0</v>
      </c>
      <c r="BF65" s="30">
        <f>Februari!BL65</f>
        <v>0</v>
      </c>
      <c r="BG65" s="26">
        <f>Februari!BM65</f>
        <v>11</v>
      </c>
      <c r="BH65" s="26">
        <f t="shared" si="669"/>
        <v>11</v>
      </c>
      <c r="BI65" s="60"/>
      <c r="BJ65" s="46">
        <v>1</v>
      </c>
      <c r="BK65" s="26">
        <f t="shared" si="670"/>
        <v>1</v>
      </c>
      <c r="BL65" s="26">
        <f t="shared" ref="BL65:BM65" si="756">SUM(BF65+BI65)</f>
        <v>0</v>
      </c>
      <c r="BM65" s="26">
        <f t="shared" si="756"/>
        <v>12</v>
      </c>
      <c r="BN65" s="27">
        <f t="shared" si="672"/>
        <v>12</v>
      </c>
      <c r="BO65" s="28">
        <f>Februari!BU65</f>
        <v>2</v>
      </c>
      <c r="BP65" s="28">
        <f>Februari!BV65</f>
        <v>0</v>
      </c>
      <c r="BQ65" s="26">
        <f t="shared" si="673"/>
        <v>2</v>
      </c>
      <c r="BR65" s="25">
        <v>0</v>
      </c>
      <c r="BS65" s="25">
        <v>0</v>
      </c>
      <c r="BT65" s="26">
        <f t="shared" si="674"/>
        <v>0</v>
      </c>
      <c r="BU65" s="26">
        <f t="shared" ref="BU65:BV65" si="757">SUM(BO65+BR65)</f>
        <v>2</v>
      </c>
      <c r="BV65" s="26">
        <f t="shared" si="757"/>
        <v>0</v>
      </c>
      <c r="BW65" s="27">
        <f t="shared" si="676"/>
        <v>2</v>
      </c>
      <c r="BX65" s="30">
        <f>Februari!CD65</f>
        <v>0</v>
      </c>
      <c r="BY65" s="26">
        <f>Februari!CE65</f>
        <v>1</v>
      </c>
      <c r="BZ65" s="26">
        <f t="shared" si="677"/>
        <v>1</v>
      </c>
      <c r="CA65" s="26"/>
      <c r="CB65" s="26"/>
      <c r="CC65" s="26">
        <f t="shared" si="678"/>
        <v>0</v>
      </c>
      <c r="CD65" s="26">
        <f t="shared" ref="CD65:CE65" si="758">SUM(BX65+CA65)</f>
        <v>0</v>
      </c>
      <c r="CE65" s="26">
        <f t="shared" si="758"/>
        <v>1</v>
      </c>
      <c r="CF65" s="27">
        <f t="shared" si="680"/>
        <v>1</v>
      </c>
      <c r="CG65" s="28">
        <f>Februari!CM65</f>
        <v>0</v>
      </c>
      <c r="CH65" s="28">
        <f>Februari!CN65</f>
        <v>0</v>
      </c>
      <c r="CI65" s="26">
        <f t="shared" si="681"/>
        <v>0</v>
      </c>
      <c r="CJ65" s="25">
        <v>0</v>
      </c>
      <c r="CK65" s="25">
        <v>0</v>
      </c>
      <c r="CL65" s="26">
        <f t="shared" si="682"/>
        <v>0</v>
      </c>
      <c r="CM65" s="26">
        <f t="shared" ref="CM65:CN65" si="759">SUM(CG65+CJ65)</f>
        <v>0</v>
      </c>
      <c r="CN65" s="26">
        <f t="shared" si="759"/>
        <v>0</v>
      </c>
      <c r="CO65" s="27">
        <f t="shared" si="684"/>
        <v>0</v>
      </c>
      <c r="CP65" s="105"/>
      <c r="CQ65" s="106">
        <f ca="1">IFERROR(__xludf.DUMMYFUNCTION("""COMPUTED_VALUE"""),12)</f>
        <v>12</v>
      </c>
      <c r="CR65" s="106">
        <f ca="1">IFERROR(__xludf.DUMMYFUNCTION("""COMPUTED_VALUE"""),12)</f>
        <v>12</v>
      </c>
      <c r="CS65" s="100"/>
      <c r="CT65" s="100">
        <f ca="1">IFERROR(__xludf.DUMMYFUNCTION("""COMPUTED_VALUE"""),18)</f>
        <v>18</v>
      </c>
      <c r="CU65" s="100">
        <f ca="1">IFERROR(__xludf.DUMMYFUNCTION("""COMPUTED_VALUE"""),18)</f>
        <v>18</v>
      </c>
      <c r="CV65" s="106"/>
      <c r="CW65" s="106">
        <f ca="1">IFERROR(__xludf.DUMMYFUNCTION("""COMPUTED_VALUE"""),30)</f>
        <v>30</v>
      </c>
      <c r="CX65" s="107">
        <f ca="1">IFERROR(__xludf.DUMMYFUNCTION("""COMPUTED_VALUE"""),30)</f>
        <v>30</v>
      </c>
      <c r="CY65" s="28">
        <f>Februari!DE65</f>
        <v>0</v>
      </c>
      <c r="CZ65" s="28">
        <f>Februari!DF65</f>
        <v>0</v>
      </c>
      <c r="DA65" s="26">
        <f t="shared" si="685"/>
        <v>0</v>
      </c>
      <c r="DB65" s="25">
        <v>0</v>
      </c>
      <c r="DC65" s="25">
        <v>0</v>
      </c>
      <c r="DD65" s="26">
        <f t="shared" si="686"/>
        <v>0</v>
      </c>
      <c r="DE65" s="26">
        <f t="shared" ref="DE65:DF65" si="760">SUM(CY65+DB65)</f>
        <v>0</v>
      </c>
      <c r="DF65" s="26">
        <f t="shared" si="760"/>
        <v>0</v>
      </c>
      <c r="DG65" s="27">
        <f t="shared" si="688"/>
        <v>0</v>
      </c>
      <c r="DH65" s="30">
        <f>Februari!DN65</f>
        <v>0</v>
      </c>
      <c r="DI65" s="26">
        <f>Februari!DO65</f>
        <v>11</v>
      </c>
      <c r="DJ65" s="26">
        <f t="shared" si="689"/>
        <v>11</v>
      </c>
      <c r="DK65" s="26"/>
      <c r="DL65" s="25">
        <v>4</v>
      </c>
      <c r="DM65" s="26">
        <f t="shared" si="690"/>
        <v>4</v>
      </c>
      <c r="DN65" s="26">
        <f t="shared" ref="DN65:DO65" si="761">SUM(DH65+DK65)</f>
        <v>0</v>
      </c>
      <c r="DO65" s="26">
        <f t="shared" si="761"/>
        <v>15</v>
      </c>
      <c r="DP65" s="27">
        <f t="shared" si="692"/>
        <v>15</v>
      </c>
      <c r="DQ65" s="28">
        <f>Februari!DW65</f>
        <v>0</v>
      </c>
      <c r="DR65" s="28">
        <f>Februari!DX65</f>
        <v>0</v>
      </c>
      <c r="DS65" s="26">
        <f t="shared" si="693"/>
        <v>0</v>
      </c>
      <c r="DT65" s="26"/>
      <c r="DU65" s="26"/>
      <c r="DV65" s="26">
        <f t="shared" si="694"/>
        <v>0</v>
      </c>
      <c r="DW65" s="26">
        <f t="shared" ref="DW65:DX65" si="762">SUM(DQ65+DT65)</f>
        <v>0</v>
      </c>
      <c r="DX65" s="26">
        <f t="shared" si="762"/>
        <v>0</v>
      </c>
      <c r="DY65" s="27">
        <f t="shared" si="696"/>
        <v>0</v>
      </c>
      <c r="DZ65" s="30">
        <f>Februari!EF65</f>
        <v>0</v>
      </c>
      <c r="EA65" s="26">
        <f>Februari!EG65</f>
        <v>0</v>
      </c>
      <c r="EB65" s="26">
        <f t="shared" si="697"/>
        <v>0</v>
      </c>
      <c r="EC65" s="26"/>
      <c r="ED65" s="26"/>
      <c r="EE65" s="26">
        <f t="shared" si="698"/>
        <v>0</v>
      </c>
      <c r="EF65" s="26">
        <f t="shared" ref="EF65:EG65" si="763">SUM(DZ65+EC65)</f>
        <v>0</v>
      </c>
      <c r="EG65" s="26">
        <f t="shared" si="763"/>
        <v>0</v>
      </c>
      <c r="EH65" s="27">
        <f t="shared" si="700"/>
        <v>0</v>
      </c>
      <c r="EI65" s="30">
        <f>Februari!EO65</f>
        <v>0</v>
      </c>
      <c r="EJ65" s="26">
        <f>Februari!EP65</f>
        <v>0</v>
      </c>
      <c r="EK65" s="26">
        <f t="shared" si="701"/>
        <v>0</v>
      </c>
      <c r="EL65" s="26"/>
      <c r="EM65" s="26"/>
      <c r="EN65" s="26">
        <f t="shared" si="702"/>
        <v>0</v>
      </c>
      <c r="EO65" s="26">
        <f t="shared" ref="EO65:EP65" si="764">SUM(EI65+EL65)</f>
        <v>0</v>
      </c>
      <c r="EP65" s="26">
        <f t="shared" si="764"/>
        <v>0</v>
      </c>
      <c r="EQ65" s="27">
        <f t="shared" si="704"/>
        <v>0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30">
        <f>Februari!J66</f>
        <v>0</v>
      </c>
      <c r="E66" s="26">
        <f>Februari!K66</f>
        <v>0</v>
      </c>
      <c r="F66" s="26">
        <f t="shared" si="645"/>
        <v>0</v>
      </c>
      <c r="G66" s="92"/>
      <c r="H66" s="59">
        <v>0</v>
      </c>
      <c r="I66" s="26">
        <f t="shared" si="646"/>
        <v>0</v>
      </c>
      <c r="J66" s="26">
        <f t="shared" ref="J66:K66" si="765">SUM(D66+G66)</f>
        <v>0</v>
      </c>
      <c r="K66" s="26">
        <f t="shared" si="765"/>
        <v>0</v>
      </c>
      <c r="L66" s="27">
        <f t="shared" si="648"/>
        <v>0</v>
      </c>
      <c r="M66" s="28">
        <f>Februari!S66</f>
        <v>0</v>
      </c>
      <c r="N66" s="26">
        <f>Februari!T66</f>
        <v>0</v>
      </c>
      <c r="O66" s="26">
        <f t="shared" si="649"/>
        <v>0</v>
      </c>
      <c r="P66" s="25">
        <v>0</v>
      </c>
      <c r="Q66" s="25">
        <v>0</v>
      </c>
      <c r="R66" s="26">
        <f t="shared" si="650"/>
        <v>0</v>
      </c>
      <c r="S66" s="26">
        <f t="shared" ref="S66:T66" si="766">SUM(M66+P66)</f>
        <v>0</v>
      </c>
      <c r="T66" s="26">
        <f t="shared" si="766"/>
        <v>0</v>
      </c>
      <c r="U66" s="27">
        <f t="shared" si="652"/>
        <v>0</v>
      </c>
      <c r="V66" s="28">
        <f>Februari!AB66</f>
        <v>0</v>
      </c>
      <c r="W66" s="28">
        <f>Februari!AC66</f>
        <v>0</v>
      </c>
      <c r="X66" s="26">
        <f t="shared" si="653"/>
        <v>0</v>
      </c>
      <c r="Y66" s="26"/>
      <c r="Z66" s="26"/>
      <c r="AA66" s="26">
        <f t="shared" si="654"/>
        <v>0</v>
      </c>
      <c r="AB66" s="26">
        <f t="shared" ref="AB66:AC66" si="767">SUM(V66+Y66)</f>
        <v>0</v>
      </c>
      <c r="AC66" s="26">
        <f t="shared" si="767"/>
        <v>0</v>
      </c>
      <c r="AD66" s="27">
        <f t="shared" si="656"/>
        <v>0</v>
      </c>
      <c r="AE66" s="28">
        <f>Februari!AK66</f>
        <v>1</v>
      </c>
      <c r="AF66" s="28">
        <f>Februari!AL66</f>
        <v>0</v>
      </c>
      <c r="AG66" s="26">
        <f t="shared" si="657"/>
        <v>1</v>
      </c>
      <c r="AH66" s="25">
        <v>0</v>
      </c>
      <c r="AI66" s="25">
        <v>0</v>
      </c>
      <c r="AJ66" s="26">
        <f t="shared" si="658"/>
        <v>0</v>
      </c>
      <c r="AK66" s="26">
        <f t="shared" ref="AK66:AL66" si="768">SUM(AE66+AH66)</f>
        <v>1</v>
      </c>
      <c r="AL66" s="26">
        <f t="shared" si="768"/>
        <v>0</v>
      </c>
      <c r="AM66" s="27">
        <f t="shared" si="660"/>
        <v>1</v>
      </c>
      <c r="AN66" s="30">
        <f>Februari!AT66</f>
        <v>2</v>
      </c>
      <c r="AO66" s="26">
        <f>Februari!AU66</f>
        <v>8</v>
      </c>
      <c r="AP66" s="26">
        <f t="shared" si="661"/>
        <v>10</v>
      </c>
      <c r="AQ66" s="25">
        <v>0</v>
      </c>
      <c r="AR66" s="25">
        <v>10</v>
      </c>
      <c r="AS66" s="26">
        <f t="shared" si="662"/>
        <v>10</v>
      </c>
      <c r="AT66" s="26">
        <f t="shared" ref="AT66:AU66" si="769">SUM(AN66+AQ66)</f>
        <v>2</v>
      </c>
      <c r="AU66" s="26">
        <f t="shared" si="769"/>
        <v>18</v>
      </c>
      <c r="AV66" s="27">
        <f t="shared" si="664"/>
        <v>20</v>
      </c>
      <c r="AW66" s="28">
        <f>Februari!BC66</f>
        <v>0</v>
      </c>
      <c r="AX66" s="28">
        <f>Februari!BD66</f>
        <v>0</v>
      </c>
      <c r="AY66" s="26">
        <f t="shared" si="665"/>
        <v>0</v>
      </c>
      <c r="AZ66" s="25">
        <v>0</v>
      </c>
      <c r="BA66" s="25">
        <v>0</v>
      </c>
      <c r="BB66" s="26">
        <f t="shared" si="666"/>
        <v>0</v>
      </c>
      <c r="BC66" s="26">
        <f t="shared" ref="BC66:BD66" si="770">SUM(AW66+AZ66)</f>
        <v>0</v>
      </c>
      <c r="BD66" s="26">
        <f t="shared" si="770"/>
        <v>0</v>
      </c>
      <c r="BE66" s="27">
        <f t="shared" si="668"/>
        <v>0</v>
      </c>
      <c r="BF66" s="30">
        <f>Februari!BL66</f>
        <v>0</v>
      </c>
      <c r="BG66" s="26">
        <f>Februari!BM66</f>
        <v>11</v>
      </c>
      <c r="BH66" s="26">
        <f t="shared" si="669"/>
        <v>11</v>
      </c>
      <c r="BI66" s="60"/>
      <c r="BJ66" s="46">
        <v>1</v>
      </c>
      <c r="BK66" s="26">
        <f t="shared" si="670"/>
        <v>1</v>
      </c>
      <c r="BL66" s="26">
        <f t="shared" ref="BL66:BM66" si="771">SUM(BF66+BI66)</f>
        <v>0</v>
      </c>
      <c r="BM66" s="26">
        <f t="shared" si="771"/>
        <v>12</v>
      </c>
      <c r="BN66" s="27">
        <f t="shared" si="672"/>
        <v>12</v>
      </c>
      <c r="BO66" s="28">
        <f>Februari!BU66</f>
        <v>0</v>
      </c>
      <c r="BP66" s="28">
        <f>Februari!BV66</f>
        <v>0</v>
      </c>
      <c r="BQ66" s="26">
        <f t="shared" si="673"/>
        <v>0</v>
      </c>
      <c r="BR66" s="25">
        <v>0</v>
      </c>
      <c r="BS66" s="25">
        <v>0</v>
      </c>
      <c r="BT66" s="26">
        <f t="shared" si="674"/>
        <v>0</v>
      </c>
      <c r="BU66" s="26">
        <f t="shared" ref="BU66:BV66" si="772">SUM(BO66+BR66)</f>
        <v>0</v>
      </c>
      <c r="BV66" s="26">
        <f t="shared" si="772"/>
        <v>0</v>
      </c>
      <c r="BW66" s="27">
        <f t="shared" si="676"/>
        <v>0</v>
      </c>
      <c r="BX66" s="30">
        <f>Februari!CD66</f>
        <v>0</v>
      </c>
      <c r="BY66" s="26">
        <f>Februari!CE66</f>
        <v>1</v>
      </c>
      <c r="BZ66" s="26">
        <f t="shared" si="677"/>
        <v>1</v>
      </c>
      <c r="CA66" s="26"/>
      <c r="CB66" s="26"/>
      <c r="CC66" s="26">
        <f t="shared" si="678"/>
        <v>0</v>
      </c>
      <c r="CD66" s="26">
        <f t="shared" ref="CD66:CE66" si="773">SUM(BX66+CA66)</f>
        <v>0</v>
      </c>
      <c r="CE66" s="26">
        <f t="shared" si="773"/>
        <v>1</v>
      </c>
      <c r="CF66" s="27">
        <f t="shared" si="680"/>
        <v>1</v>
      </c>
      <c r="CG66" s="28">
        <f>Februari!CM66</f>
        <v>0</v>
      </c>
      <c r="CH66" s="28">
        <f>Februari!CN66</f>
        <v>0</v>
      </c>
      <c r="CI66" s="26">
        <f t="shared" si="681"/>
        <v>0</v>
      </c>
      <c r="CJ66" s="25">
        <v>0</v>
      </c>
      <c r="CK66" s="25">
        <v>0</v>
      </c>
      <c r="CL66" s="26">
        <f t="shared" si="682"/>
        <v>0</v>
      </c>
      <c r="CM66" s="26">
        <f t="shared" ref="CM66:CN66" si="774">SUM(CG66+CJ66)</f>
        <v>0</v>
      </c>
      <c r="CN66" s="26">
        <f t="shared" si="774"/>
        <v>0</v>
      </c>
      <c r="CO66" s="27">
        <f t="shared" si="684"/>
        <v>0</v>
      </c>
      <c r="CP66" s="105"/>
      <c r="CQ66" s="106">
        <f ca="1">IFERROR(__xludf.DUMMYFUNCTION("""COMPUTED_VALUE"""),12)</f>
        <v>12</v>
      </c>
      <c r="CR66" s="106">
        <f ca="1">IFERROR(__xludf.DUMMYFUNCTION("""COMPUTED_VALUE"""),12)</f>
        <v>12</v>
      </c>
      <c r="CS66" s="100"/>
      <c r="CT66" s="100">
        <f ca="1">IFERROR(__xludf.DUMMYFUNCTION("""COMPUTED_VALUE"""),18)</f>
        <v>18</v>
      </c>
      <c r="CU66" s="100">
        <f ca="1">IFERROR(__xludf.DUMMYFUNCTION("""COMPUTED_VALUE"""),18)</f>
        <v>18</v>
      </c>
      <c r="CV66" s="106"/>
      <c r="CW66" s="106">
        <f ca="1">IFERROR(__xludf.DUMMYFUNCTION("""COMPUTED_VALUE"""),30)</f>
        <v>30</v>
      </c>
      <c r="CX66" s="107">
        <f ca="1">IFERROR(__xludf.DUMMYFUNCTION("""COMPUTED_VALUE"""),30)</f>
        <v>30</v>
      </c>
      <c r="CY66" s="28">
        <f>Februari!DE66</f>
        <v>0</v>
      </c>
      <c r="CZ66" s="28">
        <f>Februari!DF66</f>
        <v>0</v>
      </c>
      <c r="DA66" s="26">
        <f t="shared" si="685"/>
        <v>0</v>
      </c>
      <c r="DB66" s="25">
        <v>0</v>
      </c>
      <c r="DC66" s="25">
        <v>0</v>
      </c>
      <c r="DD66" s="26">
        <f t="shared" si="686"/>
        <v>0</v>
      </c>
      <c r="DE66" s="26">
        <f t="shared" ref="DE66:DF66" si="775">SUM(CY66+DB66)</f>
        <v>0</v>
      </c>
      <c r="DF66" s="26">
        <f t="shared" si="775"/>
        <v>0</v>
      </c>
      <c r="DG66" s="27">
        <f t="shared" si="688"/>
        <v>0</v>
      </c>
      <c r="DH66" s="30">
        <f>Februari!DN66</f>
        <v>0</v>
      </c>
      <c r="DI66" s="26">
        <f>Februari!DO66</f>
        <v>11</v>
      </c>
      <c r="DJ66" s="26">
        <f t="shared" si="689"/>
        <v>11</v>
      </c>
      <c r="DK66" s="26"/>
      <c r="DL66" s="25">
        <v>4</v>
      </c>
      <c r="DM66" s="26">
        <f t="shared" si="690"/>
        <v>4</v>
      </c>
      <c r="DN66" s="26">
        <f t="shared" ref="DN66:DO66" si="776">SUM(DH66+DK66)</f>
        <v>0</v>
      </c>
      <c r="DO66" s="26">
        <f t="shared" si="776"/>
        <v>15</v>
      </c>
      <c r="DP66" s="27">
        <f t="shared" si="692"/>
        <v>15</v>
      </c>
      <c r="DQ66" s="28">
        <f>Februari!DW66</f>
        <v>0</v>
      </c>
      <c r="DR66" s="28">
        <f>Februari!DX66</f>
        <v>0</v>
      </c>
      <c r="DS66" s="26">
        <f t="shared" si="693"/>
        <v>0</v>
      </c>
      <c r="DT66" s="26"/>
      <c r="DU66" s="26"/>
      <c r="DV66" s="26">
        <f t="shared" si="694"/>
        <v>0</v>
      </c>
      <c r="DW66" s="26">
        <f t="shared" ref="DW66:DX66" si="777">SUM(DQ66+DT66)</f>
        <v>0</v>
      </c>
      <c r="DX66" s="26">
        <f t="shared" si="777"/>
        <v>0</v>
      </c>
      <c r="DY66" s="27">
        <f t="shared" si="696"/>
        <v>0</v>
      </c>
      <c r="DZ66" s="30">
        <f>Februari!EF66</f>
        <v>0</v>
      </c>
      <c r="EA66" s="26">
        <f>Februari!EG66</f>
        <v>0</v>
      </c>
      <c r="EB66" s="26">
        <f t="shared" si="697"/>
        <v>0</v>
      </c>
      <c r="EC66" s="26"/>
      <c r="ED66" s="26"/>
      <c r="EE66" s="26">
        <f t="shared" si="698"/>
        <v>0</v>
      </c>
      <c r="EF66" s="26">
        <f t="shared" ref="EF66:EG66" si="778">SUM(DZ66+EC66)</f>
        <v>0</v>
      </c>
      <c r="EG66" s="26">
        <f t="shared" si="778"/>
        <v>0</v>
      </c>
      <c r="EH66" s="27">
        <f t="shared" si="700"/>
        <v>0</v>
      </c>
      <c r="EI66" s="30">
        <f>Februari!EO66</f>
        <v>0</v>
      </c>
      <c r="EJ66" s="26">
        <f>Februari!EP66</f>
        <v>0</v>
      </c>
      <c r="EK66" s="26">
        <f t="shared" si="701"/>
        <v>0</v>
      </c>
      <c r="EL66" s="26"/>
      <c r="EM66" s="26"/>
      <c r="EN66" s="26">
        <f t="shared" si="702"/>
        <v>0</v>
      </c>
      <c r="EO66" s="26">
        <f t="shared" ref="EO66:EP66" si="779">SUM(EI66+EL66)</f>
        <v>0</v>
      </c>
      <c r="EP66" s="26">
        <f t="shared" si="779"/>
        <v>0</v>
      </c>
      <c r="EQ66" s="27">
        <f t="shared" si="704"/>
        <v>0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30">
        <f>Februari!J67</f>
        <v>0</v>
      </c>
      <c r="E67" s="26">
        <f>Februari!K67</f>
        <v>0</v>
      </c>
      <c r="F67" s="26">
        <f t="shared" si="645"/>
        <v>0</v>
      </c>
      <c r="G67" s="92"/>
      <c r="H67" s="59">
        <v>0</v>
      </c>
      <c r="I67" s="26">
        <f t="shared" si="646"/>
        <v>0</v>
      </c>
      <c r="J67" s="26">
        <f t="shared" ref="J67:K67" si="780">SUM(D67+G67)</f>
        <v>0</v>
      </c>
      <c r="K67" s="26">
        <f t="shared" si="780"/>
        <v>0</v>
      </c>
      <c r="L67" s="27">
        <f t="shared" si="648"/>
        <v>0</v>
      </c>
      <c r="M67" s="28">
        <f>Februari!S67</f>
        <v>0</v>
      </c>
      <c r="N67" s="26">
        <f>Februari!T67</f>
        <v>0</v>
      </c>
      <c r="O67" s="26">
        <f t="shared" si="649"/>
        <v>0</v>
      </c>
      <c r="P67" s="25">
        <v>0</v>
      </c>
      <c r="Q67" s="25">
        <v>0</v>
      </c>
      <c r="R67" s="26">
        <f t="shared" si="650"/>
        <v>0</v>
      </c>
      <c r="S67" s="26">
        <f t="shared" ref="S67:T67" si="781">SUM(M67+P67)</f>
        <v>0</v>
      </c>
      <c r="T67" s="26">
        <f t="shared" si="781"/>
        <v>0</v>
      </c>
      <c r="U67" s="27">
        <f t="shared" si="652"/>
        <v>0</v>
      </c>
      <c r="V67" s="28">
        <f>Februari!AB67</f>
        <v>0</v>
      </c>
      <c r="W67" s="28">
        <f>Februari!AC67</f>
        <v>0</v>
      </c>
      <c r="X67" s="26">
        <f t="shared" si="653"/>
        <v>0</v>
      </c>
      <c r="Y67" s="26"/>
      <c r="Z67" s="26"/>
      <c r="AA67" s="26">
        <f t="shared" si="654"/>
        <v>0</v>
      </c>
      <c r="AB67" s="26">
        <f t="shared" ref="AB67:AC67" si="782">SUM(V67+Y67)</f>
        <v>0</v>
      </c>
      <c r="AC67" s="26">
        <f t="shared" si="782"/>
        <v>0</v>
      </c>
      <c r="AD67" s="27">
        <f t="shared" si="656"/>
        <v>0</v>
      </c>
      <c r="AE67" s="28">
        <f>Februari!AK67</f>
        <v>1</v>
      </c>
      <c r="AF67" s="28">
        <f>Februari!AL67</f>
        <v>0</v>
      </c>
      <c r="AG67" s="26">
        <f t="shared" si="657"/>
        <v>1</v>
      </c>
      <c r="AH67" s="25">
        <v>0</v>
      </c>
      <c r="AI67" s="25">
        <v>0</v>
      </c>
      <c r="AJ67" s="26">
        <f t="shared" si="658"/>
        <v>0</v>
      </c>
      <c r="AK67" s="26">
        <f t="shared" ref="AK67:AL67" si="783">SUM(AE67+AH67)</f>
        <v>1</v>
      </c>
      <c r="AL67" s="26">
        <f t="shared" si="783"/>
        <v>0</v>
      </c>
      <c r="AM67" s="27">
        <f t="shared" si="660"/>
        <v>1</v>
      </c>
      <c r="AN67" s="30">
        <f>Februari!AT67</f>
        <v>2</v>
      </c>
      <c r="AO67" s="26">
        <f>Februari!AU67</f>
        <v>8</v>
      </c>
      <c r="AP67" s="26">
        <f t="shared" si="661"/>
        <v>10</v>
      </c>
      <c r="AQ67" s="25">
        <v>0</v>
      </c>
      <c r="AR67" s="25">
        <v>10</v>
      </c>
      <c r="AS67" s="26">
        <f t="shared" si="662"/>
        <v>10</v>
      </c>
      <c r="AT67" s="26">
        <f t="shared" ref="AT67:AU67" si="784">SUM(AN67+AQ67)</f>
        <v>2</v>
      </c>
      <c r="AU67" s="26">
        <f t="shared" si="784"/>
        <v>18</v>
      </c>
      <c r="AV67" s="27">
        <f t="shared" si="664"/>
        <v>20</v>
      </c>
      <c r="AW67" s="28">
        <f>Februari!BC67</f>
        <v>0</v>
      </c>
      <c r="AX67" s="28">
        <f>Februari!BD67</f>
        <v>0</v>
      </c>
      <c r="AY67" s="26">
        <f t="shared" si="665"/>
        <v>0</v>
      </c>
      <c r="AZ67" s="25">
        <v>0</v>
      </c>
      <c r="BA67" s="25">
        <v>0</v>
      </c>
      <c r="BB67" s="26">
        <f t="shared" si="666"/>
        <v>0</v>
      </c>
      <c r="BC67" s="26">
        <f t="shared" ref="BC67:BD67" si="785">SUM(AW67+AZ67)</f>
        <v>0</v>
      </c>
      <c r="BD67" s="26">
        <f t="shared" si="785"/>
        <v>0</v>
      </c>
      <c r="BE67" s="27">
        <f t="shared" si="668"/>
        <v>0</v>
      </c>
      <c r="BF67" s="30">
        <f>Februari!BL67</f>
        <v>0</v>
      </c>
      <c r="BG67" s="26">
        <f>Februari!BM67</f>
        <v>11</v>
      </c>
      <c r="BH67" s="26">
        <f t="shared" si="669"/>
        <v>11</v>
      </c>
      <c r="BI67" s="60"/>
      <c r="BJ67" s="46">
        <v>1</v>
      </c>
      <c r="BK67" s="26">
        <f t="shared" si="670"/>
        <v>1</v>
      </c>
      <c r="BL67" s="26">
        <f t="shared" ref="BL67:BM67" si="786">SUM(BF67+BI67)</f>
        <v>0</v>
      </c>
      <c r="BM67" s="26">
        <f t="shared" si="786"/>
        <v>12</v>
      </c>
      <c r="BN67" s="27">
        <f t="shared" si="672"/>
        <v>12</v>
      </c>
      <c r="BO67" s="28">
        <f>Februari!BU67</f>
        <v>0</v>
      </c>
      <c r="BP67" s="28">
        <f>Februari!BV67</f>
        <v>0</v>
      </c>
      <c r="BQ67" s="26">
        <f t="shared" si="673"/>
        <v>0</v>
      </c>
      <c r="BR67" s="25">
        <v>0</v>
      </c>
      <c r="BS67" s="25">
        <v>0</v>
      </c>
      <c r="BT67" s="26">
        <f t="shared" si="674"/>
        <v>0</v>
      </c>
      <c r="BU67" s="26">
        <f t="shared" ref="BU67:BV67" si="787">SUM(BO67+BR67)</f>
        <v>0</v>
      </c>
      <c r="BV67" s="26">
        <f t="shared" si="787"/>
        <v>0</v>
      </c>
      <c r="BW67" s="27">
        <f t="shared" si="676"/>
        <v>0</v>
      </c>
      <c r="BX67" s="30">
        <f>Februari!CD67</f>
        <v>0</v>
      </c>
      <c r="BY67" s="26">
        <f>Februari!CE67</f>
        <v>1</v>
      </c>
      <c r="BZ67" s="26">
        <f t="shared" si="677"/>
        <v>1</v>
      </c>
      <c r="CA67" s="26"/>
      <c r="CB67" s="26"/>
      <c r="CC67" s="26">
        <f t="shared" si="678"/>
        <v>0</v>
      </c>
      <c r="CD67" s="26">
        <f t="shared" ref="CD67:CE67" si="788">SUM(BX67+CA67)</f>
        <v>0</v>
      </c>
      <c r="CE67" s="26">
        <f t="shared" si="788"/>
        <v>1</v>
      </c>
      <c r="CF67" s="27">
        <f t="shared" si="680"/>
        <v>1</v>
      </c>
      <c r="CG67" s="28">
        <f>Februari!CM67</f>
        <v>0</v>
      </c>
      <c r="CH67" s="28">
        <f>Februari!CN67</f>
        <v>0</v>
      </c>
      <c r="CI67" s="26">
        <f t="shared" si="681"/>
        <v>0</v>
      </c>
      <c r="CJ67" s="25">
        <v>0</v>
      </c>
      <c r="CK67" s="25">
        <v>0</v>
      </c>
      <c r="CL67" s="26">
        <f t="shared" si="682"/>
        <v>0</v>
      </c>
      <c r="CM67" s="26">
        <f t="shared" ref="CM67:CN67" si="789">SUM(CG67+CJ67)</f>
        <v>0</v>
      </c>
      <c r="CN67" s="26">
        <f t="shared" si="789"/>
        <v>0</v>
      </c>
      <c r="CO67" s="27">
        <f t="shared" si="684"/>
        <v>0</v>
      </c>
      <c r="CP67" s="105"/>
      <c r="CQ67" s="106">
        <f ca="1">IFERROR(__xludf.DUMMYFUNCTION("""COMPUTED_VALUE"""),12)</f>
        <v>12</v>
      </c>
      <c r="CR67" s="106">
        <f ca="1">IFERROR(__xludf.DUMMYFUNCTION("""COMPUTED_VALUE"""),12)</f>
        <v>12</v>
      </c>
      <c r="CS67" s="100"/>
      <c r="CT67" s="100">
        <f ca="1">IFERROR(__xludf.DUMMYFUNCTION("""COMPUTED_VALUE"""),18)</f>
        <v>18</v>
      </c>
      <c r="CU67" s="100">
        <f ca="1">IFERROR(__xludf.DUMMYFUNCTION("""COMPUTED_VALUE"""),18)</f>
        <v>18</v>
      </c>
      <c r="CV67" s="106"/>
      <c r="CW67" s="106">
        <f ca="1">IFERROR(__xludf.DUMMYFUNCTION("""COMPUTED_VALUE"""),30)</f>
        <v>30</v>
      </c>
      <c r="CX67" s="107">
        <f ca="1">IFERROR(__xludf.DUMMYFUNCTION("""COMPUTED_VALUE"""),30)</f>
        <v>30</v>
      </c>
      <c r="CY67" s="28">
        <f>Februari!DE67</f>
        <v>0</v>
      </c>
      <c r="CZ67" s="28">
        <f>Februari!DF67</f>
        <v>0</v>
      </c>
      <c r="DA67" s="26">
        <f t="shared" si="685"/>
        <v>0</v>
      </c>
      <c r="DB67" s="25">
        <v>0</v>
      </c>
      <c r="DC67" s="25">
        <v>0</v>
      </c>
      <c r="DD67" s="26">
        <f t="shared" si="686"/>
        <v>0</v>
      </c>
      <c r="DE67" s="26">
        <f t="shared" ref="DE67:DF67" si="790">SUM(CY67+DB67)</f>
        <v>0</v>
      </c>
      <c r="DF67" s="26">
        <f t="shared" si="790"/>
        <v>0</v>
      </c>
      <c r="DG67" s="27">
        <f t="shared" si="688"/>
        <v>0</v>
      </c>
      <c r="DH67" s="30">
        <f>Februari!DN67</f>
        <v>0</v>
      </c>
      <c r="DI67" s="26">
        <f>Februari!DO67</f>
        <v>11</v>
      </c>
      <c r="DJ67" s="26">
        <f t="shared" si="689"/>
        <v>11</v>
      </c>
      <c r="DK67" s="26"/>
      <c r="DL67" s="25">
        <v>4</v>
      </c>
      <c r="DM67" s="26">
        <f t="shared" si="690"/>
        <v>4</v>
      </c>
      <c r="DN67" s="26">
        <f t="shared" ref="DN67:DO67" si="791">SUM(DH67+DK67)</f>
        <v>0</v>
      </c>
      <c r="DO67" s="26">
        <f t="shared" si="791"/>
        <v>15</v>
      </c>
      <c r="DP67" s="27">
        <f t="shared" si="692"/>
        <v>15</v>
      </c>
      <c r="DQ67" s="28">
        <f>Februari!DW67</f>
        <v>0</v>
      </c>
      <c r="DR67" s="28">
        <f>Februari!DX67</f>
        <v>0</v>
      </c>
      <c r="DS67" s="26">
        <f t="shared" si="693"/>
        <v>0</v>
      </c>
      <c r="DT67" s="26"/>
      <c r="DU67" s="26"/>
      <c r="DV67" s="26">
        <f t="shared" si="694"/>
        <v>0</v>
      </c>
      <c r="DW67" s="26">
        <f t="shared" ref="DW67:DX67" si="792">SUM(DQ67+DT67)</f>
        <v>0</v>
      </c>
      <c r="DX67" s="26">
        <f t="shared" si="792"/>
        <v>0</v>
      </c>
      <c r="DY67" s="27">
        <f t="shared" si="696"/>
        <v>0</v>
      </c>
      <c r="DZ67" s="30">
        <f>Februari!EF67</f>
        <v>0</v>
      </c>
      <c r="EA67" s="26">
        <f>Februari!EG67</f>
        <v>0</v>
      </c>
      <c r="EB67" s="26">
        <f t="shared" si="697"/>
        <v>0</v>
      </c>
      <c r="EC67" s="26"/>
      <c r="ED67" s="26"/>
      <c r="EE67" s="26">
        <f t="shared" si="698"/>
        <v>0</v>
      </c>
      <c r="EF67" s="26">
        <f t="shared" ref="EF67:EG67" si="793">SUM(DZ67+EC67)</f>
        <v>0</v>
      </c>
      <c r="EG67" s="26">
        <f t="shared" si="793"/>
        <v>0</v>
      </c>
      <c r="EH67" s="27">
        <f t="shared" si="700"/>
        <v>0</v>
      </c>
      <c r="EI67" s="30">
        <f>Februari!EO67</f>
        <v>0</v>
      </c>
      <c r="EJ67" s="26">
        <f>Februari!EP67</f>
        <v>0</v>
      </c>
      <c r="EK67" s="26">
        <f t="shared" si="701"/>
        <v>0</v>
      </c>
      <c r="EL67" s="26"/>
      <c r="EM67" s="26"/>
      <c r="EN67" s="26">
        <f t="shared" si="702"/>
        <v>0</v>
      </c>
      <c r="EO67" s="26">
        <f t="shared" ref="EO67:EP67" si="794">SUM(EI67+EL67)</f>
        <v>0</v>
      </c>
      <c r="EP67" s="26">
        <f t="shared" si="794"/>
        <v>0</v>
      </c>
      <c r="EQ67" s="27">
        <f t="shared" si="704"/>
        <v>0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30">
        <f>Februari!J68</f>
        <v>0</v>
      </c>
      <c r="E68" s="26">
        <f>Februari!K68</f>
        <v>0</v>
      </c>
      <c r="F68" s="26">
        <f t="shared" si="645"/>
        <v>0</v>
      </c>
      <c r="G68" s="68">
        <v>0</v>
      </c>
      <c r="H68" s="59">
        <v>0</v>
      </c>
      <c r="I68" s="26">
        <f t="shared" si="646"/>
        <v>0</v>
      </c>
      <c r="J68" s="26">
        <f t="shared" ref="J68:K68" si="795">SUM(D68+G68)</f>
        <v>0</v>
      </c>
      <c r="K68" s="26">
        <f t="shared" si="795"/>
        <v>0</v>
      </c>
      <c r="L68" s="27">
        <f t="shared" si="648"/>
        <v>0</v>
      </c>
      <c r="M68" s="28">
        <f>Februari!S68</f>
        <v>0</v>
      </c>
      <c r="N68" s="26">
        <f>Februari!T68</f>
        <v>0</v>
      </c>
      <c r="O68" s="26">
        <f t="shared" si="649"/>
        <v>0</v>
      </c>
      <c r="P68" s="25">
        <v>0</v>
      </c>
      <c r="Q68" s="25">
        <v>0</v>
      </c>
      <c r="R68" s="26">
        <f t="shared" si="650"/>
        <v>0</v>
      </c>
      <c r="S68" s="26">
        <f t="shared" ref="S68:T68" si="796">SUM(M68+P68)</f>
        <v>0</v>
      </c>
      <c r="T68" s="26">
        <f t="shared" si="796"/>
        <v>0</v>
      </c>
      <c r="U68" s="27">
        <f t="shared" si="652"/>
        <v>0</v>
      </c>
      <c r="V68" s="28">
        <f>Februari!AB68</f>
        <v>0</v>
      </c>
      <c r="W68" s="28">
        <f>Februari!AC68</f>
        <v>0</v>
      </c>
      <c r="X68" s="26">
        <f t="shared" si="653"/>
        <v>0</v>
      </c>
      <c r="Y68" s="26"/>
      <c r="Z68" s="26"/>
      <c r="AA68" s="26">
        <f t="shared" si="654"/>
        <v>0</v>
      </c>
      <c r="AB68" s="26">
        <f t="shared" ref="AB68:AC68" si="797">SUM(V68+Y68)</f>
        <v>0</v>
      </c>
      <c r="AC68" s="26">
        <f t="shared" si="797"/>
        <v>0</v>
      </c>
      <c r="AD68" s="27">
        <f t="shared" si="656"/>
        <v>0</v>
      </c>
      <c r="AE68" s="28">
        <f>Februari!AK68</f>
        <v>0</v>
      </c>
      <c r="AF68" s="28">
        <f>Februari!AL68</f>
        <v>0</v>
      </c>
      <c r="AG68" s="26">
        <f t="shared" si="657"/>
        <v>0</v>
      </c>
      <c r="AH68" s="25">
        <v>0</v>
      </c>
      <c r="AI68" s="25">
        <v>0</v>
      </c>
      <c r="AJ68" s="26">
        <f t="shared" si="658"/>
        <v>0</v>
      </c>
      <c r="AK68" s="26">
        <f t="shared" ref="AK68:AL68" si="798">SUM(AE68+AH68)</f>
        <v>0</v>
      </c>
      <c r="AL68" s="26">
        <f t="shared" si="798"/>
        <v>0</v>
      </c>
      <c r="AM68" s="27">
        <f t="shared" si="660"/>
        <v>0</v>
      </c>
      <c r="AN68" s="30">
        <f>Februari!AT68</f>
        <v>0</v>
      </c>
      <c r="AO68" s="26">
        <f>Februari!AU68</f>
        <v>0</v>
      </c>
      <c r="AP68" s="26">
        <f t="shared" si="661"/>
        <v>0</v>
      </c>
      <c r="AQ68" s="25">
        <v>0</v>
      </c>
      <c r="AR68" s="25">
        <v>0</v>
      </c>
      <c r="AS68" s="26">
        <f t="shared" si="662"/>
        <v>0</v>
      </c>
      <c r="AT68" s="26">
        <f t="shared" ref="AT68:AU68" si="799">SUM(AN68+AQ68)</f>
        <v>0</v>
      </c>
      <c r="AU68" s="26">
        <f t="shared" si="799"/>
        <v>0</v>
      </c>
      <c r="AV68" s="27">
        <f t="shared" si="664"/>
        <v>0</v>
      </c>
      <c r="AW68" s="28">
        <f>Februari!BC68</f>
        <v>0</v>
      </c>
      <c r="AX68" s="28">
        <f>Februari!BD68</f>
        <v>0</v>
      </c>
      <c r="AY68" s="26">
        <f t="shared" si="665"/>
        <v>0</v>
      </c>
      <c r="AZ68" s="25">
        <v>0</v>
      </c>
      <c r="BA68" s="25">
        <v>0</v>
      </c>
      <c r="BB68" s="26">
        <f t="shared" si="666"/>
        <v>0</v>
      </c>
      <c r="BC68" s="26">
        <f t="shared" ref="BC68:BD68" si="800">SUM(AW68+AZ68)</f>
        <v>0</v>
      </c>
      <c r="BD68" s="26">
        <f t="shared" si="800"/>
        <v>0</v>
      </c>
      <c r="BE68" s="27">
        <f t="shared" si="668"/>
        <v>0</v>
      </c>
      <c r="BF68" s="30">
        <f>Februari!BL68</f>
        <v>0</v>
      </c>
      <c r="BG68" s="26">
        <f>Februari!BM68</f>
        <v>0</v>
      </c>
      <c r="BH68" s="26">
        <f t="shared" si="669"/>
        <v>0</v>
      </c>
      <c r="BI68" s="48">
        <v>0</v>
      </c>
      <c r="BJ68" s="46">
        <v>0</v>
      </c>
      <c r="BK68" s="26">
        <f t="shared" si="670"/>
        <v>0</v>
      </c>
      <c r="BL68" s="26">
        <f t="shared" ref="BL68:BM68" si="801">SUM(BF68+BI68)</f>
        <v>0</v>
      </c>
      <c r="BM68" s="26">
        <f t="shared" si="801"/>
        <v>0</v>
      </c>
      <c r="BN68" s="27">
        <f t="shared" si="672"/>
        <v>0</v>
      </c>
      <c r="BO68" s="28">
        <f>Februari!BU68</f>
        <v>0</v>
      </c>
      <c r="BP68" s="28">
        <f>Februari!BV68</f>
        <v>0</v>
      </c>
      <c r="BQ68" s="26">
        <f t="shared" si="673"/>
        <v>0</v>
      </c>
      <c r="BR68" s="25">
        <v>0</v>
      </c>
      <c r="BS68" s="25">
        <v>0</v>
      </c>
      <c r="BT68" s="26">
        <f t="shared" si="674"/>
        <v>0</v>
      </c>
      <c r="BU68" s="26">
        <f t="shared" ref="BU68:BV68" si="802">SUM(BO68+BR68)</f>
        <v>0</v>
      </c>
      <c r="BV68" s="26">
        <f t="shared" si="802"/>
        <v>0</v>
      </c>
      <c r="BW68" s="27">
        <f t="shared" si="676"/>
        <v>0</v>
      </c>
      <c r="BX68" s="30">
        <f>Februari!CD68</f>
        <v>0</v>
      </c>
      <c r="BY68" s="26">
        <f>Februari!CE68</f>
        <v>0</v>
      </c>
      <c r="BZ68" s="26">
        <f t="shared" si="677"/>
        <v>0</v>
      </c>
      <c r="CA68" s="26"/>
      <c r="CB68" s="26"/>
      <c r="CC68" s="26">
        <f t="shared" si="678"/>
        <v>0</v>
      </c>
      <c r="CD68" s="26">
        <f t="shared" ref="CD68:CE68" si="803">SUM(BX68+CA68)</f>
        <v>0</v>
      </c>
      <c r="CE68" s="26">
        <f t="shared" si="803"/>
        <v>0</v>
      </c>
      <c r="CF68" s="27">
        <f t="shared" si="680"/>
        <v>0</v>
      </c>
      <c r="CG68" s="28">
        <f>Februari!CM68</f>
        <v>0</v>
      </c>
      <c r="CH68" s="28">
        <f>Februari!CN68</f>
        <v>0</v>
      </c>
      <c r="CI68" s="26">
        <f t="shared" si="681"/>
        <v>0</v>
      </c>
      <c r="CJ68" s="25">
        <v>0</v>
      </c>
      <c r="CK68" s="25">
        <v>0</v>
      </c>
      <c r="CL68" s="26">
        <f t="shared" si="682"/>
        <v>0</v>
      </c>
      <c r="CM68" s="26">
        <f t="shared" ref="CM68:CN68" si="804">SUM(CG68+CJ68)</f>
        <v>0</v>
      </c>
      <c r="CN68" s="26">
        <f t="shared" si="804"/>
        <v>0</v>
      </c>
      <c r="CO68" s="27">
        <f t="shared" si="684"/>
        <v>0</v>
      </c>
      <c r="CP68" s="105">
        <f ca="1">IFERROR(__xludf.DUMMYFUNCTION("""COMPUTED_VALUE"""),0)</f>
        <v>0</v>
      </c>
      <c r="CQ68" s="106">
        <f ca="1">IFERROR(__xludf.DUMMYFUNCTION("""COMPUTED_VALUE"""),0)</f>
        <v>0</v>
      </c>
      <c r="CR68" s="106">
        <f ca="1">IFERROR(__xludf.DUMMYFUNCTION("""COMPUTED_VALUE"""),0)</f>
        <v>0</v>
      </c>
      <c r="CS68" s="100">
        <f ca="1">IFERROR(__xludf.DUMMYFUNCTION("""COMPUTED_VALUE"""),0)</f>
        <v>0</v>
      </c>
      <c r="CT68" s="100">
        <f ca="1">IFERROR(__xludf.DUMMYFUNCTION("""COMPUTED_VALUE"""),0)</f>
        <v>0</v>
      </c>
      <c r="CU68" s="100">
        <f ca="1">IFERROR(__xludf.DUMMYFUNCTION("""COMPUTED_VALUE"""),0)</f>
        <v>0</v>
      </c>
      <c r="CV68" s="106">
        <f ca="1">IFERROR(__xludf.DUMMYFUNCTION("""COMPUTED_VALUE"""),0)</f>
        <v>0</v>
      </c>
      <c r="CW68" s="106">
        <f ca="1">IFERROR(__xludf.DUMMYFUNCTION("""COMPUTED_VALUE"""),0)</f>
        <v>0</v>
      </c>
      <c r="CX68" s="107">
        <f ca="1">IFERROR(__xludf.DUMMYFUNCTION("""COMPUTED_VALUE"""),0)</f>
        <v>0</v>
      </c>
      <c r="CY68" s="28">
        <f>Februari!DE68</f>
        <v>0</v>
      </c>
      <c r="CZ68" s="28">
        <f>Februari!DF68</f>
        <v>0</v>
      </c>
      <c r="DA68" s="26">
        <f t="shared" si="685"/>
        <v>0</v>
      </c>
      <c r="DB68" s="25">
        <v>0</v>
      </c>
      <c r="DC68" s="25">
        <v>0</v>
      </c>
      <c r="DD68" s="26">
        <f t="shared" si="686"/>
        <v>0</v>
      </c>
      <c r="DE68" s="26">
        <f t="shared" ref="DE68:DF68" si="805">SUM(CY68+DB68)</f>
        <v>0</v>
      </c>
      <c r="DF68" s="26">
        <f t="shared" si="805"/>
        <v>0</v>
      </c>
      <c r="DG68" s="27">
        <f t="shared" si="688"/>
        <v>0</v>
      </c>
      <c r="DH68" s="30">
        <f>Februari!DN68</f>
        <v>0</v>
      </c>
      <c r="DI68" s="26">
        <f>Februari!DO68</f>
        <v>0</v>
      </c>
      <c r="DJ68" s="26">
        <f t="shared" si="689"/>
        <v>0</v>
      </c>
      <c r="DK68" s="26"/>
      <c r="DL68" s="26"/>
      <c r="DM68" s="26">
        <f t="shared" si="690"/>
        <v>0</v>
      </c>
      <c r="DN68" s="26">
        <f t="shared" ref="DN68:DO68" si="806">SUM(DH68+DK68)</f>
        <v>0</v>
      </c>
      <c r="DO68" s="26">
        <f t="shared" si="806"/>
        <v>0</v>
      </c>
      <c r="DP68" s="27">
        <f t="shared" si="692"/>
        <v>0</v>
      </c>
      <c r="DQ68" s="28">
        <f>Februari!DW68</f>
        <v>0</v>
      </c>
      <c r="DR68" s="28">
        <f>Februari!DX68</f>
        <v>0</v>
      </c>
      <c r="DS68" s="26">
        <f t="shared" si="693"/>
        <v>0</v>
      </c>
      <c r="DT68" s="26"/>
      <c r="DU68" s="26"/>
      <c r="DV68" s="26">
        <f t="shared" si="694"/>
        <v>0</v>
      </c>
      <c r="DW68" s="26">
        <f t="shared" ref="DW68:DX68" si="807">SUM(DQ68+DT68)</f>
        <v>0</v>
      </c>
      <c r="DX68" s="26">
        <f t="shared" si="807"/>
        <v>0</v>
      </c>
      <c r="DY68" s="27">
        <f t="shared" si="696"/>
        <v>0</v>
      </c>
      <c r="DZ68" s="30">
        <f>Februari!EF68</f>
        <v>0</v>
      </c>
      <c r="EA68" s="26">
        <f>Februari!EG68</f>
        <v>0</v>
      </c>
      <c r="EB68" s="26">
        <f t="shared" si="697"/>
        <v>0</v>
      </c>
      <c r="EC68" s="26"/>
      <c r="ED68" s="26"/>
      <c r="EE68" s="26">
        <f t="shared" si="698"/>
        <v>0</v>
      </c>
      <c r="EF68" s="26">
        <f t="shared" ref="EF68:EG68" si="808">SUM(DZ68+EC68)</f>
        <v>0</v>
      </c>
      <c r="EG68" s="26">
        <f t="shared" si="808"/>
        <v>0</v>
      </c>
      <c r="EH68" s="27">
        <f t="shared" si="700"/>
        <v>0</v>
      </c>
      <c r="EI68" s="30">
        <f>Februari!EO68</f>
        <v>0</v>
      </c>
      <c r="EJ68" s="26">
        <f>Februari!EP68</f>
        <v>0</v>
      </c>
      <c r="EK68" s="26">
        <f t="shared" si="701"/>
        <v>0</v>
      </c>
      <c r="EL68" s="26"/>
      <c r="EM68" s="26"/>
      <c r="EN68" s="26">
        <f t="shared" si="702"/>
        <v>0</v>
      </c>
      <c r="EO68" s="26">
        <f t="shared" ref="EO68:EP68" si="809">SUM(EI68+EL68)</f>
        <v>0</v>
      </c>
      <c r="EP68" s="26">
        <f t="shared" si="809"/>
        <v>0</v>
      </c>
      <c r="EQ68" s="27">
        <f t="shared" si="704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30">
        <f>Februari!J69</f>
        <v>265</v>
      </c>
      <c r="E69" s="26">
        <f>Februari!K69</f>
        <v>385</v>
      </c>
      <c r="F69" s="26">
        <f t="shared" si="645"/>
        <v>650</v>
      </c>
      <c r="G69" s="48">
        <v>18</v>
      </c>
      <c r="H69" s="46">
        <v>31</v>
      </c>
      <c r="I69" s="26">
        <f t="shared" si="646"/>
        <v>49</v>
      </c>
      <c r="J69" s="26">
        <f t="shared" ref="J69:K69" si="810">SUM(D69+G69)</f>
        <v>283</v>
      </c>
      <c r="K69" s="26">
        <f t="shared" si="810"/>
        <v>416</v>
      </c>
      <c r="L69" s="27">
        <f t="shared" si="648"/>
        <v>699</v>
      </c>
      <c r="M69" s="28">
        <f>Februari!S69</f>
        <v>221</v>
      </c>
      <c r="N69" s="26">
        <f>Februari!T69</f>
        <v>445</v>
      </c>
      <c r="O69" s="26">
        <f t="shared" si="649"/>
        <v>666</v>
      </c>
      <c r="P69" s="25">
        <v>54</v>
      </c>
      <c r="Q69" s="25">
        <v>148</v>
      </c>
      <c r="R69" s="26">
        <f t="shared" si="650"/>
        <v>202</v>
      </c>
      <c r="S69" s="26">
        <f t="shared" ref="S69:T69" si="811">SUM(M69+P69)</f>
        <v>275</v>
      </c>
      <c r="T69" s="26">
        <f t="shared" si="811"/>
        <v>593</v>
      </c>
      <c r="U69" s="27">
        <f t="shared" si="652"/>
        <v>868</v>
      </c>
      <c r="V69" s="28">
        <f>Februari!AB69</f>
        <v>166</v>
      </c>
      <c r="W69" s="28">
        <f>Februari!AC69</f>
        <v>223</v>
      </c>
      <c r="X69" s="26">
        <f t="shared" si="653"/>
        <v>389</v>
      </c>
      <c r="Y69" s="48">
        <v>7</v>
      </c>
      <c r="Z69" s="46">
        <v>25</v>
      </c>
      <c r="AA69" s="26">
        <f t="shared" si="654"/>
        <v>32</v>
      </c>
      <c r="AB69" s="26">
        <f t="shared" ref="AB69:AC69" si="812">SUM(V69+Y69)</f>
        <v>173</v>
      </c>
      <c r="AC69" s="26">
        <f t="shared" si="812"/>
        <v>248</v>
      </c>
      <c r="AD69" s="27">
        <f t="shared" si="656"/>
        <v>421</v>
      </c>
      <c r="AE69" s="28">
        <f>Februari!AK69</f>
        <v>177</v>
      </c>
      <c r="AF69" s="28">
        <f>Februari!AL69</f>
        <v>285</v>
      </c>
      <c r="AG69" s="26">
        <f t="shared" si="657"/>
        <v>462</v>
      </c>
      <c r="AH69" s="25">
        <v>18</v>
      </c>
      <c r="AI69" s="25">
        <v>21</v>
      </c>
      <c r="AJ69" s="26">
        <f t="shared" si="658"/>
        <v>39</v>
      </c>
      <c r="AK69" s="26">
        <f t="shared" ref="AK69:AL69" si="813">SUM(AE69+AH69)</f>
        <v>195</v>
      </c>
      <c r="AL69" s="26">
        <f t="shared" si="813"/>
        <v>306</v>
      </c>
      <c r="AM69" s="27">
        <f t="shared" si="660"/>
        <v>501</v>
      </c>
      <c r="AN69" s="30">
        <f>Februari!AT69</f>
        <v>201</v>
      </c>
      <c r="AO69" s="26">
        <f>Februari!AU69</f>
        <v>256</v>
      </c>
      <c r="AP69" s="26">
        <f t="shared" si="661"/>
        <v>457</v>
      </c>
      <c r="AQ69" s="25">
        <v>25</v>
      </c>
      <c r="AR69" s="25">
        <v>39</v>
      </c>
      <c r="AS69" s="26">
        <f t="shared" si="662"/>
        <v>64</v>
      </c>
      <c r="AT69" s="26">
        <f t="shared" ref="AT69:AU69" si="814">SUM(AN69+AQ69)</f>
        <v>226</v>
      </c>
      <c r="AU69" s="26">
        <f t="shared" si="814"/>
        <v>295</v>
      </c>
      <c r="AV69" s="27">
        <f t="shared" si="664"/>
        <v>521</v>
      </c>
      <c r="AW69" s="28">
        <f>Februari!BC69</f>
        <v>119</v>
      </c>
      <c r="AX69" s="28">
        <f>Februari!BD69</f>
        <v>165</v>
      </c>
      <c r="AY69" s="26">
        <f t="shared" si="665"/>
        <v>284</v>
      </c>
      <c r="AZ69" s="25">
        <v>8</v>
      </c>
      <c r="BA69" s="25">
        <v>19</v>
      </c>
      <c r="BB69" s="26">
        <f t="shared" si="666"/>
        <v>27</v>
      </c>
      <c r="BC69" s="26">
        <f t="shared" ref="BC69:BD69" si="815">SUM(AW69+AZ69)</f>
        <v>127</v>
      </c>
      <c r="BD69" s="26">
        <f t="shared" si="815"/>
        <v>184</v>
      </c>
      <c r="BE69" s="27">
        <f t="shared" si="668"/>
        <v>311</v>
      </c>
      <c r="BF69" s="30">
        <f>Februari!BL69</f>
        <v>644</v>
      </c>
      <c r="BG69" s="26">
        <f>Februari!BM69</f>
        <v>667</v>
      </c>
      <c r="BH69" s="26">
        <f t="shared" si="669"/>
        <v>1311</v>
      </c>
      <c r="BI69" s="48">
        <v>43</v>
      </c>
      <c r="BJ69" s="46">
        <v>77</v>
      </c>
      <c r="BK69" s="26">
        <f t="shared" si="670"/>
        <v>120</v>
      </c>
      <c r="BL69" s="26">
        <f t="shared" ref="BL69:BM69" si="816">SUM(BF69+BI69)</f>
        <v>687</v>
      </c>
      <c r="BM69" s="26">
        <f t="shared" si="816"/>
        <v>744</v>
      </c>
      <c r="BN69" s="27">
        <f t="shared" si="672"/>
        <v>1431</v>
      </c>
      <c r="BO69" s="28">
        <f>Februari!BU69</f>
        <v>0</v>
      </c>
      <c r="BP69" s="28">
        <f>Februari!BV69</f>
        <v>0</v>
      </c>
      <c r="BQ69" s="26">
        <f t="shared" si="673"/>
        <v>0</v>
      </c>
      <c r="BR69" s="26"/>
      <c r="BS69" s="26"/>
      <c r="BT69" s="26">
        <f t="shared" si="674"/>
        <v>0</v>
      </c>
      <c r="BU69" s="26">
        <f t="shared" ref="BU69:BV69" si="817">SUM(BO69+BR69)</f>
        <v>0</v>
      </c>
      <c r="BV69" s="26">
        <f t="shared" si="817"/>
        <v>0</v>
      </c>
      <c r="BW69" s="27">
        <f t="shared" si="676"/>
        <v>0</v>
      </c>
      <c r="BX69" s="30">
        <f>Februari!CD69</f>
        <v>309</v>
      </c>
      <c r="BY69" s="26">
        <f>Februari!CE69</f>
        <v>503</v>
      </c>
      <c r="BZ69" s="26">
        <f t="shared" si="677"/>
        <v>812</v>
      </c>
      <c r="CA69" s="25">
        <v>25</v>
      </c>
      <c r="CB69" s="25">
        <v>51</v>
      </c>
      <c r="CC69" s="26">
        <f t="shared" si="678"/>
        <v>76</v>
      </c>
      <c r="CD69" s="26">
        <f t="shared" ref="CD69:CE69" si="818">SUM(BX69+CA69)</f>
        <v>334</v>
      </c>
      <c r="CE69" s="26">
        <f t="shared" si="818"/>
        <v>554</v>
      </c>
      <c r="CF69" s="27">
        <f t="shared" si="680"/>
        <v>888</v>
      </c>
      <c r="CG69" s="28">
        <f>Februari!CM69</f>
        <v>12</v>
      </c>
      <c r="CH69" s="28">
        <f>Februari!CN69</f>
        <v>34</v>
      </c>
      <c r="CI69" s="26">
        <f t="shared" si="681"/>
        <v>46</v>
      </c>
      <c r="CJ69" s="25">
        <v>2</v>
      </c>
      <c r="CK69" s="25">
        <v>2</v>
      </c>
      <c r="CL69" s="26">
        <f t="shared" si="682"/>
        <v>4</v>
      </c>
      <c r="CM69" s="26">
        <f t="shared" ref="CM69:CN69" si="819">SUM(CG69+CJ69)</f>
        <v>14</v>
      </c>
      <c r="CN69" s="26">
        <f t="shared" si="819"/>
        <v>36</v>
      </c>
      <c r="CO69" s="27">
        <f t="shared" si="684"/>
        <v>50</v>
      </c>
      <c r="CP69" s="105">
        <f ca="1">IFERROR(__xludf.DUMMYFUNCTION("""COMPUTED_VALUE"""),480)</f>
        <v>480</v>
      </c>
      <c r="CQ69" s="106">
        <f ca="1">IFERROR(__xludf.DUMMYFUNCTION("""COMPUTED_VALUE"""),587)</f>
        <v>587</v>
      </c>
      <c r="CR69" s="106">
        <f ca="1">IFERROR(__xludf.DUMMYFUNCTION("""COMPUTED_VALUE"""),1067)</f>
        <v>1067</v>
      </c>
      <c r="CS69" s="100">
        <f ca="1">IFERROR(__xludf.DUMMYFUNCTION("""COMPUTED_VALUE"""),31)</f>
        <v>31</v>
      </c>
      <c r="CT69" s="100">
        <f ca="1">IFERROR(__xludf.DUMMYFUNCTION("""COMPUTED_VALUE"""),162)</f>
        <v>162</v>
      </c>
      <c r="CU69" s="100">
        <f ca="1">IFERROR(__xludf.DUMMYFUNCTION("""COMPUTED_VALUE"""),193)</f>
        <v>193</v>
      </c>
      <c r="CV69" s="106">
        <f ca="1">IFERROR(__xludf.DUMMYFUNCTION("""COMPUTED_VALUE"""),511)</f>
        <v>511</v>
      </c>
      <c r="CW69" s="106">
        <f ca="1">IFERROR(__xludf.DUMMYFUNCTION("""COMPUTED_VALUE"""),749)</f>
        <v>749</v>
      </c>
      <c r="CX69" s="107">
        <f ca="1">IFERROR(__xludf.DUMMYFUNCTION("""COMPUTED_VALUE"""),1260)</f>
        <v>1260</v>
      </c>
      <c r="CY69" s="28">
        <f>Februari!DE69</f>
        <v>209</v>
      </c>
      <c r="CZ69" s="28">
        <f>Februari!DF69</f>
        <v>376</v>
      </c>
      <c r="DA69" s="26">
        <f t="shared" si="685"/>
        <v>585</v>
      </c>
      <c r="DB69" s="25">
        <v>8</v>
      </c>
      <c r="DC69" s="25">
        <v>8</v>
      </c>
      <c r="DD69" s="26">
        <f t="shared" si="686"/>
        <v>16</v>
      </c>
      <c r="DE69" s="26">
        <f t="shared" ref="DE69:DF69" si="820">SUM(CY69+DB69)</f>
        <v>217</v>
      </c>
      <c r="DF69" s="26">
        <f t="shared" si="820"/>
        <v>384</v>
      </c>
      <c r="DG69" s="27">
        <f t="shared" si="688"/>
        <v>601</v>
      </c>
      <c r="DH69" s="30">
        <f>Februari!DN69</f>
        <v>27</v>
      </c>
      <c r="DI69" s="26">
        <f>Februari!DO69</f>
        <v>74</v>
      </c>
      <c r="DJ69" s="26">
        <f t="shared" si="689"/>
        <v>101</v>
      </c>
      <c r="DK69" s="25">
        <v>20</v>
      </c>
      <c r="DL69" s="25">
        <v>41</v>
      </c>
      <c r="DM69" s="26">
        <f t="shared" si="690"/>
        <v>61</v>
      </c>
      <c r="DN69" s="26">
        <f t="shared" ref="DN69:DO69" si="821">SUM(DH69+DK69)</f>
        <v>47</v>
      </c>
      <c r="DO69" s="26">
        <f t="shared" si="821"/>
        <v>115</v>
      </c>
      <c r="DP69" s="27">
        <f t="shared" si="692"/>
        <v>162</v>
      </c>
      <c r="DQ69" s="28">
        <f>Februari!DW69</f>
        <v>456</v>
      </c>
      <c r="DR69" s="28">
        <f>Februari!DX69</f>
        <v>659</v>
      </c>
      <c r="DS69" s="26">
        <f t="shared" si="693"/>
        <v>1115</v>
      </c>
      <c r="DT69" s="25">
        <v>39</v>
      </c>
      <c r="DU69" s="25">
        <v>69</v>
      </c>
      <c r="DV69" s="26">
        <f t="shared" si="694"/>
        <v>108</v>
      </c>
      <c r="DW69" s="26">
        <f t="shared" ref="DW69:DX69" si="822">SUM(DQ69+DT69)</f>
        <v>495</v>
      </c>
      <c r="DX69" s="26">
        <f t="shared" si="822"/>
        <v>728</v>
      </c>
      <c r="DY69" s="27">
        <f t="shared" si="696"/>
        <v>1223</v>
      </c>
      <c r="DZ69" s="30">
        <f>Februari!EF69</f>
        <v>0</v>
      </c>
      <c r="EA69" s="26">
        <f>Februari!EG69</f>
        <v>0</v>
      </c>
      <c r="EB69" s="26">
        <f t="shared" si="697"/>
        <v>0</v>
      </c>
      <c r="EC69" s="26"/>
      <c r="ED69" s="26"/>
      <c r="EE69" s="26">
        <f t="shared" si="698"/>
        <v>0</v>
      </c>
      <c r="EF69" s="26">
        <f t="shared" ref="EF69:EG69" si="823">SUM(DZ69+EC69)</f>
        <v>0</v>
      </c>
      <c r="EG69" s="26">
        <f t="shared" si="823"/>
        <v>0</v>
      </c>
      <c r="EH69" s="27">
        <f t="shared" si="700"/>
        <v>0</v>
      </c>
      <c r="EI69" s="30">
        <f>Februari!EO69</f>
        <v>440</v>
      </c>
      <c r="EJ69" s="26">
        <f>Februari!EP69</f>
        <v>589</v>
      </c>
      <c r="EK69" s="26">
        <f t="shared" si="701"/>
        <v>1029</v>
      </c>
      <c r="EL69" s="25">
        <v>97</v>
      </c>
      <c r="EM69" s="25">
        <v>127</v>
      </c>
      <c r="EN69" s="26">
        <f t="shared" si="702"/>
        <v>224</v>
      </c>
      <c r="EO69" s="26">
        <f t="shared" ref="EO69:EP69" si="824">SUM(EI69+EL69)</f>
        <v>537</v>
      </c>
      <c r="EP69" s="26">
        <f t="shared" si="824"/>
        <v>716</v>
      </c>
      <c r="EQ69" s="27">
        <f t="shared" si="704"/>
        <v>1253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270">
        <f>Februari!S70</f>
        <v>0</v>
      </c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6"/>
    </row>
    <row r="71" spans="1:156" ht="14">
      <c r="A71" s="276" t="s">
        <v>86</v>
      </c>
      <c r="B71" s="256"/>
      <c r="C71" s="52" t="s">
        <v>87</v>
      </c>
      <c r="D71" s="40"/>
      <c r="E71" s="41"/>
      <c r="F71" s="41"/>
      <c r="G71" s="41"/>
      <c r="H71" s="41"/>
      <c r="I71" s="41"/>
      <c r="J71" s="41"/>
      <c r="K71" s="41"/>
      <c r="L71" s="41"/>
      <c r="M71" s="28">
        <f>Februari!S71</f>
        <v>0</v>
      </c>
      <c r="N71" s="26">
        <f>Februari!T71</f>
        <v>0</v>
      </c>
      <c r="O71" s="41"/>
      <c r="P71" s="41"/>
      <c r="Q71" s="41"/>
      <c r="R71" s="41"/>
      <c r="S71" s="41"/>
      <c r="T71" s="41"/>
      <c r="U71" s="41"/>
      <c r="V71" s="28">
        <f>Februari!AB71</f>
        <v>0</v>
      </c>
      <c r="W71" s="28">
        <f>Februari!AC71</f>
        <v>0</v>
      </c>
      <c r="X71" s="41"/>
      <c r="Y71" s="41"/>
      <c r="Z71" s="41"/>
      <c r="AA71" s="41"/>
      <c r="AB71" s="41"/>
      <c r="AC71" s="41"/>
      <c r="AD71" s="41"/>
      <c r="AE71" s="28">
        <f>Februari!AK71</f>
        <v>0</v>
      </c>
      <c r="AF71" s="28">
        <f>Februari!AL71</f>
        <v>0</v>
      </c>
      <c r="AG71" s="41"/>
      <c r="AH71" s="41"/>
      <c r="AI71" s="41"/>
      <c r="AJ71" s="41"/>
      <c r="AK71" s="41"/>
      <c r="AL71" s="41"/>
      <c r="AM71" s="41"/>
      <c r="AN71" s="30">
        <f>Februari!AT71</f>
        <v>0</v>
      </c>
      <c r="AO71" s="26">
        <f>Februari!AU71</f>
        <v>0</v>
      </c>
      <c r="AP71" s="41"/>
      <c r="AQ71" s="41"/>
      <c r="AR71" s="41"/>
      <c r="AS71" s="41"/>
      <c r="AT71" s="41"/>
      <c r="AU71" s="41"/>
      <c r="AV71" s="41"/>
      <c r="AW71" s="28">
        <f>Februari!BC71</f>
        <v>0</v>
      </c>
      <c r="AX71" s="28">
        <f>Februari!BD71</f>
        <v>0</v>
      </c>
      <c r="AY71" s="41"/>
      <c r="AZ71" s="41"/>
      <c r="BA71" s="41"/>
      <c r="BB71" s="41"/>
      <c r="BC71" s="41"/>
      <c r="BD71" s="41"/>
      <c r="BE71" s="41"/>
      <c r="BF71" s="30">
        <f>Februari!BL71</f>
        <v>0</v>
      </c>
      <c r="BG71" s="26">
        <f>Februari!BM71</f>
        <v>0</v>
      </c>
      <c r="BH71" s="41"/>
      <c r="BI71" s="41"/>
      <c r="BJ71" s="41"/>
      <c r="BK71" s="41"/>
      <c r="BL71" s="41"/>
      <c r="BM71" s="41"/>
      <c r="BN71" s="41"/>
      <c r="BO71" s="28">
        <f>Februari!BU71</f>
        <v>0</v>
      </c>
      <c r="BP71" s="28">
        <f>Februari!BV71</f>
        <v>0</v>
      </c>
      <c r="BQ71" s="41"/>
      <c r="BR71" s="41"/>
      <c r="BS71" s="41"/>
      <c r="BT71" s="41"/>
      <c r="BU71" s="41"/>
      <c r="BV71" s="41"/>
      <c r="BW71" s="41"/>
      <c r="BX71" s="30">
        <f>Februari!CD71</f>
        <v>0</v>
      </c>
      <c r="BY71" s="26">
        <f>Februari!CE71</f>
        <v>0</v>
      </c>
      <c r="BZ71" s="41"/>
      <c r="CA71" s="41"/>
      <c r="CB71" s="41"/>
      <c r="CC71" s="41"/>
      <c r="CD71" s="41"/>
      <c r="CE71" s="41"/>
      <c r="CF71" s="41"/>
      <c r="CG71" s="28">
        <f>Februari!CM71</f>
        <v>0</v>
      </c>
      <c r="CH71" s="28">
        <f>Februari!CN71</f>
        <v>0</v>
      </c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28">
        <f>Februari!DE71</f>
        <v>0</v>
      </c>
      <c r="CZ71" s="28">
        <f>Februari!DF71</f>
        <v>0</v>
      </c>
      <c r="DA71" s="41"/>
      <c r="DB71" s="41"/>
      <c r="DC71" s="41"/>
      <c r="DD71" s="41"/>
      <c r="DE71" s="41"/>
      <c r="DF71" s="41"/>
      <c r="DG71" s="41"/>
      <c r="DH71" s="30">
        <f>Februari!DN71</f>
        <v>0</v>
      </c>
      <c r="DI71" s="26">
        <f>Februari!DO71</f>
        <v>0</v>
      </c>
      <c r="DJ71" s="41"/>
      <c r="DK71" s="41"/>
      <c r="DL71" s="41"/>
      <c r="DM71" s="41"/>
      <c r="DN71" s="41"/>
      <c r="DO71" s="41"/>
      <c r="DP71" s="41"/>
      <c r="DQ71" s="28">
        <f>Februari!DW71</f>
        <v>0</v>
      </c>
      <c r="DR71" s="28">
        <f>Februari!DX71</f>
        <v>0</v>
      </c>
      <c r="DS71" s="41"/>
      <c r="DT71" s="41"/>
      <c r="DU71" s="41"/>
      <c r="DV71" s="41"/>
      <c r="DW71" s="41"/>
      <c r="DX71" s="41"/>
      <c r="DY71" s="41"/>
      <c r="DZ71" s="30">
        <f>Februari!EF71</f>
        <v>0</v>
      </c>
      <c r="EA71" s="26">
        <f>Februari!EG71</f>
        <v>0</v>
      </c>
      <c r="EB71" s="41"/>
      <c r="EC71" s="41"/>
      <c r="ED71" s="41"/>
      <c r="EE71" s="41"/>
      <c r="EF71" s="41"/>
      <c r="EG71" s="41"/>
      <c r="EH71" s="41"/>
      <c r="EI71" s="30">
        <f>Februari!EO71</f>
        <v>0</v>
      </c>
      <c r="EJ71" s="26">
        <f>Februari!EP71</f>
        <v>0</v>
      </c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28"/>
    </row>
    <row r="72" spans="1:156" ht="14">
      <c r="A72" s="45" t="s">
        <v>86</v>
      </c>
      <c r="B72" s="46">
        <v>1</v>
      </c>
      <c r="C72" s="57" t="s">
        <v>88</v>
      </c>
      <c r="D72" s="30">
        <f>Februari!J72</f>
        <v>0</v>
      </c>
      <c r="E72" s="26">
        <f>Februari!K72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5">SUM(D72+G72)</f>
        <v>0</v>
      </c>
      <c r="K72" s="26">
        <f t="shared" si="825"/>
        <v>0</v>
      </c>
      <c r="L72" s="27">
        <f>SUM(J72:K72)</f>
        <v>0</v>
      </c>
      <c r="M72" s="28">
        <f>Februari!S72</f>
        <v>5</v>
      </c>
      <c r="N72" s="26">
        <f>Februari!T72</f>
        <v>36</v>
      </c>
      <c r="O72" s="26">
        <f>SUM(M72:N72)</f>
        <v>41</v>
      </c>
      <c r="P72" s="25">
        <v>4</v>
      </c>
      <c r="Q72" s="25">
        <v>17</v>
      </c>
      <c r="R72" s="26">
        <f>SUM(P72:Q72)</f>
        <v>21</v>
      </c>
      <c r="S72" s="26">
        <f t="shared" ref="S72:T72" si="826">SUM(M72+P72)</f>
        <v>9</v>
      </c>
      <c r="T72" s="26">
        <f t="shared" si="826"/>
        <v>53</v>
      </c>
      <c r="U72" s="27">
        <f>SUM(S72:T72)</f>
        <v>62</v>
      </c>
      <c r="V72" s="28">
        <f>Februari!AB72</f>
        <v>16</v>
      </c>
      <c r="W72" s="28">
        <f>Februari!AC72</f>
        <v>11</v>
      </c>
      <c r="X72" s="26">
        <f>SUM(V72:W72)</f>
        <v>27</v>
      </c>
      <c r="Y72" s="48">
        <v>2</v>
      </c>
      <c r="Z72" s="46">
        <v>2</v>
      </c>
      <c r="AA72" s="26">
        <f>SUM(Y72:Z72)</f>
        <v>4</v>
      </c>
      <c r="AB72" s="26">
        <f t="shared" ref="AB72:AC72" si="827">SUM(V72+Y72)</f>
        <v>18</v>
      </c>
      <c r="AC72" s="26">
        <f t="shared" si="827"/>
        <v>13</v>
      </c>
      <c r="AD72" s="27">
        <f>SUM(AB72:AC72)</f>
        <v>31</v>
      </c>
      <c r="AE72" s="28">
        <f>Februari!AK72</f>
        <v>62</v>
      </c>
      <c r="AF72" s="28">
        <f>Februari!AL72</f>
        <v>70</v>
      </c>
      <c r="AG72" s="26">
        <f>SUM(AE72:AF72)</f>
        <v>132</v>
      </c>
      <c r="AH72" s="25">
        <v>28</v>
      </c>
      <c r="AI72" s="25">
        <v>39</v>
      </c>
      <c r="AJ72" s="26">
        <f>SUM(AH72:AI72)</f>
        <v>67</v>
      </c>
      <c r="AK72" s="26">
        <f t="shared" ref="AK72:AL72" si="828">SUM(AE72+AH72)</f>
        <v>90</v>
      </c>
      <c r="AL72" s="26">
        <f t="shared" si="828"/>
        <v>109</v>
      </c>
      <c r="AM72" s="27">
        <f>SUM(AK72:AL72)</f>
        <v>199</v>
      </c>
      <c r="AN72" s="30">
        <f>Februari!AT72</f>
        <v>104</v>
      </c>
      <c r="AO72" s="26">
        <f>Februari!AU72</f>
        <v>163</v>
      </c>
      <c r="AP72" s="26">
        <f>SUM(AN72:AO72)</f>
        <v>267</v>
      </c>
      <c r="AQ72" s="25">
        <v>20</v>
      </c>
      <c r="AR72" s="25">
        <v>22</v>
      </c>
      <c r="AS72" s="26">
        <f>SUM(AQ72:AR72)</f>
        <v>42</v>
      </c>
      <c r="AT72" s="26">
        <f t="shared" ref="AT72:AU72" si="829">SUM(AN72+AQ72)</f>
        <v>124</v>
      </c>
      <c r="AU72" s="26">
        <f t="shared" si="829"/>
        <v>185</v>
      </c>
      <c r="AV72" s="27">
        <f>SUM(AT72:AU72)</f>
        <v>309</v>
      </c>
      <c r="AW72" s="28">
        <f>Februari!BC72</f>
        <v>46</v>
      </c>
      <c r="AX72" s="28">
        <f>Februari!BD72</f>
        <v>62</v>
      </c>
      <c r="AY72" s="26">
        <f>SUM(AW72:AX72)</f>
        <v>108</v>
      </c>
      <c r="AZ72" s="25">
        <v>26</v>
      </c>
      <c r="BA72" s="25">
        <v>56</v>
      </c>
      <c r="BB72" s="26">
        <f>SUM(AZ72:BA72)</f>
        <v>82</v>
      </c>
      <c r="BC72" s="26">
        <f t="shared" ref="BC72:BD72" si="830">SUM(AW72+AZ72)</f>
        <v>72</v>
      </c>
      <c r="BD72" s="26">
        <f t="shared" si="830"/>
        <v>118</v>
      </c>
      <c r="BE72" s="27">
        <f>SUM(BC72:BD72)</f>
        <v>190</v>
      </c>
      <c r="BF72" s="30">
        <f>Februari!BL72</f>
        <v>29</v>
      </c>
      <c r="BG72" s="26">
        <f>Februari!BM72</f>
        <v>26</v>
      </c>
      <c r="BH72" s="26">
        <f>SUM(BF72:BG72)</f>
        <v>55</v>
      </c>
      <c r="BI72" s="48">
        <v>22</v>
      </c>
      <c r="BJ72" s="46">
        <v>26</v>
      </c>
      <c r="BK72" s="26">
        <f>SUM(BI72:BJ72)</f>
        <v>48</v>
      </c>
      <c r="BL72" s="26">
        <f t="shared" ref="BL72:BM72" si="831">SUM(BF72+BI72)</f>
        <v>51</v>
      </c>
      <c r="BM72" s="26">
        <f t="shared" si="831"/>
        <v>52</v>
      </c>
      <c r="BN72" s="27">
        <f>SUM(BL72:BM72)</f>
        <v>103</v>
      </c>
      <c r="BO72" s="28">
        <f>Februari!BU72</f>
        <v>47</v>
      </c>
      <c r="BP72" s="28">
        <f>Februari!BV72</f>
        <v>74</v>
      </c>
      <c r="BQ72" s="26">
        <f>SUM(BO72:BP72)</f>
        <v>121</v>
      </c>
      <c r="BR72" s="25">
        <v>24</v>
      </c>
      <c r="BS72" s="25">
        <v>13</v>
      </c>
      <c r="BT72" s="26">
        <f>SUM(BR72:BS72)</f>
        <v>37</v>
      </c>
      <c r="BU72" s="26">
        <f t="shared" ref="BU72:BV72" si="832">SUM(BO72+BR72)</f>
        <v>71</v>
      </c>
      <c r="BV72" s="26">
        <f t="shared" si="832"/>
        <v>87</v>
      </c>
      <c r="BW72" s="27">
        <f>SUM(BU72:BV72)</f>
        <v>158</v>
      </c>
      <c r="BX72" s="30">
        <f>Februari!CD72</f>
        <v>0</v>
      </c>
      <c r="BY72" s="26">
        <f>Februari!CE72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3">SUM(BX72+CA72)</f>
        <v>0</v>
      </c>
      <c r="CE72" s="26">
        <f t="shared" si="833"/>
        <v>0</v>
      </c>
      <c r="CF72" s="27">
        <f>SUM(CD72:CE72)</f>
        <v>0</v>
      </c>
      <c r="CG72" s="28">
        <f>Februari!CM72</f>
        <v>16</v>
      </c>
      <c r="CH72" s="28">
        <f>Februari!CN72</f>
        <v>26</v>
      </c>
      <c r="CI72" s="26">
        <f>SUM(CG72:CH72)</f>
        <v>42</v>
      </c>
      <c r="CJ72" s="26"/>
      <c r="CK72" s="26"/>
      <c r="CL72" s="26">
        <f>SUM(CJ72:CK72)</f>
        <v>0</v>
      </c>
      <c r="CM72" s="26">
        <f t="shared" ref="CM72:CN72" si="834">SUM(CG72+CJ72)</f>
        <v>16</v>
      </c>
      <c r="CN72" s="26">
        <f t="shared" si="834"/>
        <v>26</v>
      </c>
      <c r="CO72" s="27">
        <f>SUM(CM72:CN72)</f>
        <v>42</v>
      </c>
      <c r="CP72" s="105">
        <f ca="1">IFERROR(__xludf.DUMMYFUNCTION("""COMPUTED_VALUE"""),155)</f>
        <v>155</v>
      </c>
      <c r="CQ72" s="106">
        <f ca="1">IFERROR(__xludf.DUMMYFUNCTION("""COMPUTED_VALUE"""),188)</f>
        <v>188</v>
      </c>
      <c r="CR72" s="106">
        <f ca="1">IFERROR(__xludf.DUMMYFUNCTION("""COMPUTED_VALUE"""),343)</f>
        <v>343</v>
      </c>
      <c r="CS72" s="100">
        <f ca="1">IFERROR(__xludf.DUMMYFUNCTION("""COMPUTED_VALUE"""),19)</f>
        <v>19</v>
      </c>
      <c r="CT72" s="100">
        <f ca="1">IFERROR(__xludf.DUMMYFUNCTION("""COMPUTED_VALUE"""),30)</f>
        <v>30</v>
      </c>
      <c r="CU72" s="100">
        <f ca="1">IFERROR(__xludf.DUMMYFUNCTION("""COMPUTED_VALUE"""),49)</f>
        <v>49</v>
      </c>
      <c r="CV72" s="106">
        <f ca="1">IFERROR(__xludf.DUMMYFUNCTION("""COMPUTED_VALUE"""),174)</f>
        <v>174</v>
      </c>
      <c r="CW72" s="106">
        <f ca="1">IFERROR(__xludf.DUMMYFUNCTION("""COMPUTED_VALUE"""),218)</f>
        <v>218</v>
      </c>
      <c r="CX72" s="107">
        <f ca="1">IFERROR(__xludf.DUMMYFUNCTION("""COMPUTED_VALUE"""),392)</f>
        <v>392</v>
      </c>
      <c r="CY72" s="28">
        <f>Februari!DE72</f>
        <v>67</v>
      </c>
      <c r="CZ72" s="28">
        <f>Februari!DF72</f>
        <v>110</v>
      </c>
      <c r="DA72" s="26">
        <f>SUM(CY72:CZ72)</f>
        <v>177</v>
      </c>
      <c r="DB72" s="25">
        <v>17</v>
      </c>
      <c r="DC72" s="25">
        <v>21</v>
      </c>
      <c r="DD72" s="26">
        <f>SUM(DB72:DC72)</f>
        <v>38</v>
      </c>
      <c r="DE72" s="26">
        <f t="shared" ref="DE72:DF72" si="835">SUM(CY72+DB72)</f>
        <v>84</v>
      </c>
      <c r="DF72" s="26">
        <f t="shared" si="835"/>
        <v>131</v>
      </c>
      <c r="DG72" s="27">
        <f>SUM(DE72:DF72)</f>
        <v>215</v>
      </c>
      <c r="DH72" s="30">
        <f>Februari!DN72</f>
        <v>104</v>
      </c>
      <c r="DI72" s="26">
        <f>Februari!DO72</f>
        <v>214</v>
      </c>
      <c r="DJ72" s="26">
        <f>SUM(DH72:DI72)</f>
        <v>318</v>
      </c>
      <c r="DK72" s="104">
        <v>8</v>
      </c>
      <c r="DL72" s="25">
        <v>6</v>
      </c>
      <c r="DM72" s="26">
        <f>SUM(DK72:DL72)</f>
        <v>14</v>
      </c>
      <c r="DN72" s="26">
        <f>SUM(DH72+DK73)</f>
        <v>104</v>
      </c>
      <c r="DO72" s="26">
        <f>SUM(DI72+DL72)</f>
        <v>220</v>
      </c>
      <c r="DP72" s="27">
        <f>SUM(DN72:DO72)</f>
        <v>324</v>
      </c>
      <c r="DQ72" s="28">
        <f>Februari!DW72</f>
        <v>65</v>
      </c>
      <c r="DR72" s="28">
        <f>Februari!DX72</f>
        <v>97</v>
      </c>
      <c r="DS72" s="26">
        <f>SUM(DQ72:DR72)</f>
        <v>162</v>
      </c>
      <c r="DT72" s="25">
        <v>6</v>
      </c>
      <c r="DU72" s="25">
        <v>16</v>
      </c>
      <c r="DV72" s="26">
        <f>SUM(DT72:DU72)</f>
        <v>22</v>
      </c>
      <c r="DW72" s="26">
        <f t="shared" ref="DW72:DX72" si="836">SUM(DQ72+DT72)</f>
        <v>71</v>
      </c>
      <c r="DX72" s="26">
        <f t="shared" si="836"/>
        <v>113</v>
      </c>
      <c r="DY72" s="27">
        <f>SUM(DW72:DX72)</f>
        <v>184</v>
      </c>
      <c r="DZ72" s="30">
        <f>Februari!EF72</f>
        <v>7</v>
      </c>
      <c r="EA72" s="26">
        <f>Februari!EG72</f>
        <v>5</v>
      </c>
      <c r="EB72" s="26">
        <f>SUM(DZ72:EA72)</f>
        <v>12</v>
      </c>
      <c r="EC72" s="25">
        <v>2</v>
      </c>
      <c r="ED72" s="25">
        <v>4</v>
      </c>
      <c r="EE72" s="26">
        <f>SUM(EC72:ED72)</f>
        <v>6</v>
      </c>
      <c r="EF72" s="26">
        <f t="shared" ref="EF72:EG72" si="837">SUM(DZ72+EC72)</f>
        <v>9</v>
      </c>
      <c r="EG72" s="26">
        <f t="shared" si="837"/>
        <v>9</v>
      </c>
      <c r="EH72" s="27">
        <f>SUM(EF72:EG72)</f>
        <v>18</v>
      </c>
      <c r="EI72" s="30">
        <f>Februari!EO72</f>
        <v>72</v>
      </c>
      <c r="EJ72" s="26">
        <f>Februari!EP72</f>
        <v>95</v>
      </c>
      <c r="EK72" s="26">
        <f>SUM(EI72:EJ72)</f>
        <v>167</v>
      </c>
      <c r="EL72" s="25">
        <v>7</v>
      </c>
      <c r="EM72" s="25">
        <v>24</v>
      </c>
      <c r="EN72" s="26">
        <f>SUM(EL72:EM72)</f>
        <v>31</v>
      </c>
      <c r="EO72" s="26">
        <f t="shared" ref="EO72:EP72" si="838">SUM(EI72+EL72)</f>
        <v>79</v>
      </c>
      <c r="EP72" s="26">
        <f t="shared" si="838"/>
        <v>119</v>
      </c>
      <c r="EQ72" s="27">
        <f>SUM(EO72:EP72)</f>
        <v>198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30">
        <f>Februari!J73</f>
        <v>0</v>
      </c>
      <c r="E73" s="26">
        <f>Februari!K73</f>
        <v>0</v>
      </c>
      <c r="F73" s="41"/>
      <c r="G73" s="41"/>
      <c r="H73" s="41"/>
      <c r="I73" s="41"/>
      <c r="J73" s="41"/>
      <c r="K73" s="41"/>
      <c r="L73" s="41"/>
      <c r="M73" s="28">
        <f>Februari!S73</f>
        <v>0</v>
      </c>
      <c r="N73" s="26">
        <f>Februari!T73</f>
        <v>0</v>
      </c>
      <c r="O73" s="41"/>
      <c r="P73" s="41"/>
      <c r="Q73" s="41"/>
      <c r="R73" s="41"/>
      <c r="S73" s="41"/>
      <c r="T73" s="41"/>
      <c r="U73" s="41"/>
      <c r="V73" s="28">
        <f>Februari!AB73</f>
        <v>0</v>
      </c>
      <c r="W73" s="28">
        <f>Februari!AC73</f>
        <v>0</v>
      </c>
      <c r="X73" s="41"/>
      <c r="Y73" s="41"/>
      <c r="Z73" s="41"/>
      <c r="AA73" s="41"/>
      <c r="AB73" s="41"/>
      <c r="AC73" s="41"/>
      <c r="AD73" s="41"/>
      <c r="AE73" s="28">
        <f>Februari!AK73</f>
        <v>0</v>
      </c>
      <c r="AF73" s="28">
        <f>Februari!AL73</f>
        <v>0</v>
      </c>
      <c r="AG73" s="41"/>
      <c r="AH73" s="41"/>
      <c r="AI73" s="41"/>
      <c r="AJ73" s="41"/>
      <c r="AK73" s="41"/>
      <c r="AL73" s="41"/>
      <c r="AM73" s="41"/>
      <c r="AN73" s="30">
        <f>Februari!AT73</f>
        <v>0</v>
      </c>
      <c r="AO73" s="26">
        <f>Februari!AU73</f>
        <v>0</v>
      </c>
      <c r="AP73" s="41"/>
      <c r="AQ73" s="41"/>
      <c r="AR73" s="41"/>
      <c r="AS73" s="41"/>
      <c r="AT73" s="41"/>
      <c r="AU73" s="41"/>
      <c r="AV73" s="41"/>
      <c r="AW73" s="28">
        <f>Februari!BC73</f>
        <v>0</v>
      </c>
      <c r="AX73" s="28">
        <f>Februari!BD73</f>
        <v>0</v>
      </c>
      <c r="AY73" s="41"/>
      <c r="AZ73" s="41"/>
      <c r="BA73" s="41"/>
      <c r="BB73" s="41"/>
      <c r="BC73" s="41"/>
      <c r="BD73" s="41"/>
      <c r="BE73" s="41"/>
      <c r="BF73" s="30">
        <f>Februari!BL73</f>
        <v>0</v>
      </c>
      <c r="BG73" s="26">
        <f>Februari!BM73</f>
        <v>0</v>
      </c>
      <c r="BH73" s="41"/>
      <c r="BI73" s="41"/>
      <c r="BJ73" s="41"/>
      <c r="BK73" s="41"/>
      <c r="BL73" s="41"/>
      <c r="BM73" s="41"/>
      <c r="BN73" s="41"/>
      <c r="BO73" s="28">
        <f>Februari!BU73</f>
        <v>0</v>
      </c>
      <c r="BP73" s="28">
        <f>Februari!BV73</f>
        <v>0</v>
      </c>
      <c r="BQ73" s="41"/>
      <c r="BR73" s="41"/>
      <c r="BS73" s="41"/>
      <c r="BT73" s="41"/>
      <c r="BU73" s="41"/>
      <c r="BV73" s="41"/>
      <c r="BW73" s="41"/>
      <c r="BX73" s="30">
        <f>Februari!CD73</f>
        <v>0</v>
      </c>
      <c r="BY73" s="26">
        <f>Februari!CE73</f>
        <v>0</v>
      </c>
      <c r="BZ73" s="41"/>
      <c r="CA73" s="41"/>
      <c r="CB73" s="41"/>
      <c r="CC73" s="41"/>
      <c r="CD73" s="41"/>
      <c r="CE73" s="41"/>
      <c r="CF73" s="41"/>
      <c r="CG73" s="28">
        <f>Februari!CM73</f>
        <v>0</v>
      </c>
      <c r="CH73" s="28">
        <f>Februari!CN73</f>
        <v>0</v>
      </c>
      <c r="CI73" s="41"/>
      <c r="CJ73" s="41"/>
      <c r="CK73" s="41"/>
      <c r="CL73" s="41"/>
      <c r="CM73" s="41"/>
      <c r="CN73" s="41"/>
      <c r="CO73" s="41"/>
      <c r="CP73" s="108"/>
      <c r="CQ73" s="108"/>
      <c r="CR73" s="108"/>
      <c r="CS73" s="109"/>
      <c r="CT73" s="109"/>
      <c r="CU73" s="109"/>
      <c r="CV73" s="108"/>
      <c r="CW73" s="108"/>
      <c r="CX73" s="108"/>
      <c r="CY73" s="28">
        <f>Februari!DE73</f>
        <v>0</v>
      </c>
      <c r="CZ73" s="28">
        <f>Februari!DF73</f>
        <v>0</v>
      </c>
      <c r="DA73" s="41"/>
      <c r="DB73" s="41"/>
      <c r="DC73" s="41"/>
      <c r="DD73" s="41"/>
      <c r="DE73" s="41"/>
      <c r="DF73" s="41"/>
      <c r="DG73" s="41"/>
      <c r="DH73" s="30">
        <f>Februari!DN73</f>
        <v>0</v>
      </c>
      <c r="DI73" s="26">
        <f>Februari!DO73</f>
        <v>0</v>
      </c>
      <c r="DJ73" s="41"/>
      <c r="DK73" s="26"/>
      <c r="DL73" s="41"/>
      <c r="DM73" s="41"/>
      <c r="DN73" s="41"/>
      <c r="DO73" s="41"/>
      <c r="DP73" s="41"/>
      <c r="DQ73" s="28">
        <f>Februari!DW73</f>
        <v>0</v>
      </c>
      <c r="DR73" s="28">
        <f>Februari!DX73</f>
        <v>0</v>
      </c>
      <c r="DS73" s="41"/>
      <c r="DT73" s="41"/>
      <c r="DU73" s="41"/>
      <c r="DV73" s="41"/>
      <c r="DW73" s="41"/>
      <c r="DX73" s="41"/>
      <c r="DY73" s="41"/>
      <c r="DZ73" s="30">
        <f>Februari!EF73</f>
        <v>0</v>
      </c>
      <c r="EA73" s="26">
        <f>Februari!EG73</f>
        <v>0</v>
      </c>
      <c r="EB73" s="41"/>
      <c r="EC73" s="41"/>
      <c r="ED73" s="41"/>
      <c r="EE73" s="41"/>
      <c r="EF73" s="41"/>
      <c r="EG73" s="41"/>
      <c r="EH73" s="41"/>
      <c r="EI73" s="30">
        <f>Februari!EO73</f>
        <v>0</v>
      </c>
      <c r="EJ73" s="26">
        <f>Februari!EP73</f>
        <v>0</v>
      </c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28"/>
    </row>
    <row r="74" spans="1:156" ht="14">
      <c r="A74" s="58"/>
      <c r="B74" s="59">
        <v>1</v>
      </c>
      <c r="C74" s="57" t="s">
        <v>89</v>
      </c>
      <c r="D74" s="30">
        <f>Februari!J74</f>
        <v>19</v>
      </c>
      <c r="E74" s="26">
        <f>Februari!K74</f>
        <v>28</v>
      </c>
      <c r="F74" s="26">
        <f t="shared" ref="F74:F78" si="839">SUM(D74:E74)</f>
        <v>47</v>
      </c>
      <c r="G74" s="48">
        <v>8</v>
      </c>
      <c r="H74" s="46">
        <v>11</v>
      </c>
      <c r="I74" s="26">
        <f t="shared" ref="I74:I78" si="840">SUM(G74:H74)</f>
        <v>19</v>
      </c>
      <c r="J74" s="26">
        <f t="shared" ref="J74:K74" si="841">SUM(D74+G74)</f>
        <v>27</v>
      </c>
      <c r="K74" s="26">
        <f t="shared" si="841"/>
        <v>39</v>
      </c>
      <c r="L74" s="27">
        <f t="shared" ref="L74:L78" si="842">SUM(J74:K74)</f>
        <v>66</v>
      </c>
      <c r="M74" s="28">
        <f>Februari!S74</f>
        <v>7</v>
      </c>
      <c r="N74" s="26">
        <f>Februari!T74</f>
        <v>8</v>
      </c>
      <c r="O74" s="26">
        <f t="shared" ref="O74:O78" si="843">SUM(M74:N74)</f>
        <v>15</v>
      </c>
      <c r="P74" s="25">
        <v>5</v>
      </c>
      <c r="Q74" s="25">
        <v>8</v>
      </c>
      <c r="R74" s="26">
        <f t="shared" ref="R74:R78" si="844">SUM(P74:Q74)</f>
        <v>13</v>
      </c>
      <c r="S74" s="26">
        <f t="shared" ref="S74:T74" si="845">SUM(M74+P74)</f>
        <v>12</v>
      </c>
      <c r="T74" s="26">
        <f t="shared" si="845"/>
        <v>16</v>
      </c>
      <c r="U74" s="27">
        <f t="shared" ref="U74:U78" si="846">SUM(S74:T74)</f>
        <v>28</v>
      </c>
      <c r="V74" s="28">
        <f>Februari!AB74</f>
        <v>12</v>
      </c>
      <c r="W74" s="28">
        <f>Februari!AC74</f>
        <v>14</v>
      </c>
      <c r="X74" s="26">
        <f t="shared" ref="X74:X78" si="847">SUM(V74:W74)</f>
        <v>26</v>
      </c>
      <c r="Y74" s="48">
        <v>2</v>
      </c>
      <c r="Z74" s="46">
        <v>2</v>
      </c>
      <c r="AA74" s="26">
        <f t="shared" ref="AA74:AA78" si="848">SUM(Y74:Z74)</f>
        <v>4</v>
      </c>
      <c r="AB74" s="26">
        <f t="shared" ref="AB74:AC74" si="849">SUM(V74+Y74)</f>
        <v>14</v>
      </c>
      <c r="AC74" s="26">
        <f t="shared" si="849"/>
        <v>16</v>
      </c>
      <c r="AD74" s="27">
        <f t="shared" ref="AD74:AD78" si="850">SUM(AB74:AC74)</f>
        <v>30</v>
      </c>
      <c r="AE74" s="28">
        <f>Februari!AK74</f>
        <v>33</v>
      </c>
      <c r="AF74" s="28">
        <f>Februari!AL74</f>
        <v>31</v>
      </c>
      <c r="AG74" s="26">
        <f t="shared" ref="AG74:AG78" si="851">SUM(AE74:AF74)</f>
        <v>64</v>
      </c>
      <c r="AH74" s="25">
        <v>28</v>
      </c>
      <c r="AI74" s="25">
        <v>39</v>
      </c>
      <c r="AJ74" s="26">
        <f t="shared" ref="AJ74:AJ78" si="852">SUM(AH74:AI74)</f>
        <v>67</v>
      </c>
      <c r="AK74" s="26">
        <f t="shared" ref="AK74:AL74" si="853">SUM(AE74+AH74)</f>
        <v>61</v>
      </c>
      <c r="AL74" s="26">
        <f t="shared" si="853"/>
        <v>70</v>
      </c>
      <c r="AM74" s="27">
        <f t="shared" ref="AM74:AM78" si="854">SUM(AK74:AL74)</f>
        <v>131</v>
      </c>
      <c r="AN74" s="30">
        <f>Februari!AT74</f>
        <v>38</v>
      </c>
      <c r="AO74" s="26">
        <f>Februari!AU74</f>
        <v>46</v>
      </c>
      <c r="AP74" s="26">
        <f t="shared" ref="AP74:AP78" si="855">SUM(AN74:AO74)</f>
        <v>84</v>
      </c>
      <c r="AQ74" s="25">
        <v>11</v>
      </c>
      <c r="AR74" s="25">
        <v>14</v>
      </c>
      <c r="AS74" s="26">
        <f t="shared" ref="AS74:AS78" si="856">SUM(AQ74:AR74)</f>
        <v>25</v>
      </c>
      <c r="AT74" s="26">
        <f t="shared" ref="AT74:AU74" si="857">SUM(AN74+AQ74)</f>
        <v>49</v>
      </c>
      <c r="AU74" s="26">
        <f t="shared" si="857"/>
        <v>60</v>
      </c>
      <c r="AV74" s="27">
        <f t="shared" ref="AV74:AV78" si="858">SUM(AT74:AU74)</f>
        <v>109</v>
      </c>
      <c r="AW74" s="28">
        <f>Februari!BC74</f>
        <v>12</v>
      </c>
      <c r="AX74" s="28">
        <f>Februari!BD74</f>
        <v>14</v>
      </c>
      <c r="AY74" s="26">
        <f t="shared" ref="AY74:AY78" si="859">SUM(AW74:AX74)</f>
        <v>26</v>
      </c>
      <c r="AZ74" s="25">
        <v>5</v>
      </c>
      <c r="BA74" s="25">
        <v>11</v>
      </c>
      <c r="BB74" s="26">
        <f t="shared" ref="BB74:BB78" si="860">SUM(AZ74:BA74)</f>
        <v>16</v>
      </c>
      <c r="BC74" s="26">
        <f t="shared" ref="BC74:BD74" si="861">SUM(AW74+AZ74)</f>
        <v>17</v>
      </c>
      <c r="BD74" s="26">
        <f t="shared" si="861"/>
        <v>25</v>
      </c>
      <c r="BE74" s="27">
        <f t="shared" ref="BE74:BE78" si="862">SUM(BC74:BD74)</f>
        <v>42</v>
      </c>
      <c r="BF74" s="30">
        <f>Februari!BL74</f>
        <v>29</v>
      </c>
      <c r="BG74" s="26">
        <f>Februari!BM74</f>
        <v>26</v>
      </c>
      <c r="BH74" s="26">
        <f t="shared" ref="BH74:BH78" si="863">SUM(BF74:BG74)</f>
        <v>55</v>
      </c>
      <c r="BI74" s="48">
        <v>22</v>
      </c>
      <c r="BJ74" s="46">
        <v>26</v>
      </c>
      <c r="BK74" s="26">
        <f t="shared" ref="BK74:BK78" si="864">SUM(BI74:BJ74)</f>
        <v>48</v>
      </c>
      <c r="BL74" s="26">
        <f t="shared" ref="BL74:BM74" si="865">SUM(BF74+BI74)</f>
        <v>51</v>
      </c>
      <c r="BM74" s="26">
        <f t="shared" si="865"/>
        <v>52</v>
      </c>
      <c r="BN74" s="27">
        <f t="shared" ref="BN74:BN78" si="866">SUM(BL74:BM74)</f>
        <v>103</v>
      </c>
      <c r="BO74" s="28">
        <f>Februari!BU74</f>
        <v>47</v>
      </c>
      <c r="BP74" s="28">
        <f>Februari!BV74</f>
        <v>74</v>
      </c>
      <c r="BQ74" s="26">
        <f t="shared" ref="BQ74:BQ78" si="867">SUM(BO74:BP74)</f>
        <v>121</v>
      </c>
      <c r="BR74" s="25">
        <v>24</v>
      </c>
      <c r="BS74" s="25">
        <v>13</v>
      </c>
      <c r="BT74" s="26">
        <f t="shared" ref="BT74:BT78" si="868">SUM(BR74:BS74)</f>
        <v>37</v>
      </c>
      <c r="BU74" s="26">
        <f t="shared" ref="BU74:BV74" si="869">SUM(BO74+BR74)</f>
        <v>71</v>
      </c>
      <c r="BV74" s="26">
        <f t="shared" si="869"/>
        <v>87</v>
      </c>
      <c r="BW74" s="27">
        <f t="shared" ref="BW74:BW78" si="870">SUM(BU74:BV74)</f>
        <v>158</v>
      </c>
      <c r="BX74" s="30">
        <f>Februari!CD74</f>
        <v>0</v>
      </c>
      <c r="BY74" s="26">
        <f>Februari!CE74</f>
        <v>0</v>
      </c>
      <c r="BZ74" s="26">
        <f t="shared" ref="BZ74:BZ78" si="871">SUM(BX74:BY74)</f>
        <v>0</v>
      </c>
      <c r="CA74" s="26"/>
      <c r="CB74" s="26"/>
      <c r="CC74" s="26">
        <f t="shared" ref="CC74:CC78" si="872">SUM(CA74:CB74)</f>
        <v>0</v>
      </c>
      <c r="CD74" s="26">
        <f t="shared" ref="CD74:CE74" si="873">SUM(BX74+CA74)</f>
        <v>0</v>
      </c>
      <c r="CE74" s="26">
        <f t="shared" si="873"/>
        <v>0</v>
      </c>
      <c r="CF74" s="27">
        <f t="shared" ref="CF74:CF78" si="874">SUM(CD74:CE74)</f>
        <v>0</v>
      </c>
      <c r="CG74" s="28">
        <f>Februari!CM74</f>
        <v>11</v>
      </c>
      <c r="CH74" s="28">
        <f>Februari!CN74</f>
        <v>18</v>
      </c>
      <c r="CI74" s="26">
        <f t="shared" ref="CI74:CI78" si="875">SUM(CG74:CH74)</f>
        <v>29</v>
      </c>
      <c r="CJ74" s="25">
        <v>0</v>
      </c>
      <c r="CK74" s="25">
        <v>4</v>
      </c>
      <c r="CL74" s="26">
        <f t="shared" ref="CL74:CL78" si="876">SUM(CJ74:CK74)</f>
        <v>4</v>
      </c>
      <c r="CM74" s="26">
        <f t="shared" ref="CM74:CN74" si="877">SUM(CG74+CJ74)</f>
        <v>11</v>
      </c>
      <c r="CN74" s="26">
        <f t="shared" si="877"/>
        <v>22</v>
      </c>
      <c r="CO74" s="27">
        <f t="shared" ref="CO74:CO78" si="878">SUM(CM74:CN74)</f>
        <v>33</v>
      </c>
      <c r="CP74" s="105">
        <f ca="1">IFERROR(__xludf.DUMMYFUNCTION("""COMPUTED_VALUE"""),60)</f>
        <v>60</v>
      </c>
      <c r="CQ74" s="106">
        <f ca="1">IFERROR(__xludf.DUMMYFUNCTION("""COMPUTED_VALUE"""),84)</f>
        <v>84</v>
      </c>
      <c r="CR74" s="106">
        <f ca="1">IFERROR(__xludf.DUMMYFUNCTION("""COMPUTED_VALUE"""),144)</f>
        <v>144</v>
      </c>
      <c r="CS74" s="100">
        <f ca="1">IFERROR(__xludf.DUMMYFUNCTION("""COMPUTED_VALUE"""),10)</f>
        <v>10</v>
      </c>
      <c r="CT74" s="100">
        <f ca="1">IFERROR(__xludf.DUMMYFUNCTION("""COMPUTED_VALUE"""),20)</f>
        <v>20</v>
      </c>
      <c r="CU74" s="100">
        <f ca="1">IFERROR(__xludf.DUMMYFUNCTION("""COMPUTED_VALUE"""),30)</f>
        <v>30</v>
      </c>
      <c r="CV74" s="106">
        <f ca="1">IFERROR(__xludf.DUMMYFUNCTION("""COMPUTED_VALUE"""),70)</f>
        <v>70</v>
      </c>
      <c r="CW74" s="106">
        <f ca="1">IFERROR(__xludf.DUMMYFUNCTION("""COMPUTED_VALUE"""),104)</f>
        <v>104</v>
      </c>
      <c r="CX74" s="107">
        <f ca="1">IFERROR(__xludf.DUMMYFUNCTION("""COMPUTED_VALUE"""),174)</f>
        <v>174</v>
      </c>
      <c r="CY74" s="28">
        <f>Februari!DE74</f>
        <v>7</v>
      </c>
      <c r="CZ74" s="28">
        <f>Februari!DF74</f>
        <v>3</v>
      </c>
      <c r="DA74" s="26">
        <f t="shared" ref="DA74:DA78" si="879">SUM(CY74:CZ74)</f>
        <v>10</v>
      </c>
      <c r="DB74" s="25">
        <v>17</v>
      </c>
      <c r="DC74" s="25">
        <v>12</v>
      </c>
      <c r="DD74" s="26">
        <f t="shared" ref="DD74:DD78" si="880">SUM(DB74:DC74)</f>
        <v>29</v>
      </c>
      <c r="DE74" s="26">
        <f t="shared" ref="DE74:DF74" si="881">SUM(CY74+DB74)</f>
        <v>24</v>
      </c>
      <c r="DF74" s="26">
        <f t="shared" si="881"/>
        <v>15</v>
      </c>
      <c r="DG74" s="27">
        <f t="shared" ref="DG74:DG78" si="882">SUM(DE74:DF74)</f>
        <v>39</v>
      </c>
      <c r="DH74" s="30">
        <f>Februari!DN74</f>
        <v>14</v>
      </c>
      <c r="DI74" s="26">
        <f>Februari!DO74</f>
        <v>11</v>
      </c>
      <c r="DJ74" s="26">
        <f t="shared" ref="DJ74:DJ78" si="883">SUM(DH74:DI74)</f>
        <v>25</v>
      </c>
      <c r="DK74" s="25">
        <v>8</v>
      </c>
      <c r="DL74" s="25">
        <v>6</v>
      </c>
      <c r="DM74" s="26">
        <f t="shared" ref="DM74:DM78" si="884">SUM(DK74:DL74)</f>
        <v>14</v>
      </c>
      <c r="DN74" s="26">
        <f t="shared" ref="DN74:DO74" si="885">SUM(DH74+DK74)</f>
        <v>22</v>
      </c>
      <c r="DO74" s="26">
        <f t="shared" si="885"/>
        <v>17</v>
      </c>
      <c r="DP74" s="27">
        <f t="shared" ref="DP74:DP78" si="886">SUM(DN74:DO74)</f>
        <v>39</v>
      </c>
      <c r="DQ74" s="28">
        <f>Februari!DW74</f>
        <v>2</v>
      </c>
      <c r="DR74" s="28">
        <f>Februari!DX74</f>
        <v>5</v>
      </c>
      <c r="DS74" s="26">
        <f t="shared" ref="DS74:DS78" si="887">SUM(DQ74:DR74)</f>
        <v>7</v>
      </c>
      <c r="DT74" s="25">
        <v>1</v>
      </c>
      <c r="DU74" s="25">
        <v>4</v>
      </c>
      <c r="DV74" s="26">
        <f t="shared" ref="DV74:DV78" si="888">SUM(DT74:DU74)</f>
        <v>5</v>
      </c>
      <c r="DW74" s="26">
        <f t="shared" ref="DW74:DX74" si="889">SUM(DQ74+DT74)</f>
        <v>3</v>
      </c>
      <c r="DX74" s="26">
        <f t="shared" si="889"/>
        <v>9</v>
      </c>
      <c r="DY74" s="27">
        <f t="shared" ref="DY74:DY78" si="890">SUM(DW74:DX74)</f>
        <v>12</v>
      </c>
      <c r="DZ74" s="30">
        <f>Februari!EF74</f>
        <v>6</v>
      </c>
      <c r="EA74" s="26">
        <f>Februari!EG74</f>
        <v>6</v>
      </c>
      <c r="EB74" s="26">
        <f t="shared" ref="EB74:EB78" si="891">SUM(DZ74:EA74)</f>
        <v>12</v>
      </c>
      <c r="EC74" s="25">
        <v>2</v>
      </c>
      <c r="ED74" s="25">
        <v>4</v>
      </c>
      <c r="EE74" s="26">
        <f t="shared" ref="EE74:EE78" si="892">SUM(EC74:ED74)</f>
        <v>6</v>
      </c>
      <c r="EF74" s="26">
        <f t="shared" ref="EF74:EG74" si="893">SUM(DZ74+EC74)</f>
        <v>8</v>
      </c>
      <c r="EG74" s="26">
        <f t="shared" si="893"/>
        <v>10</v>
      </c>
      <c r="EH74" s="27">
        <f t="shared" ref="EH74:EH78" si="894">SUM(EF74:EG74)</f>
        <v>18</v>
      </c>
      <c r="EI74" s="30">
        <f>Februari!EO74</f>
        <v>6</v>
      </c>
      <c r="EJ74" s="26">
        <f>Februari!EP74</f>
        <v>18</v>
      </c>
      <c r="EK74" s="26">
        <f t="shared" ref="EK74:EK78" si="895">SUM(EI74:EJ74)</f>
        <v>24</v>
      </c>
      <c r="EL74" s="25">
        <v>2</v>
      </c>
      <c r="EM74" s="25">
        <v>12</v>
      </c>
      <c r="EN74" s="26">
        <f t="shared" ref="EN74:EN78" si="896">SUM(EL74:EM74)</f>
        <v>14</v>
      </c>
      <c r="EO74" s="26">
        <f t="shared" ref="EO74:EP74" si="897">SUM(EI74+EL74)</f>
        <v>8</v>
      </c>
      <c r="EP74" s="26">
        <f t="shared" si="897"/>
        <v>30</v>
      </c>
      <c r="EQ74" s="27">
        <f t="shared" ref="EQ74:EQ78" si="898">SUM(EO74:EP74)</f>
        <v>38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30">
        <f>Februari!J75</f>
        <v>0</v>
      </c>
      <c r="E75" s="26">
        <f>Februari!K75</f>
        <v>0</v>
      </c>
      <c r="F75" s="26">
        <f t="shared" si="839"/>
        <v>0</v>
      </c>
      <c r="G75" s="68">
        <v>0</v>
      </c>
      <c r="H75" s="59">
        <v>0</v>
      </c>
      <c r="I75" s="26">
        <f t="shared" si="840"/>
        <v>0</v>
      </c>
      <c r="J75" s="26">
        <f t="shared" ref="J75:K75" si="899">SUM(D75+G75)</f>
        <v>0</v>
      </c>
      <c r="K75" s="26">
        <f t="shared" si="899"/>
        <v>0</v>
      </c>
      <c r="L75" s="27">
        <f t="shared" si="842"/>
        <v>0</v>
      </c>
      <c r="M75" s="28">
        <f>Februari!S75</f>
        <v>0</v>
      </c>
      <c r="N75" s="26">
        <f>Februari!T75</f>
        <v>0</v>
      </c>
      <c r="O75" s="26">
        <f t="shared" si="843"/>
        <v>0</v>
      </c>
      <c r="P75" s="25">
        <v>0</v>
      </c>
      <c r="Q75" s="25">
        <v>0</v>
      </c>
      <c r="R75" s="26">
        <f t="shared" si="844"/>
        <v>0</v>
      </c>
      <c r="S75" s="26">
        <f t="shared" ref="S75:T75" si="900">SUM(M75+P75)</f>
        <v>0</v>
      </c>
      <c r="T75" s="26">
        <f t="shared" si="900"/>
        <v>0</v>
      </c>
      <c r="U75" s="27">
        <f t="shared" si="846"/>
        <v>0</v>
      </c>
      <c r="V75" s="28">
        <f>Februari!AB75</f>
        <v>0</v>
      </c>
      <c r="W75" s="28">
        <f>Februari!AC75</f>
        <v>0</v>
      </c>
      <c r="X75" s="26">
        <f t="shared" si="847"/>
        <v>0</v>
      </c>
      <c r="Y75" s="26"/>
      <c r="Z75" s="26"/>
      <c r="AA75" s="26">
        <f t="shared" si="848"/>
        <v>0</v>
      </c>
      <c r="AB75" s="26">
        <f t="shared" ref="AB75:AC75" si="901">SUM(V75+Y75)</f>
        <v>0</v>
      </c>
      <c r="AC75" s="26">
        <f t="shared" si="901"/>
        <v>0</v>
      </c>
      <c r="AD75" s="27">
        <f t="shared" si="850"/>
        <v>0</v>
      </c>
      <c r="AE75" s="28">
        <f>Februari!AK75</f>
        <v>0</v>
      </c>
      <c r="AF75" s="28">
        <f>Februari!AL75</f>
        <v>0</v>
      </c>
      <c r="AG75" s="26">
        <f t="shared" si="851"/>
        <v>0</v>
      </c>
      <c r="AH75" s="25">
        <v>0</v>
      </c>
      <c r="AI75" s="25">
        <v>0</v>
      </c>
      <c r="AJ75" s="26">
        <f t="shared" si="852"/>
        <v>0</v>
      </c>
      <c r="AK75" s="26">
        <f t="shared" ref="AK75:AL75" si="902">SUM(AE75+AH75)</f>
        <v>0</v>
      </c>
      <c r="AL75" s="26">
        <f t="shared" si="902"/>
        <v>0</v>
      </c>
      <c r="AM75" s="27">
        <f t="shared" si="854"/>
        <v>0</v>
      </c>
      <c r="AN75" s="30">
        <f>Februari!AT75</f>
        <v>0</v>
      </c>
      <c r="AO75" s="26">
        <f>Februari!AU75</f>
        <v>0</v>
      </c>
      <c r="AP75" s="26">
        <f t="shared" si="855"/>
        <v>0</v>
      </c>
      <c r="AQ75" s="25">
        <v>0</v>
      </c>
      <c r="AR75" s="25">
        <v>0</v>
      </c>
      <c r="AS75" s="26">
        <f t="shared" si="856"/>
        <v>0</v>
      </c>
      <c r="AT75" s="26">
        <f t="shared" ref="AT75:AU75" si="903">SUM(AN75+AQ75)</f>
        <v>0</v>
      </c>
      <c r="AU75" s="26">
        <f t="shared" si="903"/>
        <v>0</v>
      </c>
      <c r="AV75" s="27">
        <f t="shared" si="858"/>
        <v>0</v>
      </c>
      <c r="AW75" s="28">
        <f>Februari!BC75</f>
        <v>0</v>
      </c>
      <c r="AX75" s="28">
        <f>Februari!BD75</f>
        <v>0</v>
      </c>
      <c r="AY75" s="26">
        <f t="shared" si="859"/>
        <v>0</v>
      </c>
      <c r="AZ75" s="25">
        <v>0</v>
      </c>
      <c r="BA75" s="25">
        <v>0</v>
      </c>
      <c r="BB75" s="26">
        <f t="shared" si="860"/>
        <v>0</v>
      </c>
      <c r="BC75" s="26">
        <f t="shared" ref="BC75:BD75" si="904">SUM(AW75+AZ75)</f>
        <v>0</v>
      </c>
      <c r="BD75" s="26">
        <f t="shared" si="904"/>
        <v>0</v>
      </c>
      <c r="BE75" s="27">
        <f t="shared" si="862"/>
        <v>0</v>
      </c>
      <c r="BF75" s="30">
        <f>Februari!BL75</f>
        <v>0</v>
      </c>
      <c r="BG75" s="26">
        <f>Februari!BM75</f>
        <v>0</v>
      </c>
      <c r="BH75" s="26">
        <f t="shared" si="863"/>
        <v>0</v>
      </c>
      <c r="BI75" s="48">
        <v>0</v>
      </c>
      <c r="BJ75" s="46">
        <v>0</v>
      </c>
      <c r="BK75" s="26">
        <f t="shared" si="864"/>
        <v>0</v>
      </c>
      <c r="BL75" s="26">
        <f t="shared" ref="BL75:BM75" si="905">SUM(BF75+BI75)</f>
        <v>0</v>
      </c>
      <c r="BM75" s="26">
        <f t="shared" si="905"/>
        <v>0</v>
      </c>
      <c r="BN75" s="27">
        <f t="shared" si="866"/>
        <v>0</v>
      </c>
      <c r="BO75" s="28">
        <f>Februari!BU75</f>
        <v>0</v>
      </c>
      <c r="BP75" s="28">
        <f>Februari!BV75</f>
        <v>0</v>
      </c>
      <c r="BQ75" s="26">
        <f t="shared" si="867"/>
        <v>0</v>
      </c>
      <c r="BR75" s="25">
        <v>0</v>
      </c>
      <c r="BS75" s="25">
        <v>0</v>
      </c>
      <c r="BT75" s="26">
        <f t="shared" si="868"/>
        <v>0</v>
      </c>
      <c r="BU75" s="26">
        <f t="shared" ref="BU75:BV75" si="906">SUM(BO75+BR75)</f>
        <v>0</v>
      </c>
      <c r="BV75" s="26">
        <f t="shared" si="906"/>
        <v>0</v>
      </c>
      <c r="BW75" s="27">
        <f t="shared" si="870"/>
        <v>0</v>
      </c>
      <c r="BX75" s="30">
        <f>Februari!CD75</f>
        <v>0</v>
      </c>
      <c r="BY75" s="26">
        <f>Februari!CE75</f>
        <v>0</v>
      </c>
      <c r="BZ75" s="26">
        <f t="shared" si="871"/>
        <v>0</v>
      </c>
      <c r="CA75" s="26"/>
      <c r="CB75" s="26"/>
      <c r="CC75" s="26">
        <f t="shared" si="872"/>
        <v>0</v>
      </c>
      <c r="CD75" s="26">
        <f t="shared" ref="CD75:CE75" si="907">SUM(BX75+CA75)</f>
        <v>0</v>
      </c>
      <c r="CE75" s="26">
        <f t="shared" si="907"/>
        <v>0</v>
      </c>
      <c r="CF75" s="27">
        <f t="shared" si="874"/>
        <v>0</v>
      </c>
      <c r="CG75" s="28">
        <f>Februari!CM75</f>
        <v>0</v>
      </c>
      <c r="CH75" s="28">
        <f>Februari!CN75</f>
        <v>0</v>
      </c>
      <c r="CI75" s="26">
        <f t="shared" si="875"/>
        <v>0</v>
      </c>
      <c r="CJ75" s="25">
        <v>0</v>
      </c>
      <c r="CK75" s="25">
        <v>0</v>
      </c>
      <c r="CL75" s="26">
        <f t="shared" si="876"/>
        <v>0</v>
      </c>
      <c r="CM75" s="26">
        <f t="shared" ref="CM75:CN75" si="908">SUM(CG75+CJ75)</f>
        <v>0</v>
      </c>
      <c r="CN75" s="26">
        <f t="shared" si="908"/>
        <v>0</v>
      </c>
      <c r="CO75" s="27">
        <f t="shared" si="878"/>
        <v>0</v>
      </c>
      <c r="CP75" s="105">
        <f ca="1">IFERROR(__xludf.DUMMYFUNCTION("""COMPUTED_VALUE"""),0)</f>
        <v>0</v>
      </c>
      <c r="CQ75" s="106">
        <f ca="1">IFERROR(__xludf.DUMMYFUNCTION("""COMPUTED_VALUE"""),0)</f>
        <v>0</v>
      </c>
      <c r="CR75" s="106">
        <f ca="1">IFERROR(__xludf.DUMMYFUNCTION("""COMPUTED_VALUE"""),0)</f>
        <v>0</v>
      </c>
      <c r="CS75" s="100">
        <f ca="1">IFERROR(__xludf.DUMMYFUNCTION("""COMPUTED_VALUE"""),0)</f>
        <v>0</v>
      </c>
      <c r="CT75" s="100">
        <f ca="1">IFERROR(__xludf.DUMMYFUNCTION("""COMPUTED_VALUE"""),0)</f>
        <v>0</v>
      </c>
      <c r="CU75" s="100">
        <f ca="1">IFERROR(__xludf.DUMMYFUNCTION("""COMPUTED_VALUE"""),0)</f>
        <v>0</v>
      </c>
      <c r="CV75" s="106">
        <f ca="1">IFERROR(__xludf.DUMMYFUNCTION("""COMPUTED_VALUE"""),0)</f>
        <v>0</v>
      </c>
      <c r="CW75" s="106">
        <f ca="1">IFERROR(__xludf.DUMMYFUNCTION("""COMPUTED_VALUE"""),0)</f>
        <v>0</v>
      </c>
      <c r="CX75" s="107">
        <f ca="1">IFERROR(__xludf.DUMMYFUNCTION("""COMPUTED_VALUE"""),0)</f>
        <v>0</v>
      </c>
      <c r="CY75" s="28">
        <f>Februari!DE75</f>
        <v>0</v>
      </c>
      <c r="CZ75" s="28">
        <f>Februari!DF75</f>
        <v>0</v>
      </c>
      <c r="DA75" s="26">
        <f t="shared" si="879"/>
        <v>0</v>
      </c>
      <c r="DB75" s="25">
        <v>0</v>
      </c>
      <c r="DC75" s="25">
        <v>0</v>
      </c>
      <c r="DD75" s="26">
        <f t="shared" si="880"/>
        <v>0</v>
      </c>
      <c r="DE75" s="26">
        <f t="shared" ref="DE75:DF75" si="909">SUM(CY75+DB75)</f>
        <v>0</v>
      </c>
      <c r="DF75" s="26">
        <f t="shared" si="909"/>
        <v>0</v>
      </c>
      <c r="DG75" s="27">
        <f t="shared" si="882"/>
        <v>0</v>
      </c>
      <c r="DH75" s="30">
        <f>Februari!DN75</f>
        <v>0</v>
      </c>
      <c r="DI75" s="26">
        <f>Februari!DO75</f>
        <v>0</v>
      </c>
      <c r="DJ75" s="26">
        <f t="shared" si="883"/>
        <v>0</v>
      </c>
      <c r="DK75" s="26"/>
      <c r="DL75" s="26"/>
      <c r="DM75" s="26">
        <f t="shared" si="884"/>
        <v>0</v>
      </c>
      <c r="DN75" s="26">
        <f t="shared" ref="DN75:DO75" si="910">SUM(DH75+DK75)</f>
        <v>0</v>
      </c>
      <c r="DO75" s="26">
        <f t="shared" si="910"/>
        <v>0</v>
      </c>
      <c r="DP75" s="27">
        <f t="shared" si="886"/>
        <v>0</v>
      </c>
      <c r="DQ75" s="28">
        <f>Februari!DW75</f>
        <v>0</v>
      </c>
      <c r="DR75" s="28">
        <f>Februari!DX75</f>
        <v>0</v>
      </c>
      <c r="DS75" s="26">
        <f t="shared" si="887"/>
        <v>0</v>
      </c>
      <c r="DT75" s="26"/>
      <c r="DU75" s="26"/>
      <c r="DV75" s="26">
        <f t="shared" si="888"/>
        <v>0</v>
      </c>
      <c r="DW75" s="26">
        <f t="shared" ref="DW75:DX75" si="911">SUM(DQ75+DT75)</f>
        <v>0</v>
      </c>
      <c r="DX75" s="26">
        <f t="shared" si="911"/>
        <v>0</v>
      </c>
      <c r="DY75" s="27">
        <f t="shared" si="890"/>
        <v>0</v>
      </c>
      <c r="DZ75" s="30">
        <f>Februari!EF75</f>
        <v>0</v>
      </c>
      <c r="EA75" s="26">
        <f>Februari!EG75</f>
        <v>0</v>
      </c>
      <c r="EB75" s="26">
        <f t="shared" si="891"/>
        <v>0</v>
      </c>
      <c r="EC75" s="26"/>
      <c r="ED75" s="26"/>
      <c r="EE75" s="26">
        <f t="shared" si="892"/>
        <v>0</v>
      </c>
      <c r="EF75" s="26">
        <f t="shared" ref="EF75:EG75" si="912">SUM(DZ75+EC75)</f>
        <v>0</v>
      </c>
      <c r="EG75" s="26">
        <f t="shared" si="912"/>
        <v>0</v>
      </c>
      <c r="EH75" s="27">
        <f t="shared" si="894"/>
        <v>0</v>
      </c>
      <c r="EI75" s="30">
        <f>Februari!EO75</f>
        <v>0</v>
      </c>
      <c r="EJ75" s="26">
        <f>Februari!EP75</f>
        <v>0</v>
      </c>
      <c r="EK75" s="26">
        <f t="shared" si="895"/>
        <v>0</v>
      </c>
      <c r="EL75" s="26"/>
      <c r="EM75" s="26"/>
      <c r="EN75" s="26">
        <f t="shared" si="896"/>
        <v>0</v>
      </c>
      <c r="EO75" s="26">
        <f t="shared" ref="EO75:EP75" si="913">SUM(EI75+EL75)</f>
        <v>0</v>
      </c>
      <c r="EP75" s="26">
        <f t="shared" si="913"/>
        <v>0</v>
      </c>
      <c r="EQ75" s="27">
        <f t="shared" si="898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30">
        <f>Februari!J76</f>
        <v>28</v>
      </c>
      <c r="E76" s="26">
        <f>Februari!K76</f>
        <v>28</v>
      </c>
      <c r="F76" s="26">
        <f t="shared" si="839"/>
        <v>56</v>
      </c>
      <c r="G76" s="110">
        <v>1</v>
      </c>
      <c r="H76" s="79">
        <v>5</v>
      </c>
      <c r="I76" s="26">
        <f t="shared" si="840"/>
        <v>6</v>
      </c>
      <c r="J76" s="26">
        <f t="shared" ref="J76:K76" si="914">SUM(D76+G76)</f>
        <v>29</v>
      </c>
      <c r="K76" s="26">
        <f t="shared" si="914"/>
        <v>33</v>
      </c>
      <c r="L76" s="27">
        <f t="shared" si="842"/>
        <v>62</v>
      </c>
      <c r="M76" s="28">
        <f>Februari!S76</f>
        <v>0</v>
      </c>
      <c r="N76" s="26">
        <f>Februari!T76</f>
        <v>0</v>
      </c>
      <c r="O76" s="26">
        <f t="shared" si="843"/>
        <v>0</v>
      </c>
      <c r="P76" s="25">
        <v>0</v>
      </c>
      <c r="Q76" s="25">
        <v>7</v>
      </c>
      <c r="R76" s="26">
        <f t="shared" si="844"/>
        <v>7</v>
      </c>
      <c r="S76" s="26">
        <f t="shared" ref="S76:T76" si="915">SUM(M76+P76)</f>
        <v>0</v>
      </c>
      <c r="T76" s="26">
        <f t="shared" si="915"/>
        <v>7</v>
      </c>
      <c r="U76" s="27">
        <f t="shared" si="846"/>
        <v>7</v>
      </c>
      <c r="V76" s="28">
        <f>Februari!AB76</f>
        <v>3</v>
      </c>
      <c r="W76" s="28">
        <f>Februari!AC76</f>
        <v>2</v>
      </c>
      <c r="X76" s="26">
        <f t="shared" si="847"/>
        <v>5</v>
      </c>
      <c r="Y76" s="26"/>
      <c r="Z76" s="26"/>
      <c r="AA76" s="26">
        <f t="shared" si="848"/>
        <v>0</v>
      </c>
      <c r="AB76" s="26">
        <f t="shared" ref="AB76:AC76" si="916">SUM(V76+Y76)</f>
        <v>3</v>
      </c>
      <c r="AC76" s="26">
        <f t="shared" si="916"/>
        <v>2</v>
      </c>
      <c r="AD76" s="27">
        <f t="shared" si="850"/>
        <v>5</v>
      </c>
      <c r="AE76" s="28">
        <f>Februari!AK76</f>
        <v>29</v>
      </c>
      <c r="AF76" s="28">
        <f>Februari!AL76</f>
        <v>39</v>
      </c>
      <c r="AG76" s="26">
        <f t="shared" si="851"/>
        <v>68</v>
      </c>
      <c r="AH76" s="25">
        <v>0</v>
      </c>
      <c r="AI76" s="25">
        <v>0</v>
      </c>
      <c r="AJ76" s="26">
        <f t="shared" si="852"/>
        <v>0</v>
      </c>
      <c r="AK76" s="26">
        <f t="shared" ref="AK76:AL76" si="917">SUM(AE76+AH76)</f>
        <v>29</v>
      </c>
      <c r="AL76" s="26">
        <f t="shared" si="917"/>
        <v>39</v>
      </c>
      <c r="AM76" s="27">
        <f t="shared" si="854"/>
        <v>68</v>
      </c>
      <c r="AN76" s="30">
        <f>Februari!AT76</f>
        <v>66</v>
      </c>
      <c r="AO76" s="26">
        <f>Februari!AU76</f>
        <v>117</v>
      </c>
      <c r="AP76" s="26">
        <f t="shared" si="855"/>
        <v>183</v>
      </c>
      <c r="AQ76" s="25">
        <v>9</v>
      </c>
      <c r="AR76" s="25">
        <v>8</v>
      </c>
      <c r="AS76" s="26">
        <f t="shared" si="856"/>
        <v>17</v>
      </c>
      <c r="AT76" s="26">
        <f t="shared" ref="AT76:AU76" si="918">SUM(AN76+AQ76)</f>
        <v>75</v>
      </c>
      <c r="AU76" s="26">
        <f t="shared" si="918"/>
        <v>125</v>
      </c>
      <c r="AV76" s="27">
        <f t="shared" si="858"/>
        <v>200</v>
      </c>
      <c r="AW76" s="28">
        <f>Februari!BC76</f>
        <v>34</v>
      </c>
      <c r="AX76" s="28">
        <f>Februari!BD76</f>
        <v>48</v>
      </c>
      <c r="AY76" s="26">
        <f t="shared" si="859"/>
        <v>82</v>
      </c>
      <c r="AZ76" s="25">
        <v>21</v>
      </c>
      <c r="BA76" s="25">
        <v>45</v>
      </c>
      <c r="BB76" s="26">
        <f t="shared" si="860"/>
        <v>66</v>
      </c>
      <c r="BC76" s="26">
        <f t="shared" ref="BC76:BD76" si="919">SUM(AW76+AZ76)</f>
        <v>55</v>
      </c>
      <c r="BD76" s="26">
        <f t="shared" si="919"/>
        <v>93</v>
      </c>
      <c r="BE76" s="27">
        <f t="shared" si="862"/>
        <v>148</v>
      </c>
      <c r="BF76" s="30">
        <f>Februari!BL76</f>
        <v>0</v>
      </c>
      <c r="BG76" s="26">
        <f>Februari!BM76</f>
        <v>0</v>
      </c>
      <c r="BH76" s="26">
        <f t="shared" si="863"/>
        <v>0</v>
      </c>
      <c r="BI76" s="48">
        <v>0</v>
      </c>
      <c r="BJ76" s="46">
        <v>0</v>
      </c>
      <c r="BK76" s="26">
        <f t="shared" si="864"/>
        <v>0</v>
      </c>
      <c r="BL76" s="26">
        <f t="shared" ref="BL76:BM76" si="920">SUM(BF76+BI76)</f>
        <v>0</v>
      </c>
      <c r="BM76" s="26">
        <f t="shared" si="920"/>
        <v>0</v>
      </c>
      <c r="BN76" s="27">
        <f t="shared" si="866"/>
        <v>0</v>
      </c>
      <c r="BO76" s="28">
        <f>Februari!BU76</f>
        <v>0</v>
      </c>
      <c r="BP76" s="28">
        <f>Februari!BV76</f>
        <v>0</v>
      </c>
      <c r="BQ76" s="26">
        <f t="shared" si="867"/>
        <v>0</v>
      </c>
      <c r="BR76" s="25">
        <v>0</v>
      </c>
      <c r="BS76" s="25">
        <v>0</v>
      </c>
      <c r="BT76" s="26">
        <f t="shared" si="868"/>
        <v>0</v>
      </c>
      <c r="BU76" s="26">
        <f t="shared" ref="BU76:BV76" si="921">SUM(BO76+BR76)</f>
        <v>0</v>
      </c>
      <c r="BV76" s="26">
        <f t="shared" si="921"/>
        <v>0</v>
      </c>
      <c r="BW76" s="27">
        <f t="shared" si="870"/>
        <v>0</v>
      </c>
      <c r="BX76" s="30">
        <f>Februari!CD76</f>
        <v>10</v>
      </c>
      <c r="BY76" s="26">
        <f>Februari!CE76</f>
        <v>27</v>
      </c>
      <c r="BZ76" s="26">
        <f t="shared" si="871"/>
        <v>37</v>
      </c>
      <c r="CA76" s="26"/>
      <c r="CB76" s="26"/>
      <c r="CC76" s="26">
        <f t="shared" si="872"/>
        <v>0</v>
      </c>
      <c r="CD76" s="26">
        <f t="shared" ref="CD76:CE76" si="922">SUM(BX76+CA76)</f>
        <v>10</v>
      </c>
      <c r="CE76" s="26">
        <f t="shared" si="922"/>
        <v>27</v>
      </c>
      <c r="CF76" s="27">
        <f t="shared" si="874"/>
        <v>37</v>
      </c>
      <c r="CG76" s="28">
        <f>Februari!CM76</f>
        <v>8</v>
      </c>
      <c r="CH76" s="28">
        <f>Februari!CN76</f>
        <v>12</v>
      </c>
      <c r="CI76" s="26">
        <f t="shared" si="875"/>
        <v>20</v>
      </c>
      <c r="CJ76" s="25">
        <v>0</v>
      </c>
      <c r="CK76" s="25">
        <v>0</v>
      </c>
      <c r="CL76" s="26">
        <f t="shared" si="876"/>
        <v>0</v>
      </c>
      <c r="CM76" s="26">
        <f t="shared" ref="CM76:CN76" si="923">SUM(CG76+CJ76)</f>
        <v>8</v>
      </c>
      <c r="CN76" s="26">
        <f t="shared" si="923"/>
        <v>12</v>
      </c>
      <c r="CO76" s="27">
        <f t="shared" si="878"/>
        <v>20</v>
      </c>
      <c r="CP76" s="105">
        <f ca="1">IFERROR(__xludf.DUMMYFUNCTION("""COMPUTED_VALUE"""),95)</f>
        <v>95</v>
      </c>
      <c r="CQ76" s="106">
        <f ca="1">IFERROR(__xludf.DUMMYFUNCTION("""COMPUTED_VALUE"""),98)</f>
        <v>98</v>
      </c>
      <c r="CR76" s="106">
        <f ca="1">IFERROR(__xludf.DUMMYFUNCTION("""COMPUTED_VALUE"""),193)</f>
        <v>193</v>
      </c>
      <c r="CS76" s="100">
        <f ca="1">IFERROR(__xludf.DUMMYFUNCTION("""COMPUTED_VALUE"""),9)</f>
        <v>9</v>
      </c>
      <c r="CT76" s="100">
        <f ca="1">IFERROR(__xludf.DUMMYFUNCTION("""COMPUTED_VALUE"""),10)</f>
        <v>10</v>
      </c>
      <c r="CU76" s="100">
        <f ca="1">IFERROR(__xludf.DUMMYFUNCTION("""COMPUTED_VALUE"""),19)</f>
        <v>19</v>
      </c>
      <c r="CV76" s="106">
        <f ca="1">IFERROR(__xludf.DUMMYFUNCTION("""COMPUTED_VALUE"""),104)</f>
        <v>104</v>
      </c>
      <c r="CW76" s="106">
        <f ca="1">IFERROR(__xludf.DUMMYFUNCTION("""COMPUTED_VALUE"""),108)</f>
        <v>108</v>
      </c>
      <c r="CX76" s="107">
        <f ca="1">IFERROR(__xludf.DUMMYFUNCTION("""COMPUTED_VALUE"""),212)</f>
        <v>212</v>
      </c>
      <c r="CY76" s="28">
        <f>Februari!DE76</f>
        <v>204</v>
      </c>
      <c r="CZ76" s="28">
        <f>Februari!DF76</f>
        <v>391</v>
      </c>
      <c r="DA76" s="26">
        <f t="shared" si="879"/>
        <v>595</v>
      </c>
      <c r="DB76" s="25">
        <v>16</v>
      </c>
      <c r="DC76" s="25">
        <v>20</v>
      </c>
      <c r="DD76" s="26">
        <f t="shared" si="880"/>
        <v>36</v>
      </c>
      <c r="DE76" s="26">
        <f t="shared" ref="DE76:DF76" si="924">SUM(CY76+DB76)</f>
        <v>220</v>
      </c>
      <c r="DF76" s="26">
        <f t="shared" si="924"/>
        <v>411</v>
      </c>
      <c r="DG76" s="27">
        <f t="shared" si="882"/>
        <v>631</v>
      </c>
      <c r="DH76" s="30">
        <f>Februari!DN76</f>
        <v>90</v>
      </c>
      <c r="DI76" s="26">
        <f>Februari!DO76</f>
        <v>203</v>
      </c>
      <c r="DJ76" s="26">
        <f t="shared" si="883"/>
        <v>293</v>
      </c>
      <c r="DK76" s="25">
        <v>9</v>
      </c>
      <c r="DL76" s="25">
        <v>12</v>
      </c>
      <c r="DM76" s="26">
        <f t="shared" si="884"/>
        <v>21</v>
      </c>
      <c r="DN76" s="26">
        <f t="shared" ref="DN76:DO76" si="925">SUM(DH76+DK76)</f>
        <v>99</v>
      </c>
      <c r="DO76" s="26">
        <f t="shared" si="925"/>
        <v>215</v>
      </c>
      <c r="DP76" s="27">
        <f t="shared" si="886"/>
        <v>314</v>
      </c>
      <c r="DQ76" s="28">
        <f>Februari!DW76</f>
        <v>67</v>
      </c>
      <c r="DR76" s="28">
        <f>Februari!DX76</f>
        <v>101</v>
      </c>
      <c r="DS76" s="26">
        <f t="shared" si="887"/>
        <v>168</v>
      </c>
      <c r="DT76" s="25">
        <v>5</v>
      </c>
      <c r="DU76" s="25">
        <v>12</v>
      </c>
      <c r="DV76" s="26">
        <f t="shared" si="888"/>
        <v>17</v>
      </c>
      <c r="DW76" s="26">
        <f t="shared" ref="DW76:DX76" si="926">SUM(DQ76+DT76)</f>
        <v>72</v>
      </c>
      <c r="DX76" s="26">
        <f t="shared" si="926"/>
        <v>113</v>
      </c>
      <c r="DY76" s="27">
        <f t="shared" si="890"/>
        <v>185</v>
      </c>
      <c r="DZ76" s="30">
        <f>Februari!EF76</f>
        <v>149</v>
      </c>
      <c r="EA76" s="26">
        <f>Februari!EG76</f>
        <v>223</v>
      </c>
      <c r="EB76" s="26">
        <f t="shared" si="891"/>
        <v>372</v>
      </c>
      <c r="EC76" s="25">
        <v>1</v>
      </c>
      <c r="ED76" s="25">
        <v>1</v>
      </c>
      <c r="EE76" s="26">
        <f t="shared" si="892"/>
        <v>2</v>
      </c>
      <c r="EF76" s="26">
        <f t="shared" ref="EF76:EG76" si="927">SUM(DZ76+EC76)</f>
        <v>150</v>
      </c>
      <c r="EG76" s="26">
        <f t="shared" si="927"/>
        <v>224</v>
      </c>
      <c r="EH76" s="27">
        <f t="shared" si="894"/>
        <v>374</v>
      </c>
      <c r="EI76" s="30">
        <f>Februari!EO76</f>
        <v>66</v>
      </c>
      <c r="EJ76" s="26">
        <f>Februari!EP76</f>
        <v>77</v>
      </c>
      <c r="EK76" s="26">
        <f t="shared" si="895"/>
        <v>143</v>
      </c>
      <c r="EL76" s="25">
        <v>5</v>
      </c>
      <c r="EM76" s="25">
        <v>11</v>
      </c>
      <c r="EN76" s="26">
        <f t="shared" si="896"/>
        <v>16</v>
      </c>
      <c r="EO76" s="26">
        <f t="shared" ref="EO76:EP76" si="928">SUM(EI76+EL76)</f>
        <v>71</v>
      </c>
      <c r="EP76" s="26">
        <f t="shared" si="928"/>
        <v>88</v>
      </c>
      <c r="EQ76" s="27">
        <f t="shared" si="898"/>
        <v>159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30">
        <f>Februari!J77</f>
        <v>0</v>
      </c>
      <c r="E77" s="26">
        <f>Februari!K77</f>
        <v>0</v>
      </c>
      <c r="F77" s="26">
        <f t="shared" si="839"/>
        <v>0</v>
      </c>
      <c r="G77" s="26"/>
      <c r="H77" s="26"/>
      <c r="I77" s="26">
        <f t="shared" si="840"/>
        <v>0</v>
      </c>
      <c r="J77" s="26">
        <f t="shared" ref="J77:K77" si="929">SUM(D77+G77)</f>
        <v>0</v>
      </c>
      <c r="K77" s="26">
        <f t="shared" si="929"/>
        <v>0</v>
      </c>
      <c r="L77" s="27">
        <f t="shared" si="842"/>
        <v>0</v>
      </c>
      <c r="M77" s="28">
        <f>Februari!S77</f>
        <v>0</v>
      </c>
      <c r="N77" s="26">
        <f>Februari!T77</f>
        <v>0</v>
      </c>
      <c r="O77" s="26">
        <f t="shared" si="843"/>
        <v>0</v>
      </c>
      <c r="P77" s="26"/>
      <c r="Q77" s="26"/>
      <c r="R77" s="26">
        <f t="shared" si="844"/>
        <v>0</v>
      </c>
      <c r="S77" s="26">
        <f t="shared" ref="S77:T77" si="930">SUM(M77+P77)</f>
        <v>0</v>
      </c>
      <c r="T77" s="26">
        <f t="shared" si="930"/>
        <v>0</v>
      </c>
      <c r="U77" s="27">
        <f t="shared" si="846"/>
        <v>0</v>
      </c>
      <c r="V77" s="28">
        <f>Februari!AB77</f>
        <v>0</v>
      </c>
      <c r="W77" s="28">
        <f>Februari!AC77</f>
        <v>0</v>
      </c>
      <c r="X77" s="26">
        <f t="shared" si="847"/>
        <v>0</v>
      </c>
      <c r="Y77" s="26"/>
      <c r="Z77" s="26"/>
      <c r="AA77" s="26">
        <f t="shared" si="848"/>
        <v>0</v>
      </c>
      <c r="AB77" s="26">
        <f t="shared" ref="AB77:AC77" si="931">SUM(V77+Y77)</f>
        <v>0</v>
      </c>
      <c r="AC77" s="26">
        <f t="shared" si="931"/>
        <v>0</v>
      </c>
      <c r="AD77" s="27">
        <f t="shared" si="850"/>
        <v>0</v>
      </c>
      <c r="AE77" s="28">
        <f>Februari!AK77</f>
        <v>0</v>
      </c>
      <c r="AF77" s="28">
        <f>Februari!AL77</f>
        <v>0</v>
      </c>
      <c r="AG77" s="26">
        <f t="shared" si="851"/>
        <v>0</v>
      </c>
      <c r="AH77" s="25">
        <v>0</v>
      </c>
      <c r="AI77" s="25">
        <v>0</v>
      </c>
      <c r="AJ77" s="26">
        <f t="shared" si="852"/>
        <v>0</v>
      </c>
      <c r="AK77" s="26">
        <f t="shared" ref="AK77:AL77" si="932">SUM(AE77+AH77)</f>
        <v>0</v>
      </c>
      <c r="AL77" s="26">
        <f t="shared" si="932"/>
        <v>0</v>
      </c>
      <c r="AM77" s="27">
        <f t="shared" si="854"/>
        <v>0</v>
      </c>
      <c r="AN77" s="30">
        <f>Februari!AT77</f>
        <v>0</v>
      </c>
      <c r="AO77" s="26">
        <f>Februari!AU77</f>
        <v>0</v>
      </c>
      <c r="AP77" s="26">
        <f t="shared" si="855"/>
        <v>0</v>
      </c>
      <c r="AQ77" s="25">
        <v>0</v>
      </c>
      <c r="AR77" s="25">
        <v>0</v>
      </c>
      <c r="AS77" s="26">
        <f t="shared" si="856"/>
        <v>0</v>
      </c>
      <c r="AT77" s="26">
        <f t="shared" ref="AT77:AU77" si="933">SUM(AN77+AQ77)</f>
        <v>0</v>
      </c>
      <c r="AU77" s="26">
        <f t="shared" si="933"/>
        <v>0</v>
      </c>
      <c r="AV77" s="27">
        <f t="shared" si="858"/>
        <v>0</v>
      </c>
      <c r="AW77" s="28">
        <f>Februari!BC77</f>
        <v>0</v>
      </c>
      <c r="AX77" s="28">
        <f>Februari!BD77</f>
        <v>0</v>
      </c>
      <c r="AY77" s="26">
        <f t="shared" si="859"/>
        <v>0</v>
      </c>
      <c r="AZ77" s="25">
        <v>0</v>
      </c>
      <c r="BA77" s="25">
        <v>0</v>
      </c>
      <c r="BB77" s="26">
        <f t="shared" si="860"/>
        <v>0</v>
      </c>
      <c r="BC77" s="26">
        <f t="shared" ref="BC77:BD77" si="934">SUM(AW77+AZ77)</f>
        <v>0</v>
      </c>
      <c r="BD77" s="26">
        <f t="shared" si="934"/>
        <v>0</v>
      </c>
      <c r="BE77" s="27">
        <f t="shared" si="862"/>
        <v>0</v>
      </c>
      <c r="BF77" s="30">
        <f>Februari!BL77</f>
        <v>0</v>
      </c>
      <c r="BG77" s="26">
        <f>Februari!BM77</f>
        <v>0</v>
      </c>
      <c r="BH77" s="26">
        <f t="shared" si="863"/>
        <v>0</v>
      </c>
      <c r="BI77" s="48">
        <v>0</v>
      </c>
      <c r="BJ77" s="46">
        <v>0</v>
      </c>
      <c r="BK77" s="26">
        <f t="shared" si="864"/>
        <v>0</v>
      </c>
      <c r="BL77" s="26">
        <f t="shared" ref="BL77:BM77" si="935">SUM(BF77+BI77)</f>
        <v>0</v>
      </c>
      <c r="BM77" s="26">
        <f t="shared" si="935"/>
        <v>0</v>
      </c>
      <c r="BN77" s="27">
        <f t="shared" si="866"/>
        <v>0</v>
      </c>
      <c r="BO77" s="28">
        <f>Februari!BU77</f>
        <v>0</v>
      </c>
      <c r="BP77" s="28">
        <f>Februari!BV77</f>
        <v>0</v>
      </c>
      <c r="BQ77" s="26">
        <f t="shared" si="867"/>
        <v>0</v>
      </c>
      <c r="BR77" s="25">
        <v>0</v>
      </c>
      <c r="BS77" s="25">
        <v>0</v>
      </c>
      <c r="BT77" s="26">
        <f t="shared" si="868"/>
        <v>0</v>
      </c>
      <c r="BU77" s="26">
        <f t="shared" ref="BU77:BV77" si="936">SUM(BO77+BR77)</f>
        <v>0</v>
      </c>
      <c r="BV77" s="26">
        <f t="shared" si="936"/>
        <v>0</v>
      </c>
      <c r="BW77" s="27">
        <f t="shared" si="870"/>
        <v>0</v>
      </c>
      <c r="BX77" s="30">
        <f>Februari!CD77</f>
        <v>0</v>
      </c>
      <c r="BY77" s="26">
        <f>Februari!CE77</f>
        <v>0</v>
      </c>
      <c r="BZ77" s="26">
        <f t="shared" si="871"/>
        <v>0</v>
      </c>
      <c r="CA77" s="26"/>
      <c r="CB77" s="26"/>
      <c r="CC77" s="26">
        <f t="shared" si="872"/>
        <v>0</v>
      </c>
      <c r="CD77" s="26">
        <f t="shared" ref="CD77:CE77" si="937">SUM(BX77+CA77)</f>
        <v>0</v>
      </c>
      <c r="CE77" s="26">
        <f t="shared" si="937"/>
        <v>0</v>
      </c>
      <c r="CF77" s="27">
        <f t="shared" si="874"/>
        <v>0</v>
      </c>
      <c r="CG77" s="28">
        <f>Februari!CM77</f>
        <v>0</v>
      </c>
      <c r="CH77" s="28">
        <f>Februari!CN77</f>
        <v>0</v>
      </c>
      <c r="CI77" s="26">
        <f t="shared" si="875"/>
        <v>0</v>
      </c>
      <c r="CJ77" s="25">
        <v>0</v>
      </c>
      <c r="CK77" s="25">
        <v>0</v>
      </c>
      <c r="CL77" s="26">
        <f t="shared" si="876"/>
        <v>0</v>
      </c>
      <c r="CM77" s="26">
        <f t="shared" ref="CM77:CN77" si="938">SUM(CG77+CJ77)</f>
        <v>0</v>
      </c>
      <c r="CN77" s="26">
        <f t="shared" si="938"/>
        <v>0</v>
      </c>
      <c r="CO77" s="27">
        <f t="shared" si="878"/>
        <v>0</v>
      </c>
      <c r="CP77" s="105">
        <f ca="1">IFERROR(__xludf.DUMMYFUNCTION("""COMPUTED_VALUE"""),0)</f>
        <v>0</v>
      </c>
      <c r="CQ77" s="106">
        <f ca="1">IFERROR(__xludf.DUMMYFUNCTION("""COMPUTED_VALUE"""),0)</f>
        <v>0</v>
      </c>
      <c r="CR77" s="106">
        <f ca="1">IFERROR(__xludf.DUMMYFUNCTION("""COMPUTED_VALUE"""),0)</f>
        <v>0</v>
      </c>
      <c r="CS77" s="100"/>
      <c r="CT77" s="100"/>
      <c r="CU77" s="100"/>
      <c r="CV77" s="106">
        <f ca="1">IFERROR(__xludf.DUMMYFUNCTION("""COMPUTED_VALUE"""),0)</f>
        <v>0</v>
      </c>
      <c r="CW77" s="106"/>
      <c r="CX77" s="107">
        <f ca="1">IFERROR(__xludf.DUMMYFUNCTION("""COMPUTED_VALUE"""),0)</f>
        <v>0</v>
      </c>
      <c r="CY77" s="28">
        <f>Februari!DE77</f>
        <v>0</v>
      </c>
      <c r="CZ77" s="28">
        <f>Februari!DF77</f>
        <v>0</v>
      </c>
      <c r="DA77" s="26">
        <f t="shared" si="879"/>
        <v>0</v>
      </c>
      <c r="DB77" s="25">
        <v>0</v>
      </c>
      <c r="DC77" s="25">
        <v>0</v>
      </c>
      <c r="DD77" s="26">
        <f t="shared" si="880"/>
        <v>0</v>
      </c>
      <c r="DE77" s="26">
        <f t="shared" ref="DE77:DF77" si="939">SUM(CY77+DB77)</f>
        <v>0</v>
      </c>
      <c r="DF77" s="26">
        <f t="shared" si="939"/>
        <v>0</v>
      </c>
      <c r="DG77" s="27">
        <f t="shared" si="882"/>
        <v>0</v>
      </c>
      <c r="DH77" s="30">
        <f>Februari!DN77</f>
        <v>0</v>
      </c>
      <c r="DI77" s="26">
        <f>Februari!DO77</f>
        <v>0</v>
      </c>
      <c r="DJ77" s="26">
        <f t="shared" si="883"/>
        <v>0</v>
      </c>
      <c r="DK77" s="26"/>
      <c r="DL77" s="26"/>
      <c r="DM77" s="26">
        <f t="shared" si="884"/>
        <v>0</v>
      </c>
      <c r="DN77" s="26">
        <f t="shared" ref="DN77:DO77" si="940">SUM(DH77+DK77)</f>
        <v>0</v>
      </c>
      <c r="DO77" s="26">
        <f t="shared" si="940"/>
        <v>0</v>
      </c>
      <c r="DP77" s="27">
        <f t="shared" si="886"/>
        <v>0</v>
      </c>
      <c r="DQ77" s="28">
        <f>Februari!DW77</f>
        <v>0</v>
      </c>
      <c r="DR77" s="28">
        <f>Februari!DX77</f>
        <v>0</v>
      </c>
      <c r="DS77" s="26">
        <f t="shared" si="887"/>
        <v>0</v>
      </c>
      <c r="DT77" s="26"/>
      <c r="DU77" s="26"/>
      <c r="DV77" s="26">
        <f t="shared" si="888"/>
        <v>0</v>
      </c>
      <c r="DW77" s="26">
        <f t="shared" ref="DW77:DX77" si="941">SUM(DQ77+DT77)</f>
        <v>0</v>
      </c>
      <c r="DX77" s="26">
        <f t="shared" si="941"/>
        <v>0</v>
      </c>
      <c r="DY77" s="27">
        <f t="shared" si="890"/>
        <v>0</v>
      </c>
      <c r="DZ77" s="30">
        <f>Februari!EF77</f>
        <v>0</v>
      </c>
      <c r="EA77" s="26">
        <f>Februari!EG77</f>
        <v>0</v>
      </c>
      <c r="EB77" s="26">
        <f t="shared" si="891"/>
        <v>0</v>
      </c>
      <c r="EC77" s="26"/>
      <c r="ED77" s="26"/>
      <c r="EE77" s="26">
        <f t="shared" si="892"/>
        <v>0</v>
      </c>
      <c r="EF77" s="26">
        <f t="shared" ref="EF77:EG77" si="942">SUM(DZ77+EC77)</f>
        <v>0</v>
      </c>
      <c r="EG77" s="26">
        <f t="shared" si="942"/>
        <v>0</v>
      </c>
      <c r="EH77" s="27">
        <f t="shared" si="894"/>
        <v>0</v>
      </c>
      <c r="EI77" s="30">
        <f>Februari!EO77</f>
        <v>0</v>
      </c>
      <c r="EJ77" s="26">
        <f>Februari!EP77</f>
        <v>0</v>
      </c>
      <c r="EK77" s="26">
        <f t="shared" si="895"/>
        <v>0</v>
      </c>
      <c r="EL77" s="26"/>
      <c r="EM77" s="26"/>
      <c r="EN77" s="26">
        <f t="shared" si="896"/>
        <v>0</v>
      </c>
      <c r="EO77" s="26">
        <f t="shared" ref="EO77:EP77" si="943">SUM(EI77+EL77)</f>
        <v>0</v>
      </c>
      <c r="EP77" s="26">
        <f t="shared" si="943"/>
        <v>0</v>
      </c>
      <c r="EQ77" s="27">
        <f t="shared" si="898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30">
        <f>Februari!J78</f>
        <v>0</v>
      </c>
      <c r="E78" s="26">
        <f>Februari!K78</f>
        <v>0</v>
      </c>
      <c r="F78" s="26">
        <f t="shared" si="839"/>
        <v>0</v>
      </c>
      <c r="G78" s="26"/>
      <c r="H78" s="26"/>
      <c r="I78" s="26">
        <f t="shared" si="840"/>
        <v>0</v>
      </c>
      <c r="J78" s="26">
        <f t="shared" ref="J78:K78" si="944">SUM(D78+G78)</f>
        <v>0</v>
      </c>
      <c r="K78" s="26">
        <f t="shared" si="944"/>
        <v>0</v>
      </c>
      <c r="L78" s="27">
        <f t="shared" si="842"/>
        <v>0</v>
      </c>
      <c r="M78" s="28">
        <f>Februari!S78</f>
        <v>0</v>
      </c>
      <c r="N78" s="26">
        <f>Februari!T78</f>
        <v>0</v>
      </c>
      <c r="O78" s="26">
        <f t="shared" si="843"/>
        <v>0</v>
      </c>
      <c r="P78" s="26"/>
      <c r="Q78" s="26"/>
      <c r="R78" s="26">
        <f t="shared" si="844"/>
        <v>0</v>
      </c>
      <c r="S78" s="26">
        <f t="shared" ref="S78:T78" si="945">SUM(M78+P78)</f>
        <v>0</v>
      </c>
      <c r="T78" s="26">
        <f t="shared" si="945"/>
        <v>0</v>
      </c>
      <c r="U78" s="27">
        <f t="shared" si="846"/>
        <v>0</v>
      </c>
      <c r="V78" s="28">
        <f>Februari!AB78</f>
        <v>0</v>
      </c>
      <c r="W78" s="28">
        <f>Februari!AC78</f>
        <v>0</v>
      </c>
      <c r="X78" s="26">
        <f t="shared" si="847"/>
        <v>0</v>
      </c>
      <c r="Y78" s="26"/>
      <c r="Z78" s="26"/>
      <c r="AA78" s="26">
        <f t="shared" si="848"/>
        <v>0</v>
      </c>
      <c r="AB78" s="26">
        <f t="shared" ref="AB78:AC78" si="946">SUM(V78+Y78)</f>
        <v>0</v>
      </c>
      <c r="AC78" s="26">
        <f t="shared" si="946"/>
        <v>0</v>
      </c>
      <c r="AD78" s="27">
        <f t="shared" si="850"/>
        <v>0</v>
      </c>
      <c r="AE78" s="28">
        <f>Februari!AK78</f>
        <v>0</v>
      </c>
      <c r="AF78" s="28">
        <f>Februari!AL78</f>
        <v>0</v>
      </c>
      <c r="AG78" s="26">
        <f t="shared" si="851"/>
        <v>0</v>
      </c>
      <c r="AH78" s="25">
        <v>0</v>
      </c>
      <c r="AI78" s="25">
        <v>0</v>
      </c>
      <c r="AJ78" s="26">
        <f t="shared" si="852"/>
        <v>0</v>
      </c>
      <c r="AK78" s="26">
        <f t="shared" ref="AK78:AL78" si="947">SUM(AE78+AH78)</f>
        <v>0</v>
      </c>
      <c r="AL78" s="26">
        <f t="shared" si="947"/>
        <v>0</v>
      </c>
      <c r="AM78" s="27">
        <f t="shared" si="854"/>
        <v>0</v>
      </c>
      <c r="AN78" s="30">
        <f>Februari!AT78</f>
        <v>0</v>
      </c>
      <c r="AO78" s="26">
        <f>Februari!AU78</f>
        <v>0</v>
      </c>
      <c r="AP78" s="26">
        <f t="shared" si="855"/>
        <v>0</v>
      </c>
      <c r="AQ78" s="25">
        <v>0</v>
      </c>
      <c r="AR78" s="25">
        <v>0</v>
      </c>
      <c r="AS78" s="26">
        <f t="shared" si="856"/>
        <v>0</v>
      </c>
      <c r="AT78" s="26">
        <f t="shared" ref="AT78:AU78" si="948">SUM(AN78+AQ78)</f>
        <v>0</v>
      </c>
      <c r="AU78" s="26">
        <f t="shared" si="948"/>
        <v>0</v>
      </c>
      <c r="AV78" s="27">
        <f t="shared" si="858"/>
        <v>0</v>
      </c>
      <c r="AW78" s="28">
        <f>Februari!BC78</f>
        <v>0</v>
      </c>
      <c r="AX78" s="28">
        <f>Februari!BD78</f>
        <v>0</v>
      </c>
      <c r="AY78" s="26">
        <f t="shared" si="859"/>
        <v>0</v>
      </c>
      <c r="AZ78" s="25">
        <v>0</v>
      </c>
      <c r="BA78" s="25">
        <v>0</v>
      </c>
      <c r="BB78" s="26">
        <f t="shared" si="860"/>
        <v>0</v>
      </c>
      <c r="BC78" s="26">
        <f t="shared" ref="BC78:BD78" si="949">SUM(AW78+AZ78)</f>
        <v>0</v>
      </c>
      <c r="BD78" s="26">
        <f t="shared" si="949"/>
        <v>0</v>
      </c>
      <c r="BE78" s="27">
        <f t="shared" si="862"/>
        <v>0</v>
      </c>
      <c r="BF78" s="30">
        <f>Februari!BL78</f>
        <v>0</v>
      </c>
      <c r="BG78" s="26">
        <f>Februari!BM78</f>
        <v>0</v>
      </c>
      <c r="BH78" s="26">
        <f t="shared" si="863"/>
        <v>0</v>
      </c>
      <c r="BI78" s="48">
        <v>0</v>
      </c>
      <c r="BJ78" s="46">
        <v>0</v>
      </c>
      <c r="BK78" s="26">
        <f t="shared" si="864"/>
        <v>0</v>
      </c>
      <c r="BL78" s="26">
        <f t="shared" ref="BL78:BM78" si="950">SUM(BF78+BI78)</f>
        <v>0</v>
      </c>
      <c r="BM78" s="26">
        <f t="shared" si="950"/>
        <v>0</v>
      </c>
      <c r="BN78" s="27">
        <f t="shared" si="866"/>
        <v>0</v>
      </c>
      <c r="BO78" s="28">
        <f>Februari!BU78</f>
        <v>0</v>
      </c>
      <c r="BP78" s="28">
        <f>Februari!BV78</f>
        <v>0</v>
      </c>
      <c r="BQ78" s="26">
        <f t="shared" si="867"/>
        <v>0</v>
      </c>
      <c r="BR78" s="25">
        <v>0</v>
      </c>
      <c r="BS78" s="25">
        <v>0</v>
      </c>
      <c r="BT78" s="26">
        <f t="shared" si="868"/>
        <v>0</v>
      </c>
      <c r="BU78" s="26">
        <f t="shared" ref="BU78:BV78" si="951">SUM(BO78+BR78)</f>
        <v>0</v>
      </c>
      <c r="BV78" s="26">
        <f t="shared" si="951"/>
        <v>0</v>
      </c>
      <c r="BW78" s="27">
        <f t="shared" si="870"/>
        <v>0</v>
      </c>
      <c r="BX78" s="30">
        <f>Februari!CD78</f>
        <v>0</v>
      </c>
      <c r="BY78" s="26">
        <f>Februari!CE78</f>
        <v>0</v>
      </c>
      <c r="BZ78" s="26">
        <f t="shared" si="871"/>
        <v>0</v>
      </c>
      <c r="CA78" s="26"/>
      <c r="CB78" s="26"/>
      <c r="CC78" s="26">
        <f t="shared" si="872"/>
        <v>0</v>
      </c>
      <c r="CD78" s="26">
        <f t="shared" ref="CD78:CE78" si="952">SUM(BX78+CA78)</f>
        <v>0</v>
      </c>
      <c r="CE78" s="26">
        <f t="shared" si="952"/>
        <v>0</v>
      </c>
      <c r="CF78" s="27">
        <f t="shared" si="874"/>
        <v>0</v>
      </c>
      <c r="CG78" s="28">
        <f>Februari!CM78</f>
        <v>0</v>
      </c>
      <c r="CH78" s="28">
        <f>Februari!CN78</f>
        <v>0</v>
      </c>
      <c r="CI78" s="26">
        <f t="shared" si="875"/>
        <v>0</v>
      </c>
      <c r="CJ78" s="25">
        <v>0</v>
      </c>
      <c r="CK78" s="25">
        <v>0</v>
      </c>
      <c r="CL78" s="26">
        <f t="shared" si="876"/>
        <v>0</v>
      </c>
      <c r="CM78" s="26">
        <f t="shared" ref="CM78:CN78" si="953">SUM(CG78+CJ78)</f>
        <v>0</v>
      </c>
      <c r="CN78" s="26">
        <f t="shared" si="953"/>
        <v>0</v>
      </c>
      <c r="CO78" s="27">
        <f t="shared" si="878"/>
        <v>0</v>
      </c>
      <c r="CP78" s="105">
        <f ca="1">IFERROR(__xludf.DUMMYFUNCTION("""COMPUTED_VALUE"""),0)</f>
        <v>0</v>
      </c>
      <c r="CQ78" s="106">
        <f ca="1">IFERROR(__xludf.DUMMYFUNCTION("""COMPUTED_VALUE"""),6)</f>
        <v>6</v>
      </c>
      <c r="CR78" s="106">
        <f ca="1">IFERROR(__xludf.DUMMYFUNCTION("""COMPUTED_VALUE"""),2)</f>
        <v>2</v>
      </c>
      <c r="CS78" s="100">
        <f ca="1">IFERROR(__xludf.DUMMYFUNCTION("""COMPUTED_VALUE"""),0)</f>
        <v>0</v>
      </c>
      <c r="CT78" s="100">
        <f ca="1">IFERROR(__xludf.DUMMYFUNCTION("""COMPUTED_VALUE"""),0)</f>
        <v>0</v>
      </c>
      <c r="CU78" s="100">
        <f ca="1">IFERROR(__xludf.DUMMYFUNCTION("""COMPUTED_VALUE"""),0)</f>
        <v>0</v>
      </c>
      <c r="CV78" s="106">
        <f ca="1">IFERROR(__xludf.DUMMYFUNCTION("""COMPUTED_VALUE"""),0)</f>
        <v>0</v>
      </c>
      <c r="CW78" s="106">
        <f ca="1">IFERROR(__xludf.DUMMYFUNCTION("""COMPUTED_VALUE"""),0)</f>
        <v>0</v>
      </c>
      <c r="CX78" s="107">
        <f ca="1">IFERROR(__xludf.DUMMYFUNCTION("""COMPUTED_VALUE"""),2)</f>
        <v>2</v>
      </c>
      <c r="CY78" s="28">
        <f>Februari!DE78</f>
        <v>0</v>
      </c>
      <c r="CZ78" s="28">
        <f>Februari!DF78</f>
        <v>0</v>
      </c>
      <c r="DA78" s="26">
        <f t="shared" si="879"/>
        <v>0</v>
      </c>
      <c r="DB78" s="25">
        <v>0</v>
      </c>
      <c r="DC78" s="25">
        <v>0</v>
      </c>
      <c r="DD78" s="26">
        <f t="shared" si="880"/>
        <v>0</v>
      </c>
      <c r="DE78" s="26">
        <f t="shared" ref="DE78:DF78" si="954">SUM(CY78+DB78)</f>
        <v>0</v>
      </c>
      <c r="DF78" s="26">
        <f t="shared" si="954"/>
        <v>0</v>
      </c>
      <c r="DG78" s="27">
        <f t="shared" si="882"/>
        <v>0</v>
      </c>
      <c r="DH78" s="30">
        <f>Februari!DN78</f>
        <v>0</v>
      </c>
      <c r="DI78" s="26">
        <f>Februari!DO78</f>
        <v>0</v>
      </c>
      <c r="DJ78" s="26">
        <f t="shared" si="883"/>
        <v>0</v>
      </c>
      <c r="DK78" s="26"/>
      <c r="DL78" s="26"/>
      <c r="DM78" s="26">
        <f t="shared" si="884"/>
        <v>0</v>
      </c>
      <c r="DN78" s="26">
        <f t="shared" ref="DN78:DO78" si="955">SUM(DH78+DK78)</f>
        <v>0</v>
      </c>
      <c r="DO78" s="26">
        <f t="shared" si="955"/>
        <v>0</v>
      </c>
      <c r="DP78" s="27">
        <f t="shared" si="886"/>
        <v>0</v>
      </c>
      <c r="DQ78" s="28">
        <f>Februari!DW78</f>
        <v>0</v>
      </c>
      <c r="DR78" s="28">
        <f>Februari!DX78</f>
        <v>0</v>
      </c>
      <c r="DS78" s="26">
        <f t="shared" si="887"/>
        <v>0</v>
      </c>
      <c r="DT78" s="26"/>
      <c r="DU78" s="26"/>
      <c r="DV78" s="26">
        <f t="shared" si="888"/>
        <v>0</v>
      </c>
      <c r="DW78" s="26">
        <f t="shared" ref="DW78:DX78" si="956">SUM(DQ78+DT78)</f>
        <v>0</v>
      </c>
      <c r="DX78" s="26">
        <f t="shared" si="956"/>
        <v>0</v>
      </c>
      <c r="DY78" s="27">
        <f t="shared" si="890"/>
        <v>0</v>
      </c>
      <c r="DZ78" s="30">
        <f>Februari!EF78</f>
        <v>0</v>
      </c>
      <c r="EA78" s="26">
        <f>Februari!EG78</f>
        <v>0</v>
      </c>
      <c r="EB78" s="26">
        <f t="shared" si="891"/>
        <v>0</v>
      </c>
      <c r="EC78" s="26"/>
      <c r="ED78" s="26"/>
      <c r="EE78" s="26">
        <f t="shared" si="892"/>
        <v>0</v>
      </c>
      <c r="EF78" s="26">
        <f t="shared" ref="EF78:EG78" si="957">SUM(DZ78+EC78)</f>
        <v>0</v>
      </c>
      <c r="EG78" s="26">
        <f t="shared" si="957"/>
        <v>0</v>
      </c>
      <c r="EH78" s="27">
        <f t="shared" si="894"/>
        <v>0</v>
      </c>
      <c r="EI78" s="30">
        <f>Februari!EO78</f>
        <v>0</v>
      </c>
      <c r="EJ78" s="26">
        <f>Februari!EP78</f>
        <v>1</v>
      </c>
      <c r="EK78" s="26">
        <f t="shared" si="895"/>
        <v>1</v>
      </c>
      <c r="EL78" s="26"/>
      <c r="EM78" s="25">
        <v>2</v>
      </c>
      <c r="EN78" s="26">
        <f t="shared" si="896"/>
        <v>2</v>
      </c>
      <c r="EO78" s="26">
        <f t="shared" ref="EO78:EP78" si="958">SUM(EI78+EL78)</f>
        <v>0</v>
      </c>
      <c r="EP78" s="26">
        <f t="shared" si="958"/>
        <v>3</v>
      </c>
      <c r="EQ78" s="27">
        <f t="shared" si="898"/>
        <v>3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4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/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313">
        <f>Februari!BC82</f>
        <v>35</v>
      </c>
      <c r="AX82" s="313">
        <f>Februari!BD82</f>
        <v>50</v>
      </c>
      <c r="AY82" s="243">
        <v>1</v>
      </c>
      <c r="AZ82" s="245">
        <f t="shared" ref="AZ82:BE82" si="959">AW82</f>
        <v>35</v>
      </c>
      <c r="BA82" s="245">
        <f t="shared" si="959"/>
        <v>50</v>
      </c>
      <c r="BB82" s="243">
        <f t="shared" si="959"/>
        <v>1</v>
      </c>
      <c r="BC82" s="245">
        <f t="shared" si="959"/>
        <v>35</v>
      </c>
      <c r="BD82" s="245">
        <f t="shared" si="959"/>
        <v>50</v>
      </c>
      <c r="BE82" s="243">
        <f t="shared" si="959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>
        <v>47</v>
      </c>
      <c r="BS82" s="245">
        <v>30</v>
      </c>
      <c r="BT82" s="243">
        <f>(BR82/BS82)*100%</f>
        <v>1.5666666666666667</v>
      </c>
      <c r="BU82" s="245"/>
      <c r="BV82" s="245"/>
      <c r="BW82" s="243" t="e">
        <f>(BU82/BV82)*100%</f>
        <v>#DIV/0!</v>
      </c>
      <c r="BX82" s="246">
        <v>38</v>
      </c>
      <c r="BY82" s="245">
        <v>28.9</v>
      </c>
      <c r="BZ82" s="243">
        <f>(BX82/BY82)*100%</f>
        <v>1.3148788927335642</v>
      </c>
      <c r="CA82" s="245">
        <v>27</v>
      </c>
      <c r="CB82" s="245">
        <v>38</v>
      </c>
      <c r="CC82" s="243">
        <f>(CA82/CB82)*100%</f>
        <v>0.71052631578947367</v>
      </c>
      <c r="CD82" s="245">
        <v>27</v>
      </c>
      <c r="CE82" s="245">
        <v>38</v>
      </c>
      <c r="CF82" s="243">
        <f>(CD82/CE82)*100%</f>
        <v>0.71052631578947367</v>
      </c>
      <c r="CG82" s="246">
        <v>40</v>
      </c>
      <c r="CH82" s="245">
        <v>30</v>
      </c>
      <c r="CI82" s="243">
        <f>(CG82/CH82)*100%</f>
        <v>1.3333333333333333</v>
      </c>
      <c r="CJ82" s="245">
        <v>40</v>
      </c>
      <c r="CK82" s="245">
        <v>30</v>
      </c>
      <c r="CL82" s="243">
        <f>(CJ82/CK82)*100%</f>
        <v>1.3333333333333333</v>
      </c>
      <c r="CM82" s="245">
        <v>40</v>
      </c>
      <c r="CN82" s="245">
        <v>30</v>
      </c>
      <c r="CO82" s="243">
        <f>(CM82/CN82)*100%</f>
        <v>1.3333333333333333</v>
      </c>
      <c r="CP82" s="248">
        <f ca="1">IFERROR(__xludf.DUMMYFUNCTION("importrange(""1DjzFX_5hpKQ32gDJ9cZkaQq64j_m636uVPTHxkMKqWg"",""LAP YANKES!AD81:AL87"")"),46)</f>
        <v>46</v>
      </c>
      <c r="CQ82" s="249">
        <f ca="1">IFERROR(__xludf.DUMMYFUNCTION("""COMPUTED_VALUE"""),50)</f>
        <v>50</v>
      </c>
      <c r="CR82" s="250">
        <f ca="1">IFERROR(__xludf.DUMMYFUNCTION("""COMPUTED_VALUE"""),0.92)</f>
        <v>0.92</v>
      </c>
      <c r="CS82" s="317">
        <f ca="1">IFERROR(__xludf.DUMMYFUNCTION("""COMPUTED_VALUE"""),46)</f>
        <v>46</v>
      </c>
      <c r="CT82" s="317">
        <f ca="1">IFERROR(__xludf.DUMMYFUNCTION("""COMPUTED_VALUE"""),50)</f>
        <v>50</v>
      </c>
      <c r="CU82" s="318">
        <f ca="1">IFERROR(__xludf.DUMMYFUNCTION("""COMPUTED_VALUE"""),0.92)</f>
        <v>0.92</v>
      </c>
      <c r="CV82" s="249">
        <f ca="1">IFERROR(__xludf.DUMMYFUNCTION("""COMPUTED_VALUE"""),46)</f>
        <v>46</v>
      </c>
      <c r="CW82" s="249">
        <f ca="1">IFERROR(__xludf.DUMMYFUNCTION("""COMPUTED_VALUE"""),50)</f>
        <v>50</v>
      </c>
      <c r="CX82" s="250">
        <f ca="1">IFERROR(__xludf.DUMMYFUNCTION("""COMPUTED_VALUE"""),92)</f>
        <v>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/>
      <c r="DO82" s="245"/>
      <c r="DP82" s="243" t="e">
        <f>(DN82/DO82)*100%</f>
        <v>#DIV/0!</v>
      </c>
      <c r="DQ82" s="245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4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425</v>
      </c>
      <c r="Q84" s="245">
        <v>425</v>
      </c>
      <c r="R84" s="243">
        <f>(P84/Q84)*100%</f>
        <v>1</v>
      </c>
      <c r="S84" s="245"/>
      <c r="T84" s="245"/>
      <c r="U84" s="282"/>
      <c r="V84" s="245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763</v>
      </c>
      <c r="AF84" s="245">
        <v>763</v>
      </c>
      <c r="AG84" s="243">
        <f>(AE84/AF84)*100%</f>
        <v>1</v>
      </c>
      <c r="AH84" s="245">
        <v>369</v>
      </c>
      <c r="AI84" s="245">
        <v>369</v>
      </c>
      <c r="AJ84" s="243">
        <f>(AH84/AI84)*100%</f>
        <v>1</v>
      </c>
      <c r="AK84" s="245">
        <f>AM10</f>
        <v>1132</v>
      </c>
      <c r="AL84" s="245">
        <v>1132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13">
        <f>Februari!BC84</f>
        <v>49.765000000000001</v>
      </c>
      <c r="AX84" s="313" t="str">
        <f>Februari!BD84</f>
        <v>&lt;120</v>
      </c>
      <c r="AY84" s="243">
        <v>1</v>
      </c>
      <c r="AZ84" s="245">
        <v>46.44</v>
      </c>
      <c r="BA84" s="245" t="str">
        <f>AX84</f>
        <v>&lt;120</v>
      </c>
      <c r="BB84" s="243">
        <v>1</v>
      </c>
      <c r="BC84" s="320">
        <f>SUM(AW84+AZ84)/2</f>
        <v>48.102499999999999</v>
      </c>
      <c r="BD84" s="245" t="str">
        <f>BA84</f>
        <v>&lt;120</v>
      </c>
      <c r="BE84" s="243">
        <v>1</v>
      </c>
      <c r="BF84" s="246"/>
      <c r="BG84" s="245"/>
      <c r="BH84" s="243" t="e">
        <f>(BF84/BG84)*100%</f>
        <v>#DIV/0!</v>
      </c>
      <c r="BI84" s="245">
        <v>133</v>
      </c>
      <c r="BJ84" s="245">
        <v>133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>
        <v>209</v>
      </c>
      <c r="BS84" s="245">
        <v>209</v>
      </c>
      <c r="BT84" s="243">
        <f>(BR84/BS84)*100%</f>
        <v>1</v>
      </c>
      <c r="BU84" s="245"/>
      <c r="BV84" s="245"/>
      <c r="BW84" s="243" t="e">
        <f>(BU84/BV84)*100%</f>
        <v>#DIV/0!</v>
      </c>
      <c r="BX84" s="246">
        <v>184</v>
      </c>
      <c r="BY84" s="245">
        <v>184</v>
      </c>
      <c r="BZ84" s="243">
        <f>(BX84/BY84)*100%</f>
        <v>1</v>
      </c>
      <c r="CA84" s="245">
        <v>160</v>
      </c>
      <c r="CB84" s="245">
        <v>160</v>
      </c>
      <c r="CC84" s="243">
        <f>(CA84/CB84)*100%</f>
        <v>1</v>
      </c>
      <c r="CD84" s="245">
        <v>344</v>
      </c>
      <c r="CE84" s="245">
        <v>344</v>
      </c>
      <c r="CF84" s="243">
        <f>(CD84/CE84)*100%</f>
        <v>1</v>
      </c>
      <c r="CG84" s="246">
        <v>560</v>
      </c>
      <c r="CH84" s="245">
        <v>560</v>
      </c>
      <c r="CI84" s="243">
        <f>(CG84/CH84)*100%</f>
        <v>1</v>
      </c>
      <c r="CJ84" s="245">
        <v>343</v>
      </c>
      <c r="CK84" s="245">
        <v>343</v>
      </c>
      <c r="CL84" s="243">
        <f>(CJ84/CK84)*100%</f>
        <v>1</v>
      </c>
      <c r="CM84" s="245">
        <f t="shared" ref="CM84:CN84" si="960">CG84+CJ84</f>
        <v>903</v>
      </c>
      <c r="CN84" s="245">
        <f t="shared" si="960"/>
        <v>903</v>
      </c>
      <c r="CO84" s="243">
        <f>(CM84/CN84)*100%</f>
        <v>1</v>
      </c>
      <c r="CP84" s="248">
        <f ca="1">IFERROR(__xludf.DUMMYFUNCTION("""COMPUTED_VALUE"""),2141)</f>
        <v>2141</v>
      </c>
      <c r="CQ84" s="249">
        <f ca="1">IFERROR(__xludf.DUMMYFUNCTION("""COMPUTED_VALUE"""),2141)</f>
        <v>2141</v>
      </c>
      <c r="CR84" s="250">
        <f ca="1">IFERROR(__xludf.DUMMYFUNCTION("""COMPUTED_VALUE"""),1)</f>
        <v>1</v>
      </c>
      <c r="CS84" s="317">
        <f ca="1">IFERROR(__xludf.DUMMYFUNCTION("""COMPUTED_VALUE"""),692)</f>
        <v>692</v>
      </c>
      <c r="CT84" s="317">
        <f ca="1">IFERROR(__xludf.DUMMYFUNCTION("""COMPUTED_VALUE"""),692)</f>
        <v>692</v>
      </c>
      <c r="CU84" s="318">
        <f ca="1">IFERROR(__xludf.DUMMYFUNCTION("""COMPUTED_VALUE"""),1)</f>
        <v>1</v>
      </c>
      <c r="CV84" s="249">
        <f ca="1">IFERROR(__xludf.DUMMYFUNCTION("""COMPUTED_VALUE"""),2833)</f>
        <v>2833</v>
      </c>
      <c r="CW84" s="249">
        <f ca="1">IFERROR(__xludf.DUMMYFUNCTION("""COMPUTED_VALUE"""),2833)</f>
        <v>2833</v>
      </c>
      <c r="CX84" s="250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610</v>
      </c>
      <c r="DL84" s="245">
        <v>610</v>
      </c>
      <c r="DM84" s="243">
        <f>(DK84/DL84)*100%</f>
        <v>1</v>
      </c>
      <c r="DN84" s="245"/>
      <c r="DO84" s="245"/>
      <c r="DP84" s="243" t="e">
        <f>(DN84/DO84)*100%</f>
        <v>#DIV/0!</v>
      </c>
      <c r="DQ84" s="245">
        <v>63</v>
      </c>
      <c r="DR84" s="245">
        <v>63</v>
      </c>
      <c r="DS84" s="243">
        <f>(DQ84/DR84)*100%</f>
        <v>1</v>
      </c>
      <c r="DT84" s="245">
        <v>33</v>
      </c>
      <c r="DU84" s="245">
        <v>33</v>
      </c>
      <c r="DV84" s="243">
        <f>(DT84/DU84)*100%</f>
        <v>1</v>
      </c>
      <c r="DW84" s="245">
        <f>DT84+DR84</f>
        <v>96</v>
      </c>
      <c r="DX84" s="245">
        <f>DW84</f>
        <v>96</v>
      </c>
      <c r="DY84" s="243">
        <f>(DW84/DX84)*100%</f>
        <v>1</v>
      </c>
      <c r="DZ84" s="246">
        <v>1085</v>
      </c>
      <c r="EA84" s="245">
        <v>1085</v>
      </c>
      <c r="EB84" s="243">
        <f>(DZ84/EA84)*100%</f>
        <v>1</v>
      </c>
      <c r="EC84" s="245">
        <v>408</v>
      </c>
      <c r="ED84" s="245">
        <v>408</v>
      </c>
      <c r="EE84" s="243">
        <f>(EC84/ED84)*100%</f>
        <v>1</v>
      </c>
      <c r="EF84" s="245">
        <v>1493</v>
      </c>
      <c r="EG84" s="245">
        <v>1493</v>
      </c>
      <c r="EH84" s="243">
        <f>(EF84/EG84)*100%</f>
        <v>1</v>
      </c>
      <c r="EI84" s="245">
        <v>890</v>
      </c>
      <c r="EJ84" s="245">
        <v>910</v>
      </c>
      <c r="EK84" s="243">
        <f>(EI84/EJ84)*100%</f>
        <v>0.97802197802197799</v>
      </c>
      <c r="EL84" s="245">
        <v>276</v>
      </c>
      <c r="EM84" s="245">
        <v>276</v>
      </c>
      <c r="EN84" s="243">
        <f>(EL84/EM84)*100%</f>
        <v>1</v>
      </c>
      <c r="EO84" s="245">
        <v>1166</v>
      </c>
      <c r="EP84" s="245">
        <v>1186</v>
      </c>
      <c r="EQ84" s="243">
        <f>(EO84/EP84)*100%</f>
        <v>0.98313659359190553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4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0</v>
      </c>
      <c r="Q86" s="245">
        <v>0</v>
      </c>
      <c r="R86" s="243" t="e">
        <f>(P86/Q86)*100%</f>
        <v>#DIV/0!</v>
      </c>
      <c r="S86" s="245"/>
      <c r="T86" s="245"/>
      <c r="U86" s="282"/>
      <c r="V86" s="245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313">
        <f>Februari!BC86</f>
        <v>8</v>
      </c>
      <c r="AX86" s="313">
        <f>Februari!BD86</f>
        <v>8</v>
      </c>
      <c r="AY86" s="243">
        <f>(AW86/AX86)*100%</f>
        <v>1</v>
      </c>
      <c r="AZ86" s="245">
        <f t="shared" ref="AZ86:BE86" si="961">AW86</f>
        <v>8</v>
      </c>
      <c r="BA86" s="245">
        <f t="shared" si="961"/>
        <v>8</v>
      </c>
      <c r="BB86" s="243">
        <f t="shared" si="961"/>
        <v>1</v>
      </c>
      <c r="BC86" s="245">
        <f t="shared" si="961"/>
        <v>8</v>
      </c>
      <c r="BD86" s="245">
        <f t="shared" si="961"/>
        <v>8</v>
      </c>
      <c r="BE86" s="243">
        <f t="shared" si="961"/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>
        <v>9</v>
      </c>
      <c r="BS86" s="245">
        <v>9</v>
      </c>
      <c r="BT86" s="243">
        <f>(BR86/BS86)*100%</f>
        <v>1</v>
      </c>
      <c r="BU86" s="245"/>
      <c r="BV86" s="245"/>
      <c r="BW86" s="243" t="e">
        <f>(BU86/BV86)*100%</f>
        <v>#DIV/0!</v>
      </c>
      <c r="BX86" s="246">
        <v>6.4</v>
      </c>
      <c r="BY86" s="245">
        <v>8</v>
      </c>
      <c r="BZ86" s="243">
        <f>(BX86/BY86)*100%</f>
        <v>0.8</v>
      </c>
      <c r="CA86" s="245">
        <v>2</v>
      </c>
      <c r="CB86" s="245">
        <v>4</v>
      </c>
      <c r="CC86" s="243">
        <f>(CA86/CB86)*100%</f>
        <v>0.5</v>
      </c>
      <c r="CD86" s="245">
        <v>8.4</v>
      </c>
      <c r="CE86" s="245">
        <v>12</v>
      </c>
      <c r="CF86" s="243">
        <f>(CD86/CE86)*100%</f>
        <v>0.70000000000000007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248">
        <f ca="1">IFERROR(__xludf.DUMMYFUNCTION("""COMPUTED_VALUE"""),2141)</f>
        <v>2141</v>
      </c>
      <c r="CQ86" s="249">
        <f ca="1">IFERROR(__xludf.DUMMYFUNCTION("""COMPUTED_VALUE"""),2141)</f>
        <v>2141</v>
      </c>
      <c r="CR86" s="250">
        <f ca="1">IFERROR(__xludf.DUMMYFUNCTION("""COMPUTED_VALUE"""),1)</f>
        <v>1</v>
      </c>
      <c r="CS86" s="317">
        <f ca="1">IFERROR(__xludf.DUMMYFUNCTION("""COMPUTED_VALUE"""),692)</f>
        <v>692</v>
      </c>
      <c r="CT86" s="317">
        <f ca="1">IFERROR(__xludf.DUMMYFUNCTION("""COMPUTED_VALUE"""),692)</f>
        <v>692</v>
      </c>
      <c r="CU86" s="318">
        <f ca="1">IFERROR(__xludf.DUMMYFUNCTION("""COMPUTED_VALUE"""),1)</f>
        <v>1</v>
      </c>
      <c r="CV86" s="249">
        <f ca="1">IFERROR(__xludf.DUMMYFUNCTION("""COMPUTED_VALUE"""),2833)</f>
        <v>2833</v>
      </c>
      <c r="CW86" s="249">
        <f ca="1">IFERROR(__xludf.DUMMYFUNCTION("""COMPUTED_VALUE"""),2833)</f>
        <v>2833</v>
      </c>
      <c r="CX86" s="250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/>
      <c r="DO86" s="245"/>
      <c r="DP86" s="243" t="e">
        <f>(DN86/DO86)*100%</f>
        <v>#DIV/0!</v>
      </c>
      <c r="DQ86" s="245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8</v>
      </c>
      <c r="EJ86" s="245">
        <v>10</v>
      </c>
      <c r="EK86" s="243">
        <f>(EI86/EJ86)*100%</f>
        <v>0.8</v>
      </c>
      <c r="EL86" s="245">
        <v>2</v>
      </c>
      <c r="EM86" s="245">
        <v>6</v>
      </c>
      <c r="EN86" s="243">
        <f>(EL86/EM86)*100%</f>
        <v>0.33333333333333331</v>
      </c>
      <c r="EO86" s="245">
        <v>10</v>
      </c>
      <c r="EP86" s="245">
        <v>16</v>
      </c>
      <c r="EQ86" s="243">
        <f>(EO86/EP86)*100%</f>
        <v>0.625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4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76</v>
      </c>
      <c r="Q88" s="246">
        <v>76</v>
      </c>
      <c r="R88" s="243">
        <f>(P88/Q88)*100%</f>
        <v>1</v>
      </c>
      <c r="S88" s="246"/>
      <c r="T88" s="246"/>
      <c r="U88" s="293"/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80</v>
      </c>
      <c r="AF88" s="246">
        <v>1182</v>
      </c>
      <c r="AG88" s="243">
        <f>(AE88/AF88)*100%</f>
        <v>6.7681895093062605E-2</v>
      </c>
      <c r="AH88" s="246">
        <v>71</v>
      </c>
      <c r="AI88" s="246">
        <v>1182</v>
      </c>
      <c r="AJ88" s="243">
        <f>(AH88/AI88)*100%</f>
        <v>6.006768189509306E-2</v>
      </c>
      <c r="AK88" s="246">
        <v>151</v>
      </c>
      <c r="AL88" s="246">
        <v>1182</v>
      </c>
      <c r="AM88" s="243">
        <f>(AK88/AL88)*100%</f>
        <v>0.12774957698815567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13">
        <f>Februari!BC88</f>
        <v>81</v>
      </c>
      <c r="AX88" s="313">
        <f>Februari!BD88</f>
        <v>140</v>
      </c>
      <c r="AY88" s="243">
        <f>(AW88/AX88)*100%</f>
        <v>0.57857142857142863</v>
      </c>
      <c r="AZ88" s="246">
        <f>BA17</f>
        <v>75</v>
      </c>
      <c r="BA88" s="246">
        <v>70</v>
      </c>
      <c r="BB88" s="243">
        <f>(AZ88/BA88)*100%</f>
        <v>1.0714285714285714</v>
      </c>
      <c r="BC88" s="321">
        <f t="shared" ref="BC88:BD88" si="962">SUM(AW88+AZ88)</f>
        <v>156</v>
      </c>
      <c r="BD88" s="246">
        <f t="shared" si="962"/>
        <v>210</v>
      </c>
      <c r="BE88" s="243">
        <f>(BC88/BD88)*100%</f>
        <v>0.74285714285714288</v>
      </c>
      <c r="BF88" s="246"/>
      <c r="BG88" s="246"/>
      <c r="BH88" s="243" t="e">
        <f>(BF88/BG88)*100%</f>
        <v>#DIV/0!</v>
      </c>
      <c r="BI88" s="246">
        <v>34</v>
      </c>
      <c r="BJ88" s="246">
        <v>34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>
        <v>32</v>
      </c>
      <c r="BS88" s="246">
        <v>32</v>
      </c>
      <c r="BT88" s="243">
        <f>(BR88/BS88)*100%</f>
        <v>1</v>
      </c>
      <c r="BU88" s="246"/>
      <c r="BV88" s="246"/>
      <c r="BW88" s="243" t="e">
        <f>(BU88/BV88)*100%</f>
        <v>#DIV/0!</v>
      </c>
      <c r="BX88" s="246">
        <v>27.8</v>
      </c>
      <c r="BY88" s="246">
        <v>33</v>
      </c>
      <c r="BZ88" s="243">
        <f>(BX88/BY88)*100%</f>
        <v>0.84242424242424241</v>
      </c>
      <c r="CA88" s="246">
        <v>27</v>
      </c>
      <c r="CB88" s="246">
        <v>27</v>
      </c>
      <c r="CC88" s="243">
        <f>(CA88/CB88)*100%</f>
        <v>1</v>
      </c>
      <c r="CD88" s="246">
        <v>54.8</v>
      </c>
      <c r="CE88" s="246">
        <v>60</v>
      </c>
      <c r="CF88" s="243">
        <f>(CD88/CE88)*100%</f>
        <v>0.91333333333333333</v>
      </c>
      <c r="CG88" s="246">
        <v>92</v>
      </c>
      <c r="CH88" s="246">
        <v>85</v>
      </c>
      <c r="CI88" s="243">
        <f>(CG88/CH88)*100%</f>
        <v>1.0823529411764705</v>
      </c>
      <c r="CJ88" s="246">
        <v>42</v>
      </c>
      <c r="CK88" s="246">
        <v>36</v>
      </c>
      <c r="CL88" s="243">
        <f>(CJ88/CK88)*100%</f>
        <v>1.1666666666666667</v>
      </c>
      <c r="CM88" s="245">
        <f t="shared" ref="CM88:CN88" si="963">CG88+CJ88</f>
        <v>134</v>
      </c>
      <c r="CN88" s="245">
        <f t="shared" si="963"/>
        <v>121</v>
      </c>
      <c r="CO88" s="243">
        <f>(CM88/CN88)*100%</f>
        <v>1.1074380165289257</v>
      </c>
      <c r="CP88" s="248">
        <f ca="1">IFERROR(__xludf.DUMMYFUNCTION("""COMPUTED_VALUE"""),206)</f>
        <v>206</v>
      </c>
      <c r="CQ88" s="248">
        <f ca="1">IFERROR(__xludf.DUMMYFUNCTION("""COMPUTED_VALUE"""),156)</f>
        <v>156</v>
      </c>
      <c r="CR88" s="250">
        <f ca="1">IFERROR(__xludf.DUMMYFUNCTION("""COMPUTED_VALUE"""),1.32051282051282)</f>
        <v>1.32051282051282</v>
      </c>
      <c r="CS88" s="322">
        <f ca="1">IFERROR(__xludf.DUMMYFUNCTION("""COMPUTED_VALUE"""),113)</f>
        <v>113</v>
      </c>
      <c r="CT88" s="322">
        <f ca="1">IFERROR(__xludf.DUMMYFUNCTION("""COMPUTED_VALUE"""),64)</f>
        <v>64</v>
      </c>
      <c r="CU88" s="318">
        <f ca="1">IFERROR(__xludf.DUMMYFUNCTION("""COMPUTED_VALUE"""),1.765625)</f>
        <v>1.765625</v>
      </c>
      <c r="CV88" s="248">
        <f ca="1">IFERROR(__xludf.DUMMYFUNCTION("""COMPUTED_VALUE"""),319)</f>
        <v>319</v>
      </c>
      <c r="CW88" s="248">
        <f ca="1">IFERROR(__xludf.DUMMYFUNCTION("""COMPUTED_VALUE"""),220)</f>
        <v>220</v>
      </c>
      <c r="CX88" s="250">
        <f ca="1">IFERROR(__xludf.DUMMYFUNCTION("""COMPUTED_VALUE"""),1.45)</f>
        <v>1.45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77</v>
      </c>
      <c r="DL88" s="246">
        <v>854</v>
      </c>
      <c r="DM88" s="243">
        <f>(DK88/DL88)*100%</f>
        <v>9.0163934426229511E-2</v>
      </c>
      <c r="DN88" s="246"/>
      <c r="DO88" s="246"/>
      <c r="DP88" s="243" t="e">
        <f>(DN88/DO88)*100%</f>
        <v>#DIV/0!</v>
      </c>
      <c r="DQ88" s="246">
        <v>108</v>
      </c>
      <c r="DR88" s="246">
        <v>108</v>
      </c>
      <c r="DS88" s="243">
        <f>(DQ88/DR88)*100%</f>
        <v>1</v>
      </c>
      <c r="DT88" s="246">
        <v>75</v>
      </c>
      <c r="DU88" s="246">
        <v>75</v>
      </c>
      <c r="DV88" s="243">
        <f>(DT88/DU88)*100%</f>
        <v>1</v>
      </c>
      <c r="DW88" s="246">
        <f>DT88+DR88</f>
        <v>183</v>
      </c>
      <c r="DX88" s="246">
        <f>DW88</f>
        <v>183</v>
      </c>
      <c r="DY88" s="243">
        <f>(DW88/DX88)*100%</f>
        <v>1</v>
      </c>
      <c r="DZ88" s="246">
        <v>108</v>
      </c>
      <c r="EA88" s="246">
        <v>108</v>
      </c>
      <c r="EB88" s="243">
        <f>(DZ88/EA88)*100%</f>
        <v>1</v>
      </c>
      <c r="EC88" s="246">
        <v>60</v>
      </c>
      <c r="ED88" s="246">
        <v>60</v>
      </c>
      <c r="EE88" s="243">
        <f>(EC88/ED88)*100%</f>
        <v>1</v>
      </c>
      <c r="EF88" s="246">
        <v>168</v>
      </c>
      <c r="EG88" s="246">
        <v>168</v>
      </c>
      <c r="EH88" s="243">
        <f>(EF88/EG88)*100%</f>
        <v>1</v>
      </c>
      <c r="EI88" s="246">
        <v>94</v>
      </c>
      <c r="EJ88" s="246">
        <v>134</v>
      </c>
      <c r="EK88" s="243">
        <f>(EI88/EJ88)*100%</f>
        <v>0.70149253731343286</v>
      </c>
      <c r="EL88" s="246">
        <v>29</v>
      </c>
      <c r="EM88" s="246">
        <v>29</v>
      </c>
      <c r="EN88" s="243">
        <f>(EL88/EM88)*100%</f>
        <v>1</v>
      </c>
      <c r="EO88" s="246">
        <v>123</v>
      </c>
      <c r="EP88" s="246">
        <v>163</v>
      </c>
      <c r="EQ88" s="243">
        <f>(EO88/EP88)*100%</f>
        <v>0.754601226993865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94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7"/>
      <c r="BB89" s="244"/>
      <c r="BC89" s="244"/>
      <c r="BD89" s="247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4"/>
      <c r="CN89" s="244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41"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DS86:DS87"/>
    <mergeCell ref="DL86:DL87"/>
    <mergeCell ref="DM86:DM87"/>
    <mergeCell ref="DN86:DN87"/>
    <mergeCell ref="DO86:DO87"/>
    <mergeCell ref="DP86:DP87"/>
    <mergeCell ref="DQ86:DQ87"/>
    <mergeCell ref="DR86:DR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A86:B87"/>
    <mergeCell ref="C86:C87"/>
    <mergeCell ref="D86:D87"/>
    <mergeCell ref="E86:E87"/>
    <mergeCell ref="F86:F87"/>
    <mergeCell ref="G86:G87"/>
    <mergeCell ref="H86:H87"/>
    <mergeCell ref="I86:I87"/>
    <mergeCell ref="J86:J87"/>
    <mergeCell ref="BN82:BN83"/>
    <mergeCell ref="BO82:BO83"/>
    <mergeCell ref="BP82:BP83"/>
    <mergeCell ref="BQ82:BQ83"/>
    <mergeCell ref="E84:E85"/>
    <mergeCell ref="F84:F85"/>
    <mergeCell ref="A71:B71"/>
    <mergeCell ref="A73:C73"/>
    <mergeCell ref="A81:B81"/>
    <mergeCell ref="A82:B83"/>
    <mergeCell ref="E82:E83"/>
    <mergeCell ref="F82:F83"/>
    <mergeCell ref="A84:B85"/>
    <mergeCell ref="BE82:BE83"/>
    <mergeCell ref="BF82:BF83"/>
    <mergeCell ref="BG82:BG83"/>
    <mergeCell ref="BH82:BH83"/>
    <mergeCell ref="BI82:BI83"/>
    <mergeCell ref="BJ82:BJ83"/>
    <mergeCell ref="BK82:BK83"/>
    <mergeCell ref="BL82:BL83"/>
    <mergeCell ref="BM82:BM83"/>
    <mergeCell ref="AV82:AV83"/>
    <mergeCell ref="AW82:AW83"/>
    <mergeCell ref="AX82:AX83"/>
    <mergeCell ref="AY82:AY83"/>
    <mergeCell ref="AZ82:AZ83"/>
    <mergeCell ref="BA82:BA83"/>
    <mergeCell ref="BB82:BB83"/>
    <mergeCell ref="BC82:BC83"/>
    <mergeCell ref="BD82:BD83"/>
    <mergeCell ref="AM82:AM83"/>
    <mergeCell ref="AN82:AN83"/>
    <mergeCell ref="AO82:AO83"/>
    <mergeCell ref="AP82:AP83"/>
    <mergeCell ref="AQ82:AQ83"/>
    <mergeCell ref="AR82:AR83"/>
    <mergeCell ref="AS82:AS83"/>
    <mergeCell ref="AT82:AT83"/>
    <mergeCell ref="AU82:AU83"/>
    <mergeCell ref="AD82:AD83"/>
    <mergeCell ref="AE82:AE83"/>
    <mergeCell ref="AF82:AF83"/>
    <mergeCell ref="AG82:AG83"/>
    <mergeCell ref="AH82:AH83"/>
    <mergeCell ref="AI82:AI83"/>
    <mergeCell ref="AJ82:AJ83"/>
    <mergeCell ref="AK82:AK83"/>
    <mergeCell ref="AL82:AL83"/>
    <mergeCell ref="U82:U83"/>
    <mergeCell ref="V82:V83"/>
    <mergeCell ref="W82:W83"/>
    <mergeCell ref="X82:X83"/>
    <mergeCell ref="Y82:Y83"/>
    <mergeCell ref="Z82:Z83"/>
    <mergeCell ref="AA82:AA83"/>
    <mergeCell ref="AB82:AB83"/>
    <mergeCell ref="AC82:AC83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EY86:EY87"/>
    <mergeCell ref="EZ86:EZ87"/>
    <mergeCell ref="ES82:ES83"/>
    <mergeCell ref="ET82:ET83"/>
    <mergeCell ref="EU82:EU83"/>
    <mergeCell ref="EW82:EW83"/>
    <mergeCell ref="EX82:EX83"/>
    <mergeCell ref="EY82:EY83"/>
    <mergeCell ref="EZ82:EZ83"/>
    <mergeCell ref="EN82:EN83"/>
    <mergeCell ref="EO82:EO83"/>
    <mergeCell ref="EP82:EP83"/>
    <mergeCell ref="EQ82:EQ83"/>
    <mergeCell ref="ER82:ER83"/>
    <mergeCell ref="EV82:EV83"/>
    <mergeCell ref="EV86:EV87"/>
    <mergeCell ref="EW86:EW87"/>
    <mergeCell ref="EX86:EX87"/>
    <mergeCell ref="DX82:DX83"/>
    <mergeCell ref="DY82:DY83"/>
    <mergeCell ref="DZ82:DZ83"/>
    <mergeCell ref="EA82:EA83"/>
    <mergeCell ref="EB82:EB83"/>
    <mergeCell ref="EC82:EC83"/>
    <mergeCell ref="ED82:ED83"/>
    <mergeCell ref="EL82:EL83"/>
    <mergeCell ref="EM82:EM83"/>
    <mergeCell ref="EE82:EE83"/>
    <mergeCell ref="EF82:EF83"/>
    <mergeCell ref="EG82:EG83"/>
    <mergeCell ref="EH82:EH83"/>
    <mergeCell ref="EI82:EI83"/>
    <mergeCell ref="EJ82:EJ83"/>
    <mergeCell ref="EK82:EK83"/>
    <mergeCell ref="CQ86:CQ87"/>
    <mergeCell ref="CR86:CR87"/>
    <mergeCell ref="CS86:CS87"/>
    <mergeCell ref="CT86:CT87"/>
    <mergeCell ref="CU86:CU87"/>
    <mergeCell ref="CV86:CV87"/>
    <mergeCell ref="CW86:CW87"/>
    <mergeCell ref="CX86:CX87"/>
    <mergeCell ref="CY86:CY87"/>
    <mergeCell ref="CZ86:CZ87"/>
    <mergeCell ref="DA86:DA87"/>
    <mergeCell ref="DB86:DB87"/>
    <mergeCell ref="DC86:DC87"/>
    <mergeCell ref="DD86:DD87"/>
    <mergeCell ref="DE86:DE87"/>
    <mergeCell ref="DF86:DF87"/>
    <mergeCell ref="DG86:DG87"/>
    <mergeCell ref="ET86:ET87"/>
    <mergeCell ref="EU86:EU87"/>
    <mergeCell ref="EM86:EM87"/>
    <mergeCell ref="EN86:EN87"/>
    <mergeCell ref="EO86:EO87"/>
    <mergeCell ref="EP86:EP87"/>
    <mergeCell ref="EQ86:EQ87"/>
    <mergeCell ref="ER86:ER87"/>
    <mergeCell ref="ES86:ES87"/>
    <mergeCell ref="EK86:EK87"/>
    <mergeCell ref="EL86:EL87"/>
    <mergeCell ref="ED86:ED87"/>
    <mergeCell ref="EE86:EE87"/>
    <mergeCell ref="EF86:EF87"/>
    <mergeCell ref="EG86:EG87"/>
    <mergeCell ref="EH86:EH87"/>
    <mergeCell ref="EI86:EI87"/>
    <mergeCell ref="EJ86:EJ87"/>
    <mergeCell ref="CO88:CO89"/>
    <mergeCell ref="CP88:CP89"/>
    <mergeCell ref="CQ88:CQ89"/>
    <mergeCell ref="CR88:CR89"/>
    <mergeCell ref="CS88:CS89"/>
    <mergeCell ref="CT88:CT89"/>
    <mergeCell ref="CU88:CU89"/>
    <mergeCell ref="EB86:EB87"/>
    <mergeCell ref="EC86:EC87"/>
    <mergeCell ref="DU86:DU87"/>
    <mergeCell ref="DV86:DV87"/>
    <mergeCell ref="DW86:DW87"/>
    <mergeCell ref="DX86:DX87"/>
    <mergeCell ref="DY86:DY87"/>
    <mergeCell ref="DZ86:DZ87"/>
    <mergeCell ref="EA86:EA87"/>
    <mergeCell ref="DH86:DH87"/>
    <mergeCell ref="DI86:DI87"/>
    <mergeCell ref="DJ86:DJ87"/>
    <mergeCell ref="DK86:DK87"/>
    <mergeCell ref="DT86:DT87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K88:EK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B88:EB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DS88:DS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DJ88:DJ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A88:DA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AU88:AU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L88:AL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C88:AC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CA86:CA87"/>
    <mergeCell ref="CB86:CB87"/>
    <mergeCell ref="CC86:CC87"/>
    <mergeCell ref="CD86:CD87"/>
    <mergeCell ref="CE86:CE87"/>
    <mergeCell ref="CF86:CF87"/>
    <mergeCell ref="CG86:CG87"/>
    <mergeCell ref="AK86:AK87"/>
    <mergeCell ref="AL86:AL87"/>
    <mergeCell ref="AM86:AM87"/>
    <mergeCell ref="AN86:AN87"/>
    <mergeCell ref="AO86:AO87"/>
    <mergeCell ref="AP86:AP87"/>
    <mergeCell ref="AQ86:AQ87"/>
    <mergeCell ref="BR86:BR87"/>
    <mergeCell ref="BS86:BS87"/>
    <mergeCell ref="BT86:BT87"/>
    <mergeCell ref="BU86:BU87"/>
    <mergeCell ref="BV86:BV87"/>
    <mergeCell ref="BW86:BW87"/>
    <mergeCell ref="BX86:BX87"/>
    <mergeCell ref="BY86:BY87"/>
    <mergeCell ref="BZ86:BZ87"/>
    <mergeCell ref="BI86:BI87"/>
    <mergeCell ref="BJ86:BJ87"/>
    <mergeCell ref="BK86:BK87"/>
    <mergeCell ref="BL86:BL87"/>
    <mergeCell ref="BM86:BM87"/>
    <mergeCell ref="BN86:BN87"/>
    <mergeCell ref="BO86:BO87"/>
    <mergeCell ref="BP86:BP87"/>
    <mergeCell ref="BQ86:BQ87"/>
    <mergeCell ref="CH86:CH87"/>
    <mergeCell ref="CI86:CI87"/>
    <mergeCell ref="CJ86:CJ87"/>
    <mergeCell ref="CK86:CK87"/>
    <mergeCell ref="CL86:CL87"/>
    <mergeCell ref="CM86:CM87"/>
    <mergeCell ref="CN86:CN87"/>
    <mergeCell ref="AR86:AR87"/>
    <mergeCell ref="AS86:AS87"/>
    <mergeCell ref="AT86:AT87"/>
    <mergeCell ref="AU86:AU87"/>
    <mergeCell ref="AV86:AV87"/>
    <mergeCell ref="AW86:AW87"/>
    <mergeCell ref="AX86:AX87"/>
    <mergeCell ref="AY86:AY87"/>
    <mergeCell ref="AZ86:AZ87"/>
    <mergeCell ref="BA86:BA87"/>
    <mergeCell ref="BB86:BB87"/>
    <mergeCell ref="BC86:BC87"/>
    <mergeCell ref="BD86:BD87"/>
    <mergeCell ref="BE86:BE87"/>
    <mergeCell ref="BF86:BF87"/>
    <mergeCell ref="BG86:BG87"/>
    <mergeCell ref="BH86:BH87"/>
    <mergeCell ref="CY84:CY85"/>
    <mergeCell ref="CZ84:CZ85"/>
    <mergeCell ref="DA84:DA85"/>
    <mergeCell ref="DB84:DB85"/>
    <mergeCell ref="DC84:DC85"/>
    <mergeCell ref="DD84:DD85"/>
    <mergeCell ref="DE84:DE85"/>
    <mergeCell ref="CO86:CO87"/>
    <mergeCell ref="CP86:CP87"/>
    <mergeCell ref="CP84:CP85"/>
    <mergeCell ref="CQ84:CQ85"/>
    <mergeCell ref="CR84:CR85"/>
    <mergeCell ref="CS84:CS85"/>
    <mergeCell ref="CT84:CT85"/>
    <mergeCell ref="CU84:CU85"/>
    <mergeCell ref="CV84:CV85"/>
    <mergeCell ref="CW84:CW85"/>
    <mergeCell ref="CX84:CX85"/>
    <mergeCell ref="CG84:CG85"/>
    <mergeCell ref="CH84:CH85"/>
    <mergeCell ref="CI84:CI85"/>
    <mergeCell ref="CJ84:CJ85"/>
    <mergeCell ref="CK84:CK85"/>
    <mergeCell ref="CL84:CL85"/>
    <mergeCell ref="CM84:CM85"/>
    <mergeCell ref="CN84:CN85"/>
    <mergeCell ref="CO84:CO85"/>
    <mergeCell ref="BX84:BX85"/>
    <mergeCell ref="BY84:BY85"/>
    <mergeCell ref="BZ84:BZ85"/>
    <mergeCell ref="CA84:CA85"/>
    <mergeCell ref="CB84:CB85"/>
    <mergeCell ref="CC84:CC85"/>
    <mergeCell ref="CD84:CD85"/>
    <mergeCell ref="CE84:CE85"/>
    <mergeCell ref="CF84:CF85"/>
    <mergeCell ref="EL84:EL85"/>
    <mergeCell ref="EM84:EM85"/>
    <mergeCell ref="EN84:EN85"/>
    <mergeCell ref="EV84:EV85"/>
    <mergeCell ref="EW84:EW85"/>
    <mergeCell ref="EX84:EX85"/>
    <mergeCell ref="EY84:EY85"/>
    <mergeCell ref="EZ84:EZ85"/>
    <mergeCell ref="EO84:EO85"/>
    <mergeCell ref="EP84:EP85"/>
    <mergeCell ref="EQ84:EQ85"/>
    <mergeCell ref="ER84:ER85"/>
    <mergeCell ref="ES84:ES85"/>
    <mergeCell ref="ET84:ET85"/>
    <mergeCell ref="EU84:EU85"/>
    <mergeCell ref="EC84:EC85"/>
    <mergeCell ref="ED84:ED85"/>
    <mergeCell ref="EE84:EE85"/>
    <mergeCell ref="EF84:EF85"/>
    <mergeCell ref="EG84:EG85"/>
    <mergeCell ref="EH84:EH85"/>
    <mergeCell ref="EI84:EI85"/>
    <mergeCell ref="EJ84:EJ85"/>
    <mergeCell ref="EK84:EK85"/>
    <mergeCell ref="DT84:DT85"/>
    <mergeCell ref="DU84:DU85"/>
    <mergeCell ref="DV84:DV85"/>
    <mergeCell ref="DW84:DW85"/>
    <mergeCell ref="DX84:DX85"/>
    <mergeCell ref="DY84:DY85"/>
    <mergeCell ref="DZ84:DZ85"/>
    <mergeCell ref="EA84:EA85"/>
    <mergeCell ref="EB84:EB85"/>
    <mergeCell ref="DK84:DK85"/>
    <mergeCell ref="DL84:DL85"/>
    <mergeCell ref="DM84:DM85"/>
    <mergeCell ref="DN84:DN85"/>
    <mergeCell ref="DO84:DO85"/>
    <mergeCell ref="DP84:DP85"/>
    <mergeCell ref="DQ84:DQ85"/>
    <mergeCell ref="DR84:DR85"/>
    <mergeCell ref="DS84:DS85"/>
    <mergeCell ref="BE84:BE85"/>
    <mergeCell ref="BF84:BF85"/>
    <mergeCell ref="BG84:BG85"/>
    <mergeCell ref="BH84:BH85"/>
    <mergeCell ref="DF84:DF85"/>
    <mergeCell ref="DG84:DG85"/>
    <mergeCell ref="DH84:DH85"/>
    <mergeCell ref="DI84:DI85"/>
    <mergeCell ref="DJ84:DJ85"/>
    <mergeCell ref="BI84:BI85"/>
    <mergeCell ref="BJ84:BJ85"/>
    <mergeCell ref="BK84:BK85"/>
    <mergeCell ref="BL84:BL85"/>
    <mergeCell ref="BM84:BM85"/>
    <mergeCell ref="BN84:BN85"/>
    <mergeCell ref="BO84:BO85"/>
    <mergeCell ref="BP84:BP85"/>
    <mergeCell ref="BQ84:BQ85"/>
    <mergeCell ref="BR84:BR85"/>
    <mergeCell ref="BS84:BS85"/>
    <mergeCell ref="BT84:BT85"/>
    <mergeCell ref="BU84:BU85"/>
    <mergeCell ref="BV84:BV85"/>
    <mergeCell ref="BW84:BW85"/>
    <mergeCell ref="AV84:AV85"/>
    <mergeCell ref="AW84:AW85"/>
    <mergeCell ref="AX84:AX85"/>
    <mergeCell ref="AY84:AY85"/>
    <mergeCell ref="AZ84:AZ85"/>
    <mergeCell ref="BA84:BA85"/>
    <mergeCell ref="BB84:BB85"/>
    <mergeCell ref="BC84:BC85"/>
    <mergeCell ref="BD84:BD85"/>
    <mergeCell ref="AM84:AM85"/>
    <mergeCell ref="AN84:AN85"/>
    <mergeCell ref="AO84:AO85"/>
    <mergeCell ref="AP84:AP85"/>
    <mergeCell ref="AQ84:AQ85"/>
    <mergeCell ref="AR84:AR85"/>
    <mergeCell ref="AS84:AS85"/>
    <mergeCell ref="AT84:AT85"/>
    <mergeCell ref="AU84:AU85"/>
    <mergeCell ref="AD84:AD85"/>
    <mergeCell ref="AE84:AE85"/>
    <mergeCell ref="AF84:AF85"/>
    <mergeCell ref="AG84:AG85"/>
    <mergeCell ref="AH84:AH85"/>
    <mergeCell ref="AI84:AI85"/>
    <mergeCell ref="AJ84:AJ85"/>
    <mergeCell ref="AK84:AK85"/>
    <mergeCell ref="AL84:AL85"/>
    <mergeCell ref="U84:U85"/>
    <mergeCell ref="V84:V85"/>
    <mergeCell ref="W84:W85"/>
    <mergeCell ref="X84:X85"/>
    <mergeCell ref="Y84:Y85"/>
    <mergeCell ref="Z84:Z85"/>
    <mergeCell ref="AA84:AA85"/>
    <mergeCell ref="AB84:AB85"/>
    <mergeCell ref="AC84:AC85"/>
    <mergeCell ref="S82:S83"/>
    <mergeCell ref="T82:T83"/>
    <mergeCell ref="D82:D83"/>
    <mergeCell ref="D84:D85"/>
    <mergeCell ref="G84:G85"/>
    <mergeCell ref="H84:H85"/>
    <mergeCell ref="I84:I85"/>
    <mergeCell ref="J84:J85"/>
    <mergeCell ref="K84:K85"/>
    <mergeCell ref="L84:L85"/>
    <mergeCell ref="M84:M85"/>
    <mergeCell ref="N84:N85"/>
    <mergeCell ref="O84:O85"/>
    <mergeCell ref="P84:P85"/>
    <mergeCell ref="Q84:Q85"/>
    <mergeCell ref="R84:R85"/>
    <mergeCell ref="S84:S85"/>
    <mergeCell ref="T84:T85"/>
    <mergeCell ref="J82:J83"/>
    <mergeCell ref="K82:K83"/>
    <mergeCell ref="L82:L83"/>
    <mergeCell ref="M82:M83"/>
    <mergeCell ref="N82:N83"/>
    <mergeCell ref="O82:O83"/>
    <mergeCell ref="P82:P83"/>
    <mergeCell ref="Q82:Q83"/>
    <mergeCell ref="R82:R83"/>
    <mergeCell ref="A51:C51"/>
    <mergeCell ref="A52:B52"/>
    <mergeCell ref="A54:C54"/>
    <mergeCell ref="A57:C57"/>
    <mergeCell ref="A58:B58"/>
    <mergeCell ref="A60:C60"/>
    <mergeCell ref="A70:C70"/>
    <mergeCell ref="G82:G83"/>
    <mergeCell ref="H82:H83"/>
    <mergeCell ref="A8:C8"/>
    <mergeCell ref="A9:B9"/>
    <mergeCell ref="A11:C11"/>
    <mergeCell ref="A12:B12"/>
    <mergeCell ref="A14:C14"/>
    <mergeCell ref="A46:C46"/>
    <mergeCell ref="D46:F46"/>
    <mergeCell ref="A15:B15"/>
    <mergeCell ref="A20:C20"/>
    <mergeCell ref="A21:B21"/>
    <mergeCell ref="A33:C33"/>
    <mergeCell ref="A34:B34"/>
    <mergeCell ref="A43:C43"/>
    <mergeCell ref="A44:B44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A4:B7"/>
    <mergeCell ref="C4:C7"/>
    <mergeCell ref="M4:U4"/>
    <mergeCell ref="V4:AD4"/>
    <mergeCell ref="AE4:AM4"/>
    <mergeCell ref="AN4:AV4"/>
    <mergeCell ref="AT5:AV5"/>
    <mergeCell ref="CP7:CX7"/>
    <mergeCell ref="CY7:DG7"/>
    <mergeCell ref="D4:L4"/>
    <mergeCell ref="D7:L7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AW4:BE4"/>
    <mergeCell ref="BF4:BN4"/>
    <mergeCell ref="BO4:BW4"/>
    <mergeCell ref="BX4:CF4"/>
    <mergeCell ref="DK82:DK83"/>
    <mergeCell ref="DL82:DL83"/>
    <mergeCell ref="DM82:DM83"/>
    <mergeCell ref="DN82:DN83"/>
    <mergeCell ref="AH5:AJ5"/>
    <mergeCell ref="AK5:AM5"/>
    <mergeCell ref="AN5:AP5"/>
    <mergeCell ref="AQ5:AS5"/>
    <mergeCell ref="M7:U7"/>
    <mergeCell ref="V7:AD7"/>
    <mergeCell ref="DH7:DP7"/>
    <mergeCell ref="D51:EZ51"/>
    <mergeCell ref="D52:EZ52"/>
    <mergeCell ref="D57:EZ57"/>
    <mergeCell ref="D70:EZ70"/>
    <mergeCell ref="D79:EZ79"/>
    <mergeCell ref="D8:EZ8"/>
    <mergeCell ref="D9:EZ9"/>
    <mergeCell ref="D14:EZ14"/>
    <mergeCell ref="D15:EZ15"/>
    <mergeCell ref="D20:EZ20"/>
    <mergeCell ref="D33:EZ33"/>
    <mergeCell ref="D43:EZ43"/>
    <mergeCell ref="I82:I83"/>
    <mergeCell ref="DB82:DB83"/>
    <mergeCell ref="DC82:DC83"/>
    <mergeCell ref="DD82:DD83"/>
    <mergeCell ref="DE82:DE83"/>
    <mergeCell ref="DF82:DF83"/>
    <mergeCell ref="DG82:DG83"/>
    <mergeCell ref="DH82:DH83"/>
    <mergeCell ref="DI82:DI83"/>
    <mergeCell ref="DJ82:DJ83"/>
    <mergeCell ref="CS82:CS83"/>
    <mergeCell ref="CT82:CT83"/>
    <mergeCell ref="CU82:CU83"/>
    <mergeCell ref="CV82:CV83"/>
    <mergeCell ref="CW82:CW83"/>
    <mergeCell ref="CX82:CX83"/>
    <mergeCell ref="CY82:CY83"/>
    <mergeCell ref="CZ82:CZ83"/>
    <mergeCell ref="DA82:DA83"/>
    <mergeCell ref="CJ82:CJ83"/>
    <mergeCell ref="CK82:CK83"/>
    <mergeCell ref="CL82:CL83"/>
    <mergeCell ref="CM82:CM83"/>
    <mergeCell ref="CN82:CN83"/>
    <mergeCell ref="CO82:CO83"/>
    <mergeCell ref="CP82:CP83"/>
    <mergeCell ref="CQ82:CQ83"/>
    <mergeCell ref="CR82:CR83"/>
    <mergeCell ref="CA82:CA83"/>
    <mergeCell ref="CB82:CB83"/>
    <mergeCell ref="CC82:CC83"/>
    <mergeCell ref="CD82:CD83"/>
    <mergeCell ref="CE82:CE83"/>
    <mergeCell ref="CF82:CF83"/>
    <mergeCell ref="CG82:CG83"/>
    <mergeCell ref="CH82:CH83"/>
    <mergeCell ref="CI82:CI83"/>
    <mergeCell ref="BR82:BR83"/>
    <mergeCell ref="BS82:BS83"/>
    <mergeCell ref="BT82:BT83"/>
    <mergeCell ref="BU82:BU83"/>
    <mergeCell ref="BV82:BV83"/>
    <mergeCell ref="BW82:BW83"/>
    <mergeCell ref="BX82:BX83"/>
    <mergeCell ref="BY82:BY83"/>
    <mergeCell ref="BZ82:BZ83"/>
    <mergeCell ref="DV82:DV83"/>
    <mergeCell ref="DW82:DW83"/>
    <mergeCell ref="DO82:DO83"/>
    <mergeCell ref="DP82:DP83"/>
    <mergeCell ref="DQ82:DQ83"/>
    <mergeCell ref="DR82:DR83"/>
    <mergeCell ref="DS82:DS83"/>
    <mergeCell ref="DT82:DT83"/>
    <mergeCell ref="DU82:DU83"/>
  </mergeCells>
  <pageMargins left="0.7" right="0.7" top="0.75" bottom="0.75" header="0.3" footer="0.3"/>
  <pageSetup paperSize="5" scale="74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9900"/>
    <outlinePr summaryBelow="0" summaryRight="0"/>
  </sheetPr>
  <dimension ref="A1:EZ976"/>
  <sheetViews>
    <sheetView view="pageBreakPreview" zoomScale="60" zoomScaleNormal="100" workbookViewId="0">
      <pane xSplit="3" ySplit="7" topLeftCell="BF77" activePane="bottomRight" state="frozen"/>
      <selection pane="topRight" activeCell="D1" sqref="D1"/>
      <selection pane="bottomLeft" activeCell="A8" sqref="A8"/>
      <selection pane="bottomRight" activeCell="FD5" sqref="FD5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44.08984375" customWidth="1"/>
    <col min="4" max="5" width="7.26953125" hidden="1" customWidth="1"/>
    <col min="6" max="6" width="7.08984375" hidden="1" customWidth="1"/>
    <col min="7" max="7" width="7.36328125" hidden="1" customWidth="1"/>
    <col min="8" max="8" width="7.08984375" hidden="1" customWidth="1"/>
    <col min="9" max="9" width="7" hidden="1" customWidth="1"/>
    <col min="10" max="10" width="7.08984375" hidden="1" customWidth="1"/>
    <col min="11" max="11" width="7.26953125" hidden="1" customWidth="1"/>
    <col min="12" max="12" width="7.08984375" hidden="1" customWidth="1"/>
    <col min="13" max="14" width="7.36328125" hidden="1" customWidth="1"/>
    <col min="15" max="15" width="7" hidden="1" customWidth="1"/>
    <col min="16" max="16" width="7.08984375" hidden="1" customWidth="1"/>
    <col min="17" max="17" width="7.36328125" hidden="1" customWidth="1"/>
    <col min="18" max="18" width="7.08984375" hidden="1" customWidth="1"/>
    <col min="19" max="19" width="7.36328125" hidden="1" customWidth="1"/>
    <col min="20" max="20" width="7.08984375" hidden="1" customWidth="1"/>
    <col min="21" max="23" width="7.36328125" hidden="1" customWidth="1"/>
    <col min="24" max="24" width="7.08984375" hidden="1" customWidth="1"/>
    <col min="25" max="26" width="7.36328125" hidden="1" customWidth="1"/>
    <col min="27" max="28" width="7.6328125" hidden="1" customWidth="1"/>
    <col min="29" max="29" width="7.90625" hidden="1" customWidth="1"/>
    <col min="30" max="30" width="7.453125" hidden="1" customWidth="1"/>
    <col min="31" max="31" width="7.7265625" hidden="1" customWidth="1"/>
    <col min="32" max="32" width="7.90625" hidden="1" customWidth="1"/>
    <col min="33" max="33" width="7.6328125" hidden="1" customWidth="1"/>
    <col min="34" max="34" width="7.7265625" hidden="1" customWidth="1"/>
    <col min="35" max="37" width="7.6328125" hidden="1" customWidth="1"/>
    <col min="38" max="38" width="7.7265625" hidden="1" customWidth="1"/>
    <col min="39" max="39" width="8" hidden="1" customWidth="1"/>
    <col min="40" max="40" width="7.7265625" hidden="1" customWidth="1"/>
    <col min="41" max="41" width="7.90625" hidden="1" customWidth="1"/>
    <col min="42" max="42" width="7.453125" hidden="1" customWidth="1"/>
    <col min="43" max="44" width="7.90625" hidden="1" customWidth="1"/>
    <col min="45" max="45" width="7.7265625" hidden="1" customWidth="1"/>
    <col min="46" max="46" width="7.453125" hidden="1" customWidth="1"/>
    <col min="47" max="47" width="7.7265625" hidden="1" customWidth="1"/>
    <col min="48" max="49" width="7.6328125" hidden="1" customWidth="1"/>
    <col min="50" max="50" width="8" hidden="1" customWidth="1"/>
    <col min="51" max="51" width="7.90625" hidden="1" customWidth="1"/>
    <col min="52" max="53" width="7.7265625" hidden="1" customWidth="1"/>
    <col min="54" max="54" width="7.453125" hidden="1" customWidth="1"/>
    <col min="55" max="55" width="7.90625" hidden="1" customWidth="1"/>
    <col min="56" max="56" width="7.7265625" hidden="1" customWidth="1"/>
    <col min="57" max="57" width="7.90625" hidden="1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hidden="1" customWidth="1"/>
    <col min="69" max="70" width="7.90625" hidden="1" customWidth="1"/>
    <col min="71" max="74" width="7.7265625" hidden="1" customWidth="1"/>
    <col min="75" max="75" width="7.90625" hidden="1" customWidth="1"/>
    <col min="76" max="77" width="7.7265625" hidden="1" customWidth="1"/>
    <col min="78" max="78" width="8" hidden="1" customWidth="1"/>
    <col min="79" max="80" width="7.7265625" hidden="1" customWidth="1"/>
    <col min="81" max="82" width="7.90625" hidden="1" customWidth="1"/>
    <col min="83" max="83" width="7.7265625" hidden="1" customWidth="1"/>
    <col min="84" max="84" width="7.90625" hidden="1" customWidth="1"/>
    <col min="85" max="85" width="7.7265625" hidden="1" customWidth="1"/>
    <col min="86" max="86" width="7.90625" hidden="1" customWidth="1"/>
    <col min="87" max="87" width="7.6328125" hidden="1" customWidth="1"/>
    <col min="88" max="88" width="7.7265625" hidden="1" customWidth="1"/>
    <col min="89" max="89" width="7.90625" hidden="1" customWidth="1"/>
    <col min="90" max="90" width="7.453125" hidden="1" customWidth="1"/>
    <col min="91" max="91" width="8.08984375" hidden="1" customWidth="1"/>
    <col min="92" max="92" width="8" hidden="1" customWidth="1"/>
    <col min="93" max="93" width="8.08984375" hidden="1" customWidth="1"/>
    <col min="94" max="95" width="7.7265625" hidden="1" customWidth="1"/>
    <col min="96" max="97" width="7.90625" hidden="1" customWidth="1"/>
    <col min="98" max="98" width="7.6328125" hidden="1" customWidth="1"/>
    <col min="99" max="99" width="7.90625" hidden="1" customWidth="1"/>
    <col min="100" max="100" width="7.7265625" hidden="1" customWidth="1"/>
    <col min="101" max="103" width="8" hidden="1" customWidth="1"/>
    <col min="104" max="104" width="7.7265625" hidden="1" customWidth="1"/>
    <col min="105" max="105" width="7.90625" hidden="1" customWidth="1"/>
    <col min="106" max="106" width="7.7265625" hidden="1" customWidth="1"/>
    <col min="107" max="107" width="8" hidden="1" customWidth="1"/>
    <col min="108" max="108" width="7.90625" hidden="1" customWidth="1"/>
    <col min="109" max="109" width="7.7265625" hidden="1" customWidth="1"/>
    <col min="110" max="110" width="7.6328125" hidden="1" customWidth="1"/>
    <col min="111" max="113" width="7.7265625" hidden="1" customWidth="1"/>
    <col min="114" max="114" width="7.6328125" hidden="1" customWidth="1"/>
    <col min="115" max="115" width="7.90625" hidden="1" customWidth="1"/>
    <col min="116" max="116" width="7.453125" hidden="1" customWidth="1"/>
    <col min="117" max="123" width="7.90625" hidden="1" customWidth="1"/>
    <col min="124" max="125" width="7.7265625" hidden="1" customWidth="1"/>
    <col min="126" max="126" width="7.90625" hidden="1" customWidth="1"/>
    <col min="127" max="127" width="8" hidden="1" customWidth="1"/>
    <col min="128" max="128" width="7.6328125" hidden="1" customWidth="1"/>
    <col min="129" max="129" width="7.90625" hidden="1" customWidth="1"/>
    <col min="130" max="130" width="7.7265625" hidden="1" customWidth="1"/>
    <col min="131" max="131" width="7.90625" hidden="1" customWidth="1"/>
    <col min="132" max="132" width="7.7265625" hidden="1" customWidth="1"/>
    <col min="133" max="133" width="8" hidden="1" customWidth="1"/>
    <col min="134" max="134" width="7.90625" hidden="1" customWidth="1"/>
    <col min="135" max="135" width="7.7265625" hidden="1" customWidth="1"/>
    <col min="136" max="137" width="7.90625" hidden="1" customWidth="1"/>
    <col min="138" max="138" width="7.7265625" hidden="1" customWidth="1"/>
    <col min="139" max="139" width="7.6328125" hidden="1" customWidth="1"/>
    <col min="140" max="141" width="7.7265625" hidden="1" customWidth="1"/>
    <col min="142" max="142" width="7.6328125" hidden="1" customWidth="1"/>
    <col min="143" max="143" width="7.90625" hidden="1" customWidth="1"/>
    <col min="144" max="144" width="7.7265625" hidden="1" customWidth="1"/>
    <col min="145" max="145" width="7.6328125" hidden="1" customWidth="1"/>
    <col min="146" max="147" width="7.7265625" hidden="1" customWidth="1"/>
    <col min="148" max="148" width="8.08984375" hidden="1" customWidth="1"/>
    <col min="149" max="150" width="7.90625" hidden="1" customWidth="1"/>
    <col min="151" max="151" width="8" hidden="1" customWidth="1"/>
    <col min="152" max="152" width="7.6328125" hidden="1" customWidth="1"/>
    <col min="153" max="154" width="7.90625" hidden="1" customWidth="1"/>
    <col min="155" max="156" width="7.6328125" hidden="1" customWidth="1"/>
    <col min="157" max="157" width="0" hidden="1" customWidth="1"/>
  </cols>
  <sheetData>
    <row r="1" spans="1:156" ht="15.75" customHeight="1">
      <c r="A1" s="1" t="s">
        <v>221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109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29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272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6"/>
    </row>
    <row r="9" spans="1:156" ht="14">
      <c r="A9" s="276" t="s">
        <v>28</v>
      </c>
      <c r="B9" s="256"/>
      <c r="C9" s="23" t="s">
        <v>29</v>
      </c>
      <c r="D9" s="366" t="str">
        <f ca="1">IFERROR(__xludf.DUMMYFUNCTION("IMPORTRANGE(""16JJN6a_SSKJVnwez6PXquPjSv5795bRnxGpUL7xazbE"",""APR!D9:L89"")"),"#REF!")</f>
        <v>#REF!</v>
      </c>
      <c r="E9" s="367"/>
      <c r="F9" s="367"/>
      <c r="G9" s="367"/>
      <c r="H9" s="367"/>
      <c r="I9" s="367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367"/>
      <c r="Z9" s="367"/>
      <c r="AA9" s="367"/>
      <c r="AB9" s="367"/>
      <c r="AC9" s="367"/>
      <c r="AD9" s="367"/>
      <c r="AE9" s="367"/>
      <c r="AF9" s="367"/>
      <c r="AG9" s="367"/>
      <c r="AH9" s="367"/>
      <c r="AI9" s="367"/>
      <c r="AJ9" s="367"/>
      <c r="AK9" s="367"/>
      <c r="AL9" s="367"/>
      <c r="AM9" s="367"/>
      <c r="AN9" s="367"/>
      <c r="AO9" s="367"/>
      <c r="AP9" s="367"/>
      <c r="AQ9" s="367"/>
      <c r="AR9" s="367"/>
      <c r="AS9" s="367"/>
      <c r="AT9" s="367"/>
      <c r="AU9" s="367"/>
      <c r="AV9" s="367"/>
      <c r="AW9" s="367"/>
      <c r="AX9" s="367"/>
      <c r="AY9" s="367"/>
      <c r="AZ9" s="367"/>
      <c r="BA9" s="367"/>
      <c r="BB9" s="367"/>
      <c r="BC9" s="367"/>
      <c r="BD9" s="367"/>
      <c r="BE9" s="367"/>
      <c r="BF9" s="367"/>
      <c r="BG9" s="367"/>
      <c r="BH9" s="367"/>
      <c r="BI9" s="367"/>
      <c r="BJ9" s="367"/>
      <c r="BK9" s="367"/>
      <c r="BL9" s="367"/>
      <c r="BM9" s="367"/>
      <c r="BN9" s="367"/>
      <c r="BO9" s="367"/>
      <c r="BP9" s="367"/>
      <c r="BQ9" s="367"/>
      <c r="BR9" s="367"/>
      <c r="BS9" s="367"/>
      <c r="BT9" s="367"/>
      <c r="BU9" s="367"/>
      <c r="BV9" s="367"/>
      <c r="BW9" s="367"/>
      <c r="BX9" s="367"/>
      <c r="BY9" s="367"/>
      <c r="BZ9" s="367"/>
      <c r="CA9" s="367"/>
      <c r="CB9" s="367"/>
      <c r="CC9" s="367"/>
      <c r="CD9" s="367"/>
      <c r="CE9" s="367"/>
      <c r="CF9" s="367"/>
      <c r="CG9" s="367"/>
      <c r="CH9" s="367"/>
      <c r="CI9" s="367"/>
      <c r="CJ9" s="367"/>
      <c r="CK9" s="367"/>
      <c r="CL9" s="367"/>
      <c r="CM9" s="367"/>
      <c r="CN9" s="367"/>
      <c r="CO9" s="367"/>
      <c r="CP9" s="367"/>
      <c r="CQ9" s="367"/>
      <c r="CR9" s="367"/>
      <c r="CS9" s="367"/>
      <c r="CT9" s="367"/>
      <c r="CU9" s="367"/>
      <c r="CV9" s="367"/>
      <c r="CW9" s="367"/>
      <c r="CX9" s="367"/>
      <c r="CY9" s="367"/>
      <c r="CZ9" s="367"/>
      <c r="DA9" s="367"/>
      <c r="DB9" s="367"/>
      <c r="DC9" s="367"/>
      <c r="DD9" s="367"/>
      <c r="DE9" s="367"/>
      <c r="DF9" s="367"/>
      <c r="DG9" s="367"/>
      <c r="DH9" s="367"/>
      <c r="DI9" s="367"/>
      <c r="DJ9" s="367"/>
      <c r="DK9" s="367"/>
      <c r="DL9" s="367"/>
      <c r="DM9" s="367"/>
      <c r="DN9" s="367"/>
      <c r="DO9" s="367"/>
      <c r="DP9" s="367"/>
      <c r="DQ9" s="367"/>
      <c r="DR9" s="367"/>
      <c r="DS9" s="367"/>
      <c r="DT9" s="367"/>
      <c r="DU9" s="367"/>
      <c r="DV9" s="367"/>
      <c r="DW9" s="367"/>
      <c r="DX9" s="367"/>
      <c r="DY9" s="367"/>
      <c r="DZ9" s="367"/>
      <c r="EA9" s="367"/>
      <c r="EB9" s="367"/>
      <c r="EC9" s="367"/>
      <c r="ED9" s="367"/>
      <c r="EE9" s="367"/>
      <c r="EF9" s="367"/>
      <c r="EG9" s="367"/>
      <c r="EH9" s="367"/>
      <c r="EI9" s="367"/>
      <c r="EJ9" s="367"/>
      <c r="EK9" s="367"/>
      <c r="EL9" s="367"/>
      <c r="EM9" s="367"/>
      <c r="EN9" s="367"/>
      <c r="EO9" s="367"/>
      <c r="EP9" s="367"/>
      <c r="EQ9" s="367"/>
      <c r="ER9" s="367"/>
      <c r="ES9" s="367"/>
      <c r="ET9" s="367"/>
      <c r="EU9" s="367"/>
      <c r="EV9" s="367"/>
      <c r="EW9" s="367"/>
      <c r="EX9" s="367"/>
      <c r="EY9" s="367"/>
      <c r="EZ9" s="368"/>
    </row>
    <row r="10" spans="1:156">
      <c r="B10" s="35">
        <v>1</v>
      </c>
      <c r="C10" s="36" t="s">
        <v>30</v>
      </c>
      <c r="D10" s="24">
        <f>Maret!J10</f>
        <v>518</v>
      </c>
      <c r="E10" s="25">
        <f>Maret!K10</f>
        <v>1085</v>
      </c>
      <c r="F10" s="26">
        <f>SUM(D10:E10)</f>
        <v>1603</v>
      </c>
      <c r="G10" s="48">
        <v>80</v>
      </c>
      <c r="H10" s="46">
        <v>209</v>
      </c>
      <c r="I10" s="26">
        <f>SUM(G10:H10)</f>
        <v>289</v>
      </c>
      <c r="J10" s="26">
        <f t="shared" ref="J10:K10" si="0">SUM(D10+G10)</f>
        <v>598</v>
      </c>
      <c r="K10" s="26">
        <f t="shared" si="0"/>
        <v>1294</v>
      </c>
      <c r="L10" s="27">
        <f>SUM(J10:K10)</f>
        <v>1892</v>
      </c>
      <c r="M10" s="28">
        <f>Maret!S10</f>
        <v>356</v>
      </c>
      <c r="N10" s="26">
        <f>Maret!T10</f>
        <v>1305</v>
      </c>
      <c r="O10" s="26">
        <f>SUM(M10:N10)</f>
        <v>1661</v>
      </c>
      <c r="P10" s="25">
        <v>42</v>
      </c>
      <c r="Q10" s="25">
        <v>181</v>
      </c>
      <c r="R10" s="26">
        <f>SUM(P10:Q10)</f>
        <v>223</v>
      </c>
      <c r="S10" s="26">
        <f t="shared" ref="S10:T10" si="1">SUM(M10+P10)</f>
        <v>398</v>
      </c>
      <c r="T10" s="26">
        <f t="shared" si="1"/>
        <v>1486</v>
      </c>
      <c r="U10" s="27">
        <f>SUM(S10:T10)</f>
        <v>1884</v>
      </c>
      <c r="V10" s="28">
        <f>Maret!AB10</f>
        <v>357</v>
      </c>
      <c r="W10" s="28">
        <f>Maret!AC10</f>
        <v>814</v>
      </c>
      <c r="X10" s="26">
        <f>SUM(V10:W10)</f>
        <v>1171</v>
      </c>
      <c r="Y10" s="48">
        <v>47</v>
      </c>
      <c r="Z10" s="46">
        <v>134</v>
      </c>
      <c r="AA10" s="26">
        <f>SUM(Y10:Z10)</f>
        <v>181</v>
      </c>
      <c r="AB10" s="26">
        <f t="shared" ref="AB10:AC10" si="2">SUM(V10+Y10)</f>
        <v>404</v>
      </c>
      <c r="AC10" s="26">
        <f t="shared" si="2"/>
        <v>948</v>
      </c>
      <c r="AD10" s="27">
        <f>SUM(AB10:AC10)</f>
        <v>1352</v>
      </c>
      <c r="AE10" s="28">
        <f>Maret!AK10</f>
        <v>292</v>
      </c>
      <c r="AF10" s="28">
        <f>Maret!AL10</f>
        <v>840</v>
      </c>
      <c r="AG10" s="26">
        <f>SUM(AE10:AF10)</f>
        <v>1132</v>
      </c>
      <c r="AH10" s="25">
        <v>60</v>
      </c>
      <c r="AI10" s="25">
        <v>187</v>
      </c>
      <c r="AJ10" s="26">
        <f>SUM(AH10:AI10)</f>
        <v>247</v>
      </c>
      <c r="AK10" s="26">
        <f t="shared" ref="AK10:AL10" si="3">SUM(AE10+AH10)</f>
        <v>352</v>
      </c>
      <c r="AL10" s="26">
        <f t="shared" si="3"/>
        <v>1027</v>
      </c>
      <c r="AM10" s="27">
        <f>SUM(AK10:AL10)</f>
        <v>1379</v>
      </c>
      <c r="AN10" s="30">
        <f>Maret!AT10</f>
        <v>461</v>
      </c>
      <c r="AO10" s="26">
        <f>Maret!AU10</f>
        <v>859</v>
      </c>
      <c r="AP10" s="26">
        <f>SUM(AN10:AO10)</f>
        <v>1320</v>
      </c>
      <c r="AQ10" s="25">
        <v>32</v>
      </c>
      <c r="AR10" s="25">
        <v>132</v>
      </c>
      <c r="AS10" s="26">
        <f>SUM(AQ10:AR10)</f>
        <v>164</v>
      </c>
      <c r="AT10" s="26">
        <f t="shared" ref="AT10:AU10" si="4">SUM(AN10+AQ10)</f>
        <v>493</v>
      </c>
      <c r="AU10" s="26">
        <f t="shared" si="4"/>
        <v>991</v>
      </c>
      <c r="AV10" s="27">
        <f>SUM(AT10:AU10)</f>
        <v>1484</v>
      </c>
      <c r="AW10" s="28">
        <f>Maret!BC10</f>
        <v>624</v>
      </c>
      <c r="AX10" s="28">
        <f>Maret!BD10</f>
        <v>1321</v>
      </c>
      <c r="AY10" s="26">
        <f>SUM(AW10:AX10)</f>
        <v>1945</v>
      </c>
      <c r="AZ10" s="25">
        <v>163</v>
      </c>
      <c r="BA10" s="25">
        <v>342</v>
      </c>
      <c r="BB10" s="26">
        <f>SUM(AZ10:BA10)</f>
        <v>505</v>
      </c>
      <c r="BC10" s="26">
        <f t="shared" ref="BC10:BD10" si="5">SUM(AW10+AZ10)</f>
        <v>787</v>
      </c>
      <c r="BD10" s="26">
        <f t="shared" si="5"/>
        <v>1663</v>
      </c>
      <c r="BE10" s="27">
        <f>SUM(BC10:BD10)</f>
        <v>2450</v>
      </c>
      <c r="BF10" s="30">
        <f>Maret!BL10</f>
        <v>189</v>
      </c>
      <c r="BG10" s="26">
        <f>Maret!BM10</f>
        <v>338</v>
      </c>
      <c r="BH10" s="26">
        <f>SUM(BF10:BG10)</f>
        <v>527</v>
      </c>
      <c r="BI10" s="48">
        <v>32</v>
      </c>
      <c r="BJ10" s="46">
        <v>103</v>
      </c>
      <c r="BK10" s="26">
        <f>SUM(BI10:BJ10)</f>
        <v>135</v>
      </c>
      <c r="BL10" s="26">
        <f t="shared" ref="BL10:BM10" si="6">SUM(BF10+BI10)</f>
        <v>221</v>
      </c>
      <c r="BM10" s="26">
        <f t="shared" si="6"/>
        <v>441</v>
      </c>
      <c r="BN10" s="27">
        <f>SUM(BL10:BM10)</f>
        <v>662</v>
      </c>
      <c r="BO10" s="28">
        <f>Maret!BU10</f>
        <v>151</v>
      </c>
      <c r="BP10" s="28">
        <f>Maret!BV10</f>
        <v>289</v>
      </c>
      <c r="BQ10" s="26">
        <f>SUM(BO10:BP10)</f>
        <v>440</v>
      </c>
      <c r="BR10" s="25">
        <v>41</v>
      </c>
      <c r="BS10" s="25">
        <v>154</v>
      </c>
      <c r="BT10" s="26">
        <f>SUM(BR10:BS10)</f>
        <v>195</v>
      </c>
      <c r="BU10" s="26">
        <f t="shared" ref="BU10:BV10" si="7">SUM(BO10+BR10)</f>
        <v>192</v>
      </c>
      <c r="BV10" s="26">
        <f t="shared" si="7"/>
        <v>443</v>
      </c>
      <c r="BW10" s="27">
        <f>SUM(BU10:BV10)</f>
        <v>635</v>
      </c>
      <c r="BX10" s="30">
        <f>Maret!CD10</f>
        <v>545</v>
      </c>
      <c r="BY10" s="26">
        <f>Maret!CE10</f>
        <v>1002</v>
      </c>
      <c r="BZ10" s="26">
        <f>SUM(BX10:BY10)</f>
        <v>1547</v>
      </c>
      <c r="CA10" s="25">
        <v>42</v>
      </c>
      <c r="CB10" s="25">
        <v>102</v>
      </c>
      <c r="CC10" s="26">
        <f>SUM(CA10:CB10)</f>
        <v>144</v>
      </c>
      <c r="CD10" s="26">
        <f t="shared" ref="CD10:CE10" si="8">SUM(BX10+CA10)</f>
        <v>587</v>
      </c>
      <c r="CE10" s="26">
        <f t="shared" si="8"/>
        <v>1104</v>
      </c>
      <c r="CF10" s="27">
        <f>SUM(CD10:CE10)</f>
        <v>1691</v>
      </c>
      <c r="CG10" s="28">
        <f>Maret!CM10</f>
        <v>259</v>
      </c>
      <c r="CH10" s="28">
        <f>Maret!CN10</f>
        <v>1036</v>
      </c>
      <c r="CI10" s="26">
        <f>SUM(CG10:CH10)</f>
        <v>1295</v>
      </c>
      <c r="CJ10" s="25">
        <v>48</v>
      </c>
      <c r="CK10" s="25">
        <v>138</v>
      </c>
      <c r="CL10" s="26">
        <f>SUM(CJ10:CK10)</f>
        <v>186</v>
      </c>
      <c r="CM10" s="26">
        <f t="shared" ref="CM10:CN10" si="9">SUM(CG10+CJ10)</f>
        <v>307</v>
      </c>
      <c r="CN10" s="26">
        <f t="shared" si="9"/>
        <v>1174</v>
      </c>
      <c r="CO10" s="27">
        <f>SUM(CM10:CN10)</f>
        <v>1481</v>
      </c>
      <c r="CP10" s="76">
        <f ca="1">IFERROR(__xludf.DUMMYFUNCTION("importrange(""1DjzFX_5hpKQ32gDJ9cZkaQq64j_m636uVPTHxkMKqWg"",""LAP YANKES!AQ8:AY54"")"),1056)</f>
        <v>1056</v>
      </c>
      <c r="CQ10" s="96">
        <f ca="1">IFERROR(__xludf.DUMMYFUNCTION("""COMPUTED_VALUE"""),1777)</f>
        <v>1777</v>
      </c>
      <c r="CR10" s="96">
        <f ca="1">IFERROR(__xludf.DUMMYFUNCTION("""COMPUTED_VALUE"""),2833)</f>
        <v>2833</v>
      </c>
      <c r="CS10" s="100">
        <f ca="1">IFERROR(__xludf.DUMMYFUNCTION("""COMPUTED_VALUE"""),92)</f>
        <v>92</v>
      </c>
      <c r="CT10" s="100">
        <f ca="1">IFERROR(__xludf.DUMMYFUNCTION("""COMPUTED_VALUE"""),257)</f>
        <v>257</v>
      </c>
      <c r="CU10" s="100">
        <f ca="1">IFERROR(__xludf.DUMMYFUNCTION("""COMPUTED_VALUE"""),326)</f>
        <v>326</v>
      </c>
      <c r="CV10" s="96">
        <f ca="1">IFERROR(__xludf.DUMMYFUNCTION("""COMPUTED_VALUE"""),1148)</f>
        <v>1148</v>
      </c>
      <c r="CW10" s="96">
        <f ca="1">IFERROR(__xludf.DUMMYFUNCTION("""COMPUTED_VALUE"""),2034)</f>
        <v>2034</v>
      </c>
      <c r="CX10" s="97">
        <f ca="1">IFERROR(__xludf.DUMMYFUNCTION("""COMPUTED_VALUE"""),3159)</f>
        <v>3159</v>
      </c>
      <c r="CY10" s="28">
        <f>Maret!DE10</f>
        <v>551</v>
      </c>
      <c r="CZ10" s="28">
        <f>Maret!DF10</f>
        <v>790</v>
      </c>
      <c r="DA10" s="26">
        <f>SUM(CY10:CZ10)</f>
        <v>1341</v>
      </c>
      <c r="DB10" s="25">
        <v>45</v>
      </c>
      <c r="DC10" s="25">
        <v>161</v>
      </c>
      <c r="DD10" s="26">
        <f>SUM(DB10:DC10)</f>
        <v>206</v>
      </c>
      <c r="DE10" s="26">
        <f t="shared" ref="DE10:DF10" si="10">SUM(CY10+DB10)</f>
        <v>596</v>
      </c>
      <c r="DF10" s="26">
        <f t="shared" si="10"/>
        <v>951</v>
      </c>
      <c r="DG10" s="27">
        <f>SUM(DE10:DF10)</f>
        <v>1547</v>
      </c>
      <c r="DH10" s="30">
        <f>Maret!DN10</f>
        <v>588</v>
      </c>
      <c r="DI10" s="25">
        <f>Maret!DO10</f>
        <v>1304</v>
      </c>
      <c r="DJ10" s="26">
        <f>SUM(DH10:DI10)</f>
        <v>1892</v>
      </c>
      <c r="DK10" s="25">
        <v>189</v>
      </c>
      <c r="DL10" s="25">
        <v>464</v>
      </c>
      <c r="DM10" s="26">
        <f>SUM(DK10:DL10)</f>
        <v>653</v>
      </c>
      <c r="DN10" s="26">
        <f t="shared" ref="DN10:DO10" si="11">SUM(DH10+DK10)</f>
        <v>777</v>
      </c>
      <c r="DO10" s="26">
        <f t="shared" si="11"/>
        <v>1768</v>
      </c>
      <c r="DP10" s="27">
        <f>SUM(DN10:DO10)</f>
        <v>2545</v>
      </c>
      <c r="DQ10" s="28">
        <f>Maret!DW10</f>
        <v>1109</v>
      </c>
      <c r="DR10" s="28">
        <f>Maret!DX10</f>
        <v>1970</v>
      </c>
      <c r="DS10" s="26">
        <f>SUM(DQ10:DR10)</f>
        <v>3079</v>
      </c>
      <c r="DT10" s="25">
        <v>79</v>
      </c>
      <c r="DU10" s="25">
        <v>234</v>
      </c>
      <c r="DV10" s="26">
        <f>SUM(DT10:DU10)</f>
        <v>313</v>
      </c>
      <c r="DW10" s="26">
        <f t="shared" ref="DW10:DX10" si="12">SUM(DQ10+DT10)</f>
        <v>1188</v>
      </c>
      <c r="DX10" s="26">
        <f t="shared" si="12"/>
        <v>2204</v>
      </c>
      <c r="DY10" s="27">
        <f>SUM(DW10:DX10)</f>
        <v>3392</v>
      </c>
      <c r="DZ10" s="30">
        <f>Maret!EF10</f>
        <v>445</v>
      </c>
      <c r="EA10" s="26">
        <f>Maret!EG10</f>
        <v>1048</v>
      </c>
      <c r="EB10" s="26">
        <f>SUM(DZ10:EA10)</f>
        <v>1493</v>
      </c>
      <c r="EC10" s="25">
        <v>55</v>
      </c>
      <c r="ED10" s="25">
        <v>136</v>
      </c>
      <c r="EE10" s="26">
        <f>SUM(EC10:ED10)</f>
        <v>191</v>
      </c>
      <c r="EF10" s="26">
        <f t="shared" ref="EF10:EG10" si="13">SUM(DZ10+EC10)</f>
        <v>500</v>
      </c>
      <c r="EG10" s="26">
        <f t="shared" si="13"/>
        <v>1184</v>
      </c>
      <c r="EH10" s="27">
        <f>SUM(EF10:EG10)</f>
        <v>1684</v>
      </c>
      <c r="EI10" s="30">
        <f>Maret!EO10</f>
        <v>792</v>
      </c>
      <c r="EJ10" s="26">
        <f>Maret!EP10</f>
        <v>1254</v>
      </c>
      <c r="EK10" s="26">
        <f>SUM(EI10:EJ10)</f>
        <v>2046</v>
      </c>
      <c r="EL10" s="25">
        <v>55</v>
      </c>
      <c r="EM10" s="25">
        <v>153</v>
      </c>
      <c r="EN10" s="26">
        <f>SUM(EL10:EM10)</f>
        <v>208</v>
      </c>
      <c r="EO10" s="26">
        <f t="shared" ref="EO10:EP10" si="14">SUM(EI10+EL10)</f>
        <v>847</v>
      </c>
      <c r="EP10" s="26">
        <f t="shared" si="14"/>
        <v>1407</v>
      </c>
      <c r="EQ10" s="27">
        <f>SUM(EO10:EP10)</f>
        <v>2254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40"/>
      <c r="E11" s="41"/>
      <c r="F11" s="41"/>
      <c r="G11" s="41"/>
      <c r="H11" s="41"/>
      <c r="I11" s="41"/>
      <c r="J11" s="41"/>
      <c r="K11" s="41"/>
      <c r="L11" s="41"/>
      <c r="M11" s="28">
        <f>Maret!S11</f>
        <v>0</v>
      </c>
      <c r="N11" s="26">
        <f>Maret!T11</f>
        <v>0</v>
      </c>
      <c r="O11" s="41"/>
      <c r="P11" s="41"/>
      <c r="Q11" s="41"/>
      <c r="R11" s="41"/>
      <c r="S11" s="41"/>
      <c r="T11" s="41"/>
      <c r="U11" s="41"/>
      <c r="V11" s="28">
        <f>Maret!AB11</f>
        <v>0</v>
      </c>
      <c r="W11" s="28">
        <f>Maret!AC11</f>
        <v>0</v>
      </c>
      <c r="X11" s="41"/>
      <c r="Y11" s="41"/>
      <c r="Z11" s="41"/>
      <c r="AA11" s="41"/>
      <c r="AB11" s="41"/>
      <c r="AC11" s="41"/>
      <c r="AD11" s="41"/>
      <c r="AE11" s="28">
        <f>Maret!AK11</f>
        <v>0</v>
      </c>
      <c r="AF11" s="28">
        <f>Maret!AL11</f>
        <v>0</v>
      </c>
      <c r="AG11" s="41"/>
      <c r="AH11" s="41"/>
      <c r="AI11" s="41"/>
      <c r="AJ11" s="41"/>
      <c r="AK11" s="41"/>
      <c r="AL11" s="41"/>
      <c r="AM11" s="41"/>
      <c r="AN11" s="30">
        <f>Maret!AT11</f>
        <v>0</v>
      </c>
      <c r="AO11" s="26">
        <f>Maret!AU11</f>
        <v>0</v>
      </c>
      <c r="AP11" s="41"/>
      <c r="AQ11" s="41"/>
      <c r="AR11" s="41"/>
      <c r="AS11" s="41"/>
      <c r="AT11" s="41"/>
      <c r="AU11" s="41"/>
      <c r="AV11" s="41"/>
      <c r="AW11" s="28">
        <f>Maret!BC11</f>
        <v>0</v>
      </c>
      <c r="AX11" s="28">
        <f>Maret!BD11</f>
        <v>0</v>
      </c>
      <c r="AY11" s="41"/>
      <c r="AZ11" s="41"/>
      <c r="BA11" s="41"/>
      <c r="BB11" s="41"/>
      <c r="BC11" s="41"/>
      <c r="BD11" s="41"/>
      <c r="BE11" s="41"/>
      <c r="BF11" s="30">
        <f>Maret!BL11</f>
        <v>0</v>
      </c>
      <c r="BG11" s="26">
        <f>Maret!BM11</f>
        <v>0</v>
      </c>
      <c r="BH11" s="41"/>
      <c r="BI11" s="41"/>
      <c r="BJ11" s="41"/>
      <c r="BK11" s="41"/>
      <c r="BL11" s="41"/>
      <c r="BM11" s="41"/>
      <c r="BN11" s="41"/>
      <c r="BO11" s="28">
        <f>Maret!BU11</f>
        <v>0</v>
      </c>
      <c r="BP11" s="28">
        <f>Maret!BV11</f>
        <v>0</v>
      </c>
      <c r="BQ11" s="41"/>
      <c r="BR11" s="41"/>
      <c r="BS11" s="41"/>
      <c r="BT11" s="41"/>
      <c r="BU11" s="41"/>
      <c r="BV11" s="41"/>
      <c r="BW11" s="41"/>
      <c r="BX11" s="30">
        <f>Maret!CD11</f>
        <v>0</v>
      </c>
      <c r="BY11" s="26">
        <f>Maret!CE11</f>
        <v>0</v>
      </c>
      <c r="BZ11" s="41"/>
      <c r="CA11" s="41"/>
      <c r="CB11" s="41"/>
      <c r="CC11" s="41"/>
      <c r="CD11" s="41"/>
      <c r="CE11" s="41"/>
      <c r="CF11" s="41"/>
      <c r="CG11" s="28">
        <f>Maret!CM11</f>
        <v>0</v>
      </c>
      <c r="CH11" s="28">
        <f>Maret!CN11</f>
        <v>0</v>
      </c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28">
        <f>Maret!DE11</f>
        <v>0</v>
      </c>
      <c r="CZ11" s="28">
        <f>Maret!DF11</f>
        <v>0</v>
      </c>
      <c r="DA11" s="41"/>
      <c r="DB11" s="41"/>
      <c r="DC11" s="41"/>
      <c r="DD11" s="41"/>
      <c r="DE11" s="41"/>
      <c r="DF11" s="41"/>
      <c r="DG11" s="41"/>
      <c r="DH11" s="30">
        <f>Maret!DN11</f>
        <v>0</v>
      </c>
      <c r="DI11" s="25">
        <f>Maret!DO11</f>
        <v>0</v>
      </c>
      <c r="DJ11" s="41"/>
      <c r="DK11" s="41"/>
      <c r="DL11" s="41"/>
      <c r="DM11" s="41"/>
      <c r="DN11" s="41"/>
      <c r="DO11" s="41"/>
      <c r="DP11" s="41"/>
      <c r="DQ11" s="28">
        <f>Maret!DW11</f>
        <v>0</v>
      </c>
      <c r="DR11" s="28">
        <f>Maret!DX11</f>
        <v>0</v>
      </c>
      <c r="DS11" s="41"/>
      <c r="DT11" s="41"/>
      <c r="DU11" s="41"/>
      <c r="DV11" s="41"/>
      <c r="DW11" s="41"/>
      <c r="DX11" s="41"/>
      <c r="DY11" s="41"/>
      <c r="DZ11" s="30">
        <f>Maret!EF11</f>
        <v>0</v>
      </c>
      <c r="EA11" s="26">
        <f>Maret!EG11</f>
        <v>0</v>
      </c>
      <c r="EB11" s="41"/>
      <c r="EC11" s="41"/>
      <c r="ED11" s="41"/>
      <c r="EE11" s="41"/>
      <c r="EF11" s="41"/>
      <c r="EG11" s="41"/>
      <c r="EH11" s="41"/>
      <c r="EI11" s="30">
        <f>Maret!EO11</f>
        <v>0</v>
      </c>
      <c r="EJ11" s="26">
        <f>Maret!EP11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268">
        <f>Maret!S12</f>
        <v>0</v>
      </c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  <c r="BO12" s="254"/>
      <c r="BP12" s="254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  <c r="DB12" s="254"/>
      <c r="DC12" s="254"/>
      <c r="DD12" s="254"/>
      <c r="DE12" s="254"/>
      <c r="DF12" s="254"/>
      <c r="DG12" s="254"/>
      <c r="DH12" s="254"/>
      <c r="DI12" s="254"/>
      <c r="DJ12" s="254"/>
      <c r="DK12" s="254"/>
      <c r="DL12" s="254"/>
      <c r="DM12" s="254"/>
      <c r="DN12" s="254"/>
      <c r="DO12" s="254"/>
      <c r="DP12" s="254"/>
      <c r="DQ12" s="254"/>
      <c r="DR12" s="254"/>
      <c r="DS12" s="254"/>
      <c r="DT12" s="254"/>
      <c r="DU12" s="254"/>
      <c r="DV12" s="254"/>
      <c r="DW12" s="254"/>
      <c r="DX12" s="254"/>
      <c r="DY12" s="254"/>
      <c r="DZ12" s="254"/>
      <c r="EA12" s="254"/>
      <c r="EB12" s="254"/>
      <c r="EC12" s="254"/>
      <c r="ED12" s="254"/>
      <c r="EE12" s="254"/>
      <c r="EF12" s="254"/>
      <c r="EG12" s="254"/>
      <c r="EH12" s="254"/>
      <c r="EI12" s="254"/>
      <c r="EJ12" s="254"/>
      <c r="EK12" s="254"/>
      <c r="EL12" s="254"/>
      <c r="EM12" s="254"/>
      <c r="EN12" s="254"/>
      <c r="EO12" s="254"/>
      <c r="EP12" s="254"/>
      <c r="EQ12" s="254"/>
      <c r="ER12" s="254"/>
      <c r="ES12" s="254"/>
      <c r="ET12" s="254"/>
      <c r="EU12" s="254"/>
      <c r="EV12" s="254"/>
      <c r="EW12" s="254"/>
      <c r="EX12" s="254"/>
      <c r="EY12" s="254"/>
      <c r="EZ12" s="256"/>
    </row>
    <row r="13" spans="1:156">
      <c r="A13" s="45"/>
      <c r="B13" s="46">
        <v>1</v>
      </c>
      <c r="C13" s="47" t="s">
        <v>33</v>
      </c>
      <c r="D13" s="30">
        <f>Maret!J13</f>
        <v>155</v>
      </c>
      <c r="E13" s="26">
        <f>Maret!K13</f>
        <v>570</v>
      </c>
      <c r="F13" s="26">
        <f>SUM(D13:E13)</f>
        <v>725</v>
      </c>
      <c r="G13" s="48">
        <v>53</v>
      </c>
      <c r="H13" s="46">
        <v>165</v>
      </c>
      <c r="I13" s="26">
        <f>SUM(G13:H13)</f>
        <v>218</v>
      </c>
      <c r="J13" s="26">
        <f t="shared" ref="J13:K13" si="15">SUM(D13+G13)</f>
        <v>208</v>
      </c>
      <c r="K13" s="26">
        <f t="shared" si="15"/>
        <v>735</v>
      </c>
      <c r="L13" s="27">
        <f>SUM(J13:K13)</f>
        <v>943</v>
      </c>
      <c r="M13" s="28">
        <f>Maret!S13</f>
        <v>79</v>
      </c>
      <c r="N13" s="26">
        <f>Maret!T13</f>
        <v>373</v>
      </c>
      <c r="O13" s="26">
        <f>SUM(M13:N13)</f>
        <v>452</v>
      </c>
      <c r="P13" s="25">
        <v>24</v>
      </c>
      <c r="Q13" s="25">
        <v>113</v>
      </c>
      <c r="R13" s="25">
        <v>113</v>
      </c>
      <c r="S13" s="26">
        <f t="shared" ref="S13:T13" si="16">SUM(M13+P13)</f>
        <v>103</v>
      </c>
      <c r="T13" s="26">
        <f t="shared" si="16"/>
        <v>486</v>
      </c>
      <c r="U13" s="27">
        <f>SUM(S13:T13)</f>
        <v>589</v>
      </c>
      <c r="V13" s="28">
        <f>Maret!AB13</f>
        <v>166</v>
      </c>
      <c r="W13" s="28">
        <f>Maret!AC13</f>
        <v>536</v>
      </c>
      <c r="X13" s="26">
        <f>SUM(V13:W13)</f>
        <v>702</v>
      </c>
      <c r="Y13" s="48">
        <v>40</v>
      </c>
      <c r="Z13" s="46">
        <v>130</v>
      </c>
      <c r="AA13" s="26">
        <f>SUM(Y13:Z13)</f>
        <v>170</v>
      </c>
      <c r="AB13" s="26">
        <f t="shared" ref="AB13:AC13" si="17">SUM(V13+Y13)</f>
        <v>206</v>
      </c>
      <c r="AC13" s="26">
        <f t="shared" si="17"/>
        <v>666</v>
      </c>
      <c r="AD13" s="27">
        <f>SUM(AB13:AC13)</f>
        <v>872</v>
      </c>
      <c r="AE13" s="28">
        <f>Maret!AK13</f>
        <v>210</v>
      </c>
      <c r="AF13" s="28">
        <f>Maret!AL13</f>
        <v>734</v>
      </c>
      <c r="AG13" s="26">
        <f>SUM(AE13:AF13)</f>
        <v>944</v>
      </c>
      <c r="AH13" s="25">
        <v>54</v>
      </c>
      <c r="AI13" s="25">
        <v>183</v>
      </c>
      <c r="AJ13" s="26">
        <f>SUM(AH13:AI13)</f>
        <v>237</v>
      </c>
      <c r="AK13" s="26">
        <f t="shared" ref="AK13:AL13" si="18">SUM(AE13+AH13)</f>
        <v>264</v>
      </c>
      <c r="AL13" s="26">
        <f t="shared" si="18"/>
        <v>917</v>
      </c>
      <c r="AM13" s="27">
        <f>SUM(AK13:AL13)</f>
        <v>1181</v>
      </c>
      <c r="AN13" s="30">
        <f>Maret!AT13</f>
        <v>190</v>
      </c>
      <c r="AO13" s="26">
        <f>Maret!AU13</f>
        <v>489</v>
      </c>
      <c r="AP13" s="26">
        <f>SUM(AN13:AO13)</f>
        <v>679</v>
      </c>
      <c r="AQ13" s="25">
        <v>27</v>
      </c>
      <c r="AR13" s="25">
        <v>122</v>
      </c>
      <c r="AS13" s="26">
        <f>SUM(AQ13:AR13)</f>
        <v>149</v>
      </c>
      <c r="AT13" s="26">
        <f t="shared" ref="AT13:AU13" si="19">SUM(AN13+AQ13)</f>
        <v>217</v>
      </c>
      <c r="AU13" s="26">
        <f t="shared" si="19"/>
        <v>611</v>
      </c>
      <c r="AV13" s="27">
        <f>SUM(AT13:AU13)</f>
        <v>828</v>
      </c>
      <c r="AW13" s="28">
        <f>Maret!BC13</f>
        <v>414</v>
      </c>
      <c r="AX13" s="28">
        <f>Maret!BD13</f>
        <v>969</v>
      </c>
      <c r="AY13" s="28">
        <f>Maret!BE13</f>
        <v>1383</v>
      </c>
      <c r="AZ13" s="25">
        <v>124</v>
      </c>
      <c r="BA13" s="25">
        <v>294</v>
      </c>
      <c r="BB13" s="26">
        <f>SUM(AZ13:BA13)</f>
        <v>418</v>
      </c>
      <c r="BC13" s="26">
        <f t="shared" ref="BC13:BD13" si="20">SUM(AW13+AZ13)</f>
        <v>538</v>
      </c>
      <c r="BD13" s="26">
        <f t="shared" si="20"/>
        <v>1263</v>
      </c>
      <c r="BE13" s="27">
        <f>SUM(BC13:BD13)</f>
        <v>1801</v>
      </c>
      <c r="BF13" s="30">
        <f>Maret!BL13</f>
        <v>152</v>
      </c>
      <c r="BG13" s="26">
        <f>Maret!BM13</f>
        <v>298</v>
      </c>
      <c r="BH13" s="26"/>
      <c r="BI13" s="48">
        <v>24</v>
      </c>
      <c r="BJ13" s="46">
        <v>88</v>
      </c>
      <c r="BK13" s="26">
        <f>SUM(BI13:BJ13)</f>
        <v>112</v>
      </c>
      <c r="BL13" s="26">
        <f t="shared" ref="BL13:BM13" si="21">SUM(BF13+BI13)</f>
        <v>176</v>
      </c>
      <c r="BM13" s="26">
        <f t="shared" si="21"/>
        <v>386</v>
      </c>
      <c r="BN13" s="27">
        <f>SUM(BL13:BM13)</f>
        <v>562</v>
      </c>
      <c r="BO13" s="28">
        <f>Maret!BU13</f>
        <v>125</v>
      </c>
      <c r="BP13" s="28">
        <f>Maret!BV13</f>
        <v>345</v>
      </c>
      <c r="BQ13" s="26">
        <f>SUM(BO13:BP13)</f>
        <v>470</v>
      </c>
      <c r="BR13" s="25">
        <v>67</v>
      </c>
      <c r="BS13" s="25">
        <v>337</v>
      </c>
      <c r="BT13" s="26">
        <f>SUM(BR13:BS13)</f>
        <v>404</v>
      </c>
      <c r="BU13" s="26">
        <f t="shared" ref="BU13:BV13" si="22">SUM(BO13+BR13)</f>
        <v>192</v>
      </c>
      <c r="BV13" s="26">
        <f t="shared" si="22"/>
        <v>682</v>
      </c>
      <c r="BW13" s="27">
        <f>SUM(BU13:BV13)</f>
        <v>874</v>
      </c>
      <c r="BX13" s="30">
        <f>Maret!CD13</f>
        <v>84</v>
      </c>
      <c r="BY13" s="26">
        <f>Maret!CE13</f>
        <v>221</v>
      </c>
      <c r="BZ13" s="26">
        <f>SUM(BX13:BY13)</f>
        <v>305</v>
      </c>
      <c r="CA13" s="25">
        <v>40</v>
      </c>
      <c r="CB13" s="25">
        <v>94</v>
      </c>
      <c r="CC13" s="26">
        <f>SUM(CA13:CB13)</f>
        <v>134</v>
      </c>
      <c r="CD13" s="26">
        <f t="shared" ref="CD13:CE13" si="23">SUM(BX13+CA13)</f>
        <v>124</v>
      </c>
      <c r="CE13" s="26">
        <f t="shared" si="23"/>
        <v>315</v>
      </c>
      <c r="CF13" s="27">
        <f>SUM(CD13:CE13)</f>
        <v>439</v>
      </c>
      <c r="CG13" s="28">
        <f>Maret!CM13</f>
        <v>123</v>
      </c>
      <c r="CH13" s="28">
        <f>Maret!CN13</f>
        <v>634</v>
      </c>
      <c r="CI13" s="26">
        <f>SUM(CG13:CH13)</f>
        <v>757</v>
      </c>
      <c r="CJ13" s="25">
        <v>88</v>
      </c>
      <c r="CK13" s="25">
        <v>203</v>
      </c>
      <c r="CL13" s="26">
        <f>SUM(CJ13:CK13)</f>
        <v>291</v>
      </c>
      <c r="CM13" s="26">
        <f t="shared" ref="CM13:CN13" si="24">SUM(CG13+CJ13)</f>
        <v>211</v>
      </c>
      <c r="CN13" s="26">
        <f t="shared" si="24"/>
        <v>837</v>
      </c>
      <c r="CO13" s="27">
        <f>SUM(CM13:CN13)</f>
        <v>1048</v>
      </c>
      <c r="CP13" s="95">
        <f ca="1">IFERROR(__xludf.DUMMYFUNCTION("""COMPUTED_VALUE"""),662)</f>
        <v>662</v>
      </c>
      <c r="CQ13" s="96">
        <f ca="1">IFERROR(__xludf.DUMMYFUNCTION("""COMPUTED_VALUE"""),2232)</f>
        <v>2232</v>
      </c>
      <c r="CR13" s="96">
        <f ca="1">IFERROR(__xludf.DUMMYFUNCTION("""COMPUTED_VALUE"""),2894)</f>
        <v>2894</v>
      </c>
      <c r="CS13" s="100">
        <f ca="1">IFERROR(__xludf.DUMMYFUNCTION("""COMPUTED_VALUE"""),116)</f>
        <v>116</v>
      </c>
      <c r="CT13" s="100">
        <f ca="1">IFERROR(__xludf.DUMMYFUNCTION("""COMPUTED_VALUE"""),501)</f>
        <v>501</v>
      </c>
      <c r="CU13" s="100">
        <f ca="1">IFERROR(__xludf.DUMMYFUNCTION("""COMPUTED_VALUE"""),617)</f>
        <v>617</v>
      </c>
      <c r="CV13" s="96">
        <f ca="1">IFERROR(__xludf.DUMMYFUNCTION("""COMPUTED_VALUE"""),778)</f>
        <v>778</v>
      </c>
      <c r="CW13" s="96">
        <f ca="1">IFERROR(__xludf.DUMMYFUNCTION("""COMPUTED_VALUE"""),2733)</f>
        <v>2733</v>
      </c>
      <c r="CX13" s="97">
        <f ca="1">IFERROR(__xludf.DUMMYFUNCTION("""COMPUTED_VALUE"""),3511)</f>
        <v>3511</v>
      </c>
      <c r="CY13" s="28">
        <f>Maret!DE13</f>
        <v>162</v>
      </c>
      <c r="CZ13" s="28">
        <f>Maret!DF13</f>
        <v>466</v>
      </c>
      <c r="DA13" s="26">
        <f>SUM(CY13:CZ13)</f>
        <v>628</v>
      </c>
      <c r="DB13" s="25">
        <v>36</v>
      </c>
      <c r="DC13" s="25">
        <v>144</v>
      </c>
      <c r="DD13" s="26">
        <f>SUM(DB13:DC13)</f>
        <v>180</v>
      </c>
      <c r="DE13" s="26">
        <f t="shared" ref="DE13:DF13" si="25">SUM(CY13+DB13)</f>
        <v>198</v>
      </c>
      <c r="DF13" s="26">
        <f t="shared" si="25"/>
        <v>610</v>
      </c>
      <c r="DG13" s="27">
        <f>SUM(DE13:DF13)</f>
        <v>808</v>
      </c>
      <c r="DH13" s="30">
        <f>Maret!DN13</f>
        <v>287</v>
      </c>
      <c r="DI13" s="25">
        <f>Maret!DO13</f>
        <v>903</v>
      </c>
      <c r="DJ13" s="26">
        <f>SUM(DH13:DI13)</f>
        <v>1190</v>
      </c>
      <c r="DK13" s="25">
        <v>170</v>
      </c>
      <c r="DL13" s="25">
        <v>379</v>
      </c>
      <c r="DM13" s="26">
        <f>SUM(DK13:DL13)</f>
        <v>549</v>
      </c>
      <c r="DN13" s="26">
        <f t="shared" ref="DN13:DO13" si="26">SUM(DH13+DK13)</f>
        <v>457</v>
      </c>
      <c r="DO13" s="26">
        <f t="shared" si="26"/>
        <v>1282</v>
      </c>
      <c r="DP13" s="27">
        <f>SUM(DN13:DO13)</f>
        <v>1739</v>
      </c>
      <c r="DQ13" s="28">
        <f>Maret!DW13</f>
        <v>537</v>
      </c>
      <c r="DR13" s="28">
        <f>Maret!DX13</f>
        <v>1097</v>
      </c>
      <c r="DS13" s="26">
        <f>SUM(DQ13:DR13)</f>
        <v>1634</v>
      </c>
      <c r="DT13" s="25">
        <v>67</v>
      </c>
      <c r="DU13" s="25">
        <v>223</v>
      </c>
      <c r="DV13" s="26">
        <f>SUM(DT13:DU13)</f>
        <v>290</v>
      </c>
      <c r="DW13" s="26">
        <f t="shared" ref="DW13:DX13" si="27">SUM(DQ13+DT13)</f>
        <v>604</v>
      </c>
      <c r="DX13" s="26">
        <f t="shared" si="27"/>
        <v>1320</v>
      </c>
      <c r="DY13" s="27">
        <f>SUM(DW13:DX13)</f>
        <v>1924</v>
      </c>
      <c r="DZ13" s="30">
        <f>Maret!EF13</f>
        <v>289</v>
      </c>
      <c r="EA13" s="26">
        <f>Maret!EG13</f>
        <v>807</v>
      </c>
      <c r="EB13" s="26">
        <f>SUM(DZ13:EA13)</f>
        <v>1096</v>
      </c>
      <c r="EC13" s="25">
        <v>52</v>
      </c>
      <c r="ED13" s="25">
        <v>132</v>
      </c>
      <c r="EE13" s="26">
        <f>SUM(EC13:ED13)</f>
        <v>184</v>
      </c>
      <c r="EF13" s="26">
        <f t="shared" ref="EF13:EG13" si="28">SUM(DZ13+EC13)</f>
        <v>341</v>
      </c>
      <c r="EG13" s="26">
        <f t="shared" si="28"/>
        <v>939</v>
      </c>
      <c r="EH13" s="27">
        <f>SUM(EF13:EG13)</f>
        <v>1280</v>
      </c>
      <c r="EI13" s="30">
        <f>Maret!EO13</f>
        <v>218</v>
      </c>
      <c r="EJ13" s="26">
        <f>Maret!EP13</f>
        <v>466</v>
      </c>
      <c r="EK13" s="26">
        <f>SUM(EI13:EJ13)</f>
        <v>684</v>
      </c>
      <c r="EL13" s="25">
        <v>33</v>
      </c>
      <c r="EM13" s="25">
        <v>98</v>
      </c>
      <c r="EN13" s="26">
        <f>SUM(EL13:EM13)</f>
        <v>131</v>
      </c>
      <c r="EO13" s="26">
        <f t="shared" ref="EO13:EP13" si="29">SUM(EI13+EL13)</f>
        <v>251</v>
      </c>
      <c r="EP13" s="26">
        <f t="shared" si="29"/>
        <v>564</v>
      </c>
      <c r="EQ13" s="27">
        <f>SUM(EO13:EP13)</f>
        <v>815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270">
        <f>Maret!S14</f>
        <v>0</v>
      </c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4"/>
      <c r="DD14" s="254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4"/>
      <c r="DQ14" s="254"/>
      <c r="DR14" s="254"/>
      <c r="DS14" s="254"/>
      <c r="DT14" s="254"/>
      <c r="DU14" s="254"/>
      <c r="DV14" s="254"/>
      <c r="DW14" s="254"/>
      <c r="DX14" s="254"/>
      <c r="DY14" s="254"/>
      <c r="DZ14" s="254"/>
      <c r="EA14" s="254"/>
      <c r="EB14" s="254"/>
      <c r="EC14" s="254"/>
      <c r="ED14" s="254"/>
      <c r="EE14" s="254"/>
      <c r="EF14" s="254"/>
      <c r="EG14" s="254"/>
      <c r="EH14" s="254"/>
      <c r="EI14" s="254"/>
      <c r="EJ14" s="254"/>
      <c r="EK14" s="254"/>
      <c r="EL14" s="254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4"/>
      <c r="EX14" s="254"/>
      <c r="EY14" s="254"/>
      <c r="EZ14" s="256"/>
    </row>
    <row r="15" spans="1:156">
      <c r="A15" s="279" t="s">
        <v>34</v>
      </c>
      <c r="B15" s="264"/>
      <c r="C15" s="52" t="s">
        <v>35</v>
      </c>
      <c r="D15" s="268">
        <f>Maret!S15</f>
        <v>0</v>
      </c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  <c r="EK15" s="254"/>
      <c r="EL15" s="254"/>
      <c r="EM15" s="254"/>
      <c r="EN15" s="254"/>
      <c r="EO15" s="254"/>
      <c r="EP15" s="254"/>
      <c r="EQ15" s="254"/>
      <c r="ER15" s="254"/>
      <c r="ES15" s="254"/>
      <c r="ET15" s="254"/>
      <c r="EU15" s="254"/>
      <c r="EV15" s="254"/>
      <c r="EW15" s="254"/>
      <c r="EX15" s="254"/>
      <c r="EY15" s="254"/>
      <c r="EZ15" s="256"/>
    </row>
    <row r="16" spans="1:156">
      <c r="A16" s="56"/>
      <c r="B16" s="46">
        <v>1</v>
      </c>
      <c r="C16" s="57" t="s">
        <v>36</v>
      </c>
      <c r="D16" s="30">
        <f>Maret!J16</f>
        <v>45</v>
      </c>
      <c r="E16" s="26">
        <f>Maret!K16</f>
        <v>49</v>
      </c>
      <c r="F16" s="26">
        <f t="shared" ref="F16:F19" si="30">SUM(D16:E16)</f>
        <v>94</v>
      </c>
      <c r="G16" s="48">
        <v>10</v>
      </c>
      <c r="H16" s="46">
        <v>10</v>
      </c>
      <c r="I16" s="26">
        <f t="shared" ref="I16:I19" si="31">SUM(G16:H16)</f>
        <v>20</v>
      </c>
      <c r="J16" s="26">
        <f t="shared" ref="J16:K16" si="32">SUM(D16+G16)</f>
        <v>55</v>
      </c>
      <c r="K16" s="26">
        <f t="shared" si="32"/>
        <v>59</v>
      </c>
      <c r="L16" s="27">
        <f t="shared" ref="L16:L19" si="33">SUM(J16:K16)</f>
        <v>114</v>
      </c>
      <c r="M16" s="28">
        <f>Maret!S16</f>
        <v>11</v>
      </c>
      <c r="N16" s="26">
        <f>Maret!T16</f>
        <v>79</v>
      </c>
      <c r="O16" s="26">
        <f t="shared" ref="O16:O19" si="34">SUM(M16:N16)</f>
        <v>90</v>
      </c>
      <c r="P16" s="25">
        <v>3</v>
      </c>
      <c r="Q16" s="25">
        <v>11</v>
      </c>
      <c r="R16" s="26">
        <f t="shared" ref="R16:R19" si="35">SUM(P16:Q16)</f>
        <v>14</v>
      </c>
      <c r="S16" s="26">
        <f t="shared" ref="S16:T16" si="36">SUM(M16+P16)</f>
        <v>14</v>
      </c>
      <c r="T16" s="26">
        <f t="shared" si="36"/>
        <v>90</v>
      </c>
      <c r="U16" s="27">
        <f t="shared" ref="U16:U19" si="37">SUM(S16:T16)</f>
        <v>104</v>
      </c>
      <c r="V16" s="28">
        <f>Maret!AB16</f>
        <v>22</v>
      </c>
      <c r="W16" s="28">
        <f>Maret!AC16</f>
        <v>52</v>
      </c>
      <c r="X16" s="26">
        <f t="shared" ref="X16:X19" si="38">SUM(V16:W16)</f>
        <v>74</v>
      </c>
      <c r="Y16" s="48">
        <v>5</v>
      </c>
      <c r="Z16" s="46">
        <v>10</v>
      </c>
      <c r="AA16" s="26">
        <f t="shared" ref="AA16:AA19" si="39">SUM(Y16:Z16)</f>
        <v>15</v>
      </c>
      <c r="AB16" s="26">
        <f t="shared" ref="AB16:AC16" si="40">SUM(V16+Y16)</f>
        <v>27</v>
      </c>
      <c r="AC16" s="26">
        <f t="shared" si="40"/>
        <v>62</v>
      </c>
      <c r="AD16" s="27">
        <f t="shared" ref="AD16:AD19" si="41">SUM(AB16:AC16)</f>
        <v>89</v>
      </c>
      <c r="AE16" s="28">
        <f>Maret!AK16</f>
        <v>45</v>
      </c>
      <c r="AF16" s="28">
        <f>Maret!AL16</f>
        <v>75</v>
      </c>
      <c r="AG16" s="26">
        <f t="shared" ref="AG16:AG19" si="42">SUM(AE16:AF16)</f>
        <v>120</v>
      </c>
      <c r="AH16" s="25">
        <v>10</v>
      </c>
      <c r="AI16" s="25">
        <v>8</v>
      </c>
      <c r="AJ16" s="26">
        <f t="shared" ref="AJ16:AJ19" si="43">SUM(AH16:AI16)</f>
        <v>18</v>
      </c>
      <c r="AK16" s="26">
        <f t="shared" ref="AK16:AL16" si="44">SUM(AE16+AH16)</f>
        <v>55</v>
      </c>
      <c r="AL16" s="26">
        <f t="shared" si="44"/>
        <v>83</v>
      </c>
      <c r="AM16" s="27">
        <f t="shared" ref="AM16:AM19" si="45">SUM(AK16:AL16)</f>
        <v>138</v>
      </c>
      <c r="AN16" s="30">
        <f>Maret!AT16</f>
        <v>58</v>
      </c>
      <c r="AO16" s="26">
        <f>Maret!AU16</f>
        <v>87</v>
      </c>
      <c r="AP16" s="26">
        <f t="shared" ref="AP16:AP19" si="46">SUM(AN16:AO16)</f>
        <v>145</v>
      </c>
      <c r="AQ16" s="25">
        <v>12</v>
      </c>
      <c r="AR16" s="25">
        <v>20</v>
      </c>
      <c r="AS16" s="26">
        <f t="shared" ref="AS16:AS19" si="47">SUM(AQ16:AR16)</f>
        <v>32</v>
      </c>
      <c r="AT16" s="26">
        <f t="shared" ref="AT16:AU16" si="48">SUM(AN16+AQ16)</f>
        <v>70</v>
      </c>
      <c r="AU16" s="26">
        <f t="shared" si="48"/>
        <v>107</v>
      </c>
      <c r="AV16" s="27">
        <f t="shared" ref="AV16:AV19" si="49">SUM(AT16:AU16)</f>
        <v>177</v>
      </c>
      <c r="AW16" s="28">
        <f>Maret!BC16</f>
        <v>94</v>
      </c>
      <c r="AX16" s="28">
        <f>Maret!BD16</f>
        <v>114</v>
      </c>
      <c r="AY16" s="26">
        <f t="shared" ref="AY16:AY19" si="50">SUM(AW16:AX16)</f>
        <v>208</v>
      </c>
      <c r="AZ16" s="25">
        <v>15</v>
      </c>
      <c r="BA16" s="25">
        <v>20</v>
      </c>
      <c r="BB16" s="26">
        <f t="shared" ref="BB16:BB19" si="51">SUM(AZ16:BA16)</f>
        <v>35</v>
      </c>
      <c r="BC16" s="26">
        <f t="shared" ref="BC16:BD16" si="52">SUM(AW16+AZ16)</f>
        <v>109</v>
      </c>
      <c r="BD16" s="26">
        <f t="shared" si="52"/>
        <v>134</v>
      </c>
      <c r="BE16" s="27">
        <f t="shared" ref="BE16:BE19" si="53">SUM(BC16:BD16)</f>
        <v>243</v>
      </c>
      <c r="BF16" s="30">
        <f>Maret!BL16</f>
        <v>36</v>
      </c>
      <c r="BG16" s="26">
        <f>Maret!BM16</f>
        <v>43</v>
      </c>
      <c r="BH16" s="26">
        <f t="shared" ref="BH16:BH19" si="54">SUM(BF16:BG16)</f>
        <v>79</v>
      </c>
      <c r="BI16" s="48">
        <v>3</v>
      </c>
      <c r="BJ16" s="46">
        <v>6</v>
      </c>
      <c r="BK16" s="26">
        <f t="shared" ref="BK16:BK18" si="55">SUM(BI16:BJ16)</f>
        <v>9</v>
      </c>
      <c r="BL16" s="26">
        <f t="shared" ref="BL16:BM16" si="56">SUM(BF16+BI16)</f>
        <v>39</v>
      </c>
      <c r="BM16" s="26">
        <f t="shared" si="56"/>
        <v>49</v>
      </c>
      <c r="BN16" s="27">
        <f t="shared" ref="BN16:BN19" si="57">SUM(BL16:BM16)</f>
        <v>88</v>
      </c>
      <c r="BO16" s="28">
        <f>Maret!BU16</f>
        <v>35</v>
      </c>
      <c r="BP16" s="28">
        <f>Maret!BV16</f>
        <v>74</v>
      </c>
      <c r="BQ16" s="26">
        <f t="shared" ref="BQ16:BQ19" si="58">SUM(BO16:BP16)</f>
        <v>109</v>
      </c>
      <c r="BR16" s="25">
        <v>10</v>
      </c>
      <c r="BS16" s="25">
        <v>13</v>
      </c>
      <c r="BT16" s="26">
        <f t="shared" ref="BT16:BT19" si="59">SUM(BR16:BS16)</f>
        <v>23</v>
      </c>
      <c r="BU16" s="26">
        <f t="shared" ref="BU16:BV16" si="60">SUM(BO16+BR16)</f>
        <v>45</v>
      </c>
      <c r="BV16" s="26">
        <f t="shared" si="60"/>
        <v>87</v>
      </c>
      <c r="BW16" s="27">
        <f t="shared" ref="BW16:BW19" si="61">SUM(BU16:BV16)</f>
        <v>132</v>
      </c>
      <c r="BX16" s="30">
        <f>Maret!CD16</f>
        <v>27</v>
      </c>
      <c r="BY16" s="26">
        <f>Maret!CE16</f>
        <v>54</v>
      </c>
      <c r="BZ16" s="26">
        <f t="shared" ref="BZ16:BZ19" si="62">SUM(BX16:BY16)</f>
        <v>81</v>
      </c>
      <c r="CA16" s="25">
        <v>6</v>
      </c>
      <c r="CB16" s="25">
        <v>13</v>
      </c>
      <c r="CC16" s="26">
        <f t="shared" ref="CC16:CC19" si="63">SUM(CA16:CB16)</f>
        <v>19</v>
      </c>
      <c r="CD16" s="26">
        <f t="shared" ref="CD16:CE16" si="64">SUM(BX16+CA16)</f>
        <v>33</v>
      </c>
      <c r="CE16" s="26">
        <f t="shared" si="64"/>
        <v>67</v>
      </c>
      <c r="CF16" s="27">
        <f t="shared" ref="CF16:CF19" si="65">SUM(CD16:CE16)</f>
        <v>100</v>
      </c>
      <c r="CG16" s="28">
        <f>Maret!CM16</f>
        <v>15</v>
      </c>
      <c r="CH16" s="28">
        <f>Maret!CN16</f>
        <v>74</v>
      </c>
      <c r="CI16" s="26">
        <f t="shared" ref="CI16:CI19" si="66">SUM(CG16:CH16)</f>
        <v>89</v>
      </c>
      <c r="CJ16" s="25">
        <v>5</v>
      </c>
      <c r="CK16" s="25">
        <v>10</v>
      </c>
      <c r="CL16" s="26">
        <f t="shared" ref="CL16:CL19" si="67">SUM(CJ16:CK16)</f>
        <v>15</v>
      </c>
      <c r="CM16" s="26">
        <f t="shared" ref="CM16:CN16" si="68">SUM(CG16+CJ16)</f>
        <v>20</v>
      </c>
      <c r="CN16" s="26">
        <f t="shared" si="68"/>
        <v>84</v>
      </c>
      <c r="CO16" s="27">
        <f t="shared" ref="CO16:CO19" si="69">SUM(CM16:CN16)</f>
        <v>104</v>
      </c>
      <c r="CP16" s="95">
        <f ca="1">IFERROR(__xludf.DUMMYFUNCTION("""COMPUTED_VALUE"""),52)</f>
        <v>52</v>
      </c>
      <c r="CQ16" s="96">
        <f ca="1">IFERROR(__xludf.DUMMYFUNCTION("""COMPUTED_VALUE"""),87)</f>
        <v>87</v>
      </c>
      <c r="CR16" s="96">
        <f ca="1">IFERROR(__xludf.DUMMYFUNCTION("""COMPUTED_VALUE"""),139)</f>
        <v>139</v>
      </c>
      <c r="CS16" s="100">
        <f ca="1">IFERROR(__xludf.DUMMYFUNCTION("""COMPUTED_VALUE"""),9)</f>
        <v>9</v>
      </c>
      <c r="CT16" s="100">
        <f ca="1">IFERROR(__xludf.DUMMYFUNCTION("""COMPUTED_VALUE"""),17)</f>
        <v>17</v>
      </c>
      <c r="CU16" s="100">
        <f ca="1">IFERROR(__xludf.DUMMYFUNCTION("""COMPUTED_VALUE"""),26)</f>
        <v>26</v>
      </c>
      <c r="CV16" s="96">
        <f ca="1">IFERROR(__xludf.DUMMYFUNCTION("""COMPUTED_VALUE"""),61)</f>
        <v>61</v>
      </c>
      <c r="CW16" s="96">
        <f ca="1">IFERROR(__xludf.DUMMYFUNCTION("""COMPUTED_VALUE"""),104)</f>
        <v>104</v>
      </c>
      <c r="CX16" s="97">
        <f ca="1">IFERROR(__xludf.DUMMYFUNCTION("""COMPUTED_VALUE"""),165)</f>
        <v>165</v>
      </c>
      <c r="CY16" s="28">
        <f>Maret!DE16</f>
        <v>22</v>
      </c>
      <c r="CZ16" s="28">
        <f>Maret!DF16</f>
        <v>46</v>
      </c>
      <c r="DA16" s="26">
        <f t="shared" ref="DA16:DA19" si="70">SUM(CY16:CZ16)</f>
        <v>68</v>
      </c>
      <c r="DB16" s="25">
        <v>11</v>
      </c>
      <c r="DC16" s="25">
        <v>17</v>
      </c>
      <c r="DD16" s="26">
        <f t="shared" ref="DD16:DD19" si="71">SUM(DB16:DC16)</f>
        <v>28</v>
      </c>
      <c r="DE16" s="26">
        <f t="shared" ref="DE16:DF16" si="72">SUM(CY16+DB16)</f>
        <v>33</v>
      </c>
      <c r="DF16" s="26">
        <f t="shared" si="72"/>
        <v>63</v>
      </c>
      <c r="DG16" s="27">
        <f t="shared" ref="DG16:DG19" si="73">SUM(DE16:DF16)</f>
        <v>96</v>
      </c>
      <c r="DH16" s="30">
        <f>Maret!DN16</f>
        <v>86</v>
      </c>
      <c r="DI16" s="25">
        <f>Maret!DO16</f>
        <v>98</v>
      </c>
      <c r="DJ16" s="26">
        <f t="shared" ref="DJ16:DJ19" si="74">SUM(DH16:DI16)</f>
        <v>184</v>
      </c>
      <c r="DK16" s="25">
        <v>27</v>
      </c>
      <c r="DL16" s="64">
        <v>39</v>
      </c>
      <c r="DM16" s="26">
        <f t="shared" ref="DM16:DM19" si="75">SUM(DK16:DL16)</f>
        <v>66</v>
      </c>
      <c r="DN16" s="26">
        <f t="shared" ref="DN16:DO16" si="76">SUM(DH16+DK16)</f>
        <v>113</v>
      </c>
      <c r="DO16" s="26">
        <f t="shared" si="76"/>
        <v>137</v>
      </c>
      <c r="DP16" s="27">
        <f t="shared" ref="DP16:DP19" si="77">SUM(DN16:DO16)</f>
        <v>250</v>
      </c>
      <c r="DQ16" s="28">
        <f>Maret!DW16</f>
        <v>53</v>
      </c>
      <c r="DR16" s="28">
        <f>Maret!DX16</f>
        <v>113</v>
      </c>
      <c r="DS16" s="26">
        <f t="shared" ref="DS16:DS19" si="78">SUM(DQ16:DR16)</f>
        <v>166</v>
      </c>
      <c r="DT16" s="25">
        <v>15</v>
      </c>
      <c r="DU16" s="25">
        <v>22</v>
      </c>
      <c r="DV16" s="26">
        <f t="shared" ref="DV16:DV19" si="79">SUM(DT16:DU16)</f>
        <v>37</v>
      </c>
      <c r="DW16" s="26">
        <f t="shared" ref="DW16:DX16" si="80">SUM(DQ16+DT16)</f>
        <v>68</v>
      </c>
      <c r="DX16" s="26">
        <f t="shared" si="80"/>
        <v>135</v>
      </c>
      <c r="DY16" s="27">
        <f t="shared" ref="DY16:DY19" si="81">SUM(DW16:DX16)</f>
        <v>203</v>
      </c>
      <c r="DZ16" s="30">
        <f>Maret!EF16</f>
        <v>64</v>
      </c>
      <c r="EA16" s="26">
        <f>Maret!EG16</f>
        <v>109</v>
      </c>
      <c r="EB16" s="26">
        <f t="shared" ref="EB16:EB19" si="82">SUM(DZ16:EA16)</f>
        <v>173</v>
      </c>
      <c r="EC16" s="25">
        <v>11</v>
      </c>
      <c r="ED16" s="25">
        <v>15</v>
      </c>
      <c r="EE16" s="26">
        <f t="shared" ref="EE16:EE19" si="83">SUM(EC16:ED16)</f>
        <v>26</v>
      </c>
      <c r="EF16" s="26">
        <f t="shared" ref="EF16:EG16" si="84">SUM(DZ16+EC16)</f>
        <v>75</v>
      </c>
      <c r="EG16" s="26">
        <f t="shared" si="84"/>
        <v>124</v>
      </c>
      <c r="EH16" s="27">
        <f t="shared" ref="EH16:EH19" si="85">SUM(EF16:EG16)</f>
        <v>199</v>
      </c>
      <c r="EI16" s="30">
        <f>Maret!EO16</f>
        <v>128</v>
      </c>
      <c r="EJ16" s="26">
        <f>Maret!EP16</f>
        <v>114</v>
      </c>
      <c r="EK16" s="26">
        <f t="shared" ref="EK16:EK19" si="86">SUM(EI16:EJ16)</f>
        <v>242</v>
      </c>
      <c r="EL16" s="25">
        <v>16</v>
      </c>
      <c r="EM16" s="25">
        <v>17</v>
      </c>
      <c r="EN16" s="26">
        <f t="shared" ref="EN16:EN19" si="87">SUM(EL16:EM16)</f>
        <v>33</v>
      </c>
      <c r="EO16" s="26">
        <f t="shared" ref="EO16:EP16" si="88">SUM(EI16+EL16)</f>
        <v>144</v>
      </c>
      <c r="EP16" s="26">
        <f t="shared" si="88"/>
        <v>131</v>
      </c>
      <c r="EQ16" s="27">
        <f t="shared" ref="EQ16:EQ19" si="89">SUM(EO16:EP16)</f>
        <v>275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30">
        <f>Maret!J17</f>
        <v>0</v>
      </c>
      <c r="E17" s="26">
        <f>Maret!K17</f>
        <v>245</v>
      </c>
      <c r="F17" s="26">
        <f t="shared" si="30"/>
        <v>245</v>
      </c>
      <c r="G17" s="92"/>
      <c r="H17" s="59">
        <v>68</v>
      </c>
      <c r="I17" s="26">
        <f t="shared" si="31"/>
        <v>68</v>
      </c>
      <c r="J17" s="26">
        <f t="shared" ref="J17:K17" si="90">SUM(D17+G17)</f>
        <v>0</v>
      </c>
      <c r="K17" s="26">
        <f t="shared" si="90"/>
        <v>313</v>
      </c>
      <c r="L17" s="27">
        <f t="shared" si="33"/>
        <v>313</v>
      </c>
      <c r="M17" s="28">
        <f>Maret!S17</f>
        <v>0</v>
      </c>
      <c r="N17" s="26">
        <f>Maret!T17</f>
        <v>223</v>
      </c>
      <c r="O17" s="26">
        <f t="shared" si="34"/>
        <v>223</v>
      </c>
      <c r="P17" s="26"/>
      <c r="Q17" s="25">
        <v>57</v>
      </c>
      <c r="R17" s="26">
        <f t="shared" si="35"/>
        <v>57</v>
      </c>
      <c r="S17" s="26">
        <f t="shared" ref="S17:T17" si="91">SUM(M17+P17)</f>
        <v>0</v>
      </c>
      <c r="T17" s="26">
        <f t="shared" si="91"/>
        <v>280</v>
      </c>
      <c r="U17" s="27">
        <f t="shared" si="37"/>
        <v>280</v>
      </c>
      <c r="V17" s="28">
        <f>Maret!AB17</f>
        <v>0</v>
      </c>
      <c r="W17" s="28">
        <f>Maret!AC17</f>
        <v>192</v>
      </c>
      <c r="X17" s="26">
        <f t="shared" si="38"/>
        <v>192</v>
      </c>
      <c r="Y17" s="26"/>
      <c r="Z17" s="48">
        <v>54</v>
      </c>
      <c r="AA17" s="26">
        <f t="shared" si="39"/>
        <v>54</v>
      </c>
      <c r="AB17" s="26">
        <f t="shared" ref="AB17:AC17" si="92">SUM(V17+Y17)</f>
        <v>0</v>
      </c>
      <c r="AC17" s="26">
        <f t="shared" si="92"/>
        <v>246</v>
      </c>
      <c r="AD17" s="27">
        <f t="shared" si="41"/>
        <v>246</v>
      </c>
      <c r="AE17" s="28">
        <f>Maret!AK17</f>
        <v>0</v>
      </c>
      <c r="AF17" s="28">
        <f>Maret!AL17</f>
        <v>151</v>
      </c>
      <c r="AG17" s="26">
        <f t="shared" si="42"/>
        <v>151</v>
      </c>
      <c r="AH17" s="25">
        <v>0</v>
      </c>
      <c r="AI17" s="25">
        <v>59</v>
      </c>
      <c r="AJ17" s="26">
        <f t="shared" si="43"/>
        <v>59</v>
      </c>
      <c r="AK17" s="26">
        <f t="shared" ref="AK17:AL17" si="93">SUM(AE17+AH17)</f>
        <v>0</v>
      </c>
      <c r="AL17" s="26">
        <f t="shared" si="93"/>
        <v>210</v>
      </c>
      <c r="AM17" s="27">
        <f t="shared" si="45"/>
        <v>210</v>
      </c>
      <c r="AN17" s="30">
        <f>Maret!AT17</f>
        <v>0</v>
      </c>
      <c r="AO17" s="26">
        <f>Maret!AU17</f>
        <v>164</v>
      </c>
      <c r="AP17" s="26">
        <f t="shared" si="46"/>
        <v>164</v>
      </c>
      <c r="AQ17" s="25">
        <v>0</v>
      </c>
      <c r="AR17" s="25">
        <v>76</v>
      </c>
      <c r="AS17" s="26">
        <f t="shared" si="47"/>
        <v>76</v>
      </c>
      <c r="AT17" s="26">
        <f t="shared" ref="AT17:AU17" si="94">SUM(AN17+AQ17)</f>
        <v>0</v>
      </c>
      <c r="AU17" s="26">
        <f t="shared" si="94"/>
        <v>240</v>
      </c>
      <c r="AV17" s="27">
        <f t="shared" si="49"/>
        <v>240</v>
      </c>
      <c r="AW17" s="28">
        <f>Maret!BC17</f>
        <v>0</v>
      </c>
      <c r="AX17" s="28">
        <f>Maret!BD17</f>
        <v>156</v>
      </c>
      <c r="AY17" s="26">
        <f t="shared" si="50"/>
        <v>156</v>
      </c>
      <c r="AZ17" s="25">
        <v>0</v>
      </c>
      <c r="BA17" s="25">
        <v>61</v>
      </c>
      <c r="BB17" s="26">
        <f t="shared" si="51"/>
        <v>61</v>
      </c>
      <c r="BC17" s="26">
        <f t="shared" ref="BC17:BD17" si="95">SUM(AW17+AZ17)</f>
        <v>0</v>
      </c>
      <c r="BD17" s="26">
        <f t="shared" si="95"/>
        <v>217</v>
      </c>
      <c r="BE17" s="27">
        <f t="shared" si="53"/>
        <v>217</v>
      </c>
      <c r="BF17" s="30">
        <f>Maret!BL17</f>
        <v>0</v>
      </c>
      <c r="BG17" s="26">
        <f>Maret!BM17</f>
        <v>70</v>
      </c>
      <c r="BH17" s="26">
        <f t="shared" si="54"/>
        <v>70</v>
      </c>
      <c r="BI17" s="60"/>
      <c r="BJ17" s="46">
        <v>35</v>
      </c>
      <c r="BK17" s="26">
        <f t="shared" si="55"/>
        <v>35</v>
      </c>
      <c r="BL17" s="26">
        <f t="shared" ref="BL17:BM17" si="96">SUM(BF17+BI17)</f>
        <v>0</v>
      </c>
      <c r="BM17" s="26">
        <f t="shared" si="96"/>
        <v>105</v>
      </c>
      <c r="BN17" s="27">
        <f t="shared" si="57"/>
        <v>105</v>
      </c>
      <c r="BO17" s="28">
        <f>Maret!BU17</f>
        <v>0</v>
      </c>
      <c r="BP17" s="28">
        <f>Maret!BV17</f>
        <v>81</v>
      </c>
      <c r="BQ17" s="26">
        <f t="shared" si="58"/>
        <v>81</v>
      </c>
      <c r="BR17" s="25">
        <v>0</v>
      </c>
      <c r="BS17" s="25">
        <v>22</v>
      </c>
      <c r="BT17" s="26">
        <f t="shared" si="59"/>
        <v>22</v>
      </c>
      <c r="BU17" s="26">
        <f t="shared" ref="BU17:BV17" si="97">SUM(BO17+BR17)</f>
        <v>0</v>
      </c>
      <c r="BV17" s="26">
        <f t="shared" si="97"/>
        <v>103</v>
      </c>
      <c r="BW17" s="27">
        <f t="shared" si="61"/>
        <v>103</v>
      </c>
      <c r="BX17" s="30">
        <f>Maret!CD17</f>
        <v>0</v>
      </c>
      <c r="BY17" s="26">
        <f>Maret!CE17</f>
        <v>55</v>
      </c>
      <c r="BZ17" s="26">
        <f t="shared" si="62"/>
        <v>55</v>
      </c>
      <c r="CA17" s="26"/>
      <c r="CB17" s="25">
        <v>14</v>
      </c>
      <c r="CC17" s="26">
        <f t="shared" si="63"/>
        <v>14</v>
      </c>
      <c r="CD17" s="26">
        <f t="shared" ref="CD17:CE17" si="98">SUM(BX17+CA17)</f>
        <v>0</v>
      </c>
      <c r="CE17" s="26">
        <f t="shared" si="98"/>
        <v>69</v>
      </c>
      <c r="CF17" s="27">
        <f t="shared" si="65"/>
        <v>69</v>
      </c>
      <c r="CG17" s="28">
        <f>Maret!CM17</f>
        <v>0</v>
      </c>
      <c r="CH17" s="28">
        <f>Maret!CN17</f>
        <v>108</v>
      </c>
      <c r="CI17" s="26">
        <f t="shared" si="66"/>
        <v>108</v>
      </c>
      <c r="CJ17" s="25">
        <v>0</v>
      </c>
      <c r="CK17" s="25">
        <v>31</v>
      </c>
      <c r="CL17" s="26">
        <f t="shared" si="67"/>
        <v>31</v>
      </c>
      <c r="CM17" s="26">
        <f t="shared" ref="CM17:CN17" si="99">SUM(CG17+CJ17)</f>
        <v>0</v>
      </c>
      <c r="CN17" s="26">
        <f t="shared" si="99"/>
        <v>139</v>
      </c>
      <c r="CO17" s="27">
        <f t="shared" si="69"/>
        <v>139</v>
      </c>
      <c r="CP17" s="95"/>
      <c r="CQ17" s="96">
        <f ca="1">IFERROR(__xludf.DUMMYFUNCTION("""COMPUTED_VALUE"""),319)</f>
        <v>319</v>
      </c>
      <c r="CR17" s="96">
        <f ca="1">IFERROR(__xludf.DUMMYFUNCTION("""COMPUTED_VALUE"""),319)</f>
        <v>319</v>
      </c>
      <c r="CS17" s="100"/>
      <c r="CT17" s="100">
        <f ca="1">IFERROR(__xludf.DUMMYFUNCTION("""COMPUTED_VALUE"""),77)</f>
        <v>77</v>
      </c>
      <c r="CU17" s="100">
        <f ca="1">IFERROR(__xludf.DUMMYFUNCTION("""COMPUTED_VALUE"""),77)</f>
        <v>77</v>
      </c>
      <c r="CV17" s="96"/>
      <c r="CW17" s="96">
        <f ca="1">IFERROR(__xludf.DUMMYFUNCTION("""COMPUTED_VALUE"""),396)</f>
        <v>396</v>
      </c>
      <c r="CX17" s="97">
        <f ca="1">IFERROR(__xludf.DUMMYFUNCTION("""COMPUTED_VALUE"""),396)</f>
        <v>396</v>
      </c>
      <c r="CY17" s="28">
        <f>Maret!DE17</f>
        <v>0</v>
      </c>
      <c r="CZ17" s="28">
        <f>Maret!DF17</f>
        <v>139</v>
      </c>
      <c r="DA17" s="26">
        <f t="shared" si="70"/>
        <v>139</v>
      </c>
      <c r="DB17" s="25">
        <v>0</v>
      </c>
      <c r="DC17" s="25">
        <v>52</v>
      </c>
      <c r="DD17" s="26">
        <f t="shared" si="71"/>
        <v>52</v>
      </c>
      <c r="DE17" s="26">
        <f t="shared" ref="DE17:DF17" si="100">SUM(CY17+DB17)</f>
        <v>0</v>
      </c>
      <c r="DF17" s="26">
        <f t="shared" si="100"/>
        <v>191</v>
      </c>
      <c r="DG17" s="27">
        <f t="shared" si="73"/>
        <v>191</v>
      </c>
      <c r="DH17" s="30">
        <f>Maret!DN17</f>
        <v>0</v>
      </c>
      <c r="DI17" s="25">
        <f>Maret!DO17</f>
        <v>193</v>
      </c>
      <c r="DJ17" s="26">
        <f t="shared" si="74"/>
        <v>193</v>
      </c>
      <c r="DK17" s="26"/>
      <c r="DL17" s="66">
        <v>82</v>
      </c>
      <c r="DM17" s="26">
        <f t="shared" si="75"/>
        <v>82</v>
      </c>
      <c r="DN17" s="26">
        <f t="shared" ref="DN17:DO17" si="101">SUM(DH17+DK17)</f>
        <v>0</v>
      </c>
      <c r="DO17" s="26">
        <f t="shared" si="101"/>
        <v>275</v>
      </c>
      <c r="DP17" s="27">
        <f t="shared" si="77"/>
        <v>275</v>
      </c>
      <c r="DQ17" s="28">
        <f>Maret!DW17</f>
        <v>0</v>
      </c>
      <c r="DR17" s="28">
        <f>Maret!DX17</f>
        <v>183</v>
      </c>
      <c r="DS17" s="26">
        <f t="shared" si="78"/>
        <v>183</v>
      </c>
      <c r="DT17" s="26"/>
      <c r="DU17" s="25">
        <v>61</v>
      </c>
      <c r="DV17" s="26">
        <f t="shared" si="79"/>
        <v>61</v>
      </c>
      <c r="DW17" s="26">
        <f t="shared" ref="DW17:DX17" si="102">SUM(DQ17+DT17)</f>
        <v>0</v>
      </c>
      <c r="DX17" s="26">
        <f t="shared" si="102"/>
        <v>244</v>
      </c>
      <c r="DY17" s="27">
        <f t="shared" si="81"/>
        <v>244</v>
      </c>
      <c r="DZ17" s="30">
        <f>Maret!EF17</f>
        <v>0</v>
      </c>
      <c r="EA17" s="26">
        <f>Maret!EG17</f>
        <v>168</v>
      </c>
      <c r="EB17" s="26">
        <f t="shared" si="82"/>
        <v>168</v>
      </c>
      <c r="EC17" s="26"/>
      <c r="ED17" s="25">
        <v>52</v>
      </c>
      <c r="EE17" s="26">
        <f t="shared" si="83"/>
        <v>52</v>
      </c>
      <c r="EF17" s="26">
        <f t="shared" ref="EF17:EG17" si="103">SUM(DZ17+EC17)</f>
        <v>0</v>
      </c>
      <c r="EG17" s="26">
        <f t="shared" si="103"/>
        <v>220</v>
      </c>
      <c r="EH17" s="27">
        <f t="shared" si="85"/>
        <v>220</v>
      </c>
      <c r="EI17" s="30">
        <f>Maret!EO17</f>
        <v>0</v>
      </c>
      <c r="EJ17" s="26">
        <f>Maret!EP17</f>
        <v>160</v>
      </c>
      <c r="EK17" s="26">
        <f t="shared" si="86"/>
        <v>160</v>
      </c>
      <c r="EL17" s="26"/>
      <c r="EM17" s="25">
        <v>45</v>
      </c>
      <c r="EN17" s="26">
        <f t="shared" si="87"/>
        <v>45</v>
      </c>
      <c r="EO17" s="26">
        <f t="shared" ref="EO17:EP17" si="104">SUM(EI17+EL17)</f>
        <v>0</v>
      </c>
      <c r="EP17" s="26">
        <f t="shared" si="104"/>
        <v>205</v>
      </c>
      <c r="EQ17" s="27">
        <f t="shared" si="89"/>
        <v>205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30">
        <f>Maret!J18</f>
        <v>7</v>
      </c>
      <c r="E18" s="26">
        <f>Maret!K18</f>
        <v>128</v>
      </c>
      <c r="F18" s="26">
        <f t="shared" si="30"/>
        <v>135</v>
      </c>
      <c r="G18" s="68">
        <v>8</v>
      </c>
      <c r="H18" s="59">
        <v>41</v>
      </c>
      <c r="I18" s="26">
        <f t="shared" si="31"/>
        <v>49</v>
      </c>
      <c r="J18" s="26">
        <f t="shared" ref="J18:K18" si="105">SUM(D18+G18)</f>
        <v>15</v>
      </c>
      <c r="K18" s="26">
        <f t="shared" si="105"/>
        <v>169</v>
      </c>
      <c r="L18" s="27">
        <f t="shared" si="33"/>
        <v>184</v>
      </c>
      <c r="M18" s="28">
        <f>Maret!S18</f>
        <v>11</v>
      </c>
      <c r="N18" s="26">
        <f>Maret!T18</f>
        <v>186</v>
      </c>
      <c r="O18" s="26">
        <f t="shared" si="34"/>
        <v>197</v>
      </c>
      <c r="P18" s="25">
        <v>6</v>
      </c>
      <c r="Q18" s="25">
        <v>31</v>
      </c>
      <c r="R18" s="26">
        <f t="shared" si="35"/>
        <v>37</v>
      </c>
      <c r="S18" s="26">
        <f t="shared" ref="S18:T18" si="106">SUM(M18+P18)</f>
        <v>17</v>
      </c>
      <c r="T18" s="26">
        <f t="shared" si="106"/>
        <v>217</v>
      </c>
      <c r="U18" s="27">
        <f t="shared" si="37"/>
        <v>234</v>
      </c>
      <c r="V18" s="28">
        <f>Maret!AB18</f>
        <v>10</v>
      </c>
      <c r="W18" s="28">
        <f>Maret!AC18</f>
        <v>105</v>
      </c>
      <c r="X18" s="26">
        <f t="shared" si="38"/>
        <v>115</v>
      </c>
      <c r="Y18" s="48">
        <v>3</v>
      </c>
      <c r="Z18" s="46">
        <v>24</v>
      </c>
      <c r="AA18" s="26">
        <f t="shared" si="39"/>
        <v>27</v>
      </c>
      <c r="AB18" s="26">
        <f t="shared" ref="AB18:AC18" si="107">SUM(V18+Y18)</f>
        <v>13</v>
      </c>
      <c r="AC18" s="26">
        <f t="shared" si="107"/>
        <v>129</v>
      </c>
      <c r="AD18" s="27">
        <f t="shared" si="41"/>
        <v>142</v>
      </c>
      <c r="AE18" s="28">
        <f>Maret!AK18</f>
        <v>8</v>
      </c>
      <c r="AF18" s="28">
        <f>Maret!AL18</f>
        <v>77</v>
      </c>
      <c r="AG18" s="26">
        <f t="shared" si="42"/>
        <v>85</v>
      </c>
      <c r="AH18" s="25">
        <v>1</v>
      </c>
      <c r="AI18" s="25">
        <v>33</v>
      </c>
      <c r="AJ18" s="26">
        <f t="shared" si="43"/>
        <v>34</v>
      </c>
      <c r="AK18" s="26">
        <f t="shared" ref="AK18:AL18" si="108">SUM(AE18+AH18)</f>
        <v>9</v>
      </c>
      <c r="AL18" s="26">
        <f t="shared" si="108"/>
        <v>110</v>
      </c>
      <c r="AM18" s="27">
        <f t="shared" si="45"/>
        <v>119</v>
      </c>
      <c r="AN18" s="30">
        <f>Maret!AT18</f>
        <v>9</v>
      </c>
      <c r="AO18" s="26">
        <f>Maret!AU18</f>
        <v>159</v>
      </c>
      <c r="AP18" s="26">
        <f t="shared" si="46"/>
        <v>168</v>
      </c>
      <c r="AQ18" s="25">
        <v>5</v>
      </c>
      <c r="AR18" s="25">
        <v>72</v>
      </c>
      <c r="AS18" s="26">
        <f t="shared" si="47"/>
        <v>77</v>
      </c>
      <c r="AT18" s="26">
        <f t="shared" ref="AT18:AU18" si="109">SUM(AN18+AQ18)</f>
        <v>14</v>
      </c>
      <c r="AU18" s="26">
        <f t="shared" si="109"/>
        <v>231</v>
      </c>
      <c r="AV18" s="27">
        <f t="shared" si="49"/>
        <v>245</v>
      </c>
      <c r="AW18" s="28">
        <f>Maret!BC18</f>
        <v>37</v>
      </c>
      <c r="AX18" s="28">
        <f>Maret!BD18</f>
        <v>155</v>
      </c>
      <c r="AY18" s="26">
        <f t="shared" si="50"/>
        <v>192</v>
      </c>
      <c r="AZ18" s="25">
        <v>23</v>
      </c>
      <c r="BA18" s="25">
        <v>53</v>
      </c>
      <c r="BB18" s="26">
        <f t="shared" si="51"/>
        <v>76</v>
      </c>
      <c r="BC18" s="26">
        <f t="shared" ref="BC18:BD18" si="110">SUM(AW18+AZ18)</f>
        <v>60</v>
      </c>
      <c r="BD18" s="26">
        <f t="shared" si="110"/>
        <v>208</v>
      </c>
      <c r="BE18" s="27">
        <f t="shared" si="53"/>
        <v>268</v>
      </c>
      <c r="BF18" s="30">
        <f>Maret!BL18</f>
        <v>29</v>
      </c>
      <c r="BG18" s="26">
        <f>Maret!BM18</f>
        <v>71</v>
      </c>
      <c r="BH18" s="26">
        <f t="shared" si="54"/>
        <v>100</v>
      </c>
      <c r="BI18" s="48">
        <v>3</v>
      </c>
      <c r="BJ18" s="46">
        <v>25</v>
      </c>
      <c r="BK18" s="26">
        <f t="shared" si="55"/>
        <v>28</v>
      </c>
      <c r="BL18" s="26">
        <f t="shared" ref="BL18:BM18" si="111">SUM(BF18+BI18)</f>
        <v>32</v>
      </c>
      <c r="BM18" s="26">
        <f t="shared" si="111"/>
        <v>96</v>
      </c>
      <c r="BN18" s="27">
        <f t="shared" si="57"/>
        <v>128</v>
      </c>
      <c r="BO18" s="28">
        <f>Maret!BU18</f>
        <v>15</v>
      </c>
      <c r="BP18" s="28">
        <f>Maret!BV18</f>
        <v>67</v>
      </c>
      <c r="BQ18" s="26">
        <f t="shared" si="58"/>
        <v>82</v>
      </c>
      <c r="BR18" s="25">
        <v>5</v>
      </c>
      <c r="BS18" s="25">
        <v>36</v>
      </c>
      <c r="BT18" s="26">
        <f t="shared" si="59"/>
        <v>41</v>
      </c>
      <c r="BU18" s="26">
        <f t="shared" ref="BU18:BV18" si="112">SUM(BO18+BR18)</f>
        <v>20</v>
      </c>
      <c r="BV18" s="26">
        <f t="shared" si="112"/>
        <v>103</v>
      </c>
      <c r="BW18" s="27">
        <f t="shared" si="61"/>
        <v>123</v>
      </c>
      <c r="BX18" s="30">
        <f>Maret!CD18</f>
        <v>4</v>
      </c>
      <c r="BY18" s="26">
        <f>Maret!CE18</f>
        <v>36</v>
      </c>
      <c r="BZ18" s="26">
        <f t="shared" si="62"/>
        <v>40</v>
      </c>
      <c r="CA18" s="25">
        <v>3</v>
      </c>
      <c r="CB18" s="25">
        <v>10</v>
      </c>
      <c r="CC18" s="26">
        <f t="shared" si="63"/>
        <v>13</v>
      </c>
      <c r="CD18" s="26">
        <f t="shared" ref="CD18:CE18" si="113">SUM(BX18+CA18)</f>
        <v>7</v>
      </c>
      <c r="CE18" s="26">
        <f t="shared" si="113"/>
        <v>46</v>
      </c>
      <c r="CF18" s="27">
        <f t="shared" si="65"/>
        <v>53</v>
      </c>
      <c r="CG18" s="28">
        <f>Maret!CM18</f>
        <v>5</v>
      </c>
      <c r="CH18" s="28">
        <f>Maret!CN18</f>
        <v>84</v>
      </c>
      <c r="CI18" s="26">
        <f t="shared" si="66"/>
        <v>89</v>
      </c>
      <c r="CJ18" s="25">
        <v>1</v>
      </c>
      <c r="CK18" s="25">
        <v>7</v>
      </c>
      <c r="CL18" s="26">
        <f t="shared" si="67"/>
        <v>8</v>
      </c>
      <c r="CM18" s="26">
        <f t="shared" ref="CM18:CN18" si="114">SUM(CG18+CJ18)</f>
        <v>6</v>
      </c>
      <c r="CN18" s="26">
        <f t="shared" si="114"/>
        <v>91</v>
      </c>
      <c r="CO18" s="27">
        <f t="shared" si="69"/>
        <v>97</v>
      </c>
      <c r="CP18" s="95">
        <f ca="1">IFERROR(__xludf.DUMMYFUNCTION("""COMPUTED_VALUE"""),19)</f>
        <v>19</v>
      </c>
      <c r="CQ18" s="96">
        <f ca="1">IFERROR(__xludf.DUMMYFUNCTION("""COMPUTED_VALUE"""),121)</f>
        <v>121</v>
      </c>
      <c r="CR18" s="96">
        <f ca="1">IFERROR(__xludf.DUMMYFUNCTION("""COMPUTED_VALUE"""),140)</f>
        <v>140</v>
      </c>
      <c r="CS18" s="100">
        <f ca="1">IFERROR(__xludf.DUMMYFUNCTION("""COMPUTED_VALUE"""),4)</f>
        <v>4</v>
      </c>
      <c r="CT18" s="100">
        <f ca="1">IFERROR(__xludf.DUMMYFUNCTION("""COMPUTED_VALUE"""),24)</f>
        <v>24</v>
      </c>
      <c r="CU18" s="100">
        <f ca="1">IFERROR(__xludf.DUMMYFUNCTION("""COMPUTED_VALUE"""),28)</f>
        <v>28</v>
      </c>
      <c r="CV18" s="96">
        <f ca="1">IFERROR(__xludf.DUMMYFUNCTION("""COMPUTED_VALUE"""),23)</f>
        <v>23</v>
      </c>
      <c r="CW18" s="96">
        <f ca="1">IFERROR(__xludf.DUMMYFUNCTION("""COMPUTED_VALUE"""),145)</f>
        <v>145</v>
      </c>
      <c r="CX18" s="97">
        <f ca="1">IFERROR(__xludf.DUMMYFUNCTION("""COMPUTED_VALUE"""),168)</f>
        <v>168</v>
      </c>
      <c r="CY18" s="28">
        <f>Maret!DE18</f>
        <v>3</v>
      </c>
      <c r="CZ18" s="28">
        <f>Maret!DF18</f>
        <v>60</v>
      </c>
      <c r="DA18" s="26">
        <f t="shared" si="70"/>
        <v>63</v>
      </c>
      <c r="DB18" s="25">
        <v>5</v>
      </c>
      <c r="DC18" s="25">
        <v>20</v>
      </c>
      <c r="DD18" s="26">
        <f t="shared" si="71"/>
        <v>25</v>
      </c>
      <c r="DE18" s="26">
        <f t="shared" ref="DE18:DF18" si="115">SUM(CY18+DB18)</f>
        <v>8</v>
      </c>
      <c r="DF18" s="26">
        <f t="shared" si="115"/>
        <v>80</v>
      </c>
      <c r="DG18" s="27">
        <f t="shared" si="73"/>
        <v>88</v>
      </c>
      <c r="DH18" s="30">
        <f>Maret!DN18</f>
        <v>16</v>
      </c>
      <c r="DI18" s="25">
        <f>Maret!DO18</f>
        <v>48</v>
      </c>
      <c r="DJ18" s="26">
        <f t="shared" si="74"/>
        <v>64</v>
      </c>
      <c r="DK18" s="25">
        <v>3</v>
      </c>
      <c r="DL18" s="66">
        <v>22</v>
      </c>
      <c r="DM18" s="26">
        <f t="shared" si="75"/>
        <v>25</v>
      </c>
      <c r="DN18" s="26">
        <f t="shared" ref="DN18:DO18" si="116">SUM(DH18+DK18)</f>
        <v>19</v>
      </c>
      <c r="DO18" s="26">
        <f t="shared" si="116"/>
        <v>70</v>
      </c>
      <c r="DP18" s="27">
        <f t="shared" si="77"/>
        <v>89</v>
      </c>
      <c r="DQ18" s="28">
        <f>Maret!DW18</f>
        <v>7</v>
      </c>
      <c r="DR18" s="28">
        <f>Maret!DX18</f>
        <v>95</v>
      </c>
      <c r="DS18" s="26">
        <f t="shared" si="78"/>
        <v>102</v>
      </c>
      <c r="DT18" s="25">
        <v>3</v>
      </c>
      <c r="DU18" s="25">
        <v>32</v>
      </c>
      <c r="DV18" s="26">
        <f t="shared" si="79"/>
        <v>35</v>
      </c>
      <c r="DW18" s="26">
        <f t="shared" ref="DW18:DX18" si="117">SUM(DQ18+DT18)</f>
        <v>10</v>
      </c>
      <c r="DX18" s="26">
        <f t="shared" si="117"/>
        <v>127</v>
      </c>
      <c r="DY18" s="27">
        <f t="shared" si="81"/>
        <v>137</v>
      </c>
      <c r="DZ18" s="30">
        <f>Maret!EF18</f>
        <v>11</v>
      </c>
      <c r="EA18" s="26">
        <f>Maret!EG18</f>
        <v>63</v>
      </c>
      <c r="EB18" s="26">
        <f t="shared" si="82"/>
        <v>74</v>
      </c>
      <c r="EC18" s="25">
        <v>6</v>
      </c>
      <c r="ED18" s="25">
        <v>26</v>
      </c>
      <c r="EE18" s="26">
        <f t="shared" si="83"/>
        <v>32</v>
      </c>
      <c r="EF18" s="26">
        <f t="shared" ref="EF18:EG18" si="118">SUM(DZ18+EC18)</f>
        <v>17</v>
      </c>
      <c r="EG18" s="26">
        <f t="shared" si="118"/>
        <v>89</v>
      </c>
      <c r="EH18" s="27">
        <f t="shared" si="85"/>
        <v>106</v>
      </c>
      <c r="EI18" s="30">
        <f>Maret!EO18</f>
        <v>3</v>
      </c>
      <c r="EJ18" s="26">
        <f>Maret!EP18</f>
        <v>60</v>
      </c>
      <c r="EK18" s="26">
        <f t="shared" si="86"/>
        <v>63</v>
      </c>
      <c r="EL18" s="25">
        <v>4</v>
      </c>
      <c r="EM18" s="25">
        <v>24</v>
      </c>
      <c r="EN18" s="26">
        <f t="shared" si="87"/>
        <v>28</v>
      </c>
      <c r="EO18" s="26">
        <f t="shared" ref="EO18:EP18" si="119">SUM(EI18+EL18)</f>
        <v>7</v>
      </c>
      <c r="EP18" s="26">
        <f t="shared" si="119"/>
        <v>84</v>
      </c>
      <c r="EQ18" s="27">
        <f t="shared" si="89"/>
        <v>91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40</v>
      </c>
      <c r="D19" s="30">
        <f>Maret!J19</f>
        <v>0</v>
      </c>
      <c r="E19" s="26">
        <f>Maret!K19</f>
        <v>0</v>
      </c>
      <c r="F19" s="26">
        <f t="shared" si="30"/>
        <v>0</v>
      </c>
      <c r="G19" s="26"/>
      <c r="H19" s="26"/>
      <c r="I19" s="26">
        <f t="shared" si="31"/>
        <v>0</v>
      </c>
      <c r="J19" s="26">
        <f t="shared" ref="J19:K19" si="120">SUM(D19+G19)</f>
        <v>0</v>
      </c>
      <c r="K19" s="26">
        <f t="shared" si="120"/>
        <v>0</v>
      </c>
      <c r="L19" s="27">
        <f t="shared" si="33"/>
        <v>0</v>
      </c>
      <c r="M19" s="28">
        <f>Maret!S19</f>
        <v>0</v>
      </c>
      <c r="N19" s="26">
        <f>Maret!T19</f>
        <v>0</v>
      </c>
      <c r="O19" s="26">
        <f t="shared" si="34"/>
        <v>0</v>
      </c>
      <c r="P19" s="26"/>
      <c r="Q19" s="26"/>
      <c r="R19" s="26">
        <f t="shared" si="35"/>
        <v>0</v>
      </c>
      <c r="S19" s="26">
        <f t="shared" ref="S19:T19" si="121">SUM(M19+P19)</f>
        <v>0</v>
      </c>
      <c r="T19" s="26">
        <f t="shared" si="121"/>
        <v>0</v>
      </c>
      <c r="U19" s="27">
        <f t="shared" si="37"/>
        <v>0</v>
      </c>
      <c r="V19" s="28">
        <f>Maret!AB19</f>
        <v>0</v>
      </c>
      <c r="W19" s="28">
        <f>Maret!AC19</f>
        <v>0</v>
      </c>
      <c r="X19" s="26">
        <f t="shared" si="38"/>
        <v>0</v>
      </c>
      <c r="Y19" s="26"/>
      <c r="Z19" s="26"/>
      <c r="AA19" s="26">
        <f t="shared" si="39"/>
        <v>0</v>
      </c>
      <c r="AB19" s="26">
        <f t="shared" ref="AB19:AC19" si="122">SUM(V19+Y19)</f>
        <v>0</v>
      </c>
      <c r="AC19" s="26">
        <f t="shared" si="122"/>
        <v>0</v>
      </c>
      <c r="AD19" s="27">
        <f t="shared" si="41"/>
        <v>0</v>
      </c>
      <c r="AE19" s="28">
        <f>Maret!AK19</f>
        <v>0</v>
      </c>
      <c r="AF19" s="28">
        <f>Maret!AL19</f>
        <v>28</v>
      </c>
      <c r="AG19" s="26">
        <f t="shared" si="42"/>
        <v>28</v>
      </c>
      <c r="AH19" s="25">
        <v>0</v>
      </c>
      <c r="AI19" s="25">
        <v>3</v>
      </c>
      <c r="AJ19" s="26">
        <f t="shared" si="43"/>
        <v>3</v>
      </c>
      <c r="AK19" s="26">
        <f t="shared" ref="AK19:AL19" si="123">SUM(AE19+AH19)</f>
        <v>0</v>
      </c>
      <c r="AL19" s="26">
        <f t="shared" si="123"/>
        <v>31</v>
      </c>
      <c r="AM19" s="27">
        <f t="shared" si="45"/>
        <v>31</v>
      </c>
      <c r="AN19" s="30">
        <f>Maret!AT19</f>
        <v>0</v>
      </c>
      <c r="AO19" s="26">
        <f>Maret!AU19</f>
        <v>0</v>
      </c>
      <c r="AP19" s="26">
        <f t="shared" si="46"/>
        <v>0</v>
      </c>
      <c r="AQ19" s="25">
        <v>0</v>
      </c>
      <c r="AR19" s="25">
        <v>0</v>
      </c>
      <c r="AS19" s="26">
        <f t="shared" si="47"/>
        <v>0</v>
      </c>
      <c r="AT19" s="26">
        <f t="shared" ref="AT19:AU19" si="124">SUM(AN19+AQ19)</f>
        <v>0</v>
      </c>
      <c r="AU19" s="26">
        <f t="shared" si="124"/>
        <v>0</v>
      </c>
      <c r="AV19" s="27">
        <f t="shared" si="49"/>
        <v>0</v>
      </c>
      <c r="AW19" s="28">
        <f>Maret!BC19</f>
        <v>0</v>
      </c>
      <c r="AX19" s="28">
        <f>Maret!BD19</f>
        <v>0</v>
      </c>
      <c r="AY19" s="26">
        <f t="shared" si="50"/>
        <v>0</v>
      </c>
      <c r="AZ19" s="25">
        <v>0</v>
      </c>
      <c r="BA19" s="25">
        <v>0</v>
      </c>
      <c r="BB19" s="26">
        <f t="shared" si="51"/>
        <v>0</v>
      </c>
      <c r="BC19" s="26">
        <f t="shared" ref="BC19:BD19" si="125">SUM(AW19+AZ19)</f>
        <v>0</v>
      </c>
      <c r="BD19" s="26">
        <f t="shared" si="125"/>
        <v>0</v>
      </c>
      <c r="BE19" s="27">
        <f t="shared" si="53"/>
        <v>0</v>
      </c>
      <c r="BF19" s="30">
        <f>Maret!BL19</f>
        <v>0</v>
      </c>
      <c r="BG19" s="26">
        <f>Maret!BM19</f>
        <v>0</v>
      </c>
      <c r="BH19" s="26">
        <f t="shared" si="54"/>
        <v>0</v>
      </c>
      <c r="BI19" s="26">
        <f t="shared" ref="BI19:BK19" si="126">SUM(BG19:BH19)</f>
        <v>0</v>
      </c>
      <c r="BJ19" s="26">
        <f t="shared" si="126"/>
        <v>0</v>
      </c>
      <c r="BK19" s="26">
        <f t="shared" si="126"/>
        <v>0</v>
      </c>
      <c r="BL19" s="26">
        <f t="shared" ref="BL19:BM19" si="127">SUM(BF19+BI19)</f>
        <v>0</v>
      </c>
      <c r="BM19" s="26">
        <f t="shared" si="127"/>
        <v>0</v>
      </c>
      <c r="BN19" s="27">
        <f t="shared" si="57"/>
        <v>0</v>
      </c>
      <c r="BO19" s="28">
        <f>Maret!BU19</f>
        <v>18</v>
      </c>
      <c r="BP19" s="28">
        <f>Maret!BV19</f>
        <v>30</v>
      </c>
      <c r="BQ19" s="26">
        <f t="shared" si="58"/>
        <v>48</v>
      </c>
      <c r="BR19" s="25">
        <v>2</v>
      </c>
      <c r="BS19" s="25">
        <v>13</v>
      </c>
      <c r="BT19" s="26">
        <f t="shared" si="59"/>
        <v>15</v>
      </c>
      <c r="BU19" s="26">
        <f t="shared" ref="BU19:BV19" si="128">SUM(BO19+BR19)</f>
        <v>20</v>
      </c>
      <c r="BV19" s="26">
        <f t="shared" si="128"/>
        <v>43</v>
      </c>
      <c r="BW19" s="27">
        <f t="shared" si="61"/>
        <v>63</v>
      </c>
      <c r="BX19" s="30">
        <f>Maret!CD19</f>
        <v>0</v>
      </c>
      <c r="BY19" s="26">
        <f>Maret!CE19</f>
        <v>0</v>
      </c>
      <c r="BZ19" s="26">
        <f t="shared" si="62"/>
        <v>0</v>
      </c>
      <c r="CA19" s="26"/>
      <c r="CB19" s="26"/>
      <c r="CC19" s="26">
        <f t="shared" si="63"/>
        <v>0</v>
      </c>
      <c r="CD19" s="26">
        <f t="shared" ref="CD19:CE19" si="129">SUM(BX19+CA19)</f>
        <v>0</v>
      </c>
      <c r="CE19" s="26">
        <f t="shared" si="129"/>
        <v>0</v>
      </c>
      <c r="CF19" s="27">
        <f t="shared" si="65"/>
        <v>0</v>
      </c>
      <c r="CG19" s="28">
        <f>Maret!CM19</f>
        <v>0</v>
      </c>
      <c r="CH19" s="28">
        <f>Maret!CN19</f>
        <v>0</v>
      </c>
      <c r="CI19" s="26">
        <f t="shared" si="66"/>
        <v>0</v>
      </c>
      <c r="CJ19" s="25">
        <v>0</v>
      </c>
      <c r="CK19" s="25">
        <v>0</v>
      </c>
      <c r="CL19" s="26">
        <f t="shared" si="67"/>
        <v>0</v>
      </c>
      <c r="CM19" s="26">
        <f t="shared" ref="CM19:CN19" si="130">SUM(CG19+CJ19)</f>
        <v>0</v>
      </c>
      <c r="CN19" s="26">
        <f t="shared" si="130"/>
        <v>0</v>
      </c>
      <c r="CO19" s="27">
        <f t="shared" si="69"/>
        <v>0</v>
      </c>
      <c r="CP19" s="30"/>
      <c r="CQ19" s="26"/>
      <c r="CR19" s="26"/>
      <c r="CS19" s="103"/>
      <c r="CT19" s="103"/>
      <c r="CU19" s="103"/>
      <c r="CV19" s="26"/>
      <c r="CW19" s="26"/>
      <c r="CX19" s="27"/>
      <c r="CY19" s="28">
        <f>Maret!DE19</f>
        <v>0</v>
      </c>
      <c r="CZ19" s="28">
        <f>Maret!DF19</f>
        <v>0</v>
      </c>
      <c r="DA19" s="26">
        <f t="shared" si="70"/>
        <v>0</v>
      </c>
      <c r="DB19" s="25">
        <v>0</v>
      </c>
      <c r="DC19" s="25">
        <v>0</v>
      </c>
      <c r="DD19" s="26">
        <f t="shared" si="71"/>
        <v>0</v>
      </c>
      <c r="DE19" s="26">
        <f t="shared" ref="DE19:DF19" si="131">SUM(CY19+DB19)</f>
        <v>0</v>
      </c>
      <c r="DF19" s="26">
        <f t="shared" si="131"/>
        <v>0</v>
      </c>
      <c r="DG19" s="27">
        <f t="shared" si="73"/>
        <v>0</v>
      </c>
      <c r="DH19" s="30">
        <f>Maret!DN19</f>
        <v>0</v>
      </c>
      <c r="DI19" s="25">
        <f>Maret!DO19</f>
        <v>0</v>
      </c>
      <c r="DJ19" s="26">
        <f t="shared" si="74"/>
        <v>0</v>
      </c>
      <c r="DK19" s="26"/>
      <c r="DL19" s="26"/>
      <c r="DM19" s="26">
        <f t="shared" si="75"/>
        <v>0</v>
      </c>
      <c r="DN19" s="26">
        <f t="shared" ref="DN19:DO19" si="132">SUM(DH19+DK19)</f>
        <v>0</v>
      </c>
      <c r="DO19" s="26">
        <f t="shared" si="132"/>
        <v>0</v>
      </c>
      <c r="DP19" s="27">
        <f t="shared" si="77"/>
        <v>0</v>
      </c>
      <c r="DQ19" s="28">
        <f>Maret!DW19</f>
        <v>0</v>
      </c>
      <c r="DR19" s="28">
        <f>Maret!DX19</f>
        <v>0</v>
      </c>
      <c r="DS19" s="26">
        <f t="shared" si="78"/>
        <v>0</v>
      </c>
      <c r="DT19" s="26"/>
      <c r="DU19" s="26"/>
      <c r="DV19" s="26">
        <f t="shared" si="79"/>
        <v>0</v>
      </c>
      <c r="DW19" s="26">
        <f t="shared" ref="DW19:DX19" si="133">SUM(DQ19+DT19)</f>
        <v>0</v>
      </c>
      <c r="DX19" s="26">
        <f t="shared" si="133"/>
        <v>0</v>
      </c>
      <c r="DY19" s="27">
        <f t="shared" si="81"/>
        <v>0</v>
      </c>
      <c r="DZ19" s="30">
        <f>Maret!EF19</f>
        <v>0</v>
      </c>
      <c r="EA19" s="26">
        <f>Maret!EG19</f>
        <v>0</v>
      </c>
      <c r="EB19" s="26">
        <f t="shared" si="82"/>
        <v>0</v>
      </c>
      <c r="EC19" s="26"/>
      <c r="ED19" s="26"/>
      <c r="EE19" s="26">
        <f t="shared" si="83"/>
        <v>0</v>
      </c>
      <c r="EF19" s="26">
        <f t="shared" ref="EF19:EG19" si="134">SUM(DZ19+EC19)</f>
        <v>0</v>
      </c>
      <c r="EG19" s="26">
        <f t="shared" si="134"/>
        <v>0</v>
      </c>
      <c r="EH19" s="27">
        <f t="shared" si="85"/>
        <v>0</v>
      </c>
      <c r="EI19" s="30">
        <f>Maret!EO19</f>
        <v>0</v>
      </c>
      <c r="EJ19" s="26">
        <f>Maret!EP19</f>
        <v>0</v>
      </c>
      <c r="EK19" s="26">
        <f t="shared" si="86"/>
        <v>0</v>
      </c>
      <c r="EL19" s="26"/>
      <c r="EM19" s="26"/>
      <c r="EN19" s="26">
        <f t="shared" si="87"/>
        <v>0</v>
      </c>
      <c r="EO19" s="26">
        <f t="shared" ref="EO19:EP19" si="135">SUM(EI19+EL19)</f>
        <v>0</v>
      </c>
      <c r="EP19" s="26">
        <f t="shared" si="135"/>
        <v>0</v>
      </c>
      <c r="EQ19" s="27">
        <f t="shared" si="89"/>
        <v>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5.75" customHeight="1">
      <c r="A20" s="277"/>
      <c r="B20" s="278"/>
      <c r="C20" s="247"/>
      <c r="D20" s="270">
        <f>Maret!S20</f>
        <v>0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6"/>
    </row>
    <row r="21" spans="1:156">
      <c r="A21" s="276" t="s">
        <v>41</v>
      </c>
      <c r="B21" s="256"/>
      <c r="C21" s="52" t="s">
        <v>42</v>
      </c>
      <c r="D21" s="40"/>
      <c r="E21" s="41"/>
      <c r="F21" s="41"/>
      <c r="G21" s="41"/>
      <c r="H21" s="41"/>
      <c r="I21" s="41"/>
      <c r="J21" s="41"/>
      <c r="K21" s="41"/>
      <c r="L21" s="41"/>
      <c r="M21" s="28">
        <f>Maret!S21</f>
        <v>0</v>
      </c>
      <c r="N21" s="26">
        <f>Maret!T21</f>
        <v>0</v>
      </c>
      <c r="O21" s="41"/>
      <c r="P21" s="41"/>
      <c r="Q21" s="41"/>
      <c r="R21" s="41"/>
      <c r="S21" s="41"/>
      <c r="T21" s="41"/>
      <c r="U21" s="41"/>
      <c r="V21" s="28">
        <f>Maret!AB21</f>
        <v>0</v>
      </c>
      <c r="W21" s="28">
        <f>Maret!AC21</f>
        <v>0</v>
      </c>
      <c r="X21" s="41"/>
      <c r="Y21" s="41"/>
      <c r="Z21" s="41"/>
      <c r="AA21" s="41"/>
      <c r="AB21" s="41"/>
      <c r="AC21" s="41"/>
      <c r="AD21" s="41"/>
      <c r="AE21" s="28">
        <f>Maret!AK21</f>
        <v>0</v>
      </c>
      <c r="AF21" s="28">
        <f>Maret!AL21</f>
        <v>0</v>
      </c>
      <c r="AG21" s="41"/>
      <c r="AH21" s="41"/>
      <c r="AI21" s="41"/>
      <c r="AJ21" s="41"/>
      <c r="AK21" s="41"/>
      <c r="AL21" s="41"/>
      <c r="AM21" s="41"/>
      <c r="AN21" s="30">
        <f>Maret!AT21</f>
        <v>0</v>
      </c>
      <c r="AO21" s="26">
        <f>Maret!AU21</f>
        <v>0</v>
      </c>
      <c r="AP21" s="41"/>
      <c r="AQ21" s="41"/>
      <c r="AR21" s="41"/>
      <c r="AS21" s="41"/>
      <c r="AT21" s="41"/>
      <c r="AU21" s="41"/>
      <c r="AV21" s="41"/>
      <c r="AW21" s="28">
        <f>Maret!BC21</f>
        <v>0</v>
      </c>
      <c r="AX21" s="28">
        <f>Maret!BD21</f>
        <v>0</v>
      </c>
      <c r="AY21" s="41"/>
      <c r="AZ21" s="41"/>
      <c r="BA21" s="41"/>
      <c r="BB21" s="41"/>
      <c r="BC21" s="41"/>
      <c r="BD21" s="41"/>
      <c r="BE21" s="41"/>
      <c r="BF21" s="30">
        <f>Maret!BL21</f>
        <v>0</v>
      </c>
      <c r="BG21" s="26">
        <f>Maret!BM21</f>
        <v>0</v>
      </c>
      <c r="BH21" s="41"/>
      <c r="BI21" s="41"/>
      <c r="BJ21" s="41"/>
      <c r="BK21" s="41"/>
      <c r="BL21" s="41"/>
      <c r="BM21" s="41"/>
      <c r="BN21" s="41"/>
      <c r="BO21" s="28">
        <f>Maret!BU21</f>
        <v>0</v>
      </c>
      <c r="BP21" s="28">
        <f>Maret!BV21</f>
        <v>0</v>
      </c>
      <c r="BQ21" s="41"/>
      <c r="BR21" s="41"/>
      <c r="BS21" s="41"/>
      <c r="BT21" s="41"/>
      <c r="BU21" s="41"/>
      <c r="BV21" s="41"/>
      <c r="BW21" s="41"/>
      <c r="BX21" s="30">
        <f>Maret!CD21</f>
        <v>0</v>
      </c>
      <c r="BY21" s="26">
        <f>Maret!CE21</f>
        <v>0</v>
      </c>
      <c r="BZ21" s="41"/>
      <c r="CA21" s="41"/>
      <c r="CB21" s="41"/>
      <c r="CC21" s="41"/>
      <c r="CD21" s="41"/>
      <c r="CE21" s="41"/>
      <c r="CF21" s="41"/>
      <c r="CG21" s="28">
        <f>Maret!CM21</f>
        <v>0</v>
      </c>
      <c r="CH21" s="28">
        <f>Maret!CN21</f>
        <v>0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28">
        <f>Maret!DE21</f>
        <v>0</v>
      </c>
      <c r="CZ21" s="28">
        <f>Maret!DF21</f>
        <v>0</v>
      </c>
      <c r="DA21" s="41"/>
      <c r="DB21" s="41"/>
      <c r="DC21" s="41"/>
      <c r="DD21" s="41"/>
      <c r="DE21" s="41"/>
      <c r="DF21" s="41"/>
      <c r="DG21" s="41"/>
      <c r="DH21" s="30">
        <f>Maret!DN21</f>
        <v>0</v>
      </c>
      <c r="DI21" s="25">
        <f>Maret!DO21</f>
        <v>0</v>
      </c>
      <c r="DJ21" s="41"/>
      <c r="DK21" s="41"/>
      <c r="DL21" s="41"/>
      <c r="DM21" s="41"/>
      <c r="DN21" s="41"/>
      <c r="DO21" s="41"/>
      <c r="DP21" s="41"/>
      <c r="DQ21" s="28">
        <f>Maret!DW21</f>
        <v>0</v>
      </c>
      <c r="DR21" s="28">
        <f>Maret!DX21</f>
        <v>0</v>
      </c>
      <c r="DS21" s="41"/>
      <c r="DT21" s="41"/>
      <c r="DU21" s="41"/>
      <c r="DV21" s="41"/>
      <c r="DW21" s="41"/>
      <c r="DX21" s="41"/>
      <c r="DY21" s="41"/>
      <c r="DZ21" s="30">
        <f>Maret!EF21</f>
        <v>0</v>
      </c>
      <c r="EA21" s="26">
        <f>Maret!EG21</f>
        <v>0</v>
      </c>
      <c r="EB21" s="41"/>
      <c r="EC21" s="41"/>
      <c r="ED21" s="41"/>
      <c r="EE21" s="41"/>
      <c r="EF21" s="41"/>
      <c r="EG21" s="41"/>
      <c r="EH21" s="41"/>
      <c r="EI21" s="30">
        <f>Maret!EO21</f>
        <v>0</v>
      </c>
      <c r="EJ21" s="26">
        <f>Maret!EP21</f>
        <v>0</v>
      </c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28"/>
    </row>
    <row r="22" spans="1:156">
      <c r="A22" s="58"/>
      <c r="B22" s="59">
        <v>1</v>
      </c>
      <c r="C22" s="57" t="s">
        <v>43</v>
      </c>
      <c r="D22" s="30">
        <f>Maret!J22</f>
        <v>95</v>
      </c>
      <c r="E22" s="26">
        <f>Maret!K22</f>
        <v>423</v>
      </c>
      <c r="F22" s="26">
        <f t="shared" ref="F22:F32" si="136">SUM(D22:E22)</f>
        <v>518</v>
      </c>
      <c r="G22" s="48">
        <v>32</v>
      </c>
      <c r="H22" s="46">
        <v>123</v>
      </c>
      <c r="I22" s="26">
        <f t="shared" ref="I22:I32" si="137">SUM(G22:H22)</f>
        <v>155</v>
      </c>
      <c r="J22" s="26">
        <f t="shared" ref="J22:K22" si="138">SUM(D22+G22)</f>
        <v>127</v>
      </c>
      <c r="K22" s="26">
        <f t="shared" si="138"/>
        <v>546</v>
      </c>
      <c r="L22" s="27">
        <f t="shared" ref="L22:L32" si="139">SUM(J22:K22)</f>
        <v>673</v>
      </c>
      <c r="M22" s="28">
        <f>Maret!S22</f>
        <v>52</v>
      </c>
      <c r="N22" s="26">
        <f>Maret!T22</f>
        <v>285</v>
      </c>
      <c r="O22" s="26">
        <f t="shared" ref="O22:O32" si="140">SUM(M22:N22)</f>
        <v>337</v>
      </c>
      <c r="P22" s="25">
        <v>14</v>
      </c>
      <c r="Q22" s="25">
        <v>81</v>
      </c>
      <c r="R22" s="26">
        <f t="shared" ref="R22:R32" si="141">SUM(P22:Q22)</f>
        <v>95</v>
      </c>
      <c r="S22" s="26">
        <f t="shared" ref="S22:T22" si="142">SUM(M22+P22)</f>
        <v>66</v>
      </c>
      <c r="T22" s="26">
        <f t="shared" si="142"/>
        <v>366</v>
      </c>
      <c r="U22" s="27">
        <f t="shared" ref="U22:U32" si="143">SUM(S22:T22)</f>
        <v>432</v>
      </c>
      <c r="V22" s="28">
        <f>Maret!AB22</f>
        <v>119</v>
      </c>
      <c r="W22" s="28">
        <f>Maret!AC22</f>
        <v>410</v>
      </c>
      <c r="X22" s="26">
        <f t="shared" ref="X22:X32" si="144">SUM(V22:W22)</f>
        <v>529</v>
      </c>
      <c r="Y22" s="48">
        <v>32</v>
      </c>
      <c r="Z22" s="46">
        <v>102</v>
      </c>
      <c r="AA22" s="26">
        <f t="shared" ref="AA22:AA32" si="145">SUM(Y22:Z22)</f>
        <v>134</v>
      </c>
      <c r="AB22" s="26">
        <f t="shared" ref="AB22:AC22" si="146">SUM(V22+Y22)</f>
        <v>151</v>
      </c>
      <c r="AC22" s="26">
        <f t="shared" si="146"/>
        <v>512</v>
      </c>
      <c r="AD22" s="27">
        <f t="shared" ref="AD22:AD32" si="147">SUM(AB22:AC22)</f>
        <v>663</v>
      </c>
      <c r="AE22" s="28">
        <f>Maret!AK22</f>
        <v>128</v>
      </c>
      <c r="AF22" s="28">
        <f>Maret!AL22</f>
        <v>374</v>
      </c>
      <c r="AG22" s="26">
        <f t="shared" ref="AG22:AG32" si="148">SUM(AE22:AF22)</f>
        <v>502</v>
      </c>
      <c r="AH22" s="25">
        <v>38</v>
      </c>
      <c r="AI22" s="25">
        <v>84</v>
      </c>
      <c r="AJ22" s="26">
        <f t="shared" ref="AJ22:AJ32" si="149">SUM(AH22:AI22)</f>
        <v>122</v>
      </c>
      <c r="AK22" s="26">
        <f t="shared" ref="AK22:AL22" si="150">SUM(AE22+AH22)</f>
        <v>166</v>
      </c>
      <c r="AL22" s="26">
        <f t="shared" si="150"/>
        <v>458</v>
      </c>
      <c r="AM22" s="27">
        <f t="shared" ref="AM22:AM32" si="151">SUM(AK22:AL22)</f>
        <v>624</v>
      </c>
      <c r="AN22" s="30">
        <f>Maret!AT22</f>
        <v>169</v>
      </c>
      <c r="AO22" s="26">
        <f>Maret!AU22</f>
        <v>623</v>
      </c>
      <c r="AP22" s="26">
        <f t="shared" ref="AP22:AP32" si="152">SUM(AN22:AO22)</f>
        <v>792</v>
      </c>
      <c r="AQ22" s="25">
        <v>9</v>
      </c>
      <c r="AR22" s="25">
        <v>100</v>
      </c>
      <c r="AS22" s="26">
        <f t="shared" ref="AS22:AS32" si="153">SUM(AQ22:AR22)</f>
        <v>109</v>
      </c>
      <c r="AT22" s="26">
        <f t="shared" ref="AT22:AU22" si="154">SUM(AN22+AQ22)</f>
        <v>178</v>
      </c>
      <c r="AU22" s="26">
        <f t="shared" si="154"/>
        <v>723</v>
      </c>
      <c r="AV22" s="27">
        <f t="shared" ref="AV22:AV32" si="155">SUM(AT22:AU22)</f>
        <v>901</v>
      </c>
      <c r="AW22" s="28">
        <f>Maret!BC22</f>
        <v>277</v>
      </c>
      <c r="AX22" s="28">
        <f>Maret!BD22</f>
        <v>726</v>
      </c>
      <c r="AY22" s="26">
        <f t="shared" ref="AY22:AY32" si="156">SUM(AW22:AX22)</f>
        <v>1003</v>
      </c>
      <c r="AZ22" s="25">
        <v>82</v>
      </c>
      <c r="BA22" s="25">
        <v>235</v>
      </c>
      <c r="BB22" s="26">
        <f t="shared" ref="BB22:BB32" si="157">SUM(AZ22:BA22)</f>
        <v>317</v>
      </c>
      <c r="BC22" s="26">
        <f t="shared" ref="BC22:BD22" si="158">SUM(AW22+AZ22)</f>
        <v>359</v>
      </c>
      <c r="BD22" s="26">
        <f t="shared" si="158"/>
        <v>961</v>
      </c>
      <c r="BE22" s="27">
        <f t="shared" ref="BE22:BE32" si="159">SUM(BC22:BD22)</f>
        <v>1320</v>
      </c>
      <c r="BF22" s="30">
        <f>Maret!BL22</f>
        <v>49</v>
      </c>
      <c r="BG22" s="26">
        <f>Maret!BM22</f>
        <v>174</v>
      </c>
      <c r="BH22" s="26">
        <f t="shared" ref="BH22:BH32" si="160">SUM(BF22:BG22)</f>
        <v>223</v>
      </c>
      <c r="BI22" s="48">
        <v>0</v>
      </c>
      <c r="BJ22" s="46">
        <v>50</v>
      </c>
      <c r="BK22" s="26">
        <f t="shared" ref="BK22:BK32" si="161">SUM(BI22:BJ22)</f>
        <v>50</v>
      </c>
      <c r="BL22" s="26">
        <f t="shared" ref="BL22:BM22" si="162">SUM(BF22+BI22)</f>
        <v>49</v>
      </c>
      <c r="BM22" s="26">
        <f t="shared" si="162"/>
        <v>224</v>
      </c>
      <c r="BN22" s="27">
        <f t="shared" ref="BN22:BN32" si="163">SUM(BL22:BM22)</f>
        <v>273</v>
      </c>
      <c r="BO22" s="28">
        <f>Maret!BU22</f>
        <v>82</v>
      </c>
      <c r="BP22" s="28">
        <f>Maret!BV22</f>
        <v>213</v>
      </c>
      <c r="BQ22" s="26">
        <f t="shared" ref="BQ22:BQ32" si="164">SUM(BO22:BP22)</f>
        <v>295</v>
      </c>
      <c r="BR22" s="25">
        <v>22</v>
      </c>
      <c r="BS22" s="25">
        <v>67</v>
      </c>
      <c r="BT22" s="26">
        <f t="shared" ref="BT22:BT32" si="165">SUM(BR22:BS22)</f>
        <v>89</v>
      </c>
      <c r="BU22" s="26">
        <f t="shared" ref="BU22:BV22" si="166">SUM(BO22+BR22)</f>
        <v>104</v>
      </c>
      <c r="BV22" s="26">
        <f t="shared" si="166"/>
        <v>280</v>
      </c>
      <c r="BW22" s="27">
        <f t="shared" ref="BW22:BW32" si="167">SUM(BU22:BV22)</f>
        <v>384</v>
      </c>
      <c r="BX22" s="30">
        <f>Maret!CD22</f>
        <v>39</v>
      </c>
      <c r="BY22" s="26">
        <f>Maret!CE22</f>
        <v>143</v>
      </c>
      <c r="BZ22" s="26">
        <f t="shared" ref="BZ22:BZ32" si="168">SUM(BX22:BY22)</f>
        <v>182</v>
      </c>
      <c r="CA22" s="25">
        <v>21</v>
      </c>
      <c r="CB22" s="25">
        <v>54</v>
      </c>
      <c r="CC22" s="26">
        <f t="shared" ref="CC22:CC32" si="169">SUM(CA22:CB22)</f>
        <v>75</v>
      </c>
      <c r="CD22" s="26">
        <f t="shared" ref="CD22:CE22" si="170">SUM(BX22+CA22)</f>
        <v>60</v>
      </c>
      <c r="CE22" s="26">
        <f t="shared" si="170"/>
        <v>197</v>
      </c>
      <c r="CF22" s="27">
        <f t="shared" ref="CF22:CF32" si="171">SUM(CD22:CE22)</f>
        <v>257</v>
      </c>
      <c r="CG22" s="28">
        <f>Maret!CM22</f>
        <v>102</v>
      </c>
      <c r="CH22" s="28">
        <f>Maret!CN22</f>
        <v>458</v>
      </c>
      <c r="CI22" s="26">
        <f t="shared" ref="CI22:CI32" si="172">SUM(CG22:CH22)</f>
        <v>560</v>
      </c>
      <c r="CJ22" s="25">
        <v>23</v>
      </c>
      <c r="CK22" s="25">
        <v>62</v>
      </c>
      <c r="CL22" s="26">
        <f t="shared" ref="CL22:CL32" si="173">SUM(CJ22:CK22)</f>
        <v>85</v>
      </c>
      <c r="CM22" s="26">
        <f t="shared" ref="CM22:CN22" si="174">SUM(CG22+CJ22)</f>
        <v>125</v>
      </c>
      <c r="CN22" s="26">
        <f t="shared" si="174"/>
        <v>520</v>
      </c>
      <c r="CO22" s="27">
        <f t="shared" ref="CO22:CO32" si="175">SUM(CM22:CN22)</f>
        <v>645</v>
      </c>
      <c r="CP22" s="95">
        <f ca="1">IFERROR(__xludf.DUMMYFUNCTION("""COMPUTED_VALUE"""),193)</f>
        <v>193</v>
      </c>
      <c r="CQ22" s="96">
        <f ca="1">IFERROR(__xludf.DUMMYFUNCTION("""COMPUTED_VALUE"""),616)</f>
        <v>616</v>
      </c>
      <c r="CR22" s="96">
        <f ca="1">IFERROR(__xludf.DUMMYFUNCTION("""COMPUTED_VALUE"""),809)</f>
        <v>809</v>
      </c>
      <c r="CS22" s="100">
        <f ca="1">IFERROR(__xludf.DUMMYFUNCTION("""COMPUTED_VALUE"""),52)</f>
        <v>52</v>
      </c>
      <c r="CT22" s="100">
        <f ca="1">IFERROR(__xludf.DUMMYFUNCTION("""COMPUTED_VALUE"""),180)</f>
        <v>180</v>
      </c>
      <c r="CU22" s="100">
        <f ca="1">IFERROR(__xludf.DUMMYFUNCTION("""COMPUTED_VALUE"""),232)</f>
        <v>232</v>
      </c>
      <c r="CV22" s="96">
        <f ca="1">IFERROR(__xludf.DUMMYFUNCTION("""COMPUTED_VALUE"""),245)</f>
        <v>245</v>
      </c>
      <c r="CW22" s="96">
        <f ca="1">IFERROR(__xludf.DUMMYFUNCTION("""COMPUTED_VALUE"""),796)</f>
        <v>796</v>
      </c>
      <c r="CX22" s="97">
        <f ca="1">IFERROR(__xludf.DUMMYFUNCTION("""COMPUTED_VALUE"""),1041)</f>
        <v>1041</v>
      </c>
      <c r="CY22" s="28">
        <f>Maret!DE22</f>
        <v>100</v>
      </c>
      <c r="CZ22" s="28">
        <f>Maret!DF22</f>
        <v>342</v>
      </c>
      <c r="DA22" s="26">
        <f t="shared" ref="DA22:DA32" si="176">SUM(CY22:CZ22)</f>
        <v>442</v>
      </c>
      <c r="DB22" s="25">
        <v>16</v>
      </c>
      <c r="DC22" s="25">
        <v>109</v>
      </c>
      <c r="DD22" s="26">
        <f t="shared" ref="DD22:DD32" si="177">SUM(DB22:DC22)</f>
        <v>125</v>
      </c>
      <c r="DE22" s="26">
        <f t="shared" ref="DE22:DF22" si="178">SUM(CY22+DB22)</f>
        <v>116</v>
      </c>
      <c r="DF22" s="26">
        <f t="shared" si="178"/>
        <v>451</v>
      </c>
      <c r="DG22" s="27">
        <f t="shared" ref="DG22:DG32" si="179">SUM(DE22:DF22)</f>
        <v>567</v>
      </c>
      <c r="DH22" s="30">
        <f>Maret!DN22</f>
        <v>165</v>
      </c>
      <c r="DI22" s="25">
        <f>Maret!DO22</f>
        <v>577</v>
      </c>
      <c r="DJ22" s="26">
        <f t="shared" ref="DJ22:DJ32" si="180">SUM(DH22:DI22)</f>
        <v>742</v>
      </c>
      <c r="DK22" s="64">
        <v>70</v>
      </c>
      <c r="DL22" s="65">
        <v>246</v>
      </c>
      <c r="DM22" s="26">
        <f t="shared" ref="DM22:DM32" si="181">SUM(DK22:DL22)</f>
        <v>316</v>
      </c>
      <c r="DN22" s="26">
        <f t="shared" ref="DN22:DO22" si="182">SUM(DH22+DK22)</f>
        <v>235</v>
      </c>
      <c r="DO22" s="26">
        <f t="shared" si="182"/>
        <v>823</v>
      </c>
      <c r="DP22" s="27">
        <f t="shared" ref="DP22:DP32" si="183">SUM(DN22:DO22)</f>
        <v>1058</v>
      </c>
      <c r="DQ22" s="28">
        <f>Maret!DW22</f>
        <v>430</v>
      </c>
      <c r="DR22" s="28">
        <f>Maret!DX22</f>
        <v>794</v>
      </c>
      <c r="DS22" s="26">
        <f t="shared" ref="DS22:DS32" si="184">SUM(DQ22:DR22)</f>
        <v>1224</v>
      </c>
      <c r="DT22" s="25">
        <v>57</v>
      </c>
      <c r="DU22" s="25">
        <v>136</v>
      </c>
      <c r="DV22" s="26">
        <f t="shared" ref="DV22:DV32" si="185">SUM(DT22:DU22)</f>
        <v>193</v>
      </c>
      <c r="DW22" s="26">
        <f t="shared" ref="DW22:DX22" si="186">SUM(DQ22+DT22)</f>
        <v>487</v>
      </c>
      <c r="DX22" s="26">
        <f t="shared" si="186"/>
        <v>930</v>
      </c>
      <c r="DY22" s="27">
        <f t="shared" ref="DY22:DY32" si="187">SUM(DW22:DX22)</f>
        <v>1417</v>
      </c>
      <c r="DZ22" s="30">
        <f>Maret!EF22</f>
        <v>204</v>
      </c>
      <c r="EA22" s="26">
        <f>Maret!EG22</f>
        <v>597</v>
      </c>
      <c r="EB22" s="26">
        <f t="shared" ref="EB22:EB32" si="188">SUM(DZ22:EA22)</f>
        <v>801</v>
      </c>
      <c r="EC22" s="25">
        <v>24</v>
      </c>
      <c r="ED22" s="25">
        <v>82</v>
      </c>
      <c r="EE22" s="26">
        <f t="shared" ref="EE22:EE32" si="189">SUM(EC22:ED22)</f>
        <v>106</v>
      </c>
      <c r="EF22" s="26">
        <f t="shared" ref="EF22:EG22" si="190">SUM(DZ22+EC22)</f>
        <v>228</v>
      </c>
      <c r="EG22" s="26">
        <f t="shared" si="190"/>
        <v>679</v>
      </c>
      <c r="EH22" s="27">
        <f t="shared" ref="EH22:EH32" si="191">SUM(EF22:EG22)</f>
        <v>907</v>
      </c>
      <c r="EI22" s="30">
        <f>Maret!EO22</f>
        <v>106</v>
      </c>
      <c r="EJ22" s="26">
        <f>Maret!EP22</f>
        <v>247</v>
      </c>
      <c r="EK22" s="26">
        <f t="shared" ref="EK22:EK32" si="192">SUM(EI22:EJ22)</f>
        <v>353</v>
      </c>
      <c r="EL22" s="25">
        <v>13</v>
      </c>
      <c r="EM22" s="25">
        <v>45</v>
      </c>
      <c r="EN22" s="26">
        <f t="shared" ref="EN22:EN32" si="193">SUM(EL22:EM22)</f>
        <v>58</v>
      </c>
      <c r="EO22" s="26">
        <f t="shared" ref="EO22:EP22" si="194">SUM(EI22+EL22)</f>
        <v>119</v>
      </c>
      <c r="EP22" s="26">
        <f t="shared" si="194"/>
        <v>292</v>
      </c>
      <c r="EQ22" s="27">
        <f t="shared" ref="EQ22:EQ32" si="195">SUM(EO22:EP22)</f>
        <v>411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30">
        <f>Maret!J23</f>
        <v>25</v>
      </c>
      <c r="E23" s="26">
        <f>Maret!K23</f>
        <v>59</v>
      </c>
      <c r="F23" s="26">
        <f t="shared" si="136"/>
        <v>84</v>
      </c>
      <c r="G23" s="68">
        <v>8</v>
      </c>
      <c r="H23" s="59">
        <v>14</v>
      </c>
      <c r="I23" s="26">
        <f t="shared" si="137"/>
        <v>22</v>
      </c>
      <c r="J23" s="26">
        <f t="shared" ref="J23:K23" si="196">SUM(D23+G23)</f>
        <v>33</v>
      </c>
      <c r="K23" s="26">
        <f t="shared" si="196"/>
        <v>73</v>
      </c>
      <c r="L23" s="27">
        <f t="shared" si="139"/>
        <v>106</v>
      </c>
      <c r="M23" s="28">
        <f>Maret!S23</f>
        <v>30</v>
      </c>
      <c r="N23" s="26">
        <f>Maret!T23</f>
        <v>71</v>
      </c>
      <c r="O23" s="26">
        <f t="shared" si="140"/>
        <v>101</v>
      </c>
      <c r="P23" s="25">
        <v>2</v>
      </c>
      <c r="Q23" s="25">
        <v>8</v>
      </c>
      <c r="R23" s="26">
        <f t="shared" si="141"/>
        <v>10</v>
      </c>
      <c r="S23" s="26">
        <f t="shared" ref="S23:T23" si="197">SUM(M23+P23)</f>
        <v>32</v>
      </c>
      <c r="T23" s="26">
        <f t="shared" si="197"/>
        <v>79</v>
      </c>
      <c r="U23" s="27">
        <f t="shared" si="143"/>
        <v>111</v>
      </c>
      <c r="V23" s="28">
        <f>Maret!AB23</f>
        <v>66</v>
      </c>
      <c r="W23" s="28">
        <f>Maret!AC23</f>
        <v>161</v>
      </c>
      <c r="X23" s="26">
        <f t="shared" si="144"/>
        <v>227</v>
      </c>
      <c r="Y23" s="68">
        <v>10</v>
      </c>
      <c r="Z23" s="59">
        <v>33</v>
      </c>
      <c r="AA23" s="26">
        <f t="shared" si="145"/>
        <v>43</v>
      </c>
      <c r="AB23" s="26">
        <f t="shared" ref="AB23:AC23" si="198">SUM(V23+Y23)</f>
        <v>76</v>
      </c>
      <c r="AC23" s="26">
        <f t="shared" si="198"/>
        <v>194</v>
      </c>
      <c r="AD23" s="27">
        <f t="shared" si="147"/>
        <v>270</v>
      </c>
      <c r="AE23" s="28">
        <f>Maret!AK23</f>
        <v>66</v>
      </c>
      <c r="AF23" s="28">
        <f>Maret!AL23</f>
        <v>220</v>
      </c>
      <c r="AG23" s="26">
        <f t="shared" si="148"/>
        <v>286</v>
      </c>
      <c r="AH23" s="25">
        <v>11</v>
      </c>
      <c r="AI23" s="25">
        <v>29</v>
      </c>
      <c r="AJ23" s="26">
        <f t="shared" si="149"/>
        <v>40</v>
      </c>
      <c r="AK23" s="26">
        <f t="shared" ref="AK23:AL23" si="199">SUM(AE23+AH23)</f>
        <v>77</v>
      </c>
      <c r="AL23" s="26">
        <f t="shared" si="199"/>
        <v>249</v>
      </c>
      <c r="AM23" s="27">
        <f t="shared" si="151"/>
        <v>326</v>
      </c>
      <c r="AN23" s="30">
        <f>Maret!AT23</f>
        <v>78</v>
      </c>
      <c r="AO23" s="26">
        <f>Maret!AU23</f>
        <v>203</v>
      </c>
      <c r="AP23" s="26">
        <f t="shared" si="152"/>
        <v>281</v>
      </c>
      <c r="AQ23" s="25">
        <v>7</v>
      </c>
      <c r="AR23" s="25">
        <v>13</v>
      </c>
      <c r="AS23" s="26">
        <f t="shared" si="153"/>
        <v>20</v>
      </c>
      <c r="AT23" s="26">
        <f t="shared" ref="AT23:AU23" si="200">SUM(AN23+AQ23)</f>
        <v>85</v>
      </c>
      <c r="AU23" s="26">
        <f t="shared" si="200"/>
        <v>216</v>
      </c>
      <c r="AV23" s="27">
        <f t="shared" si="155"/>
        <v>301</v>
      </c>
      <c r="AW23" s="28">
        <f>Maret!BC23</f>
        <v>176</v>
      </c>
      <c r="AX23" s="28">
        <f>Maret!BD23</f>
        <v>365</v>
      </c>
      <c r="AY23" s="26">
        <f t="shared" si="156"/>
        <v>541</v>
      </c>
      <c r="AZ23" s="25">
        <v>44</v>
      </c>
      <c r="BA23" s="25">
        <v>111</v>
      </c>
      <c r="BB23" s="26">
        <f t="shared" si="157"/>
        <v>155</v>
      </c>
      <c r="BC23" s="26">
        <f t="shared" ref="BC23:BD23" si="201">SUM(AW23+AZ23)</f>
        <v>220</v>
      </c>
      <c r="BD23" s="26">
        <f t="shared" si="201"/>
        <v>476</v>
      </c>
      <c r="BE23" s="27">
        <f t="shared" si="159"/>
        <v>696</v>
      </c>
      <c r="BF23" s="30">
        <f>Maret!BL23</f>
        <v>9</v>
      </c>
      <c r="BG23" s="26">
        <f>Maret!BM23</f>
        <v>31</v>
      </c>
      <c r="BH23" s="26">
        <f t="shared" si="160"/>
        <v>40</v>
      </c>
      <c r="BI23" s="48">
        <v>0</v>
      </c>
      <c r="BJ23" s="46">
        <v>14</v>
      </c>
      <c r="BK23" s="26">
        <f t="shared" si="161"/>
        <v>14</v>
      </c>
      <c r="BL23" s="26">
        <f t="shared" ref="BL23:BM23" si="202">SUM(BF23+BI23)</f>
        <v>9</v>
      </c>
      <c r="BM23" s="26">
        <f t="shared" si="202"/>
        <v>45</v>
      </c>
      <c r="BN23" s="27">
        <f t="shared" si="163"/>
        <v>54</v>
      </c>
      <c r="BO23" s="28">
        <f>Maret!BU23</f>
        <v>17</v>
      </c>
      <c r="BP23" s="28">
        <f>Maret!BV23</f>
        <v>77</v>
      </c>
      <c r="BQ23" s="26">
        <f t="shared" si="164"/>
        <v>94</v>
      </c>
      <c r="BR23" s="25">
        <v>3</v>
      </c>
      <c r="BS23" s="25">
        <v>11</v>
      </c>
      <c r="BT23" s="26">
        <f t="shared" si="165"/>
        <v>14</v>
      </c>
      <c r="BU23" s="26">
        <f t="shared" ref="BU23:BV23" si="203">SUM(BO23+BR23)</f>
        <v>20</v>
      </c>
      <c r="BV23" s="26">
        <f t="shared" si="203"/>
        <v>88</v>
      </c>
      <c r="BW23" s="27">
        <f t="shared" si="167"/>
        <v>108</v>
      </c>
      <c r="BX23" s="30">
        <f>Maret!CD23</f>
        <v>31</v>
      </c>
      <c r="BY23" s="26">
        <f>Maret!CE23</f>
        <v>75</v>
      </c>
      <c r="BZ23" s="26">
        <f t="shared" si="168"/>
        <v>106</v>
      </c>
      <c r="CA23" s="25">
        <v>21</v>
      </c>
      <c r="CB23" s="25">
        <v>49</v>
      </c>
      <c r="CC23" s="26">
        <f t="shared" si="169"/>
        <v>70</v>
      </c>
      <c r="CD23" s="26">
        <f t="shared" ref="CD23:CE23" si="204">SUM(BX23+CA23)</f>
        <v>52</v>
      </c>
      <c r="CE23" s="26">
        <f t="shared" si="204"/>
        <v>124</v>
      </c>
      <c r="CF23" s="27">
        <f t="shared" si="171"/>
        <v>176</v>
      </c>
      <c r="CG23" s="28">
        <f>Maret!CM23</f>
        <v>82</v>
      </c>
      <c r="CH23" s="28">
        <f>Maret!CN23</f>
        <v>377</v>
      </c>
      <c r="CI23" s="26">
        <f t="shared" si="172"/>
        <v>459</v>
      </c>
      <c r="CJ23" s="25">
        <v>15</v>
      </c>
      <c r="CK23" s="25">
        <v>59</v>
      </c>
      <c r="CL23" s="26">
        <f t="shared" si="173"/>
        <v>74</v>
      </c>
      <c r="CM23" s="26">
        <f t="shared" ref="CM23:CN23" si="205">SUM(CG23+CJ23)</f>
        <v>97</v>
      </c>
      <c r="CN23" s="26">
        <f t="shared" si="205"/>
        <v>436</v>
      </c>
      <c r="CO23" s="27">
        <f t="shared" si="175"/>
        <v>533</v>
      </c>
      <c r="CP23" s="95">
        <f ca="1">IFERROR(__xludf.DUMMYFUNCTION("""COMPUTED_VALUE"""),64)</f>
        <v>64</v>
      </c>
      <c r="CQ23" s="96">
        <f ca="1">IFERROR(__xludf.DUMMYFUNCTION("""COMPUTED_VALUE"""),146)</f>
        <v>146</v>
      </c>
      <c r="CR23" s="96">
        <f ca="1">IFERROR(__xludf.DUMMYFUNCTION("""COMPUTED_VALUE"""),210)</f>
        <v>210</v>
      </c>
      <c r="CS23" s="100">
        <f ca="1">IFERROR(__xludf.DUMMYFUNCTION("""COMPUTED_VALUE"""),13)</f>
        <v>13</v>
      </c>
      <c r="CT23" s="100">
        <f ca="1">IFERROR(__xludf.DUMMYFUNCTION("""COMPUTED_VALUE"""),21)</f>
        <v>21</v>
      </c>
      <c r="CU23" s="100">
        <f ca="1">IFERROR(__xludf.DUMMYFUNCTION("""COMPUTED_VALUE"""),34)</f>
        <v>34</v>
      </c>
      <c r="CV23" s="96">
        <f ca="1">IFERROR(__xludf.DUMMYFUNCTION("""COMPUTED_VALUE"""),77)</f>
        <v>77</v>
      </c>
      <c r="CW23" s="96">
        <f ca="1">IFERROR(__xludf.DUMMYFUNCTION("""COMPUTED_VALUE"""),167)</f>
        <v>167</v>
      </c>
      <c r="CX23" s="97">
        <f ca="1">IFERROR(__xludf.DUMMYFUNCTION("""COMPUTED_VALUE"""),244)</f>
        <v>244</v>
      </c>
      <c r="CY23" s="28">
        <f>Maret!DE23</f>
        <v>17</v>
      </c>
      <c r="CZ23" s="28">
        <f>Maret!DF23</f>
        <v>63</v>
      </c>
      <c r="DA23" s="26">
        <f t="shared" si="176"/>
        <v>80</v>
      </c>
      <c r="DB23" s="25">
        <v>2</v>
      </c>
      <c r="DC23" s="25">
        <v>15</v>
      </c>
      <c r="DD23" s="26">
        <f t="shared" si="177"/>
        <v>17</v>
      </c>
      <c r="DE23" s="26">
        <f t="shared" ref="DE23:DF23" si="206">SUM(CY23+DB23)</f>
        <v>19</v>
      </c>
      <c r="DF23" s="26">
        <f t="shared" si="206"/>
        <v>78</v>
      </c>
      <c r="DG23" s="27">
        <f t="shared" si="179"/>
        <v>97</v>
      </c>
      <c r="DH23" s="30">
        <f>Maret!DN23</f>
        <v>91</v>
      </c>
      <c r="DI23" s="25">
        <f>Maret!DO23</f>
        <v>188</v>
      </c>
      <c r="DJ23" s="26">
        <f t="shared" si="180"/>
        <v>279</v>
      </c>
      <c r="DK23" s="66">
        <v>37</v>
      </c>
      <c r="DL23" s="67">
        <v>120</v>
      </c>
      <c r="DM23" s="26">
        <f t="shared" si="181"/>
        <v>157</v>
      </c>
      <c r="DN23" s="26">
        <f t="shared" ref="DN23:DO23" si="207">SUM(DH23+DK23)</f>
        <v>128</v>
      </c>
      <c r="DO23" s="26">
        <f t="shared" si="207"/>
        <v>308</v>
      </c>
      <c r="DP23" s="27">
        <f t="shared" si="183"/>
        <v>436</v>
      </c>
      <c r="DQ23" s="28">
        <f>Maret!DW23</f>
        <v>78</v>
      </c>
      <c r="DR23" s="28">
        <f>Maret!DX23</f>
        <v>151</v>
      </c>
      <c r="DS23" s="26">
        <f t="shared" si="184"/>
        <v>229</v>
      </c>
      <c r="DT23" s="25">
        <v>20</v>
      </c>
      <c r="DU23" s="25">
        <v>38</v>
      </c>
      <c r="DV23" s="26">
        <f t="shared" si="185"/>
        <v>58</v>
      </c>
      <c r="DW23" s="26">
        <f t="shared" ref="DW23:DX23" si="208">SUM(DQ23+DT23)</f>
        <v>98</v>
      </c>
      <c r="DX23" s="26">
        <f t="shared" si="208"/>
        <v>189</v>
      </c>
      <c r="DY23" s="27">
        <f t="shared" si="187"/>
        <v>287</v>
      </c>
      <c r="DZ23" s="30">
        <f>Maret!EF23</f>
        <v>94</v>
      </c>
      <c r="EA23" s="26">
        <f>Maret!EG23</f>
        <v>200</v>
      </c>
      <c r="EB23" s="26">
        <f t="shared" si="188"/>
        <v>294</v>
      </c>
      <c r="EC23" s="25">
        <v>3</v>
      </c>
      <c r="ED23" s="25">
        <v>12</v>
      </c>
      <c r="EE23" s="26">
        <f t="shared" si="189"/>
        <v>15</v>
      </c>
      <c r="EF23" s="26">
        <f t="shared" ref="EF23:EG23" si="209">SUM(DZ23+EC23)</f>
        <v>97</v>
      </c>
      <c r="EG23" s="26">
        <f t="shared" si="209"/>
        <v>212</v>
      </c>
      <c r="EH23" s="27">
        <f t="shared" si="191"/>
        <v>309</v>
      </c>
      <c r="EI23" s="30">
        <f>Maret!EO23</f>
        <v>62</v>
      </c>
      <c r="EJ23" s="26">
        <f>Maret!EP23</f>
        <v>110</v>
      </c>
      <c r="EK23" s="26">
        <f t="shared" si="192"/>
        <v>172</v>
      </c>
      <c r="EL23" s="25">
        <v>6</v>
      </c>
      <c r="EM23" s="25">
        <v>16</v>
      </c>
      <c r="EN23" s="26">
        <f t="shared" si="193"/>
        <v>22</v>
      </c>
      <c r="EO23" s="26">
        <f t="shared" ref="EO23:EP23" si="210">SUM(EI23+EL23)</f>
        <v>68</v>
      </c>
      <c r="EP23" s="26">
        <f t="shared" si="210"/>
        <v>126</v>
      </c>
      <c r="EQ23" s="27">
        <f t="shared" si="195"/>
        <v>194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30">
        <f>Maret!J24</f>
        <v>0</v>
      </c>
      <c r="E24" s="26">
        <f>Maret!K24</f>
        <v>0</v>
      </c>
      <c r="F24" s="26">
        <f t="shared" si="136"/>
        <v>0</v>
      </c>
      <c r="G24" s="68">
        <v>0</v>
      </c>
      <c r="H24" s="59">
        <v>0</v>
      </c>
      <c r="I24" s="26">
        <f t="shared" si="137"/>
        <v>0</v>
      </c>
      <c r="J24" s="26">
        <f t="shared" ref="J24:K24" si="211">SUM(D24+G24)</f>
        <v>0</v>
      </c>
      <c r="K24" s="26">
        <f t="shared" si="211"/>
        <v>0</v>
      </c>
      <c r="L24" s="27">
        <f t="shared" si="139"/>
        <v>0</v>
      </c>
      <c r="M24" s="28">
        <f>Maret!S24</f>
        <v>24</v>
      </c>
      <c r="N24" s="26">
        <f>Maret!T24</f>
        <v>56</v>
      </c>
      <c r="O24" s="26">
        <f t="shared" si="140"/>
        <v>80</v>
      </c>
      <c r="P24" s="25">
        <v>1</v>
      </c>
      <c r="Q24" s="25">
        <v>2</v>
      </c>
      <c r="R24" s="26">
        <f t="shared" si="141"/>
        <v>3</v>
      </c>
      <c r="S24" s="26">
        <f t="shared" ref="S24:T24" si="212">SUM(M24+P24)</f>
        <v>25</v>
      </c>
      <c r="T24" s="26">
        <f t="shared" si="212"/>
        <v>58</v>
      </c>
      <c r="U24" s="27">
        <f t="shared" si="143"/>
        <v>83</v>
      </c>
      <c r="V24" s="28">
        <f>Maret!AB24</f>
        <v>3</v>
      </c>
      <c r="W24" s="28">
        <f>Maret!AC24</f>
        <v>2</v>
      </c>
      <c r="X24" s="26">
        <f t="shared" si="144"/>
        <v>5</v>
      </c>
      <c r="Y24" s="68">
        <v>0</v>
      </c>
      <c r="Z24" s="59">
        <v>0</v>
      </c>
      <c r="AA24" s="26">
        <f t="shared" si="145"/>
        <v>0</v>
      </c>
      <c r="AB24" s="26">
        <f t="shared" ref="AB24:AC24" si="213">SUM(V24+Y24)</f>
        <v>3</v>
      </c>
      <c r="AC24" s="26">
        <f t="shared" si="213"/>
        <v>2</v>
      </c>
      <c r="AD24" s="27">
        <f t="shared" si="147"/>
        <v>5</v>
      </c>
      <c r="AE24" s="28">
        <f>Maret!AK24</f>
        <v>32</v>
      </c>
      <c r="AF24" s="28">
        <f>Maret!AL24</f>
        <v>121</v>
      </c>
      <c r="AG24" s="26">
        <f t="shared" si="148"/>
        <v>153</v>
      </c>
      <c r="AH24" s="25">
        <v>9</v>
      </c>
      <c r="AI24" s="25">
        <v>15</v>
      </c>
      <c r="AJ24" s="26">
        <f t="shared" si="149"/>
        <v>24</v>
      </c>
      <c r="AK24" s="26">
        <f t="shared" ref="AK24:AL24" si="214">SUM(AE24+AH24)</f>
        <v>41</v>
      </c>
      <c r="AL24" s="26">
        <f t="shared" si="214"/>
        <v>136</v>
      </c>
      <c r="AM24" s="27">
        <f t="shared" si="151"/>
        <v>177</v>
      </c>
      <c r="AN24" s="30">
        <f>Maret!AT24</f>
        <v>72</v>
      </c>
      <c r="AO24" s="26">
        <f>Maret!AU24</f>
        <v>164</v>
      </c>
      <c r="AP24" s="26">
        <f t="shared" si="152"/>
        <v>236</v>
      </c>
      <c r="AQ24" s="25">
        <v>5</v>
      </c>
      <c r="AR24" s="25">
        <v>12</v>
      </c>
      <c r="AS24" s="26">
        <f t="shared" si="153"/>
        <v>17</v>
      </c>
      <c r="AT24" s="26">
        <f t="shared" ref="AT24:AU24" si="215">SUM(AN24+AQ24)</f>
        <v>77</v>
      </c>
      <c r="AU24" s="26">
        <f t="shared" si="215"/>
        <v>176</v>
      </c>
      <c r="AV24" s="27">
        <f t="shared" si="155"/>
        <v>253</v>
      </c>
      <c r="AW24" s="28">
        <f>Maret!BC24</f>
        <v>39</v>
      </c>
      <c r="AX24" s="28">
        <f>Maret!BD24</f>
        <v>48</v>
      </c>
      <c r="AY24" s="26">
        <f t="shared" si="156"/>
        <v>87</v>
      </c>
      <c r="AZ24" s="25">
        <v>2</v>
      </c>
      <c r="BA24" s="25">
        <v>5</v>
      </c>
      <c r="BB24" s="26">
        <f t="shared" si="157"/>
        <v>7</v>
      </c>
      <c r="BC24" s="26">
        <f t="shared" ref="BC24:BD24" si="216">SUM(AW24+AZ24)</f>
        <v>41</v>
      </c>
      <c r="BD24" s="26">
        <f t="shared" si="216"/>
        <v>53</v>
      </c>
      <c r="BE24" s="27">
        <f t="shared" si="159"/>
        <v>94</v>
      </c>
      <c r="BF24" s="30">
        <f>Maret!BL24</f>
        <v>4</v>
      </c>
      <c r="BG24" s="26">
        <f>Maret!BM24</f>
        <v>16</v>
      </c>
      <c r="BH24" s="26">
        <f t="shared" si="160"/>
        <v>20</v>
      </c>
      <c r="BI24" s="48">
        <v>0</v>
      </c>
      <c r="BJ24" s="46">
        <v>3</v>
      </c>
      <c r="BK24" s="26">
        <f t="shared" si="161"/>
        <v>3</v>
      </c>
      <c r="BL24" s="26">
        <f t="shared" ref="BL24:BM24" si="217">SUM(BF24+BI24)</f>
        <v>4</v>
      </c>
      <c r="BM24" s="26">
        <f t="shared" si="217"/>
        <v>19</v>
      </c>
      <c r="BN24" s="27">
        <f t="shared" si="163"/>
        <v>23</v>
      </c>
      <c r="BO24" s="28">
        <f>Maret!BU24</f>
        <v>10</v>
      </c>
      <c r="BP24" s="28">
        <f>Maret!BV24</f>
        <v>24</v>
      </c>
      <c r="BQ24" s="26">
        <f t="shared" si="164"/>
        <v>34</v>
      </c>
      <c r="BR24" s="25">
        <v>0</v>
      </c>
      <c r="BS24" s="25">
        <v>5</v>
      </c>
      <c r="BT24" s="26">
        <f t="shared" si="165"/>
        <v>5</v>
      </c>
      <c r="BU24" s="26">
        <f t="shared" ref="BU24:BV24" si="218">SUM(BO24+BR24)</f>
        <v>10</v>
      </c>
      <c r="BV24" s="26">
        <f t="shared" si="218"/>
        <v>29</v>
      </c>
      <c r="BW24" s="27">
        <f t="shared" si="167"/>
        <v>39</v>
      </c>
      <c r="BX24" s="30">
        <f>Maret!CD24</f>
        <v>15</v>
      </c>
      <c r="BY24" s="26">
        <f>Maret!CE24</f>
        <v>18</v>
      </c>
      <c r="BZ24" s="26">
        <f t="shared" si="168"/>
        <v>33</v>
      </c>
      <c r="CA24" s="25">
        <v>8</v>
      </c>
      <c r="CB24" s="25">
        <v>14</v>
      </c>
      <c r="CC24" s="26">
        <f t="shared" si="169"/>
        <v>22</v>
      </c>
      <c r="CD24" s="26">
        <f t="shared" ref="CD24:CE24" si="219">SUM(BX24+CA24)</f>
        <v>23</v>
      </c>
      <c r="CE24" s="26">
        <f t="shared" si="219"/>
        <v>32</v>
      </c>
      <c r="CF24" s="27">
        <f t="shared" si="171"/>
        <v>55</v>
      </c>
      <c r="CG24" s="28">
        <f>Maret!CM24</f>
        <v>17</v>
      </c>
      <c r="CH24" s="28">
        <f>Maret!CN24</f>
        <v>39</v>
      </c>
      <c r="CI24" s="26">
        <f t="shared" si="172"/>
        <v>56</v>
      </c>
      <c r="CJ24" s="25">
        <v>32</v>
      </c>
      <c r="CK24" s="25">
        <v>84</v>
      </c>
      <c r="CL24" s="26">
        <f t="shared" si="173"/>
        <v>116</v>
      </c>
      <c r="CM24" s="26">
        <f t="shared" ref="CM24:CN24" si="220">SUM(CG24+CJ24)</f>
        <v>49</v>
      </c>
      <c r="CN24" s="26">
        <f t="shared" si="220"/>
        <v>123</v>
      </c>
      <c r="CO24" s="27">
        <f t="shared" si="175"/>
        <v>172</v>
      </c>
      <c r="CP24" s="95">
        <f ca="1">IFERROR(__xludf.DUMMYFUNCTION("""COMPUTED_VALUE"""),28)</f>
        <v>28</v>
      </c>
      <c r="CQ24" s="96">
        <f ca="1">IFERROR(__xludf.DUMMYFUNCTION("""COMPUTED_VALUE"""),61)</f>
        <v>61</v>
      </c>
      <c r="CR24" s="96">
        <f ca="1">IFERROR(__xludf.DUMMYFUNCTION("""COMPUTED_VALUE"""),89)</f>
        <v>89</v>
      </c>
      <c r="CS24" s="100">
        <f ca="1">IFERROR(__xludf.DUMMYFUNCTION("""COMPUTED_VALUE"""),2)</f>
        <v>2</v>
      </c>
      <c r="CT24" s="100">
        <f ca="1">IFERROR(__xludf.DUMMYFUNCTION("""COMPUTED_VALUE"""),3)</f>
        <v>3</v>
      </c>
      <c r="CU24" s="100">
        <f ca="1">IFERROR(__xludf.DUMMYFUNCTION("""COMPUTED_VALUE"""),5)</f>
        <v>5</v>
      </c>
      <c r="CV24" s="96">
        <f ca="1">IFERROR(__xludf.DUMMYFUNCTION("""COMPUTED_VALUE"""),30)</f>
        <v>30</v>
      </c>
      <c r="CW24" s="96">
        <f ca="1">IFERROR(__xludf.DUMMYFUNCTION("""COMPUTED_VALUE"""),64)</f>
        <v>64</v>
      </c>
      <c r="CX24" s="97">
        <f ca="1">IFERROR(__xludf.DUMMYFUNCTION("""COMPUTED_VALUE"""),94)</f>
        <v>94</v>
      </c>
      <c r="CY24" s="28">
        <f>Maret!DE24</f>
        <v>0</v>
      </c>
      <c r="CZ24" s="28">
        <f>Maret!DF24</f>
        <v>12</v>
      </c>
      <c r="DA24" s="26">
        <f t="shared" si="176"/>
        <v>12</v>
      </c>
      <c r="DB24" s="25">
        <v>0</v>
      </c>
      <c r="DC24" s="25">
        <v>1</v>
      </c>
      <c r="DD24" s="26">
        <f t="shared" si="177"/>
        <v>1</v>
      </c>
      <c r="DE24" s="26">
        <f t="shared" ref="DE24:DF24" si="221">SUM(CY24+DB24)</f>
        <v>0</v>
      </c>
      <c r="DF24" s="26">
        <f t="shared" si="221"/>
        <v>13</v>
      </c>
      <c r="DG24" s="27">
        <f t="shared" si="179"/>
        <v>13</v>
      </c>
      <c r="DH24" s="30">
        <f>Maret!DN24</f>
        <v>57</v>
      </c>
      <c r="DI24" s="25">
        <f>Maret!DO24</f>
        <v>112</v>
      </c>
      <c r="DJ24" s="26">
        <f t="shared" si="180"/>
        <v>169</v>
      </c>
      <c r="DK24" s="66">
        <v>30</v>
      </c>
      <c r="DL24" s="67">
        <v>89</v>
      </c>
      <c r="DM24" s="26">
        <f t="shared" si="181"/>
        <v>119</v>
      </c>
      <c r="DN24" s="26">
        <f t="shared" ref="DN24:DO24" si="222">SUM(DH24+DK24)</f>
        <v>87</v>
      </c>
      <c r="DO24" s="26">
        <f t="shared" si="222"/>
        <v>201</v>
      </c>
      <c r="DP24" s="27">
        <f t="shared" si="183"/>
        <v>288</v>
      </c>
      <c r="DQ24" s="28">
        <f>Maret!DW24</f>
        <v>39</v>
      </c>
      <c r="DR24" s="28">
        <f>Maret!DX24</f>
        <v>52</v>
      </c>
      <c r="DS24" s="26">
        <f t="shared" si="184"/>
        <v>91</v>
      </c>
      <c r="DT24" s="25">
        <v>9</v>
      </c>
      <c r="DU24" s="25">
        <v>13</v>
      </c>
      <c r="DV24" s="26">
        <f t="shared" si="185"/>
        <v>22</v>
      </c>
      <c r="DW24" s="26">
        <f t="shared" ref="DW24:DX24" si="223">SUM(DQ24+DT24)</f>
        <v>48</v>
      </c>
      <c r="DX24" s="26">
        <f t="shared" si="223"/>
        <v>65</v>
      </c>
      <c r="DY24" s="27">
        <f t="shared" si="187"/>
        <v>113</v>
      </c>
      <c r="DZ24" s="30">
        <f>Maret!EF24</f>
        <v>94</v>
      </c>
      <c r="EA24" s="26">
        <f>Maret!EG24</f>
        <v>200</v>
      </c>
      <c r="EB24" s="26">
        <f t="shared" si="188"/>
        <v>294</v>
      </c>
      <c r="EC24" s="25">
        <v>3</v>
      </c>
      <c r="ED24" s="25">
        <v>12</v>
      </c>
      <c r="EE24" s="26">
        <f t="shared" si="189"/>
        <v>15</v>
      </c>
      <c r="EF24" s="26">
        <f t="shared" ref="EF24:EG24" si="224">SUM(DZ24+EC24)</f>
        <v>97</v>
      </c>
      <c r="EG24" s="26">
        <f t="shared" si="224"/>
        <v>212</v>
      </c>
      <c r="EH24" s="27">
        <f t="shared" si="191"/>
        <v>309</v>
      </c>
      <c r="EI24" s="30">
        <f>Maret!EO24</f>
        <v>57</v>
      </c>
      <c r="EJ24" s="26">
        <f>Maret!EP24</f>
        <v>96</v>
      </c>
      <c r="EK24" s="26">
        <f t="shared" si="192"/>
        <v>153</v>
      </c>
      <c r="EL24" s="25">
        <v>5</v>
      </c>
      <c r="EM24" s="25">
        <v>12</v>
      </c>
      <c r="EN24" s="26">
        <f t="shared" si="193"/>
        <v>17</v>
      </c>
      <c r="EO24" s="26">
        <f t="shared" ref="EO24:EP24" si="225">SUM(EI24+EL24)</f>
        <v>62</v>
      </c>
      <c r="EP24" s="26">
        <f t="shared" si="225"/>
        <v>108</v>
      </c>
      <c r="EQ24" s="27">
        <f t="shared" si="195"/>
        <v>170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30">
        <f>Maret!J25</f>
        <v>0</v>
      </c>
      <c r="E25" s="26">
        <f>Maret!K25</f>
        <v>0</v>
      </c>
      <c r="F25" s="26">
        <f t="shared" si="136"/>
        <v>0</v>
      </c>
      <c r="G25" s="68">
        <v>0</v>
      </c>
      <c r="H25" s="59">
        <v>0</v>
      </c>
      <c r="I25" s="26">
        <f t="shared" si="137"/>
        <v>0</v>
      </c>
      <c r="J25" s="26">
        <f t="shared" ref="J25:K25" si="226">SUM(D25+G25)</f>
        <v>0</v>
      </c>
      <c r="K25" s="26">
        <f t="shared" si="226"/>
        <v>0</v>
      </c>
      <c r="L25" s="27">
        <f t="shared" si="139"/>
        <v>0</v>
      </c>
      <c r="M25" s="28">
        <f>Maret!S25</f>
        <v>0</v>
      </c>
      <c r="N25" s="26">
        <f>Maret!T25</f>
        <v>1</v>
      </c>
      <c r="O25" s="26">
        <f t="shared" si="140"/>
        <v>1</v>
      </c>
      <c r="P25" s="26"/>
      <c r="Q25" s="26"/>
      <c r="R25" s="26">
        <f t="shared" si="141"/>
        <v>0</v>
      </c>
      <c r="S25" s="26">
        <f t="shared" ref="S25:T25" si="227">SUM(M25+P25)</f>
        <v>0</v>
      </c>
      <c r="T25" s="26">
        <f t="shared" si="227"/>
        <v>1</v>
      </c>
      <c r="U25" s="27">
        <f t="shared" si="143"/>
        <v>1</v>
      </c>
      <c r="V25" s="28">
        <f>Maret!AB25</f>
        <v>1</v>
      </c>
      <c r="W25" s="28">
        <f>Maret!AC25</f>
        <v>2</v>
      </c>
      <c r="X25" s="26">
        <f t="shared" si="144"/>
        <v>3</v>
      </c>
      <c r="Y25" s="68">
        <v>0</v>
      </c>
      <c r="Z25" s="59">
        <v>0</v>
      </c>
      <c r="AA25" s="26">
        <f t="shared" si="145"/>
        <v>0</v>
      </c>
      <c r="AB25" s="26">
        <f t="shared" ref="AB25:AC25" si="228">SUM(V25+Y25)</f>
        <v>1</v>
      </c>
      <c r="AC25" s="26">
        <f t="shared" si="228"/>
        <v>2</v>
      </c>
      <c r="AD25" s="27">
        <f t="shared" si="147"/>
        <v>3</v>
      </c>
      <c r="AE25" s="28">
        <f>Maret!AK25</f>
        <v>27</v>
      </c>
      <c r="AF25" s="28">
        <f>Maret!AL25</f>
        <v>79</v>
      </c>
      <c r="AG25" s="26">
        <f t="shared" si="148"/>
        <v>106</v>
      </c>
      <c r="AH25" s="25">
        <v>6</v>
      </c>
      <c r="AI25" s="25">
        <v>8</v>
      </c>
      <c r="AJ25" s="26">
        <f t="shared" si="149"/>
        <v>14</v>
      </c>
      <c r="AK25" s="26">
        <f t="shared" ref="AK25:AL25" si="229">SUM(AE25+AH25)</f>
        <v>33</v>
      </c>
      <c r="AL25" s="26">
        <f t="shared" si="229"/>
        <v>87</v>
      </c>
      <c r="AM25" s="27">
        <f t="shared" si="151"/>
        <v>120</v>
      </c>
      <c r="AN25" s="30">
        <f>Maret!AT25</f>
        <v>23</v>
      </c>
      <c r="AO25" s="26">
        <f>Maret!AU25</f>
        <v>45</v>
      </c>
      <c r="AP25" s="26">
        <f t="shared" si="152"/>
        <v>68</v>
      </c>
      <c r="AQ25" s="25">
        <v>4</v>
      </c>
      <c r="AR25" s="25">
        <v>6</v>
      </c>
      <c r="AS25" s="26">
        <f t="shared" si="153"/>
        <v>10</v>
      </c>
      <c r="AT25" s="26">
        <f t="shared" ref="AT25:AU25" si="230">SUM(AN25+AQ25)</f>
        <v>27</v>
      </c>
      <c r="AU25" s="26">
        <f t="shared" si="230"/>
        <v>51</v>
      </c>
      <c r="AV25" s="27">
        <f t="shared" si="155"/>
        <v>78</v>
      </c>
      <c r="AW25" s="28">
        <f>Maret!BC25</f>
        <v>0</v>
      </c>
      <c r="AX25" s="28">
        <f>Maret!BD25</f>
        <v>0</v>
      </c>
      <c r="AY25" s="26">
        <f t="shared" si="156"/>
        <v>0</v>
      </c>
      <c r="AZ25" s="25">
        <v>0</v>
      </c>
      <c r="BA25" s="25">
        <v>0</v>
      </c>
      <c r="BB25" s="26">
        <f t="shared" si="157"/>
        <v>0</v>
      </c>
      <c r="BC25" s="26">
        <f t="shared" ref="BC25:BD25" si="231">SUM(AW25+AZ25)</f>
        <v>0</v>
      </c>
      <c r="BD25" s="26">
        <f t="shared" si="231"/>
        <v>0</v>
      </c>
      <c r="BE25" s="27">
        <f t="shared" si="159"/>
        <v>0</v>
      </c>
      <c r="BF25" s="30">
        <f>Maret!BL25</f>
        <v>0</v>
      </c>
      <c r="BG25" s="26">
        <f>Maret!BM25</f>
        <v>0</v>
      </c>
      <c r="BH25" s="26">
        <f t="shared" si="160"/>
        <v>0</v>
      </c>
      <c r="BI25" s="48">
        <v>0</v>
      </c>
      <c r="BJ25" s="46">
        <v>0</v>
      </c>
      <c r="BK25" s="26">
        <f t="shared" si="161"/>
        <v>0</v>
      </c>
      <c r="BL25" s="26">
        <f t="shared" ref="BL25:BM25" si="232">SUM(BF25+BI25)</f>
        <v>0</v>
      </c>
      <c r="BM25" s="26">
        <f t="shared" si="232"/>
        <v>0</v>
      </c>
      <c r="BN25" s="27">
        <f t="shared" si="163"/>
        <v>0</v>
      </c>
      <c r="BO25" s="28">
        <f>Maret!BU25</f>
        <v>8</v>
      </c>
      <c r="BP25" s="28">
        <f>Maret!BV25</f>
        <v>11</v>
      </c>
      <c r="BQ25" s="26">
        <f t="shared" si="164"/>
        <v>19</v>
      </c>
      <c r="BR25" s="25">
        <v>1</v>
      </c>
      <c r="BS25" s="25">
        <v>2</v>
      </c>
      <c r="BT25" s="26">
        <f t="shared" si="165"/>
        <v>3</v>
      </c>
      <c r="BU25" s="26">
        <f t="shared" ref="BU25:BV25" si="233">SUM(BO25+BR25)</f>
        <v>9</v>
      </c>
      <c r="BV25" s="26">
        <f t="shared" si="233"/>
        <v>13</v>
      </c>
      <c r="BW25" s="27">
        <f t="shared" si="167"/>
        <v>22</v>
      </c>
      <c r="BX25" s="30">
        <f>Maret!CD25</f>
        <v>0</v>
      </c>
      <c r="BY25" s="26">
        <f>Maret!CE25</f>
        <v>0</v>
      </c>
      <c r="BZ25" s="26">
        <f t="shared" si="168"/>
        <v>0</v>
      </c>
      <c r="CA25" s="26"/>
      <c r="CB25" s="26"/>
      <c r="CC25" s="26">
        <f t="shared" si="169"/>
        <v>0</v>
      </c>
      <c r="CD25" s="26">
        <f t="shared" ref="CD25:CE25" si="234">SUM(BX25+CA25)</f>
        <v>0</v>
      </c>
      <c r="CE25" s="26">
        <f t="shared" si="234"/>
        <v>0</v>
      </c>
      <c r="CF25" s="27">
        <f t="shared" si="171"/>
        <v>0</v>
      </c>
      <c r="CG25" s="28">
        <f>Maret!CM25</f>
        <v>1</v>
      </c>
      <c r="CH25" s="28">
        <f>Maret!CN25</f>
        <v>3</v>
      </c>
      <c r="CI25" s="26">
        <f t="shared" si="172"/>
        <v>4</v>
      </c>
      <c r="CJ25" s="25">
        <v>1</v>
      </c>
      <c r="CK25" s="25">
        <v>3</v>
      </c>
      <c r="CL25" s="26">
        <f t="shared" si="173"/>
        <v>4</v>
      </c>
      <c r="CM25" s="26">
        <f t="shared" ref="CM25:CN25" si="235">SUM(CG25+CJ25)</f>
        <v>2</v>
      </c>
      <c r="CN25" s="26">
        <f t="shared" si="235"/>
        <v>6</v>
      </c>
      <c r="CO25" s="27">
        <f t="shared" si="175"/>
        <v>8</v>
      </c>
      <c r="CP25" s="95">
        <f ca="1">IFERROR(__xludf.DUMMYFUNCTION("""COMPUTED_VALUE"""),15)</f>
        <v>15</v>
      </c>
      <c r="CQ25" s="96">
        <f ca="1">IFERROR(__xludf.DUMMYFUNCTION("""COMPUTED_VALUE"""),38)</f>
        <v>38</v>
      </c>
      <c r="CR25" s="96">
        <f ca="1">IFERROR(__xludf.DUMMYFUNCTION("""COMPUTED_VALUE"""),53)</f>
        <v>53</v>
      </c>
      <c r="CS25" s="100">
        <f ca="1">IFERROR(__xludf.DUMMYFUNCTION("""COMPUTED_VALUE"""),1)</f>
        <v>1</v>
      </c>
      <c r="CT25" s="100">
        <f ca="1">IFERROR(__xludf.DUMMYFUNCTION("""COMPUTED_VALUE"""),0)</f>
        <v>0</v>
      </c>
      <c r="CU25" s="100">
        <f ca="1">IFERROR(__xludf.DUMMYFUNCTION("""COMPUTED_VALUE"""),1)</f>
        <v>1</v>
      </c>
      <c r="CV25" s="96">
        <f ca="1">IFERROR(__xludf.DUMMYFUNCTION("""COMPUTED_VALUE"""),16)</f>
        <v>16</v>
      </c>
      <c r="CW25" s="96">
        <f ca="1">IFERROR(__xludf.DUMMYFUNCTION("""COMPUTED_VALUE"""),38)</f>
        <v>38</v>
      </c>
      <c r="CX25" s="97">
        <f ca="1">IFERROR(__xludf.DUMMYFUNCTION("""COMPUTED_VALUE"""),54)</f>
        <v>54</v>
      </c>
      <c r="CY25" s="28">
        <f>Maret!DE25</f>
        <v>0</v>
      </c>
      <c r="CZ25" s="28">
        <f>Maret!DF25</f>
        <v>0</v>
      </c>
      <c r="DA25" s="26">
        <f t="shared" si="176"/>
        <v>0</v>
      </c>
      <c r="DB25" s="25">
        <v>0</v>
      </c>
      <c r="DC25" s="25">
        <v>0</v>
      </c>
      <c r="DD25" s="26">
        <f t="shared" si="177"/>
        <v>0</v>
      </c>
      <c r="DE25" s="26">
        <f t="shared" ref="DE25:DF25" si="236">SUM(CY25+DB25)</f>
        <v>0</v>
      </c>
      <c r="DF25" s="26">
        <f t="shared" si="236"/>
        <v>0</v>
      </c>
      <c r="DG25" s="27">
        <f t="shared" si="179"/>
        <v>0</v>
      </c>
      <c r="DH25" s="30">
        <f>Maret!DN25</f>
        <v>7</v>
      </c>
      <c r="DI25" s="25">
        <f>Maret!DO25</f>
        <v>8</v>
      </c>
      <c r="DJ25" s="26">
        <f t="shared" si="180"/>
        <v>15</v>
      </c>
      <c r="DK25" s="66">
        <v>4</v>
      </c>
      <c r="DL25" s="67">
        <v>15</v>
      </c>
      <c r="DM25" s="26">
        <f t="shared" si="181"/>
        <v>19</v>
      </c>
      <c r="DN25" s="26">
        <f t="shared" ref="DN25:DO25" si="237">SUM(DH25+DK25)</f>
        <v>11</v>
      </c>
      <c r="DO25" s="26">
        <f t="shared" si="237"/>
        <v>23</v>
      </c>
      <c r="DP25" s="27">
        <f t="shared" si="183"/>
        <v>34</v>
      </c>
      <c r="DQ25" s="28">
        <f>Maret!DW25</f>
        <v>31</v>
      </c>
      <c r="DR25" s="28">
        <f>Maret!DX25</f>
        <v>46</v>
      </c>
      <c r="DS25" s="26">
        <f t="shared" si="184"/>
        <v>77</v>
      </c>
      <c r="DT25" s="25">
        <v>6</v>
      </c>
      <c r="DU25" s="25">
        <v>8</v>
      </c>
      <c r="DV25" s="26">
        <f t="shared" si="185"/>
        <v>14</v>
      </c>
      <c r="DW25" s="26">
        <f t="shared" ref="DW25:DX25" si="238">SUM(DQ25+DT25)</f>
        <v>37</v>
      </c>
      <c r="DX25" s="26">
        <f t="shared" si="238"/>
        <v>54</v>
      </c>
      <c r="DY25" s="27">
        <f t="shared" si="187"/>
        <v>91</v>
      </c>
      <c r="DZ25" s="30">
        <f>Maret!EF25</f>
        <v>24</v>
      </c>
      <c r="EA25" s="26">
        <f>Maret!EG25</f>
        <v>28</v>
      </c>
      <c r="EB25" s="26">
        <f t="shared" si="188"/>
        <v>52</v>
      </c>
      <c r="EC25" s="26"/>
      <c r="ED25" s="25">
        <v>2</v>
      </c>
      <c r="EE25" s="26">
        <f t="shared" si="189"/>
        <v>2</v>
      </c>
      <c r="EF25" s="26">
        <f t="shared" ref="EF25:EG25" si="239">SUM(DZ25+EC25)</f>
        <v>24</v>
      </c>
      <c r="EG25" s="26">
        <f t="shared" si="239"/>
        <v>30</v>
      </c>
      <c r="EH25" s="27">
        <f t="shared" si="191"/>
        <v>54</v>
      </c>
      <c r="EI25" s="30">
        <f>Maret!EO25</f>
        <v>57</v>
      </c>
      <c r="EJ25" s="26">
        <f>Maret!EP25</f>
        <v>97</v>
      </c>
      <c r="EK25" s="26">
        <f t="shared" si="192"/>
        <v>154</v>
      </c>
      <c r="EL25" s="25">
        <v>5</v>
      </c>
      <c r="EM25" s="25">
        <v>12</v>
      </c>
      <c r="EN25" s="26">
        <f t="shared" si="193"/>
        <v>17</v>
      </c>
      <c r="EO25" s="26">
        <f t="shared" ref="EO25:EP25" si="240">SUM(EI25+EL25)</f>
        <v>62</v>
      </c>
      <c r="EP25" s="26">
        <f t="shared" si="240"/>
        <v>109</v>
      </c>
      <c r="EQ25" s="27">
        <f t="shared" si="195"/>
        <v>171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30">
        <f>Maret!J26</f>
        <v>0</v>
      </c>
      <c r="E26" s="26">
        <f>Maret!K26</f>
        <v>0</v>
      </c>
      <c r="F26" s="26">
        <f t="shared" si="136"/>
        <v>0</v>
      </c>
      <c r="G26" s="68">
        <v>0</v>
      </c>
      <c r="H26" s="59">
        <v>0</v>
      </c>
      <c r="I26" s="26">
        <f t="shared" si="137"/>
        <v>0</v>
      </c>
      <c r="J26" s="26">
        <f t="shared" ref="J26:K26" si="241">SUM(D26+G26)</f>
        <v>0</v>
      </c>
      <c r="K26" s="26">
        <f t="shared" si="241"/>
        <v>0</v>
      </c>
      <c r="L26" s="27">
        <f t="shared" si="139"/>
        <v>0</v>
      </c>
      <c r="M26" s="28">
        <f>Maret!S26</f>
        <v>0</v>
      </c>
      <c r="N26" s="26">
        <f>Maret!T26</f>
        <v>1</v>
      </c>
      <c r="O26" s="26">
        <f t="shared" si="140"/>
        <v>1</v>
      </c>
      <c r="P26" s="26"/>
      <c r="Q26" s="26"/>
      <c r="R26" s="26">
        <f t="shared" si="141"/>
        <v>0</v>
      </c>
      <c r="S26" s="26">
        <f t="shared" ref="S26:T26" si="242">SUM(M26+P26)</f>
        <v>0</v>
      </c>
      <c r="T26" s="26">
        <f t="shared" si="242"/>
        <v>1</v>
      </c>
      <c r="U26" s="27">
        <f t="shared" si="143"/>
        <v>1</v>
      </c>
      <c r="V26" s="28">
        <f>Maret!AB26</f>
        <v>1</v>
      </c>
      <c r="W26" s="28">
        <f>Maret!AC26</f>
        <v>2</v>
      </c>
      <c r="X26" s="26">
        <f t="shared" si="144"/>
        <v>3</v>
      </c>
      <c r="Y26" s="68">
        <v>0</v>
      </c>
      <c r="Z26" s="59">
        <v>0</v>
      </c>
      <c r="AA26" s="26">
        <f t="shared" si="145"/>
        <v>0</v>
      </c>
      <c r="AB26" s="26">
        <f t="shared" ref="AB26:AC26" si="243">SUM(V26+Y26)</f>
        <v>1</v>
      </c>
      <c r="AC26" s="26">
        <f t="shared" si="243"/>
        <v>2</v>
      </c>
      <c r="AD26" s="27">
        <f t="shared" si="147"/>
        <v>3</v>
      </c>
      <c r="AE26" s="28">
        <f>Maret!AK26</f>
        <v>49</v>
      </c>
      <c r="AF26" s="28">
        <f>Maret!AL26</f>
        <v>143</v>
      </c>
      <c r="AG26" s="26">
        <f t="shared" si="148"/>
        <v>192</v>
      </c>
      <c r="AH26" s="25">
        <v>6</v>
      </c>
      <c r="AI26" s="25">
        <v>8</v>
      </c>
      <c r="AJ26" s="26">
        <f t="shared" si="149"/>
        <v>14</v>
      </c>
      <c r="AK26" s="26">
        <f t="shared" ref="AK26:AL26" si="244">SUM(AE26+AH26)</f>
        <v>55</v>
      </c>
      <c r="AL26" s="26">
        <f t="shared" si="244"/>
        <v>151</v>
      </c>
      <c r="AM26" s="27">
        <f t="shared" si="151"/>
        <v>206</v>
      </c>
      <c r="AN26" s="30">
        <f>Maret!AT26</f>
        <v>23</v>
      </c>
      <c r="AO26" s="26">
        <f>Maret!AU26</f>
        <v>45</v>
      </c>
      <c r="AP26" s="26">
        <f t="shared" si="152"/>
        <v>68</v>
      </c>
      <c r="AQ26" s="25">
        <v>4</v>
      </c>
      <c r="AR26" s="25">
        <v>6</v>
      </c>
      <c r="AS26" s="26">
        <f t="shared" si="153"/>
        <v>10</v>
      </c>
      <c r="AT26" s="26">
        <f t="shared" ref="AT26:AU26" si="245">SUM(AN26+AQ26)</f>
        <v>27</v>
      </c>
      <c r="AU26" s="26">
        <f t="shared" si="245"/>
        <v>51</v>
      </c>
      <c r="AV26" s="27">
        <f t="shared" si="155"/>
        <v>78</v>
      </c>
      <c r="AW26" s="28">
        <f>Maret!BC26</f>
        <v>0</v>
      </c>
      <c r="AX26" s="28">
        <f>Maret!BD26</f>
        <v>0</v>
      </c>
      <c r="AY26" s="26">
        <f t="shared" si="156"/>
        <v>0</v>
      </c>
      <c r="AZ26" s="25">
        <v>0</v>
      </c>
      <c r="BA26" s="25">
        <v>0</v>
      </c>
      <c r="BB26" s="26">
        <f t="shared" si="157"/>
        <v>0</v>
      </c>
      <c r="BC26" s="26">
        <f t="shared" ref="BC26:BD26" si="246">SUM(AW26+AZ26)</f>
        <v>0</v>
      </c>
      <c r="BD26" s="26">
        <f t="shared" si="246"/>
        <v>0</v>
      </c>
      <c r="BE26" s="27">
        <f t="shared" si="159"/>
        <v>0</v>
      </c>
      <c r="BF26" s="30">
        <f>Maret!BL26</f>
        <v>0</v>
      </c>
      <c r="BG26" s="26">
        <f>Maret!BM26</f>
        <v>0</v>
      </c>
      <c r="BH26" s="26">
        <f t="shared" si="160"/>
        <v>0</v>
      </c>
      <c r="BI26" s="48">
        <v>0</v>
      </c>
      <c r="BJ26" s="46">
        <v>0</v>
      </c>
      <c r="BK26" s="26">
        <f t="shared" si="161"/>
        <v>0</v>
      </c>
      <c r="BL26" s="26">
        <f t="shared" ref="BL26:BM26" si="247">SUM(BF26+BI26)</f>
        <v>0</v>
      </c>
      <c r="BM26" s="26">
        <f t="shared" si="247"/>
        <v>0</v>
      </c>
      <c r="BN26" s="27">
        <f t="shared" si="163"/>
        <v>0</v>
      </c>
      <c r="BO26" s="28">
        <f>Maret!BU26</f>
        <v>8</v>
      </c>
      <c r="BP26" s="28">
        <f>Maret!BV26</f>
        <v>11</v>
      </c>
      <c r="BQ26" s="26">
        <f t="shared" si="164"/>
        <v>19</v>
      </c>
      <c r="BR26" s="25">
        <v>1</v>
      </c>
      <c r="BS26" s="25">
        <v>2</v>
      </c>
      <c r="BT26" s="26">
        <f t="shared" si="165"/>
        <v>3</v>
      </c>
      <c r="BU26" s="26">
        <f t="shared" ref="BU26:BV26" si="248">SUM(BO26+BR26)</f>
        <v>9</v>
      </c>
      <c r="BV26" s="26">
        <f t="shared" si="248"/>
        <v>13</v>
      </c>
      <c r="BW26" s="27">
        <f t="shared" si="167"/>
        <v>22</v>
      </c>
      <c r="BX26" s="30">
        <f>Maret!CD26</f>
        <v>0</v>
      </c>
      <c r="BY26" s="26">
        <f>Maret!CE26</f>
        <v>0</v>
      </c>
      <c r="BZ26" s="26">
        <f t="shared" si="168"/>
        <v>0</v>
      </c>
      <c r="CA26" s="26"/>
      <c r="CB26" s="26"/>
      <c r="CC26" s="26">
        <f t="shared" si="169"/>
        <v>0</v>
      </c>
      <c r="CD26" s="26">
        <f t="shared" ref="CD26:CE26" si="249">SUM(BX26+CA26)</f>
        <v>0</v>
      </c>
      <c r="CE26" s="26">
        <f t="shared" si="249"/>
        <v>0</v>
      </c>
      <c r="CF26" s="27">
        <f t="shared" si="171"/>
        <v>0</v>
      </c>
      <c r="CG26" s="28">
        <f>Maret!CM26</f>
        <v>1</v>
      </c>
      <c r="CH26" s="28">
        <f>Maret!CN26</f>
        <v>3</v>
      </c>
      <c r="CI26" s="26">
        <f t="shared" si="172"/>
        <v>4</v>
      </c>
      <c r="CJ26" s="25">
        <v>1</v>
      </c>
      <c r="CK26" s="25">
        <v>3</v>
      </c>
      <c r="CL26" s="26">
        <f t="shared" si="173"/>
        <v>4</v>
      </c>
      <c r="CM26" s="26">
        <f t="shared" ref="CM26:CN26" si="250">SUM(CG26+CJ26)</f>
        <v>2</v>
      </c>
      <c r="CN26" s="26">
        <f t="shared" si="250"/>
        <v>6</v>
      </c>
      <c r="CO26" s="27">
        <f t="shared" si="175"/>
        <v>8</v>
      </c>
      <c r="CP26" s="95">
        <f ca="1">IFERROR(__xludf.DUMMYFUNCTION("""COMPUTED_VALUE"""),15)</f>
        <v>15</v>
      </c>
      <c r="CQ26" s="96">
        <f ca="1">IFERROR(__xludf.DUMMYFUNCTION("""COMPUTED_VALUE"""),38)</f>
        <v>38</v>
      </c>
      <c r="CR26" s="96">
        <f ca="1">IFERROR(__xludf.DUMMYFUNCTION("""COMPUTED_VALUE"""),53)</f>
        <v>53</v>
      </c>
      <c r="CS26" s="100">
        <f ca="1">IFERROR(__xludf.DUMMYFUNCTION("""COMPUTED_VALUE"""),1)</f>
        <v>1</v>
      </c>
      <c r="CT26" s="100">
        <f ca="1">IFERROR(__xludf.DUMMYFUNCTION("""COMPUTED_VALUE"""),0)</f>
        <v>0</v>
      </c>
      <c r="CU26" s="100">
        <f ca="1">IFERROR(__xludf.DUMMYFUNCTION("""COMPUTED_VALUE"""),1)</f>
        <v>1</v>
      </c>
      <c r="CV26" s="96">
        <f ca="1">IFERROR(__xludf.DUMMYFUNCTION("""COMPUTED_VALUE"""),16)</f>
        <v>16</v>
      </c>
      <c r="CW26" s="96">
        <f ca="1">IFERROR(__xludf.DUMMYFUNCTION("""COMPUTED_VALUE"""),38)</f>
        <v>38</v>
      </c>
      <c r="CX26" s="97">
        <f ca="1">IFERROR(__xludf.DUMMYFUNCTION("""COMPUTED_VALUE"""),54)</f>
        <v>54</v>
      </c>
      <c r="CY26" s="28">
        <f>Maret!DE26</f>
        <v>0</v>
      </c>
      <c r="CZ26" s="28">
        <f>Maret!DF26</f>
        <v>0</v>
      </c>
      <c r="DA26" s="26">
        <f t="shared" si="176"/>
        <v>0</v>
      </c>
      <c r="DB26" s="25">
        <v>0</v>
      </c>
      <c r="DC26" s="25">
        <v>0</v>
      </c>
      <c r="DD26" s="26">
        <f t="shared" si="177"/>
        <v>0</v>
      </c>
      <c r="DE26" s="26">
        <f t="shared" ref="DE26:DF26" si="251">SUM(CY26+DB26)</f>
        <v>0</v>
      </c>
      <c r="DF26" s="26">
        <f t="shared" si="251"/>
        <v>0</v>
      </c>
      <c r="DG26" s="27">
        <f t="shared" si="179"/>
        <v>0</v>
      </c>
      <c r="DH26" s="30">
        <f>Maret!DN26</f>
        <v>7</v>
      </c>
      <c r="DI26" s="25">
        <f>Maret!DO26</f>
        <v>8</v>
      </c>
      <c r="DJ26" s="26">
        <f t="shared" si="180"/>
        <v>15</v>
      </c>
      <c r="DK26" s="66">
        <v>4</v>
      </c>
      <c r="DL26" s="67">
        <v>15</v>
      </c>
      <c r="DM26" s="26">
        <f t="shared" si="181"/>
        <v>19</v>
      </c>
      <c r="DN26" s="26">
        <f t="shared" ref="DN26:DO26" si="252">SUM(DH26+DK26)</f>
        <v>11</v>
      </c>
      <c r="DO26" s="26">
        <f t="shared" si="252"/>
        <v>23</v>
      </c>
      <c r="DP26" s="27">
        <f t="shared" si="183"/>
        <v>34</v>
      </c>
      <c r="DQ26" s="28">
        <f>Maret!DW26</f>
        <v>31</v>
      </c>
      <c r="DR26" s="28">
        <f>Maret!DX26</f>
        <v>46</v>
      </c>
      <c r="DS26" s="26">
        <f t="shared" si="184"/>
        <v>77</v>
      </c>
      <c r="DT26" s="25">
        <v>6</v>
      </c>
      <c r="DU26" s="25">
        <v>8</v>
      </c>
      <c r="DV26" s="26">
        <f t="shared" si="185"/>
        <v>14</v>
      </c>
      <c r="DW26" s="26">
        <f t="shared" ref="DW26:DX26" si="253">SUM(DQ26+DT26)</f>
        <v>37</v>
      </c>
      <c r="DX26" s="26">
        <f t="shared" si="253"/>
        <v>54</v>
      </c>
      <c r="DY26" s="27">
        <f t="shared" si="187"/>
        <v>91</v>
      </c>
      <c r="DZ26" s="30">
        <f>Maret!EF26</f>
        <v>24</v>
      </c>
      <c r="EA26" s="26">
        <f>Maret!EG26</f>
        <v>28</v>
      </c>
      <c r="EB26" s="26">
        <f t="shared" si="188"/>
        <v>52</v>
      </c>
      <c r="EC26" s="26"/>
      <c r="ED26" s="25">
        <v>2</v>
      </c>
      <c r="EE26" s="26">
        <f t="shared" si="189"/>
        <v>2</v>
      </c>
      <c r="EF26" s="26">
        <f t="shared" ref="EF26:EG26" si="254">SUM(DZ26+EC26)</f>
        <v>24</v>
      </c>
      <c r="EG26" s="26">
        <f t="shared" si="254"/>
        <v>30</v>
      </c>
      <c r="EH26" s="27">
        <f t="shared" si="191"/>
        <v>54</v>
      </c>
      <c r="EI26" s="30">
        <f>Maret!EO26</f>
        <v>57</v>
      </c>
      <c r="EJ26" s="26">
        <f>Maret!EP26</f>
        <v>97</v>
      </c>
      <c r="EK26" s="26">
        <f t="shared" si="192"/>
        <v>154</v>
      </c>
      <c r="EL26" s="25">
        <v>5</v>
      </c>
      <c r="EM26" s="25">
        <v>12</v>
      </c>
      <c r="EN26" s="26">
        <f t="shared" si="193"/>
        <v>17</v>
      </c>
      <c r="EO26" s="26">
        <f t="shared" ref="EO26:EP26" si="255">SUM(EI26+EL26)</f>
        <v>62</v>
      </c>
      <c r="EP26" s="26">
        <f t="shared" si="255"/>
        <v>109</v>
      </c>
      <c r="EQ26" s="27">
        <f t="shared" si="195"/>
        <v>171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30">
        <f>Maret!J27</f>
        <v>0</v>
      </c>
      <c r="E27" s="26">
        <f>Maret!K27</f>
        <v>0</v>
      </c>
      <c r="F27" s="26">
        <f t="shared" si="136"/>
        <v>0</v>
      </c>
      <c r="G27" s="68">
        <v>0</v>
      </c>
      <c r="H27" s="59">
        <v>0</v>
      </c>
      <c r="I27" s="26">
        <f t="shared" si="137"/>
        <v>0</v>
      </c>
      <c r="J27" s="26">
        <f t="shared" ref="J27:K27" si="256">SUM(D27+G27)</f>
        <v>0</v>
      </c>
      <c r="K27" s="26">
        <f t="shared" si="256"/>
        <v>0</v>
      </c>
      <c r="L27" s="27">
        <f t="shared" si="139"/>
        <v>0</v>
      </c>
      <c r="M27" s="28">
        <f>Maret!S27</f>
        <v>0</v>
      </c>
      <c r="N27" s="26">
        <f>Maret!T27</f>
        <v>1</v>
      </c>
      <c r="O27" s="26">
        <f t="shared" si="140"/>
        <v>1</v>
      </c>
      <c r="P27" s="26"/>
      <c r="Q27" s="26"/>
      <c r="R27" s="26">
        <f t="shared" si="141"/>
        <v>0</v>
      </c>
      <c r="S27" s="26">
        <f t="shared" ref="S27:T27" si="257">SUM(M27+P27)</f>
        <v>0</v>
      </c>
      <c r="T27" s="26">
        <f t="shared" si="257"/>
        <v>1</v>
      </c>
      <c r="U27" s="27">
        <f t="shared" si="143"/>
        <v>1</v>
      </c>
      <c r="V27" s="28">
        <f>Maret!AB27</f>
        <v>4</v>
      </c>
      <c r="W27" s="28">
        <f>Maret!AC27</f>
        <v>3</v>
      </c>
      <c r="X27" s="26">
        <f t="shared" si="144"/>
        <v>7</v>
      </c>
      <c r="Y27" s="68">
        <v>0</v>
      </c>
      <c r="Z27" s="59">
        <v>1</v>
      </c>
      <c r="AA27" s="26">
        <f t="shared" si="145"/>
        <v>1</v>
      </c>
      <c r="AB27" s="26">
        <f t="shared" ref="AB27:AC27" si="258">SUM(V27+Y27)</f>
        <v>4</v>
      </c>
      <c r="AC27" s="26">
        <f t="shared" si="258"/>
        <v>4</v>
      </c>
      <c r="AD27" s="27">
        <f t="shared" si="147"/>
        <v>8</v>
      </c>
      <c r="AE27" s="28">
        <f>Maret!AK27</f>
        <v>40</v>
      </c>
      <c r="AF27" s="28">
        <f>Maret!AL27</f>
        <v>118</v>
      </c>
      <c r="AG27" s="26">
        <f t="shared" si="148"/>
        <v>158</v>
      </c>
      <c r="AH27" s="25">
        <v>8</v>
      </c>
      <c r="AI27" s="25">
        <v>9</v>
      </c>
      <c r="AJ27" s="26">
        <f t="shared" si="149"/>
        <v>17</v>
      </c>
      <c r="AK27" s="26">
        <f t="shared" ref="AK27:AL27" si="259">SUM(AE27+AH27)</f>
        <v>48</v>
      </c>
      <c r="AL27" s="26">
        <f t="shared" si="259"/>
        <v>127</v>
      </c>
      <c r="AM27" s="27">
        <f t="shared" si="151"/>
        <v>175</v>
      </c>
      <c r="AN27" s="30">
        <f>Maret!AT27</f>
        <v>7</v>
      </c>
      <c r="AO27" s="26">
        <f>Maret!AU27</f>
        <v>8</v>
      </c>
      <c r="AP27" s="26">
        <f t="shared" si="152"/>
        <v>15</v>
      </c>
      <c r="AQ27" s="25">
        <v>0</v>
      </c>
      <c r="AR27" s="25">
        <v>1</v>
      </c>
      <c r="AS27" s="26">
        <f t="shared" si="153"/>
        <v>1</v>
      </c>
      <c r="AT27" s="26">
        <f t="shared" ref="AT27:AU27" si="260">SUM(AN27+AQ27)</f>
        <v>7</v>
      </c>
      <c r="AU27" s="26">
        <f t="shared" si="260"/>
        <v>9</v>
      </c>
      <c r="AV27" s="27">
        <f t="shared" si="155"/>
        <v>16</v>
      </c>
      <c r="AW27" s="28">
        <f>Maret!BC27</f>
        <v>31</v>
      </c>
      <c r="AX27" s="28">
        <f>Maret!BD27</f>
        <v>31</v>
      </c>
      <c r="AY27" s="26">
        <f t="shared" si="156"/>
        <v>62</v>
      </c>
      <c r="AZ27" s="25">
        <v>0</v>
      </c>
      <c r="BA27" s="25">
        <v>1</v>
      </c>
      <c r="BB27" s="26">
        <f t="shared" si="157"/>
        <v>1</v>
      </c>
      <c r="BC27" s="26">
        <f t="shared" ref="BC27:BD27" si="261">SUM(AW27+AZ27)</f>
        <v>31</v>
      </c>
      <c r="BD27" s="26">
        <f t="shared" si="261"/>
        <v>32</v>
      </c>
      <c r="BE27" s="27">
        <f t="shared" si="159"/>
        <v>63</v>
      </c>
      <c r="BF27" s="30">
        <f>Maret!BL27</f>
        <v>0</v>
      </c>
      <c r="BG27" s="26">
        <f>Maret!BM27</f>
        <v>0</v>
      </c>
      <c r="BH27" s="26">
        <f t="shared" si="160"/>
        <v>0</v>
      </c>
      <c r="BI27" s="48">
        <v>0</v>
      </c>
      <c r="BJ27" s="46">
        <v>0</v>
      </c>
      <c r="BK27" s="26">
        <f t="shared" si="161"/>
        <v>0</v>
      </c>
      <c r="BL27" s="26">
        <f t="shared" ref="BL27:BM27" si="262">SUM(BF27+BI27)</f>
        <v>0</v>
      </c>
      <c r="BM27" s="26">
        <f t="shared" si="262"/>
        <v>0</v>
      </c>
      <c r="BN27" s="27">
        <f t="shared" si="163"/>
        <v>0</v>
      </c>
      <c r="BO27" s="28">
        <f>Maret!BU27</f>
        <v>3</v>
      </c>
      <c r="BP27" s="28">
        <f>Maret!BV27</f>
        <v>1</v>
      </c>
      <c r="BQ27" s="26">
        <f t="shared" si="164"/>
        <v>4</v>
      </c>
      <c r="BR27" s="25">
        <v>0</v>
      </c>
      <c r="BS27" s="25">
        <v>1</v>
      </c>
      <c r="BT27" s="26">
        <f t="shared" si="165"/>
        <v>1</v>
      </c>
      <c r="BU27" s="26">
        <f t="shared" ref="BU27:BV27" si="263">SUM(BO27+BR27)</f>
        <v>3</v>
      </c>
      <c r="BV27" s="26">
        <f t="shared" si="263"/>
        <v>2</v>
      </c>
      <c r="BW27" s="27">
        <f t="shared" si="167"/>
        <v>5</v>
      </c>
      <c r="BX27" s="30">
        <f>Maret!CD27</f>
        <v>6</v>
      </c>
      <c r="BY27" s="26">
        <f>Maret!CE27</f>
        <v>7</v>
      </c>
      <c r="BZ27" s="26">
        <f t="shared" si="168"/>
        <v>13</v>
      </c>
      <c r="CA27" s="25">
        <v>2</v>
      </c>
      <c r="CB27" s="25">
        <v>2</v>
      </c>
      <c r="CC27" s="26">
        <f t="shared" si="169"/>
        <v>4</v>
      </c>
      <c r="CD27" s="26">
        <f t="shared" ref="CD27:CE27" si="264">SUM(BX27+CA27)</f>
        <v>8</v>
      </c>
      <c r="CE27" s="26">
        <f t="shared" si="264"/>
        <v>9</v>
      </c>
      <c r="CF27" s="27">
        <f t="shared" si="171"/>
        <v>17</v>
      </c>
      <c r="CG27" s="28">
        <f>Maret!CM27</f>
        <v>0</v>
      </c>
      <c r="CH27" s="28">
        <f>Maret!CN27</f>
        <v>1</v>
      </c>
      <c r="CI27" s="26">
        <f t="shared" si="172"/>
        <v>1</v>
      </c>
      <c r="CJ27" s="25">
        <v>0</v>
      </c>
      <c r="CK27" s="25">
        <v>2</v>
      </c>
      <c r="CL27" s="26">
        <f t="shared" si="173"/>
        <v>2</v>
      </c>
      <c r="CM27" s="26">
        <f t="shared" ref="CM27:CN27" si="265">SUM(CG27+CJ27)</f>
        <v>0</v>
      </c>
      <c r="CN27" s="26">
        <f t="shared" si="265"/>
        <v>3</v>
      </c>
      <c r="CO27" s="27">
        <f t="shared" si="175"/>
        <v>3</v>
      </c>
      <c r="CP27" s="95">
        <f ca="1">IFERROR(__xludf.DUMMYFUNCTION("""COMPUTED_VALUE"""),42)</f>
        <v>42</v>
      </c>
      <c r="CQ27" s="96">
        <f ca="1">IFERROR(__xludf.DUMMYFUNCTION("""COMPUTED_VALUE"""),61)</f>
        <v>61</v>
      </c>
      <c r="CR27" s="96">
        <f ca="1">IFERROR(__xludf.DUMMYFUNCTION("""COMPUTED_VALUE"""),103)</f>
        <v>103</v>
      </c>
      <c r="CS27" s="100">
        <f ca="1">IFERROR(__xludf.DUMMYFUNCTION("""COMPUTED_VALUE"""),4)</f>
        <v>4</v>
      </c>
      <c r="CT27" s="100">
        <f ca="1">IFERROR(__xludf.DUMMYFUNCTION("""COMPUTED_VALUE"""),9)</f>
        <v>9</v>
      </c>
      <c r="CU27" s="100">
        <f ca="1">IFERROR(__xludf.DUMMYFUNCTION("""COMPUTED_VALUE"""),13)</f>
        <v>13</v>
      </c>
      <c r="CV27" s="96">
        <f ca="1">IFERROR(__xludf.DUMMYFUNCTION("""COMPUTED_VALUE"""),46)</f>
        <v>46</v>
      </c>
      <c r="CW27" s="96">
        <f ca="1">IFERROR(__xludf.DUMMYFUNCTION("""COMPUTED_VALUE"""),70)</f>
        <v>70</v>
      </c>
      <c r="CX27" s="97">
        <f ca="1">IFERROR(__xludf.DUMMYFUNCTION("""COMPUTED_VALUE"""),116)</f>
        <v>116</v>
      </c>
      <c r="CY27" s="28">
        <f>Maret!DE27</f>
        <v>2</v>
      </c>
      <c r="CZ27" s="28">
        <f>Maret!DF27</f>
        <v>8</v>
      </c>
      <c r="DA27" s="26">
        <f t="shared" si="176"/>
        <v>10</v>
      </c>
      <c r="DB27" s="25">
        <v>2</v>
      </c>
      <c r="DC27" s="25">
        <v>0</v>
      </c>
      <c r="DD27" s="26">
        <f t="shared" si="177"/>
        <v>2</v>
      </c>
      <c r="DE27" s="26">
        <f t="shared" ref="DE27:DF27" si="266">SUM(CY27+DB27)</f>
        <v>4</v>
      </c>
      <c r="DF27" s="26">
        <f t="shared" si="266"/>
        <v>8</v>
      </c>
      <c r="DG27" s="27">
        <f t="shared" si="179"/>
        <v>12</v>
      </c>
      <c r="DH27" s="30">
        <f>Maret!DN27</f>
        <v>13</v>
      </c>
      <c r="DI27" s="25">
        <f>Maret!DO27</f>
        <v>17</v>
      </c>
      <c r="DJ27" s="26">
        <f t="shared" si="180"/>
        <v>30</v>
      </c>
      <c r="DK27" s="66">
        <v>6</v>
      </c>
      <c r="DL27" s="67">
        <v>8</v>
      </c>
      <c r="DM27" s="26">
        <f t="shared" si="181"/>
        <v>14</v>
      </c>
      <c r="DN27" s="26">
        <f t="shared" ref="DN27:DO27" si="267">SUM(DH27+DK27)</f>
        <v>19</v>
      </c>
      <c r="DO27" s="26">
        <f t="shared" si="267"/>
        <v>25</v>
      </c>
      <c r="DP27" s="27">
        <f t="shared" si="183"/>
        <v>44</v>
      </c>
      <c r="DQ27" s="28">
        <f>Maret!DW27</f>
        <v>31</v>
      </c>
      <c r="DR27" s="28">
        <f>Maret!DX27</f>
        <v>41</v>
      </c>
      <c r="DS27" s="26">
        <f t="shared" si="184"/>
        <v>72</v>
      </c>
      <c r="DT27" s="111">
        <v>6</v>
      </c>
      <c r="DU27" s="112">
        <v>7</v>
      </c>
      <c r="DV27" s="26">
        <f t="shared" si="185"/>
        <v>13</v>
      </c>
      <c r="DW27" s="26">
        <f t="shared" ref="DW27:DX27" si="268">SUM(DQ27+DT27)</f>
        <v>37</v>
      </c>
      <c r="DX27" s="26">
        <f t="shared" si="268"/>
        <v>48</v>
      </c>
      <c r="DY27" s="27">
        <f t="shared" si="187"/>
        <v>85</v>
      </c>
      <c r="DZ27" s="30">
        <f>Maret!EF27</f>
        <v>9</v>
      </c>
      <c r="EA27" s="26">
        <f>Maret!EG27</f>
        <v>8</v>
      </c>
      <c r="EB27" s="26">
        <f t="shared" si="188"/>
        <v>17</v>
      </c>
      <c r="EC27" s="26"/>
      <c r="ED27" s="26"/>
      <c r="EE27" s="26">
        <f t="shared" si="189"/>
        <v>0</v>
      </c>
      <c r="EF27" s="26">
        <f t="shared" ref="EF27:EG27" si="269">SUM(DZ27+EC27)</f>
        <v>9</v>
      </c>
      <c r="EG27" s="26">
        <f t="shared" si="269"/>
        <v>8</v>
      </c>
      <c r="EH27" s="27">
        <f t="shared" si="191"/>
        <v>17</v>
      </c>
      <c r="EI27" s="30">
        <f>Maret!EO27</f>
        <v>32</v>
      </c>
      <c r="EJ27" s="26">
        <f>Maret!EP27</f>
        <v>43</v>
      </c>
      <c r="EK27" s="26">
        <f t="shared" si="192"/>
        <v>75</v>
      </c>
      <c r="EL27" s="25">
        <v>4</v>
      </c>
      <c r="EM27" s="25">
        <v>4</v>
      </c>
      <c r="EN27" s="26">
        <f t="shared" si="193"/>
        <v>8</v>
      </c>
      <c r="EO27" s="26">
        <f t="shared" ref="EO27:EP27" si="270">SUM(EI27+EL27)</f>
        <v>36</v>
      </c>
      <c r="EP27" s="26">
        <f t="shared" si="270"/>
        <v>47</v>
      </c>
      <c r="EQ27" s="27">
        <f t="shared" si="195"/>
        <v>83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30">
        <f>Maret!J28</f>
        <v>0</v>
      </c>
      <c r="E28" s="26">
        <f>Maret!K28</f>
        <v>0</v>
      </c>
      <c r="F28" s="26">
        <f t="shared" si="136"/>
        <v>0</v>
      </c>
      <c r="G28" s="68">
        <v>0</v>
      </c>
      <c r="H28" s="59">
        <v>0</v>
      </c>
      <c r="I28" s="26">
        <f t="shared" si="137"/>
        <v>0</v>
      </c>
      <c r="J28" s="26">
        <f t="shared" ref="J28:K28" si="271">SUM(D28+G28)</f>
        <v>0</v>
      </c>
      <c r="K28" s="26">
        <f t="shared" si="271"/>
        <v>0</v>
      </c>
      <c r="L28" s="27">
        <f t="shared" si="139"/>
        <v>0</v>
      </c>
      <c r="M28" s="28">
        <f>Maret!S28</f>
        <v>0</v>
      </c>
      <c r="N28" s="26">
        <f>Maret!T28</f>
        <v>0</v>
      </c>
      <c r="O28" s="26">
        <f t="shared" si="140"/>
        <v>0</v>
      </c>
      <c r="P28" s="26"/>
      <c r="Q28" s="26"/>
      <c r="R28" s="26">
        <f t="shared" si="141"/>
        <v>0</v>
      </c>
      <c r="S28" s="26">
        <f t="shared" ref="S28:T28" si="272">SUM(M28+P28)</f>
        <v>0</v>
      </c>
      <c r="T28" s="26">
        <f t="shared" si="272"/>
        <v>0</v>
      </c>
      <c r="U28" s="27">
        <f t="shared" si="143"/>
        <v>0</v>
      </c>
      <c r="V28" s="28">
        <f>Maret!AB28</f>
        <v>4</v>
      </c>
      <c r="W28" s="28">
        <f>Maret!AC28</f>
        <v>3</v>
      </c>
      <c r="X28" s="26">
        <f t="shared" si="144"/>
        <v>7</v>
      </c>
      <c r="Y28" s="68">
        <v>0</v>
      </c>
      <c r="Z28" s="59">
        <v>1</v>
      </c>
      <c r="AA28" s="26">
        <f t="shared" si="145"/>
        <v>1</v>
      </c>
      <c r="AB28" s="26">
        <f t="shared" ref="AB28:AC28" si="273">SUM(V28+Y28)</f>
        <v>4</v>
      </c>
      <c r="AC28" s="26">
        <f t="shared" si="273"/>
        <v>4</v>
      </c>
      <c r="AD28" s="27">
        <f t="shared" si="147"/>
        <v>8</v>
      </c>
      <c r="AE28" s="28">
        <f>Maret!AK28</f>
        <v>40</v>
      </c>
      <c r="AF28" s="28">
        <f>Maret!AL28</f>
        <v>118</v>
      </c>
      <c r="AG28" s="26">
        <f t="shared" si="148"/>
        <v>158</v>
      </c>
      <c r="AH28" s="25">
        <v>8</v>
      </c>
      <c r="AI28" s="25">
        <v>9</v>
      </c>
      <c r="AJ28" s="26">
        <f t="shared" si="149"/>
        <v>17</v>
      </c>
      <c r="AK28" s="26">
        <f t="shared" ref="AK28:AL28" si="274">SUM(AE28+AH28)</f>
        <v>48</v>
      </c>
      <c r="AL28" s="26">
        <f t="shared" si="274"/>
        <v>127</v>
      </c>
      <c r="AM28" s="27">
        <f t="shared" si="151"/>
        <v>175</v>
      </c>
      <c r="AN28" s="30">
        <f>Maret!AT28</f>
        <v>7</v>
      </c>
      <c r="AO28" s="26">
        <f>Maret!AU28</f>
        <v>8</v>
      </c>
      <c r="AP28" s="26">
        <f t="shared" si="152"/>
        <v>15</v>
      </c>
      <c r="AQ28" s="25">
        <v>0</v>
      </c>
      <c r="AR28" s="25">
        <v>1</v>
      </c>
      <c r="AS28" s="26">
        <f t="shared" si="153"/>
        <v>1</v>
      </c>
      <c r="AT28" s="26">
        <f t="shared" ref="AT28:AU28" si="275">SUM(AN28+AQ28)</f>
        <v>7</v>
      </c>
      <c r="AU28" s="26">
        <f t="shared" si="275"/>
        <v>9</v>
      </c>
      <c r="AV28" s="27">
        <f t="shared" si="155"/>
        <v>16</v>
      </c>
      <c r="AW28" s="28">
        <f>Maret!BC28</f>
        <v>0</v>
      </c>
      <c r="AX28" s="28">
        <f>Maret!BD28</f>
        <v>0</v>
      </c>
      <c r="AY28" s="26">
        <f t="shared" si="156"/>
        <v>0</v>
      </c>
      <c r="AZ28" s="25">
        <v>0</v>
      </c>
      <c r="BA28" s="25">
        <v>0</v>
      </c>
      <c r="BB28" s="26">
        <f t="shared" si="157"/>
        <v>0</v>
      </c>
      <c r="BC28" s="26">
        <f t="shared" ref="BC28:BD28" si="276">SUM(AW28+AZ28)</f>
        <v>0</v>
      </c>
      <c r="BD28" s="26">
        <f t="shared" si="276"/>
        <v>0</v>
      </c>
      <c r="BE28" s="27">
        <f t="shared" si="159"/>
        <v>0</v>
      </c>
      <c r="BF28" s="30">
        <f>Maret!BL28</f>
        <v>3</v>
      </c>
      <c r="BG28" s="26">
        <f>Maret!BM28</f>
        <v>3</v>
      </c>
      <c r="BH28" s="26">
        <f t="shared" si="160"/>
        <v>6</v>
      </c>
      <c r="BI28" s="48">
        <v>0</v>
      </c>
      <c r="BJ28" s="46">
        <v>0</v>
      </c>
      <c r="BK28" s="26">
        <f t="shared" si="161"/>
        <v>0</v>
      </c>
      <c r="BL28" s="26">
        <f t="shared" ref="BL28:BM28" si="277">SUM(BF28+BI28)</f>
        <v>3</v>
      </c>
      <c r="BM28" s="26">
        <f t="shared" si="277"/>
        <v>3</v>
      </c>
      <c r="BN28" s="27">
        <f t="shared" si="163"/>
        <v>6</v>
      </c>
      <c r="BO28" s="28">
        <f>Maret!BU28</f>
        <v>2</v>
      </c>
      <c r="BP28" s="28">
        <f>Maret!BV28</f>
        <v>1</v>
      </c>
      <c r="BQ28" s="26">
        <f t="shared" si="164"/>
        <v>3</v>
      </c>
      <c r="BR28" s="25">
        <v>0</v>
      </c>
      <c r="BS28" s="25">
        <v>0</v>
      </c>
      <c r="BT28" s="26">
        <f t="shared" si="165"/>
        <v>0</v>
      </c>
      <c r="BU28" s="26">
        <f t="shared" ref="BU28:BV28" si="278">SUM(BO28+BR28)</f>
        <v>2</v>
      </c>
      <c r="BV28" s="26">
        <f t="shared" si="278"/>
        <v>1</v>
      </c>
      <c r="BW28" s="27">
        <f t="shared" si="167"/>
        <v>3</v>
      </c>
      <c r="BX28" s="30">
        <f>Maret!CD28</f>
        <v>6</v>
      </c>
      <c r="BY28" s="26">
        <f>Maret!CE28</f>
        <v>7</v>
      </c>
      <c r="BZ28" s="26">
        <f t="shared" si="168"/>
        <v>13</v>
      </c>
      <c r="CA28" s="25">
        <v>2</v>
      </c>
      <c r="CB28" s="25">
        <v>2</v>
      </c>
      <c r="CC28" s="26">
        <f t="shared" si="169"/>
        <v>4</v>
      </c>
      <c r="CD28" s="26">
        <f t="shared" ref="CD28:CE28" si="279">SUM(BX28+CA28)</f>
        <v>8</v>
      </c>
      <c r="CE28" s="26">
        <f t="shared" si="279"/>
        <v>9</v>
      </c>
      <c r="CF28" s="27">
        <f t="shared" si="171"/>
        <v>17</v>
      </c>
      <c r="CG28" s="28">
        <f>Maret!CM28</f>
        <v>0</v>
      </c>
      <c r="CH28" s="28">
        <f>Maret!CN28</f>
        <v>1</v>
      </c>
      <c r="CI28" s="26">
        <f t="shared" si="172"/>
        <v>1</v>
      </c>
      <c r="CJ28" s="25">
        <v>0</v>
      </c>
      <c r="CK28" s="25">
        <v>2</v>
      </c>
      <c r="CL28" s="26">
        <f t="shared" si="173"/>
        <v>2</v>
      </c>
      <c r="CM28" s="26">
        <f t="shared" ref="CM28:CN28" si="280">SUM(CG28+CJ28)</f>
        <v>0</v>
      </c>
      <c r="CN28" s="26">
        <f t="shared" si="280"/>
        <v>3</v>
      </c>
      <c r="CO28" s="27">
        <f t="shared" si="175"/>
        <v>3</v>
      </c>
      <c r="CP28" s="95">
        <f ca="1">IFERROR(__xludf.DUMMYFUNCTION("""COMPUTED_VALUE"""),42)</f>
        <v>42</v>
      </c>
      <c r="CQ28" s="96">
        <f ca="1">IFERROR(__xludf.DUMMYFUNCTION("""COMPUTED_VALUE"""),61)</f>
        <v>61</v>
      </c>
      <c r="CR28" s="96">
        <f ca="1">IFERROR(__xludf.DUMMYFUNCTION("""COMPUTED_VALUE"""),103)</f>
        <v>103</v>
      </c>
      <c r="CS28" s="100">
        <f ca="1">IFERROR(__xludf.DUMMYFUNCTION("""COMPUTED_VALUE"""),4)</f>
        <v>4</v>
      </c>
      <c r="CT28" s="100">
        <f ca="1">IFERROR(__xludf.DUMMYFUNCTION("""COMPUTED_VALUE"""),9)</f>
        <v>9</v>
      </c>
      <c r="CU28" s="100">
        <f ca="1">IFERROR(__xludf.DUMMYFUNCTION("""COMPUTED_VALUE"""),13)</f>
        <v>13</v>
      </c>
      <c r="CV28" s="96">
        <f ca="1">IFERROR(__xludf.DUMMYFUNCTION("""COMPUTED_VALUE"""),46)</f>
        <v>46</v>
      </c>
      <c r="CW28" s="96">
        <f ca="1">IFERROR(__xludf.DUMMYFUNCTION("""COMPUTED_VALUE"""),70)</f>
        <v>70</v>
      </c>
      <c r="CX28" s="97">
        <f ca="1">IFERROR(__xludf.DUMMYFUNCTION("""COMPUTED_VALUE"""),116)</f>
        <v>116</v>
      </c>
      <c r="CY28" s="28">
        <f>Maret!DE28</f>
        <v>2</v>
      </c>
      <c r="CZ28" s="28">
        <f>Maret!DF28</f>
        <v>7</v>
      </c>
      <c r="DA28" s="26">
        <f t="shared" si="176"/>
        <v>9</v>
      </c>
      <c r="DB28" s="25">
        <v>2</v>
      </c>
      <c r="DC28" s="25">
        <v>0</v>
      </c>
      <c r="DD28" s="26">
        <f t="shared" si="177"/>
        <v>2</v>
      </c>
      <c r="DE28" s="26">
        <f t="shared" ref="DE28:DF28" si="281">SUM(CY28+DB28)</f>
        <v>4</v>
      </c>
      <c r="DF28" s="26">
        <f t="shared" si="281"/>
        <v>7</v>
      </c>
      <c r="DG28" s="27">
        <f t="shared" si="179"/>
        <v>11</v>
      </c>
      <c r="DH28" s="30">
        <f>Maret!DN28</f>
        <v>17</v>
      </c>
      <c r="DI28" s="25">
        <f>Maret!DO28</f>
        <v>25</v>
      </c>
      <c r="DJ28" s="26">
        <f t="shared" si="180"/>
        <v>42</v>
      </c>
      <c r="DK28" s="66">
        <v>7</v>
      </c>
      <c r="DL28" s="67">
        <v>11</v>
      </c>
      <c r="DM28" s="26">
        <f t="shared" si="181"/>
        <v>18</v>
      </c>
      <c r="DN28" s="26">
        <f t="shared" ref="DN28:DO28" si="282">SUM(DH28+DK28)</f>
        <v>24</v>
      </c>
      <c r="DO28" s="26">
        <f t="shared" si="282"/>
        <v>36</v>
      </c>
      <c r="DP28" s="27">
        <f t="shared" si="183"/>
        <v>60</v>
      </c>
      <c r="DQ28" s="28">
        <f>Maret!DW28</f>
        <v>31</v>
      </c>
      <c r="DR28" s="28">
        <f>Maret!DX28</f>
        <v>41</v>
      </c>
      <c r="DS28" s="26">
        <f t="shared" si="184"/>
        <v>72</v>
      </c>
      <c r="DT28" s="113">
        <v>6</v>
      </c>
      <c r="DU28" s="114">
        <v>7</v>
      </c>
      <c r="DV28" s="26">
        <f t="shared" si="185"/>
        <v>13</v>
      </c>
      <c r="DW28" s="26">
        <f t="shared" ref="DW28:DX28" si="283">SUM(DQ28+DT28)</f>
        <v>37</v>
      </c>
      <c r="DX28" s="26">
        <f t="shared" si="283"/>
        <v>48</v>
      </c>
      <c r="DY28" s="27">
        <f t="shared" si="187"/>
        <v>85</v>
      </c>
      <c r="DZ28" s="30">
        <f>Maret!EF28</f>
        <v>9</v>
      </c>
      <c r="EA28" s="26">
        <f>Maret!EG28</f>
        <v>8</v>
      </c>
      <c r="EB28" s="26">
        <f t="shared" si="188"/>
        <v>17</v>
      </c>
      <c r="EC28" s="26"/>
      <c r="ED28" s="26"/>
      <c r="EE28" s="26">
        <f t="shared" si="189"/>
        <v>0</v>
      </c>
      <c r="EF28" s="26">
        <f t="shared" ref="EF28:EG28" si="284">SUM(DZ28+EC28)</f>
        <v>9</v>
      </c>
      <c r="EG28" s="26">
        <f t="shared" si="284"/>
        <v>8</v>
      </c>
      <c r="EH28" s="27">
        <f t="shared" si="191"/>
        <v>17</v>
      </c>
      <c r="EI28" s="30">
        <f>Maret!EO28</f>
        <v>31</v>
      </c>
      <c r="EJ28" s="26">
        <f>Maret!EP28</f>
        <v>39</v>
      </c>
      <c r="EK28" s="26">
        <f t="shared" si="192"/>
        <v>70</v>
      </c>
      <c r="EL28" s="25">
        <v>4</v>
      </c>
      <c r="EM28" s="25">
        <v>4</v>
      </c>
      <c r="EN28" s="26">
        <f t="shared" si="193"/>
        <v>8</v>
      </c>
      <c r="EO28" s="26">
        <f t="shared" ref="EO28:EP28" si="285">SUM(EI28+EL28)</f>
        <v>35</v>
      </c>
      <c r="EP28" s="26">
        <f t="shared" si="285"/>
        <v>43</v>
      </c>
      <c r="EQ28" s="27">
        <f t="shared" si="195"/>
        <v>78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30">
        <f>Maret!J29</f>
        <v>31</v>
      </c>
      <c r="E29" s="26">
        <f>Maret!K29</f>
        <v>64</v>
      </c>
      <c r="F29" s="26">
        <f t="shared" si="136"/>
        <v>95</v>
      </c>
      <c r="G29" s="68">
        <v>7</v>
      </c>
      <c r="H29" s="59">
        <v>16</v>
      </c>
      <c r="I29" s="26">
        <f t="shared" si="137"/>
        <v>23</v>
      </c>
      <c r="J29" s="26">
        <f t="shared" ref="J29:K29" si="286">SUM(D29+G29)</f>
        <v>38</v>
      </c>
      <c r="K29" s="26">
        <f t="shared" si="286"/>
        <v>80</v>
      </c>
      <c r="L29" s="27">
        <f t="shared" si="139"/>
        <v>118</v>
      </c>
      <c r="M29" s="28">
        <f>Maret!S29</f>
        <v>21</v>
      </c>
      <c r="N29" s="26">
        <f>Maret!T29</f>
        <v>43</v>
      </c>
      <c r="O29" s="26">
        <f t="shared" si="140"/>
        <v>64</v>
      </c>
      <c r="P29" s="25">
        <v>3</v>
      </c>
      <c r="Q29" s="25">
        <v>4</v>
      </c>
      <c r="R29" s="26">
        <f t="shared" si="141"/>
        <v>7</v>
      </c>
      <c r="S29" s="26">
        <f t="shared" ref="S29:T29" si="287">SUM(M29+P29)</f>
        <v>24</v>
      </c>
      <c r="T29" s="26">
        <f t="shared" si="287"/>
        <v>47</v>
      </c>
      <c r="U29" s="27">
        <f t="shared" si="143"/>
        <v>71</v>
      </c>
      <c r="V29" s="28">
        <f>Maret!AB29</f>
        <v>58</v>
      </c>
      <c r="W29" s="28">
        <f>Maret!AC29</f>
        <v>143</v>
      </c>
      <c r="X29" s="26">
        <f t="shared" si="144"/>
        <v>201</v>
      </c>
      <c r="Y29" s="68">
        <v>10</v>
      </c>
      <c r="Z29" s="59">
        <v>31</v>
      </c>
      <c r="AA29" s="26">
        <f t="shared" si="145"/>
        <v>41</v>
      </c>
      <c r="AB29" s="26">
        <f t="shared" ref="AB29:AC29" si="288">SUM(V29+Y29)</f>
        <v>68</v>
      </c>
      <c r="AC29" s="26">
        <f t="shared" si="288"/>
        <v>174</v>
      </c>
      <c r="AD29" s="27">
        <f t="shared" si="147"/>
        <v>242</v>
      </c>
      <c r="AE29" s="28">
        <f>Maret!AK29</f>
        <v>71</v>
      </c>
      <c r="AF29" s="28">
        <f>Maret!AL29</f>
        <v>212</v>
      </c>
      <c r="AG29" s="26">
        <f t="shared" si="148"/>
        <v>283</v>
      </c>
      <c r="AH29" s="25">
        <v>16</v>
      </c>
      <c r="AI29" s="25">
        <v>24</v>
      </c>
      <c r="AJ29" s="26">
        <f t="shared" si="149"/>
        <v>40</v>
      </c>
      <c r="AK29" s="26">
        <f t="shared" ref="AK29:AL29" si="289">SUM(AE29+AH29)</f>
        <v>87</v>
      </c>
      <c r="AL29" s="26">
        <f t="shared" si="289"/>
        <v>236</v>
      </c>
      <c r="AM29" s="27">
        <f t="shared" si="151"/>
        <v>323</v>
      </c>
      <c r="AN29" s="30">
        <f>Maret!AT29</f>
        <v>69</v>
      </c>
      <c r="AO29" s="26">
        <f>Maret!AU29</f>
        <v>176</v>
      </c>
      <c r="AP29" s="26">
        <f t="shared" si="152"/>
        <v>245</v>
      </c>
      <c r="AQ29" s="25">
        <v>4</v>
      </c>
      <c r="AR29" s="25">
        <v>12</v>
      </c>
      <c r="AS29" s="26">
        <f t="shared" si="153"/>
        <v>16</v>
      </c>
      <c r="AT29" s="26">
        <f t="shared" ref="AT29:AU29" si="290">SUM(AN29+AQ29)</f>
        <v>73</v>
      </c>
      <c r="AU29" s="26">
        <f t="shared" si="290"/>
        <v>188</v>
      </c>
      <c r="AV29" s="27">
        <f t="shared" si="155"/>
        <v>261</v>
      </c>
      <c r="AW29" s="28">
        <f>Maret!BC29</f>
        <v>154</v>
      </c>
      <c r="AX29" s="28">
        <f>Maret!BD29</f>
        <v>283</v>
      </c>
      <c r="AY29" s="26">
        <f t="shared" si="156"/>
        <v>437</v>
      </c>
      <c r="AZ29" s="25">
        <v>31</v>
      </c>
      <c r="BA29" s="25">
        <v>93</v>
      </c>
      <c r="BB29" s="26">
        <f t="shared" si="157"/>
        <v>124</v>
      </c>
      <c r="BC29" s="26">
        <f t="shared" ref="BC29:BD29" si="291">SUM(AW29+AZ29)</f>
        <v>185</v>
      </c>
      <c r="BD29" s="26">
        <f t="shared" si="291"/>
        <v>376</v>
      </c>
      <c r="BE29" s="27">
        <f t="shared" si="159"/>
        <v>561</v>
      </c>
      <c r="BF29" s="30">
        <f>Maret!BL29</f>
        <v>5</v>
      </c>
      <c r="BG29" s="26">
        <f>Maret!BM29</f>
        <v>20</v>
      </c>
      <c r="BH29" s="26">
        <f t="shared" si="160"/>
        <v>25</v>
      </c>
      <c r="BI29" s="48">
        <v>0</v>
      </c>
      <c r="BJ29" s="46">
        <v>10</v>
      </c>
      <c r="BK29" s="26">
        <f t="shared" si="161"/>
        <v>10</v>
      </c>
      <c r="BL29" s="26">
        <f t="shared" ref="BL29:BM29" si="292">SUM(BF29+BI29)</f>
        <v>5</v>
      </c>
      <c r="BM29" s="26">
        <f t="shared" si="292"/>
        <v>30</v>
      </c>
      <c r="BN29" s="27">
        <f t="shared" si="163"/>
        <v>35</v>
      </c>
      <c r="BO29" s="28">
        <f>Maret!BU29</f>
        <v>28</v>
      </c>
      <c r="BP29" s="28">
        <f>Maret!BV29</f>
        <v>71</v>
      </c>
      <c r="BQ29" s="26">
        <f t="shared" si="164"/>
        <v>99</v>
      </c>
      <c r="BR29" s="25">
        <v>4</v>
      </c>
      <c r="BS29" s="25">
        <v>8</v>
      </c>
      <c r="BT29" s="26">
        <f t="shared" si="165"/>
        <v>12</v>
      </c>
      <c r="BU29" s="26">
        <f t="shared" ref="BU29:BV29" si="293">SUM(BO29+BR29)</f>
        <v>32</v>
      </c>
      <c r="BV29" s="26">
        <f t="shared" si="293"/>
        <v>79</v>
      </c>
      <c r="BW29" s="27">
        <f t="shared" si="167"/>
        <v>111</v>
      </c>
      <c r="BX29" s="30">
        <f>Maret!CD29</f>
        <v>22</v>
      </c>
      <c r="BY29" s="26">
        <f>Maret!CE29</f>
        <v>60</v>
      </c>
      <c r="BZ29" s="26">
        <f t="shared" si="168"/>
        <v>82</v>
      </c>
      <c r="CA29" s="25">
        <v>20</v>
      </c>
      <c r="CB29" s="25">
        <v>39</v>
      </c>
      <c r="CC29" s="26">
        <f t="shared" si="169"/>
        <v>59</v>
      </c>
      <c r="CD29" s="26">
        <f t="shared" ref="CD29:CE29" si="294">SUM(BX29+CA29)</f>
        <v>42</v>
      </c>
      <c r="CE29" s="26">
        <f t="shared" si="294"/>
        <v>99</v>
      </c>
      <c r="CF29" s="27">
        <f t="shared" si="171"/>
        <v>141</v>
      </c>
      <c r="CG29" s="28">
        <f>Maret!CM29</f>
        <v>56</v>
      </c>
      <c r="CH29" s="28">
        <f>Maret!CN29</f>
        <v>168</v>
      </c>
      <c r="CI29" s="26">
        <f t="shared" si="172"/>
        <v>224</v>
      </c>
      <c r="CJ29" s="25">
        <v>10</v>
      </c>
      <c r="CK29" s="25">
        <v>12</v>
      </c>
      <c r="CL29" s="26">
        <f t="shared" si="173"/>
        <v>22</v>
      </c>
      <c r="CM29" s="26">
        <f t="shared" ref="CM29:CN29" si="295">SUM(CG29+CJ29)</f>
        <v>66</v>
      </c>
      <c r="CN29" s="26">
        <f t="shared" si="295"/>
        <v>180</v>
      </c>
      <c r="CO29" s="27">
        <f t="shared" si="175"/>
        <v>246</v>
      </c>
      <c r="CP29" s="95">
        <f ca="1">IFERROR(__xludf.DUMMYFUNCTION("""COMPUTED_VALUE"""),35)</f>
        <v>35</v>
      </c>
      <c r="CQ29" s="96">
        <f ca="1">IFERROR(__xludf.DUMMYFUNCTION("""COMPUTED_VALUE"""),88)</f>
        <v>88</v>
      </c>
      <c r="CR29" s="96">
        <f ca="1">IFERROR(__xludf.DUMMYFUNCTION("""COMPUTED_VALUE"""),123)</f>
        <v>123</v>
      </c>
      <c r="CS29" s="100">
        <f ca="1">IFERROR(__xludf.DUMMYFUNCTION("""COMPUTED_VALUE"""),10)</f>
        <v>10</v>
      </c>
      <c r="CT29" s="100">
        <f ca="1">IFERROR(__xludf.DUMMYFUNCTION("""COMPUTED_VALUE"""),15)</f>
        <v>15</v>
      </c>
      <c r="CU29" s="100">
        <f ca="1">IFERROR(__xludf.DUMMYFUNCTION("""COMPUTED_VALUE"""),25)</f>
        <v>25</v>
      </c>
      <c r="CV29" s="96">
        <f ca="1">IFERROR(__xludf.DUMMYFUNCTION("""COMPUTED_VALUE"""),45)</f>
        <v>45</v>
      </c>
      <c r="CW29" s="96">
        <f ca="1">IFERROR(__xludf.DUMMYFUNCTION("""COMPUTED_VALUE"""),103)</f>
        <v>103</v>
      </c>
      <c r="CX29" s="97">
        <f ca="1">IFERROR(__xludf.DUMMYFUNCTION("""COMPUTED_VALUE"""),148)</f>
        <v>148</v>
      </c>
      <c r="CY29" s="28">
        <f>Maret!DE29</f>
        <v>12</v>
      </c>
      <c r="CZ29" s="28">
        <f>Maret!DF29</f>
        <v>33</v>
      </c>
      <c r="DA29" s="26">
        <f t="shared" si="176"/>
        <v>45</v>
      </c>
      <c r="DB29" s="25">
        <v>2</v>
      </c>
      <c r="DC29" s="25">
        <v>9</v>
      </c>
      <c r="DD29" s="26">
        <f t="shared" si="177"/>
        <v>11</v>
      </c>
      <c r="DE29" s="26">
        <f t="shared" ref="DE29:DF29" si="296">SUM(CY29+DB29)</f>
        <v>14</v>
      </c>
      <c r="DF29" s="26">
        <f t="shared" si="296"/>
        <v>42</v>
      </c>
      <c r="DG29" s="27">
        <f t="shared" si="179"/>
        <v>56</v>
      </c>
      <c r="DH29" s="30">
        <f>Maret!DN29</f>
        <v>88</v>
      </c>
      <c r="DI29" s="25">
        <f>Maret!DO29</f>
        <v>187</v>
      </c>
      <c r="DJ29" s="26">
        <f t="shared" si="180"/>
        <v>275</v>
      </c>
      <c r="DK29" s="66">
        <v>41</v>
      </c>
      <c r="DL29" s="67">
        <v>112</v>
      </c>
      <c r="DM29" s="26">
        <f t="shared" si="181"/>
        <v>153</v>
      </c>
      <c r="DN29" s="26">
        <f t="shared" ref="DN29:DO29" si="297">SUM(DH29+DK29)</f>
        <v>129</v>
      </c>
      <c r="DO29" s="26">
        <f t="shared" si="297"/>
        <v>299</v>
      </c>
      <c r="DP29" s="27">
        <f t="shared" si="183"/>
        <v>428</v>
      </c>
      <c r="DQ29" s="28">
        <f>Maret!DW29</f>
        <v>37</v>
      </c>
      <c r="DR29" s="28">
        <f>Maret!DX29</f>
        <v>82</v>
      </c>
      <c r="DS29" s="26">
        <f t="shared" si="184"/>
        <v>119</v>
      </c>
      <c r="DT29" s="113">
        <v>12</v>
      </c>
      <c r="DU29" s="114">
        <v>21</v>
      </c>
      <c r="DV29" s="26">
        <f t="shared" si="185"/>
        <v>33</v>
      </c>
      <c r="DW29" s="26">
        <f t="shared" ref="DW29:DX29" si="298">SUM(DQ29+DT29)</f>
        <v>49</v>
      </c>
      <c r="DX29" s="26">
        <f t="shared" si="298"/>
        <v>103</v>
      </c>
      <c r="DY29" s="27">
        <f t="shared" si="187"/>
        <v>152</v>
      </c>
      <c r="DZ29" s="30">
        <f>Maret!EF29</f>
        <v>63</v>
      </c>
      <c r="EA29" s="26">
        <f>Maret!EG29</f>
        <v>124</v>
      </c>
      <c r="EB29" s="26">
        <f t="shared" si="188"/>
        <v>187</v>
      </c>
      <c r="EC29" s="25">
        <v>5</v>
      </c>
      <c r="ED29" s="25">
        <v>10</v>
      </c>
      <c r="EE29" s="26">
        <f t="shared" si="189"/>
        <v>15</v>
      </c>
      <c r="EF29" s="26">
        <f t="shared" ref="EF29:EG29" si="299">SUM(DZ29+EC29)</f>
        <v>68</v>
      </c>
      <c r="EG29" s="26">
        <f t="shared" si="299"/>
        <v>134</v>
      </c>
      <c r="EH29" s="27">
        <f t="shared" si="191"/>
        <v>202</v>
      </c>
      <c r="EI29" s="30">
        <f>Maret!EO29</f>
        <v>46</v>
      </c>
      <c r="EJ29" s="26">
        <f>Maret!EP29</f>
        <v>71</v>
      </c>
      <c r="EK29" s="26">
        <f t="shared" si="192"/>
        <v>117</v>
      </c>
      <c r="EL29" s="25">
        <v>5</v>
      </c>
      <c r="EM29" s="25">
        <v>15</v>
      </c>
      <c r="EN29" s="26">
        <f t="shared" si="193"/>
        <v>20</v>
      </c>
      <c r="EO29" s="26">
        <f t="shared" ref="EO29:EP29" si="300">SUM(EI29+EL29)</f>
        <v>51</v>
      </c>
      <c r="EP29" s="26">
        <f t="shared" si="300"/>
        <v>86</v>
      </c>
      <c r="EQ29" s="27">
        <f t="shared" si="195"/>
        <v>137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30">
        <f>Maret!J30</f>
        <v>0</v>
      </c>
      <c r="E30" s="26">
        <f>Maret!K30</f>
        <v>0</v>
      </c>
      <c r="F30" s="26">
        <f t="shared" si="136"/>
        <v>0</v>
      </c>
      <c r="G30" s="68">
        <v>0</v>
      </c>
      <c r="H30" s="59">
        <v>0</v>
      </c>
      <c r="I30" s="26">
        <f t="shared" si="137"/>
        <v>0</v>
      </c>
      <c r="J30" s="26">
        <f t="shared" ref="J30:K30" si="301">SUM(D30+G30)</f>
        <v>0</v>
      </c>
      <c r="K30" s="26">
        <f t="shared" si="301"/>
        <v>0</v>
      </c>
      <c r="L30" s="27">
        <f t="shared" si="139"/>
        <v>0</v>
      </c>
      <c r="M30" s="28">
        <f>Maret!S30</f>
        <v>0</v>
      </c>
      <c r="N30" s="26">
        <f>Maret!T30</f>
        <v>0</v>
      </c>
      <c r="O30" s="26">
        <f t="shared" si="140"/>
        <v>0</v>
      </c>
      <c r="P30" s="26"/>
      <c r="Q30" s="26"/>
      <c r="R30" s="26">
        <f t="shared" si="141"/>
        <v>0</v>
      </c>
      <c r="S30" s="26">
        <f t="shared" ref="S30:T30" si="302">SUM(M30+P30)</f>
        <v>0</v>
      </c>
      <c r="T30" s="26">
        <f t="shared" si="302"/>
        <v>0</v>
      </c>
      <c r="U30" s="27">
        <f t="shared" si="143"/>
        <v>0</v>
      </c>
      <c r="V30" s="28">
        <f>Maret!AB30</f>
        <v>0</v>
      </c>
      <c r="W30" s="28">
        <f>Maret!AC30</f>
        <v>2</v>
      </c>
      <c r="X30" s="26">
        <f t="shared" si="144"/>
        <v>2</v>
      </c>
      <c r="Y30" s="68">
        <v>0</v>
      </c>
      <c r="Z30" s="59">
        <v>0</v>
      </c>
      <c r="AA30" s="26">
        <f t="shared" si="145"/>
        <v>0</v>
      </c>
      <c r="AB30" s="26">
        <f t="shared" ref="AB30:AC30" si="303">SUM(V30+Y30)</f>
        <v>0</v>
      </c>
      <c r="AC30" s="26">
        <f t="shared" si="303"/>
        <v>2</v>
      </c>
      <c r="AD30" s="27">
        <f t="shared" si="147"/>
        <v>2</v>
      </c>
      <c r="AE30" s="28">
        <f>Maret!AK30</f>
        <v>16</v>
      </c>
      <c r="AF30" s="28">
        <f>Maret!AL30</f>
        <v>32</v>
      </c>
      <c r="AG30" s="26">
        <f t="shared" si="148"/>
        <v>48</v>
      </c>
      <c r="AH30" s="25">
        <v>1</v>
      </c>
      <c r="AI30" s="25">
        <v>1</v>
      </c>
      <c r="AJ30" s="26">
        <f t="shared" si="149"/>
        <v>2</v>
      </c>
      <c r="AK30" s="26">
        <f t="shared" ref="AK30:AL30" si="304">SUM(AE30+AH30)</f>
        <v>17</v>
      </c>
      <c r="AL30" s="26">
        <f t="shared" si="304"/>
        <v>33</v>
      </c>
      <c r="AM30" s="27">
        <f t="shared" si="151"/>
        <v>50</v>
      </c>
      <c r="AN30" s="30">
        <f>Maret!AT30</f>
        <v>5</v>
      </c>
      <c r="AO30" s="26">
        <f>Maret!AU30</f>
        <v>3</v>
      </c>
      <c r="AP30" s="26">
        <f t="shared" si="152"/>
        <v>8</v>
      </c>
      <c r="AQ30" s="25">
        <v>0</v>
      </c>
      <c r="AR30" s="25">
        <v>0</v>
      </c>
      <c r="AS30" s="26">
        <f t="shared" si="153"/>
        <v>0</v>
      </c>
      <c r="AT30" s="26">
        <f t="shared" ref="AT30:AU30" si="305">SUM(AN30+AQ30)</f>
        <v>5</v>
      </c>
      <c r="AU30" s="26">
        <f t="shared" si="305"/>
        <v>3</v>
      </c>
      <c r="AV30" s="27">
        <f t="shared" si="155"/>
        <v>8</v>
      </c>
      <c r="AW30" s="28">
        <f>Maret!BC30</f>
        <v>32</v>
      </c>
      <c r="AX30" s="28">
        <f>Maret!BD30</f>
        <v>32</v>
      </c>
      <c r="AY30" s="26">
        <f t="shared" si="156"/>
        <v>64</v>
      </c>
      <c r="AZ30" s="25">
        <v>0</v>
      </c>
      <c r="BA30" s="25">
        <v>1</v>
      </c>
      <c r="BB30" s="26">
        <f t="shared" si="157"/>
        <v>1</v>
      </c>
      <c r="BC30" s="26">
        <f t="shared" ref="BC30:BD30" si="306">SUM(AW30+AZ30)</f>
        <v>32</v>
      </c>
      <c r="BD30" s="26">
        <f t="shared" si="306"/>
        <v>33</v>
      </c>
      <c r="BE30" s="27">
        <f t="shared" si="159"/>
        <v>65</v>
      </c>
      <c r="BF30" s="30">
        <f>Maret!BL30</f>
        <v>0</v>
      </c>
      <c r="BG30" s="26">
        <f>Maret!BM30</f>
        <v>0</v>
      </c>
      <c r="BH30" s="26">
        <f t="shared" si="160"/>
        <v>0</v>
      </c>
      <c r="BI30" s="48">
        <v>0</v>
      </c>
      <c r="BJ30" s="46">
        <v>0</v>
      </c>
      <c r="BK30" s="26">
        <f t="shared" si="161"/>
        <v>0</v>
      </c>
      <c r="BL30" s="26">
        <f t="shared" ref="BL30:BM30" si="307">SUM(BF30+BI30)</f>
        <v>0</v>
      </c>
      <c r="BM30" s="26">
        <f t="shared" si="307"/>
        <v>0</v>
      </c>
      <c r="BN30" s="27">
        <f t="shared" si="163"/>
        <v>0</v>
      </c>
      <c r="BO30" s="28">
        <f>Maret!BU30</f>
        <v>0</v>
      </c>
      <c r="BP30" s="28">
        <f>Maret!BV30</f>
        <v>2</v>
      </c>
      <c r="BQ30" s="26">
        <f t="shared" si="164"/>
        <v>2</v>
      </c>
      <c r="BR30" s="25">
        <v>0</v>
      </c>
      <c r="BS30" s="25">
        <v>0</v>
      </c>
      <c r="BT30" s="26">
        <f t="shared" si="165"/>
        <v>0</v>
      </c>
      <c r="BU30" s="26">
        <f t="shared" ref="BU30:BV30" si="308">SUM(BO30+BR30)</f>
        <v>0</v>
      </c>
      <c r="BV30" s="26">
        <f t="shared" si="308"/>
        <v>2</v>
      </c>
      <c r="BW30" s="27">
        <f t="shared" si="167"/>
        <v>2</v>
      </c>
      <c r="BX30" s="30">
        <f>Maret!CD30</f>
        <v>5</v>
      </c>
      <c r="BY30" s="26">
        <f>Maret!CE30</f>
        <v>7</v>
      </c>
      <c r="BZ30" s="26">
        <f t="shared" si="168"/>
        <v>12</v>
      </c>
      <c r="CA30" s="26"/>
      <c r="CB30" s="26"/>
      <c r="CC30" s="26">
        <f t="shared" si="169"/>
        <v>0</v>
      </c>
      <c r="CD30" s="26">
        <f t="shared" ref="CD30:CE30" si="309">SUM(BX30+CA30)</f>
        <v>5</v>
      </c>
      <c r="CE30" s="26">
        <f t="shared" si="309"/>
        <v>7</v>
      </c>
      <c r="CF30" s="27">
        <f t="shared" si="171"/>
        <v>12</v>
      </c>
      <c r="CG30" s="28">
        <f>Maret!CM30</f>
        <v>0</v>
      </c>
      <c r="CH30" s="28">
        <f>Maret!CN30</f>
        <v>2</v>
      </c>
      <c r="CI30" s="26">
        <f t="shared" si="172"/>
        <v>2</v>
      </c>
      <c r="CJ30" s="25">
        <v>2</v>
      </c>
      <c r="CK30" s="25">
        <v>2</v>
      </c>
      <c r="CL30" s="26">
        <f t="shared" si="173"/>
        <v>4</v>
      </c>
      <c r="CM30" s="26">
        <f t="shared" ref="CM30:CN30" si="310">SUM(CG30+CJ30)</f>
        <v>2</v>
      </c>
      <c r="CN30" s="26">
        <f t="shared" si="310"/>
        <v>4</v>
      </c>
      <c r="CO30" s="27">
        <f t="shared" si="175"/>
        <v>6</v>
      </c>
      <c r="CP30" s="95">
        <f ca="1">IFERROR(__xludf.DUMMYFUNCTION("""COMPUTED_VALUE"""),20)</f>
        <v>20</v>
      </c>
      <c r="CQ30" s="96">
        <f ca="1">IFERROR(__xludf.DUMMYFUNCTION("""COMPUTED_VALUE"""),25)</f>
        <v>25</v>
      </c>
      <c r="CR30" s="96">
        <f ca="1">IFERROR(__xludf.DUMMYFUNCTION("""COMPUTED_VALUE"""),45)</f>
        <v>45</v>
      </c>
      <c r="CS30" s="100">
        <f ca="1">IFERROR(__xludf.DUMMYFUNCTION("""COMPUTED_VALUE"""),1)</f>
        <v>1</v>
      </c>
      <c r="CT30" s="100">
        <f ca="1">IFERROR(__xludf.DUMMYFUNCTION("""COMPUTED_VALUE"""),1)</f>
        <v>1</v>
      </c>
      <c r="CU30" s="100">
        <f ca="1">IFERROR(__xludf.DUMMYFUNCTION("""COMPUTED_VALUE"""),2)</f>
        <v>2</v>
      </c>
      <c r="CV30" s="96">
        <f ca="1">IFERROR(__xludf.DUMMYFUNCTION("""COMPUTED_VALUE"""),21)</f>
        <v>21</v>
      </c>
      <c r="CW30" s="96">
        <f ca="1">IFERROR(__xludf.DUMMYFUNCTION("""COMPUTED_VALUE"""),26)</f>
        <v>26</v>
      </c>
      <c r="CX30" s="97">
        <f ca="1">IFERROR(__xludf.DUMMYFUNCTION("""COMPUTED_VALUE"""),47)</f>
        <v>47</v>
      </c>
      <c r="CY30" s="28">
        <f>Maret!DE30</f>
        <v>2</v>
      </c>
      <c r="CZ30" s="28">
        <f>Maret!DF30</f>
        <v>3</v>
      </c>
      <c r="DA30" s="26">
        <f t="shared" si="176"/>
        <v>5</v>
      </c>
      <c r="DB30" s="25">
        <v>2</v>
      </c>
      <c r="DC30" s="25">
        <v>1</v>
      </c>
      <c r="DD30" s="26">
        <f t="shared" si="177"/>
        <v>3</v>
      </c>
      <c r="DE30" s="26">
        <f t="shared" ref="DE30:DF30" si="311">SUM(CY30+DB30)</f>
        <v>4</v>
      </c>
      <c r="DF30" s="26">
        <f t="shared" si="311"/>
        <v>4</v>
      </c>
      <c r="DG30" s="27">
        <f t="shared" si="179"/>
        <v>8</v>
      </c>
      <c r="DH30" s="30">
        <f>Maret!DN30</f>
        <v>8</v>
      </c>
      <c r="DI30" s="25">
        <f>Maret!DO30</f>
        <v>10</v>
      </c>
      <c r="DJ30" s="26">
        <f t="shared" si="180"/>
        <v>18</v>
      </c>
      <c r="DK30" s="66">
        <v>2</v>
      </c>
      <c r="DL30" s="67">
        <v>6</v>
      </c>
      <c r="DM30" s="26">
        <f t="shared" si="181"/>
        <v>8</v>
      </c>
      <c r="DN30" s="26">
        <f t="shared" ref="DN30:DO30" si="312">SUM(DH30+DK30)</f>
        <v>10</v>
      </c>
      <c r="DO30" s="26">
        <f t="shared" si="312"/>
        <v>16</v>
      </c>
      <c r="DP30" s="27">
        <f t="shared" si="183"/>
        <v>26</v>
      </c>
      <c r="DQ30" s="28">
        <f>Maret!DW30</f>
        <v>32</v>
      </c>
      <c r="DR30" s="28">
        <f>Maret!DX30</f>
        <v>40</v>
      </c>
      <c r="DS30" s="26">
        <f t="shared" si="184"/>
        <v>72</v>
      </c>
      <c r="DT30" s="113">
        <v>6</v>
      </c>
      <c r="DU30" s="114">
        <v>7</v>
      </c>
      <c r="DV30" s="26">
        <f t="shared" si="185"/>
        <v>13</v>
      </c>
      <c r="DW30" s="26">
        <f t="shared" ref="DW30:DX30" si="313">SUM(DQ30+DT30)</f>
        <v>38</v>
      </c>
      <c r="DX30" s="26">
        <f t="shared" si="313"/>
        <v>47</v>
      </c>
      <c r="DY30" s="27">
        <f t="shared" si="187"/>
        <v>85</v>
      </c>
      <c r="DZ30" s="30">
        <f>Maret!EF30</f>
        <v>5</v>
      </c>
      <c r="EA30" s="26">
        <f>Maret!EG30</f>
        <v>4</v>
      </c>
      <c r="EB30" s="26">
        <f t="shared" si="188"/>
        <v>9</v>
      </c>
      <c r="EC30" s="26"/>
      <c r="ED30" s="26"/>
      <c r="EE30" s="26">
        <f t="shared" si="189"/>
        <v>0</v>
      </c>
      <c r="EF30" s="26">
        <f t="shared" ref="EF30:EG30" si="314">SUM(DZ30+EC30)</f>
        <v>5</v>
      </c>
      <c r="EG30" s="26">
        <f t="shared" si="314"/>
        <v>4</v>
      </c>
      <c r="EH30" s="27">
        <f t="shared" si="191"/>
        <v>9</v>
      </c>
      <c r="EI30" s="30">
        <f>Maret!EO30</f>
        <v>26</v>
      </c>
      <c r="EJ30" s="26">
        <f>Maret!EP30</f>
        <v>28</v>
      </c>
      <c r="EK30" s="26">
        <f t="shared" si="192"/>
        <v>54</v>
      </c>
      <c r="EL30" s="25">
        <v>1</v>
      </c>
      <c r="EM30" s="25">
        <v>2</v>
      </c>
      <c r="EN30" s="26">
        <f t="shared" si="193"/>
        <v>3</v>
      </c>
      <c r="EO30" s="26">
        <f t="shared" ref="EO30:EP30" si="315">SUM(EI30+EL30)</f>
        <v>27</v>
      </c>
      <c r="EP30" s="26">
        <f t="shared" si="315"/>
        <v>30</v>
      </c>
      <c r="EQ30" s="27">
        <f t="shared" si="195"/>
        <v>57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30">
        <f>Maret!J31</f>
        <v>0</v>
      </c>
      <c r="E31" s="26">
        <f>Maret!K31</f>
        <v>0</v>
      </c>
      <c r="F31" s="26">
        <f t="shared" si="136"/>
        <v>0</v>
      </c>
      <c r="G31" s="68">
        <v>0</v>
      </c>
      <c r="H31" s="59">
        <v>0</v>
      </c>
      <c r="I31" s="26">
        <f t="shared" si="137"/>
        <v>0</v>
      </c>
      <c r="J31" s="26">
        <f t="shared" ref="J31:K31" si="316">SUM(D31+G31)</f>
        <v>0</v>
      </c>
      <c r="K31" s="26">
        <f t="shared" si="316"/>
        <v>0</v>
      </c>
      <c r="L31" s="27">
        <f t="shared" si="139"/>
        <v>0</v>
      </c>
      <c r="M31" s="28">
        <f>Maret!S31</f>
        <v>0</v>
      </c>
      <c r="N31" s="26">
        <f>Maret!T31</f>
        <v>0</v>
      </c>
      <c r="O31" s="26">
        <f t="shared" si="140"/>
        <v>0</v>
      </c>
      <c r="P31" s="26"/>
      <c r="Q31" s="26"/>
      <c r="R31" s="26">
        <f t="shared" si="141"/>
        <v>0</v>
      </c>
      <c r="S31" s="26">
        <f t="shared" ref="S31:T31" si="317">SUM(M31+P31)</f>
        <v>0</v>
      </c>
      <c r="T31" s="26">
        <f t="shared" si="317"/>
        <v>0</v>
      </c>
      <c r="U31" s="27">
        <f t="shared" si="143"/>
        <v>0</v>
      </c>
      <c r="V31" s="28">
        <f>Maret!AB31</f>
        <v>0</v>
      </c>
      <c r="W31" s="28">
        <f>Maret!AC31</f>
        <v>2</v>
      </c>
      <c r="X31" s="26">
        <f t="shared" si="144"/>
        <v>2</v>
      </c>
      <c r="Y31" s="68">
        <v>0</v>
      </c>
      <c r="Z31" s="59">
        <v>0</v>
      </c>
      <c r="AA31" s="26">
        <f t="shared" si="145"/>
        <v>0</v>
      </c>
      <c r="AB31" s="26">
        <f t="shared" ref="AB31:AC31" si="318">SUM(V31+Y31)</f>
        <v>0</v>
      </c>
      <c r="AC31" s="26">
        <f t="shared" si="318"/>
        <v>2</v>
      </c>
      <c r="AD31" s="27">
        <f t="shared" si="147"/>
        <v>2</v>
      </c>
      <c r="AE31" s="28">
        <f>Maret!AK31</f>
        <v>16</v>
      </c>
      <c r="AF31" s="28">
        <f>Maret!AL31</f>
        <v>32</v>
      </c>
      <c r="AG31" s="26">
        <f t="shared" si="148"/>
        <v>48</v>
      </c>
      <c r="AH31" s="25">
        <v>1</v>
      </c>
      <c r="AI31" s="25">
        <v>1</v>
      </c>
      <c r="AJ31" s="26">
        <f t="shared" si="149"/>
        <v>2</v>
      </c>
      <c r="AK31" s="26">
        <f t="shared" ref="AK31:AL31" si="319">SUM(AE31+AH31)</f>
        <v>17</v>
      </c>
      <c r="AL31" s="26">
        <f t="shared" si="319"/>
        <v>33</v>
      </c>
      <c r="AM31" s="27">
        <f t="shared" si="151"/>
        <v>50</v>
      </c>
      <c r="AN31" s="30">
        <f>Maret!AT31</f>
        <v>5</v>
      </c>
      <c r="AO31" s="26">
        <f>Maret!AU31</f>
        <v>3</v>
      </c>
      <c r="AP31" s="26">
        <f t="shared" si="152"/>
        <v>8</v>
      </c>
      <c r="AQ31" s="25">
        <v>0</v>
      </c>
      <c r="AR31" s="25">
        <v>0</v>
      </c>
      <c r="AS31" s="26">
        <f t="shared" si="153"/>
        <v>0</v>
      </c>
      <c r="AT31" s="26">
        <f t="shared" ref="AT31:AU31" si="320">SUM(AN31+AQ31)</f>
        <v>5</v>
      </c>
      <c r="AU31" s="26">
        <f t="shared" si="320"/>
        <v>3</v>
      </c>
      <c r="AV31" s="27">
        <f t="shared" si="155"/>
        <v>8</v>
      </c>
      <c r="AW31" s="28">
        <f>Maret!BC31</f>
        <v>32</v>
      </c>
      <c r="AX31" s="28">
        <f>Maret!BD31</f>
        <v>32</v>
      </c>
      <c r="AY31" s="26">
        <f t="shared" si="156"/>
        <v>64</v>
      </c>
      <c r="AZ31" s="25">
        <v>0</v>
      </c>
      <c r="BA31" s="25">
        <v>1</v>
      </c>
      <c r="BB31" s="26">
        <f t="shared" si="157"/>
        <v>1</v>
      </c>
      <c r="BC31" s="26">
        <f t="shared" ref="BC31:BD31" si="321">SUM(AW31+AZ31)</f>
        <v>32</v>
      </c>
      <c r="BD31" s="26">
        <f t="shared" si="321"/>
        <v>33</v>
      </c>
      <c r="BE31" s="27">
        <f t="shared" si="159"/>
        <v>65</v>
      </c>
      <c r="BF31" s="30">
        <f>Maret!BL31</f>
        <v>0</v>
      </c>
      <c r="BG31" s="26">
        <f>Maret!BM31</f>
        <v>0</v>
      </c>
      <c r="BH31" s="26">
        <f t="shared" si="160"/>
        <v>0</v>
      </c>
      <c r="BI31" s="48">
        <v>0</v>
      </c>
      <c r="BJ31" s="46">
        <v>0</v>
      </c>
      <c r="BK31" s="26">
        <f t="shared" si="161"/>
        <v>0</v>
      </c>
      <c r="BL31" s="26">
        <f t="shared" ref="BL31:BM31" si="322">SUM(BF31+BI31)</f>
        <v>0</v>
      </c>
      <c r="BM31" s="26">
        <f t="shared" si="322"/>
        <v>0</v>
      </c>
      <c r="BN31" s="27">
        <f t="shared" si="163"/>
        <v>0</v>
      </c>
      <c r="BO31" s="28">
        <f>Maret!BU31</f>
        <v>0</v>
      </c>
      <c r="BP31" s="28">
        <f>Maret!BV31</f>
        <v>2</v>
      </c>
      <c r="BQ31" s="26">
        <f t="shared" si="164"/>
        <v>2</v>
      </c>
      <c r="BR31" s="25">
        <v>0</v>
      </c>
      <c r="BS31" s="25">
        <v>0</v>
      </c>
      <c r="BT31" s="26">
        <f t="shared" si="165"/>
        <v>0</v>
      </c>
      <c r="BU31" s="26">
        <f t="shared" ref="BU31:BV31" si="323">SUM(BO31+BR31)</f>
        <v>0</v>
      </c>
      <c r="BV31" s="26">
        <f t="shared" si="323"/>
        <v>2</v>
      </c>
      <c r="BW31" s="27">
        <f t="shared" si="167"/>
        <v>2</v>
      </c>
      <c r="BX31" s="30">
        <f>Maret!CD31</f>
        <v>5</v>
      </c>
      <c r="BY31" s="26">
        <f>Maret!CE31</f>
        <v>7</v>
      </c>
      <c r="BZ31" s="26">
        <f t="shared" si="168"/>
        <v>12</v>
      </c>
      <c r="CA31" s="26"/>
      <c r="CB31" s="26"/>
      <c r="CC31" s="26">
        <f t="shared" si="169"/>
        <v>0</v>
      </c>
      <c r="CD31" s="26">
        <f t="shared" ref="CD31:CE31" si="324">SUM(BX31+CA31)</f>
        <v>5</v>
      </c>
      <c r="CE31" s="26">
        <f t="shared" si="324"/>
        <v>7</v>
      </c>
      <c r="CF31" s="27">
        <f t="shared" si="171"/>
        <v>12</v>
      </c>
      <c r="CG31" s="28">
        <f>Maret!CM31</f>
        <v>0</v>
      </c>
      <c r="CH31" s="28">
        <f>Maret!CN31</f>
        <v>2</v>
      </c>
      <c r="CI31" s="26">
        <f t="shared" si="172"/>
        <v>2</v>
      </c>
      <c r="CJ31" s="25">
        <v>2</v>
      </c>
      <c r="CK31" s="25">
        <v>2</v>
      </c>
      <c r="CL31" s="26">
        <f t="shared" si="173"/>
        <v>4</v>
      </c>
      <c r="CM31" s="26">
        <f t="shared" ref="CM31:CN31" si="325">SUM(CG31+CJ31)</f>
        <v>2</v>
      </c>
      <c r="CN31" s="26">
        <f t="shared" si="325"/>
        <v>4</v>
      </c>
      <c r="CO31" s="27">
        <f t="shared" si="175"/>
        <v>6</v>
      </c>
      <c r="CP31" s="95">
        <f ca="1">IFERROR(__xludf.DUMMYFUNCTION("""COMPUTED_VALUE"""),20)</f>
        <v>20</v>
      </c>
      <c r="CQ31" s="96">
        <f ca="1">IFERROR(__xludf.DUMMYFUNCTION("""COMPUTED_VALUE"""),25)</f>
        <v>25</v>
      </c>
      <c r="CR31" s="96">
        <f ca="1">IFERROR(__xludf.DUMMYFUNCTION("""COMPUTED_VALUE"""),45)</f>
        <v>45</v>
      </c>
      <c r="CS31" s="100">
        <f ca="1">IFERROR(__xludf.DUMMYFUNCTION("""COMPUTED_VALUE"""),1)</f>
        <v>1</v>
      </c>
      <c r="CT31" s="100">
        <f ca="1">IFERROR(__xludf.DUMMYFUNCTION("""COMPUTED_VALUE"""),1)</f>
        <v>1</v>
      </c>
      <c r="CU31" s="100">
        <f ca="1">IFERROR(__xludf.DUMMYFUNCTION("""COMPUTED_VALUE"""),2)</f>
        <v>2</v>
      </c>
      <c r="CV31" s="96">
        <f ca="1">IFERROR(__xludf.DUMMYFUNCTION("""COMPUTED_VALUE"""),21)</f>
        <v>21</v>
      </c>
      <c r="CW31" s="96">
        <f ca="1">IFERROR(__xludf.DUMMYFUNCTION("""COMPUTED_VALUE"""),26)</f>
        <v>26</v>
      </c>
      <c r="CX31" s="97">
        <f ca="1">IFERROR(__xludf.DUMMYFUNCTION("""COMPUTED_VALUE"""),47)</f>
        <v>47</v>
      </c>
      <c r="CY31" s="28">
        <f>Maret!DE31</f>
        <v>2</v>
      </c>
      <c r="CZ31" s="28">
        <f>Maret!DF31</f>
        <v>3</v>
      </c>
      <c r="DA31" s="26">
        <f t="shared" si="176"/>
        <v>5</v>
      </c>
      <c r="DB31" s="25">
        <v>2</v>
      </c>
      <c r="DC31" s="25">
        <v>1</v>
      </c>
      <c r="DD31" s="26">
        <f t="shared" si="177"/>
        <v>3</v>
      </c>
      <c r="DE31" s="26">
        <f t="shared" ref="DE31:DF31" si="326">SUM(CY31+DB31)</f>
        <v>4</v>
      </c>
      <c r="DF31" s="26">
        <f t="shared" si="326"/>
        <v>4</v>
      </c>
      <c r="DG31" s="27">
        <f t="shared" si="179"/>
        <v>8</v>
      </c>
      <c r="DH31" s="30">
        <f>Maret!DN31</f>
        <v>8</v>
      </c>
      <c r="DI31" s="25">
        <f>Maret!DO31</f>
        <v>10</v>
      </c>
      <c r="DJ31" s="26">
        <f t="shared" si="180"/>
        <v>18</v>
      </c>
      <c r="DK31" s="66">
        <v>2</v>
      </c>
      <c r="DL31" s="67">
        <v>6</v>
      </c>
      <c r="DM31" s="26">
        <f t="shared" si="181"/>
        <v>8</v>
      </c>
      <c r="DN31" s="26">
        <f t="shared" ref="DN31:DO31" si="327">SUM(DH31+DK31)</f>
        <v>10</v>
      </c>
      <c r="DO31" s="26">
        <f t="shared" si="327"/>
        <v>16</v>
      </c>
      <c r="DP31" s="27">
        <f t="shared" si="183"/>
        <v>26</v>
      </c>
      <c r="DQ31" s="28">
        <f>Maret!DW31</f>
        <v>32</v>
      </c>
      <c r="DR31" s="28">
        <f>Maret!DX31</f>
        <v>40</v>
      </c>
      <c r="DS31" s="26">
        <f t="shared" si="184"/>
        <v>72</v>
      </c>
      <c r="DT31" s="113">
        <v>6</v>
      </c>
      <c r="DU31" s="114">
        <v>7</v>
      </c>
      <c r="DV31" s="26">
        <f t="shared" si="185"/>
        <v>13</v>
      </c>
      <c r="DW31" s="26">
        <f t="shared" ref="DW31:DX31" si="328">SUM(DQ31+DT31)</f>
        <v>38</v>
      </c>
      <c r="DX31" s="26">
        <f t="shared" si="328"/>
        <v>47</v>
      </c>
      <c r="DY31" s="27">
        <f t="shared" si="187"/>
        <v>85</v>
      </c>
      <c r="DZ31" s="30">
        <f>Maret!EF31</f>
        <v>5</v>
      </c>
      <c r="EA31" s="26">
        <f>Maret!EG31</f>
        <v>4</v>
      </c>
      <c r="EB31" s="26">
        <f t="shared" si="188"/>
        <v>9</v>
      </c>
      <c r="EC31" s="26"/>
      <c r="ED31" s="26"/>
      <c r="EE31" s="26">
        <f t="shared" si="189"/>
        <v>0</v>
      </c>
      <c r="EF31" s="26">
        <f t="shared" ref="EF31:EG31" si="329">SUM(DZ31+EC31)</f>
        <v>5</v>
      </c>
      <c r="EG31" s="26">
        <f t="shared" si="329"/>
        <v>4</v>
      </c>
      <c r="EH31" s="27">
        <f t="shared" si="191"/>
        <v>9</v>
      </c>
      <c r="EI31" s="30">
        <f>Maret!EO31</f>
        <v>26</v>
      </c>
      <c r="EJ31" s="26">
        <f>Maret!EP31</f>
        <v>28</v>
      </c>
      <c r="EK31" s="26">
        <f t="shared" si="192"/>
        <v>54</v>
      </c>
      <c r="EL31" s="25">
        <v>1</v>
      </c>
      <c r="EM31" s="25">
        <v>2</v>
      </c>
      <c r="EN31" s="26">
        <f t="shared" si="193"/>
        <v>3</v>
      </c>
      <c r="EO31" s="26">
        <f t="shared" ref="EO31:EP31" si="330">SUM(EI31+EL31)</f>
        <v>27</v>
      </c>
      <c r="EP31" s="26">
        <f t="shared" si="330"/>
        <v>30</v>
      </c>
      <c r="EQ31" s="27">
        <f t="shared" si="195"/>
        <v>57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30">
        <f>Maret!J32</f>
        <v>0</v>
      </c>
      <c r="E32" s="26">
        <f>Maret!K32</f>
        <v>0</v>
      </c>
      <c r="F32" s="26">
        <f t="shared" si="136"/>
        <v>0</v>
      </c>
      <c r="G32" s="115"/>
      <c r="H32" s="116"/>
      <c r="I32" s="26">
        <f t="shared" si="137"/>
        <v>0</v>
      </c>
      <c r="J32" s="26">
        <f t="shared" ref="J32:K32" si="331">SUM(D32+G32)</f>
        <v>0</v>
      </c>
      <c r="K32" s="26">
        <f t="shared" si="331"/>
        <v>0</v>
      </c>
      <c r="L32" s="27">
        <f t="shared" si="139"/>
        <v>0</v>
      </c>
      <c r="M32" s="28">
        <f>Maret!S32</f>
        <v>0</v>
      </c>
      <c r="N32" s="26">
        <f>Maret!T32</f>
        <v>0</v>
      </c>
      <c r="O32" s="26">
        <f t="shared" si="140"/>
        <v>0</v>
      </c>
      <c r="P32" s="26"/>
      <c r="Q32" s="26"/>
      <c r="R32" s="26">
        <f t="shared" si="141"/>
        <v>0</v>
      </c>
      <c r="S32" s="26">
        <f t="shared" ref="S32:T32" si="332">SUM(M32+P32)</f>
        <v>0</v>
      </c>
      <c r="T32" s="26">
        <f t="shared" si="332"/>
        <v>0</v>
      </c>
      <c r="U32" s="27">
        <f t="shared" si="143"/>
        <v>0</v>
      </c>
      <c r="V32" s="28">
        <f>Maret!AB32</f>
        <v>0</v>
      </c>
      <c r="W32" s="28">
        <f>Maret!AC32</f>
        <v>0</v>
      </c>
      <c r="X32" s="26">
        <f t="shared" si="144"/>
        <v>0</v>
      </c>
      <c r="Y32" s="26"/>
      <c r="Z32" s="26"/>
      <c r="AA32" s="26">
        <f t="shared" si="145"/>
        <v>0</v>
      </c>
      <c r="AB32" s="26">
        <f t="shared" ref="AB32:AC32" si="333">SUM(V32+Y32)</f>
        <v>0</v>
      </c>
      <c r="AC32" s="26">
        <f t="shared" si="333"/>
        <v>0</v>
      </c>
      <c r="AD32" s="27">
        <f t="shared" si="147"/>
        <v>0</v>
      </c>
      <c r="AE32" s="28">
        <f>Maret!AK32</f>
        <v>0</v>
      </c>
      <c r="AF32" s="28">
        <f>Maret!AL32</f>
        <v>0</v>
      </c>
      <c r="AG32" s="26">
        <f t="shared" si="148"/>
        <v>0</v>
      </c>
      <c r="AH32" s="25">
        <v>0</v>
      </c>
      <c r="AI32" s="25">
        <v>0</v>
      </c>
      <c r="AJ32" s="26">
        <f t="shared" si="149"/>
        <v>0</v>
      </c>
      <c r="AK32" s="26">
        <f t="shared" ref="AK32:AL32" si="334">SUM(AE32+AH32)</f>
        <v>0</v>
      </c>
      <c r="AL32" s="26">
        <f t="shared" si="334"/>
        <v>0</v>
      </c>
      <c r="AM32" s="27">
        <f t="shared" si="151"/>
        <v>0</v>
      </c>
      <c r="AN32" s="30">
        <f>Maret!AT32</f>
        <v>0</v>
      </c>
      <c r="AO32" s="26">
        <f>Maret!AU32</f>
        <v>0</v>
      </c>
      <c r="AP32" s="26">
        <f t="shared" si="152"/>
        <v>0</v>
      </c>
      <c r="AQ32" s="25">
        <v>0</v>
      </c>
      <c r="AR32" s="25">
        <v>0</v>
      </c>
      <c r="AS32" s="26">
        <f t="shared" si="153"/>
        <v>0</v>
      </c>
      <c r="AT32" s="26">
        <f t="shared" ref="AT32:AU32" si="335">SUM(AN32+AQ32)</f>
        <v>0</v>
      </c>
      <c r="AU32" s="26">
        <f t="shared" si="335"/>
        <v>0</v>
      </c>
      <c r="AV32" s="27">
        <f t="shared" si="155"/>
        <v>0</v>
      </c>
      <c r="AW32" s="28">
        <f>Maret!BC32</f>
        <v>0</v>
      </c>
      <c r="AX32" s="28">
        <f>Maret!BD32</f>
        <v>0</v>
      </c>
      <c r="AY32" s="26">
        <f t="shared" si="156"/>
        <v>0</v>
      </c>
      <c r="AZ32" s="25">
        <v>0</v>
      </c>
      <c r="BA32" s="25">
        <v>0</v>
      </c>
      <c r="BB32" s="26">
        <f t="shared" si="157"/>
        <v>0</v>
      </c>
      <c r="BC32" s="26">
        <f t="shared" ref="BC32:BD32" si="336">SUM(AW32+AZ32)</f>
        <v>0</v>
      </c>
      <c r="BD32" s="26">
        <f t="shared" si="336"/>
        <v>0</v>
      </c>
      <c r="BE32" s="27">
        <f t="shared" si="159"/>
        <v>0</v>
      </c>
      <c r="BF32" s="30">
        <f>Maret!BL32</f>
        <v>0</v>
      </c>
      <c r="BG32" s="26">
        <f>Maret!BM32</f>
        <v>0</v>
      </c>
      <c r="BH32" s="26">
        <f t="shared" si="160"/>
        <v>0</v>
      </c>
      <c r="BI32" s="48">
        <v>0</v>
      </c>
      <c r="BJ32" s="46">
        <v>0</v>
      </c>
      <c r="BK32" s="26">
        <f t="shared" si="161"/>
        <v>0</v>
      </c>
      <c r="BL32" s="26">
        <f t="shared" ref="BL32:BM32" si="337">SUM(BF32+BI32)</f>
        <v>0</v>
      </c>
      <c r="BM32" s="26">
        <f t="shared" si="337"/>
        <v>0</v>
      </c>
      <c r="BN32" s="27">
        <f t="shared" si="163"/>
        <v>0</v>
      </c>
      <c r="BO32" s="28">
        <f>Maret!BU32</f>
        <v>0</v>
      </c>
      <c r="BP32" s="28">
        <f>Maret!BV32</f>
        <v>0</v>
      </c>
      <c r="BQ32" s="26">
        <f t="shared" si="164"/>
        <v>0</v>
      </c>
      <c r="BR32" s="25">
        <v>0</v>
      </c>
      <c r="BS32" s="25">
        <v>0</v>
      </c>
      <c r="BT32" s="26">
        <f t="shared" si="165"/>
        <v>0</v>
      </c>
      <c r="BU32" s="26">
        <f t="shared" ref="BU32:BV32" si="338">SUM(BO32+BR32)</f>
        <v>0</v>
      </c>
      <c r="BV32" s="26">
        <f t="shared" si="338"/>
        <v>0</v>
      </c>
      <c r="BW32" s="27">
        <f t="shared" si="167"/>
        <v>0</v>
      </c>
      <c r="BX32" s="30">
        <f>Maret!CD32</f>
        <v>0</v>
      </c>
      <c r="BY32" s="26">
        <f>Maret!CE32</f>
        <v>0</v>
      </c>
      <c r="BZ32" s="26">
        <f t="shared" si="168"/>
        <v>0</v>
      </c>
      <c r="CA32" s="26"/>
      <c r="CB32" s="26"/>
      <c r="CC32" s="26">
        <f t="shared" si="169"/>
        <v>0</v>
      </c>
      <c r="CD32" s="26">
        <f t="shared" ref="CD32:CE32" si="339">SUM(BX32+CA32)</f>
        <v>0</v>
      </c>
      <c r="CE32" s="26">
        <f t="shared" si="339"/>
        <v>0</v>
      </c>
      <c r="CF32" s="27">
        <f t="shared" si="171"/>
        <v>0</v>
      </c>
      <c r="CG32" s="28">
        <f>Maret!CM32</f>
        <v>0</v>
      </c>
      <c r="CH32" s="28">
        <f>Maret!CN32</f>
        <v>0</v>
      </c>
      <c r="CI32" s="26">
        <f t="shared" si="172"/>
        <v>0</v>
      </c>
      <c r="CJ32" s="25">
        <v>0</v>
      </c>
      <c r="CK32" s="25">
        <v>0</v>
      </c>
      <c r="CL32" s="26">
        <f t="shared" si="173"/>
        <v>0</v>
      </c>
      <c r="CM32" s="26">
        <f t="shared" ref="CM32:CN32" si="340">SUM(CG32+CJ32)</f>
        <v>0</v>
      </c>
      <c r="CN32" s="26">
        <f t="shared" si="340"/>
        <v>0</v>
      </c>
      <c r="CO32" s="27">
        <f t="shared" si="175"/>
        <v>0</v>
      </c>
      <c r="CP32" s="30"/>
      <c r="CQ32" s="26"/>
      <c r="CR32" s="26"/>
      <c r="CS32" s="103"/>
      <c r="CT32" s="103"/>
      <c r="CU32" s="103"/>
      <c r="CV32" s="26"/>
      <c r="CW32" s="26"/>
      <c r="CX32" s="27"/>
      <c r="CY32" s="28">
        <f>Maret!DE32</f>
        <v>0</v>
      </c>
      <c r="CZ32" s="28">
        <f>Maret!DF32</f>
        <v>0</v>
      </c>
      <c r="DA32" s="26">
        <f t="shared" si="176"/>
        <v>0</v>
      </c>
      <c r="DB32" s="25">
        <v>0</v>
      </c>
      <c r="DC32" s="25">
        <v>0</v>
      </c>
      <c r="DD32" s="26">
        <f t="shared" si="177"/>
        <v>0</v>
      </c>
      <c r="DE32" s="26">
        <f t="shared" ref="DE32:DF32" si="341">SUM(CY32+DB32)</f>
        <v>0</v>
      </c>
      <c r="DF32" s="26">
        <f t="shared" si="341"/>
        <v>0</v>
      </c>
      <c r="DG32" s="27">
        <f t="shared" si="179"/>
        <v>0</v>
      </c>
      <c r="DH32" s="30">
        <f>Maret!DN32</f>
        <v>0</v>
      </c>
      <c r="DI32" s="25">
        <f>Maret!DO32</f>
        <v>0</v>
      </c>
      <c r="DJ32" s="26">
        <f t="shared" si="180"/>
        <v>0</v>
      </c>
      <c r="DK32" s="26"/>
      <c r="DL32" s="26"/>
      <c r="DM32" s="26">
        <f t="shared" si="181"/>
        <v>0</v>
      </c>
      <c r="DN32" s="26">
        <f t="shared" ref="DN32:DO32" si="342">SUM(DH32+DK32)</f>
        <v>0</v>
      </c>
      <c r="DO32" s="26">
        <f t="shared" si="342"/>
        <v>0</v>
      </c>
      <c r="DP32" s="27">
        <f t="shared" si="183"/>
        <v>0</v>
      </c>
      <c r="DQ32" s="28">
        <f>Maret!DW32</f>
        <v>0</v>
      </c>
      <c r="DR32" s="28">
        <f>Maret!DX32</f>
        <v>0</v>
      </c>
      <c r="DS32" s="26">
        <f t="shared" si="184"/>
        <v>0</v>
      </c>
      <c r="DT32" s="26"/>
      <c r="DU32" s="26"/>
      <c r="DV32" s="26">
        <f t="shared" si="185"/>
        <v>0</v>
      </c>
      <c r="DW32" s="26">
        <f t="shared" ref="DW32:DX32" si="343">SUM(DQ32+DT32)</f>
        <v>0</v>
      </c>
      <c r="DX32" s="26">
        <f t="shared" si="343"/>
        <v>0</v>
      </c>
      <c r="DY32" s="27">
        <f t="shared" si="187"/>
        <v>0</v>
      </c>
      <c r="DZ32" s="30">
        <f>Maret!EF32</f>
        <v>0</v>
      </c>
      <c r="EA32" s="26">
        <f>Maret!EG32</f>
        <v>0</v>
      </c>
      <c r="EB32" s="26">
        <f t="shared" si="188"/>
        <v>0</v>
      </c>
      <c r="EC32" s="26"/>
      <c r="ED32" s="26"/>
      <c r="EE32" s="26">
        <f t="shared" si="189"/>
        <v>0</v>
      </c>
      <c r="EF32" s="26">
        <f t="shared" ref="EF32:EG32" si="344">SUM(DZ32+EC32)</f>
        <v>0</v>
      </c>
      <c r="EG32" s="26">
        <f t="shared" si="344"/>
        <v>0</v>
      </c>
      <c r="EH32" s="27">
        <f t="shared" si="191"/>
        <v>0</v>
      </c>
      <c r="EI32" s="30">
        <f>Maret!EO32</f>
        <v>0</v>
      </c>
      <c r="EJ32" s="26">
        <f>Maret!EP32</f>
        <v>0</v>
      </c>
      <c r="EK32" s="26">
        <f t="shared" si="192"/>
        <v>0</v>
      </c>
      <c r="EL32" s="26"/>
      <c r="EM32" s="26"/>
      <c r="EN32" s="26">
        <f t="shared" si="193"/>
        <v>0</v>
      </c>
      <c r="EO32" s="26">
        <f t="shared" ref="EO32:EP32" si="345">SUM(EI32+EL32)</f>
        <v>0</v>
      </c>
      <c r="EP32" s="26">
        <f t="shared" si="345"/>
        <v>0</v>
      </c>
      <c r="EQ32" s="27">
        <f t="shared" si="195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270">
        <f>Maret!S33</f>
        <v>0</v>
      </c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  <c r="BO33" s="254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6"/>
    </row>
    <row r="34" spans="1:156" ht="14">
      <c r="A34" s="276" t="s">
        <v>54</v>
      </c>
      <c r="B34" s="256"/>
      <c r="C34" s="52" t="s">
        <v>55</v>
      </c>
      <c r="D34" s="40"/>
      <c r="E34" s="41"/>
      <c r="F34" s="41"/>
      <c r="G34" s="41"/>
      <c r="H34" s="41"/>
      <c r="I34" s="41"/>
      <c r="J34" s="41"/>
      <c r="K34" s="41"/>
      <c r="L34" s="41"/>
      <c r="M34" s="28">
        <f>Maret!S34</f>
        <v>0</v>
      </c>
      <c r="N34" s="26">
        <f>Maret!T34</f>
        <v>0</v>
      </c>
      <c r="O34" s="41"/>
      <c r="P34" s="41"/>
      <c r="Q34" s="41"/>
      <c r="R34" s="41"/>
      <c r="S34" s="41"/>
      <c r="T34" s="41"/>
      <c r="U34" s="41"/>
      <c r="V34" s="28">
        <f>Maret!AB34</f>
        <v>0</v>
      </c>
      <c r="W34" s="28">
        <f>Maret!AC34</f>
        <v>0</v>
      </c>
      <c r="X34" s="41"/>
      <c r="Y34" s="41"/>
      <c r="Z34" s="41"/>
      <c r="AA34" s="41"/>
      <c r="AB34" s="41"/>
      <c r="AC34" s="41"/>
      <c r="AD34" s="41"/>
      <c r="AE34" s="28">
        <f>Maret!AK34</f>
        <v>0</v>
      </c>
      <c r="AF34" s="28">
        <f>Maret!AL34</f>
        <v>0</v>
      </c>
      <c r="AG34" s="41"/>
      <c r="AH34" s="41"/>
      <c r="AI34" s="41"/>
      <c r="AJ34" s="41"/>
      <c r="AK34" s="41"/>
      <c r="AL34" s="41"/>
      <c r="AM34" s="41"/>
      <c r="AN34" s="30">
        <f>Maret!AT34</f>
        <v>0</v>
      </c>
      <c r="AO34" s="26">
        <f>Maret!AU34</f>
        <v>0</v>
      </c>
      <c r="AP34" s="41"/>
      <c r="AQ34" s="41"/>
      <c r="AR34" s="41"/>
      <c r="AS34" s="41"/>
      <c r="AT34" s="41"/>
      <c r="AU34" s="41"/>
      <c r="AV34" s="41"/>
      <c r="AW34" s="28">
        <f>Maret!BC34</f>
        <v>0</v>
      </c>
      <c r="AX34" s="28">
        <f>Maret!BD34</f>
        <v>0</v>
      </c>
      <c r="AY34" s="41"/>
      <c r="AZ34" s="41"/>
      <c r="BA34" s="41"/>
      <c r="BB34" s="41"/>
      <c r="BC34" s="41"/>
      <c r="BD34" s="41"/>
      <c r="BE34" s="41"/>
      <c r="BF34" s="30">
        <f>Maret!BL34</f>
        <v>0</v>
      </c>
      <c r="BG34" s="26">
        <f>Maret!BM34</f>
        <v>0</v>
      </c>
      <c r="BH34" s="41"/>
      <c r="BI34" s="41"/>
      <c r="BJ34" s="41"/>
      <c r="BK34" s="41"/>
      <c r="BL34" s="41"/>
      <c r="BM34" s="41"/>
      <c r="BN34" s="41"/>
      <c r="BO34" s="28">
        <f>Maret!BU34</f>
        <v>0</v>
      </c>
      <c r="BP34" s="28">
        <f>Maret!BV34</f>
        <v>0</v>
      </c>
      <c r="BQ34" s="41"/>
      <c r="BR34" s="41"/>
      <c r="BS34" s="41"/>
      <c r="BT34" s="41"/>
      <c r="BU34" s="41"/>
      <c r="BV34" s="41"/>
      <c r="BW34" s="41"/>
      <c r="BX34" s="30">
        <f>Maret!CD34</f>
        <v>0</v>
      </c>
      <c r="BY34" s="26">
        <f>Maret!CE34</f>
        <v>0</v>
      </c>
      <c r="BZ34" s="41"/>
      <c r="CA34" s="41"/>
      <c r="CB34" s="41"/>
      <c r="CC34" s="41"/>
      <c r="CD34" s="41"/>
      <c r="CE34" s="41"/>
      <c r="CF34" s="41"/>
      <c r="CG34" s="28">
        <f>Maret!CM34</f>
        <v>0</v>
      </c>
      <c r="CH34" s="28">
        <f>Maret!CN34</f>
        <v>0</v>
      </c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28">
        <f>Maret!DE34</f>
        <v>0</v>
      </c>
      <c r="CZ34" s="28">
        <f>Maret!DF34</f>
        <v>0</v>
      </c>
      <c r="DA34" s="41"/>
      <c r="DB34" s="41"/>
      <c r="DC34" s="41"/>
      <c r="DD34" s="41"/>
      <c r="DE34" s="41"/>
      <c r="DF34" s="41"/>
      <c r="DG34" s="41"/>
      <c r="DH34" s="30">
        <f>Maret!DN34</f>
        <v>0</v>
      </c>
      <c r="DI34" s="25">
        <f>Maret!DO34</f>
        <v>0</v>
      </c>
      <c r="DJ34" s="41"/>
      <c r="DK34" s="41"/>
      <c r="DL34" s="41"/>
      <c r="DM34" s="41"/>
      <c r="DN34" s="41"/>
      <c r="DO34" s="41"/>
      <c r="DP34" s="41"/>
      <c r="DQ34" s="28">
        <f>Maret!DW34</f>
        <v>0</v>
      </c>
      <c r="DR34" s="28">
        <f>Maret!DX34</f>
        <v>0</v>
      </c>
      <c r="DS34" s="41"/>
      <c r="DT34" s="41"/>
      <c r="DU34" s="41"/>
      <c r="DV34" s="41"/>
      <c r="DW34" s="41"/>
      <c r="DX34" s="41"/>
      <c r="DY34" s="41"/>
      <c r="DZ34" s="30">
        <f>Maret!EF34</f>
        <v>0</v>
      </c>
      <c r="EA34" s="26">
        <f>Maret!EG34</f>
        <v>0</v>
      </c>
      <c r="EB34" s="41"/>
      <c r="EC34" s="41"/>
      <c r="ED34" s="41"/>
      <c r="EE34" s="41"/>
      <c r="EF34" s="41"/>
      <c r="EG34" s="41"/>
      <c r="EH34" s="41"/>
      <c r="EI34" s="30">
        <f>Maret!EO34</f>
        <v>0</v>
      </c>
      <c r="EJ34" s="26">
        <f>Maret!EP34</f>
        <v>0</v>
      </c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28"/>
    </row>
    <row r="35" spans="1:156" ht="14">
      <c r="A35" s="58"/>
      <c r="B35" s="59">
        <v>1</v>
      </c>
      <c r="C35" s="57" t="s">
        <v>56</v>
      </c>
      <c r="D35" s="30">
        <f>Maret!J35</f>
        <v>25</v>
      </c>
      <c r="E35" s="26">
        <f>Maret!K35</f>
        <v>31</v>
      </c>
      <c r="F35" s="26">
        <f t="shared" ref="F35:F41" si="346">SUM(D35:E35)</f>
        <v>56</v>
      </c>
      <c r="G35" s="48">
        <v>5</v>
      </c>
      <c r="H35" s="46">
        <v>2</v>
      </c>
      <c r="I35" s="26">
        <f t="shared" ref="I35:I41" si="347">SUM(G35:H35)</f>
        <v>7</v>
      </c>
      <c r="J35" s="26">
        <f t="shared" ref="J35:K35" si="348">SUM(D35+G35)</f>
        <v>30</v>
      </c>
      <c r="K35" s="26">
        <f t="shared" si="348"/>
        <v>33</v>
      </c>
      <c r="L35" s="27">
        <f t="shared" ref="L35:L41" si="349">SUM(J35:K35)</f>
        <v>63</v>
      </c>
      <c r="M35" s="28">
        <f>Maret!S35</f>
        <v>10</v>
      </c>
      <c r="N35" s="26">
        <f>Maret!T35</f>
        <v>11</v>
      </c>
      <c r="O35" s="26">
        <f t="shared" ref="O35:O41" si="350">SUM(M35:N35)</f>
        <v>21</v>
      </c>
      <c r="P35" s="25">
        <v>1</v>
      </c>
      <c r="Q35" s="25">
        <v>3</v>
      </c>
      <c r="R35" s="26">
        <f t="shared" ref="R35:R41" si="351">SUM(P35:Q35)</f>
        <v>4</v>
      </c>
      <c r="S35" s="26">
        <f t="shared" ref="S35:T35" si="352">SUM(M35+P35)</f>
        <v>11</v>
      </c>
      <c r="T35" s="26">
        <f t="shared" si="352"/>
        <v>14</v>
      </c>
      <c r="U35" s="27">
        <f t="shared" ref="U35:U41" si="353">SUM(S35:T35)</f>
        <v>25</v>
      </c>
      <c r="V35" s="28">
        <f>Maret!AB35</f>
        <v>20</v>
      </c>
      <c r="W35" s="28">
        <f>Maret!AC35</f>
        <v>23</v>
      </c>
      <c r="X35" s="26">
        <f t="shared" ref="X35:X41" si="354">SUM(V35:W35)</f>
        <v>43</v>
      </c>
      <c r="Y35" s="48">
        <v>3</v>
      </c>
      <c r="Z35" s="46">
        <v>2</v>
      </c>
      <c r="AA35" s="26">
        <f t="shared" ref="AA35:AA41" si="355">SUM(Y35:Z35)</f>
        <v>5</v>
      </c>
      <c r="AB35" s="26">
        <f t="shared" ref="AB35:AC35" si="356">SUM(V35+Y35)</f>
        <v>23</v>
      </c>
      <c r="AC35" s="26">
        <f t="shared" si="356"/>
        <v>25</v>
      </c>
      <c r="AD35" s="27">
        <f t="shared" ref="AD35:AD41" si="357">SUM(AB35:AC35)</f>
        <v>48</v>
      </c>
      <c r="AE35" s="28">
        <f>Maret!AK35</f>
        <v>15</v>
      </c>
      <c r="AF35" s="28">
        <f>Maret!AL35</f>
        <v>34</v>
      </c>
      <c r="AG35" s="26">
        <f t="shared" ref="AG35:AG41" si="358">SUM(AE35:AF35)</f>
        <v>49</v>
      </c>
      <c r="AH35" s="25">
        <v>5</v>
      </c>
      <c r="AI35" s="25">
        <v>5</v>
      </c>
      <c r="AJ35" s="26">
        <f t="shared" ref="AJ35:AJ41" si="359">SUM(AH35:AI35)</f>
        <v>10</v>
      </c>
      <c r="AK35" s="26">
        <f t="shared" ref="AK35:AL35" si="360">SUM(AE35+AH35)</f>
        <v>20</v>
      </c>
      <c r="AL35" s="26">
        <f t="shared" si="360"/>
        <v>39</v>
      </c>
      <c r="AM35" s="27">
        <f t="shared" ref="AM35:AM41" si="361">SUM(AK35:AL35)</f>
        <v>59</v>
      </c>
      <c r="AN35" s="30">
        <f>Maret!AT35</f>
        <v>35</v>
      </c>
      <c r="AO35" s="26">
        <f>Maret!AU35</f>
        <v>43</v>
      </c>
      <c r="AP35" s="26">
        <f t="shared" ref="AP35:AP41" si="362">SUM(AN35:AO35)</f>
        <v>78</v>
      </c>
      <c r="AQ35" s="25">
        <v>9</v>
      </c>
      <c r="AR35" s="25">
        <v>8</v>
      </c>
      <c r="AS35" s="26">
        <f t="shared" ref="AS35:AS41" si="363">SUM(AQ35:AR35)</f>
        <v>17</v>
      </c>
      <c r="AT35" s="26">
        <f t="shared" ref="AT35:AU35" si="364">SUM(AN35+AQ35)</f>
        <v>44</v>
      </c>
      <c r="AU35" s="26">
        <f t="shared" si="364"/>
        <v>51</v>
      </c>
      <c r="AV35" s="27">
        <f t="shared" ref="AV35:AV41" si="365">SUM(AT35:AU35)</f>
        <v>95</v>
      </c>
      <c r="AW35" s="28">
        <f>Maret!BC35</f>
        <v>76</v>
      </c>
      <c r="AX35" s="28">
        <f>Maret!BD35</f>
        <v>79</v>
      </c>
      <c r="AY35" s="26">
        <f t="shared" ref="AY35:AY41" si="366">SUM(AW35:AX35)</f>
        <v>155</v>
      </c>
      <c r="AZ35" s="25">
        <v>12</v>
      </c>
      <c r="BA35" s="25">
        <v>12</v>
      </c>
      <c r="BB35" s="26">
        <f t="shared" ref="BB35:BB41" si="367">SUM(AZ35:BA35)</f>
        <v>24</v>
      </c>
      <c r="BC35" s="26">
        <f t="shared" ref="BC35:BD35" si="368">SUM(AW35+AZ35)</f>
        <v>88</v>
      </c>
      <c r="BD35" s="26">
        <f t="shared" si="368"/>
        <v>91</v>
      </c>
      <c r="BE35" s="27">
        <f t="shared" ref="BE35:BE41" si="369">SUM(BC35:BD35)</f>
        <v>179</v>
      </c>
      <c r="BF35" s="30">
        <f>Maret!BL35</f>
        <v>18</v>
      </c>
      <c r="BG35" s="26">
        <f>Maret!BM35</f>
        <v>25</v>
      </c>
      <c r="BH35" s="26">
        <f t="shared" ref="BH35:BH41" si="370">SUM(BF35:BG35)</f>
        <v>43</v>
      </c>
      <c r="BI35" s="48">
        <v>1</v>
      </c>
      <c r="BJ35" s="46">
        <v>4</v>
      </c>
      <c r="BK35" s="26">
        <f t="shared" ref="BK35:BK41" si="371">SUM(BI35:BJ35)</f>
        <v>5</v>
      </c>
      <c r="BL35" s="26">
        <f t="shared" ref="BL35:BM35" si="372">SUM(BF35+BI35)</f>
        <v>19</v>
      </c>
      <c r="BM35" s="26">
        <f t="shared" si="372"/>
        <v>29</v>
      </c>
      <c r="BN35" s="27">
        <f t="shared" ref="BN35:BN41" si="373">SUM(BL35:BM35)</f>
        <v>48</v>
      </c>
      <c r="BO35" s="28">
        <f>Maret!BU35</f>
        <v>17</v>
      </c>
      <c r="BP35" s="28">
        <f>Maret!BV35</f>
        <v>40</v>
      </c>
      <c r="BQ35" s="26">
        <f t="shared" ref="BQ35:BQ41" si="374">SUM(BO35:BP35)</f>
        <v>57</v>
      </c>
      <c r="BR35" s="25">
        <v>6</v>
      </c>
      <c r="BS35" s="25">
        <v>3</v>
      </c>
      <c r="BT35" s="26">
        <f t="shared" ref="BT35:BT41" si="375">SUM(BR35:BS35)</f>
        <v>9</v>
      </c>
      <c r="BU35" s="26">
        <f t="shared" ref="BU35:BV35" si="376">SUM(BO35+BR35)</f>
        <v>23</v>
      </c>
      <c r="BV35" s="26">
        <f t="shared" si="376"/>
        <v>43</v>
      </c>
      <c r="BW35" s="27">
        <f t="shared" ref="BW35:BW41" si="377">SUM(BU35:BV35)</f>
        <v>66</v>
      </c>
      <c r="BX35" s="30">
        <f>Maret!CD35</f>
        <v>4</v>
      </c>
      <c r="BY35" s="26">
        <f>Maret!CE35</f>
        <v>5</v>
      </c>
      <c r="BZ35" s="26">
        <f t="shared" ref="BZ35:BZ41" si="378">SUM(BX35:BY35)</f>
        <v>9</v>
      </c>
      <c r="CA35" s="26"/>
      <c r="CB35" s="25">
        <v>2</v>
      </c>
      <c r="CC35" s="26">
        <f t="shared" ref="CC35:CC41" si="379">SUM(CA35:CB35)</f>
        <v>2</v>
      </c>
      <c r="CD35" s="26">
        <f t="shared" ref="CD35:CE35" si="380">SUM(BX35+CA35)</f>
        <v>4</v>
      </c>
      <c r="CE35" s="26">
        <f t="shared" si="380"/>
        <v>7</v>
      </c>
      <c r="CF35" s="27">
        <f t="shared" ref="CF35:CF41" si="381">SUM(CD35:CE35)</f>
        <v>11</v>
      </c>
      <c r="CG35" s="28">
        <f>Maret!CM35</f>
        <v>10</v>
      </c>
      <c r="CH35" s="28">
        <f>Maret!CN35</f>
        <v>24</v>
      </c>
      <c r="CI35" s="26">
        <f t="shared" ref="CI35:CI41" si="382">SUM(CG35:CH35)</f>
        <v>34</v>
      </c>
      <c r="CJ35" s="25">
        <v>2</v>
      </c>
      <c r="CK35" s="25">
        <v>6</v>
      </c>
      <c r="CL35" s="26">
        <f t="shared" ref="CL35:CL41" si="383">SUM(CJ35:CK35)</f>
        <v>8</v>
      </c>
      <c r="CM35" s="26">
        <f t="shared" ref="CM35:CN35" si="384">SUM(CG35+CJ35)</f>
        <v>12</v>
      </c>
      <c r="CN35" s="26">
        <f t="shared" si="384"/>
        <v>30</v>
      </c>
      <c r="CO35" s="27">
        <f t="shared" ref="CO35:CO41" si="385">SUM(CM35:CN35)</f>
        <v>42</v>
      </c>
      <c r="CP35" s="95">
        <f ca="1">IFERROR(__xludf.DUMMYFUNCTION("""COMPUTED_VALUE"""),30)</f>
        <v>30</v>
      </c>
      <c r="CQ35" s="96">
        <f ca="1">IFERROR(__xludf.DUMMYFUNCTION("""COMPUTED_VALUE"""),46)</f>
        <v>46</v>
      </c>
      <c r="CR35" s="96">
        <f ca="1">IFERROR(__xludf.DUMMYFUNCTION("""COMPUTED_VALUE"""),76)</f>
        <v>76</v>
      </c>
      <c r="CS35" s="100">
        <f ca="1">IFERROR(__xludf.DUMMYFUNCTION("""COMPUTED_VALUE"""),5)</f>
        <v>5</v>
      </c>
      <c r="CT35" s="100">
        <f ca="1">IFERROR(__xludf.DUMMYFUNCTION("""COMPUTED_VALUE"""),10)</f>
        <v>10</v>
      </c>
      <c r="CU35" s="100">
        <f ca="1">IFERROR(__xludf.DUMMYFUNCTION("""COMPUTED_VALUE"""),15)</f>
        <v>15</v>
      </c>
      <c r="CV35" s="96">
        <f ca="1">IFERROR(__xludf.DUMMYFUNCTION("""COMPUTED_VALUE"""),35)</f>
        <v>35</v>
      </c>
      <c r="CW35" s="96">
        <f ca="1">IFERROR(__xludf.DUMMYFUNCTION("""COMPUTED_VALUE"""),56)</f>
        <v>56</v>
      </c>
      <c r="CX35" s="97">
        <f ca="1">IFERROR(__xludf.DUMMYFUNCTION("""COMPUTED_VALUE"""),91)</f>
        <v>91</v>
      </c>
      <c r="CY35" s="28">
        <f>Maret!DE35</f>
        <v>18</v>
      </c>
      <c r="CZ35" s="28">
        <f>Maret!DF35</f>
        <v>21</v>
      </c>
      <c r="DA35" s="26">
        <f t="shared" ref="DA35:DA41" si="386">SUM(CY35:CZ35)</f>
        <v>39</v>
      </c>
      <c r="DB35" s="25">
        <v>7</v>
      </c>
      <c r="DC35" s="25">
        <v>10</v>
      </c>
      <c r="DD35" s="26">
        <f t="shared" ref="DD35:DD41" si="387">SUM(DB35:DC35)</f>
        <v>17</v>
      </c>
      <c r="DE35" s="26">
        <f t="shared" ref="DE35:DF35" si="388">SUM(CY35+DB35)</f>
        <v>25</v>
      </c>
      <c r="DF35" s="26">
        <f t="shared" si="388"/>
        <v>31</v>
      </c>
      <c r="DG35" s="27">
        <f t="shared" ref="DG35:DG41" si="389">SUM(DE35:DF35)</f>
        <v>56</v>
      </c>
      <c r="DH35" s="30">
        <f>Maret!DN35</f>
        <v>52</v>
      </c>
      <c r="DI35" s="25">
        <f>Maret!DO35</f>
        <v>54</v>
      </c>
      <c r="DJ35" s="26">
        <f t="shared" ref="DJ35:DJ41" si="390">SUM(DH35:DI35)</f>
        <v>106</v>
      </c>
      <c r="DK35" s="64">
        <v>22</v>
      </c>
      <c r="DL35" s="65">
        <v>13</v>
      </c>
      <c r="DM35" s="26">
        <f t="shared" ref="DM35:DM41" si="391">SUM(DK35:DL35)</f>
        <v>35</v>
      </c>
      <c r="DN35" s="26">
        <f t="shared" ref="DN35:DO35" si="392">SUM(DH35+DK35)</f>
        <v>74</v>
      </c>
      <c r="DO35" s="26">
        <f t="shared" si="392"/>
        <v>67</v>
      </c>
      <c r="DP35" s="27">
        <f t="shared" ref="DP35:DP41" si="393">SUM(DN35:DO35)</f>
        <v>141</v>
      </c>
      <c r="DQ35" s="28">
        <f>Maret!DW35</f>
        <v>24</v>
      </c>
      <c r="DR35" s="28">
        <f>Maret!DX35</f>
        <v>30</v>
      </c>
      <c r="DS35" s="26">
        <f t="shared" ref="DS35:DS41" si="394">SUM(DQ35:DR35)</f>
        <v>54</v>
      </c>
      <c r="DT35" s="48">
        <v>3</v>
      </c>
      <c r="DU35" s="46">
        <v>4</v>
      </c>
      <c r="DV35" s="26">
        <f t="shared" ref="DV35:DV41" si="395">SUM(DT35:DU35)</f>
        <v>7</v>
      </c>
      <c r="DW35" s="26">
        <f t="shared" ref="DW35:DX35" si="396">SUM(DQ35+DT35)</f>
        <v>27</v>
      </c>
      <c r="DX35" s="26">
        <f t="shared" si="396"/>
        <v>34</v>
      </c>
      <c r="DY35" s="27">
        <f t="shared" ref="DY35:DY41" si="397">SUM(DW35:DX35)</f>
        <v>61</v>
      </c>
      <c r="DZ35" s="30">
        <f>Maret!EF35</f>
        <v>49</v>
      </c>
      <c r="EA35" s="26">
        <f>Maret!EG35</f>
        <v>65</v>
      </c>
      <c r="EB35" s="26">
        <f t="shared" ref="EB35:EB41" si="398">SUM(DZ35:EA35)</f>
        <v>114</v>
      </c>
      <c r="EC35" s="25">
        <v>7</v>
      </c>
      <c r="ED35" s="25">
        <v>7</v>
      </c>
      <c r="EE35" s="26">
        <f t="shared" ref="EE35:EE41" si="399">SUM(EC35:ED35)</f>
        <v>14</v>
      </c>
      <c r="EF35" s="26">
        <f t="shared" ref="EF35:EG35" si="400">SUM(DZ35+EC35)</f>
        <v>56</v>
      </c>
      <c r="EG35" s="26">
        <f t="shared" si="400"/>
        <v>72</v>
      </c>
      <c r="EH35" s="27">
        <f t="shared" ref="EH35:EH41" si="401">SUM(EF35:EG35)</f>
        <v>128</v>
      </c>
      <c r="EI35" s="30">
        <f>Maret!EO35</f>
        <v>4</v>
      </c>
      <c r="EJ35" s="26">
        <f>Maret!EP35</f>
        <v>0</v>
      </c>
      <c r="EK35" s="26">
        <f t="shared" ref="EK35:EK41" si="402">SUM(EI35:EJ35)</f>
        <v>4</v>
      </c>
      <c r="EL35" s="25">
        <v>3</v>
      </c>
      <c r="EM35" s="25">
        <v>1</v>
      </c>
      <c r="EN35" s="26">
        <f t="shared" ref="EN35:EN41" si="403">SUM(EL35:EM35)</f>
        <v>4</v>
      </c>
      <c r="EO35" s="26">
        <f t="shared" ref="EO35:EP35" si="404">SUM(EI35+EL35)</f>
        <v>7</v>
      </c>
      <c r="EP35" s="26">
        <f t="shared" si="404"/>
        <v>1</v>
      </c>
      <c r="EQ35" s="27">
        <f t="shared" ref="EQ35:EQ41" si="405">SUM(EO35:EP35)</f>
        <v>8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30">
        <f>Maret!J36</f>
        <v>7</v>
      </c>
      <c r="E36" s="26">
        <f>Maret!K36</f>
        <v>221</v>
      </c>
      <c r="F36" s="26">
        <f t="shared" si="346"/>
        <v>228</v>
      </c>
      <c r="G36" s="68">
        <v>1</v>
      </c>
      <c r="H36" s="59">
        <v>66</v>
      </c>
      <c r="I36" s="26">
        <f t="shared" si="347"/>
        <v>67</v>
      </c>
      <c r="J36" s="26">
        <f t="shared" ref="J36:K36" si="406">SUM(D36+G36)</f>
        <v>8</v>
      </c>
      <c r="K36" s="26">
        <f t="shared" si="406"/>
        <v>287</v>
      </c>
      <c r="L36" s="27">
        <f t="shared" si="349"/>
        <v>295</v>
      </c>
      <c r="M36" s="28">
        <f>Maret!S36</f>
        <v>1</v>
      </c>
      <c r="N36" s="26">
        <f>Maret!T36</f>
        <v>213</v>
      </c>
      <c r="O36" s="26">
        <f t="shared" si="350"/>
        <v>214</v>
      </c>
      <c r="P36" s="25">
        <v>0</v>
      </c>
      <c r="Q36" s="25">
        <v>59</v>
      </c>
      <c r="R36" s="26">
        <f t="shared" si="351"/>
        <v>59</v>
      </c>
      <c r="S36" s="26">
        <f t="shared" ref="S36:T36" si="407">SUM(M36+P36)</f>
        <v>1</v>
      </c>
      <c r="T36" s="26">
        <f t="shared" si="407"/>
        <v>272</v>
      </c>
      <c r="U36" s="27">
        <f t="shared" si="353"/>
        <v>273</v>
      </c>
      <c r="V36" s="28">
        <f>Maret!AB36</f>
        <v>3</v>
      </c>
      <c r="W36" s="28">
        <f>Maret!AC36</f>
        <v>136</v>
      </c>
      <c r="X36" s="26">
        <f t="shared" si="354"/>
        <v>139</v>
      </c>
      <c r="Y36" s="68">
        <v>3</v>
      </c>
      <c r="Z36" s="59">
        <v>39</v>
      </c>
      <c r="AA36" s="26">
        <f t="shared" si="355"/>
        <v>42</v>
      </c>
      <c r="AB36" s="26">
        <f t="shared" ref="AB36:AC36" si="408">SUM(V36+Y36)</f>
        <v>6</v>
      </c>
      <c r="AC36" s="26">
        <f t="shared" si="408"/>
        <v>175</v>
      </c>
      <c r="AD36" s="27">
        <f t="shared" si="357"/>
        <v>181</v>
      </c>
      <c r="AE36" s="28">
        <f>Maret!AK36</f>
        <v>7</v>
      </c>
      <c r="AF36" s="28">
        <f>Maret!AL36</f>
        <v>172</v>
      </c>
      <c r="AG36" s="26">
        <f t="shared" si="358"/>
        <v>179</v>
      </c>
      <c r="AH36" s="25">
        <v>3</v>
      </c>
      <c r="AI36" s="25">
        <v>61</v>
      </c>
      <c r="AJ36" s="26">
        <f t="shared" si="359"/>
        <v>64</v>
      </c>
      <c r="AK36" s="26">
        <f t="shared" ref="AK36:AL36" si="409">SUM(AE36+AH36)</f>
        <v>10</v>
      </c>
      <c r="AL36" s="26">
        <f t="shared" si="409"/>
        <v>233</v>
      </c>
      <c r="AM36" s="27">
        <f t="shared" si="361"/>
        <v>243</v>
      </c>
      <c r="AN36" s="30">
        <f>Maret!AT36</f>
        <v>41</v>
      </c>
      <c r="AO36" s="26">
        <f>Maret!AU36</f>
        <v>157</v>
      </c>
      <c r="AP36" s="26">
        <f t="shared" si="362"/>
        <v>198</v>
      </c>
      <c r="AQ36" s="25">
        <v>1</v>
      </c>
      <c r="AR36" s="25">
        <v>68</v>
      </c>
      <c r="AS36" s="26">
        <f t="shared" si="363"/>
        <v>69</v>
      </c>
      <c r="AT36" s="26">
        <f t="shared" ref="AT36:AU36" si="410">SUM(AN36+AQ36)</f>
        <v>42</v>
      </c>
      <c r="AU36" s="26">
        <f t="shared" si="410"/>
        <v>225</v>
      </c>
      <c r="AV36" s="27">
        <f t="shared" si="365"/>
        <v>267</v>
      </c>
      <c r="AW36" s="28">
        <f>Maret!BC36</f>
        <v>15</v>
      </c>
      <c r="AX36" s="28">
        <f>Maret!BD36</f>
        <v>221</v>
      </c>
      <c r="AY36" s="26">
        <f t="shared" si="366"/>
        <v>236</v>
      </c>
      <c r="AZ36" s="25">
        <v>3</v>
      </c>
      <c r="BA36" s="25">
        <v>77</v>
      </c>
      <c r="BB36" s="26">
        <f t="shared" si="367"/>
        <v>80</v>
      </c>
      <c r="BC36" s="26">
        <f t="shared" ref="BC36:BD36" si="411">SUM(AW36+AZ36)</f>
        <v>18</v>
      </c>
      <c r="BD36" s="26">
        <f t="shared" si="411"/>
        <v>298</v>
      </c>
      <c r="BE36" s="27">
        <f t="shared" si="369"/>
        <v>316</v>
      </c>
      <c r="BF36" s="30">
        <f>Maret!BL36</f>
        <v>110</v>
      </c>
      <c r="BG36" s="26">
        <f>Maret!BM36</f>
        <v>78</v>
      </c>
      <c r="BH36" s="26">
        <f t="shared" si="370"/>
        <v>188</v>
      </c>
      <c r="BI36" s="48">
        <v>18</v>
      </c>
      <c r="BJ36" s="46">
        <v>36</v>
      </c>
      <c r="BK36" s="26">
        <f t="shared" si="371"/>
        <v>54</v>
      </c>
      <c r="BL36" s="26">
        <f t="shared" ref="BL36:BM36" si="412">SUM(BF36+BI36)</f>
        <v>128</v>
      </c>
      <c r="BM36" s="26">
        <f t="shared" si="412"/>
        <v>114</v>
      </c>
      <c r="BN36" s="27">
        <f t="shared" si="373"/>
        <v>242</v>
      </c>
      <c r="BO36" s="28">
        <f>Maret!BU36</f>
        <v>2</v>
      </c>
      <c r="BP36" s="28">
        <f>Maret!BV36</f>
        <v>81</v>
      </c>
      <c r="BQ36" s="26">
        <f t="shared" si="374"/>
        <v>83</v>
      </c>
      <c r="BR36" s="25">
        <v>4</v>
      </c>
      <c r="BS36" s="25">
        <v>25</v>
      </c>
      <c r="BT36" s="26">
        <f t="shared" si="375"/>
        <v>29</v>
      </c>
      <c r="BU36" s="26">
        <f t="shared" ref="BU36:BV36" si="413">SUM(BO36+BR36)</f>
        <v>6</v>
      </c>
      <c r="BV36" s="26">
        <f t="shared" si="413"/>
        <v>106</v>
      </c>
      <c r="BW36" s="27">
        <f t="shared" si="377"/>
        <v>112</v>
      </c>
      <c r="BX36" s="30">
        <f>Maret!CD36</f>
        <v>8</v>
      </c>
      <c r="BY36" s="26">
        <f>Maret!CE36</f>
        <v>47</v>
      </c>
      <c r="BZ36" s="26">
        <f t="shared" si="378"/>
        <v>55</v>
      </c>
      <c r="CA36" s="25">
        <v>3</v>
      </c>
      <c r="CB36" s="25">
        <v>20</v>
      </c>
      <c r="CC36" s="26">
        <f t="shared" si="379"/>
        <v>23</v>
      </c>
      <c r="CD36" s="26">
        <f t="shared" ref="CD36:CE36" si="414">SUM(BX36+CA36)</f>
        <v>11</v>
      </c>
      <c r="CE36" s="26">
        <f t="shared" si="414"/>
        <v>67</v>
      </c>
      <c r="CF36" s="27">
        <f t="shared" si="381"/>
        <v>78</v>
      </c>
      <c r="CG36" s="28">
        <f>Maret!CM36</f>
        <v>4</v>
      </c>
      <c r="CH36" s="28">
        <f>Maret!CN36</f>
        <v>154</v>
      </c>
      <c r="CI36" s="26">
        <f t="shared" si="382"/>
        <v>158</v>
      </c>
      <c r="CJ36" s="25">
        <v>1</v>
      </c>
      <c r="CK36" s="25">
        <v>31</v>
      </c>
      <c r="CL36" s="26">
        <f t="shared" si="383"/>
        <v>32</v>
      </c>
      <c r="CM36" s="26">
        <f t="shared" ref="CM36:CN36" si="415">SUM(CG36+CJ36)</f>
        <v>5</v>
      </c>
      <c r="CN36" s="26">
        <f t="shared" si="415"/>
        <v>185</v>
      </c>
      <c r="CO36" s="27">
        <f t="shared" si="385"/>
        <v>190</v>
      </c>
      <c r="CP36" s="95">
        <f ca="1">IFERROR(__xludf.DUMMYFUNCTION("""COMPUTED_VALUE"""),80)</f>
        <v>80</v>
      </c>
      <c r="CQ36" s="96">
        <f ca="1">IFERROR(__xludf.DUMMYFUNCTION("""COMPUTED_VALUE"""),201)</f>
        <v>201</v>
      </c>
      <c r="CR36" s="96">
        <f ca="1">IFERROR(__xludf.DUMMYFUNCTION("""COMPUTED_VALUE"""),281)</f>
        <v>281</v>
      </c>
      <c r="CS36" s="100">
        <f ca="1">IFERROR(__xludf.DUMMYFUNCTION("""COMPUTED_VALUE"""),9)</f>
        <v>9</v>
      </c>
      <c r="CT36" s="100">
        <f ca="1">IFERROR(__xludf.DUMMYFUNCTION("""COMPUTED_VALUE"""),45)</f>
        <v>45</v>
      </c>
      <c r="CU36" s="100">
        <f ca="1">IFERROR(__xludf.DUMMYFUNCTION("""COMPUTED_VALUE"""),54)</f>
        <v>54</v>
      </c>
      <c r="CV36" s="96">
        <f ca="1">IFERROR(__xludf.DUMMYFUNCTION("""COMPUTED_VALUE"""),89)</f>
        <v>89</v>
      </c>
      <c r="CW36" s="96">
        <f ca="1">IFERROR(__xludf.DUMMYFUNCTION("""COMPUTED_VALUE"""),246)</f>
        <v>246</v>
      </c>
      <c r="CX36" s="97">
        <f ca="1">IFERROR(__xludf.DUMMYFUNCTION("""COMPUTED_VALUE"""),335)</f>
        <v>335</v>
      </c>
      <c r="CY36" s="28">
        <f>Maret!DE36</f>
        <v>1</v>
      </c>
      <c r="CZ36" s="28">
        <f>Maret!DF36</f>
        <v>137</v>
      </c>
      <c r="DA36" s="26">
        <f t="shared" si="386"/>
        <v>138</v>
      </c>
      <c r="DB36" s="25">
        <v>3</v>
      </c>
      <c r="DC36" s="25">
        <v>46</v>
      </c>
      <c r="DD36" s="26">
        <f t="shared" si="387"/>
        <v>49</v>
      </c>
      <c r="DE36" s="26">
        <f t="shared" ref="DE36:DF36" si="416">SUM(CY36+DB36)</f>
        <v>4</v>
      </c>
      <c r="DF36" s="26">
        <f t="shared" si="416"/>
        <v>183</v>
      </c>
      <c r="DG36" s="27">
        <f t="shared" si="389"/>
        <v>187</v>
      </c>
      <c r="DH36" s="30">
        <f>Maret!DN36</f>
        <v>211</v>
      </c>
      <c r="DI36" s="25">
        <f>Maret!DO36</f>
        <v>228</v>
      </c>
      <c r="DJ36" s="26">
        <f t="shared" si="390"/>
        <v>439</v>
      </c>
      <c r="DK36" s="66">
        <v>73</v>
      </c>
      <c r="DL36" s="67">
        <v>94</v>
      </c>
      <c r="DM36" s="26">
        <f t="shared" si="391"/>
        <v>167</v>
      </c>
      <c r="DN36" s="26">
        <f t="shared" ref="DN36:DO36" si="417">SUM(DH36+DK36)</f>
        <v>284</v>
      </c>
      <c r="DO36" s="26">
        <f t="shared" si="417"/>
        <v>322</v>
      </c>
      <c r="DP36" s="27">
        <f t="shared" si="393"/>
        <v>606</v>
      </c>
      <c r="DQ36" s="28">
        <f>Maret!DW36</f>
        <v>6</v>
      </c>
      <c r="DR36" s="28">
        <f>Maret!DX36</f>
        <v>170</v>
      </c>
      <c r="DS36" s="26">
        <f t="shared" si="394"/>
        <v>176</v>
      </c>
      <c r="DT36" s="68">
        <v>1</v>
      </c>
      <c r="DU36" s="59">
        <v>45</v>
      </c>
      <c r="DV36" s="26">
        <f t="shared" si="395"/>
        <v>46</v>
      </c>
      <c r="DW36" s="26">
        <f t="shared" ref="DW36:DX36" si="418">SUM(DQ36+DT36)</f>
        <v>7</v>
      </c>
      <c r="DX36" s="26">
        <f t="shared" si="418"/>
        <v>215</v>
      </c>
      <c r="DY36" s="27">
        <f t="shared" si="397"/>
        <v>222</v>
      </c>
      <c r="DZ36" s="30">
        <f>Maret!EF36</f>
        <v>17</v>
      </c>
      <c r="EA36" s="26">
        <f>Maret!EG36</f>
        <v>142</v>
      </c>
      <c r="EB36" s="26">
        <f t="shared" si="398"/>
        <v>159</v>
      </c>
      <c r="EC36" s="25">
        <v>9</v>
      </c>
      <c r="ED36" s="25">
        <v>41</v>
      </c>
      <c r="EE36" s="26">
        <f t="shared" si="399"/>
        <v>50</v>
      </c>
      <c r="EF36" s="26">
        <f t="shared" ref="EF36:EG36" si="419">SUM(DZ36+EC36)</f>
        <v>26</v>
      </c>
      <c r="EG36" s="26">
        <f t="shared" si="419"/>
        <v>183</v>
      </c>
      <c r="EH36" s="27">
        <f t="shared" si="401"/>
        <v>209</v>
      </c>
      <c r="EI36" s="30">
        <f>Maret!EO36</f>
        <v>2</v>
      </c>
      <c r="EJ36" s="26">
        <f>Maret!EP36</f>
        <v>133</v>
      </c>
      <c r="EK36" s="26">
        <f t="shared" si="402"/>
        <v>135</v>
      </c>
      <c r="EL36" s="25">
        <v>0</v>
      </c>
      <c r="EM36" s="25">
        <v>47</v>
      </c>
      <c r="EN36" s="26">
        <f t="shared" si="403"/>
        <v>47</v>
      </c>
      <c r="EO36" s="26">
        <f t="shared" ref="EO36:EP36" si="420">SUM(EI36+EL36)</f>
        <v>2</v>
      </c>
      <c r="EP36" s="26">
        <f t="shared" si="420"/>
        <v>180</v>
      </c>
      <c r="EQ36" s="27">
        <f t="shared" si="405"/>
        <v>182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30">
        <f>Maret!J37</f>
        <v>2</v>
      </c>
      <c r="E37" s="26">
        <f>Maret!K37</f>
        <v>205</v>
      </c>
      <c r="F37" s="26">
        <f t="shared" si="346"/>
        <v>207</v>
      </c>
      <c r="G37" s="68">
        <v>1</v>
      </c>
      <c r="H37" s="59">
        <v>36</v>
      </c>
      <c r="I37" s="26">
        <f t="shared" si="347"/>
        <v>37</v>
      </c>
      <c r="J37" s="26">
        <f t="shared" ref="J37:K37" si="421">SUM(D37+G37)</f>
        <v>3</v>
      </c>
      <c r="K37" s="26">
        <f t="shared" si="421"/>
        <v>241</v>
      </c>
      <c r="L37" s="27">
        <f t="shared" si="349"/>
        <v>244</v>
      </c>
      <c r="M37" s="28">
        <f>Maret!S37</f>
        <v>0</v>
      </c>
      <c r="N37" s="26">
        <f>Maret!T37</f>
        <v>177</v>
      </c>
      <c r="O37" s="26">
        <f t="shared" si="350"/>
        <v>177</v>
      </c>
      <c r="P37" s="25">
        <v>0</v>
      </c>
      <c r="Q37" s="25">
        <v>48</v>
      </c>
      <c r="R37" s="26">
        <f t="shared" si="351"/>
        <v>48</v>
      </c>
      <c r="S37" s="26">
        <f t="shared" ref="S37:T37" si="422">SUM(M37+P37)</f>
        <v>0</v>
      </c>
      <c r="T37" s="26">
        <f t="shared" si="422"/>
        <v>225</v>
      </c>
      <c r="U37" s="27">
        <f t="shared" si="353"/>
        <v>225</v>
      </c>
      <c r="V37" s="28">
        <f>Maret!AB37</f>
        <v>0</v>
      </c>
      <c r="W37" s="28">
        <f>Maret!AC37</f>
        <v>135</v>
      </c>
      <c r="X37" s="26">
        <f t="shared" si="354"/>
        <v>135</v>
      </c>
      <c r="Y37" s="68">
        <v>0</v>
      </c>
      <c r="Z37" s="59">
        <v>39</v>
      </c>
      <c r="AA37" s="26">
        <f t="shared" si="355"/>
        <v>39</v>
      </c>
      <c r="AB37" s="26">
        <f t="shared" ref="AB37:AC37" si="423">SUM(V37+Y37)</f>
        <v>0</v>
      </c>
      <c r="AC37" s="26">
        <f t="shared" si="423"/>
        <v>174</v>
      </c>
      <c r="AD37" s="27">
        <f t="shared" si="357"/>
        <v>174</v>
      </c>
      <c r="AE37" s="28">
        <f>Maret!AK37</f>
        <v>1</v>
      </c>
      <c r="AF37" s="28">
        <f>Maret!AL37</f>
        <v>168</v>
      </c>
      <c r="AG37" s="26">
        <f t="shared" si="358"/>
        <v>169</v>
      </c>
      <c r="AH37" s="25">
        <v>1</v>
      </c>
      <c r="AI37" s="25">
        <v>59</v>
      </c>
      <c r="AJ37" s="26">
        <f t="shared" si="359"/>
        <v>60</v>
      </c>
      <c r="AK37" s="26">
        <f t="shared" ref="AK37:AL37" si="424">SUM(AE37+AH37)</f>
        <v>2</v>
      </c>
      <c r="AL37" s="26">
        <f t="shared" si="424"/>
        <v>227</v>
      </c>
      <c r="AM37" s="27">
        <f t="shared" si="361"/>
        <v>229</v>
      </c>
      <c r="AN37" s="30">
        <f>Maret!AT37</f>
        <v>0</v>
      </c>
      <c r="AO37" s="26">
        <f>Maret!AU37</f>
        <v>146</v>
      </c>
      <c r="AP37" s="26">
        <f t="shared" si="362"/>
        <v>146</v>
      </c>
      <c r="AQ37" s="25">
        <v>0</v>
      </c>
      <c r="AR37" s="25">
        <v>68</v>
      </c>
      <c r="AS37" s="26">
        <f t="shared" si="363"/>
        <v>68</v>
      </c>
      <c r="AT37" s="26">
        <f t="shared" ref="AT37:AU37" si="425">SUM(AN37+AQ37)</f>
        <v>0</v>
      </c>
      <c r="AU37" s="26">
        <f t="shared" si="425"/>
        <v>214</v>
      </c>
      <c r="AV37" s="27">
        <f t="shared" si="365"/>
        <v>214</v>
      </c>
      <c r="AW37" s="28">
        <f>Maret!BC37</f>
        <v>7</v>
      </c>
      <c r="AX37" s="28">
        <f>Maret!BD37</f>
        <v>216</v>
      </c>
      <c r="AY37" s="26">
        <f t="shared" si="366"/>
        <v>223</v>
      </c>
      <c r="AZ37" s="25">
        <v>0</v>
      </c>
      <c r="BA37" s="25">
        <v>76</v>
      </c>
      <c r="BB37" s="26">
        <f t="shared" si="367"/>
        <v>76</v>
      </c>
      <c r="BC37" s="26">
        <f t="shared" ref="BC37:BD37" si="426">SUM(AW37+AZ37)</f>
        <v>7</v>
      </c>
      <c r="BD37" s="26">
        <f t="shared" si="426"/>
        <v>292</v>
      </c>
      <c r="BE37" s="27">
        <f t="shared" si="369"/>
        <v>299</v>
      </c>
      <c r="BF37" s="30">
        <f>Maret!BL37</f>
        <v>0</v>
      </c>
      <c r="BG37" s="26">
        <f>Maret!BM37</f>
        <v>71</v>
      </c>
      <c r="BH37" s="26">
        <f t="shared" si="370"/>
        <v>71</v>
      </c>
      <c r="BI37" s="48">
        <v>0</v>
      </c>
      <c r="BJ37" s="46">
        <v>34</v>
      </c>
      <c r="BK37" s="26">
        <f t="shared" si="371"/>
        <v>34</v>
      </c>
      <c r="BL37" s="26">
        <f t="shared" ref="BL37:BM37" si="427">SUM(BF37+BI37)</f>
        <v>0</v>
      </c>
      <c r="BM37" s="26">
        <f t="shared" si="427"/>
        <v>105</v>
      </c>
      <c r="BN37" s="27">
        <f t="shared" si="373"/>
        <v>105</v>
      </c>
      <c r="BO37" s="28">
        <f>Maret!BU37</f>
        <v>1</v>
      </c>
      <c r="BP37" s="28">
        <f>Maret!BV37</f>
        <v>81</v>
      </c>
      <c r="BQ37" s="26">
        <f t="shared" si="374"/>
        <v>82</v>
      </c>
      <c r="BR37" s="25">
        <v>0</v>
      </c>
      <c r="BS37" s="25">
        <v>22</v>
      </c>
      <c r="BT37" s="26">
        <f t="shared" si="375"/>
        <v>22</v>
      </c>
      <c r="BU37" s="26">
        <f t="shared" ref="BU37:BV37" si="428">SUM(BO37+BR37)</f>
        <v>1</v>
      </c>
      <c r="BV37" s="26">
        <f t="shared" si="428"/>
        <v>103</v>
      </c>
      <c r="BW37" s="27">
        <f t="shared" si="377"/>
        <v>104</v>
      </c>
      <c r="BX37" s="30">
        <f>Maret!CD37</f>
        <v>2</v>
      </c>
      <c r="BY37" s="26">
        <f>Maret!CE37</f>
        <v>43</v>
      </c>
      <c r="BZ37" s="26">
        <f t="shared" si="378"/>
        <v>45</v>
      </c>
      <c r="CA37" s="26"/>
      <c r="CB37" s="25">
        <v>14</v>
      </c>
      <c r="CC37" s="26">
        <f t="shared" si="379"/>
        <v>14</v>
      </c>
      <c r="CD37" s="26">
        <f t="shared" ref="CD37:CE37" si="429">SUM(BX37+CA37)</f>
        <v>2</v>
      </c>
      <c r="CE37" s="26">
        <f t="shared" si="429"/>
        <v>57</v>
      </c>
      <c r="CF37" s="27">
        <f t="shared" si="381"/>
        <v>59</v>
      </c>
      <c r="CG37" s="28">
        <f>Maret!CM37</f>
        <v>0</v>
      </c>
      <c r="CH37" s="28">
        <f>Maret!CN37</f>
        <v>130</v>
      </c>
      <c r="CI37" s="26">
        <f t="shared" si="382"/>
        <v>130</v>
      </c>
      <c r="CJ37" s="25">
        <v>0</v>
      </c>
      <c r="CK37" s="25">
        <v>31</v>
      </c>
      <c r="CL37" s="26">
        <f t="shared" si="383"/>
        <v>31</v>
      </c>
      <c r="CM37" s="26">
        <f t="shared" ref="CM37:CN37" si="430">SUM(CG37+CJ37)</f>
        <v>0</v>
      </c>
      <c r="CN37" s="26">
        <f t="shared" si="430"/>
        <v>161</v>
      </c>
      <c r="CO37" s="27">
        <f t="shared" si="385"/>
        <v>161</v>
      </c>
      <c r="CP37" s="95">
        <f ca="1">IFERROR(__xludf.DUMMYFUNCTION("""COMPUTED_VALUE"""),6)</f>
        <v>6</v>
      </c>
      <c r="CQ37" s="96">
        <f ca="1">IFERROR(__xludf.DUMMYFUNCTION("""COMPUTED_VALUE"""),194)</f>
        <v>194</v>
      </c>
      <c r="CR37" s="96">
        <f ca="1">IFERROR(__xludf.DUMMYFUNCTION("""COMPUTED_VALUE"""),200)</f>
        <v>200</v>
      </c>
      <c r="CS37" s="100">
        <f ca="1">IFERROR(__xludf.DUMMYFUNCTION("""COMPUTED_VALUE"""),0)</f>
        <v>0</v>
      </c>
      <c r="CT37" s="100">
        <f ca="1">IFERROR(__xludf.DUMMYFUNCTION("""COMPUTED_VALUE"""),41)</f>
        <v>41</v>
      </c>
      <c r="CU37" s="100">
        <f ca="1">IFERROR(__xludf.DUMMYFUNCTION("""COMPUTED_VALUE"""),41)</f>
        <v>41</v>
      </c>
      <c r="CV37" s="96">
        <f ca="1">IFERROR(__xludf.DUMMYFUNCTION("""COMPUTED_VALUE"""),6)</f>
        <v>6</v>
      </c>
      <c r="CW37" s="96">
        <f ca="1">IFERROR(__xludf.DUMMYFUNCTION("""COMPUTED_VALUE"""),235)</f>
        <v>235</v>
      </c>
      <c r="CX37" s="97">
        <f ca="1">IFERROR(__xludf.DUMMYFUNCTION("""COMPUTED_VALUE"""),241)</f>
        <v>241</v>
      </c>
      <c r="CY37" s="28">
        <f>Maret!DE37</f>
        <v>1</v>
      </c>
      <c r="CZ37" s="28">
        <f>Maret!DF37</f>
        <v>105</v>
      </c>
      <c r="DA37" s="26">
        <f t="shared" si="386"/>
        <v>106</v>
      </c>
      <c r="DB37" s="25">
        <v>0</v>
      </c>
      <c r="DC37" s="25">
        <v>30</v>
      </c>
      <c r="DD37" s="26">
        <f t="shared" si="387"/>
        <v>30</v>
      </c>
      <c r="DE37" s="26">
        <f t="shared" ref="DE37:DF37" si="431">SUM(CY37+DB37)</f>
        <v>1</v>
      </c>
      <c r="DF37" s="26">
        <f t="shared" si="431"/>
        <v>135</v>
      </c>
      <c r="DG37" s="27">
        <f t="shared" si="389"/>
        <v>136</v>
      </c>
      <c r="DH37" s="30">
        <f>Maret!DN37</f>
        <v>0</v>
      </c>
      <c r="DI37" s="25">
        <f>Maret!DO37</f>
        <v>162</v>
      </c>
      <c r="DJ37" s="26">
        <f t="shared" si="390"/>
        <v>162</v>
      </c>
      <c r="DK37" s="67"/>
      <c r="DL37" s="67">
        <v>54</v>
      </c>
      <c r="DM37" s="26">
        <f t="shared" si="391"/>
        <v>54</v>
      </c>
      <c r="DN37" s="26">
        <f t="shared" ref="DN37:DO37" si="432">SUM(DH37+DK37)</f>
        <v>0</v>
      </c>
      <c r="DO37" s="26">
        <f t="shared" si="432"/>
        <v>216</v>
      </c>
      <c r="DP37" s="27">
        <f t="shared" si="393"/>
        <v>216</v>
      </c>
      <c r="DQ37" s="28">
        <f>Maret!DW37</f>
        <v>1</v>
      </c>
      <c r="DR37" s="28">
        <f>Maret!DX37</f>
        <v>135</v>
      </c>
      <c r="DS37" s="26">
        <f t="shared" si="394"/>
        <v>136</v>
      </c>
      <c r="DT37" s="68">
        <v>0</v>
      </c>
      <c r="DU37" s="59">
        <v>46</v>
      </c>
      <c r="DV37" s="26">
        <f t="shared" si="395"/>
        <v>46</v>
      </c>
      <c r="DW37" s="26">
        <f t="shared" ref="DW37:DX37" si="433">SUM(DQ37+DT37)</f>
        <v>1</v>
      </c>
      <c r="DX37" s="26">
        <f t="shared" si="433"/>
        <v>181</v>
      </c>
      <c r="DY37" s="27">
        <f t="shared" si="397"/>
        <v>182</v>
      </c>
      <c r="DZ37" s="30">
        <f>Maret!EF37</f>
        <v>0</v>
      </c>
      <c r="EA37" s="26">
        <f>Maret!EG37</f>
        <v>120</v>
      </c>
      <c r="EB37" s="26">
        <f t="shared" si="398"/>
        <v>120</v>
      </c>
      <c r="EC37" s="26"/>
      <c r="ED37" s="25">
        <v>41</v>
      </c>
      <c r="EE37" s="26">
        <f t="shared" si="399"/>
        <v>41</v>
      </c>
      <c r="EF37" s="26">
        <f t="shared" ref="EF37:EG37" si="434">SUM(DZ37+EC37)</f>
        <v>0</v>
      </c>
      <c r="EG37" s="26">
        <f t="shared" si="434"/>
        <v>161</v>
      </c>
      <c r="EH37" s="27">
        <f t="shared" si="401"/>
        <v>161</v>
      </c>
      <c r="EI37" s="30">
        <f>Maret!EO37</f>
        <v>1</v>
      </c>
      <c r="EJ37" s="26">
        <f>Maret!EP37</f>
        <v>104</v>
      </c>
      <c r="EK37" s="26">
        <f t="shared" si="402"/>
        <v>105</v>
      </c>
      <c r="EL37" s="25">
        <v>0</v>
      </c>
      <c r="EM37" s="25">
        <v>39</v>
      </c>
      <c r="EN37" s="26">
        <f t="shared" si="403"/>
        <v>39</v>
      </c>
      <c r="EO37" s="26">
        <f t="shared" ref="EO37:EP37" si="435">SUM(EI37+EL37)</f>
        <v>1</v>
      </c>
      <c r="EP37" s="26">
        <f t="shared" si="435"/>
        <v>143</v>
      </c>
      <c r="EQ37" s="27">
        <f t="shared" si="405"/>
        <v>144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30">
        <f>Maret!J38</f>
        <v>0</v>
      </c>
      <c r="E38" s="26">
        <f>Maret!K38</f>
        <v>0</v>
      </c>
      <c r="F38" s="26">
        <f t="shared" si="346"/>
        <v>0</v>
      </c>
      <c r="G38" s="68">
        <v>0</v>
      </c>
      <c r="H38" s="59">
        <v>0</v>
      </c>
      <c r="I38" s="26">
        <f t="shared" si="347"/>
        <v>0</v>
      </c>
      <c r="J38" s="26">
        <f t="shared" ref="J38:K38" si="436">SUM(D38+G38)</f>
        <v>0</v>
      </c>
      <c r="K38" s="26">
        <f t="shared" si="436"/>
        <v>0</v>
      </c>
      <c r="L38" s="27">
        <f t="shared" si="349"/>
        <v>0</v>
      </c>
      <c r="M38" s="28">
        <f>Maret!S38</f>
        <v>0</v>
      </c>
      <c r="N38" s="26">
        <f>Maret!T38</f>
        <v>0</v>
      </c>
      <c r="O38" s="26">
        <f t="shared" si="350"/>
        <v>0</v>
      </c>
      <c r="P38" s="25">
        <v>0</v>
      </c>
      <c r="Q38" s="25">
        <v>0</v>
      </c>
      <c r="R38" s="26">
        <f t="shared" si="351"/>
        <v>0</v>
      </c>
      <c r="S38" s="26">
        <f t="shared" ref="S38:T38" si="437">SUM(M38+P38)</f>
        <v>0</v>
      </c>
      <c r="T38" s="26">
        <f t="shared" si="437"/>
        <v>0</v>
      </c>
      <c r="U38" s="27">
        <f t="shared" si="353"/>
        <v>0</v>
      </c>
      <c r="V38" s="28">
        <f>Maret!AB38</f>
        <v>0</v>
      </c>
      <c r="W38" s="28">
        <f>Maret!AC38</f>
        <v>0</v>
      </c>
      <c r="X38" s="26">
        <f t="shared" si="354"/>
        <v>0</v>
      </c>
      <c r="Y38" s="26"/>
      <c r="Z38" s="26"/>
      <c r="AA38" s="26">
        <f t="shared" si="355"/>
        <v>0</v>
      </c>
      <c r="AB38" s="26">
        <f t="shared" ref="AB38:AC38" si="438">SUM(V38+Y38)</f>
        <v>0</v>
      </c>
      <c r="AC38" s="26">
        <f t="shared" si="438"/>
        <v>0</v>
      </c>
      <c r="AD38" s="27">
        <f t="shared" si="357"/>
        <v>0</v>
      </c>
      <c r="AE38" s="28">
        <f>Maret!AK38</f>
        <v>0</v>
      </c>
      <c r="AF38" s="28">
        <f>Maret!AL38</f>
        <v>0</v>
      </c>
      <c r="AG38" s="26">
        <f t="shared" si="358"/>
        <v>0</v>
      </c>
      <c r="AH38" s="25">
        <v>0</v>
      </c>
      <c r="AI38" s="25">
        <v>0</v>
      </c>
      <c r="AJ38" s="26">
        <f t="shared" si="359"/>
        <v>0</v>
      </c>
      <c r="AK38" s="26">
        <f t="shared" ref="AK38:AL38" si="439">SUM(AE38+AH38)</f>
        <v>0</v>
      </c>
      <c r="AL38" s="26">
        <f t="shared" si="439"/>
        <v>0</v>
      </c>
      <c r="AM38" s="27">
        <f t="shared" si="361"/>
        <v>0</v>
      </c>
      <c r="AN38" s="30">
        <f>Maret!AT38</f>
        <v>0</v>
      </c>
      <c r="AO38" s="26">
        <f>Maret!AU38</f>
        <v>0</v>
      </c>
      <c r="AP38" s="26">
        <f t="shared" si="362"/>
        <v>0</v>
      </c>
      <c r="AQ38" s="25">
        <v>0</v>
      </c>
      <c r="AR38" s="25">
        <v>0</v>
      </c>
      <c r="AS38" s="26">
        <f t="shared" si="363"/>
        <v>0</v>
      </c>
      <c r="AT38" s="26">
        <f t="shared" ref="AT38:AU38" si="440">SUM(AN38+AQ38)</f>
        <v>0</v>
      </c>
      <c r="AU38" s="26">
        <f t="shared" si="440"/>
        <v>0</v>
      </c>
      <c r="AV38" s="27">
        <f t="shared" si="365"/>
        <v>0</v>
      </c>
      <c r="AW38" s="28">
        <f>Maret!BC38</f>
        <v>0</v>
      </c>
      <c r="AX38" s="28">
        <f>Maret!BD38</f>
        <v>0</v>
      </c>
      <c r="AY38" s="26">
        <f t="shared" si="366"/>
        <v>0</v>
      </c>
      <c r="AZ38" s="25">
        <v>0</v>
      </c>
      <c r="BA38" s="25">
        <v>0</v>
      </c>
      <c r="BB38" s="26">
        <f t="shared" si="367"/>
        <v>0</v>
      </c>
      <c r="BC38" s="26">
        <f t="shared" ref="BC38:BD38" si="441">SUM(AW38+AZ38)</f>
        <v>0</v>
      </c>
      <c r="BD38" s="26">
        <f t="shared" si="441"/>
        <v>0</v>
      </c>
      <c r="BE38" s="27">
        <f t="shared" si="369"/>
        <v>0</v>
      </c>
      <c r="BF38" s="30">
        <f>Maret!BL38</f>
        <v>0</v>
      </c>
      <c r="BG38" s="26">
        <f>Maret!BM38</f>
        <v>0</v>
      </c>
      <c r="BH38" s="26">
        <f t="shared" si="370"/>
        <v>0</v>
      </c>
      <c r="BI38" s="48">
        <v>0</v>
      </c>
      <c r="BJ38" s="46">
        <v>0</v>
      </c>
      <c r="BK38" s="26">
        <f t="shared" si="371"/>
        <v>0</v>
      </c>
      <c r="BL38" s="26">
        <f t="shared" ref="BL38:BM38" si="442">SUM(BF38+BI38)</f>
        <v>0</v>
      </c>
      <c r="BM38" s="26">
        <f t="shared" si="442"/>
        <v>0</v>
      </c>
      <c r="BN38" s="27">
        <f t="shared" si="373"/>
        <v>0</v>
      </c>
      <c r="BO38" s="28">
        <f>Maret!BU38</f>
        <v>0</v>
      </c>
      <c r="BP38" s="28">
        <f>Maret!BV38</f>
        <v>0</v>
      </c>
      <c r="BQ38" s="26">
        <f t="shared" si="374"/>
        <v>0</v>
      </c>
      <c r="BR38" s="25">
        <v>0</v>
      </c>
      <c r="BS38" s="25">
        <v>0</v>
      </c>
      <c r="BT38" s="26">
        <f t="shared" si="375"/>
        <v>0</v>
      </c>
      <c r="BU38" s="26">
        <f t="shared" ref="BU38:BV38" si="443">SUM(BO38+BR38)</f>
        <v>0</v>
      </c>
      <c r="BV38" s="26">
        <f t="shared" si="443"/>
        <v>0</v>
      </c>
      <c r="BW38" s="27">
        <f t="shared" si="377"/>
        <v>0</v>
      </c>
      <c r="BX38" s="30">
        <f>Maret!CD38</f>
        <v>0</v>
      </c>
      <c r="BY38" s="26">
        <f>Maret!CE38</f>
        <v>0</v>
      </c>
      <c r="BZ38" s="26">
        <f t="shared" si="378"/>
        <v>0</v>
      </c>
      <c r="CA38" s="26"/>
      <c r="CB38" s="26"/>
      <c r="CC38" s="26">
        <f t="shared" si="379"/>
        <v>0</v>
      </c>
      <c r="CD38" s="26">
        <f t="shared" ref="CD38:CE38" si="444">SUM(BX38+CA38)</f>
        <v>0</v>
      </c>
      <c r="CE38" s="26">
        <f t="shared" si="444"/>
        <v>0</v>
      </c>
      <c r="CF38" s="27">
        <f t="shared" si="381"/>
        <v>0</v>
      </c>
      <c r="CG38" s="28">
        <f>Maret!CM38</f>
        <v>0</v>
      </c>
      <c r="CH38" s="28">
        <f>Maret!CN38</f>
        <v>0</v>
      </c>
      <c r="CI38" s="26">
        <f t="shared" si="382"/>
        <v>0</v>
      </c>
      <c r="CJ38" s="25">
        <v>0</v>
      </c>
      <c r="CK38" s="25">
        <v>0</v>
      </c>
      <c r="CL38" s="26">
        <f t="shared" si="383"/>
        <v>0</v>
      </c>
      <c r="CM38" s="26">
        <f t="shared" ref="CM38:CN38" si="445">SUM(CG38+CJ38)</f>
        <v>0</v>
      </c>
      <c r="CN38" s="26">
        <f t="shared" si="445"/>
        <v>0</v>
      </c>
      <c r="CO38" s="27">
        <f t="shared" si="385"/>
        <v>0</v>
      </c>
      <c r="CP38" s="95">
        <f ca="1">IFERROR(__xludf.DUMMYFUNCTION("""COMPUTED_VALUE"""),0)</f>
        <v>0</v>
      </c>
      <c r="CQ38" s="96">
        <f ca="1">IFERROR(__xludf.DUMMYFUNCTION("""COMPUTED_VALUE"""),0)</f>
        <v>0</v>
      </c>
      <c r="CR38" s="96">
        <f ca="1">IFERROR(__xludf.DUMMYFUNCTION("""COMPUTED_VALUE"""),0)</f>
        <v>0</v>
      </c>
      <c r="CS38" s="100">
        <f ca="1">IFERROR(__xludf.DUMMYFUNCTION("""COMPUTED_VALUE"""),0)</f>
        <v>0</v>
      </c>
      <c r="CT38" s="100">
        <f ca="1">IFERROR(__xludf.DUMMYFUNCTION("""COMPUTED_VALUE"""),0)</f>
        <v>0</v>
      </c>
      <c r="CU38" s="100">
        <f ca="1">IFERROR(__xludf.DUMMYFUNCTION("""COMPUTED_VALUE"""),0)</f>
        <v>0</v>
      </c>
      <c r="CV38" s="96">
        <f ca="1">IFERROR(__xludf.DUMMYFUNCTION("""COMPUTED_VALUE"""),0)</f>
        <v>0</v>
      </c>
      <c r="CW38" s="96">
        <f ca="1">IFERROR(__xludf.DUMMYFUNCTION("""COMPUTED_VALUE"""),0)</f>
        <v>0</v>
      </c>
      <c r="CX38" s="97">
        <f ca="1">IFERROR(__xludf.DUMMYFUNCTION("""COMPUTED_VALUE"""),0)</f>
        <v>0</v>
      </c>
      <c r="CY38" s="28">
        <f>Maret!DE38</f>
        <v>0</v>
      </c>
      <c r="CZ38" s="28">
        <f>Maret!DF38</f>
        <v>0</v>
      </c>
      <c r="DA38" s="26">
        <f t="shared" si="386"/>
        <v>0</v>
      </c>
      <c r="DB38" s="25">
        <v>0</v>
      </c>
      <c r="DC38" s="25">
        <v>0</v>
      </c>
      <c r="DD38" s="26">
        <f t="shared" si="387"/>
        <v>0</v>
      </c>
      <c r="DE38" s="26">
        <f t="shared" ref="DE38:DF38" si="446">SUM(CY38+DB38)</f>
        <v>0</v>
      </c>
      <c r="DF38" s="26">
        <f t="shared" si="446"/>
        <v>0</v>
      </c>
      <c r="DG38" s="27">
        <f t="shared" si="389"/>
        <v>0</v>
      </c>
      <c r="DH38" s="30">
        <f>Maret!DN38</f>
        <v>0</v>
      </c>
      <c r="DI38" s="25">
        <f>Maret!DO38</f>
        <v>0</v>
      </c>
      <c r="DJ38" s="26">
        <f t="shared" si="390"/>
        <v>0</v>
      </c>
      <c r="DK38" s="66"/>
      <c r="DL38" s="67"/>
      <c r="DM38" s="26">
        <f t="shared" si="391"/>
        <v>0</v>
      </c>
      <c r="DN38" s="26">
        <f t="shared" ref="DN38:DO38" si="447">SUM(DH38+DK38)</f>
        <v>0</v>
      </c>
      <c r="DO38" s="26">
        <f t="shared" si="447"/>
        <v>0</v>
      </c>
      <c r="DP38" s="27">
        <f t="shared" si="393"/>
        <v>0</v>
      </c>
      <c r="DQ38" s="28">
        <f>Maret!DW38</f>
        <v>0</v>
      </c>
      <c r="DR38" s="28">
        <f>Maret!DX38</f>
        <v>0</v>
      </c>
      <c r="DS38" s="26">
        <f t="shared" si="394"/>
        <v>0</v>
      </c>
      <c r="DT38" s="68">
        <v>0</v>
      </c>
      <c r="DU38" s="59">
        <v>0</v>
      </c>
      <c r="DV38" s="26">
        <f t="shared" si="395"/>
        <v>0</v>
      </c>
      <c r="DW38" s="26">
        <f t="shared" ref="DW38:DX38" si="448">SUM(DQ38+DT38)</f>
        <v>0</v>
      </c>
      <c r="DX38" s="26">
        <f t="shared" si="448"/>
        <v>0</v>
      </c>
      <c r="DY38" s="27">
        <f t="shared" si="397"/>
        <v>0</v>
      </c>
      <c r="DZ38" s="30">
        <f>Maret!EF38</f>
        <v>0</v>
      </c>
      <c r="EA38" s="26">
        <f>Maret!EG38</f>
        <v>0</v>
      </c>
      <c r="EB38" s="26">
        <f t="shared" si="398"/>
        <v>0</v>
      </c>
      <c r="EC38" s="26"/>
      <c r="ED38" s="26"/>
      <c r="EE38" s="26">
        <f t="shared" si="399"/>
        <v>0</v>
      </c>
      <c r="EF38" s="26">
        <f t="shared" ref="EF38:EG38" si="449">SUM(DZ38+EC38)</f>
        <v>0</v>
      </c>
      <c r="EG38" s="26">
        <f t="shared" si="449"/>
        <v>0</v>
      </c>
      <c r="EH38" s="27">
        <f t="shared" si="401"/>
        <v>0</v>
      </c>
      <c r="EI38" s="30">
        <f>Maret!EO38</f>
        <v>0</v>
      </c>
      <c r="EJ38" s="26">
        <f>Maret!EP38</f>
        <v>0</v>
      </c>
      <c r="EK38" s="26">
        <f t="shared" si="402"/>
        <v>0</v>
      </c>
      <c r="EL38" s="26"/>
      <c r="EM38" s="26"/>
      <c r="EN38" s="26">
        <f t="shared" si="403"/>
        <v>0</v>
      </c>
      <c r="EO38" s="26">
        <f t="shared" ref="EO38:EP38" si="450">SUM(EI38+EL38)</f>
        <v>0</v>
      </c>
      <c r="EP38" s="26">
        <f t="shared" si="450"/>
        <v>0</v>
      </c>
      <c r="EQ38" s="27">
        <f t="shared" si="405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30">
        <f>Maret!J39</f>
        <v>0</v>
      </c>
      <c r="E39" s="26">
        <f>Maret!K39</f>
        <v>201</v>
      </c>
      <c r="F39" s="26">
        <f t="shared" si="346"/>
        <v>201</v>
      </c>
      <c r="G39" s="68">
        <v>0</v>
      </c>
      <c r="H39" s="59">
        <v>59</v>
      </c>
      <c r="I39" s="26">
        <f t="shared" si="347"/>
        <v>59</v>
      </c>
      <c r="J39" s="26">
        <f t="shared" ref="J39:K39" si="451">SUM(D39+G39)</f>
        <v>0</v>
      </c>
      <c r="K39" s="26">
        <f t="shared" si="451"/>
        <v>260</v>
      </c>
      <c r="L39" s="27">
        <f t="shared" si="349"/>
        <v>260</v>
      </c>
      <c r="M39" s="28">
        <f>Maret!S39</f>
        <v>0</v>
      </c>
      <c r="N39" s="26">
        <f>Maret!T39</f>
        <v>138</v>
      </c>
      <c r="O39" s="26">
        <f t="shared" si="350"/>
        <v>138</v>
      </c>
      <c r="P39" s="25">
        <v>0</v>
      </c>
      <c r="Q39" s="25">
        <v>49</v>
      </c>
      <c r="R39" s="26">
        <f t="shared" si="351"/>
        <v>49</v>
      </c>
      <c r="S39" s="26">
        <f t="shared" ref="S39:T39" si="452">SUM(M39+P39)</f>
        <v>0</v>
      </c>
      <c r="T39" s="26">
        <f t="shared" si="452"/>
        <v>187</v>
      </c>
      <c r="U39" s="27">
        <f t="shared" si="353"/>
        <v>187</v>
      </c>
      <c r="V39" s="28">
        <f>Maret!AB39</f>
        <v>0</v>
      </c>
      <c r="W39" s="28">
        <f>Maret!AC39</f>
        <v>135</v>
      </c>
      <c r="X39" s="26">
        <f t="shared" si="354"/>
        <v>135</v>
      </c>
      <c r="Y39" s="26"/>
      <c r="Z39" s="48">
        <v>39</v>
      </c>
      <c r="AA39" s="26">
        <f t="shared" si="355"/>
        <v>39</v>
      </c>
      <c r="AB39" s="26">
        <f t="shared" ref="AB39:AC39" si="453">SUM(V39+Y39)</f>
        <v>0</v>
      </c>
      <c r="AC39" s="26">
        <f t="shared" si="453"/>
        <v>174</v>
      </c>
      <c r="AD39" s="27">
        <f t="shared" si="357"/>
        <v>174</v>
      </c>
      <c r="AE39" s="28">
        <f>Maret!AK39</f>
        <v>0</v>
      </c>
      <c r="AF39" s="28">
        <f>Maret!AL39</f>
        <v>151</v>
      </c>
      <c r="AG39" s="26">
        <f t="shared" si="358"/>
        <v>151</v>
      </c>
      <c r="AH39" s="25">
        <v>0</v>
      </c>
      <c r="AI39" s="25">
        <v>59</v>
      </c>
      <c r="AJ39" s="26">
        <f t="shared" si="359"/>
        <v>59</v>
      </c>
      <c r="AK39" s="26">
        <f t="shared" ref="AK39:AL39" si="454">SUM(AE39+AH39)</f>
        <v>0</v>
      </c>
      <c r="AL39" s="26">
        <f t="shared" si="454"/>
        <v>210</v>
      </c>
      <c r="AM39" s="27">
        <f t="shared" si="361"/>
        <v>210</v>
      </c>
      <c r="AN39" s="30">
        <f>Maret!AT39</f>
        <v>1</v>
      </c>
      <c r="AO39" s="26">
        <f>Maret!AU39</f>
        <v>147</v>
      </c>
      <c r="AP39" s="26">
        <f t="shared" si="362"/>
        <v>148</v>
      </c>
      <c r="AQ39" s="25">
        <v>0</v>
      </c>
      <c r="AR39" s="25">
        <v>68</v>
      </c>
      <c r="AS39" s="26">
        <f t="shared" si="363"/>
        <v>68</v>
      </c>
      <c r="AT39" s="26">
        <f t="shared" ref="AT39:AU39" si="455">SUM(AN39+AQ39)</f>
        <v>1</v>
      </c>
      <c r="AU39" s="26">
        <f t="shared" si="455"/>
        <v>215</v>
      </c>
      <c r="AV39" s="27">
        <f t="shared" si="365"/>
        <v>216</v>
      </c>
      <c r="AW39" s="28">
        <f>Maret!BC39</f>
        <v>10</v>
      </c>
      <c r="AX39" s="28">
        <f>Maret!BD39</f>
        <v>197</v>
      </c>
      <c r="AY39" s="26">
        <f t="shared" si="366"/>
        <v>207</v>
      </c>
      <c r="AZ39" s="25">
        <v>0</v>
      </c>
      <c r="BA39" s="25">
        <v>77</v>
      </c>
      <c r="BB39" s="26">
        <f t="shared" si="367"/>
        <v>77</v>
      </c>
      <c r="BC39" s="26">
        <f t="shared" ref="BC39:BD39" si="456">SUM(AW39+AZ39)</f>
        <v>10</v>
      </c>
      <c r="BD39" s="26">
        <f t="shared" si="456"/>
        <v>274</v>
      </c>
      <c r="BE39" s="27">
        <f t="shared" si="369"/>
        <v>284</v>
      </c>
      <c r="BF39" s="30">
        <f>Maret!BL39</f>
        <v>0</v>
      </c>
      <c r="BG39" s="26">
        <f>Maret!BM39</f>
        <v>0</v>
      </c>
      <c r="BH39" s="26">
        <f t="shared" si="370"/>
        <v>0</v>
      </c>
      <c r="BI39" s="48">
        <v>0</v>
      </c>
      <c r="BJ39" s="46">
        <v>0</v>
      </c>
      <c r="BK39" s="26">
        <f t="shared" si="371"/>
        <v>0</v>
      </c>
      <c r="BL39" s="26">
        <f t="shared" ref="BL39:BM39" si="457">SUM(BF39+BI39)</f>
        <v>0</v>
      </c>
      <c r="BM39" s="26">
        <f t="shared" si="457"/>
        <v>0</v>
      </c>
      <c r="BN39" s="27">
        <f t="shared" si="373"/>
        <v>0</v>
      </c>
      <c r="BO39" s="28">
        <f>Maret!BU39</f>
        <v>0</v>
      </c>
      <c r="BP39" s="28">
        <f>Maret!BV39</f>
        <v>81</v>
      </c>
      <c r="BQ39" s="26">
        <f t="shared" si="374"/>
        <v>81</v>
      </c>
      <c r="BR39" s="25">
        <v>0</v>
      </c>
      <c r="BS39" s="25">
        <v>22</v>
      </c>
      <c r="BT39" s="26">
        <f t="shared" si="375"/>
        <v>22</v>
      </c>
      <c r="BU39" s="26">
        <f t="shared" ref="BU39:BV39" si="458">SUM(BO39+BR39)</f>
        <v>0</v>
      </c>
      <c r="BV39" s="26">
        <f t="shared" si="458"/>
        <v>103</v>
      </c>
      <c r="BW39" s="27">
        <f t="shared" si="377"/>
        <v>103</v>
      </c>
      <c r="BX39" s="30">
        <f>Maret!CD39</f>
        <v>1</v>
      </c>
      <c r="BY39" s="26">
        <f>Maret!CE39</f>
        <v>39</v>
      </c>
      <c r="BZ39" s="26">
        <f t="shared" si="378"/>
        <v>40</v>
      </c>
      <c r="CA39" s="26"/>
      <c r="CB39" s="25">
        <v>14</v>
      </c>
      <c r="CC39" s="26">
        <f t="shared" si="379"/>
        <v>14</v>
      </c>
      <c r="CD39" s="26">
        <f t="shared" ref="CD39:CE39" si="459">SUM(BX39+CA39)</f>
        <v>1</v>
      </c>
      <c r="CE39" s="26">
        <f t="shared" si="459"/>
        <v>53</v>
      </c>
      <c r="CF39" s="27">
        <f t="shared" si="381"/>
        <v>54</v>
      </c>
      <c r="CG39" s="28">
        <f>Maret!CM39</f>
        <v>1</v>
      </c>
      <c r="CH39" s="28">
        <f>Maret!CN39</f>
        <v>130</v>
      </c>
      <c r="CI39" s="26">
        <f t="shared" si="382"/>
        <v>131</v>
      </c>
      <c r="CJ39" s="25">
        <v>0</v>
      </c>
      <c r="CK39" s="25">
        <v>31</v>
      </c>
      <c r="CL39" s="26">
        <f t="shared" si="383"/>
        <v>31</v>
      </c>
      <c r="CM39" s="26">
        <f t="shared" ref="CM39:CN39" si="460">SUM(CG39+CJ39)</f>
        <v>1</v>
      </c>
      <c r="CN39" s="26">
        <f t="shared" si="460"/>
        <v>161</v>
      </c>
      <c r="CO39" s="27">
        <f t="shared" si="385"/>
        <v>162</v>
      </c>
      <c r="CP39" s="95">
        <f ca="1">IFERROR(__xludf.DUMMYFUNCTION("""COMPUTED_VALUE"""),1)</f>
        <v>1</v>
      </c>
      <c r="CQ39" s="96">
        <f ca="1">IFERROR(__xludf.DUMMYFUNCTION("""COMPUTED_VALUE"""),105)</f>
        <v>105</v>
      </c>
      <c r="CR39" s="96">
        <f ca="1">IFERROR(__xludf.DUMMYFUNCTION("""COMPUTED_VALUE"""),106)</f>
        <v>106</v>
      </c>
      <c r="CS39" s="100">
        <f ca="1">IFERROR(__xludf.DUMMYFUNCTION("""COMPUTED_VALUE"""),0)</f>
        <v>0</v>
      </c>
      <c r="CT39" s="100">
        <f ca="1">IFERROR(__xludf.DUMMYFUNCTION("""COMPUTED_VALUE"""),48)</f>
        <v>48</v>
      </c>
      <c r="CU39" s="100">
        <f ca="1">IFERROR(__xludf.DUMMYFUNCTION("""COMPUTED_VALUE"""),48)</f>
        <v>48</v>
      </c>
      <c r="CV39" s="96">
        <f ca="1">IFERROR(__xludf.DUMMYFUNCTION("""COMPUTED_VALUE"""),1)</f>
        <v>1</v>
      </c>
      <c r="CW39" s="96">
        <f ca="1">IFERROR(__xludf.DUMMYFUNCTION("""COMPUTED_VALUE"""),153)</f>
        <v>153</v>
      </c>
      <c r="CX39" s="97">
        <f ca="1">IFERROR(__xludf.DUMMYFUNCTION("""COMPUTED_VALUE"""),154)</f>
        <v>154</v>
      </c>
      <c r="CY39" s="28">
        <f>Maret!DE39</f>
        <v>2</v>
      </c>
      <c r="CZ39" s="28">
        <f>Maret!DF39</f>
        <v>102</v>
      </c>
      <c r="DA39" s="26">
        <f t="shared" si="386"/>
        <v>104</v>
      </c>
      <c r="DB39" s="25">
        <v>1</v>
      </c>
      <c r="DC39" s="25">
        <v>30</v>
      </c>
      <c r="DD39" s="26">
        <f t="shared" si="387"/>
        <v>31</v>
      </c>
      <c r="DE39" s="26">
        <f t="shared" ref="DE39:DF39" si="461">SUM(CY39+DB39)</f>
        <v>3</v>
      </c>
      <c r="DF39" s="26">
        <f t="shared" si="461"/>
        <v>132</v>
      </c>
      <c r="DG39" s="27">
        <f t="shared" si="389"/>
        <v>135</v>
      </c>
      <c r="DH39" s="30">
        <f>Maret!DN39</f>
        <v>30</v>
      </c>
      <c r="DI39" s="25">
        <f>Maret!DO39</f>
        <v>141</v>
      </c>
      <c r="DJ39" s="26">
        <f t="shared" si="390"/>
        <v>171</v>
      </c>
      <c r="DK39" s="66">
        <v>21</v>
      </c>
      <c r="DL39" s="67">
        <v>57</v>
      </c>
      <c r="DM39" s="26">
        <f t="shared" si="391"/>
        <v>78</v>
      </c>
      <c r="DN39" s="26">
        <f t="shared" ref="DN39:DO39" si="462">SUM(DH39+DK39)</f>
        <v>51</v>
      </c>
      <c r="DO39" s="26">
        <f t="shared" si="462"/>
        <v>198</v>
      </c>
      <c r="DP39" s="27">
        <f t="shared" si="393"/>
        <v>249</v>
      </c>
      <c r="DQ39" s="28">
        <f>Maret!DW39</f>
        <v>2</v>
      </c>
      <c r="DR39" s="28">
        <f>Maret!DX39</f>
        <v>132</v>
      </c>
      <c r="DS39" s="26">
        <f t="shared" si="394"/>
        <v>134</v>
      </c>
      <c r="DT39" s="68">
        <v>0</v>
      </c>
      <c r="DU39" s="59">
        <v>45</v>
      </c>
      <c r="DV39" s="26">
        <f t="shared" si="395"/>
        <v>45</v>
      </c>
      <c r="DW39" s="26">
        <f t="shared" ref="DW39:DX39" si="463">SUM(DQ39+DT39)</f>
        <v>2</v>
      </c>
      <c r="DX39" s="26">
        <f t="shared" si="463"/>
        <v>177</v>
      </c>
      <c r="DY39" s="27">
        <f t="shared" si="397"/>
        <v>179</v>
      </c>
      <c r="DZ39" s="30">
        <f>Maret!EF39</f>
        <v>1</v>
      </c>
      <c r="EA39" s="26">
        <f>Maret!EG39</f>
        <v>118</v>
      </c>
      <c r="EB39" s="26">
        <f t="shared" si="398"/>
        <v>119</v>
      </c>
      <c r="EC39" s="26"/>
      <c r="ED39" s="25">
        <v>41</v>
      </c>
      <c r="EE39" s="26">
        <f t="shared" si="399"/>
        <v>41</v>
      </c>
      <c r="EF39" s="26">
        <f t="shared" ref="EF39:EG39" si="464">SUM(DZ39+EC39)</f>
        <v>1</v>
      </c>
      <c r="EG39" s="26">
        <f t="shared" si="464"/>
        <v>159</v>
      </c>
      <c r="EH39" s="27">
        <f t="shared" si="401"/>
        <v>160</v>
      </c>
      <c r="EI39" s="30">
        <f>Maret!EO39</f>
        <v>0</v>
      </c>
      <c r="EJ39" s="26">
        <f>Maret!EP39</f>
        <v>95</v>
      </c>
      <c r="EK39" s="26">
        <f t="shared" si="402"/>
        <v>95</v>
      </c>
      <c r="EL39" s="25">
        <v>0</v>
      </c>
      <c r="EM39" s="25">
        <v>39</v>
      </c>
      <c r="EN39" s="26">
        <f t="shared" si="403"/>
        <v>39</v>
      </c>
      <c r="EO39" s="26">
        <f t="shared" ref="EO39:EP39" si="465">SUM(EI39+EL39)</f>
        <v>0</v>
      </c>
      <c r="EP39" s="26">
        <f t="shared" si="465"/>
        <v>134</v>
      </c>
      <c r="EQ39" s="27">
        <f t="shared" si="405"/>
        <v>134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30">
        <f>Maret!J40</f>
        <v>0</v>
      </c>
      <c r="E40" s="26">
        <f>Maret!K40</f>
        <v>0</v>
      </c>
      <c r="F40" s="26">
        <f t="shared" si="346"/>
        <v>0</v>
      </c>
      <c r="G40" s="68">
        <v>0</v>
      </c>
      <c r="H40" s="59">
        <v>0</v>
      </c>
      <c r="I40" s="26">
        <f t="shared" si="347"/>
        <v>0</v>
      </c>
      <c r="J40" s="26">
        <f t="shared" ref="J40:K40" si="466">SUM(D40+G40)</f>
        <v>0</v>
      </c>
      <c r="K40" s="26">
        <f t="shared" si="466"/>
        <v>0</v>
      </c>
      <c r="L40" s="27">
        <f t="shared" si="349"/>
        <v>0</v>
      </c>
      <c r="M40" s="28">
        <f>Maret!S40</f>
        <v>0</v>
      </c>
      <c r="N40" s="26">
        <f>Maret!T40</f>
        <v>0</v>
      </c>
      <c r="O40" s="26">
        <f t="shared" si="350"/>
        <v>0</v>
      </c>
      <c r="P40" s="26"/>
      <c r="Q40" s="26"/>
      <c r="R40" s="26">
        <f t="shared" si="351"/>
        <v>0</v>
      </c>
      <c r="S40" s="26">
        <f t="shared" ref="S40:T40" si="467">SUM(M40+P40)</f>
        <v>0</v>
      </c>
      <c r="T40" s="26">
        <f t="shared" si="467"/>
        <v>0</v>
      </c>
      <c r="U40" s="27">
        <f t="shared" si="353"/>
        <v>0</v>
      </c>
      <c r="V40" s="28">
        <f>Maret!AB40</f>
        <v>0</v>
      </c>
      <c r="W40" s="28">
        <f>Maret!AC40</f>
        <v>0</v>
      </c>
      <c r="X40" s="26">
        <f t="shared" si="354"/>
        <v>0</v>
      </c>
      <c r="Y40" s="26"/>
      <c r="Z40" s="26"/>
      <c r="AA40" s="26">
        <f t="shared" si="355"/>
        <v>0</v>
      </c>
      <c r="AB40" s="26">
        <f t="shared" ref="AB40:AC40" si="468">SUM(V40+Y40)</f>
        <v>0</v>
      </c>
      <c r="AC40" s="26">
        <f t="shared" si="468"/>
        <v>0</v>
      </c>
      <c r="AD40" s="27">
        <f t="shared" si="357"/>
        <v>0</v>
      </c>
      <c r="AE40" s="28">
        <f>Maret!AK40</f>
        <v>0</v>
      </c>
      <c r="AF40" s="28">
        <f>Maret!AL40</f>
        <v>0</v>
      </c>
      <c r="AG40" s="26">
        <f t="shared" si="358"/>
        <v>0</v>
      </c>
      <c r="AH40" s="25">
        <v>0</v>
      </c>
      <c r="AI40" s="25">
        <v>0</v>
      </c>
      <c r="AJ40" s="26">
        <f t="shared" si="359"/>
        <v>0</v>
      </c>
      <c r="AK40" s="26">
        <f t="shared" ref="AK40:AL40" si="469">SUM(AE40+AH40)</f>
        <v>0</v>
      </c>
      <c r="AL40" s="26">
        <f t="shared" si="469"/>
        <v>0</v>
      </c>
      <c r="AM40" s="27">
        <f t="shared" si="361"/>
        <v>0</v>
      </c>
      <c r="AN40" s="30">
        <f>Maret!AT40</f>
        <v>0</v>
      </c>
      <c r="AO40" s="26">
        <f>Maret!AU40</f>
        <v>0</v>
      </c>
      <c r="AP40" s="26">
        <f t="shared" si="362"/>
        <v>0</v>
      </c>
      <c r="AQ40" s="25">
        <v>0</v>
      </c>
      <c r="AR40" s="25">
        <v>0</v>
      </c>
      <c r="AS40" s="26">
        <f t="shared" si="363"/>
        <v>0</v>
      </c>
      <c r="AT40" s="26">
        <f t="shared" ref="AT40:AU40" si="470">SUM(AN40+AQ40)</f>
        <v>0</v>
      </c>
      <c r="AU40" s="26">
        <f t="shared" si="470"/>
        <v>0</v>
      </c>
      <c r="AV40" s="27">
        <f t="shared" si="365"/>
        <v>0</v>
      </c>
      <c r="AW40" s="28">
        <f>Maret!BC40</f>
        <v>0</v>
      </c>
      <c r="AX40" s="28">
        <f>Maret!BD40</f>
        <v>0</v>
      </c>
      <c r="AY40" s="26">
        <f t="shared" si="366"/>
        <v>0</v>
      </c>
      <c r="AZ40" s="25">
        <v>0</v>
      </c>
      <c r="BA40" s="25">
        <v>0</v>
      </c>
      <c r="BB40" s="26">
        <f t="shared" si="367"/>
        <v>0</v>
      </c>
      <c r="BC40" s="26">
        <f t="shared" ref="BC40:BD40" si="471">SUM(AW40+AZ40)</f>
        <v>0</v>
      </c>
      <c r="BD40" s="26">
        <f t="shared" si="471"/>
        <v>0</v>
      </c>
      <c r="BE40" s="27">
        <f t="shared" si="369"/>
        <v>0</v>
      </c>
      <c r="BF40" s="30">
        <f>Maret!BL40</f>
        <v>0</v>
      </c>
      <c r="BG40" s="26">
        <f>Maret!BM40</f>
        <v>0</v>
      </c>
      <c r="BH40" s="26">
        <f t="shared" si="370"/>
        <v>0</v>
      </c>
      <c r="BI40" s="48">
        <v>0</v>
      </c>
      <c r="BJ40" s="46">
        <v>0</v>
      </c>
      <c r="BK40" s="26">
        <f t="shared" si="371"/>
        <v>0</v>
      </c>
      <c r="BL40" s="26">
        <f t="shared" ref="BL40:BM40" si="472">SUM(BF40+BI40)</f>
        <v>0</v>
      </c>
      <c r="BM40" s="26">
        <f t="shared" si="472"/>
        <v>0</v>
      </c>
      <c r="BN40" s="27">
        <f t="shared" si="373"/>
        <v>0</v>
      </c>
      <c r="BO40" s="28">
        <f>Maret!BU40</f>
        <v>0</v>
      </c>
      <c r="BP40" s="28">
        <f>Maret!BV40</f>
        <v>0</v>
      </c>
      <c r="BQ40" s="26">
        <f t="shared" si="374"/>
        <v>0</v>
      </c>
      <c r="BR40" s="25">
        <v>0</v>
      </c>
      <c r="BS40" s="25">
        <v>0</v>
      </c>
      <c r="BT40" s="26">
        <f t="shared" si="375"/>
        <v>0</v>
      </c>
      <c r="BU40" s="26">
        <f t="shared" ref="BU40:BV40" si="473">SUM(BO40+BR40)</f>
        <v>0</v>
      </c>
      <c r="BV40" s="26">
        <f t="shared" si="473"/>
        <v>0</v>
      </c>
      <c r="BW40" s="27">
        <f t="shared" si="377"/>
        <v>0</v>
      </c>
      <c r="BX40" s="30">
        <f>Maret!CD40</f>
        <v>4</v>
      </c>
      <c r="BY40" s="26">
        <f>Maret!CE40</f>
        <v>4</v>
      </c>
      <c r="BZ40" s="26">
        <f t="shared" si="378"/>
        <v>8</v>
      </c>
      <c r="CA40" s="25">
        <v>1</v>
      </c>
      <c r="CB40" s="25">
        <v>1</v>
      </c>
      <c r="CC40" s="26">
        <f t="shared" si="379"/>
        <v>2</v>
      </c>
      <c r="CD40" s="26">
        <f t="shared" ref="CD40:CE40" si="474">SUM(BX40+CA40)</f>
        <v>5</v>
      </c>
      <c r="CE40" s="26">
        <f t="shared" si="474"/>
        <v>5</v>
      </c>
      <c r="CF40" s="27">
        <f t="shared" si="381"/>
        <v>10</v>
      </c>
      <c r="CG40" s="28">
        <f>Maret!CM40</f>
        <v>1</v>
      </c>
      <c r="CH40" s="28">
        <f>Maret!CN40</f>
        <v>130</v>
      </c>
      <c r="CI40" s="26">
        <f t="shared" si="382"/>
        <v>131</v>
      </c>
      <c r="CJ40" s="25">
        <v>0</v>
      </c>
      <c r="CK40" s="25">
        <v>31</v>
      </c>
      <c r="CL40" s="26">
        <f t="shared" si="383"/>
        <v>31</v>
      </c>
      <c r="CM40" s="26">
        <f t="shared" ref="CM40:CN40" si="475">SUM(CG40+CJ40)</f>
        <v>1</v>
      </c>
      <c r="CN40" s="26">
        <f t="shared" si="475"/>
        <v>161</v>
      </c>
      <c r="CO40" s="27">
        <f t="shared" si="385"/>
        <v>162</v>
      </c>
      <c r="CP40" s="95">
        <f ca="1">IFERROR(__xludf.DUMMYFUNCTION("""COMPUTED_VALUE"""),0)</f>
        <v>0</v>
      </c>
      <c r="CQ40" s="96">
        <f ca="1">IFERROR(__xludf.DUMMYFUNCTION("""COMPUTED_VALUE"""),0)</f>
        <v>0</v>
      </c>
      <c r="CR40" s="96">
        <f ca="1">IFERROR(__xludf.DUMMYFUNCTION("""COMPUTED_VALUE"""),0)</f>
        <v>0</v>
      </c>
      <c r="CS40" s="100">
        <f ca="1">IFERROR(__xludf.DUMMYFUNCTION("""COMPUTED_VALUE"""),0)</f>
        <v>0</v>
      </c>
      <c r="CT40" s="100">
        <f ca="1">IFERROR(__xludf.DUMMYFUNCTION("""COMPUTED_VALUE"""),0)</f>
        <v>0</v>
      </c>
      <c r="CU40" s="100">
        <f ca="1">IFERROR(__xludf.DUMMYFUNCTION("""COMPUTED_VALUE"""),0)</f>
        <v>0</v>
      </c>
      <c r="CV40" s="96">
        <f ca="1">IFERROR(__xludf.DUMMYFUNCTION("""COMPUTED_VALUE"""),0)</f>
        <v>0</v>
      </c>
      <c r="CW40" s="96">
        <f ca="1">IFERROR(__xludf.DUMMYFUNCTION("""COMPUTED_VALUE"""),0)</f>
        <v>0</v>
      </c>
      <c r="CX40" s="97">
        <f ca="1">IFERROR(__xludf.DUMMYFUNCTION("""COMPUTED_VALUE"""),0)</f>
        <v>0</v>
      </c>
      <c r="CY40" s="28">
        <f>Maret!DE40</f>
        <v>0</v>
      </c>
      <c r="CZ40" s="28">
        <f>Maret!DF40</f>
        <v>0</v>
      </c>
      <c r="DA40" s="26">
        <f t="shared" si="386"/>
        <v>0</v>
      </c>
      <c r="DB40" s="25">
        <v>0</v>
      </c>
      <c r="DC40" s="25">
        <v>0</v>
      </c>
      <c r="DD40" s="26">
        <f t="shared" si="387"/>
        <v>0</v>
      </c>
      <c r="DE40" s="26">
        <f t="shared" ref="DE40:DF40" si="476">SUM(CY40+DB40)</f>
        <v>0</v>
      </c>
      <c r="DF40" s="26">
        <f t="shared" si="476"/>
        <v>0</v>
      </c>
      <c r="DG40" s="27">
        <f t="shared" si="389"/>
        <v>0</v>
      </c>
      <c r="DH40" s="30">
        <f>Maret!DN40</f>
        <v>0</v>
      </c>
      <c r="DI40" s="25">
        <f>Maret!DO40</f>
        <v>0</v>
      </c>
      <c r="DJ40" s="26">
        <f t="shared" si="390"/>
        <v>0</v>
      </c>
      <c r="DK40" s="26"/>
      <c r="DL40" s="26"/>
      <c r="DM40" s="26">
        <f t="shared" si="391"/>
        <v>0</v>
      </c>
      <c r="DN40" s="26">
        <f t="shared" ref="DN40:DO40" si="477">SUM(DH40+DK40)</f>
        <v>0</v>
      </c>
      <c r="DO40" s="26">
        <f t="shared" si="477"/>
        <v>0</v>
      </c>
      <c r="DP40" s="27">
        <f t="shared" si="393"/>
        <v>0</v>
      </c>
      <c r="DQ40" s="28">
        <f>Maret!DW40</f>
        <v>0</v>
      </c>
      <c r="DR40" s="28">
        <f>Maret!DX40</f>
        <v>0</v>
      </c>
      <c r="DS40" s="26">
        <f t="shared" si="394"/>
        <v>0</v>
      </c>
      <c r="DT40" s="68">
        <v>0</v>
      </c>
      <c r="DU40" s="59">
        <v>0</v>
      </c>
      <c r="DV40" s="26">
        <f t="shared" si="395"/>
        <v>0</v>
      </c>
      <c r="DW40" s="26">
        <f t="shared" ref="DW40:DX40" si="478">SUM(DQ40+DT40)</f>
        <v>0</v>
      </c>
      <c r="DX40" s="26">
        <f t="shared" si="478"/>
        <v>0</v>
      </c>
      <c r="DY40" s="27">
        <f t="shared" si="397"/>
        <v>0</v>
      </c>
      <c r="DZ40" s="30">
        <f>Maret!EF40</f>
        <v>0</v>
      </c>
      <c r="EA40" s="26">
        <f>Maret!EG40</f>
        <v>0</v>
      </c>
      <c r="EB40" s="26">
        <f t="shared" si="398"/>
        <v>0</v>
      </c>
      <c r="EC40" s="26"/>
      <c r="ED40" s="26"/>
      <c r="EE40" s="26">
        <f t="shared" si="399"/>
        <v>0</v>
      </c>
      <c r="EF40" s="26">
        <f t="shared" ref="EF40:EG40" si="479">SUM(DZ40+EC40)</f>
        <v>0</v>
      </c>
      <c r="EG40" s="26">
        <f t="shared" si="479"/>
        <v>0</v>
      </c>
      <c r="EH40" s="27">
        <f t="shared" si="401"/>
        <v>0</v>
      </c>
      <c r="EI40" s="30">
        <f>Maret!EO40</f>
        <v>0</v>
      </c>
      <c r="EJ40" s="26">
        <f>Maret!EP40</f>
        <v>0</v>
      </c>
      <c r="EK40" s="26">
        <f t="shared" si="402"/>
        <v>0</v>
      </c>
      <c r="EL40" s="26"/>
      <c r="EM40" s="26"/>
      <c r="EN40" s="26">
        <f t="shared" si="403"/>
        <v>0</v>
      </c>
      <c r="EO40" s="26">
        <f t="shared" ref="EO40:EP40" si="480">SUM(EI40+EL40)</f>
        <v>0</v>
      </c>
      <c r="EP40" s="26">
        <f t="shared" si="480"/>
        <v>0</v>
      </c>
      <c r="EQ40" s="27">
        <f t="shared" si="405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30">
        <f>Maret!J41</f>
        <v>0</v>
      </c>
      <c r="E41" s="26">
        <f>Maret!K41</f>
        <v>1</v>
      </c>
      <c r="F41" s="26">
        <f t="shared" si="346"/>
        <v>1</v>
      </c>
      <c r="G41" s="68">
        <v>1</v>
      </c>
      <c r="H41" s="59">
        <v>1</v>
      </c>
      <c r="I41" s="26">
        <f t="shared" si="347"/>
        <v>2</v>
      </c>
      <c r="J41" s="26">
        <f t="shared" ref="J41:K41" si="481">SUM(D41+G41)</f>
        <v>1</v>
      </c>
      <c r="K41" s="26">
        <f t="shared" si="481"/>
        <v>2</v>
      </c>
      <c r="L41" s="27">
        <f t="shared" si="349"/>
        <v>3</v>
      </c>
      <c r="M41" s="28">
        <f>Maret!S41</f>
        <v>0</v>
      </c>
      <c r="N41" s="26">
        <f>Maret!T41</f>
        <v>0</v>
      </c>
      <c r="O41" s="26">
        <f t="shared" si="350"/>
        <v>0</v>
      </c>
      <c r="P41" s="25">
        <v>1</v>
      </c>
      <c r="Q41" s="25">
        <v>1</v>
      </c>
      <c r="R41" s="26">
        <f t="shared" si="351"/>
        <v>2</v>
      </c>
      <c r="S41" s="26">
        <f t="shared" ref="S41:T41" si="482">SUM(M41+P41)</f>
        <v>1</v>
      </c>
      <c r="T41" s="26">
        <f t="shared" si="482"/>
        <v>1</v>
      </c>
      <c r="U41" s="27">
        <f t="shared" si="353"/>
        <v>2</v>
      </c>
      <c r="V41" s="28">
        <f>Maret!AB41</f>
        <v>0</v>
      </c>
      <c r="W41" s="28">
        <f>Maret!AC41</f>
        <v>0</v>
      </c>
      <c r="X41" s="26">
        <f t="shared" si="354"/>
        <v>0</v>
      </c>
      <c r="Y41" s="26"/>
      <c r="Z41" s="26"/>
      <c r="AA41" s="26">
        <f t="shared" si="355"/>
        <v>0</v>
      </c>
      <c r="AB41" s="26">
        <f t="shared" ref="AB41:AC41" si="483">SUM(V41+Y41)</f>
        <v>0</v>
      </c>
      <c r="AC41" s="26">
        <f t="shared" si="483"/>
        <v>0</v>
      </c>
      <c r="AD41" s="27">
        <f t="shared" si="357"/>
        <v>0</v>
      </c>
      <c r="AE41" s="28">
        <f>Maret!AK41</f>
        <v>1</v>
      </c>
      <c r="AF41" s="28">
        <f>Maret!AL41</f>
        <v>0</v>
      </c>
      <c r="AG41" s="26">
        <f t="shared" si="358"/>
        <v>1</v>
      </c>
      <c r="AH41" s="25">
        <v>0</v>
      </c>
      <c r="AI41" s="25">
        <v>0</v>
      </c>
      <c r="AJ41" s="26">
        <f t="shared" si="359"/>
        <v>0</v>
      </c>
      <c r="AK41" s="26">
        <f t="shared" ref="AK41:AL41" si="484">SUM(AE41+AH41)</f>
        <v>1</v>
      </c>
      <c r="AL41" s="26">
        <f t="shared" si="484"/>
        <v>0</v>
      </c>
      <c r="AM41" s="27">
        <f t="shared" si="361"/>
        <v>1</v>
      </c>
      <c r="AN41" s="30">
        <f>Maret!AT41</f>
        <v>0</v>
      </c>
      <c r="AO41" s="26">
        <f>Maret!AU41</f>
        <v>0</v>
      </c>
      <c r="AP41" s="26">
        <f t="shared" si="362"/>
        <v>0</v>
      </c>
      <c r="AQ41" s="25">
        <v>0</v>
      </c>
      <c r="AR41" s="25">
        <v>0</v>
      </c>
      <c r="AS41" s="26">
        <f t="shared" si="363"/>
        <v>0</v>
      </c>
      <c r="AT41" s="26">
        <f t="shared" ref="AT41:AU41" si="485">SUM(AN41+AQ41)</f>
        <v>0</v>
      </c>
      <c r="AU41" s="26">
        <f t="shared" si="485"/>
        <v>0</v>
      </c>
      <c r="AV41" s="27">
        <f t="shared" si="365"/>
        <v>0</v>
      </c>
      <c r="AW41" s="28">
        <f>Maret!BC41</f>
        <v>1</v>
      </c>
      <c r="AX41" s="28">
        <f>Maret!BD41</f>
        <v>0</v>
      </c>
      <c r="AY41" s="26">
        <f t="shared" si="366"/>
        <v>1</v>
      </c>
      <c r="AZ41" s="25">
        <v>1</v>
      </c>
      <c r="BA41" s="25">
        <v>1</v>
      </c>
      <c r="BB41" s="26">
        <f t="shared" si="367"/>
        <v>2</v>
      </c>
      <c r="BC41" s="26">
        <f t="shared" ref="BC41:BD41" si="486">SUM(AW41+AZ41)</f>
        <v>2</v>
      </c>
      <c r="BD41" s="26">
        <f t="shared" si="486"/>
        <v>1</v>
      </c>
      <c r="BE41" s="27">
        <f t="shared" si="369"/>
        <v>3</v>
      </c>
      <c r="BF41" s="30">
        <f>Maret!BL41</f>
        <v>1</v>
      </c>
      <c r="BG41" s="26">
        <f>Maret!BM41</f>
        <v>0</v>
      </c>
      <c r="BH41" s="26">
        <f t="shared" si="370"/>
        <v>1</v>
      </c>
      <c r="BI41" s="48">
        <v>1</v>
      </c>
      <c r="BJ41" s="46">
        <v>0</v>
      </c>
      <c r="BK41" s="26">
        <f t="shared" si="371"/>
        <v>1</v>
      </c>
      <c r="BL41" s="26">
        <f t="shared" ref="BL41:BM41" si="487">SUM(BF41+BI41)</f>
        <v>2</v>
      </c>
      <c r="BM41" s="26">
        <f t="shared" si="487"/>
        <v>0</v>
      </c>
      <c r="BN41" s="27">
        <f t="shared" si="373"/>
        <v>2</v>
      </c>
      <c r="BO41" s="28">
        <f>Maret!BU41</f>
        <v>0</v>
      </c>
      <c r="BP41" s="28">
        <f>Maret!BV41</f>
        <v>0</v>
      </c>
      <c r="BQ41" s="26">
        <f t="shared" si="374"/>
        <v>0</v>
      </c>
      <c r="BR41" s="25">
        <v>0</v>
      </c>
      <c r="BS41" s="25">
        <v>0</v>
      </c>
      <c r="BT41" s="26">
        <f t="shared" si="375"/>
        <v>0</v>
      </c>
      <c r="BU41" s="26">
        <f t="shared" ref="BU41:BV41" si="488">SUM(BO41+BR41)</f>
        <v>0</v>
      </c>
      <c r="BV41" s="26">
        <f t="shared" si="488"/>
        <v>0</v>
      </c>
      <c r="BW41" s="27">
        <f t="shared" si="377"/>
        <v>0</v>
      </c>
      <c r="BX41" s="30">
        <f>Maret!CD41</f>
        <v>1</v>
      </c>
      <c r="BY41" s="26">
        <f>Maret!CE41</f>
        <v>1</v>
      </c>
      <c r="BZ41" s="26">
        <f t="shared" si="378"/>
        <v>2</v>
      </c>
      <c r="CA41" s="26"/>
      <c r="CB41" s="26"/>
      <c r="CC41" s="26">
        <f t="shared" si="379"/>
        <v>0</v>
      </c>
      <c r="CD41" s="26">
        <f t="shared" ref="CD41:CE41" si="489">SUM(BX41+CA41)</f>
        <v>1</v>
      </c>
      <c r="CE41" s="26">
        <f t="shared" si="489"/>
        <v>1</v>
      </c>
      <c r="CF41" s="27">
        <f t="shared" si="381"/>
        <v>2</v>
      </c>
      <c r="CG41" s="28">
        <f>Maret!CM41</f>
        <v>0</v>
      </c>
      <c r="CH41" s="28">
        <f>Maret!CN41</f>
        <v>0</v>
      </c>
      <c r="CI41" s="26">
        <f t="shared" si="382"/>
        <v>0</v>
      </c>
      <c r="CJ41" s="25">
        <v>0</v>
      </c>
      <c r="CK41" s="25">
        <v>0</v>
      </c>
      <c r="CL41" s="26">
        <f t="shared" si="383"/>
        <v>0</v>
      </c>
      <c r="CM41" s="26">
        <f t="shared" ref="CM41:CN41" si="490">SUM(CG41+CJ41)</f>
        <v>0</v>
      </c>
      <c r="CN41" s="26">
        <f t="shared" si="490"/>
        <v>0</v>
      </c>
      <c r="CO41" s="27">
        <f t="shared" si="385"/>
        <v>0</v>
      </c>
      <c r="CP41" s="95">
        <f ca="1">IFERROR(__xludf.DUMMYFUNCTION("""COMPUTED_VALUE"""),2)</f>
        <v>2</v>
      </c>
      <c r="CQ41" s="96">
        <f ca="1">IFERROR(__xludf.DUMMYFUNCTION("""COMPUTED_VALUE"""),2)</f>
        <v>2</v>
      </c>
      <c r="CR41" s="96">
        <f ca="1">IFERROR(__xludf.DUMMYFUNCTION("""COMPUTED_VALUE"""),4)</f>
        <v>4</v>
      </c>
      <c r="CS41" s="100">
        <f ca="1">IFERROR(__xludf.DUMMYFUNCTION("""COMPUTED_VALUE"""),1)</f>
        <v>1</v>
      </c>
      <c r="CT41" s="100">
        <f ca="1">IFERROR(__xludf.DUMMYFUNCTION("""COMPUTED_VALUE"""),0)</f>
        <v>0</v>
      </c>
      <c r="CU41" s="100">
        <f ca="1">IFERROR(__xludf.DUMMYFUNCTION("""COMPUTED_VALUE"""),1)</f>
        <v>1</v>
      </c>
      <c r="CV41" s="96">
        <f ca="1">IFERROR(__xludf.DUMMYFUNCTION("""COMPUTED_VALUE"""),3)</f>
        <v>3</v>
      </c>
      <c r="CW41" s="96">
        <f ca="1">IFERROR(__xludf.DUMMYFUNCTION("""COMPUTED_VALUE"""),2)</f>
        <v>2</v>
      </c>
      <c r="CX41" s="97">
        <f ca="1">IFERROR(__xludf.DUMMYFUNCTION("""COMPUTED_VALUE"""),5)</f>
        <v>5</v>
      </c>
      <c r="CY41" s="28">
        <f>Maret!DE41</f>
        <v>3</v>
      </c>
      <c r="CZ41" s="28">
        <f>Maret!DF41</f>
        <v>1</v>
      </c>
      <c r="DA41" s="26">
        <f t="shared" si="386"/>
        <v>4</v>
      </c>
      <c r="DB41" s="25">
        <v>0</v>
      </c>
      <c r="DC41" s="25">
        <v>2</v>
      </c>
      <c r="DD41" s="26">
        <f t="shared" si="387"/>
        <v>2</v>
      </c>
      <c r="DE41" s="26">
        <f t="shared" ref="DE41:DF41" si="491">SUM(CY41+DB41)</f>
        <v>3</v>
      </c>
      <c r="DF41" s="26">
        <f t="shared" si="491"/>
        <v>3</v>
      </c>
      <c r="DG41" s="27">
        <f t="shared" si="389"/>
        <v>6</v>
      </c>
      <c r="DH41" s="30">
        <f>Maret!DN41</f>
        <v>4</v>
      </c>
      <c r="DI41" s="25">
        <f>Maret!DO41</f>
        <v>4</v>
      </c>
      <c r="DJ41" s="26">
        <f t="shared" si="390"/>
        <v>8</v>
      </c>
      <c r="DK41" s="25">
        <v>2</v>
      </c>
      <c r="DL41" s="25">
        <v>2</v>
      </c>
      <c r="DM41" s="26">
        <f t="shared" si="391"/>
        <v>4</v>
      </c>
      <c r="DN41" s="26">
        <f t="shared" ref="DN41:DO41" si="492">SUM(DH41+DK41)</f>
        <v>6</v>
      </c>
      <c r="DO41" s="26">
        <f t="shared" si="492"/>
        <v>6</v>
      </c>
      <c r="DP41" s="27">
        <f t="shared" si="393"/>
        <v>12</v>
      </c>
      <c r="DQ41" s="28">
        <f>Maret!DW41</f>
        <v>0</v>
      </c>
      <c r="DR41" s="28">
        <f>Maret!DX41</f>
        <v>0</v>
      </c>
      <c r="DS41" s="26">
        <f t="shared" si="394"/>
        <v>0</v>
      </c>
      <c r="DT41" s="68">
        <v>1</v>
      </c>
      <c r="DU41" s="59">
        <v>0</v>
      </c>
      <c r="DV41" s="26">
        <f t="shared" si="395"/>
        <v>1</v>
      </c>
      <c r="DW41" s="26">
        <f t="shared" ref="DW41:DX41" si="493">SUM(DQ41+DT41)</f>
        <v>1</v>
      </c>
      <c r="DX41" s="26">
        <f t="shared" si="493"/>
        <v>0</v>
      </c>
      <c r="DY41" s="27">
        <f t="shared" si="397"/>
        <v>1</v>
      </c>
      <c r="DZ41" s="30">
        <f>Maret!EF41</f>
        <v>0</v>
      </c>
      <c r="EA41" s="26">
        <f>Maret!EG41</f>
        <v>0</v>
      </c>
      <c r="EB41" s="26">
        <f t="shared" si="398"/>
        <v>0</v>
      </c>
      <c r="EC41" s="26"/>
      <c r="ED41" s="26"/>
      <c r="EE41" s="26">
        <f t="shared" si="399"/>
        <v>0</v>
      </c>
      <c r="EF41" s="26">
        <f t="shared" ref="EF41:EG41" si="494">SUM(DZ41+EC41)</f>
        <v>0</v>
      </c>
      <c r="EG41" s="26">
        <f t="shared" si="494"/>
        <v>0</v>
      </c>
      <c r="EH41" s="27">
        <f t="shared" si="401"/>
        <v>0</v>
      </c>
      <c r="EI41" s="30">
        <f>Maret!EO41</f>
        <v>1</v>
      </c>
      <c r="EJ41" s="26">
        <f>Maret!EP41</f>
        <v>0</v>
      </c>
      <c r="EK41" s="26">
        <f t="shared" si="402"/>
        <v>1</v>
      </c>
      <c r="EL41" s="25">
        <v>1</v>
      </c>
      <c r="EM41" s="25">
        <v>0</v>
      </c>
      <c r="EN41" s="26">
        <f t="shared" si="403"/>
        <v>1</v>
      </c>
      <c r="EO41" s="26">
        <f t="shared" ref="EO41:EP41" si="495">SUM(EI41+EL41)</f>
        <v>2</v>
      </c>
      <c r="EP41" s="26">
        <f t="shared" si="495"/>
        <v>0</v>
      </c>
      <c r="EQ41" s="27">
        <f t="shared" si="405"/>
        <v>2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108</v>
      </c>
      <c r="D42" s="30">
        <f>Maret!J42</f>
        <v>0</v>
      </c>
      <c r="E42" s="26">
        <f>Maret!K42</f>
        <v>0</v>
      </c>
      <c r="F42" s="26"/>
      <c r="G42" s="26"/>
      <c r="H42" s="26"/>
      <c r="I42" s="26"/>
      <c r="J42" s="26"/>
      <c r="K42" s="26"/>
      <c r="L42" s="27"/>
      <c r="M42" s="28">
        <f>Maret!S42</f>
        <v>0</v>
      </c>
      <c r="N42" s="26">
        <f>Maret!T42</f>
        <v>0</v>
      </c>
      <c r="O42" s="26"/>
      <c r="P42" s="25"/>
      <c r="Q42" s="25"/>
      <c r="R42" s="26"/>
      <c r="S42" s="26"/>
      <c r="T42" s="26"/>
      <c r="U42" s="27"/>
      <c r="V42" s="28">
        <f>Maret!AB42</f>
        <v>0</v>
      </c>
      <c r="W42" s="28">
        <f>Maret!AC42</f>
        <v>0</v>
      </c>
      <c r="X42" s="26"/>
      <c r="Y42" s="26"/>
      <c r="Z42" s="26"/>
      <c r="AA42" s="26"/>
      <c r="AB42" s="26"/>
      <c r="AC42" s="26"/>
      <c r="AD42" s="27"/>
      <c r="AE42" s="28">
        <f>Maret!AK42</f>
        <v>0</v>
      </c>
      <c r="AF42" s="28">
        <f>Maret!AL42</f>
        <v>0</v>
      </c>
      <c r="AG42" s="26"/>
      <c r="AH42" s="26"/>
      <c r="AI42" s="26"/>
      <c r="AJ42" s="26"/>
      <c r="AK42" s="26"/>
      <c r="AL42" s="26"/>
      <c r="AM42" s="29"/>
      <c r="AN42" s="30">
        <f>Maret!AT42</f>
        <v>0</v>
      </c>
      <c r="AO42" s="26">
        <f>Maret!AU42</f>
        <v>0</v>
      </c>
      <c r="AP42" s="26"/>
      <c r="AQ42" s="26"/>
      <c r="AR42" s="26"/>
      <c r="AS42" s="26"/>
      <c r="AT42" s="26"/>
      <c r="AU42" s="26"/>
      <c r="AV42" s="27"/>
      <c r="AW42" s="28">
        <f>Maret!BC42</f>
        <v>0</v>
      </c>
      <c r="AX42" s="28">
        <f>Maret!BD42</f>
        <v>0</v>
      </c>
      <c r="AY42" s="26"/>
      <c r="AZ42" s="26"/>
      <c r="BA42" s="26"/>
      <c r="BB42" s="26"/>
      <c r="BC42" s="26"/>
      <c r="BD42" s="26"/>
      <c r="BE42" s="29"/>
      <c r="BF42" s="30">
        <f>Maret!BL42</f>
        <v>0</v>
      </c>
      <c r="BG42" s="26">
        <f>Maret!BM42</f>
        <v>0</v>
      </c>
      <c r="BH42" s="26"/>
      <c r="BI42" s="26"/>
      <c r="BJ42" s="26"/>
      <c r="BK42" s="26"/>
      <c r="BL42" s="26"/>
      <c r="BM42" s="26"/>
      <c r="BN42" s="27"/>
      <c r="BO42" s="28">
        <f>Maret!BU42</f>
        <v>0</v>
      </c>
      <c r="BP42" s="28">
        <f>Maret!BV42</f>
        <v>0</v>
      </c>
      <c r="BQ42" s="26"/>
      <c r="BR42" s="26"/>
      <c r="BS42" s="26"/>
      <c r="BT42" s="26"/>
      <c r="BU42" s="26"/>
      <c r="BV42" s="26"/>
      <c r="BW42" s="29"/>
      <c r="BX42" s="30">
        <f>Maret!CD42</f>
        <v>0</v>
      </c>
      <c r="BY42" s="26">
        <f>Maret!CE42</f>
        <v>0</v>
      </c>
      <c r="BZ42" s="26"/>
      <c r="CA42" s="26"/>
      <c r="CB42" s="26"/>
      <c r="CC42" s="26"/>
      <c r="CD42" s="26"/>
      <c r="CE42" s="26"/>
      <c r="CF42" s="27"/>
      <c r="CG42" s="28">
        <f>Maret!CM42</f>
        <v>0</v>
      </c>
      <c r="CH42" s="28">
        <f>Maret!CN42</f>
        <v>0</v>
      </c>
      <c r="CI42" s="26"/>
      <c r="CJ42" s="26"/>
      <c r="CK42" s="26"/>
      <c r="CL42" s="26"/>
      <c r="CM42" s="26"/>
      <c r="CN42" s="26"/>
      <c r="CO42" s="29"/>
      <c r="CP42" s="95">
        <f ca="1">IFERROR(__xludf.DUMMYFUNCTION("""COMPUTED_VALUE"""),511)</f>
        <v>511</v>
      </c>
      <c r="CQ42" s="96">
        <f ca="1">IFERROR(__xludf.DUMMYFUNCTION("""COMPUTED_VALUE"""),749)</f>
        <v>749</v>
      </c>
      <c r="CR42" s="96">
        <f ca="1">IFERROR(__xludf.DUMMYFUNCTION("""COMPUTED_VALUE"""),1260)</f>
        <v>1260</v>
      </c>
      <c r="CS42" s="100">
        <f ca="1">IFERROR(__xludf.DUMMYFUNCTION("""COMPUTED_VALUE"""),31)</f>
        <v>31</v>
      </c>
      <c r="CT42" s="100">
        <f ca="1">IFERROR(__xludf.DUMMYFUNCTION("""COMPUTED_VALUE"""),162)</f>
        <v>162</v>
      </c>
      <c r="CU42" s="100">
        <f ca="1">IFERROR(__xludf.DUMMYFUNCTION("""COMPUTED_VALUE"""),193)</f>
        <v>193</v>
      </c>
      <c r="CV42" s="96">
        <f ca="1">IFERROR(__xludf.DUMMYFUNCTION("""COMPUTED_VALUE"""),542)</f>
        <v>542</v>
      </c>
      <c r="CW42" s="96">
        <f ca="1">IFERROR(__xludf.DUMMYFUNCTION("""COMPUTED_VALUE"""),911)</f>
        <v>911</v>
      </c>
      <c r="CX42" s="97">
        <f ca="1">IFERROR(__xludf.DUMMYFUNCTION("""COMPUTED_VALUE"""),1453)</f>
        <v>1453</v>
      </c>
      <c r="CY42" s="28">
        <f>Maret!DE42</f>
        <v>0</v>
      </c>
      <c r="CZ42" s="28">
        <f>Maret!DF42</f>
        <v>0</v>
      </c>
      <c r="DA42" s="26"/>
      <c r="DB42" s="26"/>
      <c r="DC42" s="26"/>
      <c r="DD42" s="26"/>
      <c r="DE42" s="26"/>
      <c r="DF42" s="26"/>
      <c r="DG42" s="29"/>
      <c r="DH42" s="30">
        <f>Maret!DN42</f>
        <v>0</v>
      </c>
      <c r="DI42" s="25">
        <f>Maret!DO42</f>
        <v>0</v>
      </c>
      <c r="DJ42" s="26"/>
      <c r="DK42" s="26"/>
      <c r="DL42" s="26"/>
      <c r="DM42" s="26"/>
      <c r="DN42" s="26"/>
      <c r="DO42" s="26"/>
      <c r="DP42" s="27"/>
      <c r="DQ42" s="28">
        <f>Maret!DW42</f>
        <v>0</v>
      </c>
      <c r="DR42" s="28">
        <f>Maret!DX42</f>
        <v>0</v>
      </c>
      <c r="DS42" s="26"/>
      <c r="DT42" s="26"/>
      <c r="DU42" s="26"/>
      <c r="DV42" s="26"/>
      <c r="DW42" s="26"/>
      <c r="DX42" s="26"/>
      <c r="DY42" s="29"/>
      <c r="DZ42" s="30">
        <f>Maret!EF42</f>
        <v>0</v>
      </c>
      <c r="EA42" s="26">
        <f>Maret!EG42</f>
        <v>0</v>
      </c>
      <c r="EB42" s="26"/>
      <c r="EC42" s="26"/>
      <c r="ED42" s="26"/>
      <c r="EE42" s="26"/>
      <c r="EF42" s="26"/>
      <c r="EG42" s="26"/>
      <c r="EH42" s="29"/>
      <c r="EI42" s="30">
        <f>Maret!EO42</f>
        <v>0</v>
      </c>
      <c r="EJ42" s="26">
        <f>Maret!EP42</f>
        <v>0</v>
      </c>
      <c r="EK42" s="26"/>
      <c r="EL42" s="26"/>
      <c r="EM42" s="26"/>
      <c r="EN42" s="26"/>
      <c r="EO42" s="26"/>
      <c r="EP42" s="26"/>
      <c r="EQ42" s="27"/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270">
        <f>Maret!S43</f>
        <v>0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  <c r="BO43" s="254"/>
      <c r="BP43" s="254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6"/>
    </row>
    <row r="44" spans="1:156" ht="14">
      <c r="A44" s="276" t="s">
        <v>64</v>
      </c>
      <c r="B44" s="256"/>
      <c r="C44" s="52" t="s">
        <v>65</v>
      </c>
      <c r="D44" s="40"/>
      <c r="E44" s="41"/>
      <c r="F44" s="41"/>
      <c r="G44" s="41"/>
      <c r="H44" s="41"/>
      <c r="I44" s="41"/>
      <c r="J44" s="41"/>
      <c r="K44" s="41"/>
      <c r="L44" s="41"/>
      <c r="M44" s="28">
        <f>Maret!S44</f>
        <v>0</v>
      </c>
      <c r="N44" s="26">
        <f>Maret!T44</f>
        <v>0</v>
      </c>
      <c r="O44" s="41"/>
      <c r="P44" s="41"/>
      <c r="Q44" s="41"/>
      <c r="R44" s="41"/>
      <c r="S44" s="41"/>
      <c r="T44" s="41"/>
      <c r="U44" s="41"/>
      <c r="V44" s="28">
        <f>Maret!AB44</f>
        <v>0</v>
      </c>
      <c r="W44" s="28">
        <f>Maret!AC44</f>
        <v>0</v>
      </c>
      <c r="X44" s="41"/>
      <c r="Y44" s="41"/>
      <c r="Z44" s="41"/>
      <c r="AA44" s="41"/>
      <c r="AB44" s="41"/>
      <c r="AC44" s="41"/>
      <c r="AD44" s="41"/>
      <c r="AE44" s="28">
        <f>Maret!AK44</f>
        <v>0</v>
      </c>
      <c r="AF44" s="28">
        <f>Maret!AL44</f>
        <v>0</v>
      </c>
      <c r="AG44" s="41"/>
      <c r="AH44" s="41"/>
      <c r="AI44" s="41"/>
      <c r="AJ44" s="41"/>
      <c r="AK44" s="41"/>
      <c r="AL44" s="41"/>
      <c r="AM44" s="41"/>
      <c r="AN44" s="30">
        <f>Maret!AT44</f>
        <v>0</v>
      </c>
      <c r="AO44" s="26">
        <f>Maret!AU44</f>
        <v>0</v>
      </c>
      <c r="AP44" s="41"/>
      <c r="AQ44" s="41"/>
      <c r="AR44" s="41"/>
      <c r="AS44" s="41"/>
      <c r="AT44" s="41"/>
      <c r="AU44" s="41"/>
      <c r="AV44" s="41"/>
      <c r="AW44" s="28">
        <f>Maret!BC44</f>
        <v>0</v>
      </c>
      <c r="AX44" s="28">
        <f>Maret!BD44</f>
        <v>0</v>
      </c>
      <c r="AY44" s="41"/>
      <c r="AZ44" s="41"/>
      <c r="BA44" s="41"/>
      <c r="BB44" s="41"/>
      <c r="BC44" s="41"/>
      <c r="BD44" s="41"/>
      <c r="BE44" s="41"/>
      <c r="BF44" s="30">
        <f>Maret!BL44</f>
        <v>0</v>
      </c>
      <c r="BG44" s="26">
        <f>Maret!BM44</f>
        <v>0</v>
      </c>
      <c r="BH44" s="41"/>
      <c r="BI44" s="41"/>
      <c r="BJ44" s="41"/>
      <c r="BK44" s="41"/>
      <c r="BL44" s="41"/>
      <c r="BM44" s="41"/>
      <c r="BN44" s="41"/>
      <c r="BO44" s="28">
        <f>Maret!BU44</f>
        <v>0</v>
      </c>
      <c r="BP44" s="28">
        <f>Maret!BV44</f>
        <v>0</v>
      </c>
      <c r="BQ44" s="41"/>
      <c r="BR44" s="41"/>
      <c r="BS44" s="41"/>
      <c r="BT44" s="41"/>
      <c r="BU44" s="41"/>
      <c r="BV44" s="41"/>
      <c r="BW44" s="41"/>
      <c r="BX44" s="30">
        <f>Maret!CD44</f>
        <v>0</v>
      </c>
      <c r="BY44" s="26">
        <f>Maret!CE44</f>
        <v>0</v>
      </c>
      <c r="BZ44" s="41"/>
      <c r="CA44" s="41"/>
      <c r="CB44" s="41"/>
      <c r="CC44" s="41"/>
      <c r="CD44" s="41"/>
      <c r="CE44" s="41"/>
      <c r="CF44" s="41"/>
      <c r="CG44" s="28">
        <f>Maret!CM44</f>
        <v>0</v>
      </c>
      <c r="CH44" s="28">
        <f>Maret!CN44</f>
        <v>0</v>
      </c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28">
        <f>Maret!DE44</f>
        <v>0</v>
      </c>
      <c r="CZ44" s="28">
        <f>Maret!DF44</f>
        <v>0</v>
      </c>
      <c r="DA44" s="41"/>
      <c r="DB44" s="41"/>
      <c r="DC44" s="41"/>
      <c r="DD44" s="41"/>
      <c r="DE44" s="41"/>
      <c r="DF44" s="41"/>
      <c r="DG44" s="41"/>
      <c r="DH44" s="30">
        <f>Maret!DN44</f>
        <v>0</v>
      </c>
      <c r="DI44" s="25">
        <f>Maret!DO44</f>
        <v>0</v>
      </c>
      <c r="DJ44" s="41"/>
      <c r="DK44" s="41"/>
      <c r="DL44" s="41"/>
      <c r="DM44" s="41"/>
      <c r="DN44" s="41"/>
      <c r="DO44" s="41"/>
      <c r="DP44" s="41"/>
      <c r="DQ44" s="28">
        <f>Maret!DW44</f>
        <v>0</v>
      </c>
      <c r="DR44" s="28">
        <f>Maret!DX44</f>
        <v>0</v>
      </c>
      <c r="DS44" s="41"/>
      <c r="DT44" s="41"/>
      <c r="DU44" s="41"/>
      <c r="DV44" s="41"/>
      <c r="DW44" s="41"/>
      <c r="DX44" s="41"/>
      <c r="DY44" s="41"/>
      <c r="DZ44" s="30">
        <f>Maret!EF44</f>
        <v>0</v>
      </c>
      <c r="EA44" s="26">
        <f>Maret!EG44</f>
        <v>0</v>
      </c>
      <c r="EB44" s="41"/>
      <c r="EC44" s="41"/>
      <c r="ED44" s="41"/>
      <c r="EE44" s="41"/>
      <c r="EF44" s="41"/>
      <c r="EG44" s="41"/>
      <c r="EH44" s="41"/>
      <c r="EI44" s="30">
        <f>Maret!EO44</f>
        <v>0</v>
      </c>
      <c r="EJ44" s="26">
        <f>Maret!EP44</f>
        <v>0</v>
      </c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24">
        <f>Maret!J45</f>
        <v>7</v>
      </c>
      <c r="E45" s="25">
        <f>Maret!K45</f>
        <v>267</v>
      </c>
      <c r="F45" s="26">
        <f>SUM(D45:E45)</f>
        <v>274</v>
      </c>
      <c r="G45" s="48">
        <v>12</v>
      </c>
      <c r="H45" s="46">
        <v>85</v>
      </c>
      <c r="I45" s="26">
        <f>SUM(G45:H45)</f>
        <v>97</v>
      </c>
      <c r="J45" s="26">
        <f t="shared" ref="J45:K45" si="496">SUM(D45+G45)</f>
        <v>19</v>
      </c>
      <c r="K45" s="26">
        <f t="shared" si="496"/>
        <v>352</v>
      </c>
      <c r="L45" s="27">
        <f>SUM(J45:K45)</f>
        <v>371</v>
      </c>
      <c r="M45" s="28">
        <f>Maret!S45</f>
        <v>7</v>
      </c>
      <c r="N45" s="26">
        <f>Maret!T45</f>
        <v>307</v>
      </c>
      <c r="O45" s="26">
        <f>SUM(M45:N45)</f>
        <v>314</v>
      </c>
      <c r="P45" s="25">
        <v>1</v>
      </c>
      <c r="Q45" s="25">
        <v>60</v>
      </c>
      <c r="R45" s="26">
        <f>SUM(P45:Q45)</f>
        <v>61</v>
      </c>
      <c r="S45" s="26">
        <f t="shared" ref="S45:T45" si="497">SUM(M45+P45)</f>
        <v>8</v>
      </c>
      <c r="T45" s="26">
        <f t="shared" si="497"/>
        <v>367</v>
      </c>
      <c r="U45" s="27">
        <f>SUM(S45:T45)</f>
        <v>375</v>
      </c>
      <c r="V45" s="28">
        <f>Maret!AB45</f>
        <v>4</v>
      </c>
      <c r="W45" s="28">
        <f>Maret!AC45</f>
        <v>167</v>
      </c>
      <c r="X45" s="26">
        <f>SUM(V45:W45)</f>
        <v>171</v>
      </c>
      <c r="Y45" s="48">
        <v>1</v>
      </c>
      <c r="Z45" s="46">
        <v>51</v>
      </c>
      <c r="AA45" s="26">
        <f>SUM(Y45:Z45)</f>
        <v>52</v>
      </c>
      <c r="AB45" s="26">
        <f t="shared" ref="AB45:AC45" si="498">SUM(V45+Y45)</f>
        <v>5</v>
      </c>
      <c r="AC45" s="26">
        <f t="shared" si="498"/>
        <v>218</v>
      </c>
      <c r="AD45" s="27">
        <f>SUM(AB45:AC45)</f>
        <v>223</v>
      </c>
      <c r="AE45" s="28">
        <f>Maret!AK45</f>
        <v>29</v>
      </c>
      <c r="AF45" s="28">
        <f>Maret!AL45</f>
        <v>223</v>
      </c>
      <c r="AG45" s="26">
        <f>SUM(AE45:AF45)</f>
        <v>252</v>
      </c>
      <c r="AH45" s="25">
        <v>4</v>
      </c>
      <c r="AI45" s="25">
        <v>67</v>
      </c>
      <c r="AJ45" s="26">
        <f>SUM(AH45:AI45)</f>
        <v>71</v>
      </c>
      <c r="AK45" s="26">
        <f t="shared" ref="AK45:AL45" si="499">SUM(AE45+AH45)</f>
        <v>33</v>
      </c>
      <c r="AL45" s="26">
        <f t="shared" si="499"/>
        <v>290</v>
      </c>
      <c r="AM45" s="27">
        <f>SUM(AK45:AL45)</f>
        <v>323</v>
      </c>
      <c r="AN45" s="30">
        <f>Maret!AT45</f>
        <v>9</v>
      </c>
      <c r="AO45" s="26">
        <f>Maret!AU45</f>
        <v>181</v>
      </c>
      <c r="AP45" s="26">
        <f>SUM(AN45:AO45)</f>
        <v>190</v>
      </c>
      <c r="AQ45" s="25">
        <v>2</v>
      </c>
      <c r="AR45" s="25">
        <v>80</v>
      </c>
      <c r="AS45" s="26">
        <f>SUM(AQ45:AR45)</f>
        <v>82</v>
      </c>
      <c r="AT45" s="26">
        <f t="shared" ref="AT45:AU45" si="500">SUM(AN45+AQ45)</f>
        <v>11</v>
      </c>
      <c r="AU45" s="26">
        <f t="shared" si="500"/>
        <v>261</v>
      </c>
      <c r="AV45" s="27">
        <f>SUM(AT45:AU45)</f>
        <v>272</v>
      </c>
      <c r="AW45" s="28">
        <f>Maret!BC45</f>
        <v>39</v>
      </c>
      <c r="AX45" s="28">
        <f>Maret!BD45</f>
        <v>225</v>
      </c>
      <c r="AY45" s="26">
        <f>SUM(AW45:AX45)</f>
        <v>264</v>
      </c>
      <c r="AZ45" s="25">
        <v>7</v>
      </c>
      <c r="BA45" s="25">
        <v>73</v>
      </c>
      <c r="BB45" s="26">
        <f>SUM(AZ45:BA45)</f>
        <v>80</v>
      </c>
      <c r="BC45" s="26">
        <f t="shared" ref="BC45:BD45" si="501">SUM(AW45+AZ45)</f>
        <v>46</v>
      </c>
      <c r="BD45" s="26">
        <f t="shared" si="501"/>
        <v>298</v>
      </c>
      <c r="BE45" s="27">
        <f>SUM(BC45:BD45)</f>
        <v>344</v>
      </c>
      <c r="BF45" s="30">
        <f>Maret!BL45</f>
        <v>4</v>
      </c>
      <c r="BG45" s="26">
        <f>Maret!BM45</f>
        <v>89</v>
      </c>
      <c r="BH45" s="26">
        <f>SUM(BF45:BG45)</f>
        <v>93</v>
      </c>
      <c r="BI45" s="48">
        <v>0</v>
      </c>
      <c r="BJ45" s="46">
        <v>42</v>
      </c>
      <c r="BK45" s="26">
        <f>SUM(BI45:BJ45)</f>
        <v>42</v>
      </c>
      <c r="BL45" s="26">
        <f t="shared" ref="BL45:BM45" si="502">SUM(BF45+BI45)</f>
        <v>4</v>
      </c>
      <c r="BM45" s="26">
        <f t="shared" si="502"/>
        <v>131</v>
      </c>
      <c r="BN45" s="27">
        <f>SUM(BL45:BM45)</f>
        <v>135</v>
      </c>
      <c r="BO45" s="28">
        <f>Maret!BU45</f>
        <v>8</v>
      </c>
      <c r="BP45" s="28">
        <f>Maret!BV45</f>
        <v>91</v>
      </c>
      <c r="BQ45" s="26">
        <f>SUM(BO45:BP45)</f>
        <v>99</v>
      </c>
      <c r="BR45" s="25">
        <v>3</v>
      </c>
      <c r="BS45" s="25">
        <v>49</v>
      </c>
      <c r="BT45" s="26">
        <f>SUM(BR45:BS45)</f>
        <v>52</v>
      </c>
      <c r="BU45" s="26">
        <f t="shared" ref="BU45:BV45" si="503">SUM(BO45+BR45)</f>
        <v>11</v>
      </c>
      <c r="BV45" s="26">
        <f t="shared" si="503"/>
        <v>140</v>
      </c>
      <c r="BW45" s="27">
        <f>SUM(BU45:BV45)</f>
        <v>151</v>
      </c>
      <c r="BX45" s="30">
        <f>Maret!CD45</f>
        <v>9</v>
      </c>
      <c r="BY45" s="26">
        <f>Maret!CE45</f>
        <v>74</v>
      </c>
      <c r="BZ45" s="26">
        <f>SUM(BX45:BY45)</f>
        <v>83</v>
      </c>
      <c r="CA45" s="25">
        <v>1</v>
      </c>
      <c r="CB45" s="25">
        <v>17</v>
      </c>
      <c r="CC45" s="26">
        <f>SUM(CA45:CB45)</f>
        <v>18</v>
      </c>
      <c r="CD45" s="26">
        <f t="shared" ref="CD45:CE45" si="504">SUM(BX45+CA45)</f>
        <v>10</v>
      </c>
      <c r="CE45" s="26">
        <f t="shared" si="504"/>
        <v>91</v>
      </c>
      <c r="CF45" s="27">
        <f>SUM(CD45:CE45)</f>
        <v>101</v>
      </c>
      <c r="CG45" s="28">
        <f>Maret!CM45</f>
        <v>5</v>
      </c>
      <c r="CH45" s="28">
        <f>Maret!CN45</f>
        <v>161</v>
      </c>
      <c r="CI45" s="26">
        <f>SUM(CG45:CH45)</f>
        <v>166</v>
      </c>
      <c r="CJ45" s="25">
        <v>0</v>
      </c>
      <c r="CK45" s="25">
        <v>36</v>
      </c>
      <c r="CL45" s="26">
        <f>SUM(CJ45:CK45)</f>
        <v>36</v>
      </c>
      <c r="CM45" s="26">
        <f t="shared" ref="CM45:CN45" si="505">SUM(CG45+CJ45)</f>
        <v>5</v>
      </c>
      <c r="CN45" s="26">
        <f t="shared" si="505"/>
        <v>197</v>
      </c>
      <c r="CO45" s="27">
        <f>SUM(CM45:CN45)</f>
        <v>202</v>
      </c>
      <c r="CP45" s="95">
        <f ca="1">IFERROR(__xludf.DUMMYFUNCTION("""COMPUTED_VALUE"""),12)</f>
        <v>12</v>
      </c>
      <c r="CQ45" s="96">
        <f ca="1">IFERROR(__xludf.DUMMYFUNCTION("""COMPUTED_VALUE"""),471)</f>
        <v>471</v>
      </c>
      <c r="CR45" s="96">
        <f ca="1">IFERROR(__xludf.DUMMYFUNCTION("""COMPUTED_VALUE"""),483)</f>
        <v>483</v>
      </c>
      <c r="CS45" s="100">
        <f ca="1">IFERROR(__xludf.DUMMYFUNCTION("""COMPUTED_VALUE"""),4)</f>
        <v>4</v>
      </c>
      <c r="CT45" s="100">
        <f ca="1">IFERROR(__xludf.DUMMYFUNCTION("""COMPUTED_VALUE"""),120)</f>
        <v>120</v>
      </c>
      <c r="CU45" s="100">
        <f ca="1">IFERROR(__xludf.DUMMYFUNCTION("""COMPUTED_VALUE"""),124)</f>
        <v>124</v>
      </c>
      <c r="CV45" s="96">
        <f ca="1">IFERROR(__xludf.DUMMYFUNCTION("""COMPUTED_VALUE"""),16)</f>
        <v>16</v>
      </c>
      <c r="CW45" s="96">
        <f ca="1">IFERROR(__xludf.DUMMYFUNCTION("""COMPUTED_VALUE"""),591)</f>
        <v>591</v>
      </c>
      <c r="CX45" s="97">
        <f ca="1">IFERROR(__xludf.DUMMYFUNCTION("""COMPUTED_VALUE"""),607)</f>
        <v>607</v>
      </c>
      <c r="CY45" s="28">
        <f>Maret!DE45</f>
        <v>7</v>
      </c>
      <c r="CZ45" s="28">
        <f>Maret!DF45</f>
        <v>108</v>
      </c>
      <c r="DA45" s="26">
        <f>SUM(CY45:CZ45)</f>
        <v>115</v>
      </c>
      <c r="DB45" s="25">
        <v>6</v>
      </c>
      <c r="DC45" s="25">
        <v>49</v>
      </c>
      <c r="DD45" s="26">
        <f>SUM(DB45:DC45)</f>
        <v>55</v>
      </c>
      <c r="DE45" s="26">
        <f t="shared" ref="DE45:DF45" si="506">SUM(CY45+DB45)</f>
        <v>13</v>
      </c>
      <c r="DF45" s="26">
        <f t="shared" si="506"/>
        <v>157</v>
      </c>
      <c r="DG45" s="27">
        <f>SUM(DE45:DF45)</f>
        <v>170</v>
      </c>
      <c r="DH45" s="30">
        <f>Maret!DN45</f>
        <v>14</v>
      </c>
      <c r="DI45" s="25">
        <f>Maret!DO45</f>
        <v>181</v>
      </c>
      <c r="DJ45" s="26">
        <f>SUM(DH45:DI45)</f>
        <v>195</v>
      </c>
      <c r="DK45" s="117">
        <v>7</v>
      </c>
      <c r="DL45" s="118">
        <v>74</v>
      </c>
      <c r="DM45" s="26">
        <f>SUM(DK45:DL45)</f>
        <v>81</v>
      </c>
      <c r="DN45" s="26">
        <f t="shared" ref="DN45:DO45" si="507">SUM(DH45+DK45)</f>
        <v>21</v>
      </c>
      <c r="DO45" s="26">
        <f t="shared" si="507"/>
        <v>255</v>
      </c>
      <c r="DP45" s="27">
        <f>SUM(DN45:DO45)</f>
        <v>276</v>
      </c>
      <c r="DQ45" s="28">
        <f>Maret!DW45</f>
        <v>13</v>
      </c>
      <c r="DR45" s="28">
        <f>Maret!DX45</f>
        <v>211</v>
      </c>
      <c r="DS45" s="26">
        <f>SUM(DQ45:DR45)</f>
        <v>224</v>
      </c>
      <c r="DT45" s="25">
        <v>1</v>
      </c>
      <c r="DU45" s="25">
        <v>68</v>
      </c>
      <c r="DV45" s="26">
        <f>SUM(DT45:DU45)</f>
        <v>69</v>
      </c>
      <c r="DW45" s="26">
        <f t="shared" ref="DW45:DX45" si="508">SUM(DQ45+DT45)</f>
        <v>14</v>
      </c>
      <c r="DX45" s="26">
        <f t="shared" si="508"/>
        <v>279</v>
      </c>
      <c r="DY45" s="27">
        <f>SUM(DW45:DX45)</f>
        <v>293</v>
      </c>
      <c r="DZ45" s="30">
        <f>Maret!EF45</f>
        <v>12</v>
      </c>
      <c r="EA45" s="26">
        <f>Maret!EG45</f>
        <v>207</v>
      </c>
      <c r="EB45" s="26">
        <f>SUM(DZ45:EA45)</f>
        <v>219</v>
      </c>
      <c r="EC45" s="26"/>
      <c r="ED45" s="25">
        <v>58</v>
      </c>
      <c r="EE45" s="26">
        <f>SUM(EC45:ED45)</f>
        <v>58</v>
      </c>
      <c r="EF45" s="26">
        <f t="shared" ref="EF45:EG45" si="509">SUM(DZ45+EC45)</f>
        <v>12</v>
      </c>
      <c r="EG45" s="26">
        <f t="shared" si="509"/>
        <v>265</v>
      </c>
      <c r="EH45" s="27">
        <f>SUM(EF45:EG45)</f>
        <v>277</v>
      </c>
      <c r="EI45" s="30">
        <f>Maret!EO45</f>
        <v>34</v>
      </c>
      <c r="EJ45" s="26">
        <f>Maret!EP45</f>
        <v>156</v>
      </c>
      <c r="EK45" s="26">
        <f>SUM(EI45:EJ45)</f>
        <v>190</v>
      </c>
      <c r="EL45" s="25">
        <v>0</v>
      </c>
      <c r="EM45" s="25">
        <v>60</v>
      </c>
      <c r="EN45" s="26">
        <f>SUM(EL45:EM45)</f>
        <v>60</v>
      </c>
      <c r="EO45" s="26">
        <f t="shared" ref="EO45:EP45" si="510">SUM(EI45+EL45)</f>
        <v>34</v>
      </c>
      <c r="EP45" s="26">
        <f t="shared" si="510"/>
        <v>216</v>
      </c>
      <c r="EQ45" s="27">
        <f>SUM(EO45:EP45)</f>
        <v>250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40"/>
      <c r="E46" s="41"/>
      <c r="F46" s="41"/>
      <c r="G46" s="41"/>
      <c r="H46" s="41"/>
      <c r="I46" s="41"/>
      <c r="J46" s="41"/>
      <c r="K46" s="41"/>
      <c r="L46" s="41"/>
      <c r="M46" s="28">
        <f>Maret!S46</f>
        <v>0</v>
      </c>
      <c r="N46" s="26">
        <f>Maret!T46</f>
        <v>0</v>
      </c>
      <c r="O46" s="41"/>
      <c r="P46" s="41"/>
      <c r="Q46" s="41"/>
      <c r="R46" s="41"/>
      <c r="S46" s="41"/>
      <c r="T46" s="41"/>
      <c r="U46" s="41"/>
      <c r="V46" s="28">
        <f>Maret!AB46</f>
        <v>0</v>
      </c>
      <c r="W46" s="28">
        <f>Maret!AC46</f>
        <v>0</v>
      </c>
      <c r="X46" s="41"/>
      <c r="Y46" s="41"/>
      <c r="Z46" s="41"/>
      <c r="AA46" s="41"/>
      <c r="AB46" s="41"/>
      <c r="AC46" s="41"/>
      <c r="AD46" s="41"/>
      <c r="AE46" s="28" t="e">
        <f t="shared" ref="AE46:AF46" si="511">#REF!</f>
        <v>#REF!</v>
      </c>
      <c r="AF46" s="28" t="e">
        <f t="shared" si="511"/>
        <v>#REF!</v>
      </c>
      <c r="AG46" s="41"/>
      <c r="AH46" s="41"/>
      <c r="AI46" s="41"/>
      <c r="AJ46" s="41"/>
      <c r="AK46" s="41"/>
      <c r="AL46" s="41"/>
      <c r="AM46" s="41"/>
      <c r="AN46" s="30">
        <f>Maret!AT46</f>
        <v>0</v>
      </c>
      <c r="AO46" s="26">
        <f>Maret!AU46</f>
        <v>0</v>
      </c>
      <c r="AP46" s="41"/>
      <c r="AQ46" s="41"/>
      <c r="AR46" s="41"/>
      <c r="AS46" s="41"/>
      <c r="AT46" s="41"/>
      <c r="AU46" s="41"/>
      <c r="AV46" s="41"/>
      <c r="AW46" s="28">
        <f>Maret!BC46</f>
        <v>0</v>
      </c>
      <c r="AX46" s="28">
        <f>Maret!BD46</f>
        <v>0</v>
      </c>
      <c r="AY46" s="41"/>
      <c r="AZ46" s="41"/>
      <c r="BA46" s="41"/>
      <c r="BB46" s="41"/>
      <c r="BC46" s="41"/>
      <c r="BD46" s="41"/>
      <c r="BE46" s="41"/>
      <c r="BF46" s="30">
        <f>Maret!BL46</f>
        <v>0</v>
      </c>
      <c r="BG46" s="26">
        <f>Maret!BM46</f>
        <v>0</v>
      </c>
      <c r="BH46" s="41"/>
      <c r="BI46" s="41"/>
      <c r="BJ46" s="41"/>
      <c r="BK46" s="41"/>
      <c r="BL46" s="41"/>
      <c r="BM46" s="41"/>
      <c r="BN46" s="41"/>
      <c r="BO46" s="28">
        <f>Maret!BU46</f>
        <v>0</v>
      </c>
      <c r="BP46" s="28">
        <f>Maret!BV46</f>
        <v>0</v>
      </c>
      <c r="BQ46" s="41"/>
      <c r="BR46" s="41"/>
      <c r="BS46" s="41"/>
      <c r="BT46" s="41"/>
      <c r="BU46" s="41"/>
      <c r="BV46" s="41"/>
      <c r="BW46" s="41"/>
      <c r="BX46" s="30">
        <f>Maret!CD46</f>
        <v>0</v>
      </c>
      <c r="BY46" s="26">
        <f>Maret!CE46</f>
        <v>0</v>
      </c>
      <c r="BZ46" s="41"/>
      <c r="CA46" s="41"/>
      <c r="CB46" s="41"/>
      <c r="CC46" s="41"/>
      <c r="CD46" s="41"/>
      <c r="CE46" s="41"/>
      <c r="CF46" s="41"/>
      <c r="CG46" s="28">
        <f>Maret!CM46</f>
        <v>0</v>
      </c>
      <c r="CH46" s="28">
        <f>Maret!CN46</f>
        <v>0</v>
      </c>
      <c r="CI46" s="41"/>
      <c r="CJ46" s="41"/>
      <c r="CK46" s="41"/>
      <c r="CL46" s="41"/>
      <c r="CM46" s="41"/>
      <c r="CN46" s="41"/>
      <c r="CO46" s="41"/>
      <c r="CP46" s="119"/>
      <c r="CQ46" s="119"/>
      <c r="CR46" s="119"/>
      <c r="CS46" s="109"/>
      <c r="CT46" s="109"/>
      <c r="CU46" s="109"/>
      <c r="CV46" s="119"/>
      <c r="CW46" s="119"/>
      <c r="CX46" s="119"/>
      <c r="CY46" s="28">
        <f>Maret!DE46</f>
        <v>0</v>
      </c>
      <c r="CZ46" s="28">
        <f>Maret!DF46</f>
        <v>0</v>
      </c>
      <c r="DA46" s="41"/>
      <c r="DB46" s="41"/>
      <c r="DC46" s="41"/>
      <c r="DD46" s="41"/>
      <c r="DE46" s="41"/>
      <c r="DF46" s="41"/>
      <c r="DG46" s="41"/>
      <c r="DH46" s="30">
        <f>Maret!DN46</f>
        <v>0</v>
      </c>
      <c r="DI46" s="25">
        <f>Maret!DO46</f>
        <v>0</v>
      </c>
      <c r="DJ46" s="41"/>
      <c r="DK46" s="120"/>
      <c r="DL46" s="120"/>
      <c r="DM46" s="41"/>
      <c r="DN46" s="41"/>
      <c r="DO46" s="41"/>
      <c r="DP46" s="41"/>
      <c r="DQ46" s="28">
        <f>Maret!DW46</f>
        <v>0</v>
      </c>
      <c r="DR46" s="28">
        <f>Maret!DX46</f>
        <v>0</v>
      </c>
      <c r="DS46" s="41"/>
      <c r="DT46" s="41"/>
      <c r="DU46" s="41"/>
      <c r="DV46" s="41"/>
      <c r="DW46" s="41"/>
      <c r="DX46" s="41"/>
      <c r="DY46" s="41"/>
      <c r="DZ46" s="30">
        <f>Maret!EF46</f>
        <v>0</v>
      </c>
      <c r="EA46" s="26">
        <f>Maret!EG46</f>
        <v>0</v>
      </c>
      <c r="EB46" s="41"/>
      <c r="EC46" s="41"/>
      <c r="ED46" s="41"/>
      <c r="EE46" s="41"/>
      <c r="EF46" s="41"/>
      <c r="EG46" s="41"/>
      <c r="EH46" s="41"/>
      <c r="EI46" s="30">
        <f>Maret!EO46</f>
        <v>0</v>
      </c>
      <c r="EJ46" s="26">
        <f>Maret!EP46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30">
        <f>Maret!J47</f>
        <v>5</v>
      </c>
      <c r="E47" s="26">
        <f>Maret!K47</f>
        <v>16</v>
      </c>
      <c r="F47" s="26">
        <f t="shared" ref="F47:F49" si="512">SUM(D47:E47)</f>
        <v>21</v>
      </c>
      <c r="G47" s="48">
        <v>3</v>
      </c>
      <c r="H47" s="46">
        <v>15</v>
      </c>
      <c r="I47" s="26">
        <f t="shared" ref="I47:I49" si="513">SUM(G47:H47)</f>
        <v>18</v>
      </c>
      <c r="J47" s="26">
        <f t="shared" ref="J47:K47" si="514">SUM(D47+G47)</f>
        <v>8</v>
      </c>
      <c r="K47" s="26">
        <f t="shared" si="514"/>
        <v>31</v>
      </c>
      <c r="L47" s="27">
        <f t="shared" ref="L47:L49" si="515">SUM(J47:K47)</f>
        <v>39</v>
      </c>
      <c r="M47" s="28">
        <f>Maret!S47</f>
        <v>7</v>
      </c>
      <c r="N47" s="26">
        <f>Maret!T47</f>
        <v>65</v>
      </c>
      <c r="O47" s="26">
        <f t="shared" ref="O47:O49" si="516">SUM(M47:N47)</f>
        <v>72</v>
      </c>
      <c r="P47" s="25">
        <v>1</v>
      </c>
      <c r="Q47" s="25">
        <v>9</v>
      </c>
      <c r="R47" s="26">
        <f t="shared" ref="R47:R49" si="517">SUM(P47:Q47)</f>
        <v>10</v>
      </c>
      <c r="S47" s="26">
        <f t="shared" ref="S47:T47" si="518">SUM(M47+P47)</f>
        <v>8</v>
      </c>
      <c r="T47" s="26">
        <f t="shared" si="518"/>
        <v>74</v>
      </c>
      <c r="U47" s="27">
        <f t="shared" ref="U47:U49" si="519">SUM(S47:T47)</f>
        <v>82</v>
      </c>
      <c r="V47" s="28">
        <f>Maret!AB47</f>
        <v>4</v>
      </c>
      <c r="W47" s="28">
        <f>Maret!AC47</f>
        <v>10</v>
      </c>
      <c r="X47" s="26">
        <f t="shared" ref="X47:X49" si="520">SUM(V47:W47)</f>
        <v>14</v>
      </c>
      <c r="Y47" s="48">
        <v>1</v>
      </c>
      <c r="Z47" s="46">
        <v>3</v>
      </c>
      <c r="AA47" s="26">
        <f t="shared" ref="AA47:AA49" si="521">SUM(Y47:Z47)</f>
        <v>4</v>
      </c>
      <c r="AB47" s="26">
        <f t="shared" ref="AB47:AC47" si="522">SUM(V47+Y47)</f>
        <v>5</v>
      </c>
      <c r="AC47" s="26">
        <f t="shared" si="522"/>
        <v>13</v>
      </c>
      <c r="AD47" s="27">
        <f t="shared" ref="AD47:AD49" si="523">SUM(AB47:AC47)</f>
        <v>18</v>
      </c>
      <c r="AE47" s="28">
        <f>Maret!AK46</f>
        <v>26</v>
      </c>
      <c r="AF47" s="28">
        <f>Maret!AL46</f>
        <v>36</v>
      </c>
      <c r="AG47" s="26">
        <f t="shared" ref="AG47:AG49" si="524">SUM(AE47:AF47)</f>
        <v>62</v>
      </c>
      <c r="AH47" s="25">
        <v>3</v>
      </c>
      <c r="AI47" s="25">
        <v>2</v>
      </c>
      <c r="AJ47" s="26">
        <f t="shared" ref="AJ47:AJ49" si="525">SUM(AH47:AI47)</f>
        <v>5</v>
      </c>
      <c r="AK47" s="26">
        <f t="shared" ref="AK47:AL47" si="526">SUM(AE47+AH47)</f>
        <v>29</v>
      </c>
      <c r="AL47" s="26">
        <f t="shared" si="526"/>
        <v>38</v>
      </c>
      <c r="AM47" s="27">
        <f t="shared" ref="AM47:AM49" si="527">SUM(AK47:AL47)</f>
        <v>67</v>
      </c>
      <c r="AN47" s="30">
        <f>Maret!AT47</f>
        <v>9</v>
      </c>
      <c r="AO47" s="26">
        <f>Maret!AU47</f>
        <v>26</v>
      </c>
      <c r="AP47" s="26">
        <f t="shared" ref="AP47:AP49" si="528">SUM(AN47:AO47)</f>
        <v>35</v>
      </c>
      <c r="AQ47" s="25">
        <v>2</v>
      </c>
      <c r="AR47" s="25">
        <v>6</v>
      </c>
      <c r="AS47" s="26">
        <f t="shared" ref="AS47:AS49" si="529">SUM(AQ47:AR47)</f>
        <v>8</v>
      </c>
      <c r="AT47" s="26">
        <f t="shared" ref="AT47:AU47" si="530">SUM(AN47+AQ47)</f>
        <v>11</v>
      </c>
      <c r="AU47" s="26">
        <f t="shared" si="530"/>
        <v>32</v>
      </c>
      <c r="AV47" s="27">
        <f t="shared" ref="AV47:AV49" si="531">SUM(AT47:AU47)</f>
        <v>43</v>
      </c>
      <c r="AW47" s="28">
        <f>Maret!BC47</f>
        <v>39</v>
      </c>
      <c r="AX47" s="28">
        <f>Maret!BD47</f>
        <v>66</v>
      </c>
      <c r="AY47" s="26">
        <f t="shared" ref="AY47:AY49" si="532">SUM(AW47:AX47)</f>
        <v>105</v>
      </c>
      <c r="AZ47" s="25">
        <v>7</v>
      </c>
      <c r="BA47" s="25">
        <v>9</v>
      </c>
      <c r="BB47" s="26">
        <f t="shared" ref="BB47:BB49" si="533">SUM(AZ47:BA47)</f>
        <v>16</v>
      </c>
      <c r="BC47" s="26">
        <f t="shared" ref="BC47:BD47" si="534">SUM(AW47+AZ47)</f>
        <v>46</v>
      </c>
      <c r="BD47" s="26">
        <f t="shared" si="534"/>
        <v>75</v>
      </c>
      <c r="BE47" s="27">
        <f t="shared" ref="BE47:BE49" si="535">SUM(BC47:BD47)</f>
        <v>121</v>
      </c>
      <c r="BF47" s="30">
        <f>Maret!BL47</f>
        <v>4</v>
      </c>
      <c r="BG47" s="26">
        <f>Maret!BM47</f>
        <v>12</v>
      </c>
      <c r="BH47" s="26">
        <f t="shared" ref="BH47:BH49" si="536">SUM(BF47:BG47)</f>
        <v>16</v>
      </c>
      <c r="BI47" s="48">
        <v>0</v>
      </c>
      <c r="BJ47" s="46">
        <v>7</v>
      </c>
      <c r="BK47" s="26">
        <f t="shared" ref="BK47:BK49" si="537">SUM(BI47:BJ47)</f>
        <v>7</v>
      </c>
      <c r="BL47" s="26">
        <f t="shared" ref="BL47:BM47" si="538">SUM(BF47+BI47)</f>
        <v>4</v>
      </c>
      <c r="BM47" s="26">
        <f t="shared" si="538"/>
        <v>19</v>
      </c>
      <c r="BN47" s="27">
        <f t="shared" ref="BN47:BN49" si="539">SUM(BL47:BM47)</f>
        <v>23</v>
      </c>
      <c r="BO47" s="28">
        <f>Maret!BU47</f>
        <v>7</v>
      </c>
      <c r="BP47" s="28">
        <f>Maret!BV47</f>
        <v>14</v>
      </c>
      <c r="BQ47" s="26">
        <f t="shared" ref="BQ47:BQ49" si="540">SUM(BO47:BP47)</f>
        <v>21</v>
      </c>
      <c r="BR47" s="25">
        <v>3</v>
      </c>
      <c r="BS47" s="25">
        <v>5</v>
      </c>
      <c r="BT47" s="26">
        <f t="shared" ref="BT47:BT49" si="541">SUM(BR47:BS47)</f>
        <v>8</v>
      </c>
      <c r="BU47" s="26">
        <f t="shared" ref="BU47:BV47" si="542">SUM(BO47+BR47)</f>
        <v>10</v>
      </c>
      <c r="BV47" s="26">
        <f t="shared" si="542"/>
        <v>19</v>
      </c>
      <c r="BW47" s="27">
        <f t="shared" ref="BW47:BW49" si="543">SUM(BU47:BV47)</f>
        <v>29</v>
      </c>
      <c r="BX47" s="30">
        <f>Maret!CD47</f>
        <v>8</v>
      </c>
      <c r="BY47" s="26">
        <f>Maret!CE47</f>
        <v>11</v>
      </c>
      <c r="BZ47" s="26">
        <f t="shared" ref="BZ47:BZ49" si="544">SUM(BX47:BY47)</f>
        <v>19</v>
      </c>
      <c r="CA47" s="25">
        <v>1</v>
      </c>
      <c r="CB47" s="25">
        <v>1</v>
      </c>
      <c r="CC47" s="26">
        <f t="shared" ref="CC47:CC49" si="545">SUM(CA47:CB47)</f>
        <v>2</v>
      </c>
      <c r="CD47" s="26">
        <f t="shared" ref="CD47:CE47" si="546">SUM(BX47+CA47)</f>
        <v>9</v>
      </c>
      <c r="CE47" s="26">
        <f t="shared" si="546"/>
        <v>12</v>
      </c>
      <c r="CF47" s="27">
        <f t="shared" ref="CF47:CF49" si="547">SUM(CD47:CE47)</f>
        <v>21</v>
      </c>
      <c r="CG47" s="28">
        <f>Maret!CM47</f>
        <v>5</v>
      </c>
      <c r="CH47" s="28">
        <f>Maret!CN47</f>
        <v>6</v>
      </c>
      <c r="CI47" s="26">
        <f t="shared" ref="CI47:CI49" si="548">SUM(CG47:CH47)</f>
        <v>11</v>
      </c>
      <c r="CJ47" s="25">
        <v>1</v>
      </c>
      <c r="CK47" s="25">
        <v>2</v>
      </c>
      <c r="CL47" s="26">
        <f t="shared" ref="CL47:CL49" si="549">SUM(CJ47:CK47)</f>
        <v>3</v>
      </c>
      <c r="CM47" s="26">
        <f t="shared" ref="CM47:CN47" si="550">SUM(CG47+CJ47)</f>
        <v>6</v>
      </c>
      <c r="CN47" s="26">
        <f t="shared" si="550"/>
        <v>8</v>
      </c>
      <c r="CO47" s="27">
        <f t="shared" ref="CO47:CO49" si="551">SUM(CM47:CN47)</f>
        <v>14</v>
      </c>
      <c r="CP47" s="95">
        <f ca="1">IFERROR(__xludf.DUMMYFUNCTION("""COMPUTED_VALUE"""),12)</f>
        <v>12</v>
      </c>
      <c r="CQ47" s="96">
        <f ca="1">IFERROR(__xludf.DUMMYFUNCTION("""COMPUTED_VALUE"""),37)</f>
        <v>37</v>
      </c>
      <c r="CR47" s="96">
        <f ca="1">IFERROR(__xludf.DUMMYFUNCTION("""COMPUTED_VALUE"""),49)</f>
        <v>49</v>
      </c>
      <c r="CS47" s="100">
        <f ca="1">IFERROR(__xludf.DUMMYFUNCTION("""COMPUTED_VALUE"""),4)</f>
        <v>4</v>
      </c>
      <c r="CT47" s="100">
        <f ca="1">IFERROR(__xludf.DUMMYFUNCTION("""COMPUTED_VALUE"""),5)</f>
        <v>5</v>
      </c>
      <c r="CU47" s="100">
        <f ca="1">IFERROR(__xludf.DUMMYFUNCTION("""COMPUTED_VALUE"""),9)</f>
        <v>9</v>
      </c>
      <c r="CV47" s="96">
        <f ca="1">IFERROR(__xludf.DUMMYFUNCTION("""COMPUTED_VALUE"""),16)</f>
        <v>16</v>
      </c>
      <c r="CW47" s="96">
        <f ca="1">IFERROR(__xludf.DUMMYFUNCTION("""COMPUTED_VALUE"""),42)</f>
        <v>42</v>
      </c>
      <c r="CX47" s="97">
        <f ca="1">IFERROR(__xludf.DUMMYFUNCTION("""COMPUTED_VALUE"""),58)</f>
        <v>58</v>
      </c>
      <c r="CY47" s="28">
        <f>Maret!DE47</f>
        <v>8</v>
      </c>
      <c r="CZ47" s="28">
        <f>Maret!DF47</f>
        <v>21</v>
      </c>
      <c r="DA47" s="26">
        <f t="shared" ref="DA47:DA49" si="552">SUM(CY47:CZ47)</f>
        <v>29</v>
      </c>
      <c r="DB47" s="25">
        <v>6</v>
      </c>
      <c r="DC47" s="25">
        <v>9</v>
      </c>
      <c r="DD47" s="26">
        <f t="shared" ref="DD47:DD49" si="553">SUM(DB47:DC47)</f>
        <v>15</v>
      </c>
      <c r="DE47" s="26">
        <f t="shared" ref="DE47:DF47" si="554">SUM(CY47+DB47)</f>
        <v>14</v>
      </c>
      <c r="DF47" s="26">
        <f t="shared" si="554"/>
        <v>30</v>
      </c>
      <c r="DG47" s="27">
        <f t="shared" ref="DG47:DG49" si="555">SUM(DE47:DF47)</f>
        <v>44</v>
      </c>
      <c r="DH47" s="30">
        <f>Maret!DN47</f>
        <v>14</v>
      </c>
      <c r="DI47" s="25">
        <f>Maret!DO47</f>
        <v>28</v>
      </c>
      <c r="DJ47" s="26">
        <f t="shared" ref="DJ47:DJ49" si="556">SUM(DH47:DI47)</f>
        <v>42</v>
      </c>
      <c r="DK47" s="66">
        <v>7</v>
      </c>
      <c r="DL47" s="67">
        <v>18</v>
      </c>
      <c r="DM47" s="26">
        <f t="shared" ref="DM47:DM49" si="557">SUM(DK47:DL47)</f>
        <v>25</v>
      </c>
      <c r="DN47" s="26">
        <f t="shared" ref="DN47:DO47" si="558">SUM(DH47+DK47)</f>
        <v>21</v>
      </c>
      <c r="DO47" s="26">
        <f t="shared" si="558"/>
        <v>46</v>
      </c>
      <c r="DP47" s="27">
        <f t="shared" ref="DP47:DP49" si="559">SUM(DN47:DO47)</f>
        <v>67</v>
      </c>
      <c r="DQ47" s="28">
        <f>Maret!DW47</f>
        <v>14</v>
      </c>
      <c r="DR47" s="28">
        <f>Maret!DX47</f>
        <v>21</v>
      </c>
      <c r="DS47" s="26">
        <f t="shared" ref="DS47:DS49" si="560">SUM(DQ47:DR47)</f>
        <v>35</v>
      </c>
      <c r="DT47" s="25">
        <v>1</v>
      </c>
      <c r="DU47" s="25">
        <v>6</v>
      </c>
      <c r="DV47" s="26">
        <f t="shared" ref="DV47:DV49" si="561">SUM(DT47:DU47)</f>
        <v>7</v>
      </c>
      <c r="DW47" s="26">
        <f t="shared" ref="DW47:DX47" si="562">SUM(DQ47+DT47)</f>
        <v>15</v>
      </c>
      <c r="DX47" s="26">
        <f t="shared" si="562"/>
        <v>27</v>
      </c>
      <c r="DY47" s="27">
        <f t="shared" ref="DY47:DY49" si="563">SUM(DW47:DX47)</f>
        <v>42</v>
      </c>
      <c r="DZ47" s="30">
        <f>Maret!EF47</f>
        <v>12</v>
      </c>
      <c r="EA47" s="26">
        <f>Maret!EG47</f>
        <v>31</v>
      </c>
      <c r="EB47" s="26">
        <f t="shared" ref="EB47:EB49" si="564">SUM(DZ47:EA47)</f>
        <v>43</v>
      </c>
      <c r="EC47" s="26"/>
      <c r="ED47" s="25">
        <v>6</v>
      </c>
      <c r="EE47" s="26">
        <f t="shared" ref="EE47:EE49" si="565">SUM(EC47:ED47)</f>
        <v>6</v>
      </c>
      <c r="EF47" s="26">
        <f t="shared" ref="EF47:EG47" si="566">SUM(DZ47+EC47)</f>
        <v>12</v>
      </c>
      <c r="EG47" s="26">
        <f t="shared" si="566"/>
        <v>37</v>
      </c>
      <c r="EH47" s="27">
        <f t="shared" ref="EH47:EH49" si="567">SUM(EF47:EG47)</f>
        <v>49</v>
      </c>
      <c r="EI47" s="30">
        <f>Maret!EO47</f>
        <v>35</v>
      </c>
      <c r="EJ47" s="26">
        <f>Maret!EP47</f>
        <v>34</v>
      </c>
      <c r="EK47" s="26">
        <f t="shared" ref="EK47:EK49" si="568">SUM(EI47:EJ47)</f>
        <v>69</v>
      </c>
      <c r="EL47" s="25">
        <v>0</v>
      </c>
      <c r="EM47" s="25">
        <v>11</v>
      </c>
      <c r="EN47" s="26">
        <f t="shared" ref="EN47:EN49" si="569">SUM(EL47:EM47)</f>
        <v>11</v>
      </c>
      <c r="EO47" s="26">
        <f t="shared" ref="EO47:EP47" si="570">SUM(EI47+EL47)</f>
        <v>35</v>
      </c>
      <c r="EP47" s="26">
        <f t="shared" si="570"/>
        <v>45</v>
      </c>
      <c r="EQ47" s="27">
        <f t="shared" ref="EQ47:EQ49" si="571">SUM(EO47:EP47)</f>
        <v>80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30">
        <f>Maret!J48</f>
        <v>0</v>
      </c>
      <c r="E48" s="26">
        <f>Maret!K48</f>
        <v>240</v>
      </c>
      <c r="F48" s="26">
        <f t="shared" si="512"/>
        <v>240</v>
      </c>
      <c r="G48" s="92"/>
      <c r="H48" s="59">
        <v>55</v>
      </c>
      <c r="I48" s="26">
        <f t="shared" si="513"/>
        <v>55</v>
      </c>
      <c r="J48" s="26">
        <f t="shared" ref="J48:K48" si="572">SUM(D48+G48)</f>
        <v>0</v>
      </c>
      <c r="K48" s="26">
        <f t="shared" si="572"/>
        <v>295</v>
      </c>
      <c r="L48" s="27">
        <f t="shared" si="515"/>
        <v>295</v>
      </c>
      <c r="M48" s="28">
        <f>Maret!S48</f>
        <v>0</v>
      </c>
      <c r="N48" s="26">
        <f>Maret!T48</f>
        <v>149</v>
      </c>
      <c r="O48" s="26">
        <f t="shared" si="516"/>
        <v>149</v>
      </c>
      <c r="P48" s="26"/>
      <c r="Q48" s="25">
        <v>52</v>
      </c>
      <c r="R48" s="26">
        <f t="shared" si="517"/>
        <v>52</v>
      </c>
      <c r="S48" s="26">
        <f t="shared" ref="S48:T48" si="573">SUM(M48+P48)</f>
        <v>0</v>
      </c>
      <c r="T48" s="26">
        <f t="shared" si="573"/>
        <v>201</v>
      </c>
      <c r="U48" s="27">
        <f t="shared" si="519"/>
        <v>201</v>
      </c>
      <c r="V48" s="28">
        <f>Maret!AB48</f>
        <v>0</v>
      </c>
      <c r="W48" s="28">
        <f>Maret!AC48</f>
        <v>155</v>
      </c>
      <c r="X48" s="26">
        <f t="shared" si="520"/>
        <v>155</v>
      </c>
      <c r="Y48" s="26"/>
      <c r="Z48" s="48">
        <v>49</v>
      </c>
      <c r="AA48" s="26">
        <f t="shared" si="521"/>
        <v>49</v>
      </c>
      <c r="AB48" s="26">
        <f t="shared" ref="AB48:AC48" si="574">SUM(V48+Y48)</f>
        <v>0</v>
      </c>
      <c r="AC48" s="26">
        <f t="shared" si="574"/>
        <v>204</v>
      </c>
      <c r="AD48" s="27">
        <f t="shared" si="523"/>
        <v>204</v>
      </c>
      <c r="AE48" s="28">
        <f>Maret!AK47</f>
        <v>0</v>
      </c>
      <c r="AF48" s="28">
        <f>Maret!AL47</f>
        <v>170</v>
      </c>
      <c r="AG48" s="26">
        <f t="shared" si="524"/>
        <v>170</v>
      </c>
      <c r="AH48" s="25">
        <v>0</v>
      </c>
      <c r="AI48" s="25">
        <v>59</v>
      </c>
      <c r="AJ48" s="26">
        <f t="shared" si="525"/>
        <v>59</v>
      </c>
      <c r="AK48" s="26">
        <f t="shared" ref="AK48:AL48" si="575">SUM(AE48+AH48)</f>
        <v>0</v>
      </c>
      <c r="AL48" s="26">
        <f t="shared" si="575"/>
        <v>229</v>
      </c>
      <c r="AM48" s="27">
        <f t="shared" si="527"/>
        <v>229</v>
      </c>
      <c r="AN48" s="30">
        <f>Maret!AT48</f>
        <v>0</v>
      </c>
      <c r="AO48" s="26">
        <f>Maret!AU48</f>
        <v>140</v>
      </c>
      <c r="AP48" s="26">
        <f t="shared" si="528"/>
        <v>140</v>
      </c>
      <c r="AQ48" s="25">
        <v>0</v>
      </c>
      <c r="AR48" s="25">
        <v>68</v>
      </c>
      <c r="AS48" s="26">
        <f t="shared" si="529"/>
        <v>68</v>
      </c>
      <c r="AT48" s="26">
        <f t="shared" ref="AT48:AU48" si="576">SUM(AN48+AQ48)</f>
        <v>0</v>
      </c>
      <c r="AU48" s="26">
        <f t="shared" si="576"/>
        <v>208</v>
      </c>
      <c r="AV48" s="27">
        <f t="shared" si="531"/>
        <v>208</v>
      </c>
      <c r="AW48" s="28">
        <f>Maret!BC48</f>
        <v>0</v>
      </c>
      <c r="AX48" s="28">
        <f>Maret!BD48</f>
        <v>126</v>
      </c>
      <c r="AY48" s="26">
        <f t="shared" si="532"/>
        <v>126</v>
      </c>
      <c r="AZ48" s="25">
        <v>0</v>
      </c>
      <c r="BA48" s="25">
        <v>52</v>
      </c>
      <c r="BB48" s="26">
        <f t="shared" si="533"/>
        <v>52</v>
      </c>
      <c r="BC48" s="26">
        <f t="shared" ref="BC48:BD48" si="577">SUM(AW48+AZ48)</f>
        <v>0</v>
      </c>
      <c r="BD48" s="26">
        <f t="shared" si="577"/>
        <v>178</v>
      </c>
      <c r="BE48" s="27">
        <f t="shared" si="535"/>
        <v>178</v>
      </c>
      <c r="BF48" s="30">
        <f>Maret!BL48</f>
        <v>0</v>
      </c>
      <c r="BG48" s="26">
        <f>Maret!BM48</f>
        <v>66</v>
      </c>
      <c r="BH48" s="26">
        <f t="shared" si="536"/>
        <v>66</v>
      </c>
      <c r="BI48" s="60"/>
      <c r="BJ48" s="46">
        <v>35</v>
      </c>
      <c r="BK48" s="26">
        <f t="shared" si="537"/>
        <v>35</v>
      </c>
      <c r="BL48" s="26">
        <f t="shared" ref="BL48:BM48" si="578">SUM(BF48+BI48)</f>
        <v>0</v>
      </c>
      <c r="BM48" s="26">
        <f t="shared" si="578"/>
        <v>101</v>
      </c>
      <c r="BN48" s="27">
        <f t="shared" si="539"/>
        <v>101</v>
      </c>
      <c r="BO48" s="28">
        <f>Maret!BU48</f>
        <v>0</v>
      </c>
      <c r="BP48" s="28">
        <f>Maret!BV48</f>
        <v>81</v>
      </c>
      <c r="BQ48" s="26">
        <f t="shared" si="540"/>
        <v>81</v>
      </c>
      <c r="BR48" s="25">
        <v>0</v>
      </c>
      <c r="BS48" s="25">
        <v>22</v>
      </c>
      <c r="BT48" s="26">
        <f t="shared" si="541"/>
        <v>22</v>
      </c>
      <c r="BU48" s="26">
        <f t="shared" ref="BU48:BV48" si="579">SUM(BO48+BR48)</f>
        <v>0</v>
      </c>
      <c r="BV48" s="26">
        <f t="shared" si="579"/>
        <v>103</v>
      </c>
      <c r="BW48" s="27">
        <f t="shared" si="543"/>
        <v>103</v>
      </c>
      <c r="BX48" s="30">
        <f>Maret!CD48</f>
        <v>0</v>
      </c>
      <c r="BY48" s="26">
        <f>Maret!CE48</f>
        <v>52</v>
      </c>
      <c r="BZ48" s="26">
        <f t="shared" si="544"/>
        <v>52</v>
      </c>
      <c r="CA48" s="26"/>
      <c r="CB48" s="25">
        <v>14</v>
      </c>
      <c r="CC48" s="26">
        <f t="shared" si="545"/>
        <v>14</v>
      </c>
      <c r="CD48" s="26">
        <f t="shared" ref="CD48:CE48" si="580">SUM(BX48+CA48)</f>
        <v>0</v>
      </c>
      <c r="CE48" s="26">
        <f t="shared" si="580"/>
        <v>66</v>
      </c>
      <c r="CF48" s="27">
        <f t="shared" si="547"/>
        <v>66</v>
      </c>
      <c r="CG48" s="28">
        <f>Maret!CM48</f>
        <v>0</v>
      </c>
      <c r="CH48" s="28">
        <f>Maret!CN48</f>
        <v>119</v>
      </c>
      <c r="CI48" s="26">
        <f t="shared" si="548"/>
        <v>119</v>
      </c>
      <c r="CJ48" s="25">
        <v>0</v>
      </c>
      <c r="CK48" s="25">
        <v>31</v>
      </c>
      <c r="CL48" s="26">
        <f t="shared" si="549"/>
        <v>31</v>
      </c>
      <c r="CM48" s="26">
        <f t="shared" ref="CM48:CN48" si="581">SUM(CG48+CJ48)</f>
        <v>0</v>
      </c>
      <c r="CN48" s="26">
        <f t="shared" si="581"/>
        <v>150</v>
      </c>
      <c r="CO48" s="27">
        <f t="shared" si="551"/>
        <v>150</v>
      </c>
      <c r="CP48" s="95"/>
      <c r="CQ48" s="96">
        <f ca="1">IFERROR(__xludf.DUMMYFUNCTION("""COMPUTED_VALUE"""),202)</f>
        <v>202</v>
      </c>
      <c r="CR48" s="96">
        <f ca="1">IFERROR(__xludf.DUMMYFUNCTION("""COMPUTED_VALUE"""),202)</f>
        <v>202</v>
      </c>
      <c r="CS48" s="100"/>
      <c r="CT48" s="100">
        <f ca="1">IFERROR(__xludf.DUMMYFUNCTION("""COMPUTED_VALUE"""),53)</f>
        <v>53</v>
      </c>
      <c r="CU48" s="100">
        <f ca="1">IFERROR(__xludf.DUMMYFUNCTION("""COMPUTED_VALUE"""),53)</f>
        <v>53</v>
      </c>
      <c r="CV48" s="96"/>
      <c r="CW48" s="96">
        <f ca="1">IFERROR(__xludf.DUMMYFUNCTION("""COMPUTED_VALUE"""),255)</f>
        <v>255</v>
      </c>
      <c r="CX48" s="97">
        <f ca="1">IFERROR(__xludf.DUMMYFUNCTION("""COMPUTED_VALUE"""),255)</f>
        <v>255</v>
      </c>
      <c r="CY48" s="28">
        <f>Maret!DE48</f>
        <v>0</v>
      </c>
      <c r="CZ48" s="28">
        <f>Maret!DF48</f>
        <v>79</v>
      </c>
      <c r="DA48" s="26">
        <f t="shared" si="552"/>
        <v>79</v>
      </c>
      <c r="DB48" s="25">
        <v>0</v>
      </c>
      <c r="DC48" s="25">
        <v>27</v>
      </c>
      <c r="DD48" s="26">
        <f t="shared" si="553"/>
        <v>27</v>
      </c>
      <c r="DE48" s="26">
        <f t="shared" ref="DE48:DF48" si="582">SUM(CY48+DB48)</f>
        <v>0</v>
      </c>
      <c r="DF48" s="26">
        <f t="shared" si="582"/>
        <v>106</v>
      </c>
      <c r="DG48" s="27">
        <f t="shared" si="555"/>
        <v>106</v>
      </c>
      <c r="DH48" s="30">
        <f>Maret!DN48</f>
        <v>0</v>
      </c>
      <c r="DI48" s="25">
        <f>Maret!DO48</f>
        <v>127</v>
      </c>
      <c r="DJ48" s="26">
        <f t="shared" si="556"/>
        <v>127</v>
      </c>
      <c r="DK48" s="26"/>
      <c r="DL48" s="67">
        <v>49</v>
      </c>
      <c r="DM48" s="26">
        <f t="shared" si="557"/>
        <v>49</v>
      </c>
      <c r="DN48" s="26">
        <f t="shared" ref="DN48:DO48" si="583">SUM(DH48+DK48)</f>
        <v>0</v>
      </c>
      <c r="DO48" s="26">
        <f t="shared" si="583"/>
        <v>176</v>
      </c>
      <c r="DP48" s="27">
        <f t="shared" si="559"/>
        <v>176</v>
      </c>
      <c r="DQ48" s="28">
        <f>Maret!DW48</f>
        <v>0</v>
      </c>
      <c r="DR48" s="28">
        <f>Maret!DX48</f>
        <v>174</v>
      </c>
      <c r="DS48" s="26">
        <f t="shared" si="560"/>
        <v>174</v>
      </c>
      <c r="DT48" s="26"/>
      <c r="DU48" s="25">
        <v>59</v>
      </c>
      <c r="DV48" s="26">
        <f t="shared" si="561"/>
        <v>59</v>
      </c>
      <c r="DW48" s="26">
        <f t="shared" ref="DW48:DX48" si="584">SUM(DQ48+DT48)</f>
        <v>0</v>
      </c>
      <c r="DX48" s="26">
        <f t="shared" si="584"/>
        <v>233</v>
      </c>
      <c r="DY48" s="27">
        <f t="shared" si="563"/>
        <v>233</v>
      </c>
      <c r="DZ48" s="30">
        <f>Maret!EF48</f>
        <v>0</v>
      </c>
      <c r="EA48" s="26">
        <f>Maret!EG48</f>
        <v>111</v>
      </c>
      <c r="EB48" s="26">
        <f t="shared" si="564"/>
        <v>111</v>
      </c>
      <c r="EC48" s="26"/>
      <c r="ED48" s="25">
        <v>38</v>
      </c>
      <c r="EE48" s="26">
        <f t="shared" si="565"/>
        <v>38</v>
      </c>
      <c r="EF48" s="26">
        <f t="shared" ref="EF48:EG48" si="585">SUM(DZ48+EC48)</f>
        <v>0</v>
      </c>
      <c r="EG48" s="26">
        <f t="shared" si="585"/>
        <v>149</v>
      </c>
      <c r="EH48" s="27">
        <f t="shared" si="567"/>
        <v>149</v>
      </c>
      <c r="EI48" s="30">
        <f>Maret!EO48</f>
        <v>0</v>
      </c>
      <c r="EJ48" s="26">
        <f>Maret!EP48</f>
        <v>111</v>
      </c>
      <c r="EK48" s="26">
        <f t="shared" si="568"/>
        <v>111</v>
      </c>
      <c r="EL48" s="26"/>
      <c r="EM48" s="25">
        <v>37</v>
      </c>
      <c r="EN48" s="26">
        <f t="shared" si="569"/>
        <v>37</v>
      </c>
      <c r="EO48" s="26">
        <f t="shared" ref="EO48:EP48" si="586">SUM(EI48+EL48)</f>
        <v>0</v>
      </c>
      <c r="EP48" s="26">
        <f t="shared" si="586"/>
        <v>148</v>
      </c>
      <c r="EQ48" s="27">
        <f t="shared" si="571"/>
        <v>148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30">
        <f>Maret!J49</f>
        <v>0</v>
      </c>
      <c r="E49" s="26">
        <f>Maret!K49</f>
        <v>14</v>
      </c>
      <c r="F49" s="26">
        <f t="shared" si="512"/>
        <v>14</v>
      </c>
      <c r="G49" s="92"/>
      <c r="H49" s="59">
        <v>5</v>
      </c>
      <c r="I49" s="26">
        <f t="shared" si="513"/>
        <v>5</v>
      </c>
      <c r="J49" s="26">
        <f t="shared" ref="J49:K49" si="587">SUM(D49+G49)</f>
        <v>0</v>
      </c>
      <c r="K49" s="26">
        <f t="shared" si="587"/>
        <v>19</v>
      </c>
      <c r="L49" s="27">
        <f t="shared" si="515"/>
        <v>19</v>
      </c>
      <c r="M49" s="28">
        <f>Maret!S49</f>
        <v>0</v>
      </c>
      <c r="N49" s="26">
        <f>Maret!T49</f>
        <v>101</v>
      </c>
      <c r="O49" s="26">
        <f t="shared" si="516"/>
        <v>101</v>
      </c>
      <c r="P49" s="26"/>
      <c r="Q49" s="25">
        <v>2</v>
      </c>
      <c r="R49" s="26">
        <f t="shared" si="517"/>
        <v>2</v>
      </c>
      <c r="S49" s="26">
        <f t="shared" ref="S49:T49" si="588">SUM(M49+P49)</f>
        <v>0</v>
      </c>
      <c r="T49" s="26">
        <f t="shared" si="588"/>
        <v>103</v>
      </c>
      <c r="U49" s="27">
        <f t="shared" si="519"/>
        <v>103</v>
      </c>
      <c r="V49" s="28">
        <f>Maret!AB49</f>
        <v>0</v>
      </c>
      <c r="W49" s="28">
        <f>Maret!AC49</f>
        <v>12</v>
      </c>
      <c r="X49" s="26">
        <f t="shared" si="520"/>
        <v>12</v>
      </c>
      <c r="Y49" s="26"/>
      <c r="Z49" s="68">
        <v>1</v>
      </c>
      <c r="AA49" s="26">
        <f t="shared" si="521"/>
        <v>1</v>
      </c>
      <c r="AB49" s="26">
        <f t="shared" ref="AB49:AC49" si="589">SUM(V49+Y49)</f>
        <v>0</v>
      </c>
      <c r="AC49" s="26">
        <f t="shared" si="589"/>
        <v>13</v>
      </c>
      <c r="AD49" s="27">
        <f t="shared" si="523"/>
        <v>13</v>
      </c>
      <c r="AE49" s="28">
        <f>Maret!AK48</f>
        <v>0</v>
      </c>
      <c r="AF49" s="28">
        <f>Maret!AL48</f>
        <v>21</v>
      </c>
      <c r="AG49" s="26">
        <f t="shared" si="524"/>
        <v>21</v>
      </c>
      <c r="AH49" s="25">
        <v>0</v>
      </c>
      <c r="AI49" s="25">
        <v>8</v>
      </c>
      <c r="AJ49" s="26">
        <f t="shared" si="525"/>
        <v>8</v>
      </c>
      <c r="AK49" s="26">
        <f t="shared" ref="AK49:AL49" si="590">SUM(AE49+AH49)</f>
        <v>0</v>
      </c>
      <c r="AL49" s="26">
        <f t="shared" si="590"/>
        <v>29</v>
      </c>
      <c r="AM49" s="27">
        <f t="shared" si="527"/>
        <v>29</v>
      </c>
      <c r="AN49" s="30">
        <f>Maret!AT49</f>
        <v>0</v>
      </c>
      <c r="AO49" s="26">
        <f>Maret!AU49</f>
        <v>15</v>
      </c>
      <c r="AP49" s="26">
        <f t="shared" si="528"/>
        <v>15</v>
      </c>
      <c r="AQ49" s="25">
        <v>0</v>
      </c>
      <c r="AR49" s="25">
        <v>6</v>
      </c>
      <c r="AS49" s="26">
        <f t="shared" si="529"/>
        <v>6</v>
      </c>
      <c r="AT49" s="26">
        <f t="shared" ref="AT49:AU49" si="591">SUM(AN49+AQ49)</f>
        <v>0</v>
      </c>
      <c r="AU49" s="26">
        <f t="shared" si="591"/>
        <v>21</v>
      </c>
      <c r="AV49" s="27">
        <f t="shared" si="531"/>
        <v>21</v>
      </c>
      <c r="AW49" s="28">
        <f>Maret!BC49</f>
        <v>0</v>
      </c>
      <c r="AX49" s="28">
        <f>Maret!BD49</f>
        <v>43</v>
      </c>
      <c r="AY49" s="26">
        <f t="shared" si="532"/>
        <v>43</v>
      </c>
      <c r="AZ49" s="25">
        <v>0</v>
      </c>
      <c r="BA49" s="25">
        <v>13</v>
      </c>
      <c r="BB49" s="26">
        <f t="shared" si="533"/>
        <v>13</v>
      </c>
      <c r="BC49" s="26">
        <f t="shared" ref="BC49:BD49" si="592">SUM(AW49+AZ49)</f>
        <v>0</v>
      </c>
      <c r="BD49" s="26">
        <f t="shared" si="592"/>
        <v>56</v>
      </c>
      <c r="BE49" s="27">
        <f t="shared" si="535"/>
        <v>56</v>
      </c>
      <c r="BF49" s="30">
        <f>Maret!BL49</f>
        <v>0</v>
      </c>
      <c r="BG49" s="26">
        <f>Maret!BM49</f>
        <v>11</v>
      </c>
      <c r="BH49" s="26">
        <f t="shared" si="536"/>
        <v>11</v>
      </c>
      <c r="BI49" s="60"/>
      <c r="BJ49" s="48">
        <v>0</v>
      </c>
      <c r="BK49" s="26">
        <f t="shared" si="537"/>
        <v>0</v>
      </c>
      <c r="BL49" s="26">
        <f t="shared" ref="BL49:BM49" si="593">SUM(BF49+BI49)</f>
        <v>0</v>
      </c>
      <c r="BM49" s="26">
        <f t="shared" si="593"/>
        <v>11</v>
      </c>
      <c r="BN49" s="27">
        <f t="shared" si="539"/>
        <v>11</v>
      </c>
      <c r="BO49" s="28">
        <f>Maret!BU49</f>
        <v>0</v>
      </c>
      <c r="BP49" s="28">
        <f>Maret!BV49</f>
        <v>17</v>
      </c>
      <c r="BQ49" s="26">
        <f t="shared" si="540"/>
        <v>17</v>
      </c>
      <c r="BR49" s="25">
        <v>0</v>
      </c>
      <c r="BS49" s="25">
        <v>12</v>
      </c>
      <c r="BT49" s="26">
        <f t="shared" si="541"/>
        <v>12</v>
      </c>
      <c r="BU49" s="26">
        <f t="shared" ref="BU49:BV49" si="594">SUM(BO49+BR49)</f>
        <v>0</v>
      </c>
      <c r="BV49" s="26">
        <f t="shared" si="594"/>
        <v>29</v>
      </c>
      <c r="BW49" s="27">
        <f t="shared" si="543"/>
        <v>29</v>
      </c>
      <c r="BX49" s="30">
        <f>Maret!CD49</f>
        <v>0</v>
      </c>
      <c r="BY49" s="26">
        <f>Maret!CE49</f>
        <v>7</v>
      </c>
      <c r="BZ49" s="26">
        <f t="shared" si="544"/>
        <v>7</v>
      </c>
      <c r="CA49" s="26"/>
      <c r="CB49" s="25">
        <v>1</v>
      </c>
      <c r="CC49" s="26">
        <f t="shared" si="545"/>
        <v>1</v>
      </c>
      <c r="CD49" s="26">
        <f t="shared" ref="CD49:CE49" si="595">SUM(BX49+CA49)</f>
        <v>0</v>
      </c>
      <c r="CE49" s="26">
        <f t="shared" si="595"/>
        <v>8</v>
      </c>
      <c r="CF49" s="27">
        <f t="shared" si="547"/>
        <v>8</v>
      </c>
      <c r="CG49" s="28">
        <f>Maret!CM49</f>
        <v>0</v>
      </c>
      <c r="CH49" s="28">
        <f>Maret!CN49</f>
        <v>32</v>
      </c>
      <c r="CI49" s="26">
        <f t="shared" si="548"/>
        <v>32</v>
      </c>
      <c r="CJ49" s="25">
        <v>0</v>
      </c>
      <c r="CK49" s="25">
        <v>18</v>
      </c>
      <c r="CL49" s="26">
        <f t="shared" si="549"/>
        <v>18</v>
      </c>
      <c r="CM49" s="26">
        <f t="shared" ref="CM49:CN49" si="596">SUM(CG49+CJ49)</f>
        <v>0</v>
      </c>
      <c r="CN49" s="26">
        <f t="shared" si="596"/>
        <v>50</v>
      </c>
      <c r="CO49" s="27">
        <f t="shared" si="551"/>
        <v>50</v>
      </c>
      <c r="CP49" s="95"/>
      <c r="CQ49" s="96">
        <f ca="1">IFERROR(__xludf.DUMMYFUNCTION("""COMPUTED_VALUE"""),30)</f>
        <v>30</v>
      </c>
      <c r="CR49" s="96">
        <f ca="1">IFERROR(__xludf.DUMMYFUNCTION("""COMPUTED_VALUE"""),30)</f>
        <v>30</v>
      </c>
      <c r="CS49" s="100"/>
      <c r="CT49" s="100">
        <f ca="1">IFERROR(__xludf.DUMMYFUNCTION("""COMPUTED_VALUE"""),9)</f>
        <v>9</v>
      </c>
      <c r="CU49" s="100">
        <f ca="1">IFERROR(__xludf.DUMMYFUNCTION("""COMPUTED_VALUE"""),9)</f>
        <v>9</v>
      </c>
      <c r="CV49" s="96"/>
      <c r="CW49" s="96">
        <f ca="1">IFERROR(__xludf.DUMMYFUNCTION("""COMPUTED_VALUE"""),39)</f>
        <v>39</v>
      </c>
      <c r="CX49" s="97">
        <f ca="1">IFERROR(__xludf.DUMMYFUNCTION("""COMPUTED_VALUE"""),39)</f>
        <v>39</v>
      </c>
      <c r="CY49" s="28">
        <f>Maret!DE49</f>
        <v>0</v>
      </c>
      <c r="CZ49" s="28">
        <f>Maret!DF49</f>
        <v>11</v>
      </c>
      <c r="DA49" s="26">
        <f t="shared" si="552"/>
        <v>11</v>
      </c>
      <c r="DB49" s="25">
        <v>0</v>
      </c>
      <c r="DC49" s="25">
        <v>14</v>
      </c>
      <c r="DD49" s="26">
        <f t="shared" si="553"/>
        <v>14</v>
      </c>
      <c r="DE49" s="26">
        <f t="shared" ref="DE49:DF49" si="597">SUM(CY49+DB49)</f>
        <v>0</v>
      </c>
      <c r="DF49" s="26">
        <f t="shared" si="597"/>
        <v>25</v>
      </c>
      <c r="DG49" s="27">
        <f t="shared" si="555"/>
        <v>25</v>
      </c>
      <c r="DH49" s="30">
        <f>Maret!DN49</f>
        <v>0</v>
      </c>
      <c r="DI49" s="25">
        <f>Maret!DO49</f>
        <v>26</v>
      </c>
      <c r="DJ49" s="26">
        <f t="shared" si="556"/>
        <v>26</v>
      </c>
      <c r="DK49" s="26"/>
      <c r="DL49" s="67">
        <v>7</v>
      </c>
      <c r="DM49" s="26">
        <f t="shared" si="557"/>
        <v>7</v>
      </c>
      <c r="DN49" s="26">
        <f t="shared" ref="DN49:DO49" si="598">SUM(DH49+DK49)</f>
        <v>0</v>
      </c>
      <c r="DO49" s="26">
        <f t="shared" si="598"/>
        <v>33</v>
      </c>
      <c r="DP49" s="27">
        <f t="shared" si="559"/>
        <v>33</v>
      </c>
      <c r="DQ49" s="28">
        <f>Maret!DW49</f>
        <v>0</v>
      </c>
      <c r="DR49" s="28">
        <f>Maret!DX49</f>
        <v>18</v>
      </c>
      <c r="DS49" s="26">
        <f t="shared" si="560"/>
        <v>18</v>
      </c>
      <c r="DT49" s="26"/>
      <c r="DU49" s="25">
        <v>4</v>
      </c>
      <c r="DV49" s="26">
        <f t="shared" si="561"/>
        <v>4</v>
      </c>
      <c r="DW49" s="26">
        <f t="shared" ref="DW49:DX49" si="599">SUM(DQ49+DT49)</f>
        <v>0</v>
      </c>
      <c r="DX49" s="26">
        <f t="shared" si="599"/>
        <v>22</v>
      </c>
      <c r="DY49" s="27">
        <f t="shared" si="563"/>
        <v>22</v>
      </c>
      <c r="DZ49" s="30">
        <f>Maret!EF49</f>
        <v>0</v>
      </c>
      <c r="EA49" s="26">
        <f>Maret!EG49</f>
        <v>85</v>
      </c>
      <c r="EB49" s="26">
        <f t="shared" si="564"/>
        <v>85</v>
      </c>
      <c r="EC49" s="26"/>
      <c r="ED49" s="25">
        <v>22</v>
      </c>
      <c r="EE49" s="26">
        <f t="shared" si="565"/>
        <v>22</v>
      </c>
      <c r="EF49" s="26">
        <f t="shared" ref="EF49:EG49" si="600">SUM(DZ49+EC49)</f>
        <v>0</v>
      </c>
      <c r="EG49" s="26">
        <f t="shared" si="600"/>
        <v>107</v>
      </c>
      <c r="EH49" s="27">
        <f t="shared" si="567"/>
        <v>107</v>
      </c>
      <c r="EI49" s="30">
        <f>Maret!EO49</f>
        <v>0</v>
      </c>
      <c r="EJ49" s="26">
        <f>Maret!EP49</f>
        <v>21</v>
      </c>
      <c r="EK49" s="26">
        <f t="shared" si="568"/>
        <v>21</v>
      </c>
      <c r="EL49" s="26"/>
      <c r="EM49" s="25">
        <v>15</v>
      </c>
      <c r="EN49" s="26">
        <f t="shared" si="569"/>
        <v>15</v>
      </c>
      <c r="EO49" s="26">
        <f t="shared" ref="EO49:EP49" si="601">SUM(EI49+EL49)</f>
        <v>0</v>
      </c>
      <c r="EP49" s="26">
        <f t="shared" si="601"/>
        <v>36</v>
      </c>
      <c r="EQ49" s="27">
        <f t="shared" si="571"/>
        <v>36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30">
        <f>Maret!J50</f>
        <v>0</v>
      </c>
      <c r="E50" s="26">
        <f>Maret!K50</f>
        <v>0</v>
      </c>
      <c r="F50" s="26"/>
      <c r="G50" s="26"/>
      <c r="H50" s="26"/>
      <c r="I50" s="26"/>
      <c r="J50" s="26"/>
      <c r="K50" s="26"/>
      <c r="L50" s="27"/>
      <c r="M50" s="28">
        <f>Maret!S50</f>
        <v>0</v>
      </c>
      <c r="N50" s="26">
        <f>Maret!T50</f>
        <v>0</v>
      </c>
      <c r="O50" s="26"/>
      <c r="P50" s="26"/>
      <c r="Q50" s="26"/>
      <c r="R50" s="26"/>
      <c r="S50" s="26"/>
      <c r="T50" s="26"/>
      <c r="U50" s="27"/>
      <c r="V50" s="28">
        <f>Maret!AB50</f>
        <v>0</v>
      </c>
      <c r="W50" s="28">
        <f>Maret!AC50</f>
        <v>0</v>
      </c>
      <c r="X50" s="26"/>
      <c r="Y50" s="26"/>
      <c r="Z50" s="26"/>
      <c r="AA50" s="26"/>
      <c r="AB50" s="26"/>
      <c r="AC50" s="26"/>
      <c r="AD50" s="27"/>
      <c r="AE50" s="28">
        <f>Maret!AK50</f>
        <v>0</v>
      </c>
      <c r="AF50" s="28">
        <f>Maret!AL50</f>
        <v>0</v>
      </c>
      <c r="AG50" s="26"/>
      <c r="AH50" s="26"/>
      <c r="AI50" s="26"/>
      <c r="AJ50" s="26"/>
      <c r="AK50" s="26"/>
      <c r="AL50" s="26"/>
      <c r="AM50" s="29"/>
      <c r="AN50" s="30">
        <f>Maret!AT50</f>
        <v>0</v>
      </c>
      <c r="AO50" s="26">
        <f>Maret!AU50</f>
        <v>0</v>
      </c>
      <c r="AP50" s="26"/>
      <c r="AQ50" s="26"/>
      <c r="AR50" s="26"/>
      <c r="AS50" s="26"/>
      <c r="AT50" s="26"/>
      <c r="AU50" s="26"/>
      <c r="AV50" s="27"/>
      <c r="AW50" s="28">
        <f>Maret!BC50</f>
        <v>0</v>
      </c>
      <c r="AX50" s="28">
        <f>Maret!BD50</f>
        <v>0</v>
      </c>
      <c r="AY50" s="26"/>
      <c r="AZ50" s="26"/>
      <c r="BA50" s="26"/>
      <c r="BB50" s="26"/>
      <c r="BC50" s="26"/>
      <c r="BD50" s="26"/>
      <c r="BE50" s="29"/>
      <c r="BF50" s="30">
        <f>Maret!BL50</f>
        <v>0</v>
      </c>
      <c r="BG50" s="26">
        <f>Maret!BM50</f>
        <v>0</v>
      </c>
      <c r="BH50" s="26"/>
      <c r="BI50" s="26"/>
      <c r="BJ50" s="26"/>
      <c r="BK50" s="26"/>
      <c r="BL50" s="26"/>
      <c r="BM50" s="26"/>
      <c r="BN50" s="27"/>
      <c r="BO50" s="28">
        <f>Maret!BU50</f>
        <v>0</v>
      </c>
      <c r="BP50" s="28">
        <f>Maret!BV50</f>
        <v>0</v>
      </c>
      <c r="BQ50" s="26"/>
      <c r="BR50" s="26"/>
      <c r="BS50" s="26"/>
      <c r="BT50" s="26"/>
      <c r="BU50" s="26"/>
      <c r="BV50" s="26"/>
      <c r="BW50" s="29"/>
      <c r="BX50" s="30">
        <f>Maret!CD50</f>
        <v>0</v>
      </c>
      <c r="BY50" s="26">
        <f>Maret!CE50</f>
        <v>0</v>
      </c>
      <c r="BZ50" s="26"/>
      <c r="CA50" s="26"/>
      <c r="CB50" s="26"/>
      <c r="CC50" s="26"/>
      <c r="CD50" s="26"/>
      <c r="CE50" s="26"/>
      <c r="CF50" s="27"/>
      <c r="CG50" s="28">
        <f>Maret!CM50</f>
        <v>0</v>
      </c>
      <c r="CH50" s="28">
        <f>Maret!CN50</f>
        <v>0</v>
      </c>
      <c r="CI50" s="26"/>
      <c r="CJ50" s="26"/>
      <c r="CK50" s="26"/>
      <c r="CL50" s="26"/>
      <c r="CM50" s="26"/>
      <c r="CN50" s="26"/>
      <c r="CO50" s="29"/>
      <c r="CP50" s="30"/>
      <c r="CQ50" s="26"/>
      <c r="CR50" s="26"/>
      <c r="CS50" s="103"/>
      <c r="CT50" s="103"/>
      <c r="CU50" s="103"/>
      <c r="CV50" s="26"/>
      <c r="CW50" s="26"/>
      <c r="CX50" s="27"/>
      <c r="CY50" s="28">
        <f>Maret!DE50</f>
        <v>0</v>
      </c>
      <c r="CZ50" s="28">
        <f>Maret!DF50</f>
        <v>0</v>
      </c>
      <c r="DA50" s="26"/>
      <c r="DB50" s="26"/>
      <c r="DC50" s="26"/>
      <c r="DD50" s="26"/>
      <c r="DE50" s="26"/>
      <c r="DF50" s="26"/>
      <c r="DG50" s="29"/>
      <c r="DH50" s="30">
        <f>Maret!DN50</f>
        <v>0</v>
      </c>
      <c r="DI50" s="25">
        <f>Maret!DO50</f>
        <v>0</v>
      </c>
      <c r="DJ50" s="26"/>
      <c r="DK50" s="26"/>
      <c r="DL50" s="26"/>
      <c r="DM50" s="26"/>
      <c r="DN50" s="26"/>
      <c r="DO50" s="26"/>
      <c r="DP50" s="27"/>
      <c r="DQ50" s="28">
        <f>Maret!DW50</f>
        <v>0</v>
      </c>
      <c r="DR50" s="28">
        <f>Maret!DX50</f>
        <v>0</v>
      </c>
      <c r="DS50" s="26"/>
      <c r="DT50" s="26"/>
      <c r="DU50" s="26"/>
      <c r="DV50" s="26"/>
      <c r="DW50" s="26"/>
      <c r="DX50" s="26"/>
      <c r="DY50" s="29"/>
      <c r="DZ50" s="30">
        <f>Maret!EF50</f>
        <v>0</v>
      </c>
      <c r="EA50" s="26">
        <f>Maret!EG50</f>
        <v>0</v>
      </c>
      <c r="EB50" s="26"/>
      <c r="EC50" s="26"/>
      <c r="ED50" s="26"/>
      <c r="EE50" s="26"/>
      <c r="EF50" s="26"/>
      <c r="EG50" s="26"/>
      <c r="EH50" s="29"/>
      <c r="EI50" s="30">
        <f>Maret!EO50</f>
        <v>0</v>
      </c>
      <c r="EJ50" s="26">
        <f>Maret!EP50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81"/>
      <c r="B51" s="278"/>
      <c r="C51" s="247"/>
      <c r="D51" s="270">
        <f>Maret!S51</f>
        <v>0</v>
      </c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6"/>
    </row>
    <row r="52" spans="1:156" ht="14">
      <c r="A52" s="276" t="s">
        <v>70</v>
      </c>
      <c r="B52" s="256"/>
      <c r="C52" s="52" t="s">
        <v>71</v>
      </c>
      <c r="D52" s="30"/>
      <c r="E52" s="268">
        <f>Maret!S52</f>
        <v>0</v>
      </c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6"/>
    </row>
    <row r="53" spans="1:156" ht="14">
      <c r="A53" s="45" t="s">
        <v>70</v>
      </c>
      <c r="B53" s="46">
        <v>1</v>
      </c>
      <c r="C53" s="57" t="s">
        <v>72</v>
      </c>
      <c r="D53" s="30">
        <f>Maret!J53</f>
        <v>0</v>
      </c>
      <c r="E53" s="26">
        <f>Maret!K53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2">SUM(D53+G53)</f>
        <v>0</v>
      </c>
      <c r="K53" s="26">
        <f t="shared" si="602"/>
        <v>0</v>
      </c>
      <c r="L53" s="27">
        <f>SUM(J53:K53)</f>
        <v>0</v>
      </c>
      <c r="M53" s="28">
        <f>Maret!S53</f>
        <v>0</v>
      </c>
      <c r="N53" s="26">
        <f>Maret!T53</f>
        <v>0</v>
      </c>
      <c r="O53" s="26">
        <f>SUM(M53:N53)</f>
        <v>0</v>
      </c>
      <c r="P53" s="25">
        <v>0</v>
      </c>
      <c r="Q53" s="25">
        <v>0</v>
      </c>
      <c r="R53" s="26">
        <f>SUM(P53:Q53)</f>
        <v>0</v>
      </c>
      <c r="S53" s="26">
        <f t="shared" ref="S53:T53" si="603">SUM(M53+P53)</f>
        <v>0</v>
      </c>
      <c r="T53" s="26">
        <f t="shared" si="603"/>
        <v>0</v>
      </c>
      <c r="U53" s="27">
        <f>SUM(S53:T53)</f>
        <v>0</v>
      </c>
      <c r="V53" s="28">
        <f>Maret!AB53</f>
        <v>0</v>
      </c>
      <c r="W53" s="28">
        <f>Maret!AC53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4">SUM(V53+Y53)</f>
        <v>0</v>
      </c>
      <c r="AC53" s="26">
        <f t="shared" si="604"/>
        <v>0</v>
      </c>
      <c r="AD53" s="27">
        <f>SUM(AB53:AC53)</f>
        <v>0</v>
      </c>
      <c r="AE53" s="28">
        <f>Maret!AK53</f>
        <v>0</v>
      </c>
      <c r="AF53" s="28">
        <f>Maret!AL53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5">SUM(AE53+AH53)</f>
        <v>0</v>
      </c>
      <c r="AL53" s="26">
        <f t="shared" si="605"/>
        <v>1</v>
      </c>
      <c r="AM53" s="27">
        <f>SUM(AK53:AL53)</f>
        <v>1</v>
      </c>
      <c r="AN53" s="30">
        <f>Maret!AT53</f>
        <v>0</v>
      </c>
      <c r="AO53" s="26">
        <f>Maret!AU53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6">SUM(AN53+AQ53)</f>
        <v>0</v>
      </c>
      <c r="AU53" s="26">
        <f t="shared" si="606"/>
        <v>0</v>
      </c>
      <c r="AV53" s="27">
        <f>SUM(AT53:AU53)</f>
        <v>0</v>
      </c>
      <c r="AW53" s="28">
        <f>Maret!BC53</f>
        <v>0</v>
      </c>
      <c r="AX53" s="28">
        <f>Maret!BD53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7">SUM(AW53+AZ53)</f>
        <v>0</v>
      </c>
      <c r="BD53" s="26">
        <f t="shared" si="607"/>
        <v>0</v>
      </c>
      <c r="BE53" s="27">
        <f>SUM(BC53:BD53)</f>
        <v>0</v>
      </c>
      <c r="BF53" s="30">
        <f>Maret!BL53</f>
        <v>0</v>
      </c>
      <c r="BG53" s="26">
        <f>Maret!BM53</f>
        <v>0</v>
      </c>
      <c r="BH53" s="26">
        <f>SUM(BF53:BG53)</f>
        <v>0</v>
      </c>
      <c r="BI53" s="48">
        <v>0</v>
      </c>
      <c r="BJ53" s="48">
        <v>0</v>
      </c>
      <c r="BK53" s="26">
        <f>SUM(BI53:BJ53)</f>
        <v>0</v>
      </c>
      <c r="BL53" s="26">
        <f t="shared" ref="BL53:BM53" si="608">SUM(BF53+BI53)</f>
        <v>0</v>
      </c>
      <c r="BM53" s="26">
        <f t="shared" si="608"/>
        <v>0</v>
      </c>
      <c r="BN53" s="27">
        <f>SUM(BL53:BM53)</f>
        <v>0</v>
      </c>
      <c r="BO53" s="28">
        <f>Maret!BU53</f>
        <v>0</v>
      </c>
      <c r="BP53" s="28">
        <f>Maret!BV53</f>
        <v>0</v>
      </c>
      <c r="BQ53" s="26">
        <f>SUM(BO53:BP53)</f>
        <v>0</v>
      </c>
      <c r="BR53" s="25">
        <v>0</v>
      </c>
      <c r="BS53" s="25">
        <v>0</v>
      </c>
      <c r="BT53" s="26">
        <f>SUM(BR53:BS53)</f>
        <v>0</v>
      </c>
      <c r="BU53" s="26">
        <f t="shared" ref="BU53:BV53" si="609">SUM(BO53+BR53)</f>
        <v>0</v>
      </c>
      <c r="BV53" s="26">
        <f t="shared" si="609"/>
        <v>0</v>
      </c>
      <c r="BW53" s="27">
        <f>SUM(BU53:BV53)</f>
        <v>0</v>
      </c>
      <c r="BX53" s="30">
        <f>Maret!CD53</f>
        <v>0</v>
      </c>
      <c r="BY53" s="26">
        <f>Maret!CE53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10">SUM(BX53+CA53)</f>
        <v>0</v>
      </c>
      <c r="CE53" s="26">
        <f t="shared" si="610"/>
        <v>0</v>
      </c>
      <c r="CF53" s="27">
        <f>SUM(CD53:CE53)</f>
        <v>0</v>
      </c>
      <c r="CG53" s="28">
        <f>Maret!CM53</f>
        <v>0</v>
      </c>
      <c r="CH53" s="28">
        <f>Maret!CN53</f>
        <v>0</v>
      </c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11">SUM(CG53+CJ53)</f>
        <v>0</v>
      </c>
      <c r="CN53" s="26">
        <f t="shared" si="611"/>
        <v>0</v>
      </c>
      <c r="CO53" s="27">
        <f>SUM(CM53:CN53)</f>
        <v>0</v>
      </c>
      <c r="CP53" s="95">
        <f ca="1">IFERROR(__xludf.DUMMYFUNCTION("""COMPUTED_VALUE"""),0)</f>
        <v>0</v>
      </c>
      <c r="CQ53" s="96">
        <f ca="1">IFERROR(__xludf.DUMMYFUNCTION("""COMPUTED_VALUE"""),0)</f>
        <v>0</v>
      </c>
      <c r="CR53" s="96">
        <f ca="1">IFERROR(__xludf.DUMMYFUNCTION("""COMPUTED_VALUE"""),0)</f>
        <v>0</v>
      </c>
      <c r="CS53" s="100">
        <f ca="1">IFERROR(__xludf.DUMMYFUNCTION("""COMPUTED_VALUE"""),0)</f>
        <v>0</v>
      </c>
      <c r="CT53" s="100">
        <f ca="1">IFERROR(__xludf.DUMMYFUNCTION("""COMPUTED_VALUE"""),0)</f>
        <v>0</v>
      </c>
      <c r="CU53" s="100">
        <f ca="1">IFERROR(__xludf.DUMMYFUNCTION("""COMPUTED_VALUE"""),0)</f>
        <v>0</v>
      </c>
      <c r="CV53" s="96">
        <f ca="1">IFERROR(__xludf.DUMMYFUNCTION("""COMPUTED_VALUE"""),0)</f>
        <v>0</v>
      </c>
      <c r="CW53" s="96">
        <f ca="1">IFERROR(__xludf.DUMMYFUNCTION("""COMPUTED_VALUE"""),0)</f>
        <v>0</v>
      </c>
      <c r="CX53" s="97">
        <f ca="1">IFERROR(__xludf.DUMMYFUNCTION("""COMPUTED_VALUE"""),0)</f>
        <v>0</v>
      </c>
      <c r="CY53" s="28">
        <f>Maret!DE53</f>
        <v>0</v>
      </c>
      <c r="CZ53" s="28">
        <f>Maret!DF53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12">SUM(CY53+DB53)</f>
        <v>0</v>
      </c>
      <c r="DF53" s="26">
        <f t="shared" si="612"/>
        <v>0</v>
      </c>
      <c r="DG53" s="27">
        <f>SUM(DE53:DF53)</f>
        <v>0</v>
      </c>
      <c r="DH53" s="30">
        <f>Maret!DN53</f>
        <v>0</v>
      </c>
      <c r="DI53" s="25">
        <f>Maret!DO53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3">SUM(DH53+DK53)</f>
        <v>0</v>
      </c>
      <c r="DO53" s="26">
        <f t="shared" si="613"/>
        <v>0</v>
      </c>
      <c r="DP53" s="27">
        <f>SUM(DN53:DO53)</f>
        <v>0</v>
      </c>
      <c r="DQ53" s="28">
        <f>Maret!DW53</f>
        <v>0</v>
      </c>
      <c r="DR53" s="28">
        <f>Maret!DX53</f>
        <v>0</v>
      </c>
      <c r="DS53" s="26">
        <f>SUM(DQ53:DR53)</f>
        <v>0</v>
      </c>
      <c r="DT53" s="25">
        <v>1</v>
      </c>
      <c r="DU53" s="25">
        <v>0</v>
      </c>
      <c r="DV53" s="26">
        <f>SUM(DT53:DU53)</f>
        <v>1</v>
      </c>
      <c r="DW53" s="26">
        <f t="shared" ref="DW53:DX53" si="614">SUM(DQ53+DT53)</f>
        <v>1</v>
      </c>
      <c r="DX53" s="26">
        <f t="shared" si="614"/>
        <v>0</v>
      </c>
      <c r="DY53" s="27">
        <f>SUM(DW53:DX53)</f>
        <v>1</v>
      </c>
      <c r="DZ53" s="30">
        <f>Maret!EF53</f>
        <v>0</v>
      </c>
      <c r="EA53" s="26">
        <f>Maret!EG53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5">SUM(DZ53+EC53)</f>
        <v>0</v>
      </c>
      <c r="EG53" s="26">
        <f t="shared" si="615"/>
        <v>0</v>
      </c>
      <c r="EH53" s="27">
        <f>SUM(EF53:EG53)</f>
        <v>0</v>
      </c>
      <c r="EI53" s="30">
        <f>Maret!EO53</f>
        <v>0</v>
      </c>
      <c r="EJ53" s="26">
        <f>Maret!EP53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6">SUM(EI53+EL53)</f>
        <v>0</v>
      </c>
      <c r="EP53" s="26">
        <f t="shared" si="616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30"/>
      <c r="E54" s="26"/>
      <c r="F54" s="26"/>
      <c r="G54" s="26"/>
      <c r="H54" s="26"/>
      <c r="I54" s="26"/>
      <c r="J54" s="26"/>
      <c r="K54" s="26"/>
      <c r="L54" s="27"/>
      <c r="M54" s="28">
        <f>Maret!S54</f>
        <v>0</v>
      </c>
      <c r="N54" s="26">
        <f>Maret!T54</f>
        <v>0</v>
      </c>
      <c r="O54" s="26"/>
      <c r="P54" s="26"/>
      <c r="Q54" s="26"/>
      <c r="R54" s="26"/>
      <c r="S54" s="26"/>
      <c r="T54" s="26"/>
      <c r="U54" s="27"/>
      <c r="V54" s="28">
        <f>Maret!AB54</f>
        <v>0</v>
      </c>
      <c r="W54" s="28">
        <f>Maret!AC54</f>
        <v>0</v>
      </c>
      <c r="X54" s="26"/>
      <c r="Y54" s="26"/>
      <c r="Z54" s="26"/>
      <c r="AA54" s="26"/>
      <c r="AB54" s="26"/>
      <c r="AC54" s="26"/>
      <c r="AD54" s="27"/>
      <c r="AE54" s="28">
        <f>Maret!AK54</f>
        <v>0</v>
      </c>
      <c r="AF54" s="28">
        <f>Maret!AL54</f>
        <v>0</v>
      </c>
      <c r="AG54" s="26"/>
      <c r="AH54" s="26"/>
      <c r="AI54" s="26"/>
      <c r="AJ54" s="26"/>
      <c r="AK54" s="26"/>
      <c r="AL54" s="26"/>
      <c r="AM54" s="29"/>
      <c r="AN54" s="30">
        <f>Maret!AT54</f>
        <v>0</v>
      </c>
      <c r="AO54" s="26">
        <f>Maret!AU54</f>
        <v>0</v>
      </c>
      <c r="AP54" s="26"/>
      <c r="AQ54" s="26"/>
      <c r="AR54" s="26"/>
      <c r="AS54" s="26"/>
      <c r="AT54" s="26"/>
      <c r="AU54" s="26"/>
      <c r="AV54" s="27"/>
      <c r="AW54" s="28">
        <f>Maret!BC54</f>
        <v>0</v>
      </c>
      <c r="AX54" s="28">
        <f>Maret!BD54</f>
        <v>0</v>
      </c>
      <c r="AY54" s="26"/>
      <c r="AZ54" s="26"/>
      <c r="BA54" s="26"/>
      <c r="BB54" s="26"/>
      <c r="BC54" s="26"/>
      <c r="BD54" s="26"/>
      <c r="BE54" s="29"/>
      <c r="BF54" s="30">
        <f>Maret!BL54</f>
        <v>0</v>
      </c>
      <c r="BG54" s="26">
        <f>Maret!BM54</f>
        <v>0</v>
      </c>
      <c r="BH54" s="26"/>
      <c r="BI54" s="26"/>
      <c r="BJ54" s="26"/>
      <c r="BK54" s="26"/>
      <c r="BL54" s="26"/>
      <c r="BM54" s="26"/>
      <c r="BN54" s="27"/>
      <c r="BO54" s="28">
        <f>Maret!BU54</f>
        <v>0</v>
      </c>
      <c r="BP54" s="28">
        <f>Maret!BV54</f>
        <v>0</v>
      </c>
      <c r="BQ54" s="26"/>
      <c r="BR54" s="26"/>
      <c r="BS54" s="26"/>
      <c r="BT54" s="26"/>
      <c r="BU54" s="26"/>
      <c r="BV54" s="26"/>
      <c r="BW54" s="29"/>
      <c r="BX54" s="30">
        <f>Maret!CD54</f>
        <v>0</v>
      </c>
      <c r="BY54" s="26">
        <f>Maret!CE54</f>
        <v>0</v>
      </c>
      <c r="BZ54" s="26"/>
      <c r="CA54" s="26"/>
      <c r="CB54" s="26"/>
      <c r="CC54" s="26"/>
      <c r="CD54" s="26"/>
      <c r="CE54" s="26"/>
      <c r="CF54" s="27"/>
      <c r="CG54" s="28">
        <f>Maret!CM54</f>
        <v>0</v>
      </c>
      <c r="CH54" s="28">
        <f>Maret!CN54</f>
        <v>0</v>
      </c>
      <c r="CI54" s="26"/>
      <c r="CJ54" s="26"/>
      <c r="CK54" s="26"/>
      <c r="CL54" s="26"/>
      <c r="CM54" s="26"/>
      <c r="CN54" s="26"/>
      <c r="CO54" s="29"/>
      <c r="CP54" s="95"/>
      <c r="CQ54" s="96"/>
      <c r="CR54" s="96"/>
      <c r="CS54" s="100"/>
      <c r="CT54" s="100"/>
      <c r="CU54" s="100"/>
      <c r="CV54" s="96"/>
      <c r="CW54" s="96"/>
      <c r="CX54" s="97"/>
      <c r="CY54" s="28">
        <f>Maret!DE54</f>
        <v>0</v>
      </c>
      <c r="CZ54" s="28">
        <f>Maret!DF54</f>
        <v>0</v>
      </c>
      <c r="DA54" s="26"/>
      <c r="DB54" s="26"/>
      <c r="DC54" s="26"/>
      <c r="DD54" s="26"/>
      <c r="DE54" s="26"/>
      <c r="DF54" s="26"/>
      <c r="DG54" s="29"/>
      <c r="DH54" s="30">
        <f>Maret!DN54</f>
        <v>0</v>
      </c>
      <c r="DI54" s="25">
        <f>Maret!DO54</f>
        <v>0</v>
      </c>
      <c r="DJ54" s="26"/>
      <c r="DK54" s="26"/>
      <c r="DL54" s="26"/>
      <c r="DM54" s="26"/>
      <c r="DN54" s="26"/>
      <c r="DO54" s="26"/>
      <c r="DP54" s="27"/>
      <c r="DQ54" s="28">
        <f>Maret!DW54</f>
        <v>0</v>
      </c>
      <c r="DR54" s="28">
        <f>Maret!DX54</f>
        <v>0</v>
      </c>
      <c r="DS54" s="26"/>
      <c r="DT54" s="26"/>
      <c r="DU54" s="26"/>
      <c r="DV54" s="26"/>
      <c r="DW54" s="26"/>
      <c r="DX54" s="26"/>
      <c r="DY54" s="29"/>
      <c r="DZ54" s="30">
        <f>Maret!EF54</f>
        <v>0</v>
      </c>
      <c r="EA54" s="26">
        <f>Maret!EG54</f>
        <v>0</v>
      </c>
      <c r="EB54" s="26"/>
      <c r="EC54" s="26"/>
      <c r="ED54" s="26"/>
      <c r="EE54" s="26"/>
      <c r="EF54" s="26"/>
      <c r="EG54" s="26"/>
      <c r="EH54" s="29"/>
      <c r="EI54" s="30">
        <f>Maret!EO54</f>
        <v>0</v>
      </c>
      <c r="EJ54" s="26">
        <f>Maret!EP54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30">
        <f>Maret!J55</f>
        <v>0</v>
      </c>
      <c r="E55" s="26">
        <f>Maret!K55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7">SUM(D55+G55)</f>
        <v>0</v>
      </c>
      <c r="K55" s="26">
        <f t="shared" si="617"/>
        <v>0</v>
      </c>
      <c r="L55" s="27">
        <f>SUM(J55:K55)</f>
        <v>0</v>
      </c>
      <c r="M55" s="28">
        <f>Maret!S55</f>
        <v>0</v>
      </c>
      <c r="N55" s="26">
        <f>Maret!T55</f>
        <v>0</v>
      </c>
      <c r="O55" s="26">
        <f>SUM(M55:N55)</f>
        <v>0</v>
      </c>
      <c r="P55" s="26"/>
      <c r="Q55" s="26"/>
      <c r="R55" s="26">
        <f>SUM(P55:Q55)</f>
        <v>0</v>
      </c>
      <c r="S55" s="26">
        <f t="shared" ref="S55:T55" si="618">SUM(M55+P55)</f>
        <v>0</v>
      </c>
      <c r="T55" s="26">
        <f t="shared" si="618"/>
        <v>0</v>
      </c>
      <c r="U55" s="27">
        <f>SUM(S55:T55)</f>
        <v>0</v>
      </c>
      <c r="V55" s="28">
        <f>Maret!AB55</f>
        <v>0</v>
      </c>
      <c r="W55" s="28">
        <f>Maret!AC55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9">SUM(V55+Y55)</f>
        <v>0</v>
      </c>
      <c r="AC55" s="26">
        <f t="shared" si="619"/>
        <v>0</v>
      </c>
      <c r="AD55" s="27">
        <f>SUM(AB55:AC55)</f>
        <v>0</v>
      </c>
      <c r="AE55" s="28">
        <f>Maret!AK55</f>
        <v>0</v>
      </c>
      <c r="AF55" s="28">
        <f>Maret!AL55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20">SUM(AE55+AH55)</f>
        <v>0</v>
      </c>
      <c r="AL55" s="26">
        <f t="shared" si="620"/>
        <v>1</v>
      </c>
      <c r="AM55" s="27">
        <f>SUM(AK55:AL55)</f>
        <v>1</v>
      </c>
      <c r="AN55" s="30">
        <f>Maret!AT55</f>
        <v>0</v>
      </c>
      <c r="AO55" s="26">
        <f>Maret!AU55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21">SUM(AN55+AQ55)</f>
        <v>0</v>
      </c>
      <c r="AU55" s="26">
        <f t="shared" si="621"/>
        <v>0</v>
      </c>
      <c r="AV55" s="27">
        <f>SUM(AT55:AU55)</f>
        <v>0</v>
      </c>
      <c r="AW55" s="28">
        <f>Maret!BC55</f>
        <v>0</v>
      </c>
      <c r="AX55" s="28">
        <f>Maret!BD55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2">SUM(AW55+AZ55)</f>
        <v>0</v>
      </c>
      <c r="BD55" s="26">
        <f t="shared" si="622"/>
        <v>0</v>
      </c>
      <c r="BE55" s="27">
        <f>SUM(BC55:BD55)</f>
        <v>0</v>
      </c>
      <c r="BF55" s="30">
        <f>Maret!BL55</f>
        <v>0</v>
      </c>
      <c r="BG55" s="26">
        <f>Maret!BM55</f>
        <v>0</v>
      </c>
      <c r="BH55" s="26">
        <f>SUM(BF55:BG55)</f>
        <v>0</v>
      </c>
      <c r="BI55" s="48">
        <v>0</v>
      </c>
      <c r="BJ55" s="48">
        <v>0</v>
      </c>
      <c r="BK55" s="26">
        <f>SUM(BI55:BJ55)</f>
        <v>0</v>
      </c>
      <c r="BL55" s="26">
        <f t="shared" ref="BL55:BM55" si="623">SUM(BF55+BI55)</f>
        <v>0</v>
      </c>
      <c r="BM55" s="26">
        <f t="shared" si="623"/>
        <v>0</v>
      </c>
      <c r="BN55" s="27">
        <f>SUM(BL55:BM55)</f>
        <v>0</v>
      </c>
      <c r="BO55" s="28">
        <f>Maret!BU55</f>
        <v>0</v>
      </c>
      <c r="BP55" s="28">
        <f>Maret!BV55</f>
        <v>0</v>
      </c>
      <c r="BQ55" s="26">
        <f>SUM(BO55:BP55)</f>
        <v>0</v>
      </c>
      <c r="BR55" s="25">
        <v>0</v>
      </c>
      <c r="BS55" s="25">
        <v>0</v>
      </c>
      <c r="BT55" s="26">
        <f>SUM(BR55:BS55)</f>
        <v>0</v>
      </c>
      <c r="BU55" s="26">
        <f t="shared" ref="BU55:BV55" si="624">SUM(BO55+BR55)</f>
        <v>0</v>
      </c>
      <c r="BV55" s="26">
        <f t="shared" si="624"/>
        <v>0</v>
      </c>
      <c r="BW55" s="27">
        <f>SUM(BU55:BV55)</f>
        <v>0</v>
      </c>
      <c r="BX55" s="30">
        <f>Maret!CD55</f>
        <v>0</v>
      </c>
      <c r="BY55" s="26">
        <f>Maret!CE55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5">SUM(BX55+CA55)</f>
        <v>0</v>
      </c>
      <c r="CE55" s="26">
        <f t="shared" si="625"/>
        <v>0</v>
      </c>
      <c r="CF55" s="27">
        <f>SUM(CD55:CE55)</f>
        <v>0</v>
      </c>
      <c r="CG55" s="28">
        <f>Maret!CM55</f>
        <v>0</v>
      </c>
      <c r="CH55" s="28">
        <f>Maret!CN55</f>
        <v>0</v>
      </c>
      <c r="CI55" s="26">
        <f>SUM(CG55:CH55)</f>
        <v>0</v>
      </c>
      <c r="CJ55" s="25">
        <v>0</v>
      </c>
      <c r="CK55" s="25">
        <v>0</v>
      </c>
      <c r="CL55" s="26">
        <f>SUM(CJ55:CK55)</f>
        <v>0</v>
      </c>
      <c r="CM55" s="26">
        <f t="shared" ref="CM55:CN55" si="626">SUM(CG55+CJ55)</f>
        <v>0</v>
      </c>
      <c r="CN55" s="26">
        <f t="shared" si="626"/>
        <v>0</v>
      </c>
      <c r="CO55" s="27">
        <f>SUM(CM55:CN55)</f>
        <v>0</v>
      </c>
      <c r="CP55" s="95">
        <f ca="1">IFERROR(__xludf.DUMMYFUNCTION("""COMPUTED_VALUE"""),0)</f>
        <v>0</v>
      </c>
      <c r="CQ55" s="96">
        <f ca="1">IFERROR(__xludf.DUMMYFUNCTION("""COMPUTED_VALUE"""),0)</f>
        <v>0</v>
      </c>
      <c r="CR55" s="96">
        <f ca="1">IFERROR(__xludf.DUMMYFUNCTION("""COMPUTED_VALUE"""),0)</f>
        <v>0</v>
      </c>
      <c r="CS55" s="100">
        <f ca="1">IFERROR(__xludf.DUMMYFUNCTION("""COMPUTED_VALUE"""),0)</f>
        <v>0</v>
      </c>
      <c r="CT55" s="100">
        <f ca="1">IFERROR(__xludf.DUMMYFUNCTION("""COMPUTED_VALUE"""),0)</f>
        <v>0</v>
      </c>
      <c r="CU55" s="100">
        <f ca="1">IFERROR(__xludf.DUMMYFUNCTION("""COMPUTED_VALUE"""),0)</f>
        <v>0</v>
      </c>
      <c r="CV55" s="96">
        <f ca="1">IFERROR(__xludf.DUMMYFUNCTION("""COMPUTED_VALUE"""),0)</f>
        <v>0</v>
      </c>
      <c r="CW55" s="96">
        <f ca="1">IFERROR(__xludf.DUMMYFUNCTION("""COMPUTED_VALUE"""),0)</f>
        <v>0</v>
      </c>
      <c r="CX55" s="97">
        <f ca="1">IFERROR(__xludf.DUMMYFUNCTION("""COMPUTED_VALUE"""),0)</f>
        <v>0</v>
      </c>
      <c r="CY55" s="28">
        <f>Maret!DE55</f>
        <v>0</v>
      </c>
      <c r="CZ55" s="28">
        <f>Maret!DF55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7">SUM(CY55+DB55)</f>
        <v>0</v>
      </c>
      <c r="DF55" s="26">
        <f t="shared" si="627"/>
        <v>0</v>
      </c>
      <c r="DG55" s="27">
        <f>SUM(DE55:DF55)</f>
        <v>0</v>
      </c>
      <c r="DH55" s="30">
        <f>Maret!DN55</f>
        <v>0</v>
      </c>
      <c r="DI55" s="25">
        <f>Maret!DO55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8">SUM(DH55+DK55)</f>
        <v>0</v>
      </c>
      <c r="DO55" s="26">
        <f t="shared" si="628"/>
        <v>0</v>
      </c>
      <c r="DP55" s="27">
        <f>SUM(DN55:DO55)</f>
        <v>0</v>
      </c>
      <c r="DQ55" s="28">
        <f>Maret!DW55</f>
        <v>0</v>
      </c>
      <c r="DR55" s="28">
        <f>Maret!DX55</f>
        <v>0</v>
      </c>
      <c r="DS55" s="26">
        <f>SUM(DQ55:DR55)</f>
        <v>0</v>
      </c>
      <c r="DT55" s="25">
        <v>1</v>
      </c>
      <c r="DU55" s="25">
        <v>0</v>
      </c>
      <c r="DV55" s="26">
        <f>SUM(DT55:DU55)</f>
        <v>1</v>
      </c>
      <c r="DW55" s="26">
        <f t="shared" ref="DW55:DX55" si="629">SUM(DQ55+DT55)</f>
        <v>1</v>
      </c>
      <c r="DX55" s="26">
        <f t="shared" si="629"/>
        <v>0</v>
      </c>
      <c r="DY55" s="27">
        <f>SUM(DW55:DX55)</f>
        <v>1</v>
      </c>
      <c r="DZ55" s="30">
        <f>Maret!EF55</f>
        <v>0</v>
      </c>
      <c r="EA55" s="26">
        <f>Maret!EG55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30">SUM(DZ55+EC55)</f>
        <v>0</v>
      </c>
      <c r="EG55" s="26">
        <f t="shared" si="630"/>
        <v>0</v>
      </c>
      <c r="EH55" s="27">
        <f>SUM(EF55:EG55)</f>
        <v>0</v>
      </c>
      <c r="EI55" s="30">
        <f>Maret!EO55</f>
        <v>0</v>
      </c>
      <c r="EJ55" s="26">
        <f>Maret!EP55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31">SUM(EI55+EL55)</f>
        <v>0</v>
      </c>
      <c r="EP55" s="26">
        <f t="shared" si="631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30"/>
      <c r="E56" s="26">
        <f>Maret!K56</f>
        <v>0</v>
      </c>
      <c r="F56" s="26"/>
      <c r="G56" s="26"/>
      <c r="H56" s="26"/>
      <c r="I56" s="26"/>
      <c r="J56" s="26"/>
      <c r="K56" s="26"/>
      <c r="L56" s="27"/>
      <c r="M56" s="28">
        <f>Maret!S56</f>
        <v>0</v>
      </c>
      <c r="N56" s="26">
        <f>Maret!T56</f>
        <v>0</v>
      </c>
      <c r="O56" s="26"/>
      <c r="P56" s="26"/>
      <c r="Q56" s="26"/>
      <c r="R56" s="26"/>
      <c r="S56" s="26"/>
      <c r="T56" s="26"/>
      <c r="U56" s="27"/>
      <c r="V56" s="28">
        <f>Maret!AB56</f>
        <v>0</v>
      </c>
      <c r="W56" s="28">
        <f>Maret!AC56</f>
        <v>0</v>
      </c>
      <c r="X56" s="26"/>
      <c r="Y56" s="26"/>
      <c r="Z56" s="26"/>
      <c r="AA56" s="26"/>
      <c r="AB56" s="26"/>
      <c r="AC56" s="26"/>
      <c r="AD56" s="27"/>
      <c r="AE56" s="28">
        <f>Maret!AK56</f>
        <v>0</v>
      </c>
      <c r="AF56" s="28">
        <f>Maret!AL56</f>
        <v>0</v>
      </c>
      <c r="AG56" s="26"/>
      <c r="AH56" s="26"/>
      <c r="AI56" s="26"/>
      <c r="AJ56" s="26"/>
      <c r="AK56" s="26"/>
      <c r="AL56" s="26"/>
      <c r="AM56" s="29"/>
      <c r="AN56" s="30">
        <f>Maret!AT56</f>
        <v>0</v>
      </c>
      <c r="AO56" s="26">
        <f>Maret!AU56</f>
        <v>0</v>
      </c>
      <c r="AP56" s="26"/>
      <c r="AQ56" s="26"/>
      <c r="AR56" s="26"/>
      <c r="AS56" s="26"/>
      <c r="AT56" s="26"/>
      <c r="AU56" s="26"/>
      <c r="AV56" s="27"/>
      <c r="AW56" s="28">
        <f>Maret!BC56</f>
        <v>0</v>
      </c>
      <c r="AX56" s="28">
        <f>Maret!BD56</f>
        <v>0</v>
      </c>
      <c r="AY56" s="26"/>
      <c r="AZ56" s="26"/>
      <c r="BA56" s="26"/>
      <c r="BB56" s="26"/>
      <c r="BC56" s="26"/>
      <c r="BD56" s="26"/>
      <c r="BE56" s="29"/>
      <c r="BF56" s="30">
        <f>Maret!BL56</f>
        <v>0</v>
      </c>
      <c r="BG56" s="26">
        <f>Maret!BM56</f>
        <v>0</v>
      </c>
      <c r="BH56" s="26"/>
      <c r="BI56" s="26"/>
      <c r="BJ56" s="26"/>
      <c r="BK56" s="26"/>
      <c r="BL56" s="26"/>
      <c r="BM56" s="26"/>
      <c r="BN56" s="27"/>
      <c r="BO56" s="28">
        <f>Maret!BU56</f>
        <v>0</v>
      </c>
      <c r="BP56" s="28">
        <f>Maret!BV56</f>
        <v>0</v>
      </c>
      <c r="BQ56" s="26"/>
      <c r="BR56" s="26"/>
      <c r="BS56" s="26"/>
      <c r="BT56" s="26"/>
      <c r="BU56" s="26"/>
      <c r="BV56" s="26"/>
      <c r="BW56" s="29"/>
      <c r="BX56" s="30">
        <f>Maret!CD56</f>
        <v>0</v>
      </c>
      <c r="BY56" s="26">
        <f>Maret!CE56</f>
        <v>0</v>
      </c>
      <c r="BZ56" s="26"/>
      <c r="CA56" s="26"/>
      <c r="CB56" s="26"/>
      <c r="CC56" s="26"/>
      <c r="CD56" s="26"/>
      <c r="CE56" s="26"/>
      <c r="CF56" s="27"/>
      <c r="CG56" s="28">
        <f>Maret!CM56</f>
        <v>0</v>
      </c>
      <c r="CH56" s="28">
        <f>Maret!CN56</f>
        <v>0</v>
      </c>
      <c r="CI56" s="26"/>
      <c r="CJ56" s="25">
        <v>0</v>
      </c>
      <c r="CK56" s="25">
        <v>0</v>
      </c>
      <c r="CL56" s="26"/>
      <c r="CM56" s="26"/>
      <c r="CN56" s="26"/>
      <c r="CO56" s="29"/>
      <c r="CP56" s="30"/>
      <c r="CQ56" s="26"/>
      <c r="CR56" s="26"/>
      <c r="CS56" s="103"/>
      <c r="CT56" s="103"/>
      <c r="CU56" s="103"/>
      <c r="CV56" s="26"/>
      <c r="CW56" s="26"/>
      <c r="CX56" s="27"/>
      <c r="CY56" s="28">
        <f>Maret!DE56</f>
        <v>0</v>
      </c>
      <c r="CZ56" s="28">
        <f>Maret!DF56</f>
        <v>0</v>
      </c>
      <c r="DA56" s="26"/>
      <c r="DB56" s="26"/>
      <c r="DC56" s="26"/>
      <c r="DD56" s="26"/>
      <c r="DE56" s="26"/>
      <c r="DF56" s="26"/>
      <c r="DG56" s="29"/>
      <c r="DH56" s="30">
        <f>Maret!DN56</f>
        <v>0</v>
      </c>
      <c r="DI56" s="25">
        <f>Maret!DO56</f>
        <v>0</v>
      </c>
      <c r="DJ56" s="26"/>
      <c r="DK56" s="26"/>
      <c r="DL56" s="26"/>
      <c r="DM56" s="26"/>
      <c r="DN56" s="26"/>
      <c r="DO56" s="26"/>
      <c r="DP56" s="27"/>
      <c r="DQ56" s="28">
        <f>Maret!DW56</f>
        <v>0</v>
      </c>
      <c r="DR56" s="28">
        <f>Maret!DX56</f>
        <v>0</v>
      </c>
      <c r="DS56" s="26"/>
      <c r="DT56" s="26"/>
      <c r="DU56" s="26"/>
      <c r="DV56" s="26"/>
      <c r="DW56" s="26"/>
      <c r="DX56" s="26"/>
      <c r="DY56" s="29"/>
      <c r="DZ56" s="30">
        <f>Maret!EF56</f>
        <v>0</v>
      </c>
      <c r="EA56" s="26">
        <f>Maret!EG56</f>
        <v>0</v>
      </c>
      <c r="EB56" s="26"/>
      <c r="EC56" s="26"/>
      <c r="ED56" s="26"/>
      <c r="EE56" s="26"/>
      <c r="EF56" s="26"/>
      <c r="EG56" s="26"/>
      <c r="EH56" s="29"/>
      <c r="EI56" s="30">
        <f>Maret!EO56</f>
        <v>0</v>
      </c>
      <c r="EJ56" s="26">
        <f>Maret!EP56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270">
        <f>Maret!S57</f>
        <v>0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6"/>
    </row>
    <row r="58" spans="1:156" ht="14">
      <c r="A58" s="276" t="s">
        <v>74</v>
      </c>
      <c r="B58" s="256"/>
      <c r="C58" s="52" t="s">
        <v>75</v>
      </c>
      <c r="D58" s="40"/>
      <c r="E58" s="41"/>
      <c r="F58" s="41"/>
      <c r="G58" s="41"/>
      <c r="H58" s="41"/>
      <c r="I58" s="41"/>
      <c r="J58" s="41"/>
      <c r="K58" s="41"/>
      <c r="L58" s="41"/>
      <c r="M58" s="28">
        <f>Maret!S58</f>
        <v>0</v>
      </c>
      <c r="N58" s="26">
        <f>Maret!T58</f>
        <v>0</v>
      </c>
      <c r="O58" s="41"/>
      <c r="P58" s="41"/>
      <c r="Q58" s="41"/>
      <c r="R58" s="41"/>
      <c r="S58" s="41"/>
      <c r="T58" s="41"/>
      <c r="U58" s="41"/>
      <c r="V58" s="28">
        <f>Maret!AB58</f>
        <v>0</v>
      </c>
      <c r="W58" s="28">
        <f>Maret!AC58</f>
        <v>0</v>
      </c>
      <c r="X58" s="41"/>
      <c r="Y58" s="41"/>
      <c r="Z58" s="41"/>
      <c r="AA58" s="41"/>
      <c r="AB58" s="41"/>
      <c r="AC58" s="41"/>
      <c r="AD58" s="41"/>
      <c r="AE58" s="28">
        <f>Maret!AK58</f>
        <v>0</v>
      </c>
      <c r="AF58" s="28">
        <f>Maret!AL58</f>
        <v>0</v>
      </c>
      <c r="AG58" s="41"/>
      <c r="AH58" s="41"/>
      <c r="AI58" s="41"/>
      <c r="AJ58" s="41"/>
      <c r="AK58" s="41"/>
      <c r="AL58" s="41"/>
      <c r="AM58" s="41"/>
      <c r="AN58" s="30">
        <f>Maret!AT58</f>
        <v>0</v>
      </c>
      <c r="AO58" s="26">
        <f>Maret!AU58</f>
        <v>0</v>
      </c>
      <c r="AP58" s="41"/>
      <c r="AQ58" s="41"/>
      <c r="AR58" s="41"/>
      <c r="AS58" s="41"/>
      <c r="AT58" s="41"/>
      <c r="AU58" s="41"/>
      <c r="AV58" s="41"/>
      <c r="AW58" s="28">
        <f>Maret!BC58</f>
        <v>0</v>
      </c>
      <c r="AX58" s="28">
        <f>Maret!BD58</f>
        <v>0</v>
      </c>
      <c r="AY58" s="41"/>
      <c r="AZ58" s="41"/>
      <c r="BA58" s="41"/>
      <c r="BB58" s="41"/>
      <c r="BC58" s="41"/>
      <c r="BD58" s="41"/>
      <c r="BE58" s="41"/>
      <c r="BF58" s="30">
        <f>Maret!BL58</f>
        <v>0</v>
      </c>
      <c r="BG58" s="26">
        <f>Maret!BM58</f>
        <v>0</v>
      </c>
      <c r="BH58" s="41"/>
      <c r="BI58" s="41"/>
      <c r="BJ58" s="41"/>
      <c r="BK58" s="41"/>
      <c r="BL58" s="41"/>
      <c r="BM58" s="41"/>
      <c r="BN58" s="41"/>
      <c r="BO58" s="28">
        <f>Maret!BU58</f>
        <v>0</v>
      </c>
      <c r="BP58" s="28">
        <f>Maret!BV58</f>
        <v>0</v>
      </c>
      <c r="BQ58" s="41"/>
      <c r="BR58" s="41"/>
      <c r="BS58" s="41"/>
      <c r="BT58" s="41"/>
      <c r="BU58" s="41"/>
      <c r="BV58" s="41"/>
      <c r="BW58" s="41"/>
      <c r="BX58" s="30">
        <f>Maret!CD58</f>
        <v>0</v>
      </c>
      <c r="BY58" s="26">
        <f>Maret!CE58</f>
        <v>0</v>
      </c>
      <c r="BZ58" s="41"/>
      <c r="CA58" s="41"/>
      <c r="CB58" s="41"/>
      <c r="CC58" s="41"/>
      <c r="CD58" s="41"/>
      <c r="CE58" s="41"/>
      <c r="CF58" s="41"/>
      <c r="CG58" s="28">
        <f>Maret!CM58</f>
        <v>0</v>
      </c>
      <c r="CH58" s="28">
        <f>Maret!CN58</f>
        <v>0</v>
      </c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28">
        <f>Maret!DE58</f>
        <v>0</v>
      </c>
      <c r="CZ58" s="28">
        <f>Maret!DF58</f>
        <v>0</v>
      </c>
      <c r="DA58" s="41"/>
      <c r="DB58" s="41"/>
      <c r="DC58" s="41"/>
      <c r="DD58" s="41"/>
      <c r="DE58" s="41"/>
      <c r="DF58" s="41"/>
      <c r="DG58" s="41"/>
      <c r="DH58" s="30">
        <f>Maret!DN58</f>
        <v>0</v>
      </c>
      <c r="DI58" s="25">
        <f>Maret!DO58</f>
        <v>0</v>
      </c>
      <c r="DJ58" s="41"/>
      <c r="DK58" s="41"/>
      <c r="DL58" s="41"/>
      <c r="DM58" s="41"/>
      <c r="DN58" s="41"/>
      <c r="DO58" s="41"/>
      <c r="DP58" s="41"/>
      <c r="DQ58" s="28">
        <f>Maret!DW58</f>
        <v>0</v>
      </c>
      <c r="DR58" s="28">
        <f>Maret!DX58</f>
        <v>0</v>
      </c>
      <c r="DS58" s="41"/>
      <c r="DT58" s="41"/>
      <c r="DU58" s="41"/>
      <c r="DV58" s="41"/>
      <c r="DW58" s="41"/>
      <c r="DX58" s="41"/>
      <c r="DY58" s="41"/>
      <c r="DZ58" s="30">
        <f>Maret!EF58</f>
        <v>0</v>
      </c>
      <c r="EA58" s="26">
        <f>Maret!EG58</f>
        <v>0</v>
      </c>
      <c r="EB58" s="41"/>
      <c r="EC58" s="41"/>
      <c r="ED58" s="41"/>
      <c r="EE58" s="41"/>
      <c r="EF58" s="41"/>
      <c r="EG58" s="41"/>
      <c r="EH58" s="41"/>
      <c r="EI58" s="30">
        <f>Maret!EO58</f>
        <v>0</v>
      </c>
      <c r="EJ58" s="26">
        <f>Maret!EP58</f>
        <v>0</v>
      </c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28"/>
    </row>
    <row r="59" spans="1:156" ht="14">
      <c r="A59" s="45" t="s">
        <v>74</v>
      </c>
      <c r="B59" s="46">
        <v>1</v>
      </c>
      <c r="C59" s="57" t="s">
        <v>76</v>
      </c>
      <c r="D59" s="30">
        <f>Maret!J59</f>
        <v>0</v>
      </c>
      <c r="E59" s="26">
        <f>Maret!K59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2">SUM(D59+G59)</f>
        <v>0</v>
      </c>
      <c r="K59" s="26">
        <f t="shared" si="632"/>
        <v>0</v>
      </c>
      <c r="L59" s="27">
        <f>SUM(J59:K59)</f>
        <v>0</v>
      </c>
      <c r="M59" s="28">
        <f>Maret!S59</f>
        <v>50</v>
      </c>
      <c r="N59" s="26">
        <f>Maret!T59</f>
        <v>156</v>
      </c>
      <c r="O59" s="26">
        <f>SUM(M59:N59)</f>
        <v>206</v>
      </c>
      <c r="P59" s="25">
        <v>15</v>
      </c>
      <c r="Q59" s="25">
        <v>67</v>
      </c>
      <c r="R59" s="26">
        <f>SUM(P59:Q59)</f>
        <v>82</v>
      </c>
      <c r="S59" s="26">
        <f t="shared" ref="S59:T59" si="633">SUM(M59+P59)</f>
        <v>65</v>
      </c>
      <c r="T59" s="26">
        <f t="shared" si="633"/>
        <v>223</v>
      </c>
      <c r="U59" s="27">
        <f>SUM(S59:T59)</f>
        <v>288</v>
      </c>
      <c r="V59" s="28">
        <f>Maret!AB59</f>
        <v>173</v>
      </c>
      <c r="W59" s="28">
        <f>Maret!AC59</f>
        <v>248</v>
      </c>
      <c r="X59" s="26">
        <f>SUM(V59:W59)</f>
        <v>421</v>
      </c>
      <c r="Y59" s="48">
        <v>1</v>
      </c>
      <c r="Z59" s="46">
        <v>1</v>
      </c>
      <c r="AA59" s="26">
        <f>SUM(Y59:Z59)</f>
        <v>2</v>
      </c>
      <c r="AB59" s="26">
        <f t="shared" ref="AB59:AC59" si="634">SUM(V59+Y59)</f>
        <v>174</v>
      </c>
      <c r="AC59" s="26">
        <f t="shared" si="634"/>
        <v>249</v>
      </c>
      <c r="AD59" s="27">
        <f>SUM(AB59:AC59)</f>
        <v>423</v>
      </c>
      <c r="AE59" s="28">
        <f>Maret!AK59</f>
        <v>13</v>
      </c>
      <c r="AF59" s="28">
        <f>Maret!AL59</f>
        <v>16</v>
      </c>
      <c r="AG59" s="26">
        <f>SUM(AE59:AF59)</f>
        <v>29</v>
      </c>
      <c r="AH59" s="25">
        <v>2</v>
      </c>
      <c r="AI59" s="25">
        <v>3</v>
      </c>
      <c r="AJ59" s="26">
        <f>SUM(AH59:AI59)</f>
        <v>5</v>
      </c>
      <c r="AK59" s="26">
        <f t="shared" ref="AK59:AL59" si="635">SUM(AE59+AH59)</f>
        <v>15</v>
      </c>
      <c r="AL59" s="26">
        <f t="shared" si="635"/>
        <v>19</v>
      </c>
      <c r="AM59" s="27">
        <f>SUM(AK59:AL59)</f>
        <v>34</v>
      </c>
      <c r="AN59" s="30">
        <f>Maret!AT59</f>
        <v>23</v>
      </c>
      <c r="AO59" s="26">
        <f>Maret!AU59</f>
        <v>32</v>
      </c>
      <c r="AP59" s="26">
        <f>SUM(AN59:AO59)</f>
        <v>55</v>
      </c>
      <c r="AQ59" s="25">
        <v>5</v>
      </c>
      <c r="AR59" s="25">
        <v>9</v>
      </c>
      <c r="AS59" s="26">
        <f>SUM(AQ59:AR59)</f>
        <v>14</v>
      </c>
      <c r="AT59" s="26">
        <f t="shared" ref="AT59:AU59" si="636">SUM(AN59+AQ59)</f>
        <v>28</v>
      </c>
      <c r="AU59" s="26">
        <f t="shared" si="636"/>
        <v>41</v>
      </c>
      <c r="AV59" s="27">
        <f>SUM(AT59:AU59)</f>
        <v>69</v>
      </c>
      <c r="AW59" s="28">
        <f>Maret!BC59</f>
        <v>17</v>
      </c>
      <c r="AX59" s="28">
        <f>Maret!BD59</f>
        <v>13</v>
      </c>
      <c r="AY59" s="26">
        <f>SUM(AW59:AX59)</f>
        <v>30</v>
      </c>
      <c r="AZ59" s="25">
        <v>4</v>
      </c>
      <c r="BA59" s="25">
        <v>8</v>
      </c>
      <c r="BB59" s="26">
        <f>SUM(AZ59:BA59)</f>
        <v>12</v>
      </c>
      <c r="BC59" s="26">
        <f t="shared" ref="BC59:BD59" si="637">SUM(AW59+AZ59)</f>
        <v>21</v>
      </c>
      <c r="BD59" s="26">
        <f t="shared" si="637"/>
        <v>21</v>
      </c>
      <c r="BE59" s="27">
        <f>SUM(BC59:BD59)</f>
        <v>42</v>
      </c>
      <c r="BF59" s="30">
        <f>Maret!BL59</f>
        <v>17</v>
      </c>
      <c r="BG59" s="26">
        <f>Maret!BM59</f>
        <v>54</v>
      </c>
      <c r="BH59" s="26">
        <f>SUM(BF59:BG59)</f>
        <v>71</v>
      </c>
      <c r="BI59" s="48">
        <v>8</v>
      </c>
      <c r="BJ59" s="46">
        <v>6</v>
      </c>
      <c r="BK59" s="26">
        <f>SUM(BI59:BJ59)</f>
        <v>14</v>
      </c>
      <c r="BL59" s="26">
        <f t="shared" ref="BL59:BM59" si="638">SUM(BF59+BI59)</f>
        <v>25</v>
      </c>
      <c r="BM59" s="26">
        <f t="shared" si="638"/>
        <v>60</v>
      </c>
      <c r="BN59" s="27">
        <f>SUM(BL59:BM59)</f>
        <v>85</v>
      </c>
      <c r="BO59" s="28">
        <f>Maret!BU59</f>
        <v>53</v>
      </c>
      <c r="BP59" s="28">
        <f>Maret!BV59</f>
        <v>48</v>
      </c>
      <c r="BQ59" s="26">
        <f>SUM(BO59:BP59)</f>
        <v>101</v>
      </c>
      <c r="BR59" s="26"/>
      <c r="BS59" s="26"/>
      <c r="BT59" s="26">
        <f>SUM(BR59:BS59)</f>
        <v>0</v>
      </c>
      <c r="BU59" s="26">
        <f t="shared" ref="BU59:BV59" si="639">SUM(BO59+BR59)</f>
        <v>53</v>
      </c>
      <c r="BV59" s="26">
        <f t="shared" si="639"/>
        <v>48</v>
      </c>
      <c r="BW59" s="27">
        <f>SUM(BU59:BV59)</f>
        <v>101</v>
      </c>
      <c r="BX59" s="30">
        <f>Maret!CD59</f>
        <v>437</v>
      </c>
      <c r="BY59" s="26">
        <f>Maret!CE59</f>
        <v>724</v>
      </c>
      <c r="BZ59" s="26">
        <f>SUM(BX59:BY59)</f>
        <v>1161</v>
      </c>
      <c r="CA59" s="25">
        <v>1</v>
      </c>
      <c r="CB59" s="25">
        <v>7</v>
      </c>
      <c r="CC59" s="26">
        <f>SUM(CA59:CB59)</f>
        <v>8</v>
      </c>
      <c r="CD59" s="26">
        <f t="shared" ref="CD59:CE59" si="640">SUM(BX59+CA59)</f>
        <v>438</v>
      </c>
      <c r="CE59" s="26">
        <f t="shared" si="640"/>
        <v>731</v>
      </c>
      <c r="CF59" s="27">
        <f>SUM(CD59:CE59)</f>
        <v>1169</v>
      </c>
      <c r="CG59" s="28">
        <f>Maret!CM59</f>
        <v>3</v>
      </c>
      <c r="CH59" s="28">
        <f>Maret!CN59</f>
        <v>5</v>
      </c>
      <c r="CI59" s="26">
        <f>SUM(CG59:CH59)</f>
        <v>8</v>
      </c>
      <c r="CJ59" s="25">
        <v>3</v>
      </c>
      <c r="CK59" s="25">
        <v>9</v>
      </c>
      <c r="CL59" s="26">
        <f>SUM(CJ59:CK59)</f>
        <v>12</v>
      </c>
      <c r="CM59" s="26">
        <f t="shared" ref="CM59:CN59" si="641">SUM(CG59+CJ59)</f>
        <v>6</v>
      </c>
      <c r="CN59" s="26">
        <f t="shared" si="641"/>
        <v>14</v>
      </c>
      <c r="CO59" s="27">
        <f>SUM(CM59:CN59)</f>
        <v>20</v>
      </c>
      <c r="CP59" s="31">
        <f ca="1">IFERROR(__xludf.DUMMYFUNCTION("importrange(""1DjzFX_5hpKQ32gDJ9cZkaQq64j_m636uVPTHxkMKqWg"",""LAP YANKES!AQ59:AY78"")"),539)</f>
        <v>539</v>
      </c>
      <c r="CQ59" s="96">
        <f ca="1">IFERROR(__xludf.DUMMYFUNCTION("""COMPUTED_VALUE"""),895)</f>
        <v>895</v>
      </c>
      <c r="CR59" s="96">
        <f ca="1">IFERROR(__xludf.DUMMYFUNCTION("""COMPUTED_VALUE"""),1434)</f>
        <v>1434</v>
      </c>
      <c r="CS59" s="100">
        <f ca="1">IFERROR(__xludf.DUMMYFUNCTION("""COMPUTED_VALUE"""),26)</f>
        <v>26</v>
      </c>
      <c r="CT59" s="100">
        <f ca="1">IFERROR(__xludf.DUMMYFUNCTION("""COMPUTED_VALUE"""),65)</f>
        <v>65</v>
      </c>
      <c r="CU59" s="100">
        <f ca="1">IFERROR(__xludf.DUMMYFUNCTION("""COMPUTED_VALUE"""),91)</f>
        <v>91</v>
      </c>
      <c r="CV59" s="96">
        <f ca="1">IFERROR(__xludf.DUMMYFUNCTION("""COMPUTED_VALUE"""),565)</f>
        <v>565</v>
      </c>
      <c r="CW59" s="96">
        <f ca="1">IFERROR(__xludf.DUMMYFUNCTION("""COMPUTED_VALUE"""),960)</f>
        <v>960</v>
      </c>
      <c r="CX59" s="97">
        <f ca="1">IFERROR(__xludf.DUMMYFUNCTION("""COMPUTED_VALUE"""),1525)</f>
        <v>1525</v>
      </c>
      <c r="CY59" s="28">
        <f>Maret!DE59</f>
        <v>303</v>
      </c>
      <c r="CZ59" s="28">
        <f>Maret!DF59</f>
        <v>531</v>
      </c>
      <c r="DA59" s="26">
        <f>SUM(CY59:CZ59)</f>
        <v>834</v>
      </c>
      <c r="DB59" s="25">
        <v>6</v>
      </c>
      <c r="DC59" s="25">
        <v>9</v>
      </c>
      <c r="DD59" s="26">
        <f>SUM(DB59:DC59)</f>
        <v>15</v>
      </c>
      <c r="DE59" s="26">
        <f t="shared" ref="DE59:DF59" si="642">SUM(CY59+DB59)</f>
        <v>309</v>
      </c>
      <c r="DF59" s="26">
        <f t="shared" si="642"/>
        <v>540</v>
      </c>
      <c r="DG59" s="27">
        <f>SUM(DE59:DF59)</f>
        <v>849</v>
      </c>
      <c r="DH59" s="30">
        <f>Maret!DN59</f>
        <v>30</v>
      </c>
      <c r="DI59" s="25">
        <f>Maret!DO59</f>
        <v>36</v>
      </c>
      <c r="DJ59" s="26">
        <f>SUM(DH59:DI59)</f>
        <v>66</v>
      </c>
      <c r="DK59" s="117">
        <v>14</v>
      </c>
      <c r="DL59" s="118">
        <v>8</v>
      </c>
      <c r="DM59" s="26">
        <f>SUM(DK59:DL59)</f>
        <v>22</v>
      </c>
      <c r="DN59" s="26">
        <f t="shared" ref="DN59:DO59" si="643">SUM(DH59+DK59)</f>
        <v>44</v>
      </c>
      <c r="DO59" s="26">
        <f t="shared" si="643"/>
        <v>44</v>
      </c>
      <c r="DP59" s="27">
        <f>SUM(DN59:DO59)</f>
        <v>88</v>
      </c>
      <c r="DQ59" s="28">
        <f>Maret!DW59</f>
        <v>573</v>
      </c>
      <c r="DR59" s="28">
        <f>Maret!DX59</f>
        <v>852</v>
      </c>
      <c r="DS59" s="25">
        <v>0</v>
      </c>
      <c r="DT59" s="25">
        <v>11</v>
      </c>
      <c r="DU59" s="25">
        <v>9</v>
      </c>
      <c r="DV59" s="26">
        <f>SUM(DT59:DU59)</f>
        <v>20</v>
      </c>
      <c r="DW59" s="26">
        <f t="shared" ref="DW59:DX59" si="644">SUM(DQ59+DT59)</f>
        <v>584</v>
      </c>
      <c r="DX59" s="26">
        <f t="shared" si="644"/>
        <v>861</v>
      </c>
      <c r="DY59" s="27">
        <f>SUM(DW59:DX59)</f>
        <v>1445</v>
      </c>
      <c r="DZ59" s="30">
        <f>Maret!EF59</f>
        <v>158</v>
      </c>
      <c r="EA59" s="26">
        <f>Maret!EG59</f>
        <v>231</v>
      </c>
      <c r="EB59" s="26">
        <f>SUM(DZ59:EA59)</f>
        <v>389</v>
      </c>
      <c r="EC59" s="25">
        <v>3</v>
      </c>
      <c r="ED59" s="25">
        <v>1</v>
      </c>
      <c r="EE59" s="26">
        <f>SUM(EC59:ED59)</f>
        <v>4</v>
      </c>
      <c r="EF59" s="26">
        <f t="shared" ref="EF59:EG59" si="645">SUM(DZ59+EC59)</f>
        <v>161</v>
      </c>
      <c r="EG59" s="26">
        <f t="shared" si="645"/>
        <v>232</v>
      </c>
      <c r="EH59" s="27">
        <f>SUM(EF59:EG59)</f>
        <v>393</v>
      </c>
      <c r="EI59" s="30">
        <f>Maret!EO59</f>
        <v>541</v>
      </c>
      <c r="EJ59" s="26">
        <f>Maret!EP59</f>
        <v>726</v>
      </c>
      <c r="EK59" s="26">
        <f>SUM(EI59:EJ59)</f>
        <v>1267</v>
      </c>
      <c r="EL59" s="25">
        <v>24</v>
      </c>
      <c r="EM59" s="25">
        <v>35</v>
      </c>
      <c r="EN59" s="26">
        <f>SUM(EL59:EM59)</f>
        <v>59</v>
      </c>
      <c r="EO59" s="26">
        <f t="shared" ref="EO59:EP59" si="646">SUM(EI59+EL59)</f>
        <v>565</v>
      </c>
      <c r="EP59" s="26">
        <f t="shared" si="646"/>
        <v>761</v>
      </c>
      <c r="EQ59" s="27">
        <f>SUM(EO59:EP59)</f>
        <v>1326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40"/>
      <c r="E60" s="41"/>
      <c r="F60" s="41"/>
      <c r="G60" s="41"/>
      <c r="H60" s="41"/>
      <c r="I60" s="41"/>
      <c r="J60" s="41"/>
      <c r="K60" s="41"/>
      <c r="L60" s="41"/>
      <c r="M60" s="28">
        <f>Maret!S60</f>
        <v>0</v>
      </c>
      <c r="N60" s="26">
        <f>Maret!T60</f>
        <v>0</v>
      </c>
      <c r="O60" s="41"/>
      <c r="P60" s="41"/>
      <c r="Q60" s="41"/>
      <c r="R60" s="41"/>
      <c r="S60" s="41"/>
      <c r="T60" s="41"/>
      <c r="U60" s="41"/>
      <c r="V60" s="28">
        <f>Maret!AB60</f>
        <v>0</v>
      </c>
      <c r="W60" s="28">
        <f>Maret!AC60</f>
        <v>0</v>
      </c>
      <c r="X60" s="41"/>
      <c r="Y60" s="41"/>
      <c r="Z60" s="41"/>
      <c r="AA60" s="41"/>
      <c r="AB60" s="41"/>
      <c r="AC60" s="41"/>
      <c r="AD60" s="41"/>
      <c r="AE60" s="28">
        <f>Maret!AK60</f>
        <v>0</v>
      </c>
      <c r="AF60" s="28">
        <f>Maret!AL60</f>
        <v>0</v>
      </c>
      <c r="AG60" s="41"/>
      <c r="AH60" s="41"/>
      <c r="AI60" s="41"/>
      <c r="AJ60" s="41"/>
      <c r="AK60" s="41"/>
      <c r="AL60" s="41"/>
      <c r="AM60" s="41"/>
      <c r="AN60" s="30">
        <f>Maret!AT60</f>
        <v>0</v>
      </c>
      <c r="AO60" s="26">
        <f>Maret!AU60</f>
        <v>0</v>
      </c>
      <c r="AP60" s="41"/>
      <c r="AQ60" s="41"/>
      <c r="AR60" s="41"/>
      <c r="AS60" s="41"/>
      <c r="AT60" s="41"/>
      <c r="AU60" s="41"/>
      <c r="AV60" s="41"/>
      <c r="AW60" s="28">
        <f>Maret!BC60</f>
        <v>0</v>
      </c>
      <c r="AX60" s="28">
        <f>Maret!BD60</f>
        <v>0</v>
      </c>
      <c r="AY60" s="41"/>
      <c r="AZ60" s="41"/>
      <c r="BA60" s="41"/>
      <c r="BB60" s="41"/>
      <c r="BC60" s="41"/>
      <c r="BD60" s="41"/>
      <c r="BE60" s="41"/>
      <c r="BF60" s="30">
        <f>Maret!BL60</f>
        <v>0</v>
      </c>
      <c r="BG60" s="26">
        <f>Maret!BM60</f>
        <v>0</v>
      </c>
      <c r="BH60" s="41"/>
      <c r="BI60" s="41"/>
      <c r="BJ60" s="41"/>
      <c r="BK60" s="41"/>
      <c r="BL60" s="41"/>
      <c r="BM60" s="41"/>
      <c r="BN60" s="41"/>
      <c r="BO60" s="28">
        <f>Maret!BU60</f>
        <v>0</v>
      </c>
      <c r="BP60" s="28">
        <f>Maret!BV60</f>
        <v>0</v>
      </c>
      <c r="BQ60" s="41"/>
      <c r="BR60" s="41"/>
      <c r="BS60" s="41"/>
      <c r="BT60" s="41"/>
      <c r="BU60" s="41"/>
      <c r="BV60" s="41"/>
      <c r="BW60" s="41"/>
      <c r="BX60" s="30">
        <f>Maret!CD60</f>
        <v>0</v>
      </c>
      <c r="BY60" s="26">
        <f>Maret!CE60</f>
        <v>0</v>
      </c>
      <c r="BZ60" s="41"/>
      <c r="CA60" s="41"/>
      <c r="CB60" s="41"/>
      <c r="CC60" s="41"/>
      <c r="CD60" s="41"/>
      <c r="CE60" s="41"/>
      <c r="CF60" s="41"/>
      <c r="CG60" s="28">
        <f>Maret!CM60</f>
        <v>0</v>
      </c>
      <c r="CH60" s="28">
        <f>Maret!CN60</f>
        <v>0</v>
      </c>
      <c r="CI60" s="41"/>
      <c r="CJ60" s="41"/>
      <c r="CK60" s="41"/>
      <c r="CL60" s="41"/>
      <c r="CM60" s="41"/>
      <c r="CN60" s="41"/>
      <c r="CO60" s="41"/>
      <c r="CP60" s="119"/>
      <c r="CQ60" s="119"/>
      <c r="CR60" s="119"/>
      <c r="CS60" s="109"/>
      <c r="CT60" s="109"/>
      <c r="CU60" s="109"/>
      <c r="CV60" s="119"/>
      <c r="CW60" s="119"/>
      <c r="CX60" s="119"/>
      <c r="CY60" s="28">
        <f>Maret!DE60</f>
        <v>0</v>
      </c>
      <c r="CZ60" s="28">
        <f>Maret!DF60</f>
        <v>0</v>
      </c>
      <c r="DA60" s="41"/>
      <c r="DB60" s="41"/>
      <c r="DC60" s="41"/>
      <c r="DD60" s="41"/>
      <c r="DE60" s="41"/>
      <c r="DF60" s="41"/>
      <c r="DG60" s="41"/>
      <c r="DH60" s="30">
        <f>Maret!DN60</f>
        <v>0</v>
      </c>
      <c r="DI60" s="25">
        <f>Maret!DO60</f>
        <v>0</v>
      </c>
      <c r="DJ60" s="41"/>
      <c r="DK60" s="121"/>
      <c r="DL60" s="121"/>
      <c r="DM60" s="41"/>
      <c r="DN60" s="41"/>
      <c r="DO60" s="41"/>
      <c r="DP60" s="41"/>
      <c r="DQ60" s="28">
        <f>Maret!DW60</f>
        <v>0</v>
      </c>
      <c r="DR60" s="28">
        <f>Maret!DX60</f>
        <v>0</v>
      </c>
      <c r="DS60" s="41"/>
      <c r="DT60" s="41"/>
      <c r="DU60" s="41"/>
      <c r="DV60" s="41"/>
      <c r="DW60" s="41"/>
      <c r="DX60" s="41"/>
      <c r="DY60" s="41"/>
      <c r="DZ60" s="30">
        <f>Maret!EF60</f>
        <v>0</v>
      </c>
      <c r="EA60" s="26">
        <f>Maret!EG60</f>
        <v>0</v>
      </c>
      <c r="EB60" s="41"/>
      <c r="EC60" s="41"/>
      <c r="ED60" s="41"/>
      <c r="EE60" s="41"/>
      <c r="EF60" s="41"/>
      <c r="EG60" s="41"/>
      <c r="EH60" s="41"/>
      <c r="EI60" s="30">
        <f>Maret!EO60</f>
        <v>0</v>
      </c>
      <c r="EJ60" s="26">
        <f>Maret!EP60</f>
        <v>0</v>
      </c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30">
        <f>Maret!J61</f>
        <v>15</v>
      </c>
      <c r="E61" s="26">
        <f>Maret!K61</f>
        <v>9</v>
      </c>
      <c r="F61" s="26">
        <f t="shared" ref="F61:F69" si="647">SUM(D61:E61)</f>
        <v>24</v>
      </c>
      <c r="G61" s="48">
        <v>5</v>
      </c>
      <c r="H61" s="46">
        <v>7</v>
      </c>
      <c r="I61" s="26">
        <f t="shared" ref="I61:I69" si="648">SUM(G61:H61)</f>
        <v>12</v>
      </c>
      <c r="J61" s="26">
        <f t="shared" ref="J61:K61" si="649">SUM(D61+G61)</f>
        <v>20</v>
      </c>
      <c r="K61" s="26">
        <f t="shared" si="649"/>
        <v>16</v>
      </c>
      <c r="L61" s="27">
        <f t="shared" ref="L61:L69" si="650">SUM(J61:K61)</f>
        <v>36</v>
      </c>
      <c r="M61" s="28">
        <f>Maret!S61</f>
        <v>6</v>
      </c>
      <c r="N61" s="26">
        <f>Maret!T61</f>
        <v>4</v>
      </c>
      <c r="O61" s="26">
        <f t="shared" ref="O61:O69" si="651">SUM(M61:N61)</f>
        <v>10</v>
      </c>
      <c r="P61" s="25">
        <v>1</v>
      </c>
      <c r="Q61" s="25">
        <v>2</v>
      </c>
      <c r="R61" s="26">
        <f t="shared" ref="R61:R69" si="652">SUM(P61:Q61)</f>
        <v>3</v>
      </c>
      <c r="S61" s="26">
        <f t="shared" ref="S61:T61" si="653">SUM(M61+P61)</f>
        <v>7</v>
      </c>
      <c r="T61" s="26">
        <f t="shared" si="653"/>
        <v>6</v>
      </c>
      <c r="U61" s="27">
        <f t="shared" ref="U61:U69" si="654">SUM(S61:T61)</f>
        <v>13</v>
      </c>
      <c r="V61" s="28">
        <f>Maret!AB61</f>
        <v>0</v>
      </c>
      <c r="W61" s="28">
        <f>Maret!AC61</f>
        <v>0</v>
      </c>
      <c r="X61" s="26">
        <f t="shared" ref="X61:X69" si="655">SUM(V61:W61)</f>
        <v>0</v>
      </c>
      <c r="Y61" s="26"/>
      <c r="Z61" s="26"/>
      <c r="AA61" s="26">
        <f t="shared" ref="AA61:AA69" si="656">SUM(Y61:Z61)</f>
        <v>0</v>
      </c>
      <c r="AB61" s="26">
        <f t="shared" ref="AB61:AC61" si="657">SUM(V61+Y61)</f>
        <v>0</v>
      </c>
      <c r="AC61" s="26">
        <f t="shared" si="657"/>
        <v>0</v>
      </c>
      <c r="AD61" s="27">
        <f t="shared" ref="AD61:AD69" si="658">SUM(AB61:AC61)</f>
        <v>0</v>
      </c>
      <c r="AE61" s="28">
        <f>Maret!AK61</f>
        <v>11</v>
      </c>
      <c r="AF61" s="28">
        <f>Maret!AL61</f>
        <v>16</v>
      </c>
      <c r="AG61" s="26">
        <f t="shared" ref="AG61:AG69" si="659">SUM(AE61:AF61)</f>
        <v>27</v>
      </c>
      <c r="AH61" s="25">
        <v>1</v>
      </c>
      <c r="AI61" s="25">
        <v>2</v>
      </c>
      <c r="AJ61" s="26">
        <f t="shared" ref="AJ61:AJ69" si="660">SUM(AH61:AI61)</f>
        <v>3</v>
      </c>
      <c r="AK61" s="26">
        <f t="shared" ref="AK61:AL61" si="661">SUM(AE61+AH61)</f>
        <v>12</v>
      </c>
      <c r="AL61" s="26">
        <f t="shared" si="661"/>
        <v>18</v>
      </c>
      <c r="AM61" s="27">
        <f t="shared" ref="AM61:AM69" si="662">SUM(AK61:AL61)</f>
        <v>30</v>
      </c>
      <c r="AN61" s="30">
        <f>Maret!AT61</f>
        <v>21</v>
      </c>
      <c r="AO61" s="26">
        <f>Maret!AU61</f>
        <v>14</v>
      </c>
      <c r="AP61" s="26">
        <f t="shared" ref="AP61:AP69" si="663">SUM(AN61:AO61)</f>
        <v>35</v>
      </c>
      <c r="AQ61" s="25">
        <v>5</v>
      </c>
      <c r="AR61" s="25">
        <v>4</v>
      </c>
      <c r="AS61" s="26">
        <f t="shared" ref="AS61:AS69" si="664">SUM(AQ61:AR61)</f>
        <v>9</v>
      </c>
      <c r="AT61" s="26">
        <f t="shared" ref="AT61:AU61" si="665">SUM(AN61+AQ61)</f>
        <v>26</v>
      </c>
      <c r="AU61" s="26">
        <f t="shared" si="665"/>
        <v>18</v>
      </c>
      <c r="AV61" s="27">
        <f t="shared" ref="AV61:AV69" si="666">SUM(AT61:AU61)</f>
        <v>44</v>
      </c>
      <c r="AW61" s="28">
        <f>Maret!BC61</f>
        <v>17</v>
      </c>
      <c r="AX61" s="28">
        <f>Maret!BD61</f>
        <v>13</v>
      </c>
      <c r="AY61" s="26">
        <f t="shared" ref="AY61:AY69" si="667">SUM(AW61:AX61)</f>
        <v>30</v>
      </c>
      <c r="AZ61" s="25">
        <v>4</v>
      </c>
      <c r="BA61" s="25">
        <v>8</v>
      </c>
      <c r="BB61" s="26">
        <f t="shared" ref="BB61:BB69" si="668">SUM(AZ61:BA61)</f>
        <v>12</v>
      </c>
      <c r="BC61" s="26">
        <f t="shared" ref="BC61:BD61" si="669">SUM(AW61+AZ61)</f>
        <v>21</v>
      </c>
      <c r="BD61" s="26">
        <f t="shared" si="669"/>
        <v>21</v>
      </c>
      <c r="BE61" s="27">
        <f t="shared" ref="BE61:BE69" si="670">SUM(BC61:BD61)</f>
        <v>42</v>
      </c>
      <c r="BF61" s="30">
        <f>Maret!BL61</f>
        <v>10</v>
      </c>
      <c r="BG61" s="26">
        <f>Maret!BM61</f>
        <v>6</v>
      </c>
      <c r="BH61" s="26">
        <f t="shared" ref="BH61:BH69" si="671">SUM(BF61:BG61)</f>
        <v>16</v>
      </c>
      <c r="BI61" s="48">
        <v>8</v>
      </c>
      <c r="BJ61" s="46">
        <v>6</v>
      </c>
      <c r="BK61" s="26">
        <f t="shared" ref="BK61:BK69" si="672">SUM(BI61:BJ61)</f>
        <v>14</v>
      </c>
      <c r="BL61" s="26">
        <f t="shared" ref="BL61:BM61" si="673">SUM(BF61+BI61)</f>
        <v>18</v>
      </c>
      <c r="BM61" s="26">
        <f t="shared" si="673"/>
        <v>12</v>
      </c>
      <c r="BN61" s="27">
        <f t="shared" ref="BN61:BN69" si="674">SUM(BL61:BM61)</f>
        <v>30</v>
      </c>
      <c r="BO61" s="28">
        <f>Maret!BU61</f>
        <v>5</v>
      </c>
      <c r="BP61" s="28">
        <f>Maret!BV61</f>
        <v>5</v>
      </c>
      <c r="BQ61" s="26">
        <f t="shared" ref="BQ61:BQ69" si="675">SUM(BO61:BP61)</f>
        <v>10</v>
      </c>
      <c r="BR61" s="25">
        <v>1</v>
      </c>
      <c r="BS61" s="25">
        <v>1</v>
      </c>
      <c r="BT61" s="26">
        <f t="shared" ref="BT61:BT64" si="676">SUM(BR61:BS61)</f>
        <v>2</v>
      </c>
      <c r="BU61" s="26">
        <f t="shared" ref="BU61:BV61" si="677">SUM(BO61+BR61)</f>
        <v>6</v>
      </c>
      <c r="BV61" s="26">
        <f t="shared" si="677"/>
        <v>6</v>
      </c>
      <c r="BW61" s="27">
        <f t="shared" ref="BW61:BW69" si="678">SUM(BU61:BV61)</f>
        <v>12</v>
      </c>
      <c r="BX61" s="30">
        <f>Maret!CD61</f>
        <v>1</v>
      </c>
      <c r="BY61" s="26">
        <f>Maret!CE61</f>
        <v>2</v>
      </c>
      <c r="BZ61" s="26">
        <f t="shared" ref="BZ61:BZ69" si="679">SUM(BX61:BY61)</f>
        <v>3</v>
      </c>
      <c r="CA61" s="25">
        <v>1</v>
      </c>
      <c r="CB61" s="25">
        <v>3</v>
      </c>
      <c r="CC61" s="26">
        <f t="shared" ref="CC61:CC69" si="680">SUM(CA61:CB61)</f>
        <v>4</v>
      </c>
      <c r="CD61" s="26">
        <f t="shared" ref="CD61:CE61" si="681">SUM(BX61+CA61)</f>
        <v>2</v>
      </c>
      <c r="CE61" s="26">
        <f t="shared" si="681"/>
        <v>5</v>
      </c>
      <c r="CF61" s="27">
        <f t="shared" ref="CF61:CF69" si="682">SUM(CD61:CE61)</f>
        <v>7</v>
      </c>
      <c r="CG61" s="28">
        <f>Maret!CM61</f>
        <v>5</v>
      </c>
      <c r="CH61" s="28">
        <f>Maret!CN61</f>
        <v>7</v>
      </c>
      <c r="CI61" s="26">
        <f t="shared" ref="CI61:CI69" si="683">SUM(CG61:CH61)</f>
        <v>12</v>
      </c>
      <c r="CJ61" s="25">
        <v>3</v>
      </c>
      <c r="CK61" s="25">
        <v>3</v>
      </c>
      <c r="CL61" s="26">
        <f t="shared" ref="CL61:CL69" si="684">SUM(CJ61:CK61)</f>
        <v>6</v>
      </c>
      <c r="CM61" s="26">
        <f t="shared" ref="CM61:CN61" si="685">SUM(CG61+CJ61)</f>
        <v>8</v>
      </c>
      <c r="CN61" s="26">
        <f t="shared" si="685"/>
        <v>10</v>
      </c>
      <c r="CO61" s="27">
        <f t="shared" ref="CO61:CO69" si="686">SUM(CM61:CN61)</f>
        <v>18</v>
      </c>
      <c r="CP61" s="95">
        <f ca="1">IFERROR(__xludf.DUMMYFUNCTION("""COMPUTED_VALUE"""),26)</f>
        <v>26</v>
      </c>
      <c r="CQ61" s="96">
        <f ca="1">IFERROR(__xludf.DUMMYFUNCTION("""COMPUTED_VALUE"""),26)</f>
        <v>26</v>
      </c>
      <c r="CR61" s="96">
        <f ca="1">IFERROR(__xludf.DUMMYFUNCTION("""COMPUTED_VALUE"""),52)</f>
        <v>52</v>
      </c>
      <c r="CS61" s="100">
        <f ca="1">IFERROR(__xludf.DUMMYFUNCTION("""COMPUTED_VALUE"""),12)</f>
        <v>12</v>
      </c>
      <c r="CT61" s="100">
        <f ca="1">IFERROR(__xludf.DUMMYFUNCTION("""COMPUTED_VALUE"""),16)</f>
        <v>16</v>
      </c>
      <c r="CU61" s="100">
        <f ca="1">IFERROR(__xludf.DUMMYFUNCTION("""COMPUTED_VALUE"""),28)</f>
        <v>28</v>
      </c>
      <c r="CV61" s="96">
        <f ca="1">IFERROR(__xludf.DUMMYFUNCTION("""COMPUTED_VALUE"""),38)</f>
        <v>38</v>
      </c>
      <c r="CW61" s="96">
        <f ca="1">IFERROR(__xludf.DUMMYFUNCTION("""COMPUTED_VALUE"""),42)</f>
        <v>42</v>
      </c>
      <c r="CX61" s="97">
        <f ca="1">IFERROR(__xludf.DUMMYFUNCTION("""COMPUTED_VALUE"""),80)</f>
        <v>80</v>
      </c>
      <c r="CY61" s="28">
        <f>Maret!DE61</f>
        <v>9</v>
      </c>
      <c r="CZ61" s="28">
        <f>Maret!DF61</f>
        <v>9</v>
      </c>
      <c r="DA61" s="26">
        <f t="shared" ref="DA61:DA69" si="687">SUM(CY61:CZ61)</f>
        <v>18</v>
      </c>
      <c r="DB61" s="25">
        <v>0</v>
      </c>
      <c r="DC61" s="25">
        <v>2</v>
      </c>
      <c r="DD61" s="26">
        <f t="shared" ref="DD61:DD69" si="688">SUM(DB61:DC61)</f>
        <v>2</v>
      </c>
      <c r="DE61" s="26">
        <f t="shared" ref="DE61:DF61" si="689">SUM(CY61+DB61)</f>
        <v>9</v>
      </c>
      <c r="DF61" s="26">
        <f t="shared" si="689"/>
        <v>11</v>
      </c>
      <c r="DG61" s="27">
        <f t="shared" ref="DG61:DG69" si="690">SUM(DE61:DF61)</f>
        <v>20</v>
      </c>
      <c r="DH61" s="30">
        <f>Maret!DN61</f>
        <v>6</v>
      </c>
      <c r="DI61" s="25">
        <f>Maret!DO61</f>
        <v>21</v>
      </c>
      <c r="DJ61" s="26">
        <f t="shared" ref="DJ61:DJ69" si="691">SUM(DH61:DI61)</f>
        <v>27</v>
      </c>
      <c r="DK61" s="122">
        <v>1</v>
      </c>
      <c r="DL61" s="123">
        <v>3</v>
      </c>
      <c r="DM61" s="26">
        <f t="shared" ref="DM61:DM69" si="692">SUM(DK61:DL61)</f>
        <v>4</v>
      </c>
      <c r="DN61" s="26">
        <f t="shared" ref="DN61:DO61" si="693">SUM(DH61+DK61)</f>
        <v>7</v>
      </c>
      <c r="DO61" s="26">
        <f t="shared" si="693"/>
        <v>24</v>
      </c>
      <c r="DP61" s="27">
        <f t="shared" ref="DP61:DP69" si="694">SUM(DN61:DO61)</f>
        <v>31</v>
      </c>
      <c r="DQ61" s="28">
        <f>Maret!DW61</f>
        <v>3</v>
      </c>
      <c r="DR61" s="28">
        <f>Maret!DX61</f>
        <v>3</v>
      </c>
      <c r="DS61" s="26">
        <f t="shared" ref="DS61:DS69" si="695">SUM(DQ61:DR61)</f>
        <v>6</v>
      </c>
      <c r="DT61" s="25">
        <v>1</v>
      </c>
      <c r="DU61" s="25">
        <v>1</v>
      </c>
      <c r="DV61" s="26">
        <f t="shared" ref="DV61:DV69" si="696">SUM(DT61:DU61)</f>
        <v>2</v>
      </c>
      <c r="DW61" s="26">
        <f t="shared" ref="DW61:DX61" si="697">SUM(DQ61+DT61)</f>
        <v>4</v>
      </c>
      <c r="DX61" s="26">
        <f t="shared" si="697"/>
        <v>4</v>
      </c>
      <c r="DY61" s="27">
        <f t="shared" ref="DY61:DY69" si="698">SUM(DW61:DX61)</f>
        <v>8</v>
      </c>
      <c r="DZ61" s="30">
        <f>Maret!EF61</f>
        <v>5</v>
      </c>
      <c r="EA61" s="26">
        <f>Maret!EG61</f>
        <v>7</v>
      </c>
      <c r="EB61" s="26">
        <f t="shared" ref="EB61:EB69" si="699">SUM(DZ61:EA61)</f>
        <v>12</v>
      </c>
      <c r="EC61" s="25">
        <v>1</v>
      </c>
      <c r="ED61" s="25">
        <v>1</v>
      </c>
      <c r="EE61" s="26">
        <f t="shared" ref="EE61:EE69" si="700">SUM(EC61:ED61)</f>
        <v>2</v>
      </c>
      <c r="EF61" s="26">
        <f t="shared" ref="EF61:EG61" si="701">SUM(DZ61+EC61)</f>
        <v>6</v>
      </c>
      <c r="EG61" s="26">
        <f t="shared" si="701"/>
        <v>8</v>
      </c>
      <c r="EH61" s="27">
        <f t="shared" ref="EH61:EH69" si="702">SUM(EF61:EG61)</f>
        <v>14</v>
      </c>
      <c r="EI61" s="30">
        <f>Maret!EO61</f>
        <v>4</v>
      </c>
      <c r="EJ61" s="26">
        <f>Maret!EP61</f>
        <v>10</v>
      </c>
      <c r="EK61" s="26">
        <f t="shared" ref="EK61:EK69" si="703">SUM(EI61:EJ61)</f>
        <v>14</v>
      </c>
      <c r="EL61" s="25">
        <v>2</v>
      </c>
      <c r="EM61" s="25">
        <v>6</v>
      </c>
      <c r="EN61" s="26">
        <f t="shared" ref="EN61:EN69" si="704">SUM(EL61:EM61)</f>
        <v>8</v>
      </c>
      <c r="EO61" s="26">
        <f t="shared" ref="EO61:EP61" si="705">SUM(EI61+EL61)</f>
        <v>6</v>
      </c>
      <c r="EP61" s="26">
        <f t="shared" si="705"/>
        <v>16</v>
      </c>
      <c r="EQ61" s="27">
        <f t="shared" ref="EQ61:EQ69" si="706">SUM(EO61:EP61)</f>
        <v>22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30">
        <f>Maret!J62</f>
        <v>1</v>
      </c>
      <c r="E62" s="26">
        <f>Maret!K62</f>
        <v>1</v>
      </c>
      <c r="F62" s="26">
        <f t="shared" si="647"/>
        <v>2</v>
      </c>
      <c r="G62" s="68">
        <v>0</v>
      </c>
      <c r="H62" s="59">
        <v>0</v>
      </c>
      <c r="I62" s="26">
        <f t="shared" si="648"/>
        <v>0</v>
      </c>
      <c r="J62" s="26">
        <f t="shared" ref="J62:K62" si="707">SUM(D62+G62)</f>
        <v>1</v>
      </c>
      <c r="K62" s="26">
        <f t="shared" si="707"/>
        <v>1</v>
      </c>
      <c r="L62" s="27">
        <f t="shared" si="650"/>
        <v>2</v>
      </c>
      <c r="M62" s="28">
        <f>Maret!S62</f>
        <v>0</v>
      </c>
      <c r="N62" s="26">
        <f>Maret!T62</f>
        <v>0</v>
      </c>
      <c r="O62" s="26">
        <f t="shared" si="651"/>
        <v>0</v>
      </c>
      <c r="P62" s="26"/>
      <c r="Q62" s="26"/>
      <c r="R62" s="26">
        <f t="shared" si="652"/>
        <v>0</v>
      </c>
      <c r="S62" s="26">
        <f t="shared" ref="S62:T62" si="708">SUM(M62+P62)</f>
        <v>0</v>
      </c>
      <c r="T62" s="26">
        <f t="shared" si="708"/>
        <v>0</v>
      </c>
      <c r="U62" s="27">
        <f t="shared" si="654"/>
        <v>0</v>
      </c>
      <c r="V62" s="28">
        <f>Maret!AB62</f>
        <v>0</v>
      </c>
      <c r="W62" s="28">
        <f>Maret!AC62</f>
        <v>0</v>
      </c>
      <c r="X62" s="26">
        <f t="shared" si="655"/>
        <v>0</v>
      </c>
      <c r="Y62" s="26"/>
      <c r="Z62" s="26"/>
      <c r="AA62" s="26">
        <f t="shared" si="656"/>
        <v>0</v>
      </c>
      <c r="AB62" s="26">
        <f t="shared" ref="AB62:AC62" si="709">SUM(V62+Y62)</f>
        <v>0</v>
      </c>
      <c r="AC62" s="26">
        <f t="shared" si="709"/>
        <v>0</v>
      </c>
      <c r="AD62" s="27">
        <f t="shared" si="658"/>
        <v>0</v>
      </c>
      <c r="AE62" s="28">
        <f>Maret!AK62</f>
        <v>0</v>
      </c>
      <c r="AF62" s="28">
        <f>Maret!AL62</f>
        <v>0</v>
      </c>
      <c r="AG62" s="26">
        <f t="shared" si="659"/>
        <v>0</v>
      </c>
      <c r="AH62" s="25">
        <v>0</v>
      </c>
      <c r="AI62" s="25">
        <v>0</v>
      </c>
      <c r="AJ62" s="26">
        <f t="shared" si="660"/>
        <v>0</v>
      </c>
      <c r="AK62" s="26">
        <f t="shared" ref="AK62:AL62" si="710">SUM(AE62+AH62)</f>
        <v>0</v>
      </c>
      <c r="AL62" s="26">
        <f t="shared" si="710"/>
        <v>0</v>
      </c>
      <c r="AM62" s="27">
        <f t="shared" si="662"/>
        <v>0</v>
      </c>
      <c r="AN62" s="30">
        <f>Maret!AT62</f>
        <v>0</v>
      </c>
      <c r="AO62" s="26">
        <f>Maret!AU62</f>
        <v>0</v>
      </c>
      <c r="AP62" s="26">
        <f t="shared" si="663"/>
        <v>0</v>
      </c>
      <c r="AQ62" s="25">
        <v>0</v>
      </c>
      <c r="AR62" s="25">
        <v>0</v>
      </c>
      <c r="AS62" s="26">
        <f t="shared" si="664"/>
        <v>0</v>
      </c>
      <c r="AT62" s="26">
        <f t="shared" ref="AT62:AU62" si="711">SUM(AN62+AQ62)</f>
        <v>0</v>
      </c>
      <c r="AU62" s="26">
        <f t="shared" si="711"/>
        <v>0</v>
      </c>
      <c r="AV62" s="27">
        <f t="shared" si="666"/>
        <v>0</v>
      </c>
      <c r="AW62" s="28">
        <f>Maret!BC62</f>
        <v>0</v>
      </c>
      <c r="AX62" s="28">
        <f>Maret!BD62</f>
        <v>0</v>
      </c>
      <c r="AY62" s="26">
        <f t="shared" si="667"/>
        <v>0</v>
      </c>
      <c r="AZ62" s="25">
        <v>0</v>
      </c>
      <c r="BA62" s="25">
        <v>0</v>
      </c>
      <c r="BB62" s="26">
        <f t="shared" si="668"/>
        <v>0</v>
      </c>
      <c r="BC62" s="26">
        <f t="shared" ref="BC62:BD62" si="712">SUM(AW62+AZ62)</f>
        <v>0</v>
      </c>
      <c r="BD62" s="26">
        <f t="shared" si="712"/>
        <v>0</v>
      </c>
      <c r="BE62" s="27">
        <f t="shared" si="670"/>
        <v>0</v>
      </c>
      <c r="BF62" s="30">
        <f>Maret!BL62</f>
        <v>0</v>
      </c>
      <c r="BG62" s="26">
        <f>Maret!BM62</f>
        <v>0</v>
      </c>
      <c r="BH62" s="26">
        <f t="shared" si="671"/>
        <v>0</v>
      </c>
      <c r="BI62" s="48">
        <v>0</v>
      </c>
      <c r="BJ62" s="48">
        <v>0</v>
      </c>
      <c r="BK62" s="26">
        <f t="shared" si="672"/>
        <v>0</v>
      </c>
      <c r="BL62" s="26">
        <f t="shared" ref="BL62:BM62" si="713">SUM(BF62+BI62)</f>
        <v>0</v>
      </c>
      <c r="BM62" s="26">
        <f t="shared" si="713"/>
        <v>0</v>
      </c>
      <c r="BN62" s="27">
        <f t="shared" si="674"/>
        <v>0</v>
      </c>
      <c r="BO62" s="28">
        <f>Maret!BU62</f>
        <v>0</v>
      </c>
      <c r="BP62" s="28">
        <f>Maret!BV62</f>
        <v>0</v>
      </c>
      <c r="BQ62" s="26">
        <f t="shared" si="675"/>
        <v>0</v>
      </c>
      <c r="BR62" s="25">
        <v>0</v>
      </c>
      <c r="BS62" s="25">
        <v>0</v>
      </c>
      <c r="BT62" s="26">
        <f t="shared" si="676"/>
        <v>0</v>
      </c>
      <c r="BU62" s="26">
        <f t="shared" ref="BU62:BV62" si="714">SUM(BO62+BR62)</f>
        <v>0</v>
      </c>
      <c r="BV62" s="26">
        <f t="shared" si="714"/>
        <v>0</v>
      </c>
      <c r="BW62" s="27">
        <f t="shared" si="678"/>
        <v>0</v>
      </c>
      <c r="BX62" s="30">
        <f>Maret!CD62</f>
        <v>0</v>
      </c>
      <c r="BY62" s="26">
        <f>Maret!CE62</f>
        <v>0</v>
      </c>
      <c r="BZ62" s="26">
        <f t="shared" si="679"/>
        <v>0</v>
      </c>
      <c r="CA62" s="26"/>
      <c r="CB62" s="26"/>
      <c r="CC62" s="26">
        <f t="shared" si="680"/>
        <v>0</v>
      </c>
      <c r="CD62" s="26">
        <f t="shared" ref="CD62:CE62" si="715">SUM(BX62+CA62)</f>
        <v>0</v>
      </c>
      <c r="CE62" s="26">
        <f t="shared" si="715"/>
        <v>0</v>
      </c>
      <c r="CF62" s="27">
        <f t="shared" si="682"/>
        <v>0</v>
      </c>
      <c r="CG62" s="28">
        <f>Maret!CM62</f>
        <v>0</v>
      </c>
      <c r="CH62" s="28">
        <f>Maret!CN62</f>
        <v>0</v>
      </c>
      <c r="CI62" s="26">
        <f t="shared" si="683"/>
        <v>0</v>
      </c>
      <c r="CJ62" s="25">
        <v>0</v>
      </c>
      <c r="CK62" s="25">
        <v>0</v>
      </c>
      <c r="CL62" s="26">
        <f t="shared" si="684"/>
        <v>0</v>
      </c>
      <c r="CM62" s="26">
        <f t="shared" ref="CM62:CN62" si="716">SUM(CG62+CJ62)</f>
        <v>0</v>
      </c>
      <c r="CN62" s="26">
        <f t="shared" si="716"/>
        <v>0</v>
      </c>
      <c r="CO62" s="27">
        <f t="shared" si="686"/>
        <v>0</v>
      </c>
      <c r="CP62" s="95">
        <f ca="1">IFERROR(__xludf.DUMMYFUNCTION("""COMPUTED_VALUE"""),0)</f>
        <v>0</v>
      </c>
      <c r="CQ62" s="96">
        <f ca="1">IFERROR(__xludf.DUMMYFUNCTION("""COMPUTED_VALUE"""),0)</f>
        <v>0</v>
      </c>
      <c r="CR62" s="96">
        <f ca="1">IFERROR(__xludf.DUMMYFUNCTION("""COMPUTED_VALUE"""),0)</f>
        <v>0</v>
      </c>
      <c r="CS62" s="100">
        <f ca="1">IFERROR(__xludf.DUMMYFUNCTION("""COMPUTED_VALUE"""),0)</f>
        <v>0</v>
      </c>
      <c r="CT62" s="100">
        <f ca="1">IFERROR(__xludf.DUMMYFUNCTION("""COMPUTED_VALUE"""),0)</f>
        <v>0</v>
      </c>
      <c r="CU62" s="100">
        <f ca="1">IFERROR(__xludf.DUMMYFUNCTION("""COMPUTED_VALUE"""),0)</f>
        <v>0</v>
      </c>
      <c r="CV62" s="96">
        <f ca="1">IFERROR(__xludf.DUMMYFUNCTION("""COMPUTED_VALUE"""),0)</f>
        <v>0</v>
      </c>
      <c r="CW62" s="96">
        <f ca="1">IFERROR(__xludf.DUMMYFUNCTION("""COMPUTED_VALUE"""),0)</f>
        <v>0</v>
      </c>
      <c r="CX62" s="97">
        <f ca="1">IFERROR(__xludf.DUMMYFUNCTION("""COMPUTED_VALUE"""),0)</f>
        <v>0</v>
      </c>
      <c r="CY62" s="28">
        <f>Maret!DE62</f>
        <v>0</v>
      </c>
      <c r="CZ62" s="28">
        <f>Maret!DF62</f>
        <v>0</v>
      </c>
      <c r="DA62" s="26">
        <f t="shared" si="687"/>
        <v>0</v>
      </c>
      <c r="DB62" s="25">
        <v>0</v>
      </c>
      <c r="DC62" s="25">
        <v>0</v>
      </c>
      <c r="DD62" s="26">
        <f t="shared" si="688"/>
        <v>0</v>
      </c>
      <c r="DE62" s="26">
        <f t="shared" ref="DE62:DF62" si="717">SUM(CY62+DB62)</f>
        <v>0</v>
      </c>
      <c r="DF62" s="26">
        <f t="shared" si="717"/>
        <v>0</v>
      </c>
      <c r="DG62" s="27">
        <f t="shared" si="690"/>
        <v>0</v>
      </c>
      <c r="DH62" s="30">
        <f>Maret!DN62</f>
        <v>0</v>
      </c>
      <c r="DI62" s="25">
        <f>Maret!DO62</f>
        <v>0</v>
      </c>
      <c r="DJ62" s="26">
        <f t="shared" si="691"/>
        <v>0</v>
      </c>
      <c r="DK62" s="122">
        <v>1</v>
      </c>
      <c r="DL62" s="123">
        <v>0</v>
      </c>
      <c r="DM62" s="26">
        <f t="shared" si="692"/>
        <v>1</v>
      </c>
      <c r="DN62" s="26">
        <f t="shared" ref="DN62:DO62" si="718">SUM(DH62+DK62)</f>
        <v>1</v>
      </c>
      <c r="DO62" s="26">
        <f t="shared" si="718"/>
        <v>0</v>
      </c>
      <c r="DP62" s="27">
        <f t="shared" si="694"/>
        <v>1</v>
      </c>
      <c r="DQ62" s="28">
        <f>Maret!DW62</f>
        <v>0</v>
      </c>
      <c r="DR62" s="28">
        <f>Maret!DX62</f>
        <v>0</v>
      </c>
      <c r="DS62" s="26">
        <f t="shared" si="695"/>
        <v>0</v>
      </c>
      <c r="DT62" s="25">
        <v>0</v>
      </c>
      <c r="DU62" s="25">
        <v>0</v>
      </c>
      <c r="DV62" s="26">
        <f t="shared" si="696"/>
        <v>0</v>
      </c>
      <c r="DW62" s="26">
        <f t="shared" ref="DW62:DX62" si="719">SUM(DQ62+DT62)</f>
        <v>0</v>
      </c>
      <c r="DX62" s="26">
        <f t="shared" si="719"/>
        <v>0</v>
      </c>
      <c r="DY62" s="27">
        <f t="shared" si="698"/>
        <v>0</v>
      </c>
      <c r="DZ62" s="30">
        <f>Maret!EF62</f>
        <v>0</v>
      </c>
      <c r="EA62" s="26">
        <f>Maret!EG62</f>
        <v>0</v>
      </c>
      <c r="EB62" s="26">
        <f t="shared" si="699"/>
        <v>0</v>
      </c>
      <c r="EC62" s="26"/>
      <c r="ED62" s="26"/>
      <c r="EE62" s="26">
        <f t="shared" si="700"/>
        <v>0</v>
      </c>
      <c r="EF62" s="26">
        <f t="shared" ref="EF62:EG62" si="720">SUM(DZ62+EC62)</f>
        <v>0</v>
      </c>
      <c r="EG62" s="26">
        <f t="shared" si="720"/>
        <v>0</v>
      </c>
      <c r="EH62" s="27">
        <f t="shared" si="702"/>
        <v>0</v>
      </c>
      <c r="EI62" s="30">
        <f>Maret!EO62</f>
        <v>0</v>
      </c>
      <c r="EJ62" s="26">
        <f>Maret!EP62</f>
        <v>0</v>
      </c>
      <c r="EK62" s="26">
        <f t="shared" si="703"/>
        <v>0</v>
      </c>
      <c r="EL62" s="26"/>
      <c r="EM62" s="26"/>
      <c r="EN62" s="26">
        <f t="shared" si="704"/>
        <v>0</v>
      </c>
      <c r="EO62" s="26">
        <f t="shared" ref="EO62:EP62" si="721">SUM(EI62+EL62)</f>
        <v>0</v>
      </c>
      <c r="EP62" s="26">
        <f t="shared" si="721"/>
        <v>0</v>
      </c>
      <c r="EQ62" s="27">
        <f t="shared" si="706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30">
        <f>Maret!J63</f>
        <v>0</v>
      </c>
      <c r="E63" s="26">
        <f>Maret!K63</f>
        <v>0</v>
      </c>
      <c r="F63" s="26">
        <f t="shared" si="647"/>
        <v>0</v>
      </c>
      <c r="G63" s="68">
        <v>0</v>
      </c>
      <c r="H63" s="59">
        <v>0</v>
      </c>
      <c r="I63" s="26">
        <f t="shared" si="648"/>
        <v>0</v>
      </c>
      <c r="J63" s="26">
        <f t="shared" ref="J63:K63" si="722">SUM(D63+G63)</f>
        <v>0</v>
      </c>
      <c r="K63" s="26">
        <f t="shared" si="722"/>
        <v>0</v>
      </c>
      <c r="L63" s="27">
        <f t="shared" si="650"/>
        <v>0</v>
      </c>
      <c r="M63" s="28">
        <f>Maret!S63</f>
        <v>0</v>
      </c>
      <c r="N63" s="26">
        <f>Maret!T63</f>
        <v>0</v>
      </c>
      <c r="O63" s="26">
        <f t="shared" si="651"/>
        <v>0</v>
      </c>
      <c r="P63" s="26"/>
      <c r="Q63" s="26"/>
      <c r="R63" s="26">
        <f t="shared" si="652"/>
        <v>0</v>
      </c>
      <c r="S63" s="26">
        <f t="shared" ref="S63:T63" si="723">SUM(M63+P63)</f>
        <v>0</v>
      </c>
      <c r="T63" s="26">
        <f t="shared" si="723"/>
        <v>0</v>
      </c>
      <c r="U63" s="27">
        <f t="shared" si="654"/>
        <v>0</v>
      </c>
      <c r="V63" s="28">
        <f>Maret!AB63</f>
        <v>0</v>
      </c>
      <c r="W63" s="28">
        <f>Maret!AC63</f>
        <v>0</v>
      </c>
      <c r="X63" s="26">
        <f t="shared" si="655"/>
        <v>0</v>
      </c>
      <c r="Y63" s="26"/>
      <c r="Z63" s="26"/>
      <c r="AA63" s="26">
        <f t="shared" si="656"/>
        <v>0</v>
      </c>
      <c r="AB63" s="26">
        <f t="shared" ref="AB63:AC63" si="724">SUM(V63+Y63)</f>
        <v>0</v>
      </c>
      <c r="AC63" s="26">
        <f t="shared" si="724"/>
        <v>0</v>
      </c>
      <c r="AD63" s="27">
        <f t="shared" si="658"/>
        <v>0</v>
      </c>
      <c r="AE63" s="28">
        <f>Maret!AK63</f>
        <v>0</v>
      </c>
      <c r="AF63" s="28">
        <f>Maret!AL63</f>
        <v>0</v>
      </c>
      <c r="AG63" s="26">
        <f t="shared" si="659"/>
        <v>0</v>
      </c>
      <c r="AH63" s="25">
        <v>0</v>
      </c>
      <c r="AI63" s="25">
        <v>0</v>
      </c>
      <c r="AJ63" s="26">
        <f t="shared" si="660"/>
        <v>0</v>
      </c>
      <c r="AK63" s="26">
        <f t="shared" ref="AK63:AL63" si="725">SUM(AE63+AH63)</f>
        <v>0</v>
      </c>
      <c r="AL63" s="26">
        <f t="shared" si="725"/>
        <v>0</v>
      </c>
      <c r="AM63" s="27">
        <f t="shared" si="662"/>
        <v>0</v>
      </c>
      <c r="AN63" s="30">
        <f>Maret!AT63</f>
        <v>0</v>
      </c>
      <c r="AO63" s="26">
        <f>Maret!AU63</f>
        <v>0</v>
      </c>
      <c r="AP63" s="26">
        <f t="shared" si="663"/>
        <v>0</v>
      </c>
      <c r="AQ63" s="25">
        <v>0</v>
      </c>
      <c r="AR63" s="25">
        <v>0</v>
      </c>
      <c r="AS63" s="26">
        <f t="shared" si="664"/>
        <v>0</v>
      </c>
      <c r="AT63" s="26">
        <f t="shared" ref="AT63:AU63" si="726">SUM(AN63+AQ63)</f>
        <v>0</v>
      </c>
      <c r="AU63" s="26">
        <f t="shared" si="726"/>
        <v>0</v>
      </c>
      <c r="AV63" s="27">
        <f t="shared" si="666"/>
        <v>0</v>
      </c>
      <c r="AW63" s="28">
        <f>Maret!BC63</f>
        <v>0</v>
      </c>
      <c r="AX63" s="28">
        <f>Maret!BD63</f>
        <v>0</v>
      </c>
      <c r="AY63" s="26">
        <f t="shared" si="667"/>
        <v>0</v>
      </c>
      <c r="AZ63" s="25">
        <v>0</v>
      </c>
      <c r="BA63" s="25">
        <v>0</v>
      </c>
      <c r="BB63" s="26">
        <f t="shared" si="668"/>
        <v>0</v>
      </c>
      <c r="BC63" s="26">
        <f t="shared" ref="BC63:BD63" si="727">SUM(AW63+AZ63)</f>
        <v>0</v>
      </c>
      <c r="BD63" s="26">
        <f t="shared" si="727"/>
        <v>0</v>
      </c>
      <c r="BE63" s="27">
        <f t="shared" si="670"/>
        <v>0</v>
      </c>
      <c r="BF63" s="30">
        <f>Maret!BL63</f>
        <v>0</v>
      </c>
      <c r="BG63" s="26">
        <f>Maret!BM63</f>
        <v>0</v>
      </c>
      <c r="BH63" s="26">
        <f t="shared" si="671"/>
        <v>0</v>
      </c>
      <c r="BI63" s="48">
        <v>0</v>
      </c>
      <c r="BJ63" s="48">
        <v>0</v>
      </c>
      <c r="BK63" s="26">
        <f t="shared" si="672"/>
        <v>0</v>
      </c>
      <c r="BL63" s="26">
        <f t="shared" ref="BL63:BM63" si="728">SUM(BF63+BI63)</f>
        <v>0</v>
      </c>
      <c r="BM63" s="26">
        <f t="shared" si="728"/>
        <v>0</v>
      </c>
      <c r="BN63" s="27">
        <f t="shared" si="674"/>
        <v>0</v>
      </c>
      <c r="BO63" s="28">
        <f>Maret!BU63</f>
        <v>18</v>
      </c>
      <c r="BP63" s="28">
        <f>Maret!BV63</f>
        <v>39</v>
      </c>
      <c r="BQ63" s="26">
        <f t="shared" si="675"/>
        <v>57</v>
      </c>
      <c r="BR63" s="25">
        <v>0</v>
      </c>
      <c r="BS63" s="25">
        <v>0</v>
      </c>
      <c r="BT63" s="26">
        <f t="shared" si="676"/>
        <v>0</v>
      </c>
      <c r="BU63" s="26">
        <f t="shared" ref="BU63:BV63" si="729">SUM(BO63+BR63)</f>
        <v>18</v>
      </c>
      <c r="BV63" s="26">
        <f t="shared" si="729"/>
        <v>39</v>
      </c>
      <c r="BW63" s="27">
        <f t="shared" si="678"/>
        <v>57</v>
      </c>
      <c r="BX63" s="30">
        <f>Maret!CD63</f>
        <v>95</v>
      </c>
      <c r="BY63" s="26">
        <f>Maret!CE63</f>
        <v>146</v>
      </c>
      <c r="BZ63" s="26">
        <f t="shared" si="679"/>
        <v>241</v>
      </c>
      <c r="CA63" s="25">
        <v>63</v>
      </c>
      <c r="CB63" s="25">
        <v>81</v>
      </c>
      <c r="CC63" s="26">
        <f t="shared" si="680"/>
        <v>144</v>
      </c>
      <c r="CD63" s="26">
        <f t="shared" ref="CD63:CE63" si="730">SUM(BX63+CA63)</f>
        <v>158</v>
      </c>
      <c r="CE63" s="26">
        <f t="shared" si="730"/>
        <v>227</v>
      </c>
      <c r="CF63" s="27">
        <f t="shared" si="682"/>
        <v>385</v>
      </c>
      <c r="CG63" s="28">
        <f>Maret!CM63</f>
        <v>0</v>
      </c>
      <c r="CH63" s="28">
        <f>Maret!CN63</f>
        <v>0</v>
      </c>
      <c r="CI63" s="26">
        <f t="shared" si="683"/>
        <v>0</v>
      </c>
      <c r="CJ63" s="25">
        <v>0</v>
      </c>
      <c r="CK63" s="25">
        <v>0</v>
      </c>
      <c r="CL63" s="26">
        <f t="shared" si="684"/>
        <v>0</v>
      </c>
      <c r="CM63" s="26">
        <f t="shared" ref="CM63:CN63" si="731">SUM(CG63+CJ63)</f>
        <v>0</v>
      </c>
      <c r="CN63" s="26">
        <f t="shared" si="731"/>
        <v>0</v>
      </c>
      <c r="CO63" s="27">
        <f t="shared" si="686"/>
        <v>0</v>
      </c>
      <c r="CP63" s="95">
        <f ca="1">IFERROR(__xludf.DUMMYFUNCTION("""COMPUTED_VALUE"""),0)</f>
        <v>0</v>
      </c>
      <c r="CQ63" s="96">
        <f ca="1">IFERROR(__xludf.DUMMYFUNCTION("""COMPUTED_VALUE"""),0)</f>
        <v>0</v>
      </c>
      <c r="CR63" s="96">
        <f ca="1">IFERROR(__xludf.DUMMYFUNCTION("""COMPUTED_VALUE"""),0)</f>
        <v>0</v>
      </c>
      <c r="CS63" s="100">
        <f ca="1">IFERROR(__xludf.DUMMYFUNCTION("""COMPUTED_VALUE"""),0)</f>
        <v>0</v>
      </c>
      <c r="CT63" s="100">
        <f ca="1">IFERROR(__xludf.DUMMYFUNCTION("""COMPUTED_VALUE"""),0)</f>
        <v>0</v>
      </c>
      <c r="CU63" s="100">
        <f ca="1">IFERROR(__xludf.DUMMYFUNCTION("""COMPUTED_VALUE"""),0)</f>
        <v>0</v>
      </c>
      <c r="CV63" s="96">
        <f ca="1">IFERROR(__xludf.DUMMYFUNCTION("""COMPUTED_VALUE"""),0)</f>
        <v>0</v>
      </c>
      <c r="CW63" s="96">
        <f ca="1">IFERROR(__xludf.DUMMYFUNCTION("""COMPUTED_VALUE"""),0)</f>
        <v>0</v>
      </c>
      <c r="CX63" s="97">
        <f ca="1">IFERROR(__xludf.DUMMYFUNCTION("""COMPUTED_VALUE"""),0)</f>
        <v>0</v>
      </c>
      <c r="CY63" s="28">
        <f>Maret!DE63</f>
        <v>0</v>
      </c>
      <c r="CZ63" s="28">
        <f>Maret!DF63</f>
        <v>0</v>
      </c>
      <c r="DA63" s="26">
        <f t="shared" si="687"/>
        <v>0</v>
      </c>
      <c r="DB63" s="25">
        <v>0</v>
      </c>
      <c r="DC63" s="25">
        <v>0</v>
      </c>
      <c r="DD63" s="26">
        <f t="shared" si="688"/>
        <v>0</v>
      </c>
      <c r="DE63" s="26">
        <f t="shared" ref="DE63:DF63" si="732">SUM(CY63+DB63)</f>
        <v>0</v>
      </c>
      <c r="DF63" s="26">
        <f t="shared" si="732"/>
        <v>0</v>
      </c>
      <c r="DG63" s="27">
        <f t="shared" si="690"/>
        <v>0</v>
      </c>
      <c r="DH63" s="30">
        <f>Maret!DN63</f>
        <v>0</v>
      </c>
      <c r="DI63" s="25">
        <f>Maret!DO63</f>
        <v>0</v>
      </c>
      <c r="DJ63" s="26">
        <f t="shared" si="691"/>
        <v>0</v>
      </c>
      <c r="DK63" s="122"/>
      <c r="DL63" s="123"/>
      <c r="DM63" s="26">
        <f t="shared" si="692"/>
        <v>0</v>
      </c>
      <c r="DN63" s="26">
        <f t="shared" ref="DN63:DO63" si="733">SUM(DH63+DK63)</f>
        <v>0</v>
      </c>
      <c r="DO63" s="26">
        <f t="shared" si="733"/>
        <v>0</v>
      </c>
      <c r="DP63" s="27">
        <f t="shared" si="694"/>
        <v>0</v>
      </c>
      <c r="DQ63" s="28">
        <f>Maret!DW63</f>
        <v>0</v>
      </c>
      <c r="DR63" s="28">
        <f>Maret!DX63</f>
        <v>0</v>
      </c>
      <c r="DS63" s="26">
        <f t="shared" si="695"/>
        <v>0</v>
      </c>
      <c r="DT63" s="25">
        <v>0</v>
      </c>
      <c r="DU63" s="25">
        <v>0</v>
      </c>
      <c r="DV63" s="26">
        <f t="shared" si="696"/>
        <v>0</v>
      </c>
      <c r="DW63" s="26">
        <f t="shared" ref="DW63:DX63" si="734">SUM(DQ63+DT63)</f>
        <v>0</v>
      </c>
      <c r="DX63" s="26">
        <f t="shared" si="734"/>
        <v>0</v>
      </c>
      <c r="DY63" s="27">
        <f t="shared" si="698"/>
        <v>0</v>
      </c>
      <c r="DZ63" s="30">
        <f>Maret!EF63</f>
        <v>0</v>
      </c>
      <c r="EA63" s="26">
        <f>Maret!EG63</f>
        <v>0</v>
      </c>
      <c r="EB63" s="26">
        <f t="shared" si="699"/>
        <v>0</v>
      </c>
      <c r="EC63" s="26"/>
      <c r="ED63" s="26"/>
      <c r="EE63" s="26">
        <f t="shared" si="700"/>
        <v>0</v>
      </c>
      <c r="EF63" s="26">
        <f t="shared" ref="EF63:EG63" si="735">SUM(DZ63+EC63)</f>
        <v>0</v>
      </c>
      <c r="EG63" s="26">
        <f t="shared" si="735"/>
        <v>0</v>
      </c>
      <c r="EH63" s="27">
        <f t="shared" si="702"/>
        <v>0</v>
      </c>
      <c r="EI63" s="30">
        <f>Maret!EO63</f>
        <v>0</v>
      </c>
      <c r="EJ63" s="26">
        <f>Maret!EP63</f>
        <v>0</v>
      </c>
      <c r="EK63" s="26">
        <f t="shared" si="703"/>
        <v>0</v>
      </c>
      <c r="EL63" s="26"/>
      <c r="EM63" s="26"/>
      <c r="EN63" s="26">
        <f t="shared" si="704"/>
        <v>0</v>
      </c>
      <c r="EO63" s="26">
        <f t="shared" ref="EO63:EP63" si="736">SUM(EI63+EL63)</f>
        <v>0</v>
      </c>
      <c r="EP63" s="26">
        <f t="shared" si="736"/>
        <v>0</v>
      </c>
      <c r="EQ63" s="27">
        <f t="shared" si="706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30">
        <f>Maret!J64</f>
        <v>1</v>
      </c>
      <c r="E64" s="26">
        <f>Maret!K64</f>
        <v>0</v>
      </c>
      <c r="F64" s="26">
        <f t="shared" si="647"/>
        <v>1</v>
      </c>
      <c r="G64" s="68">
        <v>0</v>
      </c>
      <c r="H64" s="59">
        <v>2</v>
      </c>
      <c r="I64" s="26">
        <f t="shared" si="648"/>
        <v>2</v>
      </c>
      <c r="J64" s="26">
        <f t="shared" ref="J64:K64" si="737">SUM(D64+G64)</f>
        <v>1</v>
      </c>
      <c r="K64" s="26">
        <f t="shared" si="737"/>
        <v>2</v>
      </c>
      <c r="L64" s="27">
        <f t="shared" si="650"/>
        <v>3</v>
      </c>
      <c r="M64" s="28">
        <f>Maret!S64</f>
        <v>0</v>
      </c>
      <c r="N64" s="26">
        <f>Maret!T64</f>
        <v>0</v>
      </c>
      <c r="O64" s="26">
        <f t="shared" si="651"/>
        <v>0</v>
      </c>
      <c r="P64" s="26"/>
      <c r="Q64" s="25" t="s">
        <v>110</v>
      </c>
      <c r="R64" s="26">
        <f t="shared" si="652"/>
        <v>0</v>
      </c>
      <c r="S64" s="26">
        <f t="shared" ref="S64:T64" si="738">SUM(M64+P64)</f>
        <v>0</v>
      </c>
      <c r="T64" s="26" t="e">
        <f t="shared" si="738"/>
        <v>#VALUE!</v>
      </c>
      <c r="U64" s="27" t="e">
        <f t="shared" si="654"/>
        <v>#VALUE!</v>
      </c>
      <c r="V64" s="28">
        <f>Maret!AB64</f>
        <v>0</v>
      </c>
      <c r="W64" s="28">
        <f>Maret!AC64</f>
        <v>0</v>
      </c>
      <c r="X64" s="26">
        <f t="shared" si="655"/>
        <v>0</v>
      </c>
      <c r="Y64" s="26"/>
      <c r="Z64" s="26"/>
      <c r="AA64" s="26">
        <f t="shared" si="656"/>
        <v>0</v>
      </c>
      <c r="AB64" s="26">
        <f t="shared" ref="AB64:AC64" si="739">SUM(V64+Y64)</f>
        <v>0</v>
      </c>
      <c r="AC64" s="26">
        <f t="shared" si="739"/>
        <v>0</v>
      </c>
      <c r="AD64" s="27">
        <f t="shared" si="658"/>
        <v>0</v>
      </c>
      <c r="AE64" s="28">
        <f>Maret!AK64</f>
        <v>2</v>
      </c>
      <c r="AF64" s="28">
        <f>Maret!AL64</f>
        <v>0</v>
      </c>
      <c r="AG64" s="26">
        <f t="shared" si="659"/>
        <v>2</v>
      </c>
      <c r="AH64" s="25">
        <v>1</v>
      </c>
      <c r="AI64" s="25">
        <v>1</v>
      </c>
      <c r="AJ64" s="26">
        <f t="shared" si="660"/>
        <v>2</v>
      </c>
      <c r="AK64" s="26">
        <f t="shared" ref="AK64:AL64" si="740">SUM(AE64+AH64)</f>
        <v>3</v>
      </c>
      <c r="AL64" s="26">
        <f t="shared" si="740"/>
        <v>1</v>
      </c>
      <c r="AM64" s="27">
        <f t="shared" si="662"/>
        <v>4</v>
      </c>
      <c r="AN64" s="30">
        <f>Maret!AT64</f>
        <v>2</v>
      </c>
      <c r="AO64" s="26">
        <f>Maret!AU64</f>
        <v>18</v>
      </c>
      <c r="AP64" s="26">
        <f t="shared" si="663"/>
        <v>20</v>
      </c>
      <c r="AQ64" s="25">
        <v>0</v>
      </c>
      <c r="AR64" s="25">
        <v>5</v>
      </c>
      <c r="AS64" s="26">
        <f t="shared" si="664"/>
        <v>5</v>
      </c>
      <c r="AT64" s="26">
        <f t="shared" ref="AT64:AU64" si="741">SUM(AN64+AQ64)</f>
        <v>2</v>
      </c>
      <c r="AU64" s="26">
        <f t="shared" si="741"/>
        <v>23</v>
      </c>
      <c r="AV64" s="27">
        <f t="shared" si="666"/>
        <v>25</v>
      </c>
      <c r="AW64" s="28">
        <f>Maret!BC64</f>
        <v>0</v>
      </c>
      <c r="AX64" s="28">
        <f>Maret!BD64</f>
        <v>0</v>
      </c>
      <c r="AY64" s="26">
        <f t="shared" si="667"/>
        <v>0</v>
      </c>
      <c r="AZ64" s="25">
        <v>0</v>
      </c>
      <c r="BA64" s="25">
        <v>0</v>
      </c>
      <c r="BB64" s="26">
        <f t="shared" si="668"/>
        <v>0</v>
      </c>
      <c r="BC64" s="26">
        <f t="shared" ref="BC64:BD64" si="742">SUM(AW64+AZ64)</f>
        <v>0</v>
      </c>
      <c r="BD64" s="26">
        <f t="shared" si="742"/>
        <v>0</v>
      </c>
      <c r="BE64" s="27">
        <f t="shared" si="670"/>
        <v>0</v>
      </c>
      <c r="BF64" s="30">
        <f>Maret!BL64</f>
        <v>7</v>
      </c>
      <c r="BG64" s="26">
        <f>Maret!BM64</f>
        <v>12</v>
      </c>
      <c r="BH64" s="26">
        <f t="shared" si="671"/>
        <v>19</v>
      </c>
      <c r="BI64" s="48">
        <v>0</v>
      </c>
      <c r="BJ64" s="48">
        <v>0</v>
      </c>
      <c r="BK64" s="26">
        <f t="shared" si="672"/>
        <v>0</v>
      </c>
      <c r="BL64" s="26">
        <f t="shared" ref="BL64:BM64" si="743">SUM(BF64+BI64)</f>
        <v>7</v>
      </c>
      <c r="BM64" s="26">
        <f t="shared" si="743"/>
        <v>12</v>
      </c>
      <c r="BN64" s="27">
        <f t="shared" si="674"/>
        <v>19</v>
      </c>
      <c r="BO64" s="28">
        <f>Maret!BU64</f>
        <v>2</v>
      </c>
      <c r="BP64" s="28">
        <f>Maret!BV64</f>
        <v>0</v>
      </c>
      <c r="BQ64" s="26">
        <f t="shared" si="675"/>
        <v>2</v>
      </c>
      <c r="BR64" s="25">
        <v>2</v>
      </c>
      <c r="BS64" s="25">
        <v>0</v>
      </c>
      <c r="BT64" s="26">
        <f t="shared" si="676"/>
        <v>2</v>
      </c>
      <c r="BU64" s="26">
        <f t="shared" ref="BU64:BV64" si="744">SUM(BO64+BR64)</f>
        <v>4</v>
      </c>
      <c r="BV64" s="26">
        <f t="shared" si="744"/>
        <v>0</v>
      </c>
      <c r="BW64" s="27">
        <f t="shared" si="678"/>
        <v>4</v>
      </c>
      <c r="BX64" s="30">
        <f>Maret!CD64</f>
        <v>3</v>
      </c>
      <c r="BY64" s="26">
        <f>Maret!CE64</f>
        <v>1</v>
      </c>
      <c r="BZ64" s="26">
        <f t="shared" si="679"/>
        <v>4</v>
      </c>
      <c r="CA64" s="26"/>
      <c r="CB64" s="26"/>
      <c r="CC64" s="26">
        <f t="shared" si="680"/>
        <v>0</v>
      </c>
      <c r="CD64" s="26">
        <f t="shared" ref="CD64:CE64" si="745">SUM(BX64+CA64)</f>
        <v>3</v>
      </c>
      <c r="CE64" s="26">
        <f t="shared" si="745"/>
        <v>1</v>
      </c>
      <c r="CF64" s="27">
        <f t="shared" si="682"/>
        <v>4</v>
      </c>
      <c r="CG64" s="28">
        <f>Maret!CM64</f>
        <v>0</v>
      </c>
      <c r="CH64" s="28">
        <f>Maret!CN64</f>
        <v>0</v>
      </c>
      <c r="CI64" s="26">
        <f t="shared" si="683"/>
        <v>0</v>
      </c>
      <c r="CJ64" s="25">
        <v>0</v>
      </c>
      <c r="CK64" s="25">
        <v>0</v>
      </c>
      <c r="CL64" s="26">
        <f t="shared" si="684"/>
        <v>0</v>
      </c>
      <c r="CM64" s="26">
        <f t="shared" ref="CM64:CN64" si="746">SUM(CG64+CJ64)</f>
        <v>0</v>
      </c>
      <c r="CN64" s="26">
        <f t="shared" si="746"/>
        <v>0</v>
      </c>
      <c r="CO64" s="27">
        <f t="shared" si="686"/>
        <v>0</v>
      </c>
      <c r="CP64" s="95">
        <f ca="1">IFERROR(__xludf.DUMMYFUNCTION("""COMPUTED_VALUE"""),2)</f>
        <v>2</v>
      </c>
      <c r="CQ64" s="96">
        <f ca="1">IFERROR(__xludf.DUMMYFUNCTION("""COMPUTED_VALUE"""),30)</f>
        <v>30</v>
      </c>
      <c r="CR64" s="96">
        <f ca="1">IFERROR(__xludf.DUMMYFUNCTION("""COMPUTED_VALUE"""),32)</f>
        <v>32</v>
      </c>
      <c r="CS64" s="100">
        <f ca="1">IFERROR(__xludf.DUMMYFUNCTION("""COMPUTED_VALUE"""),3)</f>
        <v>3</v>
      </c>
      <c r="CT64" s="100">
        <f ca="1">IFERROR(__xludf.DUMMYFUNCTION("""COMPUTED_VALUE"""),8)</f>
        <v>8</v>
      </c>
      <c r="CU64" s="100">
        <f ca="1">IFERROR(__xludf.DUMMYFUNCTION("""COMPUTED_VALUE"""),11)</f>
        <v>11</v>
      </c>
      <c r="CV64" s="96">
        <f ca="1">IFERROR(__xludf.DUMMYFUNCTION("""COMPUTED_VALUE"""),5)</f>
        <v>5</v>
      </c>
      <c r="CW64" s="96">
        <f ca="1">IFERROR(__xludf.DUMMYFUNCTION("""COMPUTED_VALUE"""),38)</f>
        <v>38</v>
      </c>
      <c r="CX64" s="97">
        <f ca="1">IFERROR(__xludf.DUMMYFUNCTION("""COMPUTED_VALUE"""),43)</f>
        <v>43</v>
      </c>
      <c r="CY64" s="28">
        <f>Maret!DE64</f>
        <v>0</v>
      </c>
      <c r="CZ64" s="28">
        <f>Maret!DF64</f>
        <v>0</v>
      </c>
      <c r="DA64" s="26">
        <f t="shared" si="687"/>
        <v>0</v>
      </c>
      <c r="DB64" s="25">
        <v>0</v>
      </c>
      <c r="DC64" s="25">
        <v>0</v>
      </c>
      <c r="DD64" s="26">
        <f t="shared" si="688"/>
        <v>0</v>
      </c>
      <c r="DE64" s="26">
        <f t="shared" ref="DE64:DF64" si="747">SUM(CY64+DB64)</f>
        <v>0</v>
      </c>
      <c r="DF64" s="26">
        <f t="shared" si="747"/>
        <v>0</v>
      </c>
      <c r="DG64" s="27">
        <f t="shared" si="690"/>
        <v>0</v>
      </c>
      <c r="DH64" s="30">
        <f>Maret!DN64</f>
        <v>24</v>
      </c>
      <c r="DI64" s="25">
        <f>Maret!DO64</f>
        <v>15</v>
      </c>
      <c r="DJ64" s="26">
        <f t="shared" si="691"/>
        <v>39</v>
      </c>
      <c r="DK64" s="124">
        <v>13</v>
      </c>
      <c r="DL64" s="125">
        <v>5</v>
      </c>
      <c r="DM64" s="26">
        <f t="shared" si="692"/>
        <v>18</v>
      </c>
      <c r="DN64" s="26">
        <f t="shared" ref="DN64:DO64" si="748">SUM(DH64+DK64)</f>
        <v>37</v>
      </c>
      <c r="DO64" s="26">
        <f t="shared" si="748"/>
        <v>20</v>
      </c>
      <c r="DP64" s="27">
        <f t="shared" si="694"/>
        <v>57</v>
      </c>
      <c r="DQ64" s="28">
        <f>Maret!DW64</f>
        <v>1</v>
      </c>
      <c r="DR64" s="28">
        <f>Maret!DX64</f>
        <v>0</v>
      </c>
      <c r="DS64" s="26">
        <f t="shared" si="695"/>
        <v>1</v>
      </c>
      <c r="DT64" s="25">
        <v>0</v>
      </c>
      <c r="DU64" s="25">
        <v>1</v>
      </c>
      <c r="DV64" s="26">
        <f t="shared" si="696"/>
        <v>1</v>
      </c>
      <c r="DW64" s="26">
        <f t="shared" ref="DW64:DX64" si="749">SUM(DQ64+DT64)</f>
        <v>1</v>
      </c>
      <c r="DX64" s="26">
        <f t="shared" si="749"/>
        <v>1</v>
      </c>
      <c r="DY64" s="27">
        <f t="shared" si="698"/>
        <v>2</v>
      </c>
      <c r="DZ64" s="30">
        <f>Maret!EF64</f>
        <v>6</v>
      </c>
      <c r="EA64" s="26">
        <f>Maret!EG64</f>
        <v>0</v>
      </c>
      <c r="EB64" s="26">
        <f t="shared" si="699"/>
        <v>6</v>
      </c>
      <c r="EC64" s="25">
        <v>2</v>
      </c>
      <c r="ED64" s="26"/>
      <c r="EE64" s="26">
        <f t="shared" si="700"/>
        <v>2</v>
      </c>
      <c r="EF64" s="26">
        <f t="shared" ref="EF64:EG64" si="750">SUM(DZ64+EC64)</f>
        <v>8</v>
      </c>
      <c r="EG64" s="26">
        <f t="shared" si="750"/>
        <v>0</v>
      </c>
      <c r="EH64" s="27">
        <f t="shared" si="702"/>
        <v>8</v>
      </c>
      <c r="EI64" s="30">
        <f>Maret!EO64</f>
        <v>0</v>
      </c>
      <c r="EJ64" s="26">
        <f>Maret!EP64</f>
        <v>0</v>
      </c>
      <c r="EK64" s="26">
        <f t="shared" si="703"/>
        <v>0</v>
      </c>
      <c r="EL64" s="26"/>
      <c r="EM64" s="25">
        <v>1</v>
      </c>
      <c r="EN64" s="26">
        <f t="shared" si="704"/>
        <v>1</v>
      </c>
      <c r="EO64" s="26">
        <f t="shared" ref="EO64:EP64" si="751">SUM(EI64+EL64)</f>
        <v>0</v>
      </c>
      <c r="EP64" s="26">
        <f t="shared" si="751"/>
        <v>1</v>
      </c>
      <c r="EQ64" s="27">
        <f t="shared" si="706"/>
        <v>1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30">
        <f>Maret!J65</f>
        <v>0</v>
      </c>
      <c r="E65" s="26">
        <f>Maret!K65</f>
        <v>0</v>
      </c>
      <c r="F65" s="26">
        <f t="shared" si="647"/>
        <v>0</v>
      </c>
      <c r="G65" s="92"/>
      <c r="H65" s="59">
        <v>2</v>
      </c>
      <c r="I65" s="26">
        <f t="shared" si="648"/>
        <v>2</v>
      </c>
      <c r="J65" s="26">
        <f t="shared" ref="J65:K65" si="752">SUM(D65+G65)</f>
        <v>0</v>
      </c>
      <c r="K65" s="26">
        <f t="shared" si="752"/>
        <v>2</v>
      </c>
      <c r="L65" s="27">
        <f t="shared" si="650"/>
        <v>2</v>
      </c>
      <c r="M65" s="28">
        <f>Maret!S65</f>
        <v>0</v>
      </c>
      <c r="N65" s="26">
        <f>Maret!T65</f>
        <v>0</v>
      </c>
      <c r="O65" s="26">
        <f t="shared" si="651"/>
        <v>0</v>
      </c>
      <c r="P65" s="26"/>
      <c r="Q65" s="26"/>
      <c r="R65" s="26">
        <f t="shared" si="652"/>
        <v>0</v>
      </c>
      <c r="S65" s="26">
        <f t="shared" ref="S65:T65" si="753">SUM(M65+P65)</f>
        <v>0</v>
      </c>
      <c r="T65" s="26">
        <f t="shared" si="753"/>
        <v>0</v>
      </c>
      <c r="U65" s="27">
        <f t="shared" si="654"/>
        <v>0</v>
      </c>
      <c r="V65" s="28">
        <f>Maret!AB65</f>
        <v>0</v>
      </c>
      <c r="W65" s="28">
        <f>Maret!AC65</f>
        <v>0</v>
      </c>
      <c r="X65" s="26">
        <f t="shared" si="655"/>
        <v>0</v>
      </c>
      <c r="Y65" s="26"/>
      <c r="Z65" s="26"/>
      <c r="AA65" s="26">
        <f t="shared" si="656"/>
        <v>0</v>
      </c>
      <c r="AB65" s="26">
        <f t="shared" ref="AB65:AC65" si="754">SUM(V65+Y65)</f>
        <v>0</v>
      </c>
      <c r="AC65" s="26">
        <f t="shared" si="754"/>
        <v>0</v>
      </c>
      <c r="AD65" s="27">
        <f t="shared" si="658"/>
        <v>0</v>
      </c>
      <c r="AE65" s="28">
        <f>Maret!AK65</f>
        <v>1</v>
      </c>
      <c r="AF65" s="28">
        <f>Maret!AL65</f>
        <v>0</v>
      </c>
      <c r="AG65" s="26">
        <f t="shared" si="659"/>
        <v>1</v>
      </c>
      <c r="AH65" s="25">
        <v>0</v>
      </c>
      <c r="AI65" s="25">
        <v>0</v>
      </c>
      <c r="AJ65" s="26">
        <f t="shared" si="660"/>
        <v>0</v>
      </c>
      <c r="AK65" s="26">
        <f t="shared" ref="AK65:AL65" si="755">SUM(AE65+AH65)</f>
        <v>1</v>
      </c>
      <c r="AL65" s="26">
        <f t="shared" si="755"/>
        <v>0</v>
      </c>
      <c r="AM65" s="27">
        <f t="shared" si="662"/>
        <v>1</v>
      </c>
      <c r="AN65" s="30">
        <f>Maret!AT65</f>
        <v>2</v>
      </c>
      <c r="AO65" s="26">
        <f>Maret!AU65</f>
        <v>18</v>
      </c>
      <c r="AP65" s="26">
        <f t="shared" si="663"/>
        <v>20</v>
      </c>
      <c r="AQ65" s="25">
        <v>0</v>
      </c>
      <c r="AR65" s="25">
        <v>5</v>
      </c>
      <c r="AS65" s="26">
        <f t="shared" si="664"/>
        <v>5</v>
      </c>
      <c r="AT65" s="26">
        <f t="shared" ref="AT65:AU65" si="756">SUM(AN65+AQ65)</f>
        <v>2</v>
      </c>
      <c r="AU65" s="26">
        <f t="shared" si="756"/>
        <v>23</v>
      </c>
      <c r="AV65" s="27">
        <f t="shared" si="666"/>
        <v>25</v>
      </c>
      <c r="AW65" s="28">
        <f>Maret!BC65</f>
        <v>0</v>
      </c>
      <c r="AX65" s="28">
        <f>Maret!BD65</f>
        <v>0</v>
      </c>
      <c r="AY65" s="26">
        <f t="shared" si="667"/>
        <v>0</v>
      </c>
      <c r="AZ65" s="25">
        <v>0</v>
      </c>
      <c r="BA65" s="25">
        <v>0</v>
      </c>
      <c r="BB65" s="26">
        <f t="shared" si="668"/>
        <v>0</v>
      </c>
      <c r="BC65" s="26">
        <f t="shared" ref="BC65:BD65" si="757">SUM(AW65+AZ65)</f>
        <v>0</v>
      </c>
      <c r="BD65" s="26">
        <f t="shared" si="757"/>
        <v>0</v>
      </c>
      <c r="BE65" s="27">
        <f t="shared" si="670"/>
        <v>0</v>
      </c>
      <c r="BF65" s="30">
        <f>Maret!BL65</f>
        <v>0</v>
      </c>
      <c r="BG65" s="26">
        <f>Maret!BM65</f>
        <v>12</v>
      </c>
      <c r="BH65" s="26">
        <f t="shared" si="671"/>
        <v>12</v>
      </c>
      <c r="BI65" s="60"/>
      <c r="BJ65" s="46">
        <v>0</v>
      </c>
      <c r="BK65" s="26">
        <f t="shared" si="672"/>
        <v>0</v>
      </c>
      <c r="BL65" s="26">
        <f t="shared" ref="BL65:BM65" si="758">SUM(BF65+BI65)</f>
        <v>0</v>
      </c>
      <c r="BM65" s="26">
        <f t="shared" si="758"/>
        <v>12</v>
      </c>
      <c r="BN65" s="27">
        <f t="shared" si="674"/>
        <v>12</v>
      </c>
      <c r="BO65" s="28">
        <f>Maret!BU65</f>
        <v>2</v>
      </c>
      <c r="BP65" s="28">
        <f>Maret!BV65</f>
        <v>0</v>
      </c>
      <c r="BQ65" s="26">
        <f t="shared" si="675"/>
        <v>2</v>
      </c>
      <c r="BR65" s="25">
        <v>0</v>
      </c>
      <c r="BS65" s="25">
        <v>0</v>
      </c>
      <c r="BT65" s="25">
        <v>0</v>
      </c>
      <c r="BU65" s="26">
        <f t="shared" ref="BU65:BV65" si="759">SUM(BO65+BR65)</f>
        <v>2</v>
      </c>
      <c r="BV65" s="26">
        <f t="shared" si="759"/>
        <v>0</v>
      </c>
      <c r="BW65" s="27">
        <f t="shared" si="678"/>
        <v>2</v>
      </c>
      <c r="BX65" s="30">
        <f>Maret!CD65</f>
        <v>0</v>
      </c>
      <c r="BY65" s="26">
        <f>Maret!CE65</f>
        <v>1</v>
      </c>
      <c r="BZ65" s="26">
        <f t="shared" si="679"/>
        <v>1</v>
      </c>
      <c r="CA65" s="26"/>
      <c r="CB65" s="26"/>
      <c r="CC65" s="26">
        <f t="shared" si="680"/>
        <v>0</v>
      </c>
      <c r="CD65" s="26">
        <f t="shared" ref="CD65:CE65" si="760">SUM(BX65+CA65)</f>
        <v>0</v>
      </c>
      <c r="CE65" s="26">
        <f t="shared" si="760"/>
        <v>1</v>
      </c>
      <c r="CF65" s="27">
        <f t="shared" si="682"/>
        <v>1</v>
      </c>
      <c r="CG65" s="28">
        <f>Maret!CM65</f>
        <v>0</v>
      </c>
      <c r="CH65" s="28">
        <f>Maret!CN65</f>
        <v>0</v>
      </c>
      <c r="CI65" s="26">
        <f t="shared" si="683"/>
        <v>0</v>
      </c>
      <c r="CJ65" s="25">
        <v>0</v>
      </c>
      <c r="CK65" s="25">
        <v>0</v>
      </c>
      <c r="CL65" s="26">
        <f t="shared" si="684"/>
        <v>0</v>
      </c>
      <c r="CM65" s="26">
        <f t="shared" ref="CM65:CN65" si="761">SUM(CG65+CJ65)</f>
        <v>0</v>
      </c>
      <c r="CN65" s="26">
        <f t="shared" si="761"/>
        <v>0</v>
      </c>
      <c r="CO65" s="27">
        <f t="shared" si="686"/>
        <v>0</v>
      </c>
      <c r="CP65" s="95"/>
      <c r="CQ65" s="96">
        <f ca="1">IFERROR(__xludf.DUMMYFUNCTION("""COMPUTED_VALUE"""),30)</f>
        <v>30</v>
      </c>
      <c r="CR65" s="96">
        <f ca="1">IFERROR(__xludf.DUMMYFUNCTION("""COMPUTED_VALUE"""),30)</f>
        <v>30</v>
      </c>
      <c r="CS65" s="100"/>
      <c r="CT65" s="100">
        <f ca="1">IFERROR(__xludf.DUMMYFUNCTION("""COMPUTED_VALUE"""),8)</f>
        <v>8</v>
      </c>
      <c r="CU65" s="100">
        <f ca="1">IFERROR(__xludf.DUMMYFUNCTION("""COMPUTED_VALUE"""),8)</f>
        <v>8</v>
      </c>
      <c r="CV65" s="96"/>
      <c r="CW65" s="96">
        <f ca="1">IFERROR(__xludf.DUMMYFUNCTION("""COMPUTED_VALUE"""),38)</f>
        <v>38</v>
      </c>
      <c r="CX65" s="97">
        <f ca="1">IFERROR(__xludf.DUMMYFUNCTION("""COMPUTED_VALUE"""),38)</f>
        <v>38</v>
      </c>
      <c r="CY65" s="28">
        <f>Maret!DE65</f>
        <v>0</v>
      </c>
      <c r="CZ65" s="28">
        <f>Maret!DF65</f>
        <v>0</v>
      </c>
      <c r="DA65" s="26">
        <f t="shared" si="687"/>
        <v>0</v>
      </c>
      <c r="DB65" s="25">
        <v>0</v>
      </c>
      <c r="DC65" s="25">
        <v>0</v>
      </c>
      <c r="DD65" s="26">
        <f t="shared" si="688"/>
        <v>0</v>
      </c>
      <c r="DE65" s="26">
        <f t="shared" ref="DE65:DF65" si="762">SUM(CY65+DB65)</f>
        <v>0</v>
      </c>
      <c r="DF65" s="26">
        <f t="shared" si="762"/>
        <v>0</v>
      </c>
      <c r="DG65" s="27">
        <f t="shared" si="690"/>
        <v>0</v>
      </c>
      <c r="DH65" s="30">
        <f>Maret!DN65</f>
        <v>0</v>
      </c>
      <c r="DI65" s="25">
        <f>Maret!DO65</f>
        <v>15</v>
      </c>
      <c r="DJ65" s="26">
        <f t="shared" si="691"/>
        <v>15</v>
      </c>
      <c r="DK65" s="26"/>
      <c r="DL65" s="125">
        <v>5</v>
      </c>
      <c r="DM65" s="26">
        <f t="shared" si="692"/>
        <v>5</v>
      </c>
      <c r="DN65" s="26">
        <f t="shared" ref="DN65:DO65" si="763">SUM(DH65+DK65)</f>
        <v>0</v>
      </c>
      <c r="DO65" s="26">
        <f t="shared" si="763"/>
        <v>20</v>
      </c>
      <c r="DP65" s="27">
        <f t="shared" si="694"/>
        <v>20</v>
      </c>
      <c r="DQ65" s="28">
        <f>Maret!DW65</f>
        <v>0</v>
      </c>
      <c r="DR65" s="28">
        <f>Maret!DX65</f>
        <v>0</v>
      </c>
      <c r="DS65" s="26">
        <f t="shared" si="695"/>
        <v>0</v>
      </c>
      <c r="DT65" s="25">
        <v>0</v>
      </c>
      <c r="DU65" s="25">
        <v>0</v>
      </c>
      <c r="DV65" s="26">
        <f t="shared" si="696"/>
        <v>0</v>
      </c>
      <c r="DW65" s="26">
        <f t="shared" ref="DW65:DX65" si="764">SUM(DQ65+DT65)</f>
        <v>0</v>
      </c>
      <c r="DX65" s="26">
        <f t="shared" si="764"/>
        <v>0</v>
      </c>
      <c r="DY65" s="27">
        <f t="shared" si="698"/>
        <v>0</v>
      </c>
      <c r="DZ65" s="30">
        <f>Maret!EF65</f>
        <v>0</v>
      </c>
      <c r="EA65" s="26">
        <f>Maret!EG65</f>
        <v>0</v>
      </c>
      <c r="EB65" s="26">
        <f t="shared" si="699"/>
        <v>0</v>
      </c>
      <c r="EC65" s="26"/>
      <c r="ED65" s="26"/>
      <c r="EE65" s="26">
        <f t="shared" si="700"/>
        <v>0</v>
      </c>
      <c r="EF65" s="26">
        <f t="shared" ref="EF65:EG65" si="765">SUM(DZ65+EC65)</f>
        <v>0</v>
      </c>
      <c r="EG65" s="26">
        <f t="shared" si="765"/>
        <v>0</v>
      </c>
      <c r="EH65" s="27">
        <f t="shared" si="702"/>
        <v>0</v>
      </c>
      <c r="EI65" s="30">
        <f>Maret!EO65</f>
        <v>0</v>
      </c>
      <c r="EJ65" s="26">
        <f>Maret!EP65</f>
        <v>0</v>
      </c>
      <c r="EK65" s="26">
        <f t="shared" si="703"/>
        <v>0</v>
      </c>
      <c r="EL65" s="26"/>
      <c r="EM65" s="25">
        <v>1</v>
      </c>
      <c r="EN65" s="26">
        <f t="shared" si="704"/>
        <v>1</v>
      </c>
      <c r="EO65" s="26">
        <f t="shared" ref="EO65:EP65" si="766">SUM(EI65+EL65)</f>
        <v>0</v>
      </c>
      <c r="EP65" s="26">
        <f t="shared" si="766"/>
        <v>1</v>
      </c>
      <c r="EQ65" s="27">
        <f t="shared" si="706"/>
        <v>1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30">
        <f>Maret!J66</f>
        <v>0</v>
      </c>
      <c r="E66" s="26">
        <f>Maret!K66</f>
        <v>0</v>
      </c>
      <c r="F66" s="26">
        <f t="shared" si="647"/>
        <v>0</v>
      </c>
      <c r="G66" s="92"/>
      <c r="H66" s="59">
        <v>2</v>
      </c>
      <c r="I66" s="26">
        <f t="shared" si="648"/>
        <v>2</v>
      </c>
      <c r="J66" s="26">
        <f t="shared" ref="J66:K66" si="767">SUM(D66+G66)</f>
        <v>0</v>
      </c>
      <c r="K66" s="26">
        <f t="shared" si="767"/>
        <v>2</v>
      </c>
      <c r="L66" s="27">
        <f t="shared" si="650"/>
        <v>2</v>
      </c>
      <c r="M66" s="28">
        <f>Maret!S66</f>
        <v>0</v>
      </c>
      <c r="N66" s="26">
        <f>Maret!T66</f>
        <v>0</v>
      </c>
      <c r="O66" s="26">
        <f t="shared" si="651"/>
        <v>0</v>
      </c>
      <c r="P66" s="26"/>
      <c r="Q66" s="26"/>
      <c r="R66" s="26">
        <f t="shared" si="652"/>
        <v>0</v>
      </c>
      <c r="S66" s="26">
        <f t="shared" ref="S66:T66" si="768">SUM(M66+P66)</f>
        <v>0</v>
      </c>
      <c r="T66" s="26">
        <f t="shared" si="768"/>
        <v>0</v>
      </c>
      <c r="U66" s="27">
        <f t="shared" si="654"/>
        <v>0</v>
      </c>
      <c r="V66" s="28">
        <f>Maret!AB66</f>
        <v>0</v>
      </c>
      <c r="W66" s="28">
        <f>Maret!AC66</f>
        <v>0</v>
      </c>
      <c r="X66" s="26">
        <f t="shared" si="655"/>
        <v>0</v>
      </c>
      <c r="Y66" s="26"/>
      <c r="Z66" s="26"/>
      <c r="AA66" s="26">
        <f t="shared" si="656"/>
        <v>0</v>
      </c>
      <c r="AB66" s="26">
        <f t="shared" ref="AB66:AC66" si="769">SUM(V66+Y66)</f>
        <v>0</v>
      </c>
      <c r="AC66" s="26">
        <f t="shared" si="769"/>
        <v>0</v>
      </c>
      <c r="AD66" s="27">
        <f t="shared" si="658"/>
        <v>0</v>
      </c>
      <c r="AE66" s="28">
        <f>Maret!AK66</f>
        <v>1</v>
      </c>
      <c r="AF66" s="28">
        <f>Maret!AL66</f>
        <v>0</v>
      </c>
      <c r="AG66" s="26">
        <f t="shared" si="659"/>
        <v>1</v>
      </c>
      <c r="AH66" s="25">
        <v>0</v>
      </c>
      <c r="AI66" s="25">
        <v>0</v>
      </c>
      <c r="AJ66" s="26">
        <f t="shared" si="660"/>
        <v>0</v>
      </c>
      <c r="AK66" s="26">
        <f t="shared" ref="AK66:AL66" si="770">SUM(AE66+AH66)</f>
        <v>1</v>
      </c>
      <c r="AL66" s="26">
        <f t="shared" si="770"/>
        <v>0</v>
      </c>
      <c r="AM66" s="27">
        <f t="shared" si="662"/>
        <v>1</v>
      </c>
      <c r="AN66" s="30">
        <f>Maret!AT66</f>
        <v>2</v>
      </c>
      <c r="AO66" s="26">
        <f>Maret!AU66</f>
        <v>18</v>
      </c>
      <c r="AP66" s="26">
        <f t="shared" si="663"/>
        <v>20</v>
      </c>
      <c r="AQ66" s="25">
        <v>0</v>
      </c>
      <c r="AR66" s="25">
        <v>5</v>
      </c>
      <c r="AS66" s="26">
        <f t="shared" si="664"/>
        <v>5</v>
      </c>
      <c r="AT66" s="26">
        <f t="shared" ref="AT66:AU66" si="771">SUM(AN66+AQ66)</f>
        <v>2</v>
      </c>
      <c r="AU66" s="26">
        <f t="shared" si="771"/>
        <v>23</v>
      </c>
      <c r="AV66" s="27">
        <f t="shared" si="666"/>
        <v>25</v>
      </c>
      <c r="AW66" s="28">
        <f>Maret!BC66</f>
        <v>0</v>
      </c>
      <c r="AX66" s="28">
        <f>Maret!BD66</f>
        <v>0</v>
      </c>
      <c r="AY66" s="26">
        <f t="shared" si="667"/>
        <v>0</v>
      </c>
      <c r="AZ66" s="25">
        <v>0</v>
      </c>
      <c r="BA66" s="25">
        <v>0</v>
      </c>
      <c r="BB66" s="26">
        <f t="shared" si="668"/>
        <v>0</v>
      </c>
      <c r="BC66" s="26">
        <f t="shared" ref="BC66:BD66" si="772">SUM(AW66+AZ66)</f>
        <v>0</v>
      </c>
      <c r="BD66" s="26">
        <f t="shared" si="772"/>
        <v>0</v>
      </c>
      <c r="BE66" s="27">
        <f t="shared" si="670"/>
        <v>0</v>
      </c>
      <c r="BF66" s="30">
        <f>Maret!BL66</f>
        <v>0</v>
      </c>
      <c r="BG66" s="26">
        <f>Maret!BM66</f>
        <v>12</v>
      </c>
      <c r="BH66" s="26">
        <f t="shared" si="671"/>
        <v>12</v>
      </c>
      <c r="BI66" s="60"/>
      <c r="BJ66" s="46">
        <v>0</v>
      </c>
      <c r="BK66" s="26">
        <f t="shared" si="672"/>
        <v>0</v>
      </c>
      <c r="BL66" s="26">
        <f t="shared" ref="BL66:BM66" si="773">SUM(BF66+BI66)</f>
        <v>0</v>
      </c>
      <c r="BM66" s="26">
        <f t="shared" si="773"/>
        <v>12</v>
      </c>
      <c r="BN66" s="27">
        <f t="shared" si="674"/>
        <v>12</v>
      </c>
      <c r="BO66" s="28">
        <f>Maret!BU66</f>
        <v>0</v>
      </c>
      <c r="BP66" s="28">
        <f>Maret!BV66</f>
        <v>0</v>
      </c>
      <c r="BQ66" s="26">
        <f t="shared" si="675"/>
        <v>0</v>
      </c>
      <c r="BR66" s="25">
        <v>0</v>
      </c>
      <c r="BS66" s="25">
        <v>0</v>
      </c>
      <c r="BT66" s="26">
        <f t="shared" ref="BT66:BT69" si="774">SUM(BR66:BS66)</f>
        <v>0</v>
      </c>
      <c r="BU66" s="26">
        <f t="shared" ref="BU66:BV66" si="775">SUM(BO66+BR66)</f>
        <v>0</v>
      </c>
      <c r="BV66" s="26">
        <f t="shared" si="775"/>
        <v>0</v>
      </c>
      <c r="BW66" s="27">
        <f t="shared" si="678"/>
        <v>0</v>
      </c>
      <c r="BX66" s="30">
        <f>Maret!CD66</f>
        <v>0</v>
      </c>
      <c r="BY66" s="26">
        <f>Maret!CE66</f>
        <v>1</v>
      </c>
      <c r="BZ66" s="26">
        <f t="shared" si="679"/>
        <v>1</v>
      </c>
      <c r="CA66" s="26"/>
      <c r="CB66" s="26"/>
      <c r="CC66" s="26">
        <f t="shared" si="680"/>
        <v>0</v>
      </c>
      <c r="CD66" s="26">
        <f t="shared" ref="CD66:CE66" si="776">SUM(BX66+CA66)</f>
        <v>0</v>
      </c>
      <c r="CE66" s="26">
        <f t="shared" si="776"/>
        <v>1</v>
      </c>
      <c r="CF66" s="27">
        <f t="shared" si="682"/>
        <v>1</v>
      </c>
      <c r="CG66" s="28">
        <f>Maret!CM66</f>
        <v>0</v>
      </c>
      <c r="CH66" s="28">
        <f>Maret!CN66</f>
        <v>0</v>
      </c>
      <c r="CI66" s="26">
        <f t="shared" si="683"/>
        <v>0</v>
      </c>
      <c r="CJ66" s="25">
        <v>0</v>
      </c>
      <c r="CK66" s="25">
        <v>0</v>
      </c>
      <c r="CL66" s="26">
        <f t="shared" si="684"/>
        <v>0</v>
      </c>
      <c r="CM66" s="26">
        <f t="shared" ref="CM66:CN66" si="777">SUM(CG66+CJ66)</f>
        <v>0</v>
      </c>
      <c r="CN66" s="26">
        <f t="shared" si="777"/>
        <v>0</v>
      </c>
      <c r="CO66" s="27">
        <f t="shared" si="686"/>
        <v>0</v>
      </c>
      <c r="CP66" s="95"/>
      <c r="CQ66" s="96">
        <f ca="1">IFERROR(__xludf.DUMMYFUNCTION("""COMPUTED_VALUE"""),30)</f>
        <v>30</v>
      </c>
      <c r="CR66" s="96">
        <f ca="1">IFERROR(__xludf.DUMMYFUNCTION("""COMPUTED_VALUE"""),30)</f>
        <v>30</v>
      </c>
      <c r="CS66" s="100"/>
      <c r="CT66" s="100">
        <f ca="1">IFERROR(__xludf.DUMMYFUNCTION("""COMPUTED_VALUE"""),8)</f>
        <v>8</v>
      </c>
      <c r="CU66" s="100">
        <f ca="1">IFERROR(__xludf.DUMMYFUNCTION("""COMPUTED_VALUE"""),8)</f>
        <v>8</v>
      </c>
      <c r="CV66" s="96"/>
      <c r="CW66" s="96">
        <f ca="1">IFERROR(__xludf.DUMMYFUNCTION("""COMPUTED_VALUE"""),38)</f>
        <v>38</v>
      </c>
      <c r="CX66" s="97">
        <f ca="1">IFERROR(__xludf.DUMMYFUNCTION("""COMPUTED_VALUE"""),38)</f>
        <v>38</v>
      </c>
      <c r="CY66" s="28">
        <f>Maret!DE66</f>
        <v>0</v>
      </c>
      <c r="CZ66" s="28">
        <f>Maret!DF66</f>
        <v>0</v>
      </c>
      <c r="DA66" s="26">
        <f t="shared" si="687"/>
        <v>0</v>
      </c>
      <c r="DB66" s="25">
        <v>0</v>
      </c>
      <c r="DC66" s="25">
        <v>0</v>
      </c>
      <c r="DD66" s="26">
        <f t="shared" si="688"/>
        <v>0</v>
      </c>
      <c r="DE66" s="26">
        <f t="shared" ref="DE66:DF66" si="778">SUM(CY66+DB66)</f>
        <v>0</v>
      </c>
      <c r="DF66" s="26">
        <f t="shared" si="778"/>
        <v>0</v>
      </c>
      <c r="DG66" s="27">
        <f t="shared" si="690"/>
        <v>0</v>
      </c>
      <c r="DH66" s="30">
        <f>Maret!DN66</f>
        <v>0</v>
      </c>
      <c r="DI66" s="25">
        <f>Maret!DO66</f>
        <v>15</v>
      </c>
      <c r="DJ66" s="26">
        <f t="shared" si="691"/>
        <v>15</v>
      </c>
      <c r="DK66" s="26"/>
      <c r="DL66" s="125">
        <v>5</v>
      </c>
      <c r="DM66" s="26">
        <f t="shared" si="692"/>
        <v>5</v>
      </c>
      <c r="DN66" s="26">
        <f t="shared" ref="DN66:DO66" si="779">SUM(DH66+DK66)</f>
        <v>0</v>
      </c>
      <c r="DO66" s="26">
        <f t="shared" si="779"/>
        <v>20</v>
      </c>
      <c r="DP66" s="27">
        <f t="shared" si="694"/>
        <v>20</v>
      </c>
      <c r="DQ66" s="28">
        <f>Maret!DW66</f>
        <v>0</v>
      </c>
      <c r="DR66" s="28">
        <f>Maret!DX66</f>
        <v>0</v>
      </c>
      <c r="DS66" s="26">
        <f t="shared" si="695"/>
        <v>0</v>
      </c>
      <c r="DT66" s="25">
        <v>0</v>
      </c>
      <c r="DU66" s="25">
        <v>0</v>
      </c>
      <c r="DV66" s="26">
        <f t="shared" si="696"/>
        <v>0</v>
      </c>
      <c r="DW66" s="26">
        <f t="shared" ref="DW66:DX66" si="780">SUM(DQ66+DT66)</f>
        <v>0</v>
      </c>
      <c r="DX66" s="26">
        <f t="shared" si="780"/>
        <v>0</v>
      </c>
      <c r="DY66" s="27">
        <f t="shared" si="698"/>
        <v>0</v>
      </c>
      <c r="DZ66" s="30">
        <f>Maret!EF66</f>
        <v>0</v>
      </c>
      <c r="EA66" s="26">
        <f>Maret!EG66</f>
        <v>0</v>
      </c>
      <c r="EB66" s="26">
        <f t="shared" si="699"/>
        <v>0</v>
      </c>
      <c r="EC66" s="26"/>
      <c r="ED66" s="26"/>
      <c r="EE66" s="26">
        <f t="shared" si="700"/>
        <v>0</v>
      </c>
      <c r="EF66" s="26">
        <f t="shared" ref="EF66:EG66" si="781">SUM(DZ66+EC66)</f>
        <v>0</v>
      </c>
      <c r="EG66" s="26">
        <f t="shared" si="781"/>
        <v>0</v>
      </c>
      <c r="EH66" s="27">
        <f t="shared" si="702"/>
        <v>0</v>
      </c>
      <c r="EI66" s="30">
        <f>Maret!EO66</f>
        <v>0</v>
      </c>
      <c r="EJ66" s="26">
        <f>Maret!EP66</f>
        <v>0</v>
      </c>
      <c r="EK66" s="26">
        <f t="shared" si="703"/>
        <v>0</v>
      </c>
      <c r="EL66" s="26"/>
      <c r="EM66" s="25">
        <v>1</v>
      </c>
      <c r="EN66" s="26">
        <f t="shared" si="704"/>
        <v>1</v>
      </c>
      <c r="EO66" s="26">
        <f t="shared" ref="EO66:EP66" si="782">SUM(EI66+EL66)</f>
        <v>0</v>
      </c>
      <c r="EP66" s="26">
        <f t="shared" si="782"/>
        <v>1</v>
      </c>
      <c r="EQ66" s="27">
        <f t="shared" si="706"/>
        <v>1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30">
        <f>Maret!J67</f>
        <v>0</v>
      </c>
      <c r="E67" s="26">
        <f>Maret!K67</f>
        <v>0</v>
      </c>
      <c r="F67" s="26">
        <f t="shared" si="647"/>
        <v>0</v>
      </c>
      <c r="G67" s="92"/>
      <c r="H67" s="59">
        <v>2</v>
      </c>
      <c r="I67" s="26">
        <f t="shared" si="648"/>
        <v>2</v>
      </c>
      <c r="J67" s="26">
        <f t="shared" ref="J67:K67" si="783">SUM(D67+G67)</f>
        <v>0</v>
      </c>
      <c r="K67" s="26">
        <f t="shared" si="783"/>
        <v>2</v>
      </c>
      <c r="L67" s="27">
        <f t="shared" si="650"/>
        <v>2</v>
      </c>
      <c r="M67" s="28">
        <f>Maret!S67</f>
        <v>0</v>
      </c>
      <c r="N67" s="26">
        <f>Maret!T67</f>
        <v>0</v>
      </c>
      <c r="O67" s="26">
        <f t="shared" si="651"/>
        <v>0</v>
      </c>
      <c r="P67" s="26"/>
      <c r="Q67" s="26"/>
      <c r="R67" s="26">
        <f t="shared" si="652"/>
        <v>0</v>
      </c>
      <c r="S67" s="26">
        <f t="shared" ref="S67:T67" si="784">SUM(M67+P67)</f>
        <v>0</v>
      </c>
      <c r="T67" s="26">
        <f t="shared" si="784"/>
        <v>0</v>
      </c>
      <c r="U67" s="27">
        <f t="shared" si="654"/>
        <v>0</v>
      </c>
      <c r="V67" s="28">
        <f>Maret!AB67</f>
        <v>0</v>
      </c>
      <c r="W67" s="28">
        <f>Maret!AC67</f>
        <v>0</v>
      </c>
      <c r="X67" s="26">
        <f t="shared" si="655"/>
        <v>0</v>
      </c>
      <c r="Y67" s="26"/>
      <c r="Z67" s="26"/>
      <c r="AA67" s="26">
        <f t="shared" si="656"/>
        <v>0</v>
      </c>
      <c r="AB67" s="26">
        <f t="shared" ref="AB67:AC67" si="785">SUM(V67+Y67)</f>
        <v>0</v>
      </c>
      <c r="AC67" s="26">
        <f t="shared" si="785"/>
        <v>0</v>
      </c>
      <c r="AD67" s="27">
        <f t="shared" si="658"/>
        <v>0</v>
      </c>
      <c r="AE67" s="28">
        <f>Maret!AK67</f>
        <v>1</v>
      </c>
      <c r="AF67" s="28">
        <f>Maret!AL67</f>
        <v>0</v>
      </c>
      <c r="AG67" s="26">
        <f t="shared" si="659"/>
        <v>1</v>
      </c>
      <c r="AH67" s="25">
        <v>0</v>
      </c>
      <c r="AI67" s="25">
        <v>0</v>
      </c>
      <c r="AJ67" s="26">
        <f t="shared" si="660"/>
        <v>0</v>
      </c>
      <c r="AK67" s="26">
        <f t="shared" ref="AK67:AL67" si="786">SUM(AE67+AH67)</f>
        <v>1</v>
      </c>
      <c r="AL67" s="26">
        <f t="shared" si="786"/>
        <v>0</v>
      </c>
      <c r="AM67" s="27">
        <f t="shared" si="662"/>
        <v>1</v>
      </c>
      <c r="AN67" s="30">
        <f>Maret!AT67</f>
        <v>2</v>
      </c>
      <c r="AO67" s="26">
        <f>Maret!AU67</f>
        <v>18</v>
      </c>
      <c r="AP67" s="26">
        <f t="shared" si="663"/>
        <v>20</v>
      </c>
      <c r="AQ67" s="25">
        <v>0</v>
      </c>
      <c r="AR67" s="25">
        <v>5</v>
      </c>
      <c r="AS67" s="26">
        <f t="shared" si="664"/>
        <v>5</v>
      </c>
      <c r="AT67" s="26">
        <f t="shared" ref="AT67:AU67" si="787">SUM(AN67+AQ67)</f>
        <v>2</v>
      </c>
      <c r="AU67" s="26">
        <f t="shared" si="787"/>
        <v>23</v>
      </c>
      <c r="AV67" s="27">
        <f t="shared" si="666"/>
        <v>25</v>
      </c>
      <c r="AW67" s="28">
        <f>Maret!BC67</f>
        <v>0</v>
      </c>
      <c r="AX67" s="28">
        <f>Maret!BD67</f>
        <v>0</v>
      </c>
      <c r="AY67" s="26">
        <f t="shared" si="667"/>
        <v>0</v>
      </c>
      <c r="AZ67" s="25">
        <v>0</v>
      </c>
      <c r="BA67" s="25">
        <v>0</v>
      </c>
      <c r="BB67" s="26">
        <f t="shared" si="668"/>
        <v>0</v>
      </c>
      <c r="BC67" s="26">
        <f t="shared" ref="BC67:BD67" si="788">SUM(AW67+AZ67)</f>
        <v>0</v>
      </c>
      <c r="BD67" s="26">
        <f t="shared" si="788"/>
        <v>0</v>
      </c>
      <c r="BE67" s="27">
        <f t="shared" si="670"/>
        <v>0</v>
      </c>
      <c r="BF67" s="30">
        <f>Maret!BL67</f>
        <v>0</v>
      </c>
      <c r="BG67" s="26">
        <f>Maret!BM67</f>
        <v>12</v>
      </c>
      <c r="BH67" s="26">
        <f t="shared" si="671"/>
        <v>12</v>
      </c>
      <c r="BI67" s="60"/>
      <c r="BJ67" s="46">
        <v>0</v>
      </c>
      <c r="BK67" s="26">
        <f t="shared" si="672"/>
        <v>0</v>
      </c>
      <c r="BL67" s="26">
        <f t="shared" ref="BL67:BM67" si="789">SUM(BF67+BI67)</f>
        <v>0</v>
      </c>
      <c r="BM67" s="26">
        <f t="shared" si="789"/>
        <v>12</v>
      </c>
      <c r="BN67" s="27">
        <f t="shared" si="674"/>
        <v>12</v>
      </c>
      <c r="BO67" s="28">
        <f>Maret!BU67</f>
        <v>0</v>
      </c>
      <c r="BP67" s="28">
        <f>Maret!BV67</f>
        <v>0</v>
      </c>
      <c r="BQ67" s="26">
        <f t="shared" si="675"/>
        <v>0</v>
      </c>
      <c r="BR67" s="25">
        <v>0</v>
      </c>
      <c r="BS67" s="25">
        <v>0</v>
      </c>
      <c r="BT67" s="26">
        <f t="shared" si="774"/>
        <v>0</v>
      </c>
      <c r="BU67" s="26">
        <f t="shared" ref="BU67:BV67" si="790">SUM(BO67+BR67)</f>
        <v>0</v>
      </c>
      <c r="BV67" s="26">
        <f t="shared" si="790"/>
        <v>0</v>
      </c>
      <c r="BW67" s="27">
        <f t="shared" si="678"/>
        <v>0</v>
      </c>
      <c r="BX67" s="30">
        <f>Maret!CD67</f>
        <v>0</v>
      </c>
      <c r="BY67" s="26">
        <f>Maret!CE67</f>
        <v>1</v>
      </c>
      <c r="BZ67" s="26">
        <f t="shared" si="679"/>
        <v>1</v>
      </c>
      <c r="CA67" s="26"/>
      <c r="CB67" s="26"/>
      <c r="CC67" s="26">
        <f t="shared" si="680"/>
        <v>0</v>
      </c>
      <c r="CD67" s="26">
        <f t="shared" ref="CD67:CE67" si="791">SUM(BX67+CA67)</f>
        <v>0</v>
      </c>
      <c r="CE67" s="26">
        <f t="shared" si="791"/>
        <v>1</v>
      </c>
      <c r="CF67" s="27">
        <f t="shared" si="682"/>
        <v>1</v>
      </c>
      <c r="CG67" s="28">
        <f>Maret!CM67</f>
        <v>0</v>
      </c>
      <c r="CH67" s="28">
        <f>Maret!CN67</f>
        <v>0</v>
      </c>
      <c r="CI67" s="26">
        <f t="shared" si="683"/>
        <v>0</v>
      </c>
      <c r="CJ67" s="25">
        <v>0</v>
      </c>
      <c r="CK67" s="25">
        <v>0</v>
      </c>
      <c r="CL67" s="26">
        <f t="shared" si="684"/>
        <v>0</v>
      </c>
      <c r="CM67" s="26">
        <f t="shared" ref="CM67:CN67" si="792">SUM(CG67+CJ67)</f>
        <v>0</v>
      </c>
      <c r="CN67" s="26">
        <f t="shared" si="792"/>
        <v>0</v>
      </c>
      <c r="CO67" s="27">
        <f t="shared" si="686"/>
        <v>0</v>
      </c>
      <c r="CP67" s="95"/>
      <c r="CQ67" s="96">
        <f ca="1">IFERROR(__xludf.DUMMYFUNCTION("""COMPUTED_VALUE"""),30)</f>
        <v>30</v>
      </c>
      <c r="CR67" s="96">
        <f ca="1">IFERROR(__xludf.DUMMYFUNCTION("""COMPUTED_VALUE"""),30)</f>
        <v>30</v>
      </c>
      <c r="CS67" s="100"/>
      <c r="CT67" s="100">
        <f ca="1">IFERROR(__xludf.DUMMYFUNCTION("""COMPUTED_VALUE"""),8)</f>
        <v>8</v>
      </c>
      <c r="CU67" s="100">
        <f ca="1">IFERROR(__xludf.DUMMYFUNCTION("""COMPUTED_VALUE"""),8)</f>
        <v>8</v>
      </c>
      <c r="CV67" s="96"/>
      <c r="CW67" s="96">
        <f ca="1">IFERROR(__xludf.DUMMYFUNCTION("""COMPUTED_VALUE"""),38)</f>
        <v>38</v>
      </c>
      <c r="CX67" s="97">
        <f ca="1">IFERROR(__xludf.DUMMYFUNCTION("""COMPUTED_VALUE"""),38)</f>
        <v>38</v>
      </c>
      <c r="CY67" s="28">
        <f>Maret!DE67</f>
        <v>0</v>
      </c>
      <c r="CZ67" s="28">
        <f>Maret!DF67</f>
        <v>0</v>
      </c>
      <c r="DA67" s="26">
        <f t="shared" si="687"/>
        <v>0</v>
      </c>
      <c r="DB67" s="25">
        <v>0</v>
      </c>
      <c r="DC67" s="25">
        <v>0</v>
      </c>
      <c r="DD67" s="26">
        <f t="shared" si="688"/>
        <v>0</v>
      </c>
      <c r="DE67" s="26">
        <f t="shared" ref="DE67:DF67" si="793">SUM(CY67+DB67)</f>
        <v>0</v>
      </c>
      <c r="DF67" s="26">
        <f t="shared" si="793"/>
        <v>0</v>
      </c>
      <c r="DG67" s="27">
        <f t="shared" si="690"/>
        <v>0</v>
      </c>
      <c r="DH67" s="30">
        <f>Maret!DN67</f>
        <v>0</v>
      </c>
      <c r="DI67" s="25">
        <f>Maret!DO67</f>
        <v>15</v>
      </c>
      <c r="DJ67" s="26">
        <f t="shared" si="691"/>
        <v>15</v>
      </c>
      <c r="DK67" s="26"/>
      <c r="DL67" s="125">
        <v>5</v>
      </c>
      <c r="DM67" s="26">
        <f t="shared" si="692"/>
        <v>5</v>
      </c>
      <c r="DN67" s="26">
        <f t="shared" ref="DN67:DO67" si="794">SUM(DH67+DK67)</f>
        <v>0</v>
      </c>
      <c r="DO67" s="26">
        <f t="shared" si="794"/>
        <v>20</v>
      </c>
      <c r="DP67" s="27">
        <f t="shared" si="694"/>
        <v>20</v>
      </c>
      <c r="DQ67" s="28">
        <f>Maret!DW67</f>
        <v>0</v>
      </c>
      <c r="DR67" s="28">
        <f>Maret!DX67</f>
        <v>0</v>
      </c>
      <c r="DS67" s="26">
        <f t="shared" si="695"/>
        <v>0</v>
      </c>
      <c r="DT67" s="25">
        <v>0</v>
      </c>
      <c r="DU67" s="25">
        <v>0</v>
      </c>
      <c r="DV67" s="26">
        <f t="shared" si="696"/>
        <v>0</v>
      </c>
      <c r="DW67" s="26">
        <f t="shared" ref="DW67:DX67" si="795">SUM(DQ67+DT67)</f>
        <v>0</v>
      </c>
      <c r="DX67" s="26">
        <f t="shared" si="795"/>
        <v>0</v>
      </c>
      <c r="DY67" s="27">
        <f t="shared" si="698"/>
        <v>0</v>
      </c>
      <c r="DZ67" s="30">
        <f>Maret!EF67</f>
        <v>0</v>
      </c>
      <c r="EA67" s="26">
        <f>Maret!EG67</f>
        <v>0</v>
      </c>
      <c r="EB67" s="26">
        <f t="shared" si="699"/>
        <v>0</v>
      </c>
      <c r="EC67" s="26"/>
      <c r="ED67" s="26"/>
      <c r="EE67" s="26">
        <f t="shared" si="700"/>
        <v>0</v>
      </c>
      <c r="EF67" s="26">
        <f t="shared" ref="EF67:EG67" si="796">SUM(DZ67+EC67)</f>
        <v>0</v>
      </c>
      <c r="EG67" s="26">
        <f t="shared" si="796"/>
        <v>0</v>
      </c>
      <c r="EH67" s="27">
        <f t="shared" si="702"/>
        <v>0</v>
      </c>
      <c r="EI67" s="30">
        <f>Maret!EO67</f>
        <v>0</v>
      </c>
      <c r="EJ67" s="26">
        <f>Maret!EP67</f>
        <v>0</v>
      </c>
      <c r="EK67" s="26">
        <f t="shared" si="703"/>
        <v>0</v>
      </c>
      <c r="EL67" s="26"/>
      <c r="EM67" s="25">
        <v>1</v>
      </c>
      <c r="EN67" s="26">
        <f t="shared" si="704"/>
        <v>1</v>
      </c>
      <c r="EO67" s="26">
        <f t="shared" ref="EO67:EP67" si="797">SUM(EI67+EL67)</f>
        <v>0</v>
      </c>
      <c r="EP67" s="26">
        <f t="shared" si="797"/>
        <v>1</v>
      </c>
      <c r="EQ67" s="27">
        <f t="shared" si="706"/>
        <v>1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30">
        <f>Maret!J68</f>
        <v>0</v>
      </c>
      <c r="E68" s="26">
        <f>Maret!K68</f>
        <v>0</v>
      </c>
      <c r="F68" s="26">
        <f t="shared" si="647"/>
        <v>0</v>
      </c>
      <c r="G68" s="68">
        <v>0</v>
      </c>
      <c r="H68" s="59">
        <v>0</v>
      </c>
      <c r="I68" s="26">
        <f t="shared" si="648"/>
        <v>0</v>
      </c>
      <c r="J68" s="26">
        <f t="shared" ref="J68:K68" si="798">SUM(D68+G68)</f>
        <v>0</v>
      </c>
      <c r="K68" s="26">
        <f t="shared" si="798"/>
        <v>0</v>
      </c>
      <c r="L68" s="27">
        <f t="shared" si="650"/>
        <v>0</v>
      </c>
      <c r="M68" s="28">
        <f>Maret!S68</f>
        <v>0</v>
      </c>
      <c r="N68" s="26">
        <f>Maret!T68</f>
        <v>0</v>
      </c>
      <c r="O68" s="26">
        <f t="shared" si="651"/>
        <v>0</v>
      </c>
      <c r="P68" s="26"/>
      <c r="Q68" s="26"/>
      <c r="R68" s="26">
        <f t="shared" si="652"/>
        <v>0</v>
      </c>
      <c r="S68" s="26">
        <f t="shared" ref="S68:T68" si="799">SUM(M68+P68)</f>
        <v>0</v>
      </c>
      <c r="T68" s="26">
        <f t="shared" si="799"/>
        <v>0</v>
      </c>
      <c r="U68" s="27">
        <f t="shared" si="654"/>
        <v>0</v>
      </c>
      <c r="V68" s="28">
        <f>Maret!AB68</f>
        <v>0</v>
      </c>
      <c r="W68" s="28">
        <f>Maret!AC68</f>
        <v>0</v>
      </c>
      <c r="X68" s="26">
        <f t="shared" si="655"/>
        <v>0</v>
      </c>
      <c r="Y68" s="26"/>
      <c r="Z68" s="26"/>
      <c r="AA68" s="26">
        <f t="shared" si="656"/>
        <v>0</v>
      </c>
      <c r="AB68" s="26">
        <f t="shared" ref="AB68:AC68" si="800">SUM(V68+Y68)</f>
        <v>0</v>
      </c>
      <c r="AC68" s="26">
        <f t="shared" si="800"/>
        <v>0</v>
      </c>
      <c r="AD68" s="27">
        <f t="shared" si="658"/>
        <v>0</v>
      </c>
      <c r="AE68" s="28">
        <f>Maret!AK68</f>
        <v>0</v>
      </c>
      <c r="AF68" s="28">
        <f>Maret!AL68</f>
        <v>0</v>
      </c>
      <c r="AG68" s="26">
        <f t="shared" si="659"/>
        <v>0</v>
      </c>
      <c r="AH68" s="25">
        <v>0</v>
      </c>
      <c r="AI68" s="25">
        <v>0</v>
      </c>
      <c r="AJ68" s="26">
        <f t="shared" si="660"/>
        <v>0</v>
      </c>
      <c r="AK68" s="26">
        <f t="shared" ref="AK68:AL68" si="801">SUM(AE68+AH68)</f>
        <v>0</v>
      </c>
      <c r="AL68" s="26">
        <f t="shared" si="801"/>
        <v>0</v>
      </c>
      <c r="AM68" s="27">
        <f t="shared" si="662"/>
        <v>0</v>
      </c>
      <c r="AN68" s="30">
        <f>Maret!AT68</f>
        <v>0</v>
      </c>
      <c r="AO68" s="26">
        <f>Maret!AU68</f>
        <v>0</v>
      </c>
      <c r="AP68" s="26">
        <f t="shared" si="663"/>
        <v>0</v>
      </c>
      <c r="AQ68" s="25">
        <v>0</v>
      </c>
      <c r="AR68" s="25">
        <v>0</v>
      </c>
      <c r="AS68" s="26">
        <f t="shared" si="664"/>
        <v>0</v>
      </c>
      <c r="AT68" s="26">
        <f t="shared" ref="AT68:AU68" si="802">SUM(AN68+AQ68)</f>
        <v>0</v>
      </c>
      <c r="AU68" s="26">
        <f t="shared" si="802"/>
        <v>0</v>
      </c>
      <c r="AV68" s="27">
        <f t="shared" si="666"/>
        <v>0</v>
      </c>
      <c r="AW68" s="28">
        <f>Maret!BC68</f>
        <v>0</v>
      </c>
      <c r="AX68" s="28">
        <f>Maret!BD68</f>
        <v>0</v>
      </c>
      <c r="AY68" s="26">
        <f t="shared" si="667"/>
        <v>0</v>
      </c>
      <c r="AZ68" s="25">
        <v>0</v>
      </c>
      <c r="BA68" s="25">
        <v>0</v>
      </c>
      <c r="BB68" s="26">
        <f t="shared" si="668"/>
        <v>0</v>
      </c>
      <c r="BC68" s="26">
        <f t="shared" ref="BC68:BD68" si="803">SUM(AW68+AZ68)</f>
        <v>0</v>
      </c>
      <c r="BD68" s="26">
        <f t="shared" si="803"/>
        <v>0</v>
      </c>
      <c r="BE68" s="27">
        <f t="shared" si="670"/>
        <v>0</v>
      </c>
      <c r="BF68" s="30">
        <f>Maret!BL68</f>
        <v>0</v>
      </c>
      <c r="BG68" s="26">
        <f>Maret!BM68</f>
        <v>0</v>
      </c>
      <c r="BH68" s="26">
        <f t="shared" si="671"/>
        <v>0</v>
      </c>
      <c r="BI68" s="48">
        <v>0</v>
      </c>
      <c r="BJ68" s="48">
        <v>0</v>
      </c>
      <c r="BK68" s="26">
        <f t="shared" si="672"/>
        <v>0</v>
      </c>
      <c r="BL68" s="26">
        <f t="shared" ref="BL68:BM68" si="804">SUM(BF68+BI68)</f>
        <v>0</v>
      </c>
      <c r="BM68" s="26">
        <f t="shared" si="804"/>
        <v>0</v>
      </c>
      <c r="BN68" s="27">
        <f t="shared" si="674"/>
        <v>0</v>
      </c>
      <c r="BO68" s="28">
        <f>Maret!BU68</f>
        <v>0</v>
      </c>
      <c r="BP68" s="28">
        <f>Maret!BV68</f>
        <v>0</v>
      </c>
      <c r="BQ68" s="26">
        <f t="shared" si="675"/>
        <v>0</v>
      </c>
      <c r="BR68" s="25">
        <v>0</v>
      </c>
      <c r="BS68" s="25">
        <v>0</v>
      </c>
      <c r="BT68" s="26">
        <f t="shared" si="774"/>
        <v>0</v>
      </c>
      <c r="BU68" s="26">
        <f t="shared" ref="BU68:BV68" si="805">SUM(BO68+BR68)</f>
        <v>0</v>
      </c>
      <c r="BV68" s="26">
        <f t="shared" si="805"/>
        <v>0</v>
      </c>
      <c r="BW68" s="27">
        <f t="shared" si="678"/>
        <v>0</v>
      </c>
      <c r="BX68" s="30">
        <f>Maret!CD68</f>
        <v>0</v>
      </c>
      <c r="BY68" s="26">
        <f>Maret!CE68</f>
        <v>0</v>
      </c>
      <c r="BZ68" s="26">
        <f t="shared" si="679"/>
        <v>0</v>
      </c>
      <c r="CA68" s="26"/>
      <c r="CB68" s="26"/>
      <c r="CC68" s="26">
        <f t="shared" si="680"/>
        <v>0</v>
      </c>
      <c r="CD68" s="26">
        <f t="shared" ref="CD68:CE68" si="806">SUM(BX68+CA68)</f>
        <v>0</v>
      </c>
      <c r="CE68" s="26">
        <f t="shared" si="806"/>
        <v>0</v>
      </c>
      <c r="CF68" s="27">
        <f t="shared" si="682"/>
        <v>0</v>
      </c>
      <c r="CG68" s="28">
        <f>Maret!CM68</f>
        <v>0</v>
      </c>
      <c r="CH68" s="28">
        <f>Maret!CN68</f>
        <v>0</v>
      </c>
      <c r="CI68" s="26">
        <f t="shared" si="683"/>
        <v>0</v>
      </c>
      <c r="CJ68" s="25">
        <v>0</v>
      </c>
      <c r="CK68" s="25">
        <v>0</v>
      </c>
      <c r="CL68" s="26">
        <f t="shared" si="684"/>
        <v>0</v>
      </c>
      <c r="CM68" s="26">
        <f t="shared" ref="CM68:CN68" si="807">SUM(CG68+CJ68)</f>
        <v>0</v>
      </c>
      <c r="CN68" s="26">
        <f t="shared" si="807"/>
        <v>0</v>
      </c>
      <c r="CO68" s="27">
        <f t="shared" si="686"/>
        <v>0</v>
      </c>
      <c r="CP68" s="95">
        <f ca="1">IFERROR(__xludf.DUMMYFUNCTION("""COMPUTED_VALUE"""),0)</f>
        <v>0</v>
      </c>
      <c r="CQ68" s="96">
        <f ca="1">IFERROR(__xludf.DUMMYFUNCTION("""COMPUTED_VALUE"""),0)</f>
        <v>0</v>
      </c>
      <c r="CR68" s="96">
        <f ca="1">IFERROR(__xludf.DUMMYFUNCTION("""COMPUTED_VALUE"""),0)</f>
        <v>0</v>
      </c>
      <c r="CS68" s="100">
        <f ca="1">IFERROR(__xludf.DUMMYFUNCTION("""COMPUTED_VALUE"""),0)</f>
        <v>0</v>
      </c>
      <c r="CT68" s="100">
        <f ca="1">IFERROR(__xludf.DUMMYFUNCTION("""COMPUTED_VALUE"""),0)</f>
        <v>0</v>
      </c>
      <c r="CU68" s="100">
        <f ca="1">IFERROR(__xludf.DUMMYFUNCTION("""COMPUTED_VALUE"""),0)</f>
        <v>0</v>
      </c>
      <c r="CV68" s="96">
        <f ca="1">IFERROR(__xludf.DUMMYFUNCTION("""COMPUTED_VALUE"""),0)</f>
        <v>0</v>
      </c>
      <c r="CW68" s="96">
        <f ca="1">IFERROR(__xludf.DUMMYFUNCTION("""COMPUTED_VALUE"""),0)</f>
        <v>0</v>
      </c>
      <c r="CX68" s="97">
        <f ca="1">IFERROR(__xludf.DUMMYFUNCTION("""COMPUTED_VALUE"""),0)</f>
        <v>0</v>
      </c>
      <c r="CY68" s="28">
        <f>Maret!DE68</f>
        <v>0</v>
      </c>
      <c r="CZ68" s="28">
        <f>Maret!DF68</f>
        <v>0</v>
      </c>
      <c r="DA68" s="26">
        <f t="shared" si="687"/>
        <v>0</v>
      </c>
      <c r="DB68" s="25">
        <v>0</v>
      </c>
      <c r="DC68" s="25">
        <v>0</v>
      </c>
      <c r="DD68" s="26">
        <f t="shared" si="688"/>
        <v>0</v>
      </c>
      <c r="DE68" s="26">
        <f t="shared" ref="DE68:DF68" si="808">SUM(CY68+DB68)</f>
        <v>0</v>
      </c>
      <c r="DF68" s="26">
        <f t="shared" si="808"/>
        <v>0</v>
      </c>
      <c r="DG68" s="27">
        <f t="shared" si="690"/>
        <v>0</v>
      </c>
      <c r="DH68" s="30">
        <f>Maret!DN68</f>
        <v>0</v>
      </c>
      <c r="DI68" s="25">
        <f>Maret!DO68</f>
        <v>0</v>
      </c>
      <c r="DJ68" s="26">
        <f t="shared" si="691"/>
        <v>0</v>
      </c>
      <c r="DK68" s="26"/>
      <c r="DL68" s="26"/>
      <c r="DM68" s="26">
        <f t="shared" si="692"/>
        <v>0</v>
      </c>
      <c r="DN68" s="26">
        <f t="shared" ref="DN68:DO68" si="809">SUM(DH68+DK68)</f>
        <v>0</v>
      </c>
      <c r="DO68" s="26">
        <f t="shared" si="809"/>
        <v>0</v>
      </c>
      <c r="DP68" s="27">
        <f t="shared" si="694"/>
        <v>0</v>
      </c>
      <c r="DQ68" s="28">
        <f>Maret!DW68</f>
        <v>0</v>
      </c>
      <c r="DR68" s="28">
        <f>Maret!DX68</f>
        <v>0</v>
      </c>
      <c r="DS68" s="26">
        <f t="shared" si="695"/>
        <v>0</v>
      </c>
      <c r="DT68" s="25">
        <v>0</v>
      </c>
      <c r="DU68" s="25">
        <v>0</v>
      </c>
      <c r="DV68" s="26">
        <f t="shared" si="696"/>
        <v>0</v>
      </c>
      <c r="DW68" s="26">
        <f t="shared" ref="DW68:DX68" si="810">SUM(DQ68+DT68)</f>
        <v>0</v>
      </c>
      <c r="DX68" s="26">
        <f t="shared" si="810"/>
        <v>0</v>
      </c>
      <c r="DY68" s="27">
        <f t="shared" si="698"/>
        <v>0</v>
      </c>
      <c r="DZ68" s="30">
        <f>Maret!EF68</f>
        <v>0</v>
      </c>
      <c r="EA68" s="26">
        <f>Maret!EG68</f>
        <v>0</v>
      </c>
      <c r="EB68" s="26">
        <f t="shared" si="699"/>
        <v>0</v>
      </c>
      <c r="EC68" s="26"/>
      <c r="ED68" s="26"/>
      <c r="EE68" s="26">
        <f t="shared" si="700"/>
        <v>0</v>
      </c>
      <c r="EF68" s="26">
        <f t="shared" ref="EF68:EG68" si="811">SUM(DZ68+EC68)</f>
        <v>0</v>
      </c>
      <c r="EG68" s="26">
        <f t="shared" si="811"/>
        <v>0</v>
      </c>
      <c r="EH68" s="27">
        <f t="shared" si="702"/>
        <v>0</v>
      </c>
      <c r="EI68" s="30">
        <f>Maret!EO68</f>
        <v>0</v>
      </c>
      <c r="EJ68" s="26">
        <f>Maret!EP68</f>
        <v>0</v>
      </c>
      <c r="EK68" s="26">
        <f t="shared" si="703"/>
        <v>0</v>
      </c>
      <c r="EL68" s="26"/>
      <c r="EM68" s="26"/>
      <c r="EN68" s="26">
        <f t="shared" si="704"/>
        <v>0</v>
      </c>
      <c r="EO68" s="26">
        <f t="shared" ref="EO68:EP68" si="812">SUM(EI68+EL68)</f>
        <v>0</v>
      </c>
      <c r="EP68" s="26">
        <f t="shared" si="812"/>
        <v>0</v>
      </c>
      <c r="EQ68" s="27">
        <f t="shared" si="706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30">
        <f>Maret!J69</f>
        <v>283</v>
      </c>
      <c r="E69" s="26">
        <f>Maret!K69</f>
        <v>416</v>
      </c>
      <c r="F69" s="26">
        <f t="shared" si="647"/>
        <v>699</v>
      </c>
      <c r="G69" s="48">
        <v>7</v>
      </c>
      <c r="H69" s="46">
        <v>4</v>
      </c>
      <c r="I69" s="26">
        <f t="shared" si="648"/>
        <v>11</v>
      </c>
      <c r="J69" s="26">
        <f t="shared" ref="J69:K69" si="813">SUM(D69+G69)</f>
        <v>290</v>
      </c>
      <c r="K69" s="26">
        <f t="shared" si="813"/>
        <v>420</v>
      </c>
      <c r="L69" s="27">
        <f t="shared" si="650"/>
        <v>710</v>
      </c>
      <c r="M69" s="28">
        <f>Maret!S69</f>
        <v>275</v>
      </c>
      <c r="N69" s="26">
        <f>Maret!T69</f>
        <v>593</v>
      </c>
      <c r="O69" s="26">
        <f t="shared" si="651"/>
        <v>868</v>
      </c>
      <c r="P69" s="25">
        <v>8</v>
      </c>
      <c r="Q69" s="25">
        <v>60</v>
      </c>
      <c r="R69" s="26">
        <f t="shared" si="652"/>
        <v>68</v>
      </c>
      <c r="S69" s="26">
        <f t="shared" ref="S69:T69" si="814">SUM(M69+P69)</f>
        <v>283</v>
      </c>
      <c r="T69" s="26">
        <f t="shared" si="814"/>
        <v>653</v>
      </c>
      <c r="U69" s="27">
        <f t="shared" si="654"/>
        <v>936</v>
      </c>
      <c r="V69" s="28">
        <f>Maret!AB69</f>
        <v>173</v>
      </c>
      <c r="W69" s="28">
        <f>Maret!AC69</f>
        <v>248</v>
      </c>
      <c r="X69" s="26">
        <f t="shared" si="655"/>
        <v>421</v>
      </c>
      <c r="Y69" s="48">
        <v>1</v>
      </c>
      <c r="Z69" s="46">
        <v>1</v>
      </c>
      <c r="AA69" s="26">
        <f t="shared" si="656"/>
        <v>2</v>
      </c>
      <c r="AB69" s="26">
        <f t="shared" ref="AB69:AC69" si="815">SUM(V69+Y69)</f>
        <v>174</v>
      </c>
      <c r="AC69" s="26">
        <f t="shared" si="815"/>
        <v>249</v>
      </c>
      <c r="AD69" s="27">
        <f t="shared" si="658"/>
        <v>423</v>
      </c>
      <c r="AE69" s="28">
        <f>Maret!AK69</f>
        <v>195</v>
      </c>
      <c r="AF69" s="28">
        <f>Maret!AL69</f>
        <v>306</v>
      </c>
      <c r="AG69" s="26">
        <f t="shared" si="659"/>
        <v>501</v>
      </c>
      <c r="AH69" s="26"/>
      <c r="AI69" s="26"/>
      <c r="AJ69" s="26">
        <f t="shared" si="660"/>
        <v>0</v>
      </c>
      <c r="AK69" s="26">
        <f t="shared" ref="AK69:AL69" si="816">SUM(AE69+AH69)</f>
        <v>195</v>
      </c>
      <c r="AL69" s="26">
        <f t="shared" si="816"/>
        <v>306</v>
      </c>
      <c r="AM69" s="27">
        <f t="shared" si="662"/>
        <v>501</v>
      </c>
      <c r="AN69" s="30">
        <f>Maret!AT69</f>
        <v>226</v>
      </c>
      <c r="AO69" s="26">
        <f>Maret!AU69</f>
        <v>295</v>
      </c>
      <c r="AP69" s="26">
        <f t="shared" si="663"/>
        <v>521</v>
      </c>
      <c r="AQ69" s="25">
        <v>0</v>
      </c>
      <c r="AR69" s="25">
        <v>1</v>
      </c>
      <c r="AS69" s="26">
        <f t="shared" si="664"/>
        <v>1</v>
      </c>
      <c r="AT69" s="26">
        <f t="shared" ref="AT69:AU69" si="817">SUM(AN69+AQ69)</f>
        <v>226</v>
      </c>
      <c r="AU69" s="26">
        <f t="shared" si="817"/>
        <v>296</v>
      </c>
      <c r="AV69" s="27">
        <f t="shared" si="666"/>
        <v>522</v>
      </c>
      <c r="AW69" s="28">
        <f>Maret!BC69</f>
        <v>127</v>
      </c>
      <c r="AX69" s="28">
        <f>Maret!BD69</f>
        <v>184</v>
      </c>
      <c r="AY69" s="26">
        <f t="shared" si="667"/>
        <v>311</v>
      </c>
      <c r="AZ69" s="25">
        <v>21</v>
      </c>
      <c r="BA69" s="25">
        <v>18</v>
      </c>
      <c r="BB69" s="26">
        <f t="shared" si="668"/>
        <v>39</v>
      </c>
      <c r="BC69" s="26">
        <f t="shared" ref="BC69:BD69" si="818">SUM(AW69+AZ69)</f>
        <v>148</v>
      </c>
      <c r="BD69" s="26">
        <f t="shared" si="818"/>
        <v>202</v>
      </c>
      <c r="BE69" s="27">
        <f t="shared" si="670"/>
        <v>350</v>
      </c>
      <c r="BF69" s="30">
        <f>Maret!BL69</f>
        <v>687</v>
      </c>
      <c r="BG69" s="26">
        <f>Maret!BM69</f>
        <v>744</v>
      </c>
      <c r="BH69" s="26">
        <f t="shared" si="671"/>
        <v>1431</v>
      </c>
      <c r="BI69" s="48">
        <v>5</v>
      </c>
      <c r="BJ69" s="46">
        <v>11</v>
      </c>
      <c r="BK69" s="26">
        <f t="shared" si="672"/>
        <v>16</v>
      </c>
      <c r="BL69" s="26">
        <f t="shared" ref="BL69:BM69" si="819">SUM(BF69+BI69)</f>
        <v>692</v>
      </c>
      <c r="BM69" s="26">
        <f t="shared" si="819"/>
        <v>755</v>
      </c>
      <c r="BN69" s="27">
        <f t="shared" si="674"/>
        <v>1447</v>
      </c>
      <c r="BO69" s="28">
        <f>Maret!BU69</f>
        <v>0</v>
      </c>
      <c r="BP69" s="28">
        <f>Maret!BV69</f>
        <v>0</v>
      </c>
      <c r="BQ69" s="26">
        <f t="shared" si="675"/>
        <v>0</v>
      </c>
      <c r="BR69" s="26"/>
      <c r="BS69" s="26"/>
      <c r="BT69" s="26">
        <f t="shared" si="774"/>
        <v>0</v>
      </c>
      <c r="BU69" s="26">
        <f t="shared" ref="BU69:BV69" si="820">SUM(BO69+BR69)</f>
        <v>0</v>
      </c>
      <c r="BV69" s="26">
        <f t="shared" si="820"/>
        <v>0</v>
      </c>
      <c r="BW69" s="27">
        <f t="shared" si="678"/>
        <v>0</v>
      </c>
      <c r="BX69" s="30">
        <f>Maret!CD69</f>
        <v>334</v>
      </c>
      <c r="BY69" s="26">
        <f>Maret!CE69</f>
        <v>554</v>
      </c>
      <c r="BZ69" s="26">
        <f t="shared" si="679"/>
        <v>888</v>
      </c>
      <c r="CA69" s="25">
        <v>1</v>
      </c>
      <c r="CB69" s="25">
        <v>6</v>
      </c>
      <c r="CC69" s="26">
        <f t="shared" si="680"/>
        <v>7</v>
      </c>
      <c r="CD69" s="26">
        <f t="shared" ref="CD69:CE69" si="821">SUM(BX69+CA69)</f>
        <v>335</v>
      </c>
      <c r="CE69" s="26">
        <f t="shared" si="821"/>
        <v>560</v>
      </c>
      <c r="CF69" s="27">
        <f t="shared" si="682"/>
        <v>895</v>
      </c>
      <c r="CG69" s="28">
        <f>Maret!CM69</f>
        <v>14</v>
      </c>
      <c r="CH69" s="28">
        <f>Maret!CN69</f>
        <v>36</v>
      </c>
      <c r="CI69" s="26">
        <f t="shared" si="683"/>
        <v>50</v>
      </c>
      <c r="CJ69" s="25">
        <v>0</v>
      </c>
      <c r="CK69" s="25">
        <v>0</v>
      </c>
      <c r="CL69" s="26">
        <f t="shared" si="684"/>
        <v>0</v>
      </c>
      <c r="CM69" s="26">
        <f t="shared" ref="CM69:CN69" si="822">SUM(CG69+CJ69)</f>
        <v>14</v>
      </c>
      <c r="CN69" s="26">
        <f t="shared" si="822"/>
        <v>36</v>
      </c>
      <c r="CO69" s="27">
        <f t="shared" si="686"/>
        <v>50</v>
      </c>
      <c r="CP69" s="95">
        <f ca="1">IFERROR(__xludf.DUMMYFUNCTION("""COMPUTED_VALUE"""),511)</f>
        <v>511</v>
      </c>
      <c r="CQ69" s="96">
        <f ca="1">IFERROR(__xludf.DUMMYFUNCTION("""COMPUTED_VALUE"""),749)</f>
        <v>749</v>
      </c>
      <c r="CR69" s="96">
        <f ca="1">IFERROR(__xludf.DUMMYFUNCTION("""COMPUTED_VALUE"""),1260)</f>
        <v>1260</v>
      </c>
      <c r="CS69" s="100">
        <f ca="1">IFERROR(__xludf.DUMMYFUNCTION("""COMPUTED_VALUE"""),11)</f>
        <v>11</v>
      </c>
      <c r="CT69" s="100">
        <f ca="1">IFERROR(__xludf.DUMMYFUNCTION("""COMPUTED_VALUE"""),17)</f>
        <v>17</v>
      </c>
      <c r="CU69" s="100">
        <f ca="1">IFERROR(__xludf.DUMMYFUNCTION("""COMPUTED_VALUE"""),28)</f>
        <v>28</v>
      </c>
      <c r="CV69" s="96">
        <f ca="1">IFERROR(__xludf.DUMMYFUNCTION("""COMPUTED_VALUE"""),522)</f>
        <v>522</v>
      </c>
      <c r="CW69" s="96">
        <f ca="1">IFERROR(__xludf.DUMMYFUNCTION("""COMPUTED_VALUE"""),766)</f>
        <v>766</v>
      </c>
      <c r="CX69" s="97">
        <f ca="1">IFERROR(__xludf.DUMMYFUNCTION("""COMPUTED_VALUE"""),1288)</f>
        <v>1288</v>
      </c>
      <c r="CY69" s="28">
        <f>Maret!DE69</f>
        <v>217</v>
      </c>
      <c r="CZ69" s="28">
        <f>Maret!DF69</f>
        <v>384</v>
      </c>
      <c r="DA69" s="26">
        <f t="shared" si="687"/>
        <v>601</v>
      </c>
      <c r="DB69" s="25">
        <v>5</v>
      </c>
      <c r="DC69" s="25">
        <v>6</v>
      </c>
      <c r="DD69" s="26">
        <f t="shared" si="688"/>
        <v>11</v>
      </c>
      <c r="DE69" s="26">
        <f t="shared" ref="DE69:DF69" si="823">SUM(CY69+DB69)</f>
        <v>222</v>
      </c>
      <c r="DF69" s="26">
        <f t="shared" si="823"/>
        <v>390</v>
      </c>
      <c r="DG69" s="27">
        <f t="shared" si="690"/>
        <v>612</v>
      </c>
      <c r="DH69" s="30">
        <f>Maret!DN69</f>
        <v>47</v>
      </c>
      <c r="DI69" s="25">
        <f>Maret!DO69</f>
        <v>115</v>
      </c>
      <c r="DJ69" s="26">
        <f t="shared" si="691"/>
        <v>162</v>
      </c>
      <c r="DK69" s="26"/>
      <c r="DL69" s="26"/>
      <c r="DM69" s="26">
        <f t="shared" si="692"/>
        <v>0</v>
      </c>
      <c r="DN69" s="26">
        <f t="shared" ref="DN69:DO69" si="824">SUM(DH69+DK69)</f>
        <v>47</v>
      </c>
      <c r="DO69" s="26">
        <f t="shared" si="824"/>
        <v>115</v>
      </c>
      <c r="DP69" s="27">
        <f t="shared" si="694"/>
        <v>162</v>
      </c>
      <c r="DQ69" s="28">
        <f>Maret!DW69</f>
        <v>495</v>
      </c>
      <c r="DR69" s="28">
        <f>Maret!DX69</f>
        <v>728</v>
      </c>
      <c r="DS69" s="26">
        <f t="shared" si="695"/>
        <v>1223</v>
      </c>
      <c r="DT69" s="25">
        <v>3</v>
      </c>
      <c r="DU69" s="25">
        <v>1</v>
      </c>
      <c r="DV69" s="26">
        <f t="shared" si="696"/>
        <v>4</v>
      </c>
      <c r="DW69" s="26">
        <f t="shared" ref="DW69:DX69" si="825">SUM(DQ69+DT69)</f>
        <v>498</v>
      </c>
      <c r="DX69" s="26">
        <f t="shared" si="825"/>
        <v>729</v>
      </c>
      <c r="DY69" s="27">
        <f t="shared" si="698"/>
        <v>1227</v>
      </c>
      <c r="DZ69" s="30">
        <f>Maret!EF69</f>
        <v>0</v>
      </c>
      <c r="EA69" s="26">
        <f>Maret!EG69</f>
        <v>0</v>
      </c>
      <c r="EB69" s="26">
        <f t="shared" si="699"/>
        <v>0</v>
      </c>
      <c r="EC69" s="26"/>
      <c r="ED69" s="26"/>
      <c r="EE69" s="26">
        <f t="shared" si="700"/>
        <v>0</v>
      </c>
      <c r="EF69" s="26">
        <f t="shared" ref="EF69:EG69" si="826">SUM(DZ69+EC69)</f>
        <v>0</v>
      </c>
      <c r="EG69" s="26">
        <f t="shared" si="826"/>
        <v>0</v>
      </c>
      <c r="EH69" s="27">
        <f t="shared" si="702"/>
        <v>0</v>
      </c>
      <c r="EI69" s="30">
        <f>Maret!EO69</f>
        <v>537</v>
      </c>
      <c r="EJ69" s="26">
        <f>Maret!EP69</f>
        <v>716</v>
      </c>
      <c r="EK69" s="26">
        <f t="shared" si="703"/>
        <v>1253</v>
      </c>
      <c r="EL69" s="25">
        <v>22</v>
      </c>
      <c r="EM69" s="25">
        <v>25</v>
      </c>
      <c r="EN69" s="26">
        <f t="shared" si="704"/>
        <v>47</v>
      </c>
      <c r="EO69" s="26">
        <f t="shared" ref="EO69:EP69" si="827">SUM(EI69+EL69)</f>
        <v>559</v>
      </c>
      <c r="EP69" s="26">
        <f t="shared" si="827"/>
        <v>741</v>
      </c>
      <c r="EQ69" s="27">
        <f t="shared" si="706"/>
        <v>1300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270">
        <f>Maret!S70</f>
        <v>0</v>
      </c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6"/>
    </row>
    <row r="71" spans="1:156" ht="14">
      <c r="A71" s="276" t="s">
        <v>86</v>
      </c>
      <c r="B71" s="256"/>
      <c r="C71" s="52" t="s">
        <v>87</v>
      </c>
      <c r="D71" s="40"/>
      <c r="E71" s="41"/>
      <c r="F71" s="41"/>
      <c r="G71" s="41"/>
      <c r="H71" s="41"/>
      <c r="I71" s="41"/>
      <c r="J71" s="41"/>
      <c r="K71" s="41"/>
      <c r="L71" s="41"/>
      <c r="M71" s="28">
        <f>Maret!S71</f>
        <v>0</v>
      </c>
      <c r="N71" s="26">
        <f>Maret!T71</f>
        <v>0</v>
      </c>
      <c r="O71" s="41"/>
      <c r="P71" s="41"/>
      <c r="Q71" s="41"/>
      <c r="R71" s="41"/>
      <c r="S71" s="41"/>
      <c r="T71" s="41"/>
      <c r="U71" s="41"/>
      <c r="V71" s="28">
        <f>Maret!AB71</f>
        <v>0</v>
      </c>
      <c r="W71" s="28">
        <f>Maret!AC71</f>
        <v>0</v>
      </c>
      <c r="X71" s="41"/>
      <c r="Y71" s="41"/>
      <c r="Z71" s="41"/>
      <c r="AA71" s="41"/>
      <c r="AB71" s="41"/>
      <c r="AC71" s="41"/>
      <c r="AD71" s="41"/>
      <c r="AE71" s="28">
        <f>Maret!AK71</f>
        <v>0</v>
      </c>
      <c r="AF71" s="28">
        <f>Maret!AL71</f>
        <v>0</v>
      </c>
      <c r="AG71" s="41"/>
      <c r="AH71" s="41"/>
      <c r="AI71" s="41"/>
      <c r="AJ71" s="41"/>
      <c r="AK71" s="41"/>
      <c r="AL71" s="41"/>
      <c r="AM71" s="41"/>
      <c r="AN71" s="30">
        <f>Maret!AT71</f>
        <v>0</v>
      </c>
      <c r="AO71" s="26">
        <f>Maret!AU71</f>
        <v>0</v>
      </c>
      <c r="AP71" s="41"/>
      <c r="AQ71" s="41"/>
      <c r="AR71" s="41"/>
      <c r="AS71" s="41"/>
      <c r="AT71" s="41"/>
      <c r="AU71" s="41"/>
      <c r="AV71" s="41"/>
      <c r="AW71" s="28">
        <f>Maret!BC71</f>
        <v>0</v>
      </c>
      <c r="AX71" s="28">
        <f>Maret!BD71</f>
        <v>0</v>
      </c>
      <c r="AY71" s="41"/>
      <c r="AZ71" s="41"/>
      <c r="BA71" s="41"/>
      <c r="BB71" s="41"/>
      <c r="BC71" s="41"/>
      <c r="BD71" s="41"/>
      <c r="BE71" s="41"/>
      <c r="BF71" s="30">
        <f>Maret!BL71</f>
        <v>0</v>
      </c>
      <c r="BG71" s="26">
        <f>Maret!BM71</f>
        <v>0</v>
      </c>
      <c r="BH71" s="41"/>
      <c r="BI71" s="41"/>
      <c r="BJ71" s="41"/>
      <c r="BK71" s="41"/>
      <c r="BL71" s="41"/>
      <c r="BM71" s="41"/>
      <c r="BN71" s="41"/>
      <c r="BO71" s="28">
        <f>Maret!BU71</f>
        <v>0</v>
      </c>
      <c r="BP71" s="28">
        <f>Maret!BV71</f>
        <v>0</v>
      </c>
      <c r="BQ71" s="41"/>
      <c r="BR71" s="41"/>
      <c r="BS71" s="41"/>
      <c r="BT71" s="41"/>
      <c r="BU71" s="41"/>
      <c r="BV71" s="41"/>
      <c r="BW71" s="41"/>
      <c r="BX71" s="30">
        <f>Maret!CD71</f>
        <v>0</v>
      </c>
      <c r="BY71" s="26">
        <f>Maret!CE71</f>
        <v>0</v>
      </c>
      <c r="BZ71" s="41"/>
      <c r="CA71" s="41"/>
      <c r="CB71" s="41"/>
      <c r="CC71" s="41"/>
      <c r="CD71" s="41"/>
      <c r="CE71" s="41"/>
      <c r="CF71" s="41"/>
      <c r="CG71" s="28">
        <f>Maret!CM71</f>
        <v>0</v>
      </c>
      <c r="CH71" s="28">
        <f>Maret!CN71</f>
        <v>0</v>
      </c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28">
        <f>Maret!DE71</f>
        <v>0</v>
      </c>
      <c r="CZ71" s="28">
        <f>Maret!DF71</f>
        <v>0</v>
      </c>
      <c r="DA71" s="41"/>
      <c r="DB71" s="41"/>
      <c r="DC71" s="41"/>
      <c r="DD71" s="41"/>
      <c r="DE71" s="41"/>
      <c r="DF71" s="41"/>
      <c r="DG71" s="41"/>
      <c r="DH71" s="30">
        <f>Maret!DN71</f>
        <v>0</v>
      </c>
      <c r="DI71" s="25">
        <f>Maret!DO71</f>
        <v>0</v>
      </c>
      <c r="DJ71" s="41"/>
      <c r="DK71" s="41"/>
      <c r="DL71" s="41"/>
      <c r="DM71" s="41"/>
      <c r="DN71" s="41"/>
      <c r="DO71" s="41"/>
      <c r="DP71" s="41"/>
      <c r="DQ71" s="28">
        <f>Maret!DW71</f>
        <v>0</v>
      </c>
      <c r="DR71" s="28">
        <f>Maret!DX71</f>
        <v>0</v>
      </c>
      <c r="DS71" s="41"/>
      <c r="DT71" s="41"/>
      <c r="DU71" s="41"/>
      <c r="DV71" s="41"/>
      <c r="DW71" s="41"/>
      <c r="DX71" s="41"/>
      <c r="DY71" s="41"/>
      <c r="DZ71" s="30">
        <f>Maret!EF71</f>
        <v>0</v>
      </c>
      <c r="EA71" s="26">
        <f>Maret!EG71</f>
        <v>0</v>
      </c>
      <c r="EB71" s="41"/>
      <c r="EC71" s="41"/>
      <c r="ED71" s="41"/>
      <c r="EE71" s="41"/>
      <c r="EF71" s="41"/>
      <c r="EG71" s="41"/>
      <c r="EH71" s="41"/>
      <c r="EI71" s="30">
        <f>Maret!EO71</f>
        <v>0</v>
      </c>
      <c r="EJ71" s="26">
        <f>Maret!EP71</f>
        <v>0</v>
      </c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28"/>
    </row>
    <row r="72" spans="1:156" ht="14">
      <c r="A72" s="45" t="s">
        <v>86</v>
      </c>
      <c r="B72" s="46">
        <v>1</v>
      </c>
      <c r="C72" s="57" t="s">
        <v>88</v>
      </c>
      <c r="D72" s="30">
        <f>Maret!J72</f>
        <v>0</v>
      </c>
      <c r="E72" s="26">
        <f>Maret!K72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8">SUM(D72+G72)</f>
        <v>0</v>
      </c>
      <c r="K72" s="26">
        <f t="shared" si="828"/>
        <v>0</v>
      </c>
      <c r="L72" s="27">
        <f>SUM(J72:K72)</f>
        <v>0</v>
      </c>
      <c r="M72" s="28">
        <f>Maret!S72</f>
        <v>9</v>
      </c>
      <c r="N72" s="26">
        <f>Maret!T72</f>
        <v>53</v>
      </c>
      <c r="O72" s="26">
        <f>SUM(M72:N72)</f>
        <v>62</v>
      </c>
      <c r="P72" s="25">
        <v>4</v>
      </c>
      <c r="Q72" s="25">
        <v>14</v>
      </c>
      <c r="R72" s="26">
        <f>SUM(P72:Q72)</f>
        <v>18</v>
      </c>
      <c r="S72" s="26">
        <f t="shared" ref="S72:T72" si="829">SUM(M72+P72)</f>
        <v>13</v>
      </c>
      <c r="T72" s="26">
        <f t="shared" si="829"/>
        <v>67</v>
      </c>
      <c r="U72" s="27">
        <f>SUM(S72:T72)</f>
        <v>80</v>
      </c>
      <c r="V72" s="28">
        <f>Maret!AB72</f>
        <v>18</v>
      </c>
      <c r="W72" s="28">
        <f>Maret!AC72</f>
        <v>13</v>
      </c>
      <c r="X72" s="26">
        <f>SUM(V72:W72)</f>
        <v>31</v>
      </c>
      <c r="Y72" s="48">
        <v>5</v>
      </c>
      <c r="Z72" s="46">
        <v>4</v>
      </c>
      <c r="AA72" s="26">
        <f>SUM(Y72:Z72)</f>
        <v>9</v>
      </c>
      <c r="AB72" s="26">
        <f t="shared" ref="AB72:AC72" si="830">SUM(V72+Y72)</f>
        <v>23</v>
      </c>
      <c r="AC72" s="26">
        <f t="shared" si="830"/>
        <v>17</v>
      </c>
      <c r="AD72" s="27">
        <f>SUM(AB72:AC72)</f>
        <v>40</v>
      </c>
      <c r="AE72" s="28">
        <f>Maret!AK72</f>
        <v>90</v>
      </c>
      <c r="AF72" s="28">
        <f>Maret!AL72</f>
        <v>109</v>
      </c>
      <c r="AG72" s="26">
        <f t="shared" ref="AG72:AG77" si="831">SUM(AE72:AF72)</f>
        <v>199</v>
      </c>
      <c r="AH72" s="25">
        <v>22</v>
      </c>
      <c r="AI72" s="25">
        <v>12</v>
      </c>
      <c r="AJ72" s="26">
        <f t="shared" ref="AJ72:AJ77" si="832">SUM(AH72:AI72)</f>
        <v>34</v>
      </c>
      <c r="AK72" s="26">
        <f t="shared" ref="AK72:AL72" si="833">SUM(AE72+AH72)</f>
        <v>112</v>
      </c>
      <c r="AL72" s="26">
        <f t="shared" si="833"/>
        <v>121</v>
      </c>
      <c r="AM72" s="27">
        <f t="shared" ref="AM72:AM77" si="834">SUM(AK72:AL72)</f>
        <v>233</v>
      </c>
      <c r="AN72" s="30">
        <f>Maret!AT72</f>
        <v>124</v>
      </c>
      <c r="AO72" s="26">
        <f>Maret!AU72</f>
        <v>185</v>
      </c>
      <c r="AP72" s="26">
        <f>SUM(AN72:AO72)</f>
        <v>309</v>
      </c>
      <c r="AQ72" s="25">
        <v>26</v>
      </c>
      <c r="AR72" s="25">
        <v>26</v>
      </c>
      <c r="AS72" s="26">
        <f>SUM(AQ72:AR72)</f>
        <v>52</v>
      </c>
      <c r="AT72" s="26">
        <f t="shared" ref="AT72:AU72" si="835">SUM(AN72+AQ72)</f>
        <v>150</v>
      </c>
      <c r="AU72" s="26">
        <f t="shared" si="835"/>
        <v>211</v>
      </c>
      <c r="AV72" s="27">
        <f>SUM(AT72:AU72)</f>
        <v>361</v>
      </c>
      <c r="AW72" s="28">
        <f>Maret!BC72</f>
        <v>72</v>
      </c>
      <c r="AX72" s="28">
        <f>Maret!BD72</f>
        <v>118</v>
      </c>
      <c r="AY72" s="26">
        <f>SUM(AW72:AX72)</f>
        <v>190</v>
      </c>
      <c r="AZ72" s="25">
        <v>8</v>
      </c>
      <c r="BA72" s="25">
        <v>11</v>
      </c>
      <c r="BB72" s="26">
        <f>SUM(AZ72:BA72)</f>
        <v>19</v>
      </c>
      <c r="BC72" s="26">
        <f t="shared" ref="BC72:BD72" si="836">SUM(AW72+AZ72)</f>
        <v>80</v>
      </c>
      <c r="BD72" s="26">
        <f t="shared" si="836"/>
        <v>129</v>
      </c>
      <c r="BE72" s="27">
        <f>SUM(BC72:BD72)</f>
        <v>209</v>
      </c>
      <c r="BF72" s="30">
        <f>Maret!BL72</f>
        <v>51</v>
      </c>
      <c r="BG72" s="26">
        <f>Maret!BM72</f>
        <v>52</v>
      </c>
      <c r="BH72" s="26">
        <f>SUM(BF72:BG72)</f>
        <v>103</v>
      </c>
      <c r="BI72" s="48">
        <v>16</v>
      </c>
      <c r="BJ72" s="46">
        <v>13</v>
      </c>
      <c r="BK72" s="26">
        <f>SUM(BI72:BJ72)</f>
        <v>29</v>
      </c>
      <c r="BL72" s="26">
        <f t="shared" ref="BL72:BM72" si="837">SUM(BF72+BI72)</f>
        <v>67</v>
      </c>
      <c r="BM72" s="26">
        <f t="shared" si="837"/>
        <v>65</v>
      </c>
      <c r="BN72" s="27">
        <f>SUM(BL72:BM72)</f>
        <v>132</v>
      </c>
      <c r="BO72" s="28">
        <f>Maret!BU72</f>
        <v>71</v>
      </c>
      <c r="BP72" s="28">
        <f>Maret!BV72</f>
        <v>87</v>
      </c>
      <c r="BQ72" s="26">
        <f>SUM(BO72:BP72)</f>
        <v>158</v>
      </c>
      <c r="BR72" s="25">
        <v>4</v>
      </c>
      <c r="BS72" s="25">
        <v>7</v>
      </c>
      <c r="BT72" s="26">
        <f>SUM(BR72:BS72)</f>
        <v>11</v>
      </c>
      <c r="BU72" s="26">
        <f t="shared" ref="BU72:BV72" si="838">SUM(BO72+BR72)</f>
        <v>75</v>
      </c>
      <c r="BV72" s="26">
        <f t="shared" si="838"/>
        <v>94</v>
      </c>
      <c r="BW72" s="27">
        <f>SUM(BU72:BV72)</f>
        <v>169</v>
      </c>
      <c r="BX72" s="30">
        <f>Maret!CD72</f>
        <v>0</v>
      </c>
      <c r="BY72" s="26">
        <f>Maret!CE72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9">SUM(BX72+CA72)</f>
        <v>0</v>
      </c>
      <c r="CE72" s="26">
        <f t="shared" si="839"/>
        <v>0</v>
      </c>
      <c r="CF72" s="27">
        <f>SUM(CD72:CE72)</f>
        <v>0</v>
      </c>
      <c r="CG72" s="28">
        <f>Maret!CM72</f>
        <v>16</v>
      </c>
      <c r="CH72" s="28">
        <f>Maret!CN72</f>
        <v>26</v>
      </c>
      <c r="CI72" s="26">
        <f>SUM(CG72:CH72)</f>
        <v>42</v>
      </c>
      <c r="CJ72" s="25">
        <v>3</v>
      </c>
      <c r="CK72" s="25">
        <v>9</v>
      </c>
      <c r="CL72" s="26">
        <f>SUM(CJ72:CK72)</f>
        <v>12</v>
      </c>
      <c r="CM72" s="26">
        <f t="shared" ref="CM72:CN72" si="840">SUM(CG72+CJ72)</f>
        <v>19</v>
      </c>
      <c r="CN72" s="26">
        <f t="shared" si="840"/>
        <v>35</v>
      </c>
      <c r="CO72" s="27">
        <f>SUM(CM72:CN72)</f>
        <v>54</v>
      </c>
      <c r="CP72" s="95">
        <f ca="1">IFERROR(__xludf.DUMMYFUNCTION("""COMPUTED_VALUE"""),174)</f>
        <v>174</v>
      </c>
      <c r="CQ72" s="96">
        <f ca="1">IFERROR(__xludf.DUMMYFUNCTION("""COMPUTED_VALUE"""),218)</f>
        <v>218</v>
      </c>
      <c r="CR72" s="96">
        <f ca="1">IFERROR(__xludf.DUMMYFUNCTION("""COMPUTED_VALUE"""),392)</f>
        <v>392</v>
      </c>
      <c r="CS72" s="100">
        <f ca="1">IFERROR(__xludf.DUMMYFUNCTION("""COMPUTED_VALUE"""),15)</f>
        <v>15</v>
      </c>
      <c r="CT72" s="100">
        <f ca="1">IFERROR(__xludf.DUMMYFUNCTION("""COMPUTED_VALUE"""),31)</f>
        <v>31</v>
      </c>
      <c r="CU72" s="100">
        <f ca="1">IFERROR(__xludf.DUMMYFUNCTION("""COMPUTED_VALUE"""),46)</f>
        <v>46</v>
      </c>
      <c r="CV72" s="96">
        <f ca="1">IFERROR(__xludf.DUMMYFUNCTION("""COMPUTED_VALUE"""),189)</f>
        <v>189</v>
      </c>
      <c r="CW72" s="96">
        <f ca="1">IFERROR(__xludf.DUMMYFUNCTION("""COMPUTED_VALUE"""),249)</f>
        <v>249</v>
      </c>
      <c r="CX72" s="97">
        <f ca="1">IFERROR(__xludf.DUMMYFUNCTION("""COMPUTED_VALUE"""),438)</f>
        <v>438</v>
      </c>
      <c r="CY72" s="28">
        <f>Maret!DE72</f>
        <v>84</v>
      </c>
      <c r="CZ72" s="28">
        <f>Maret!DF72</f>
        <v>131</v>
      </c>
      <c r="DA72" s="26">
        <f>SUM(CY72:CZ72)</f>
        <v>215</v>
      </c>
      <c r="DB72" s="25">
        <v>1</v>
      </c>
      <c r="DC72" s="25">
        <v>4</v>
      </c>
      <c r="DD72" s="26">
        <f>SUM(DB72:DC72)</f>
        <v>5</v>
      </c>
      <c r="DE72" s="26">
        <f t="shared" ref="DE72:DF72" si="841">SUM(CY72+DB72)</f>
        <v>85</v>
      </c>
      <c r="DF72" s="26">
        <f t="shared" si="841"/>
        <v>135</v>
      </c>
      <c r="DG72" s="27">
        <f>SUM(DE72:DF72)</f>
        <v>220</v>
      </c>
      <c r="DH72" s="30">
        <f>Maret!DN72</f>
        <v>104</v>
      </c>
      <c r="DI72" s="25">
        <f>Maret!DO72</f>
        <v>220</v>
      </c>
      <c r="DJ72" s="26">
        <f>SUM(DH72:DI72)</f>
        <v>324</v>
      </c>
      <c r="DK72" s="117">
        <v>12</v>
      </c>
      <c r="DL72" s="118">
        <v>11</v>
      </c>
      <c r="DM72" s="26">
        <f>SUM(DK72:DL72)</f>
        <v>23</v>
      </c>
      <c r="DN72" s="26">
        <f t="shared" ref="DN72:DO72" si="842">SUM(DH72+DK72)</f>
        <v>116</v>
      </c>
      <c r="DO72" s="26">
        <f t="shared" si="842"/>
        <v>231</v>
      </c>
      <c r="DP72" s="27">
        <f>SUM(DN72:DO72)</f>
        <v>347</v>
      </c>
      <c r="DQ72" s="28">
        <f>Maret!DW72</f>
        <v>71</v>
      </c>
      <c r="DR72" s="28">
        <f>Maret!DX72</f>
        <v>113</v>
      </c>
      <c r="DS72" s="26">
        <f>SUM(DQ72:DR72)</f>
        <v>184</v>
      </c>
      <c r="DT72" s="25">
        <v>10</v>
      </c>
      <c r="DU72" s="25">
        <v>3</v>
      </c>
      <c r="DV72" s="26">
        <f>SUM(DT72:DU72)</f>
        <v>13</v>
      </c>
      <c r="DW72" s="26">
        <f t="shared" ref="DW72:DX72" si="843">SUM(DQ72+DT72)</f>
        <v>81</v>
      </c>
      <c r="DX72" s="26">
        <f t="shared" si="843"/>
        <v>116</v>
      </c>
      <c r="DY72" s="27">
        <f>SUM(DW72:DX72)</f>
        <v>197</v>
      </c>
      <c r="DZ72" s="30">
        <f>Maret!EF72</f>
        <v>9</v>
      </c>
      <c r="EA72" s="26">
        <f>Maret!EG72</f>
        <v>9</v>
      </c>
      <c r="EB72" s="26">
        <f>SUM(DZ72:EA72)</f>
        <v>18</v>
      </c>
      <c r="EC72" s="25">
        <v>2</v>
      </c>
      <c r="ED72" s="25">
        <v>2</v>
      </c>
      <c r="EE72" s="26">
        <f>SUM(EC72:ED72)</f>
        <v>4</v>
      </c>
      <c r="EF72" s="26">
        <f t="shared" ref="EF72:EG72" si="844">SUM(DZ72+EC72)</f>
        <v>11</v>
      </c>
      <c r="EG72" s="26">
        <f t="shared" si="844"/>
        <v>11</v>
      </c>
      <c r="EH72" s="27">
        <f>SUM(EF72:EG72)</f>
        <v>22</v>
      </c>
      <c r="EI72" s="30">
        <f>Maret!EO72</f>
        <v>79</v>
      </c>
      <c r="EJ72" s="26">
        <f>Maret!EP72</f>
        <v>119</v>
      </c>
      <c r="EK72" s="26">
        <f>SUM(EI72:EJ72)</f>
        <v>198</v>
      </c>
      <c r="EL72" s="25">
        <v>8</v>
      </c>
      <c r="EM72" s="25">
        <v>15</v>
      </c>
      <c r="EN72" s="26">
        <f>SUM(EL72:EM72)</f>
        <v>23</v>
      </c>
      <c r="EO72" s="26">
        <f t="shared" ref="EO72:EP72" si="845">SUM(EI72+EL72)</f>
        <v>87</v>
      </c>
      <c r="EP72" s="26">
        <f t="shared" si="845"/>
        <v>134</v>
      </c>
      <c r="EQ72" s="27">
        <f>SUM(EO72:EP72)</f>
        <v>221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40"/>
      <c r="E73" s="41"/>
      <c r="F73" s="41"/>
      <c r="G73" s="41"/>
      <c r="H73" s="41"/>
      <c r="I73" s="41"/>
      <c r="J73" s="41"/>
      <c r="K73" s="41"/>
      <c r="L73" s="41"/>
      <c r="M73" s="28">
        <f>Maret!S73</f>
        <v>0</v>
      </c>
      <c r="N73" s="26">
        <f>Maret!T73</f>
        <v>0</v>
      </c>
      <c r="O73" s="41"/>
      <c r="P73" s="41"/>
      <c r="Q73" s="41"/>
      <c r="R73" s="41"/>
      <c r="S73" s="41"/>
      <c r="T73" s="41"/>
      <c r="U73" s="41"/>
      <c r="V73" s="28">
        <f>Maret!AB73</f>
        <v>0</v>
      </c>
      <c r="W73" s="28">
        <f>Maret!AC73</f>
        <v>0</v>
      </c>
      <c r="X73" s="41"/>
      <c r="Y73" s="41"/>
      <c r="Z73" s="41"/>
      <c r="AA73" s="41"/>
      <c r="AB73" s="41"/>
      <c r="AC73" s="41"/>
      <c r="AD73" s="41"/>
      <c r="AE73" s="28">
        <f>Maret!AK74</f>
        <v>61</v>
      </c>
      <c r="AF73" s="28">
        <f>Maret!AL74</f>
        <v>70</v>
      </c>
      <c r="AG73" s="26">
        <f t="shared" si="831"/>
        <v>131</v>
      </c>
      <c r="AH73" s="25">
        <v>22</v>
      </c>
      <c r="AI73" s="25">
        <v>12</v>
      </c>
      <c r="AJ73" s="26">
        <f t="shared" si="832"/>
        <v>34</v>
      </c>
      <c r="AK73" s="26">
        <f t="shared" ref="AK73:AL73" si="846">SUM(AE73+AH73)</f>
        <v>83</v>
      </c>
      <c r="AL73" s="26">
        <f t="shared" si="846"/>
        <v>82</v>
      </c>
      <c r="AM73" s="27">
        <f t="shared" si="834"/>
        <v>165</v>
      </c>
      <c r="AN73" s="30">
        <f>Maret!AT73</f>
        <v>0</v>
      </c>
      <c r="AO73" s="26">
        <f>Maret!AU73</f>
        <v>0</v>
      </c>
      <c r="AP73" s="41"/>
      <c r="AQ73" s="41"/>
      <c r="AR73" s="41"/>
      <c r="AS73" s="41"/>
      <c r="AT73" s="41"/>
      <c r="AU73" s="41"/>
      <c r="AV73" s="41"/>
      <c r="AW73" s="28">
        <f>Maret!BC73</f>
        <v>0</v>
      </c>
      <c r="AX73" s="28">
        <f>Maret!BD73</f>
        <v>0</v>
      </c>
      <c r="AY73" s="41"/>
      <c r="AZ73" s="41"/>
      <c r="BA73" s="41"/>
      <c r="BB73" s="41"/>
      <c r="BC73" s="41"/>
      <c r="BD73" s="41"/>
      <c r="BE73" s="41"/>
      <c r="BF73" s="30">
        <f>Maret!BL73</f>
        <v>0</v>
      </c>
      <c r="BG73" s="26">
        <f>Maret!BM73</f>
        <v>0</v>
      </c>
      <c r="BH73" s="41"/>
      <c r="BI73" s="41"/>
      <c r="BJ73" s="41"/>
      <c r="BK73" s="41"/>
      <c r="BL73" s="41"/>
      <c r="BM73" s="41"/>
      <c r="BN73" s="41"/>
      <c r="BO73" s="28">
        <f>Maret!BU73</f>
        <v>0</v>
      </c>
      <c r="BP73" s="28">
        <f>Maret!BV73</f>
        <v>0</v>
      </c>
      <c r="BQ73" s="41"/>
      <c r="BR73" s="41"/>
      <c r="BS73" s="41"/>
      <c r="BT73" s="41"/>
      <c r="BU73" s="41"/>
      <c r="BV73" s="41"/>
      <c r="BW73" s="41"/>
      <c r="BX73" s="30">
        <f>Maret!CD73</f>
        <v>0</v>
      </c>
      <c r="BY73" s="26">
        <f>Maret!CE73</f>
        <v>0</v>
      </c>
      <c r="BZ73" s="41"/>
      <c r="CA73" s="41"/>
      <c r="CB73" s="41"/>
      <c r="CC73" s="41"/>
      <c r="CD73" s="41"/>
      <c r="CE73" s="41"/>
      <c r="CF73" s="41"/>
      <c r="CG73" s="28">
        <f>Maret!CM73</f>
        <v>0</v>
      </c>
      <c r="CH73" s="28">
        <f>Maret!CN73</f>
        <v>0</v>
      </c>
      <c r="CI73" s="41"/>
      <c r="CJ73" s="41"/>
      <c r="CK73" s="41"/>
      <c r="CL73" s="41"/>
      <c r="CM73" s="41"/>
      <c r="CN73" s="41"/>
      <c r="CO73" s="41"/>
      <c r="CP73" s="119"/>
      <c r="CQ73" s="119"/>
      <c r="CR73" s="119"/>
      <c r="CS73" s="109"/>
      <c r="CT73" s="109"/>
      <c r="CU73" s="109"/>
      <c r="CV73" s="119"/>
      <c r="CW73" s="119"/>
      <c r="CX73" s="119"/>
      <c r="CY73" s="28">
        <f>Maret!DE73</f>
        <v>0</v>
      </c>
      <c r="CZ73" s="28">
        <f>Maret!DF73</f>
        <v>0</v>
      </c>
      <c r="DA73" s="41"/>
      <c r="DB73" s="41"/>
      <c r="DC73" s="41"/>
      <c r="DD73" s="41"/>
      <c r="DE73" s="41"/>
      <c r="DF73" s="41"/>
      <c r="DG73" s="41"/>
      <c r="DH73" s="30">
        <f>Maret!DN73</f>
        <v>0</v>
      </c>
      <c r="DI73" s="25">
        <f>Maret!DO73</f>
        <v>0</v>
      </c>
      <c r="DJ73" s="41"/>
      <c r="DK73" s="126"/>
      <c r="DL73" s="127"/>
      <c r="DM73" s="41"/>
      <c r="DN73" s="41"/>
      <c r="DO73" s="41"/>
      <c r="DP73" s="41"/>
      <c r="DQ73" s="28">
        <f>Maret!DW73</f>
        <v>0</v>
      </c>
      <c r="DR73" s="28">
        <f>Maret!DX73</f>
        <v>0</v>
      </c>
      <c r="DS73" s="41"/>
      <c r="DT73" s="41"/>
      <c r="DU73" s="41"/>
      <c r="DV73" s="41"/>
      <c r="DW73" s="41"/>
      <c r="DX73" s="41"/>
      <c r="DY73" s="41"/>
      <c r="DZ73" s="30">
        <f>Maret!EF73</f>
        <v>0</v>
      </c>
      <c r="EA73" s="26">
        <f>Maret!EG73</f>
        <v>0</v>
      </c>
      <c r="EB73" s="41"/>
      <c r="EC73" s="41"/>
      <c r="ED73" s="41"/>
      <c r="EE73" s="41"/>
      <c r="EF73" s="41"/>
      <c r="EG73" s="41"/>
      <c r="EH73" s="41"/>
      <c r="EI73" s="30">
        <f>Maret!EO73</f>
        <v>0</v>
      </c>
      <c r="EJ73" s="26">
        <f>Maret!EP73</f>
        <v>0</v>
      </c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28"/>
    </row>
    <row r="74" spans="1:156" ht="14">
      <c r="A74" s="58"/>
      <c r="B74" s="59">
        <v>1</v>
      </c>
      <c r="C74" s="57" t="s">
        <v>89</v>
      </c>
      <c r="D74" s="30">
        <f>Maret!J74</f>
        <v>27</v>
      </c>
      <c r="E74" s="26">
        <f>Maret!K74</f>
        <v>39</v>
      </c>
      <c r="F74" s="26">
        <f t="shared" ref="F74:F78" si="847">SUM(D74:E74)</f>
        <v>66</v>
      </c>
      <c r="G74" s="48">
        <v>5</v>
      </c>
      <c r="H74" s="46">
        <v>19</v>
      </c>
      <c r="I74" s="26">
        <f t="shared" ref="I74:I78" si="848">SUM(G74:H74)</f>
        <v>24</v>
      </c>
      <c r="J74" s="26">
        <f t="shared" ref="J74:K74" si="849">SUM(D74+G74)</f>
        <v>32</v>
      </c>
      <c r="K74" s="26">
        <f t="shared" si="849"/>
        <v>58</v>
      </c>
      <c r="L74" s="27">
        <f t="shared" ref="L74:L78" si="850">SUM(J74:K74)</f>
        <v>90</v>
      </c>
      <c r="M74" s="28">
        <f>Maret!S74</f>
        <v>12</v>
      </c>
      <c r="N74" s="26">
        <f>Maret!T74</f>
        <v>16</v>
      </c>
      <c r="O74" s="26">
        <f t="shared" ref="O74:O78" si="851">SUM(M74:N74)</f>
        <v>28</v>
      </c>
      <c r="P74" s="25">
        <v>4</v>
      </c>
      <c r="Q74" s="25">
        <v>7</v>
      </c>
      <c r="R74" s="26">
        <f t="shared" ref="R74:R78" si="852">SUM(P74:Q74)</f>
        <v>11</v>
      </c>
      <c r="S74" s="26">
        <f t="shared" ref="S74:T74" si="853">SUM(M74+P74)</f>
        <v>16</v>
      </c>
      <c r="T74" s="26">
        <f t="shared" si="853"/>
        <v>23</v>
      </c>
      <c r="U74" s="27">
        <f t="shared" ref="U74:U78" si="854">SUM(S74:T74)</f>
        <v>39</v>
      </c>
      <c r="V74" s="28">
        <f>Maret!AB74</f>
        <v>14</v>
      </c>
      <c r="W74" s="28">
        <f>Maret!AC74</f>
        <v>16</v>
      </c>
      <c r="X74" s="26">
        <f t="shared" ref="X74:X78" si="855">SUM(V74:W74)</f>
        <v>30</v>
      </c>
      <c r="Y74" s="48">
        <v>5</v>
      </c>
      <c r="Z74" s="46">
        <v>4</v>
      </c>
      <c r="AA74" s="26">
        <f t="shared" ref="AA74:AA78" si="856">SUM(Y74:Z74)</f>
        <v>9</v>
      </c>
      <c r="AB74" s="26">
        <f t="shared" ref="AB74:AC74" si="857">SUM(V74+Y74)</f>
        <v>19</v>
      </c>
      <c r="AC74" s="26">
        <f t="shared" si="857"/>
        <v>20</v>
      </c>
      <c r="AD74" s="27">
        <f t="shared" ref="AD74:AD78" si="858">SUM(AB74:AC74)</f>
        <v>39</v>
      </c>
      <c r="AE74" s="28">
        <f>Maret!AK75</f>
        <v>0</v>
      </c>
      <c r="AF74" s="28">
        <f>Maret!AL75</f>
        <v>0</v>
      </c>
      <c r="AG74" s="26">
        <f t="shared" si="831"/>
        <v>0</v>
      </c>
      <c r="AH74" s="25">
        <v>0</v>
      </c>
      <c r="AI74" s="25">
        <v>0</v>
      </c>
      <c r="AJ74" s="26">
        <f t="shared" si="832"/>
        <v>0</v>
      </c>
      <c r="AK74" s="26">
        <f t="shared" ref="AK74:AL74" si="859">SUM(AE74+AH74)</f>
        <v>0</v>
      </c>
      <c r="AL74" s="26">
        <f t="shared" si="859"/>
        <v>0</v>
      </c>
      <c r="AM74" s="27">
        <f t="shared" si="834"/>
        <v>0</v>
      </c>
      <c r="AN74" s="30">
        <f>Maret!AT74</f>
        <v>49</v>
      </c>
      <c r="AO74" s="26">
        <f>Maret!AU74</f>
        <v>60</v>
      </c>
      <c r="AP74" s="26">
        <f t="shared" ref="AP74:AP78" si="860">SUM(AN74:AO74)</f>
        <v>109</v>
      </c>
      <c r="AQ74" s="25">
        <v>26</v>
      </c>
      <c r="AR74" s="25">
        <v>26</v>
      </c>
      <c r="AS74" s="26">
        <f t="shared" ref="AS74:AS78" si="861">SUM(AQ74:AR74)</f>
        <v>52</v>
      </c>
      <c r="AT74" s="26">
        <f t="shared" ref="AT74:AU74" si="862">SUM(AN74+AQ74)</f>
        <v>75</v>
      </c>
      <c r="AU74" s="26">
        <f t="shared" si="862"/>
        <v>86</v>
      </c>
      <c r="AV74" s="27">
        <f t="shared" ref="AV74:AV78" si="863">SUM(AT74:AU74)</f>
        <v>161</v>
      </c>
      <c r="AW74" s="28">
        <f>Maret!BC74</f>
        <v>17</v>
      </c>
      <c r="AX74" s="28">
        <f>Maret!BD74</f>
        <v>25</v>
      </c>
      <c r="AY74" s="26">
        <f t="shared" ref="AY74:AY78" si="864">SUM(AW74:AX74)</f>
        <v>42</v>
      </c>
      <c r="AZ74" s="25">
        <v>8</v>
      </c>
      <c r="BA74" s="25">
        <v>11</v>
      </c>
      <c r="BB74" s="26">
        <f t="shared" ref="BB74:BB78" si="865">SUM(AZ74:BA74)</f>
        <v>19</v>
      </c>
      <c r="BC74" s="26">
        <f t="shared" ref="BC74:BD74" si="866">SUM(AW74+AZ74)</f>
        <v>25</v>
      </c>
      <c r="BD74" s="26">
        <f t="shared" si="866"/>
        <v>36</v>
      </c>
      <c r="BE74" s="27">
        <f t="shared" ref="BE74:BE78" si="867">SUM(BC74:BD74)</f>
        <v>61</v>
      </c>
      <c r="BF74" s="30">
        <f>Maret!BL74</f>
        <v>51</v>
      </c>
      <c r="BG74" s="26">
        <f>Maret!BM74</f>
        <v>52</v>
      </c>
      <c r="BH74" s="26">
        <f t="shared" ref="BH74:BH78" si="868">SUM(BF74:BG74)</f>
        <v>103</v>
      </c>
      <c r="BI74" s="48">
        <v>16</v>
      </c>
      <c r="BJ74" s="46">
        <v>13</v>
      </c>
      <c r="BK74" s="26">
        <f t="shared" ref="BK74:BK78" si="869">SUM(BI74:BJ74)</f>
        <v>29</v>
      </c>
      <c r="BL74" s="26">
        <f t="shared" ref="BL74:BM74" si="870">SUM(BF74+BI74)</f>
        <v>67</v>
      </c>
      <c r="BM74" s="26">
        <f t="shared" si="870"/>
        <v>65</v>
      </c>
      <c r="BN74" s="27">
        <f t="shared" ref="BN74:BN78" si="871">SUM(BL74:BM74)</f>
        <v>132</v>
      </c>
      <c r="BO74" s="28">
        <f>Maret!BU74</f>
        <v>71</v>
      </c>
      <c r="BP74" s="28">
        <f>Maret!BV74</f>
        <v>87</v>
      </c>
      <c r="BQ74" s="26">
        <f t="shared" ref="BQ74:BQ78" si="872">SUM(BO74:BP74)</f>
        <v>158</v>
      </c>
      <c r="BR74" s="25">
        <v>4</v>
      </c>
      <c r="BS74" s="25">
        <v>7</v>
      </c>
      <c r="BT74" s="26">
        <f t="shared" ref="BT74:BT78" si="873">SUM(BR74:BS74)</f>
        <v>11</v>
      </c>
      <c r="BU74" s="26">
        <f t="shared" ref="BU74:BV74" si="874">SUM(BO74+BR74)</f>
        <v>75</v>
      </c>
      <c r="BV74" s="26">
        <f t="shared" si="874"/>
        <v>94</v>
      </c>
      <c r="BW74" s="27">
        <f t="shared" ref="BW74:BW78" si="875">SUM(BU74:BV74)</f>
        <v>169</v>
      </c>
      <c r="BX74" s="30">
        <f>Maret!CD74</f>
        <v>0</v>
      </c>
      <c r="BY74" s="26">
        <f>Maret!CE74</f>
        <v>0</v>
      </c>
      <c r="BZ74" s="26">
        <f t="shared" ref="BZ74:BZ78" si="876">SUM(BX74:BY74)</f>
        <v>0</v>
      </c>
      <c r="CA74" s="26"/>
      <c r="CB74" s="26"/>
      <c r="CC74" s="26">
        <f t="shared" ref="CC74:CC78" si="877">SUM(CA74:CB74)</f>
        <v>0</v>
      </c>
      <c r="CD74" s="26">
        <f t="shared" ref="CD74:CE74" si="878">SUM(BX74+CA74)</f>
        <v>0</v>
      </c>
      <c r="CE74" s="26">
        <f t="shared" si="878"/>
        <v>0</v>
      </c>
      <c r="CF74" s="27">
        <f t="shared" ref="CF74:CF78" si="879">SUM(CD74:CE74)</f>
        <v>0</v>
      </c>
      <c r="CG74" s="28">
        <f>Maret!CM74</f>
        <v>11</v>
      </c>
      <c r="CH74" s="28">
        <f>Maret!CN74</f>
        <v>22</v>
      </c>
      <c r="CI74" s="26">
        <f t="shared" ref="CI74:CI78" si="880">SUM(CG74:CH74)</f>
        <v>33</v>
      </c>
      <c r="CJ74" s="25">
        <v>3</v>
      </c>
      <c r="CK74" s="25">
        <v>9</v>
      </c>
      <c r="CL74" s="26">
        <f t="shared" ref="CL74:CL78" si="881">SUM(CJ74:CK74)</f>
        <v>12</v>
      </c>
      <c r="CM74" s="26">
        <f t="shared" ref="CM74:CN74" si="882">SUM(CG74+CJ74)</f>
        <v>14</v>
      </c>
      <c r="CN74" s="26">
        <f t="shared" si="882"/>
        <v>31</v>
      </c>
      <c r="CO74" s="27">
        <f t="shared" ref="CO74:CO78" si="883">SUM(CM74:CN74)</f>
        <v>45</v>
      </c>
      <c r="CP74" s="95">
        <f ca="1">IFERROR(__xludf.DUMMYFUNCTION("""COMPUTED_VALUE"""),70)</f>
        <v>70</v>
      </c>
      <c r="CQ74" s="96">
        <f ca="1">IFERROR(__xludf.DUMMYFUNCTION("""COMPUTED_VALUE"""),104)</f>
        <v>104</v>
      </c>
      <c r="CR74" s="96">
        <f ca="1">IFERROR(__xludf.DUMMYFUNCTION("""COMPUTED_VALUE"""),174)</f>
        <v>174</v>
      </c>
      <c r="CS74" s="100">
        <f ca="1">IFERROR(__xludf.DUMMYFUNCTION("""COMPUTED_VALUE"""),12)</f>
        <v>12</v>
      </c>
      <c r="CT74" s="100">
        <f ca="1">IFERROR(__xludf.DUMMYFUNCTION("""COMPUTED_VALUE"""),28)</f>
        <v>28</v>
      </c>
      <c r="CU74" s="100">
        <f ca="1">IFERROR(__xludf.DUMMYFUNCTION("""COMPUTED_VALUE"""),40)</f>
        <v>40</v>
      </c>
      <c r="CV74" s="96">
        <f ca="1">IFERROR(__xludf.DUMMYFUNCTION("""COMPUTED_VALUE"""),82)</f>
        <v>82</v>
      </c>
      <c r="CW74" s="96">
        <f ca="1">IFERROR(__xludf.DUMMYFUNCTION("""COMPUTED_VALUE"""),132)</f>
        <v>132</v>
      </c>
      <c r="CX74" s="97">
        <f ca="1">IFERROR(__xludf.DUMMYFUNCTION("""COMPUTED_VALUE"""),214)</f>
        <v>214</v>
      </c>
      <c r="CY74" s="28">
        <f>Maret!DE74</f>
        <v>24</v>
      </c>
      <c r="CZ74" s="28">
        <f>Maret!DF74</f>
        <v>15</v>
      </c>
      <c r="DA74" s="26">
        <f t="shared" ref="DA74:DA78" si="884">SUM(CY74:CZ74)</f>
        <v>39</v>
      </c>
      <c r="DB74" s="25">
        <v>1</v>
      </c>
      <c r="DC74" s="25">
        <v>4</v>
      </c>
      <c r="DD74" s="26">
        <f t="shared" ref="DD74:DD78" si="885">SUM(DB74:DC74)</f>
        <v>5</v>
      </c>
      <c r="DE74" s="26">
        <f t="shared" ref="DE74:DF74" si="886">SUM(CY74+DB74)</f>
        <v>25</v>
      </c>
      <c r="DF74" s="26">
        <f t="shared" si="886"/>
        <v>19</v>
      </c>
      <c r="DG74" s="27">
        <f t="shared" ref="DG74:DG78" si="887">SUM(DE74:DF74)</f>
        <v>44</v>
      </c>
      <c r="DH74" s="30">
        <f>Maret!DN74</f>
        <v>22</v>
      </c>
      <c r="DI74" s="25">
        <f>Maret!DO74</f>
        <v>17</v>
      </c>
      <c r="DJ74" s="26">
        <f t="shared" ref="DJ74:DJ78" si="888">SUM(DH74:DI74)</f>
        <v>39</v>
      </c>
      <c r="DK74" s="122">
        <v>12</v>
      </c>
      <c r="DL74" s="123">
        <v>11</v>
      </c>
      <c r="DM74" s="26">
        <f t="shared" ref="DM74:DM78" si="889">SUM(DK74:DL74)</f>
        <v>23</v>
      </c>
      <c r="DN74" s="26">
        <f t="shared" ref="DN74:DO74" si="890">SUM(DH74+DK74)</f>
        <v>34</v>
      </c>
      <c r="DO74" s="26">
        <f t="shared" si="890"/>
        <v>28</v>
      </c>
      <c r="DP74" s="27">
        <f t="shared" ref="DP74:DP78" si="891">SUM(DN74:DO74)</f>
        <v>62</v>
      </c>
      <c r="DQ74" s="28">
        <f>Maret!DW74</f>
        <v>3</v>
      </c>
      <c r="DR74" s="28">
        <f>Maret!DX74</f>
        <v>9</v>
      </c>
      <c r="DS74" s="26">
        <f t="shared" ref="DS74:DS78" si="892">SUM(DQ74:DR74)</f>
        <v>12</v>
      </c>
      <c r="DT74" s="25">
        <v>7</v>
      </c>
      <c r="DU74" s="25">
        <v>6</v>
      </c>
      <c r="DV74" s="26">
        <f t="shared" ref="DV74:DV78" si="893">SUM(DT74:DU74)</f>
        <v>13</v>
      </c>
      <c r="DW74" s="26">
        <f t="shared" ref="DW74:DX74" si="894">SUM(DQ74+DT74)</f>
        <v>10</v>
      </c>
      <c r="DX74" s="26">
        <f t="shared" si="894"/>
        <v>15</v>
      </c>
      <c r="DY74" s="27">
        <f t="shared" ref="DY74:DY78" si="895">SUM(DW74:DX74)</f>
        <v>25</v>
      </c>
      <c r="DZ74" s="30">
        <f>Maret!EF74</f>
        <v>8</v>
      </c>
      <c r="EA74" s="26">
        <f>Maret!EG74</f>
        <v>10</v>
      </c>
      <c r="EB74" s="26">
        <f t="shared" ref="EB74:EB78" si="896">SUM(DZ74:EA74)</f>
        <v>18</v>
      </c>
      <c r="EC74" s="25">
        <v>2</v>
      </c>
      <c r="ED74" s="25">
        <v>2</v>
      </c>
      <c r="EE74" s="26">
        <f t="shared" ref="EE74:EE78" si="897">SUM(EC74:ED74)</f>
        <v>4</v>
      </c>
      <c r="EF74" s="26">
        <f t="shared" ref="EF74:EG74" si="898">SUM(DZ74+EC74)</f>
        <v>10</v>
      </c>
      <c r="EG74" s="26">
        <f t="shared" si="898"/>
        <v>12</v>
      </c>
      <c r="EH74" s="27">
        <f t="shared" ref="EH74:EH78" si="899">SUM(EF74:EG74)</f>
        <v>22</v>
      </c>
      <c r="EI74" s="30">
        <f>Maret!EO74</f>
        <v>8</v>
      </c>
      <c r="EJ74" s="26">
        <f>Maret!EP74</f>
        <v>30</v>
      </c>
      <c r="EK74" s="26">
        <f t="shared" ref="EK74:EK78" si="900">SUM(EI74:EJ74)</f>
        <v>38</v>
      </c>
      <c r="EL74" s="25">
        <v>8</v>
      </c>
      <c r="EM74" s="25">
        <v>14</v>
      </c>
      <c r="EN74" s="26">
        <f t="shared" ref="EN74:EN78" si="901">SUM(EL74:EM74)</f>
        <v>22</v>
      </c>
      <c r="EO74" s="26">
        <f t="shared" ref="EO74:EP74" si="902">SUM(EI74+EL74)</f>
        <v>16</v>
      </c>
      <c r="EP74" s="26">
        <f t="shared" si="902"/>
        <v>44</v>
      </c>
      <c r="EQ74" s="27">
        <f t="shared" ref="EQ74:EQ78" si="903">SUM(EO74:EP74)</f>
        <v>60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30">
        <f>Maret!J75</f>
        <v>0</v>
      </c>
      <c r="E75" s="26">
        <f>Maret!K75</f>
        <v>0</v>
      </c>
      <c r="F75" s="26">
        <f t="shared" si="847"/>
        <v>0</v>
      </c>
      <c r="G75" s="68">
        <v>0</v>
      </c>
      <c r="H75" s="59">
        <v>0</v>
      </c>
      <c r="I75" s="26">
        <f t="shared" si="848"/>
        <v>0</v>
      </c>
      <c r="J75" s="26">
        <f t="shared" ref="J75:K75" si="904">SUM(D75+G75)</f>
        <v>0</v>
      </c>
      <c r="K75" s="26">
        <f t="shared" si="904"/>
        <v>0</v>
      </c>
      <c r="L75" s="27">
        <f t="shared" si="850"/>
        <v>0</v>
      </c>
      <c r="M75" s="28">
        <f>Maret!S75</f>
        <v>0</v>
      </c>
      <c r="N75" s="26">
        <f>Maret!T75</f>
        <v>0</v>
      </c>
      <c r="O75" s="26">
        <f t="shared" si="851"/>
        <v>0</v>
      </c>
      <c r="P75" s="26"/>
      <c r="Q75" s="26"/>
      <c r="R75" s="26">
        <f t="shared" si="852"/>
        <v>0</v>
      </c>
      <c r="S75" s="26">
        <f t="shared" ref="S75:T75" si="905">SUM(M75+P75)</f>
        <v>0</v>
      </c>
      <c r="T75" s="26">
        <f t="shared" si="905"/>
        <v>0</v>
      </c>
      <c r="U75" s="27">
        <f t="shared" si="854"/>
        <v>0</v>
      </c>
      <c r="V75" s="28">
        <f>Maret!AB75</f>
        <v>0</v>
      </c>
      <c r="W75" s="28">
        <f>Maret!AC75</f>
        <v>0</v>
      </c>
      <c r="X75" s="26">
        <f t="shared" si="855"/>
        <v>0</v>
      </c>
      <c r="Y75" s="26"/>
      <c r="Z75" s="26"/>
      <c r="AA75" s="26">
        <f t="shared" si="856"/>
        <v>0</v>
      </c>
      <c r="AB75" s="26">
        <f t="shared" ref="AB75:AC75" si="906">SUM(V75+Y75)</f>
        <v>0</v>
      </c>
      <c r="AC75" s="26">
        <f t="shared" si="906"/>
        <v>0</v>
      </c>
      <c r="AD75" s="27">
        <f t="shared" si="858"/>
        <v>0</v>
      </c>
      <c r="AE75" s="28">
        <f>Maret!AK76</f>
        <v>29</v>
      </c>
      <c r="AF75" s="28">
        <f>Maret!AL76</f>
        <v>39</v>
      </c>
      <c r="AG75" s="26">
        <f t="shared" si="831"/>
        <v>68</v>
      </c>
      <c r="AH75" s="25">
        <v>0</v>
      </c>
      <c r="AI75" s="25">
        <v>0</v>
      </c>
      <c r="AJ75" s="26">
        <f t="shared" si="832"/>
        <v>0</v>
      </c>
      <c r="AK75" s="26">
        <f t="shared" ref="AK75:AL75" si="907">SUM(AE75+AH75)</f>
        <v>29</v>
      </c>
      <c r="AL75" s="26">
        <f t="shared" si="907"/>
        <v>39</v>
      </c>
      <c r="AM75" s="27">
        <f t="shared" si="834"/>
        <v>68</v>
      </c>
      <c r="AN75" s="30">
        <f>Maret!AT75</f>
        <v>0</v>
      </c>
      <c r="AO75" s="26">
        <f>Maret!AU75</f>
        <v>0</v>
      </c>
      <c r="AP75" s="26">
        <f t="shared" si="860"/>
        <v>0</v>
      </c>
      <c r="AQ75" s="25">
        <v>0</v>
      </c>
      <c r="AR75" s="25">
        <v>0</v>
      </c>
      <c r="AS75" s="26">
        <f t="shared" si="861"/>
        <v>0</v>
      </c>
      <c r="AT75" s="26">
        <f t="shared" ref="AT75:AU75" si="908">SUM(AN75+AQ75)</f>
        <v>0</v>
      </c>
      <c r="AU75" s="26">
        <f t="shared" si="908"/>
        <v>0</v>
      </c>
      <c r="AV75" s="27">
        <f t="shared" si="863"/>
        <v>0</v>
      </c>
      <c r="AW75" s="28">
        <f>Maret!BC75</f>
        <v>0</v>
      </c>
      <c r="AX75" s="28">
        <f>Maret!BD75</f>
        <v>0</v>
      </c>
      <c r="AY75" s="26">
        <f t="shared" si="864"/>
        <v>0</v>
      </c>
      <c r="AZ75" s="25">
        <v>0</v>
      </c>
      <c r="BA75" s="25">
        <v>0</v>
      </c>
      <c r="BB75" s="26">
        <f t="shared" si="865"/>
        <v>0</v>
      </c>
      <c r="BC75" s="26">
        <f t="shared" ref="BC75:BD75" si="909">SUM(AW75+AZ75)</f>
        <v>0</v>
      </c>
      <c r="BD75" s="26">
        <f t="shared" si="909"/>
        <v>0</v>
      </c>
      <c r="BE75" s="27">
        <f t="shared" si="867"/>
        <v>0</v>
      </c>
      <c r="BF75" s="30">
        <f>Maret!BL75</f>
        <v>0</v>
      </c>
      <c r="BG75" s="26">
        <f>Maret!BM75</f>
        <v>0</v>
      </c>
      <c r="BH75" s="26">
        <f t="shared" si="868"/>
        <v>0</v>
      </c>
      <c r="BI75" s="48">
        <v>0</v>
      </c>
      <c r="BJ75" s="48">
        <v>0</v>
      </c>
      <c r="BK75" s="26">
        <f t="shared" si="869"/>
        <v>0</v>
      </c>
      <c r="BL75" s="26">
        <f t="shared" ref="BL75:BM75" si="910">SUM(BF75+BI75)</f>
        <v>0</v>
      </c>
      <c r="BM75" s="26">
        <f t="shared" si="910"/>
        <v>0</v>
      </c>
      <c r="BN75" s="27">
        <f t="shared" si="871"/>
        <v>0</v>
      </c>
      <c r="BO75" s="28">
        <f>Maret!BU75</f>
        <v>0</v>
      </c>
      <c r="BP75" s="28">
        <f>Maret!BV75</f>
        <v>0</v>
      </c>
      <c r="BQ75" s="26">
        <f t="shared" si="872"/>
        <v>0</v>
      </c>
      <c r="BR75" s="25">
        <v>0</v>
      </c>
      <c r="BS75" s="25">
        <v>0</v>
      </c>
      <c r="BT75" s="26">
        <f t="shared" si="873"/>
        <v>0</v>
      </c>
      <c r="BU75" s="26">
        <f t="shared" ref="BU75:BV75" si="911">SUM(BO75+BR75)</f>
        <v>0</v>
      </c>
      <c r="BV75" s="26">
        <f t="shared" si="911"/>
        <v>0</v>
      </c>
      <c r="BW75" s="27">
        <f t="shared" si="875"/>
        <v>0</v>
      </c>
      <c r="BX75" s="30">
        <f>Maret!CD75</f>
        <v>0</v>
      </c>
      <c r="BY75" s="26">
        <f>Maret!CE75</f>
        <v>0</v>
      </c>
      <c r="BZ75" s="26">
        <f t="shared" si="876"/>
        <v>0</v>
      </c>
      <c r="CA75" s="26"/>
      <c r="CB75" s="26"/>
      <c r="CC75" s="26">
        <f t="shared" si="877"/>
        <v>0</v>
      </c>
      <c r="CD75" s="26">
        <f t="shared" ref="CD75:CE75" si="912">SUM(BX75+CA75)</f>
        <v>0</v>
      </c>
      <c r="CE75" s="26">
        <f t="shared" si="912"/>
        <v>0</v>
      </c>
      <c r="CF75" s="27">
        <f t="shared" si="879"/>
        <v>0</v>
      </c>
      <c r="CG75" s="28">
        <f>Maret!CM75</f>
        <v>0</v>
      </c>
      <c r="CH75" s="28">
        <f>Maret!CN75</f>
        <v>0</v>
      </c>
      <c r="CI75" s="26">
        <f t="shared" si="880"/>
        <v>0</v>
      </c>
      <c r="CJ75" s="25">
        <v>0</v>
      </c>
      <c r="CK75" s="25">
        <v>0</v>
      </c>
      <c r="CL75" s="26">
        <f t="shared" si="881"/>
        <v>0</v>
      </c>
      <c r="CM75" s="26">
        <f t="shared" ref="CM75:CN75" si="913">SUM(CG75+CJ75)</f>
        <v>0</v>
      </c>
      <c r="CN75" s="26">
        <f t="shared" si="913"/>
        <v>0</v>
      </c>
      <c r="CO75" s="27">
        <f t="shared" si="883"/>
        <v>0</v>
      </c>
      <c r="CP75" s="95">
        <f ca="1">IFERROR(__xludf.DUMMYFUNCTION("""COMPUTED_VALUE"""),0)</f>
        <v>0</v>
      </c>
      <c r="CQ75" s="96">
        <f ca="1">IFERROR(__xludf.DUMMYFUNCTION("""COMPUTED_VALUE"""),0)</f>
        <v>0</v>
      </c>
      <c r="CR75" s="96">
        <f ca="1">IFERROR(__xludf.DUMMYFUNCTION("""COMPUTED_VALUE"""),0)</f>
        <v>0</v>
      </c>
      <c r="CS75" s="100">
        <f ca="1">IFERROR(__xludf.DUMMYFUNCTION("""COMPUTED_VALUE"""),0)</f>
        <v>0</v>
      </c>
      <c r="CT75" s="100">
        <f ca="1">IFERROR(__xludf.DUMMYFUNCTION("""COMPUTED_VALUE"""),0)</f>
        <v>0</v>
      </c>
      <c r="CU75" s="100">
        <f ca="1">IFERROR(__xludf.DUMMYFUNCTION("""COMPUTED_VALUE"""),0)</f>
        <v>0</v>
      </c>
      <c r="CV75" s="96">
        <f ca="1">IFERROR(__xludf.DUMMYFUNCTION("""COMPUTED_VALUE"""),0)</f>
        <v>0</v>
      </c>
      <c r="CW75" s="96">
        <f ca="1">IFERROR(__xludf.DUMMYFUNCTION("""COMPUTED_VALUE"""),0)</f>
        <v>0</v>
      </c>
      <c r="CX75" s="97">
        <f ca="1">IFERROR(__xludf.DUMMYFUNCTION("""COMPUTED_VALUE"""),0)</f>
        <v>0</v>
      </c>
      <c r="CY75" s="28">
        <f>Maret!DE75</f>
        <v>0</v>
      </c>
      <c r="CZ75" s="28">
        <f>Maret!DF75</f>
        <v>0</v>
      </c>
      <c r="DA75" s="26">
        <f t="shared" si="884"/>
        <v>0</v>
      </c>
      <c r="DB75" s="25">
        <v>0</v>
      </c>
      <c r="DC75" s="25">
        <v>0</v>
      </c>
      <c r="DD75" s="26">
        <f t="shared" si="885"/>
        <v>0</v>
      </c>
      <c r="DE75" s="26">
        <f t="shared" ref="DE75:DF75" si="914">SUM(CY75+DB75)</f>
        <v>0</v>
      </c>
      <c r="DF75" s="26">
        <f t="shared" si="914"/>
        <v>0</v>
      </c>
      <c r="DG75" s="27">
        <f t="shared" si="887"/>
        <v>0</v>
      </c>
      <c r="DH75" s="30">
        <f>Maret!DN75</f>
        <v>0</v>
      </c>
      <c r="DI75" s="25">
        <f>Maret!DO75</f>
        <v>0</v>
      </c>
      <c r="DJ75" s="26">
        <f t="shared" si="888"/>
        <v>0</v>
      </c>
      <c r="DK75" s="26"/>
      <c r="DL75" s="26"/>
      <c r="DM75" s="26">
        <f t="shared" si="889"/>
        <v>0</v>
      </c>
      <c r="DN75" s="26">
        <f t="shared" ref="DN75:DO75" si="915">SUM(DH75+DK75)</f>
        <v>0</v>
      </c>
      <c r="DO75" s="26">
        <f t="shared" si="915"/>
        <v>0</v>
      </c>
      <c r="DP75" s="27">
        <f t="shared" si="891"/>
        <v>0</v>
      </c>
      <c r="DQ75" s="28">
        <f>Maret!DW75</f>
        <v>0</v>
      </c>
      <c r="DR75" s="28">
        <f>Maret!DX75</f>
        <v>0</v>
      </c>
      <c r="DS75" s="26">
        <f t="shared" si="892"/>
        <v>0</v>
      </c>
      <c r="DT75" s="25">
        <v>0</v>
      </c>
      <c r="DU75" s="25">
        <v>0</v>
      </c>
      <c r="DV75" s="26">
        <f t="shared" si="893"/>
        <v>0</v>
      </c>
      <c r="DW75" s="26">
        <f t="shared" ref="DW75:DX75" si="916">SUM(DQ75+DT75)</f>
        <v>0</v>
      </c>
      <c r="DX75" s="26">
        <f t="shared" si="916"/>
        <v>0</v>
      </c>
      <c r="DY75" s="27">
        <f t="shared" si="895"/>
        <v>0</v>
      </c>
      <c r="DZ75" s="30">
        <f>Maret!EF75</f>
        <v>0</v>
      </c>
      <c r="EA75" s="26">
        <f>Maret!EG75</f>
        <v>0</v>
      </c>
      <c r="EB75" s="26">
        <f t="shared" si="896"/>
        <v>0</v>
      </c>
      <c r="EC75" s="26"/>
      <c r="ED75" s="26"/>
      <c r="EE75" s="26">
        <f t="shared" si="897"/>
        <v>0</v>
      </c>
      <c r="EF75" s="26">
        <f t="shared" ref="EF75:EG75" si="917">SUM(DZ75+EC75)</f>
        <v>0</v>
      </c>
      <c r="EG75" s="26">
        <f t="shared" si="917"/>
        <v>0</v>
      </c>
      <c r="EH75" s="27">
        <f t="shared" si="899"/>
        <v>0</v>
      </c>
      <c r="EI75" s="30">
        <f>Maret!EO75</f>
        <v>0</v>
      </c>
      <c r="EJ75" s="26">
        <f>Maret!EP75</f>
        <v>0</v>
      </c>
      <c r="EK75" s="26">
        <f t="shared" si="900"/>
        <v>0</v>
      </c>
      <c r="EL75" s="26"/>
      <c r="EM75" s="26"/>
      <c r="EN75" s="26">
        <f t="shared" si="901"/>
        <v>0</v>
      </c>
      <c r="EO75" s="26">
        <f t="shared" ref="EO75:EP75" si="918">SUM(EI75+EL75)</f>
        <v>0</v>
      </c>
      <c r="EP75" s="26">
        <f t="shared" si="918"/>
        <v>0</v>
      </c>
      <c r="EQ75" s="27">
        <f t="shared" si="903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30">
        <f>Maret!J76</f>
        <v>29</v>
      </c>
      <c r="E76" s="26">
        <f>Maret!K76</f>
        <v>33</v>
      </c>
      <c r="F76" s="26">
        <f t="shared" si="847"/>
        <v>62</v>
      </c>
      <c r="G76" s="110">
        <v>0</v>
      </c>
      <c r="H76" s="79">
        <v>0</v>
      </c>
      <c r="I76" s="26">
        <f t="shared" si="848"/>
        <v>0</v>
      </c>
      <c r="J76" s="26">
        <f t="shared" ref="J76:K76" si="919">SUM(D76+G76)</f>
        <v>29</v>
      </c>
      <c r="K76" s="26">
        <f t="shared" si="919"/>
        <v>33</v>
      </c>
      <c r="L76" s="27">
        <f t="shared" si="850"/>
        <v>62</v>
      </c>
      <c r="M76" s="28">
        <f>Maret!S76</f>
        <v>0</v>
      </c>
      <c r="N76" s="26">
        <f>Maret!T76</f>
        <v>7</v>
      </c>
      <c r="O76" s="26">
        <f t="shared" si="851"/>
        <v>7</v>
      </c>
      <c r="P76" s="25">
        <v>0</v>
      </c>
      <c r="Q76" s="25">
        <v>0</v>
      </c>
      <c r="R76" s="26">
        <f t="shared" si="852"/>
        <v>0</v>
      </c>
      <c r="S76" s="26">
        <f t="shared" ref="S76:T76" si="920">SUM(M76+P76)</f>
        <v>0</v>
      </c>
      <c r="T76" s="26">
        <f t="shared" si="920"/>
        <v>7</v>
      </c>
      <c r="U76" s="27">
        <f t="shared" si="854"/>
        <v>7</v>
      </c>
      <c r="V76" s="28">
        <f>Maret!AB76</f>
        <v>3</v>
      </c>
      <c r="W76" s="28">
        <f>Maret!AC76</f>
        <v>2</v>
      </c>
      <c r="X76" s="26">
        <f t="shared" si="855"/>
        <v>5</v>
      </c>
      <c r="Y76" s="26"/>
      <c r="Z76" s="26"/>
      <c r="AA76" s="26">
        <f t="shared" si="856"/>
        <v>0</v>
      </c>
      <c r="AB76" s="26">
        <f t="shared" ref="AB76:AC76" si="921">SUM(V76+Y76)</f>
        <v>3</v>
      </c>
      <c r="AC76" s="26">
        <f t="shared" si="921"/>
        <v>2</v>
      </c>
      <c r="AD76" s="27">
        <f t="shared" si="858"/>
        <v>5</v>
      </c>
      <c r="AE76" s="28">
        <f>Maret!AK77</f>
        <v>0</v>
      </c>
      <c r="AF76" s="28">
        <f>Maret!AL77</f>
        <v>0</v>
      </c>
      <c r="AG76" s="26">
        <f t="shared" si="831"/>
        <v>0</v>
      </c>
      <c r="AH76" s="25">
        <v>0</v>
      </c>
      <c r="AI76" s="25">
        <v>0</v>
      </c>
      <c r="AJ76" s="26">
        <f t="shared" si="832"/>
        <v>0</v>
      </c>
      <c r="AK76" s="26">
        <f t="shared" ref="AK76:AL76" si="922">SUM(AE76+AH76)</f>
        <v>0</v>
      </c>
      <c r="AL76" s="26">
        <f t="shared" si="922"/>
        <v>0</v>
      </c>
      <c r="AM76" s="27">
        <f t="shared" si="834"/>
        <v>0</v>
      </c>
      <c r="AN76" s="30">
        <f>Maret!AT76</f>
        <v>75</v>
      </c>
      <c r="AO76" s="26">
        <f>Maret!AU76</f>
        <v>125</v>
      </c>
      <c r="AP76" s="26">
        <f t="shared" si="860"/>
        <v>200</v>
      </c>
      <c r="AQ76" s="25">
        <v>0</v>
      </c>
      <c r="AR76" s="25">
        <v>0</v>
      </c>
      <c r="AS76" s="26">
        <f t="shared" si="861"/>
        <v>0</v>
      </c>
      <c r="AT76" s="26">
        <f t="shared" ref="AT76:AU76" si="923">SUM(AN76+AQ76)</f>
        <v>75</v>
      </c>
      <c r="AU76" s="26">
        <f t="shared" si="923"/>
        <v>125</v>
      </c>
      <c r="AV76" s="27">
        <f t="shared" si="863"/>
        <v>200</v>
      </c>
      <c r="AW76" s="28">
        <f>Maret!BC76</f>
        <v>55</v>
      </c>
      <c r="AX76" s="28">
        <f>Maret!BD76</f>
        <v>93</v>
      </c>
      <c r="AY76" s="26">
        <f t="shared" si="864"/>
        <v>148</v>
      </c>
      <c r="AZ76" s="25">
        <v>0</v>
      </c>
      <c r="BA76" s="25">
        <v>0</v>
      </c>
      <c r="BB76" s="26">
        <f t="shared" si="865"/>
        <v>0</v>
      </c>
      <c r="BC76" s="26">
        <f t="shared" ref="BC76:BD76" si="924">SUM(AW76+AZ76)</f>
        <v>55</v>
      </c>
      <c r="BD76" s="26">
        <f t="shared" si="924"/>
        <v>93</v>
      </c>
      <c r="BE76" s="27">
        <f t="shared" si="867"/>
        <v>148</v>
      </c>
      <c r="BF76" s="30">
        <f>Maret!BL76</f>
        <v>0</v>
      </c>
      <c r="BG76" s="26">
        <f>Maret!BM76</f>
        <v>0</v>
      </c>
      <c r="BH76" s="26">
        <f t="shared" si="868"/>
        <v>0</v>
      </c>
      <c r="BI76" s="48">
        <v>0</v>
      </c>
      <c r="BJ76" s="48">
        <v>0</v>
      </c>
      <c r="BK76" s="26">
        <f t="shared" si="869"/>
        <v>0</v>
      </c>
      <c r="BL76" s="26">
        <f t="shared" ref="BL76:BM76" si="925">SUM(BF76+BI76)</f>
        <v>0</v>
      </c>
      <c r="BM76" s="26">
        <f t="shared" si="925"/>
        <v>0</v>
      </c>
      <c r="BN76" s="27">
        <f t="shared" si="871"/>
        <v>0</v>
      </c>
      <c r="BO76" s="28">
        <f>Maret!BU76</f>
        <v>0</v>
      </c>
      <c r="BP76" s="28">
        <f>Maret!BV76</f>
        <v>0</v>
      </c>
      <c r="BQ76" s="26">
        <f t="shared" si="872"/>
        <v>0</v>
      </c>
      <c r="BR76" s="25">
        <v>0</v>
      </c>
      <c r="BS76" s="25">
        <v>0</v>
      </c>
      <c r="BT76" s="26">
        <f t="shared" si="873"/>
        <v>0</v>
      </c>
      <c r="BU76" s="26">
        <f t="shared" ref="BU76:BV76" si="926">SUM(BO76+BR76)</f>
        <v>0</v>
      </c>
      <c r="BV76" s="26">
        <f t="shared" si="926"/>
        <v>0</v>
      </c>
      <c r="BW76" s="27">
        <f t="shared" si="875"/>
        <v>0</v>
      </c>
      <c r="BX76" s="30">
        <f>Maret!CD76</f>
        <v>10</v>
      </c>
      <c r="BY76" s="26">
        <f>Maret!CE76</f>
        <v>27</v>
      </c>
      <c r="BZ76" s="26">
        <f t="shared" si="876"/>
        <v>37</v>
      </c>
      <c r="CA76" s="26"/>
      <c r="CB76" s="26"/>
      <c r="CC76" s="26">
        <f t="shared" si="877"/>
        <v>0</v>
      </c>
      <c r="CD76" s="26">
        <f t="shared" ref="CD76:CE76" si="927">SUM(BX76+CA76)</f>
        <v>10</v>
      </c>
      <c r="CE76" s="26">
        <f t="shared" si="927"/>
        <v>27</v>
      </c>
      <c r="CF76" s="27">
        <f t="shared" si="879"/>
        <v>37</v>
      </c>
      <c r="CG76" s="28">
        <f>Maret!CM76</f>
        <v>8</v>
      </c>
      <c r="CH76" s="28">
        <f>Maret!CN76</f>
        <v>12</v>
      </c>
      <c r="CI76" s="26">
        <f t="shared" si="880"/>
        <v>20</v>
      </c>
      <c r="CJ76" s="25">
        <v>0</v>
      </c>
      <c r="CK76" s="25">
        <v>0</v>
      </c>
      <c r="CL76" s="26">
        <f t="shared" si="881"/>
        <v>0</v>
      </c>
      <c r="CM76" s="26">
        <f t="shared" ref="CM76:CN76" si="928">SUM(CG76+CJ76)</f>
        <v>8</v>
      </c>
      <c r="CN76" s="26">
        <f t="shared" si="928"/>
        <v>12</v>
      </c>
      <c r="CO76" s="27">
        <f t="shared" si="883"/>
        <v>20</v>
      </c>
      <c r="CP76" s="95">
        <f ca="1">IFERROR(__xludf.DUMMYFUNCTION("""COMPUTED_VALUE"""),104)</f>
        <v>104</v>
      </c>
      <c r="CQ76" s="96">
        <f ca="1">IFERROR(__xludf.DUMMYFUNCTION("""COMPUTED_VALUE"""),108)</f>
        <v>108</v>
      </c>
      <c r="CR76" s="96">
        <f ca="1">IFERROR(__xludf.DUMMYFUNCTION("""COMPUTED_VALUE"""),212)</f>
        <v>212</v>
      </c>
      <c r="CS76" s="100">
        <f ca="1">IFERROR(__xludf.DUMMYFUNCTION("""COMPUTED_VALUE"""),1)</f>
        <v>1</v>
      </c>
      <c r="CT76" s="100">
        <f ca="1">IFERROR(__xludf.DUMMYFUNCTION("""COMPUTED_VALUE"""),2)</f>
        <v>2</v>
      </c>
      <c r="CU76" s="100">
        <f ca="1">IFERROR(__xludf.DUMMYFUNCTION("""COMPUTED_VALUE"""),3)</f>
        <v>3</v>
      </c>
      <c r="CV76" s="96">
        <f ca="1">IFERROR(__xludf.DUMMYFUNCTION("""COMPUTED_VALUE"""),105)</f>
        <v>105</v>
      </c>
      <c r="CW76" s="96">
        <f ca="1">IFERROR(__xludf.DUMMYFUNCTION("""COMPUTED_VALUE"""),110)</f>
        <v>110</v>
      </c>
      <c r="CX76" s="97">
        <f ca="1">IFERROR(__xludf.DUMMYFUNCTION("""COMPUTED_VALUE"""),215)</f>
        <v>215</v>
      </c>
      <c r="CY76" s="28">
        <f>Maret!DE76</f>
        <v>220</v>
      </c>
      <c r="CZ76" s="28">
        <f>Maret!DF76</f>
        <v>411</v>
      </c>
      <c r="DA76" s="26">
        <f t="shared" si="884"/>
        <v>631</v>
      </c>
      <c r="DB76" s="25">
        <v>0</v>
      </c>
      <c r="DC76" s="25">
        <v>0</v>
      </c>
      <c r="DD76" s="26">
        <f t="shared" si="885"/>
        <v>0</v>
      </c>
      <c r="DE76" s="26">
        <f t="shared" ref="DE76:DF76" si="929">SUM(CY76+DB76)</f>
        <v>220</v>
      </c>
      <c r="DF76" s="26">
        <f t="shared" si="929"/>
        <v>411</v>
      </c>
      <c r="DG76" s="27">
        <f t="shared" si="887"/>
        <v>631</v>
      </c>
      <c r="DH76" s="30">
        <f>Maret!DN76</f>
        <v>99</v>
      </c>
      <c r="DI76" s="25">
        <f>Maret!DO76</f>
        <v>215</v>
      </c>
      <c r="DJ76" s="26">
        <f t="shared" si="888"/>
        <v>314</v>
      </c>
      <c r="DK76" s="26"/>
      <c r="DL76" s="26"/>
      <c r="DM76" s="26">
        <f t="shared" si="889"/>
        <v>0</v>
      </c>
      <c r="DN76" s="26">
        <f t="shared" ref="DN76:DO76" si="930">SUM(DH76+DK76)</f>
        <v>99</v>
      </c>
      <c r="DO76" s="26">
        <f t="shared" si="930"/>
        <v>215</v>
      </c>
      <c r="DP76" s="27">
        <f t="shared" si="891"/>
        <v>314</v>
      </c>
      <c r="DQ76" s="28">
        <f>Maret!DW76</f>
        <v>72</v>
      </c>
      <c r="DR76" s="28">
        <f>Maret!DX76</f>
        <v>113</v>
      </c>
      <c r="DS76" s="26">
        <f t="shared" si="892"/>
        <v>185</v>
      </c>
      <c r="DT76" s="25">
        <v>0</v>
      </c>
      <c r="DU76" s="25">
        <v>0</v>
      </c>
      <c r="DV76" s="26">
        <f t="shared" si="893"/>
        <v>0</v>
      </c>
      <c r="DW76" s="26">
        <f t="shared" ref="DW76:DX76" si="931">SUM(DQ76+DT76)</f>
        <v>72</v>
      </c>
      <c r="DX76" s="26">
        <f t="shared" si="931"/>
        <v>113</v>
      </c>
      <c r="DY76" s="27">
        <f t="shared" si="895"/>
        <v>185</v>
      </c>
      <c r="DZ76" s="30">
        <f>Maret!EF76</f>
        <v>150</v>
      </c>
      <c r="EA76" s="26">
        <f>Maret!EG76</f>
        <v>224</v>
      </c>
      <c r="EB76" s="26">
        <f t="shared" si="896"/>
        <v>374</v>
      </c>
      <c r="EC76" s="26"/>
      <c r="ED76" s="26"/>
      <c r="EE76" s="26">
        <f t="shared" si="897"/>
        <v>0</v>
      </c>
      <c r="EF76" s="26">
        <f t="shared" ref="EF76:EG76" si="932">SUM(DZ76+EC76)</f>
        <v>150</v>
      </c>
      <c r="EG76" s="26">
        <f t="shared" si="932"/>
        <v>224</v>
      </c>
      <c r="EH76" s="27">
        <f t="shared" si="899"/>
        <v>374</v>
      </c>
      <c r="EI76" s="30">
        <f>Maret!EO76</f>
        <v>71</v>
      </c>
      <c r="EJ76" s="26">
        <f>Maret!EP76</f>
        <v>88</v>
      </c>
      <c r="EK76" s="26">
        <f t="shared" si="900"/>
        <v>159</v>
      </c>
      <c r="EL76" s="25">
        <v>0</v>
      </c>
      <c r="EM76" s="25">
        <v>1</v>
      </c>
      <c r="EN76" s="26">
        <f t="shared" si="901"/>
        <v>1</v>
      </c>
      <c r="EO76" s="26">
        <f t="shared" ref="EO76:EP76" si="933">SUM(EI76+EL76)</f>
        <v>71</v>
      </c>
      <c r="EP76" s="26">
        <f t="shared" si="933"/>
        <v>89</v>
      </c>
      <c r="EQ76" s="27">
        <f t="shared" si="903"/>
        <v>160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30">
        <f>Maret!J77</f>
        <v>0</v>
      </c>
      <c r="E77" s="26">
        <f>Maret!K77</f>
        <v>0</v>
      </c>
      <c r="F77" s="26">
        <f t="shared" si="847"/>
        <v>0</v>
      </c>
      <c r="G77" s="26"/>
      <c r="H77" s="26"/>
      <c r="I77" s="26">
        <f t="shared" si="848"/>
        <v>0</v>
      </c>
      <c r="J77" s="26">
        <f t="shared" ref="J77:K77" si="934">SUM(D77+G77)</f>
        <v>0</v>
      </c>
      <c r="K77" s="26">
        <f t="shared" si="934"/>
        <v>0</v>
      </c>
      <c r="L77" s="27">
        <f t="shared" si="850"/>
        <v>0</v>
      </c>
      <c r="M77" s="28">
        <f>Maret!S77</f>
        <v>0</v>
      </c>
      <c r="N77" s="26">
        <f>Maret!T77</f>
        <v>0</v>
      </c>
      <c r="O77" s="26">
        <f t="shared" si="851"/>
        <v>0</v>
      </c>
      <c r="P77" s="26"/>
      <c r="Q77" s="26"/>
      <c r="R77" s="26">
        <f t="shared" si="852"/>
        <v>0</v>
      </c>
      <c r="S77" s="26">
        <f t="shared" ref="S77:T77" si="935">SUM(M77+P77)</f>
        <v>0</v>
      </c>
      <c r="T77" s="26">
        <f t="shared" si="935"/>
        <v>0</v>
      </c>
      <c r="U77" s="27">
        <f t="shared" si="854"/>
        <v>0</v>
      </c>
      <c r="V77" s="28">
        <f>Maret!AB77</f>
        <v>0</v>
      </c>
      <c r="W77" s="28">
        <f>Maret!AC77</f>
        <v>0</v>
      </c>
      <c r="X77" s="26">
        <f t="shared" si="855"/>
        <v>0</v>
      </c>
      <c r="Y77" s="26"/>
      <c r="Z77" s="26"/>
      <c r="AA77" s="26">
        <f t="shared" si="856"/>
        <v>0</v>
      </c>
      <c r="AB77" s="26">
        <f t="shared" ref="AB77:AC77" si="936">SUM(V77+Y77)</f>
        <v>0</v>
      </c>
      <c r="AC77" s="26">
        <f t="shared" si="936"/>
        <v>0</v>
      </c>
      <c r="AD77" s="27">
        <f t="shared" si="858"/>
        <v>0</v>
      </c>
      <c r="AE77" s="28">
        <f>Maret!AK78</f>
        <v>0</v>
      </c>
      <c r="AF77" s="28">
        <f>Maret!AL78</f>
        <v>0</v>
      </c>
      <c r="AG77" s="26">
        <f t="shared" si="831"/>
        <v>0</v>
      </c>
      <c r="AH77" s="25">
        <v>0</v>
      </c>
      <c r="AI77" s="25">
        <v>0</v>
      </c>
      <c r="AJ77" s="26">
        <f t="shared" si="832"/>
        <v>0</v>
      </c>
      <c r="AK77" s="26">
        <f t="shared" ref="AK77:AL77" si="937">SUM(AE77+AH77)</f>
        <v>0</v>
      </c>
      <c r="AL77" s="26">
        <f t="shared" si="937"/>
        <v>0</v>
      </c>
      <c r="AM77" s="27">
        <f t="shared" si="834"/>
        <v>0</v>
      </c>
      <c r="AN77" s="30">
        <f>Maret!AT77</f>
        <v>0</v>
      </c>
      <c r="AO77" s="26">
        <f>Maret!AU77</f>
        <v>0</v>
      </c>
      <c r="AP77" s="26">
        <f t="shared" si="860"/>
        <v>0</v>
      </c>
      <c r="AQ77" s="25">
        <v>0</v>
      </c>
      <c r="AR77" s="25">
        <v>0</v>
      </c>
      <c r="AS77" s="26">
        <f t="shared" si="861"/>
        <v>0</v>
      </c>
      <c r="AT77" s="26">
        <f t="shared" ref="AT77:AU77" si="938">SUM(AN77+AQ77)</f>
        <v>0</v>
      </c>
      <c r="AU77" s="26">
        <f t="shared" si="938"/>
        <v>0</v>
      </c>
      <c r="AV77" s="27">
        <f t="shared" si="863"/>
        <v>0</v>
      </c>
      <c r="AW77" s="28">
        <f>Maret!BC77</f>
        <v>0</v>
      </c>
      <c r="AX77" s="28">
        <f>Maret!BD77</f>
        <v>0</v>
      </c>
      <c r="AY77" s="26">
        <f t="shared" si="864"/>
        <v>0</v>
      </c>
      <c r="AZ77" s="25">
        <v>0</v>
      </c>
      <c r="BA77" s="25">
        <v>0</v>
      </c>
      <c r="BB77" s="26">
        <f t="shared" si="865"/>
        <v>0</v>
      </c>
      <c r="BC77" s="26">
        <f t="shared" ref="BC77:BD77" si="939">SUM(AW77+AZ77)</f>
        <v>0</v>
      </c>
      <c r="BD77" s="26">
        <f t="shared" si="939"/>
        <v>0</v>
      </c>
      <c r="BE77" s="27">
        <f t="shared" si="867"/>
        <v>0</v>
      </c>
      <c r="BF77" s="30">
        <f>Maret!BL77</f>
        <v>0</v>
      </c>
      <c r="BG77" s="26">
        <f>Maret!BM77</f>
        <v>0</v>
      </c>
      <c r="BH77" s="26">
        <f t="shared" si="868"/>
        <v>0</v>
      </c>
      <c r="BI77" s="48">
        <v>0</v>
      </c>
      <c r="BJ77" s="48">
        <v>0</v>
      </c>
      <c r="BK77" s="26">
        <f t="shared" si="869"/>
        <v>0</v>
      </c>
      <c r="BL77" s="26">
        <f t="shared" ref="BL77:BM77" si="940">SUM(BF77+BI77)</f>
        <v>0</v>
      </c>
      <c r="BM77" s="26">
        <f t="shared" si="940"/>
        <v>0</v>
      </c>
      <c r="BN77" s="27">
        <f t="shared" si="871"/>
        <v>0</v>
      </c>
      <c r="BO77" s="28">
        <f>Maret!BU77</f>
        <v>0</v>
      </c>
      <c r="BP77" s="28">
        <f>Maret!BV77</f>
        <v>0</v>
      </c>
      <c r="BQ77" s="26">
        <f t="shared" si="872"/>
        <v>0</v>
      </c>
      <c r="BR77" s="25">
        <v>0</v>
      </c>
      <c r="BS77" s="25">
        <v>0</v>
      </c>
      <c r="BT77" s="26">
        <f t="shared" si="873"/>
        <v>0</v>
      </c>
      <c r="BU77" s="26">
        <f t="shared" ref="BU77:BV77" si="941">SUM(BO77+BR77)</f>
        <v>0</v>
      </c>
      <c r="BV77" s="26">
        <f t="shared" si="941"/>
        <v>0</v>
      </c>
      <c r="BW77" s="27">
        <f t="shared" si="875"/>
        <v>0</v>
      </c>
      <c r="BX77" s="30">
        <f>Maret!CD77</f>
        <v>0</v>
      </c>
      <c r="BY77" s="26">
        <f>Maret!CE77</f>
        <v>0</v>
      </c>
      <c r="BZ77" s="26">
        <f t="shared" si="876"/>
        <v>0</v>
      </c>
      <c r="CA77" s="26"/>
      <c r="CB77" s="26"/>
      <c r="CC77" s="26">
        <f t="shared" si="877"/>
        <v>0</v>
      </c>
      <c r="CD77" s="26">
        <f t="shared" ref="CD77:CE77" si="942">SUM(BX77+CA77)</f>
        <v>0</v>
      </c>
      <c r="CE77" s="26">
        <f t="shared" si="942"/>
        <v>0</v>
      </c>
      <c r="CF77" s="27">
        <f t="shared" si="879"/>
        <v>0</v>
      </c>
      <c r="CG77" s="28">
        <f>Maret!CM77</f>
        <v>0</v>
      </c>
      <c r="CH77" s="28">
        <f>Maret!CN77</f>
        <v>0</v>
      </c>
      <c r="CI77" s="26">
        <f t="shared" si="880"/>
        <v>0</v>
      </c>
      <c r="CJ77" s="25">
        <v>0</v>
      </c>
      <c r="CK77" s="25">
        <v>0</v>
      </c>
      <c r="CL77" s="26">
        <f t="shared" si="881"/>
        <v>0</v>
      </c>
      <c r="CM77" s="26">
        <f t="shared" ref="CM77:CN77" si="943">SUM(CG77+CJ77)</f>
        <v>0</v>
      </c>
      <c r="CN77" s="26">
        <f t="shared" si="943"/>
        <v>0</v>
      </c>
      <c r="CO77" s="27">
        <f t="shared" si="883"/>
        <v>0</v>
      </c>
      <c r="CP77" s="95">
        <f ca="1">IFERROR(__xludf.DUMMYFUNCTION("""COMPUTED_VALUE"""),0)</f>
        <v>0</v>
      </c>
      <c r="CQ77" s="96"/>
      <c r="CR77" s="96">
        <f ca="1">IFERROR(__xludf.DUMMYFUNCTION("""COMPUTED_VALUE"""),0)</f>
        <v>0</v>
      </c>
      <c r="CS77" s="100"/>
      <c r="CT77" s="100"/>
      <c r="CU77" s="100"/>
      <c r="CV77" s="96">
        <f ca="1">IFERROR(__xludf.DUMMYFUNCTION("""COMPUTED_VALUE"""),0)</f>
        <v>0</v>
      </c>
      <c r="CW77" s="96">
        <f ca="1">IFERROR(__xludf.DUMMYFUNCTION("""COMPUTED_VALUE"""),0)</f>
        <v>0</v>
      </c>
      <c r="CX77" s="97">
        <f ca="1">IFERROR(__xludf.DUMMYFUNCTION("""COMPUTED_VALUE"""),0)</f>
        <v>0</v>
      </c>
      <c r="CY77" s="28">
        <f>Maret!DE77</f>
        <v>0</v>
      </c>
      <c r="CZ77" s="28">
        <f>Maret!DF77</f>
        <v>0</v>
      </c>
      <c r="DA77" s="26">
        <f t="shared" si="884"/>
        <v>0</v>
      </c>
      <c r="DB77" s="25">
        <v>0</v>
      </c>
      <c r="DC77" s="25">
        <v>0</v>
      </c>
      <c r="DD77" s="26">
        <f t="shared" si="885"/>
        <v>0</v>
      </c>
      <c r="DE77" s="26">
        <f t="shared" ref="DE77:DF77" si="944">SUM(CY77+DB77)</f>
        <v>0</v>
      </c>
      <c r="DF77" s="26">
        <f t="shared" si="944"/>
        <v>0</v>
      </c>
      <c r="DG77" s="27">
        <f t="shared" si="887"/>
        <v>0</v>
      </c>
      <c r="DH77" s="30">
        <f>Maret!DN77</f>
        <v>0</v>
      </c>
      <c r="DI77" s="25">
        <f>Maret!DO77</f>
        <v>0</v>
      </c>
      <c r="DJ77" s="26">
        <f t="shared" si="888"/>
        <v>0</v>
      </c>
      <c r="DK77" s="26"/>
      <c r="DL77" s="26"/>
      <c r="DM77" s="26">
        <f t="shared" si="889"/>
        <v>0</v>
      </c>
      <c r="DN77" s="26">
        <f t="shared" ref="DN77:DO77" si="945">SUM(DH77+DK77)</f>
        <v>0</v>
      </c>
      <c r="DO77" s="26">
        <f t="shared" si="945"/>
        <v>0</v>
      </c>
      <c r="DP77" s="27">
        <f t="shared" si="891"/>
        <v>0</v>
      </c>
      <c r="DQ77" s="28">
        <f>Maret!DW77</f>
        <v>0</v>
      </c>
      <c r="DR77" s="28">
        <f>Maret!DX77</f>
        <v>0</v>
      </c>
      <c r="DS77" s="26">
        <f t="shared" si="892"/>
        <v>0</v>
      </c>
      <c r="DT77" s="26"/>
      <c r="DU77" s="26"/>
      <c r="DV77" s="26">
        <f t="shared" si="893"/>
        <v>0</v>
      </c>
      <c r="DW77" s="26">
        <f t="shared" ref="DW77:DX77" si="946">SUM(DQ77+DT77)</f>
        <v>0</v>
      </c>
      <c r="DX77" s="26">
        <f t="shared" si="946"/>
        <v>0</v>
      </c>
      <c r="DY77" s="27">
        <f t="shared" si="895"/>
        <v>0</v>
      </c>
      <c r="DZ77" s="30">
        <f>Maret!EF77</f>
        <v>0</v>
      </c>
      <c r="EA77" s="26">
        <f>Maret!EG77</f>
        <v>0</v>
      </c>
      <c r="EB77" s="26">
        <f t="shared" si="896"/>
        <v>0</v>
      </c>
      <c r="EC77" s="26"/>
      <c r="ED77" s="26"/>
      <c r="EE77" s="26">
        <f t="shared" si="897"/>
        <v>0</v>
      </c>
      <c r="EF77" s="26">
        <f t="shared" ref="EF77:EG77" si="947">SUM(DZ77+EC77)</f>
        <v>0</v>
      </c>
      <c r="EG77" s="26">
        <f t="shared" si="947"/>
        <v>0</v>
      </c>
      <c r="EH77" s="27">
        <f t="shared" si="899"/>
        <v>0</v>
      </c>
      <c r="EI77" s="30">
        <f>Maret!EO77</f>
        <v>0</v>
      </c>
      <c r="EJ77" s="26">
        <f>Maret!EP77</f>
        <v>0</v>
      </c>
      <c r="EK77" s="26">
        <f t="shared" si="900"/>
        <v>0</v>
      </c>
      <c r="EL77" s="26"/>
      <c r="EM77" s="26"/>
      <c r="EN77" s="26">
        <f t="shared" si="901"/>
        <v>0</v>
      </c>
      <c r="EO77" s="26">
        <f t="shared" ref="EO77:EP77" si="948">SUM(EI77+EL77)</f>
        <v>0</v>
      </c>
      <c r="EP77" s="26">
        <f t="shared" si="948"/>
        <v>0</v>
      </c>
      <c r="EQ77" s="27">
        <f t="shared" si="903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30">
        <f>Maret!J78</f>
        <v>0</v>
      </c>
      <c r="E78" s="26">
        <f>Maret!K78</f>
        <v>0</v>
      </c>
      <c r="F78" s="26">
        <f t="shared" si="847"/>
        <v>0</v>
      </c>
      <c r="G78" s="26"/>
      <c r="H78" s="26"/>
      <c r="I78" s="26">
        <f t="shared" si="848"/>
        <v>0</v>
      </c>
      <c r="J78" s="26">
        <f t="shared" ref="J78:K78" si="949">SUM(D78+G78)</f>
        <v>0</v>
      </c>
      <c r="K78" s="26">
        <f t="shared" si="949"/>
        <v>0</v>
      </c>
      <c r="L78" s="27">
        <f t="shared" si="850"/>
        <v>0</v>
      </c>
      <c r="M78" s="28">
        <f>Maret!S78</f>
        <v>0</v>
      </c>
      <c r="N78" s="26">
        <f>Maret!T78</f>
        <v>0</v>
      </c>
      <c r="O78" s="26">
        <f t="shared" si="851"/>
        <v>0</v>
      </c>
      <c r="P78" s="26"/>
      <c r="Q78" s="26"/>
      <c r="R78" s="26">
        <f t="shared" si="852"/>
        <v>0</v>
      </c>
      <c r="S78" s="26">
        <f t="shared" ref="S78:T78" si="950">SUM(M78+P78)</f>
        <v>0</v>
      </c>
      <c r="T78" s="26">
        <f t="shared" si="950"/>
        <v>0</v>
      </c>
      <c r="U78" s="27">
        <f t="shared" si="854"/>
        <v>0</v>
      </c>
      <c r="V78" s="28">
        <f>Maret!AB78</f>
        <v>0</v>
      </c>
      <c r="W78" s="28">
        <f>Maret!AC78</f>
        <v>0</v>
      </c>
      <c r="X78" s="26">
        <f t="shared" si="855"/>
        <v>0</v>
      </c>
      <c r="Y78" s="26"/>
      <c r="Z78" s="26"/>
      <c r="AA78" s="26">
        <f t="shared" si="856"/>
        <v>0</v>
      </c>
      <c r="AB78" s="26">
        <f t="shared" ref="AB78:AC78" si="951">SUM(V78+Y78)</f>
        <v>0</v>
      </c>
      <c r="AC78" s="26">
        <f t="shared" si="951"/>
        <v>0</v>
      </c>
      <c r="AD78" s="27">
        <f t="shared" si="858"/>
        <v>0</v>
      </c>
      <c r="AN78" s="30">
        <f>Maret!AT78</f>
        <v>0</v>
      </c>
      <c r="AO78" s="26">
        <f>Maret!AU78</f>
        <v>0</v>
      </c>
      <c r="AP78" s="26">
        <f t="shared" si="860"/>
        <v>0</v>
      </c>
      <c r="AQ78" s="25">
        <v>0</v>
      </c>
      <c r="AR78" s="25">
        <v>0</v>
      </c>
      <c r="AS78" s="26">
        <f t="shared" si="861"/>
        <v>0</v>
      </c>
      <c r="AT78" s="26">
        <f t="shared" ref="AT78:AU78" si="952">SUM(AN78+AQ78)</f>
        <v>0</v>
      </c>
      <c r="AU78" s="26">
        <f t="shared" si="952"/>
        <v>0</v>
      </c>
      <c r="AV78" s="27">
        <f t="shared" si="863"/>
        <v>0</v>
      </c>
      <c r="AW78" s="28">
        <f>Maret!BC78</f>
        <v>0</v>
      </c>
      <c r="AX78" s="28">
        <f>Maret!BD78</f>
        <v>0</v>
      </c>
      <c r="AY78" s="26">
        <f t="shared" si="864"/>
        <v>0</v>
      </c>
      <c r="AZ78" s="25">
        <v>0</v>
      </c>
      <c r="BA78" s="25">
        <v>0</v>
      </c>
      <c r="BB78" s="26">
        <f t="shared" si="865"/>
        <v>0</v>
      </c>
      <c r="BC78" s="26">
        <f t="shared" ref="BC78:BD78" si="953">SUM(AW78+AZ78)</f>
        <v>0</v>
      </c>
      <c r="BD78" s="26">
        <f t="shared" si="953"/>
        <v>0</v>
      </c>
      <c r="BE78" s="27">
        <f t="shared" si="867"/>
        <v>0</v>
      </c>
      <c r="BF78" s="30">
        <f>Maret!BL78</f>
        <v>0</v>
      </c>
      <c r="BG78" s="26">
        <f>Maret!BM78</f>
        <v>0</v>
      </c>
      <c r="BH78" s="26">
        <f t="shared" si="868"/>
        <v>0</v>
      </c>
      <c r="BI78" s="48">
        <v>0</v>
      </c>
      <c r="BJ78" s="48">
        <v>0</v>
      </c>
      <c r="BK78" s="26">
        <f t="shared" si="869"/>
        <v>0</v>
      </c>
      <c r="BL78" s="26">
        <f t="shared" ref="BL78:BM78" si="954">SUM(BF78+BI78)</f>
        <v>0</v>
      </c>
      <c r="BM78" s="26">
        <f t="shared" si="954"/>
        <v>0</v>
      </c>
      <c r="BN78" s="27">
        <f t="shared" si="871"/>
        <v>0</v>
      </c>
      <c r="BO78" s="28">
        <f>Maret!BU78</f>
        <v>0</v>
      </c>
      <c r="BP78" s="28">
        <f>Maret!BV78</f>
        <v>0</v>
      </c>
      <c r="BQ78" s="26">
        <f t="shared" si="872"/>
        <v>0</v>
      </c>
      <c r="BR78" s="25">
        <v>0</v>
      </c>
      <c r="BS78" s="25">
        <v>0</v>
      </c>
      <c r="BT78" s="26">
        <f t="shared" si="873"/>
        <v>0</v>
      </c>
      <c r="BU78" s="26">
        <f t="shared" ref="BU78:BV78" si="955">SUM(BO78+BR78)</f>
        <v>0</v>
      </c>
      <c r="BV78" s="26">
        <f t="shared" si="955"/>
        <v>0</v>
      </c>
      <c r="BW78" s="27">
        <f t="shared" si="875"/>
        <v>0</v>
      </c>
      <c r="BX78" s="30">
        <f>Maret!CD78</f>
        <v>0</v>
      </c>
      <c r="BY78" s="26">
        <f>Maret!CE78</f>
        <v>0</v>
      </c>
      <c r="BZ78" s="26">
        <f t="shared" si="876"/>
        <v>0</v>
      </c>
      <c r="CA78" s="26"/>
      <c r="CB78" s="26"/>
      <c r="CC78" s="26">
        <f t="shared" si="877"/>
        <v>0</v>
      </c>
      <c r="CD78" s="26">
        <f t="shared" ref="CD78:CE78" si="956">SUM(BX78+CA78)</f>
        <v>0</v>
      </c>
      <c r="CE78" s="26">
        <f t="shared" si="956"/>
        <v>0</v>
      </c>
      <c r="CF78" s="27">
        <f t="shared" si="879"/>
        <v>0</v>
      </c>
      <c r="CG78" s="28">
        <f>Maret!CM78</f>
        <v>0</v>
      </c>
      <c r="CH78" s="28">
        <f>Maret!CN78</f>
        <v>0</v>
      </c>
      <c r="CI78" s="26">
        <f t="shared" si="880"/>
        <v>0</v>
      </c>
      <c r="CJ78" s="25">
        <v>0</v>
      </c>
      <c r="CK78" s="25">
        <v>0</v>
      </c>
      <c r="CL78" s="26">
        <f t="shared" si="881"/>
        <v>0</v>
      </c>
      <c r="CM78" s="26">
        <f t="shared" ref="CM78:CN78" si="957">SUM(CG78+CJ78)</f>
        <v>0</v>
      </c>
      <c r="CN78" s="26">
        <f t="shared" si="957"/>
        <v>0</v>
      </c>
      <c r="CO78" s="27">
        <f t="shared" si="883"/>
        <v>0</v>
      </c>
      <c r="CP78" s="95">
        <f ca="1">IFERROR(__xludf.DUMMYFUNCTION("""COMPUTED_VALUE"""),0)</f>
        <v>0</v>
      </c>
      <c r="CQ78" s="96">
        <f ca="1">IFERROR(__xludf.DUMMYFUNCTION("""COMPUTED_VALUE"""),0)</f>
        <v>0</v>
      </c>
      <c r="CR78" s="96">
        <f ca="1">IFERROR(__xludf.DUMMYFUNCTION("""COMPUTED_VALUE"""),2)</f>
        <v>2</v>
      </c>
      <c r="CS78" s="100">
        <f ca="1">IFERROR(__xludf.DUMMYFUNCTION("""COMPUTED_VALUE"""),2)</f>
        <v>2</v>
      </c>
      <c r="CT78" s="100">
        <f ca="1">IFERROR(__xludf.DUMMYFUNCTION("""COMPUTED_VALUE"""),1)</f>
        <v>1</v>
      </c>
      <c r="CU78" s="100">
        <f ca="1">IFERROR(__xludf.DUMMYFUNCTION("""COMPUTED_VALUE"""),3)</f>
        <v>3</v>
      </c>
      <c r="CV78" s="96">
        <f ca="1">IFERROR(__xludf.DUMMYFUNCTION("""COMPUTED_VALUE"""),2)</f>
        <v>2</v>
      </c>
      <c r="CW78" s="96">
        <f ca="1">IFERROR(__xludf.DUMMYFUNCTION("""COMPUTED_VALUE"""),1)</f>
        <v>1</v>
      </c>
      <c r="CX78" s="97">
        <f ca="1">IFERROR(__xludf.DUMMYFUNCTION("""COMPUTED_VALUE"""),5)</f>
        <v>5</v>
      </c>
      <c r="CY78" s="28">
        <f>Maret!DE78</f>
        <v>0</v>
      </c>
      <c r="CZ78" s="28">
        <f>Maret!DF78</f>
        <v>0</v>
      </c>
      <c r="DA78" s="26">
        <f t="shared" si="884"/>
        <v>0</v>
      </c>
      <c r="DB78" s="25">
        <v>0</v>
      </c>
      <c r="DC78" s="25">
        <v>0</v>
      </c>
      <c r="DD78" s="26">
        <f t="shared" si="885"/>
        <v>0</v>
      </c>
      <c r="DE78" s="26">
        <f t="shared" ref="DE78:DF78" si="958">SUM(CY78+DB78)</f>
        <v>0</v>
      </c>
      <c r="DF78" s="26">
        <f t="shared" si="958"/>
        <v>0</v>
      </c>
      <c r="DG78" s="27">
        <f t="shared" si="887"/>
        <v>0</v>
      </c>
      <c r="DH78" s="30">
        <f>Maret!DN78</f>
        <v>0</v>
      </c>
      <c r="DI78" s="25">
        <f>Maret!DO78</f>
        <v>0</v>
      </c>
      <c r="DJ78" s="26">
        <f t="shared" si="888"/>
        <v>0</v>
      </c>
      <c r="DK78" s="26"/>
      <c r="DL78" s="26"/>
      <c r="DM78" s="26">
        <f t="shared" si="889"/>
        <v>0</v>
      </c>
      <c r="DN78" s="26">
        <f t="shared" ref="DN78:DO78" si="959">SUM(DH78+DK78)</f>
        <v>0</v>
      </c>
      <c r="DO78" s="26">
        <f t="shared" si="959"/>
        <v>0</v>
      </c>
      <c r="DP78" s="27">
        <f t="shared" si="891"/>
        <v>0</v>
      </c>
      <c r="DQ78" s="28">
        <f>Maret!DW78</f>
        <v>0</v>
      </c>
      <c r="DR78" s="28">
        <f>Maret!DX78</f>
        <v>0</v>
      </c>
      <c r="DS78" s="26">
        <f t="shared" si="892"/>
        <v>0</v>
      </c>
      <c r="DT78" s="26"/>
      <c r="DU78" s="26"/>
      <c r="DV78" s="26">
        <f t="shared" si="893"/>
        <v>0</v>
      </c>
      <c r="DW78" s="26">
        <f t="shared" ref="DW78:DX78" si="960">SUM(DQ78+DT78)</f>
        <v>0</v>
      </c>
      <c r="DX78" s="26">
        <f t="shared" si="960"/>
        <v>0</v>
      </c>
      <c r="DY78" s="27">
        <f t="shared" si="895"/>
        <v>0</v>
      </c>
      <c r="DZ78" s="30">
        <f>Maret!EF78</f>
        <v>0</v>
      </c>
      <c r="EA78" s="26">
        <f>Maret!EG78</f>
        <v>0</v>
      </c>
      <c r="EB78" s="26">
        <f t="shared" si="896"/>
        <v>0</v>
      </c>
      <c r="EC78" s="26"/>
      <c r="ED78" s="26"/>
      <c r="EE78" s="26">
        <f t="shared" si="897"/>
        <v>0</v>
      </c>
      <c r="EF78" s="26">
        <f t="shared" ref="EF78:EG78" si="961">SUM(DZ78+EC78)</f>
        <v>0</v>
      </c>
      <c r="EG78" s="26">
        <f t="shared" si="961"/>
        <v>0</v>
      </c>
      <c r="EH78" s="27">
        <f t="shared" si="899"/>
        <v>0</v>
      </c>
      <c r="EI78" s="30">
        <f>Maret!EO78</f>
        <v>0</v>
      </c>
      <c r="EJ78" s="26">
        <f>Maret!EP78</f>
        <v>3</v>
      </c>
      <c r="EK78" s="26">
        <f t="shared" si="900"/>
        <v>3</v>
      </c>
      <c r="EL78" s="26"/>
      <c r="EM78" s="26"/>
      <c r="EN78" s="26">
        <f t="shared" si="901"/>
        <v>0</v>
      </c>
      <c r="EO78" s="26">
        <f t="shared" ref="EO78:EP78" si="962">SUM(EI78+EL78)</f>
        <v>0</v>
      </c>
      <c r="EP78" s="26">
        <f t="shared" si="962"/>
        <v>3</v>
      </c>
      <c r="EQ78" s="27">
        <f t="shared" si="903"/>
        <v>3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4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/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313">
        <f>Maret!BC82</f>
        <v>35</v>
      </c>
      <c r="AX82" s="313">
        <f>Maret!BD82</f>
        <v>50</v>
      </c>
      <c r="AY82" s="243">
        <v>1</v>
      </c>
      <c r="AZ82" s="245">
        <f t="shared" ref="AZ82:BE82" si="963">AW82</f>
        <v>35</v>
      </c>
      <c r="BA82" s="245">
        <f t="shared" si="963"/>
        <v>50</v>
      </c>
      <c r="BB82" s="243">
        <f t="shared" si="963"/>
        <v>1</v>
      </c>
      <c r="BC82" s="245">
        <f t="shared" si="963"/>
        <v>35</v>
      </c>
      <c r="BD82" s="245">
        <f t="shared" si="963"/>
        <v>50</v>
      </c>
      <c r="BE82" s="243">
        <f t="shared" si="963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>
        <v>47</v>
      </c>
      <c r="BS82" s="245">
        <v>30</v>
      </c>
      <c r="BT82" s="243">
        <f>(BR82/BS82)*100%</f>
        <v>1.5666666666666667</v>
      </c>
      <c r="BU82" s="245"/>
      <c r="BV82" s="245"/>
      <c r="BW82" s="243" t="e">
        <f>(BU82/BV82)*100%</f>
        <v>#DIV/0!</v>
      </c>
      <c r="BX82" s="246">
        <v>27</v>
      </c>
      <c r="BY82" s="245">
        <v>38</v>
      </c>
      <c r="BZ82" s="243">
        <f>(BX82/BY82)*100%</f>
        <v>0.71052631578947367</v>
      </c>
      <c r="CA82" s="245">
        <v>27</v>
      </c>
      <c r="CB82" s="245">
        <v>38</v>
      </c>
      <c r="CC82" s="243">
        <f>(CA82/CB82)*100%</f>
        <v>0.71052631578947367</v>
      </c>
      <c r="CD82" s="245">
        <v>27</v>
      </c>
      <c r="CE82" s="245">
        <v>38</v>
      </c>
      <c r="CF82" s="243">
        <f>(CD82/CE82)*100%</f>
        <v>0.71052631578947367</v>
      </c>
      <c r="CG82" s="246">
        <v>40</v>
      </c>
      <c r="CH82" s="245">
        <v>30</v>
      </c>
      <c r="CI82" s="243">
        <v>1</v>
      </c>
      <c r="CJ82" s="245">
        <v>40</v>
      </c>
      <c r="CK82" s="245">
        <v>30</v>
      </c>
      <c r="CL82" s="243">
        <v>1</v>
      </c>
      <c r="CM82" s="245">
        <v>40</v>
      </c>
      <c r="CN82" s="245">
        <v>30</v>
      </c>
      <c r="CO82" s="243">
        <f>(CM82/CN82)*100%</f>
        <v>1.3333333333333333</v>
      </c>
      <c r="CP82" s="323">
        <f ca="1">IFERROR(__xludf.DUMMYFUNCTION("importrange(""1DjzFX_5hpKQ32gDJ9cZkaQq64j_m636uVPTHxkMKqWg"",""LAP YANKES!AQ81:AY87"")"),46)</f>
        <v>46</v>
      </c>
      <c r="CQ82" s="245">
        <f ca="1">IFERROR(__xludf.DUMMYFUNCTION("""COMPUTED_VALUE"""),50)</f>
        <v>50</v>
      </c>
      <c r="CR82" s="243">
        <f ca="1">IFERROR(__xludf.DUMMYFUNCTION("""COMPUTED_VALUE"""),0.92)</f>
        <v>0.92</v>
      </c>
      <c r="CS82" s="317">
        <f ca="1">IFERROR(__xludf.DUMMYFUNCTION("""COMPUTED_VALUE"""),46)</f>
        <v>46</v>
      </c>
      <c r="CT82" s="317">
        <f ca="1">IFERROR(__xludf.DUMMYFUNCTION("""COMPUTED_VALUE"""),50)</f>
        <v>50</v>
      </c>
      <c r="CU82" s="318">
        <f ca="1">IFERROR(__xludf.DUMMYFUNCTION("""COMPUTED_VALUE"""),0.92)</f>
        <v>0.92</v>
      </c>
      <c r="CV82" s="245">
        <f ca="1">IFERROR(__xludf.DUMMYFUNCTION("""COMPUTED_VALUE"""),46)</f>
        <v>46</v>
      </c>
      <c r="CW82" s="245">
        <f ca="1">IFERROR(__xludf.DUMMYFUNCTION("""COMPUTED_VALUE"""),50)</f>
        <v>50</v>
      </c>
      <c r="CX82" s="243">
        <f ca="1">IFERROR(__xludf.DUMMYFUNCTION("""COMPUTED_VALUE"""),0.92)</f>
        <v>0.92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/>
      <c r="DO82" s="245"/>
      <c r="DP82" s="243" t="e">
        <f>(DN82/DO82)*100%</f>
        <v>#DIV/0!</v>
      </c>
      <c r="DQ82" s="245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4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223</v>
      </c>
      <c r="Q84" s="245">
        <v>223</v>
      </c>
      <c r="R84" s="243">
        <f>(P84/Q84)*100%</f>
        <v>1</v>
      </c>
      <c r="S84" s="245"/>
      <c r="T84" s="245"/>
      <c r="U84" s="282"/>
      <c r="V84" s="245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1051</v>
      </c>
      <c r="AF84" s="245">
        <v>1051</v>
      </c>
      <c r="AG84" s="243">
        <f>(AE84/AF84)*100%</f>
        <v>1</v>
      </c>
      <c r="AH84" s="245">
        <v>247</v>
      </c>
      <c r="AI84" s="245">
        <v>247</v>
      </c>
      <c r="AJ84" s="243">
        <f>(AH84/AI84)*100%</f>
        <v>1</v>
      </c>
      <c r="AK84" s="245">
        <f>AM10</f>
        <v>1379</v>
      </c>
      <c r="AL84" s="245">
        <v>1379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27">
        <f>Maret!BC84</f>
        <v>48.102499999999999</v>
      </c>
      <c r="AX84" s="313" t="str">
        <f>Maret!BD84</f>
        <v>&lt;120</v>
      </c>
      <c r="AY84" s="243">
        <v>1</v>
      </c>
      <c r="AZ84" s="245">
        <v>42.21</v>
      </c>
      <c r="BA84" s="245">
        <v>100</v>
      </c>
      <c r="BB84" s="243">
        <f>(AZ84/BA84)*100%</f>
        <v>0.42210000000000003</v>
      </c>
      <c r="BC84" s="320">
        <f>SUM(AW84+AZ84)/2</f>
        <v>45.15625</v>
      </c>
      <c r="BD84" s="245" t="str">
        <f>AX84</f>
        <v>&lt;120</v>
      </c>
      <c r="BE84" s="243">
        <v>1</v>
      </c>
      <c r="BF84" s="246"/>
      <c r="BG84" s="245"/>
      <c r="BH84" s="243" t="e">
        <f>(BF84/BG84)*100%</f>
        <v>#DIV/0!</v>
      </c>
      <c r="BI84" s="245">
        <v>112</v>
      </c>
      <c r="BJ84" s="245">
        <v>112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>
        <v>195</v>
      </c>
      <c r="BS84" s="245">
        <v>195</v>
      </c>
      <c r="BT84" s="243">
        <f>(BR84/BS84)*100%</f>
        <v>1</v>
      </c>
      <c r="BU84" s="245"/>
      <c r="BV84" s="245"/>
      <c r="BW84" s="243" t="e">
        <f>(BU84/BV84)*100%</f>
        <v>#DIV/0!</v>
      </c>
      <c r="BX84" s="246">
        <v>344</v>
      </c>
      <c r="BY84" s="245">
        <v>344</v>
      </c>
      <c r="BZ84" s="243">
        <f>(BX84/BY84)*100%</f>
        <v>1</v>
      </c>
      <c r="CA84" s="245">
        <v>107</v>
      </c>
      <c r="CB84" s="245">
        <v>107</v>
      </c>
      <c r="CC84" s="243">
        <f>(CA84/CB84)*100%</f>
        <v>1</v>
      </c>
      <c r="CD84" s="245">
        <v>451</v>
      </c>
      <c r="CE84" s="245">
        <v>451</v>
      </c>
      <c r="CF84" s="243">
        <f>(CD84/CE84)*100%</f>
        <v>1</v>
      </c>
      <c r="CG84" s="246">
        <v>903</v>
      </c>
      <c r="CH84" s="245">
        <v>903</v>
      </c>
      <c r="CI84" s="243">
        <f>(CG84/CH84)*100%</f>
        <v>1</v>
      </c>
      <c r="CJ84" s="245">
        <v>178</v>
      </c>
      <c r="CK84" s="245">
        <v>178</v>
      </c>
      <c r="CL84" s="243">
        <f>(CJ84/CK84)*100%</f>
        <v>1</v>
      </c>
      <c r="CM84" s="245">
        <f t="shared" ref="CM84:CN84" si="964">CG84+CJ84</f>
        <v>1081</v>
      </c>
      <c r="CN84" s="245">
        <f t="shared" si="964"/>
        <v>1081</v>
      </c>
      <c r="CO84" s="243">
        <f>(CM84/CN84)*100%</f>
        <v>1</v>
      </c>
      <c r="CP84" s="246">
        <f ca="1">IFERROR(__xludf.DUMMYFUNCTION("""COMPUTED_VALUE"""),2833)</f>
        <v>2833</v>
      </c>
      <c r="CQ84" s="245">
        <f ca="1">IFERROR(__xludf.DUMMYFUNCTION("""COMPUTED_VALUE"""),2833)</f>
        <v>2833</v>
      </c>
      <c r="CR84" s="243">
        <f ca="1">IFERROR(__xludf.DUMMYFUNCTION("""COMPUTED_VALUE"""),1)</f>
        <v>1</v>
      </c>
      <c r="CS84" s="317">
        <f ca="1">IFERROR(__xludf.DUMMYFUNCTION("""COMPUTED_VALUE"""),326)</f>
        <v>326</v>
      </c>
      <c r="CT84" s="317">
        <f ca="1">IFERROR(__xludf.DUMMYFUNCTION("""COMPUTED_VALUE"""),326)</f>
        <v>326</v>
      </c>
      <c r="CU84" s="318">
        <f ca="1">IFERROR(__xludf.DUMMYFUNCTION("""COMPUTED_VALUE"""),1)</f>
        <v>1</v>
      </c>
      <c r="CV84" s="245">
        <f ca="1">IFERROR(__xludf.DUMMYFUNCTION("""COMPUTED_VALUE"""),3159)</f>
        <v>3159</v>
      </c>
      <c r="CW84" s="245">
        <f ca="1">IFERROR(__xludf.DUMMYFUNCTION("""COMPUTED_VALUE"""),3159)</f>
        <v>3159</v>
      </c>
      <c r="CX84" s="243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653</v>
      </c>
      <c r="DL84" s="245">
        <v>653</v>
      </c>
      <c r="DM84" s="243">
        <f>(DK84/DL84)*100%</f>
        <v>1</v>
      </c>
      <c r="DN84" s="245"/>
      <c r="DO84" s="245"/>
      <c r="DP84" s="243" t="e">
        <f>(DN84/DO84)*100%</f>
        <v>#DIV/0!</v>
      </c>
      <c r="DQ84" s="245">
        <v>96</v>
      </c>
      <c r="DR84" s="245">
        <f>DQ84</f>
        <v>96</v>
      </c>
      <c r="DS84" s="243">
        <f>(DQ84/DR84)*100%</f>
        <v>1</v>
      </c>
      <c r="DT84" s="245">
        <v>37</v>
      </c>
      <c r="DU84" s="245">
        <v>37</v>
      </c>
      <c r="DV84" s="243">
        <f>(DT84/DU84)*100%</f>
        <v>1</v>
      </c>
      <c r="DW84" s="245">
        <f>DT84+DQ84</f>
        <v>133</v>
      </c>
      <c r="DX84" s="245">
        <f>DW84</f>
        <v>133</v>
      </c>
      <c r="DY84" s="243">
        <f>(DW84/DX84)*100%</f>
        <v>1</v>
      </c>
      <c r="DZ84" s="246">
        <v>1493</v>
      </c>
      <c r="EA84" s="245">
        <v>1493</v>
      </c>
      <c r="EB84" s="243">
        <f>(DZ84/EA84)*100%</f>
        <v>1</v>
      </c>
      <c r="EC84" s="245">
        <v>191</v>
      </c>
      <c r="ED84" s="245">
        <v>191</v>
      </c>
      <c r="EE84" s="243">
        <f>(EC84/ED84)*100%</f>
        <v>1</v>
      </c>
      <c r="EF84" s="245">
        <v>1684</v>
      </c>
      <c r="EG84" s="245">
        <v>1684</v>
      </c>
      <c r="EH84" s="243">
        <f>(EF84/EG84)*100%</f>
        <v>1</v>
      </c>
      <c r="EI84" s="245">
        <v>1166</v>
      </c>
      <c r="EJ84" s="245">
        <v>1186</v>
      </c>
      <c r="EK84" s="243">
        <f>(EI84/EJ84)*100%</f>
        <v>0.98313659359190553</v>
      </c>
      <c r="EL84" s="245">
        <v>164</v>
      </c>
      <c r="EM84" s="245">
        <v>164</v>
      </c>
      <c r="EN84" s="243">
        <f>(EL84/EM84)*100%</f>
        <v>1</v>
      </c>
      <c r="EO84" s="245">
        <v>1330</v>
      </c>
      <c r="EP84" s="245">
        <v>1350</v>
      </c>
      <c r="EQ84" s="243">
        <f>(EO84/EP84)*100%</f>
        <v>0.98518518518518516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4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0</v>
      </c>
      <c r="Q86" s="245">
        <v>0</v>
      </c>
      <c r="R86" s="243" t="e">
        <f>(P86/Q86)*100%</f>
        <v>#DIV/0!</v>
      </c>
      <c r="S86" s="245"/>
      <c r="T86" s="245"/>
      <c r="U86" s="282"/>
      <c r="V86" s="245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313">
        <f>Maret!BC86</f>
        <v>8</v>
      </c>
      <c r="AX86" s="313">
        <f>Maret!BD86</f>
        <v>8</v>
      </c>
      <c r="AY86" s="243">
        <f>(AW86/AX86)*100%</f>
        <v>1</v>
      </c>
      <c r="AZ86" s="245">
        <f t="shared" ref="AZ86:BE86" si="965">AW86</f>
        <v>8</v>
      </c>
      <c r="BA86" s="245">
        <f t="shared" si="965"/>
        <v>8</v>
      </c>
      <c r="BB86" s="243">
        <f t="shared" si="965"/>
        <v>1</v>
      </c>
      <c r="BC86" s="245">
        <f t="shared" si="965"/>
        <v>8</v>
      </c>
      <c r="BD86" s="245">
        <f t="shared" si="965"/>
        <v>8</v>
      </c>
      <c r="BE86" s="243">
        <f t="shared" si="965"/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>
        <v>9</v>
      </c>
      <c r="BS86" s="245">
        <v>9</v>
      </c>
      <c r="BT86" s="243">
        <f>(BR86/BS86)*100%</f>
        <v>1</v>
      </c>
      <c r="BU86" s="245"/>
      <c r="BV86" s="245"/>
      <c r="BW86" s="243" t="e">
        <f>(BU86/BV86)*100%</f>
        <v>#DIV/0!</v>
      </c>
      <c r="BX86" s="246">
        <v>8.4</v>
      </c>
      <c r="BY86" s="245">
        <v>12</v>
      </c>
      <c r="BZ86" s="243">
        <f>(BX86/BY86)*100%</f>
        <v>0.70000000000000007</v>
      </c>
      <c r="CA86" s="245">
        <v>3</v>
      </c>
      <c r="CB86" s="245">
        <v>4</v>
      </c>
      <c r="CC86" s="243">
        <f>(CA86/CB86)*100%</f>
        <v>0.75</v>
      </c>
      <c r="CD86" s="245">
        <v>11.4</v>
      </c>
      <c r="CE86" s="245">
        <v>16</v>
      </c>
      <c r="CF86" s="243">
        <f>(CD86/CE86)*100%</f>
        <v>0.71250000000000002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246">
        <f ca="1">IFERROR(__xludf.DUMMYFUNCTION("""COMPUTED_VALUE"""),2833)</f>
        <v>2833</v>
      </c>
      <c r="CQ86" s="245">
        <f ca="1">IFERROR(__xludf.DUMMYFUNCTION("""COMPUTED_VALUE"""),2833)</f>
        <v>2833</v>
      </c>
      <c r="CR86" s="243">
        <f ca="1">IFERROR(__xludf.DUMMYFUNCTION("""COMPUTED_VALUE"""),1)</f>
        <v>1</v>
      </c>
      <c r="CS86" s="317">
        <f ca="1">IFERROR(__xludf.DUMMYFUNCTION("""COMPUTED_VALUE"""),326)</f>
        <v>326</v>
      </c>
      <c r="CT86" s="317">
        <f ca="1">IFERROR(__xludf.DUMMYFUNCTION("""COMPUTED_VALUE"""),326)</f>
        <v>326</v>
      </c>
      <c r="CU86" s="318">
        <f ca="1">IFERROR(__xludf.DUMMYFUNCTION("""COMPUTED_VALUE"""),1)</f>
        <v>1</v>
      </c>
      <c r="CV86" s="245">
        <f ca="1">IFERROR(__xludf.DUMMYFUNCTION("""COMPUTED_VALUE"""),3159)</f>
        <v>3159</v>
      </c>
      <c r="CW86" s="245">
        <f ca="1">IFERROR(__xludf.DUMMYFUNCTION("""COMPUTED_VALUE"""),3159)</f>
        <v>3159</v>
      </c>
      <c r="CX86" s="243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/>
      <c r="DO86" s="245"/>
      <c r="DP86" s="243" t="e">
        <f>(DN86/DO86)*100%</f>
        <v>#DIV/0!</v>
      </c>
      <c r="DQ86" s="245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10</v>
      </c>
      <c r="EJ86" s="245">
        <v>16</v>
      </c>
      <c r="EK86" s="243">
        <f>(EI86/EJ86)*100%</f>
        <v>0.625</v>
      </c>
      <c r="EL86" s="245">
        <v>6</v>
      </c>
      <c r="EM86" s="245">
        <v>6</v>
      </c>
      <c r="EN86" s="243">
        <f>(EL86/EM86)*100%</f>
        <v>1</v>
      </c>
      <c r="EO86" s="245">
        <v>16</v>
      </c>
      <c r="EP86" s="245">
        <v>22</v>
      </c>
      <c r="EQ86" s="243">
        <f>(EO86/EP86)*100%</f>
        <v>0.72727272727272729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4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57</v>
      </c>
      <c r="Q88" s="246">
        <v>57</v>
      </c>
      <c r="R88" s="243">
        <f>(P88/Q88)*100%</f>
        <v>1</v>
      </c>
      <c r="S88" s="246"/>
      <c r="T88" s="246"/>
      <c r="U88" s="293"/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151</v>
      </c>
      <c r="AF88" s="246">
        <v>1182</v>
      </c>
      <c r="AG88" s="243">
        <f>(AE88/AF88)*100%</f>
        <v>0.12774957698815567</v>
      </c>
      <c r="AH88" s="246">
        <v>59</v>
      </c>
      <c r="AI88" s="246">
        <v>1182</v>
      </c>
      <c r="AJ88" s="243">
        <f>(AH88/AI88)*100%</f>
        <v>4.9915397631133673E-2</v>
      </c>
      <c r="AK88" s="246">
        <v>210</v>
      </c>
      <c r="AL88" s="246">
        <v>1182</v>
      </c>
      <c r="AM88" s="243">
        <f>(AK88/AL88)*100%</f>
        <v>0.17766497461928935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24">
        <f>Maret!BC88</f>
        <v>156</v>
      </c>
      <c r="AX88" s="313">
        <f>Maret!BD88</f>
        <v>210</v>
      </c>
      <c r="AY88" s="243">
        <f>(AW88/AX88)*100%</f>
        <v>0.74285714285714288</v>
      </c>
      <c r="AZ88" s="246">
        <f>BA17</f>
        <v>61</v>
      </c>
      <c r="BA88" s="246">
        <v>70</v>
      </c>
      <c r="BB88" s="243">
        <f>(AZ88/BA88)*100%</f>
        <v>0.87142857142857144</v>
      </c>
      <c r="BC88" s="325">
        <f t="shared" ref="BC88:BD88" si="966">SUM(AW88+AZ88)</f>
        <v>217</v>
      </c>
      <c r="BD88" s="326">
        <f t="shared" si="966"/>
        <v>280</v>
      </c>
      <c r="BE88" s="243">
        <f>(BC88/BD88)*100%</f>
        <v>0.77500000000000002</v>
      </c>
      <c r="BF88" s="246"/>
      <c r="BG88" s="246"/>
      <c r="BH88" s="243" t="e">
        <f>(BF88/BG88)*100%</f>
        <v>#DIV/0!</v>
      </c>
      <c r="BI88" s="246">
        <v>35</v>
      </c>
      <c r="BJ88" s="246">
        <v>35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>
        <v>22</v>
      </c>
      <c r="BS88" s="246">
        <v>22</v>
      </c>
      <c r="BT88" s="243">
        <f>(BR88/BS88)*100%</f>
        <v>1</v>
      </c>
      <c r="BU88" s="246"/>
      <c r="BV88" s="246"/>
      <c r="BW88" s="243" t="e">
        <f>(BU88/BV88)*100%</f>
        <v>#DIV/0!</v>
      </c>
      <c r="BX88" s="246">
        <v>54.8</v>
      </c>
      <c r="BY88" s="246">
        <v>60</v>
      </c>
      <c r="BZ88" s="243">
        <f>(BX88/BY88)*100%</f>
        <v>0.91333333333333333</v>
      </c>
      <c r="CA88" s="246">
        <v>35</v>
      </c>
      <c r="CB88" s="246">
        <v>35</v>
      </c>
      <c r="CC88" s="243">
        <f>(CA88/CB88)*100%</f>
        <v>1</v>
      </c>
      <c r="CD88" s="246">
        <v>89.8</v>
      </c>
      <c r="CE88" s="246">
        <v>95</v>
      </c>
      <c r="CF88" s="243">
        <f>(CD88/CE88)*100%</f>
        <v>0.94526315789473681</v>
      </c>
      <c r="CG88" s="246">
        <v>134</v>
      </c>
      <c r="CH88" s="246">
        <v>121</v>
      </c>
      <c r="CI88" s="243">
        <f>(CG88/CH88)*100%</f>
        <v>1.1074380165289257</v>
      </c>
      <c r="CJ88" s="246">
        <v>31</v>
      </c>
      <c r="CK88" s="246">
        <v>34</v>
      </c>
      <c r="CL88" s="243">
        <f>(CJ88/CK88)*100%</f>
        <v>0.91176470588235292</v>
      </c>
      <c r="CM88" s="245">
        <f t="shared" ref="CM88:CN88" si="967">CG88+CJ88</f>
        <v>165</v>
      </c>
      <c r="CN88" s="245">
        <f t="shared" si="967"/>
        <v>155</v>
      </c>
      <c r="CO88" s="243">
        <f>(CM88/CN88)*100%</f>
        <v>1.064516129032258</v>
      </c>
      <c r="CP88" s="246">
        <f ca="1">IFERROR(__xludf.DUMMYFUNCTION("""COMPUTED_VALUE"""),319)</f>
        <v>319</v>
      </c>
      <c r="CQ88" s="246">
        <f ca="1">IFERROR(__xludf.DUMMYFUNCTION("""COMPUTED_VALUE"""),220)</f>
        <v>220</v>
      </c>
      <c r="CR88" s="243">
        <f ca="1">IFERROR(__xludf.DUMMYFUNCTION("""COMPUTED_VALUE"""),1.45)</f>
        <v>1.45</v>
      </c>
      <c r="CS88" s="322">
        <f ca="1">IFERROR(__xludf.DUMMYFUNCTION("""COMPUTED_VALUE"""),77)</f>
        <v>77</v>
      </c>
      <c r="CT88" s="322">
        <f ca="1">IFERROR(__xludf.DUMMYFUNCTION("""COMPUTED_VALUE"""),64)</f>
        <v>64</v>
      </c>
      <c r="CU88" s="318">
        <f ca="1">IFERROR(__xludf.DUMMYFUNCTION("""COMPUTED_VALUE"""),1.203125)</f>
        <v>1.203125</v>
      </c>
      <c r="CV88" s="246">
        <f ca="1">IFERROR(__xludf.DUMMYFUNCTION("""COMPUTED_VALUE"""),396)</f>
        <v>396</v>
      </c>
      <c r="CW88" s="246">
        <f ca="1">IFERROR(__xludf.DUMMYFUNCTION("""COMPUTED_VALUE"""),284)</f>
        <v>284</v>
      </c>
      <c r="CX88" s="243">
        <f ca="1">IFERROR(__xludf.DUMMYFUNCTION("""COMPUTED_VALUE"""),1.39436619718309)</f>
        <v>1.3943661971830901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82</v>
      </c>
      <c r="DL88" s="246">
        <v>854</v>
      </c>
      <c r="DM88" s="243">
        <f>(DK88/DL88)*100%</f>
        <v>9.6018735362997654E-2</v>
      </c>
      <c r="DN88" s="246"/>
      <c r="DO88" s="246"/>
      <c r="DP88" s="243" t="e">
        <f>(DN88/DO88)*100%</f>
        <v>#DIV/0!</v>
      </c>
      <c r="DQ88" s="246">
        <v>183</v>
      </c>
      <c r="DR88" s="246">
        <f>DQ88</f>
        <v>183</v>
      </c>
      <c r="DS88" s="243">
        <f>(DQ88/DR88)*100%</f>
        <v>1</v>
      </c>
      <c r="DT88" s="246">
        <v>61</v>
      </c>
      <c r="DU88" s="246">
        <v>61</v>
      </c>
      <c r="DV88" s="243">
        <f>(DT88/DU88)*100%</f>
        <v>1</v>
      </c>
      <c r="DW88" s="246">
        <f>DT88+DQ88</f>
        <v>244</v>
      </c>
      <c r="DX88" s="246">
        <f>DW88</f>
        <v>244</v>
      </c>
      <c r="DY88" s="243">
        <f>(DW88/DX88)*100%</f>
        <v>1</v>
      </c>
      <c r="DZ88" s="246">
        <v>168</v>
      </c>
      <c r="EA88" s="246">
        <v>168</v>
      </c>
      <c r="EB88" s="243">
        <f>(DZ88/EA88)*100%</f>
        <v>1</v>
      </c>
      <c r="EC88" s="246">
        <v>52</v>
      </c>
      <c r="ED88" s="246">
        <v>52</v>
      </c>
      <c r="EE88" s="243">
        <f>(EC88/ED88)*100%</f>
        <v>1</v>
      </c>
      <c r="EF88" s="246">
        <v>220</v>
      </c>
      <c r="EG88" s="246">
        <v>220</v>
      </c>
      <c r="EH88" s="243">
        <f>(EF88/EG88)*100%</f>
        <v>1</v>
      </c>
      <c r="EI88" s="246">
        <v>123</v>
      </c>
      <c r="EJ88" s="246">
        <v>163</v>
      </c>
      <c r="EK88" s="243">
        <f>(EI88/EJ88)*100%</f>
        <v>0.754601226993865</v>
      </c>
      <c r="EL88" s="246">
        <v>38</v>
      </c>
      <c r="EM88" s="246">
        <v>39</v>
      </c>
      <c r="EN88" s="243">
        <f>(EL88/EM88)*100%</f>
        <v>0.97435897435897434</v>
      </c>
      <c r="EO88" s="246">
        <v>161</v>
      </c>
      <c r="EP88" s="246">
        <v>202</v>
      </c>
      <c r="EQ88" s="243">
        <f>(EO88/EP88)*100%</f>
        <v>0.79702970297029707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94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7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4"/>
      <c r="CN89" s="244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41">
    <mergeCell ref="AT86:AT87"/>
    <mergeCell ref="AU86:AU87"/>
    <mergeCell ref="AV86:AV87"/>
    <mergeCell ref="AW86:AW87"/>
    <mergeCell ref="A84:B85"/>
    <mergeCell ref="A86:B87"/>
    <mergeCell ref="C86:C87"/>
    <mergeCell ref="D86:D87"/>
    <mergeCell ref="E86:E87"/>
    <mergeCell ref="F86:F87"/>
    <mergeCell ref="G86:G87"/>
    <mergeCell ref="AK86:AK87"/>
    <mergeCell ref="AL86:AL87"/>
    <mergeCell ref="AM86:AM87"/>
    <mergeCell ref="AN86:AN87"/>
    <mergeCell ref="AO86:AO87"/>
    <mergeCell ref="AP86:AP87"/>
    <mergeCell ref="AQ86:AQ87"/>
    <mergeCell ref="AR86:AR87"/>
    <mergeCell ref="AS86:AS87"/>
    <mergeCell ref="AB86:AB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CQ86:CQ87"/>
    <mergeCell ref="CR86:CR87"/>
    <mergeCell ref="CS86:CS87"/>
    <mergeCell ref="CT86:CT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CH86:CH87"/>
    <mergeCell ref="CI86:CI87"/>
    <mergeCell ref="CJ86:CJ87"/>
    <mergeCell ref="CK86:CK87"/>
    <mergeCell ref="CL86:CL87"/>
    <mergeCell ref="CM86:CM87"/>
    <mergeCell ref="CN86:CN87"/>
    <mergeCell ref="CO86:CO87"/>
    <mergeCell ref="CP86:CP87"/>
    <mergeCell ref="BY86:BY87"/>
    <mergeCell ref="BZ86:BZ87"/>
    <mergeCell ref="CA86:CA87"/>
    <mergeCell ref="CB86:CB87"/>
    <mergeCell ref="CC86:CC87"/>
    <mergeCell ref="CD86:CD87"/>
    <mergeCell ref="CE86:CE87"/>
    <mergeCell ref="CF86:CF87"/>
    <mergeCell ref="CG86:CG87"/>
    <mergeCell ref="BP86:BP87"/>
    <mergeCell ref="BQ86:BQ87"/>
    <mergeCell ref="BR86:BR87"/>
    <mergeCell ref="BS86:BS87"/>
    <mergeCell ref="BT86:BT87"/>
    <mergeCell ref="BU86:BU87"/>
    <mergeCell ref="BV86:BV87"/>
    <mergeCell ref="BW86:BW87"/>
    <mergeCell ref="BX86:BX87"/>
    <mergeCell ref="BG86:BG87"/>
    <mergeCell ref="BH86:BH87"/>
    <mergeCell ref="BI86:BI87"/>
    <mergeCell ref="BJ86:BJ87"/>
    <mergeCell ref="BK86:BK87"/>
    <mergeCell ref="BL86:BL87"/>
    <mergeCell ref="BM86:BM87"/>
    <mergeCell ref="BN86:BN87"/>
    <mergeCell ref="BO86:BO87"/>
    <mergeCell ref="AX86:AX87"/>
    <mergeCell ref="AY86:AY87"/>
    <mergeCell ref="AZ86:AZ87"/>
    <mergeCell ref="BA86:BA87"/>
    <mergeCell ref="BB86:BB87"/>
    <mergeCell ref="BC86:BC87"/>
    <mergeCell ref="BD86:BD87"/>
    <mergeCell ref="BE86:BE87"/>
    <mergeCell ref="BF86:BF87"/>
    <mergeCell ref="A60:C60"/>
    <mergeCell ref="M82:M83"/>
    <mergeCell ref="N82:N83"/>
    <mergeCell ref="O82:O83"/>
    <mergeCell ref="P82:P83"/>
    <mergeCell ref="Q82:Q83"/>
    <mergeCell ref="R82:R83"/>
    <mergeCell ref="S82:S83"/>
    <mergeCell ref="T82:T83"/>
    <mergeCell ref="A70:C70"/>
    <mergeCell ref="A71:B71"/>
    <mergeCell ref="A73:C73"/>
    <mergeCell ref="A81:B81"/>
    <mergeCell ref="A82:B83"/>
    <mergeCell ref="E82:E83"/>
    <mergeCell ref="A34:B34"/>
    <mergeCell ref="A43:C43"/>
    <mergeCell ref="A44:B44"/>
    <mergeCell ref="A46:C46"/>
    <mergeCell ref="A51:C51"/>
    <mergeCell ref="A52:B52"/>
    <mergeCell ref="A54:C54"/>
    <mergeCell ref="A57:C57"/>
    <mergeCell ref="A58:B58"/>
    <mergeCell ref="A8:C8"/>
    <mergeCell ref="A9:B9"/>
    <mergeCell ref="A11:C11"/>
    <mergeCell ref="A12:B12"/>
    <mergeCell ref="A14:C14"/>
    <mergeCell ref="A15:B15"/>
    <mergeCell ref="A20:C20"/>
    <mergeCell ref="A21:B21"/>
    <mergeCell ref="A33:C33"/>
    <mergeCell ref="DE84:DE85"/>
    <mergeCell ref="DF84:DF85"/>
    <mergeCell ref="DG84:DG85"/>
    <mergeCell ref="DH84:DH85"/>
    <mergeCell ref="DI84:DI85"/>
    <mergeCell ref="DJ84:DJ85"/>
    <mergeCell ref="DK84:DK85"/>
    <mergeCell ref="D4:L4"/>
    <mergeCell ref="D7:L7"/>
    <mergeCell ref="U82:U83"/>
    <mergeCell ref="V82:V83"/>
    <mergeCell ref="W82:W83"/>
    <mergeCell ref="X82:X83"/>
    <mergeCell ref="Y82:Y83"/>
    <mergeCell ref="Z82:Z83"/>
    <mergeCell ref="K84:K85"/>
    <mergeCell ref="L84:L85"/>
    <mergeCell ref="M84:M85"/>
    <mergeCell ref="N84:N85"/>
    <mergeCell ref="O84:O85"/>
    <mergeCell ref="P84:P85"/>
    <mergeCell ref="Q84:Q85"/>
    <mergeCell ref="E84:E85"/>
    <mergeCell ref="CV84:CV85"/>
    <mergeCell ref="CW84:CW85"/>
    <mergeCell ref="CX84:CX85"/>
    <mergeCell ref="CY84:CY85"/>
    <mergeCell ref="CZ84:CZ85"/>
    <mergeCell ref="DA84:DA85"/>
    <mergeCell ref="DB84:DB85"/>
    <mergeCell ref="DC84:DC85"/>
    <mergeCell ref="DD84:DD85"/>
    <mergeCell ref="CM84:CM85"/>
    <mergeCell ref="CN84:CN85"/>
    <mergeCell ref="CO84:CO85"/>
    <mergeCell ref="CP84:CP85"/>
    <mergeCell ref="CQ84:CQ85"/>
    <mergeCell ref="CR84:CR85"/>
    <mergeCell ref="CS84:CS85"/>
    <mergeCell ref="CT84:CT85"/>
    <mergeCell ref="CU84:CU85"/>
    <mergeCell ref="CD84:CD85"/>
    <mergeCell ref="CE84:CE85"/>
    <mergeCell ref="CF84:CF85"/>
    <mergeCell ref="CG84:CG85"/>
    <mergeCell ref="CH84:CH85"/>
    <mergeCell ref="CI84:CI85"/>
    <mergeCell ref="CJ84:CJ85"/>
    <mergeCell ref="CK84:CK85"/>
    <mergeCell ref="CL84:CL85"/>
    <mergeCell ref="EU84:EU85"/>
    <mergeCell ref="EV84:EV85"/>
    <mergeCell ref="EW84:EW85"/>
    <mergeCell ref="EX84:EX85"/>
    <mergeCell ref="EY84:EY85"/>
    <mergeCell ref="EZ84:EZ85"/>
    <mergeCell ref="EN84:EN85"/>
    <mergeCell ref="EO84:EO85"/>
    <mergeCell ref="EP84:EP85"/>
    <mergeCell ref="EQ84:EQ85"/>
    <mergeCell ref="ER84:ER85"/>
    <mergeCell ref="ES84:ES85"/>
    <mergeCell ref="ET84:ET85"/>
    <mergeCell ref="EE84:EE85"/>
    <mergeCell ref="EF84:EF85"/>
    <mergeCell ref="EG84:EG85"/>
    <mergeCell ref="EH84:EH85"/>
    <mergeCell ref="EI84:EI85"/>
    <mergeCell ref="EJ84:EJ85"/>
    <mergeCell ref="EK84:EK85"/>
    <mergeCell ref="EL84:EL85"/>
    <mergeCell ref="EM84:EM85"/>
    <mergeCell ref="DV84:DV85"/>
    <mergeCell ref="DW84:DW85"/>
    <mergeCell ref="DX84:DX85"/>
    <mergeCell ref="DY84:DY85"/>
    <mergeCell ref="DZ84:DZ85"/>
    <mergeCell ref="EA84:EA85"/>
    <mergeCell ref="EB84:EB85"/>
    <mergeCell ref="EC84:EC85"/>
    <mergeCell ref="ED84:ED85"/>
    <mergeCell ref="DM84:DM85"/>
    <mergeCell ref="DN84:DN85"/>
    <mergeCell ref="DO84:DO85"/>
    <mergeCell ref="DP84:DP85"/>
    <mergeCell ref="DQ84:DQ85"/>
    <mergeCell ref="DR84:DR85"/>
    <mergeCell ref="DS84:DS85"/>
    <mergeCell ref="DT84:DT85"/>
    <mergeCell ref="DU84:DU85"/>
    <mergeCell ref="BG84:BG85"/>
    <mergeCell ref="BH84:BH85"/>
    <mergeCell ref="BI84:BI85"/>
    <mergeCell ref="BJ84:BJ85"/>
    <mergeCell ref="BK84:BK85"/>
    <mergeCell ref="BL84:BL85"/>
    <mergeCell ref="BM84:BM85"/>
    <mergeCell ref="BN84:BN85"/>
    <mergeCell ref="DL84:DL85"/>
    <mergeCell ref="BO84:BO85"/>
    <mergeCell ref="BP84:BP85"/>
    <mergeCell ref="BQ84:BQ85"/>
    <mergeCell ref="BR84:BR85"/>
    <mergeCell ref="BS84:BS85"/>
    <mergeCell ref="BT84:BT85"/>
    <mergeCell ref="BU84:BU85"/>
    <mergeCell ref="BV84:BV85"/>
    <mergeCell ref="BW84:BW85"/>
    <mergeCell ref="BX84:BX85"/>
    <mergeCell ref="BY84:BY85"/>
    <mergeCell ref="BZ84:BZ85"/>
    <mergeCell ref="CA84:CA85"/>
    <mergeCell ref="CB84:CB85"/>
    <mergeCell ref="CC84:CC85"/>
    <mergeCell ref="AX84:AX85"/>
    <mergeCell ref="AY84:AY85"/>
    <mergeCell ref="AZ84:AZ85"/>
    <mergeCell ref="BA84:BA85"/>
    <mergeCell ref="BB84:BB85"/>
    <mergeCell ref="BC84:BC85"/>
    <mergeCell ref="BD84:BD85"/>
    <mergeCell ref="BE84:BE85"/>
    <mergeCell ref="BF84:BF85"/>
    <mergeCell ref="AO84:AO85"/>
    <mergeCell ref="AP84:AP85"/>
    <mergeCell ref="AQ84:AQ85"/>
    <mergeCell ref="AR84:AR85"/>
    <mergeCell ref="AS84:AS85"/>
    <mergeCell ref="AT84:AT85"/>
    <mergeCell ref="AU84:AU85"/>
    <mergeCell ref="AV84:AV85"/>
    <mergeCell ref="AW84:AW85"/>
    <mergeCell ref="D33:EZ33"/>
    <mergeCell ref="R84:R85"/>
    <mergeCell ref="S84:S85"/>
    <mergeCell ref="T84:T85"/>
    <mergeCell ref="U84:U85"/>
    <mergeCell ref="V84:V85"/>
    <mergeCell ref="W84:W85"/>
    <mergeCell ref="X84:X85"/>
    <mergeCell ref="Y84:Y85"/>
    <mergeCell ref="Z84:Z85"/>
    <mergeCell ref="AA84:AA85"/>
    <mergeCell ref="AB84:AB85"/>
    <mergeCell ref="AC84:AC85"/>
    <mergeCell ref="AD84:AD85"/>
    <mergeCell ref="AE84:AE85"/>
    <mergeCell ref="AF84:AF85"/>
    <mergeCell ref="AG84:AG85"/>
    <mergeCell ref="AH84:AH85"/>
    <mergeCell ref="AI84:AI85"/>
    <mergeCell ref="AJ84:AJ85"/>
    <mergeCell ref="AK84:AK85"/>
    <mergeCell ref="AL84:AL85"/>
    <mergeCell ref="AM84:AM85"/>
    <mergeCell ref="AN84:AN85"/>
    <mergeCell ref="CY7:DG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M7:U7"/>
    <mergeCell ref="V7:AD7"/>
    <mergeCell ref="A4:B7"/>
    <mergeCell ref="C4:C7"/>
    <mergeCell ref="M4:U4"/>
    <mergeCell ref="V4:AD4"/>
    <mergeCell ref="AE4:AM4"/>
    <mergeCell ref="AN4:AV4"/>
    <mergeCell ref="AT5:AV5"/>
    <mergeCell ref="CO88:CO89"/>
    <mergeCell ref="CP88:CP89"/>
    <mergeCell ref="CQ88:CQ89"/>
    <mergeCell ref="CR88:CR89"/>
    <mergeCell ref="CS88:CS89"/>
    <mergeCell ref="CT88:CT89"/>
    <mergeCell ref="CU88:CU89"/>
    <mergeCell ref="AH5:AJ5"/>
    <mergeCell ref="AK5:AM5"/>
    <mergeCell ref="AN5:AP5"/>
    <mergeCell ref="AQ5:AS5"/>
    <mergeCell ref="CP7:CX7"/>
    <mergeCell ref="D43:EZ43"/>
    <mergeCell ref="D51:EZ51"/>
    <mergeCell ref="E52:EZ52"/>
    <mergeCell ref="D57:EZ57"/>
    <mergeCell ref="D70:EZ70"/>
    <mergeCell ref="D79:EZ79"/>
    <mergeCell ref="D8:EZ8"/>
    <mergeCell ref="D9:EZ9"/>
    <mergeCell ref="D12:EZ12"/>
    <mergeCell ref="D14:EZ14"/>
    <mergeCell ref="D15:EZ15"/>
    <mergeCell ref="D20:EZ20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EK88:EK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EB88:EB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S88:DS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DJ88:DJ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DA88:DA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U88:AU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AL88:AL89"/>
    <mergeCell ref="U88:U89"/>
    <mergeCell ref="V88:V89"/>
    <mergeCell ref="W88:W89"/>
    <mergeCell ref="X88:X89"/>
    <mergeCell ref="Y88:Y89"/>
    <mergeCell ref="Z88:Z89"/>
    <mergeCell ref="AA88:AA89"/>
    <mergeCell ref="AB88:AB89"/>
    <mergeCell ref="AC88:AC89"/>
    <mergeCell ref="EM86:EM87"/>
    <mergeCell ref="EN86:EN87"/>
    <mergeCell ref="EO86:EO87"/>
    <mergeCell ref="EP86:EP87"/>
    <mergeCell ref="EQ86:EQ87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T88:T89"/>
    <mergeCell ref="ED86:ED87"/>
    <mergeCell ref="EE86:EE87"/>
    <mergeCell ref="EF86:EF87"/>
    <mergeCell ref="EG86:EG87"/>
    <mergeCell ref="EH86:EH87"/>
    <mergeCell ref="EI86:EI87"/>
    <mergeCell ref="EJ86:EJ87"/>
    <mergeCell ref="EK86:EK87"/>
    <mergeCell ref="EL86:EL87"/>
    <mergeCell ref="DU86:DU87"/>
    <mergeCell ref="DV86:DV87"/>
    <mergeCell ref="DW86:DW87"/>
    <mergeCell ref="DX86:DX87"/>
    <mergeCell ref="DY86:DY87"/>
    <mergeCell ref="DZ86:DZ87"/>
    <mergeCell ref="EA86:EA87"/>
    <mergeCell ref="EB86:EB87"/>
    <mergeCell ref="EC86:EC87"/>
    <mergeCell ref="DL86:DL87"/>
    <mergeCell ref="DM86:DM87"/>
    <mergeCell ref="DN86:DN87"/>
    <mergeCell ref="DO86:DO87"/>
    <mergeCell ref="DP86:DP87"/>
    <mergeCell ref="DQ86:DQ87"/>
    <mergeCell ref="DR86:DR87"/>
    <mergeCell ref="DS86:DS87"/>
    <mergeCell ref="DT86:DT87"/>
    <mergeCell ref="DC86:DC87"/>
    <mergeCell ref="DD86:DD87"/>
    <mergeCell ref="DE86:DE87"/>
    <mergeCell ref="DF86:DF87"/>
    <mergeCell ref="DG86:DG87"/>
    <mergeCell ref="DH86:DH87"/>
    <mergeCell ref="DI86:DI87"/>
    <mergeCell ref="DJ86:DJ87"/>
    <mergeCell ref="DK86:DK87"/>
    <mergeCell ref="D82:D83"/>
    <mergeCell ref="D84:D85"/>
    <mergeCell ref="F84:F85"/>
    <mergeCell ref="G84:G85"/>
    <mergeCell ref="H84:H85"/>
    <mergeCell ref="I84:I85"/>
    <mergeCell ref="J84:J85"/>
    <mergeCell ref="EY86:EY87"/>
    <mergeCell ref="EZ86:EZ87"/>
    <mergeCell ref="ER86:ER87"/>
    <mergeCell ref="ES86:ES87"/>
    <mergeCell ref="ET86:ET87"/>
    <mergeCell ref="EU86:EU87"/>
    <mergeCell ref="EV86:EV87"/>
    <mergeCell ref="EW86:EW87"/>
    <mergeCell ref="EX86:EX87"/>
    <mergeCell ref="CU86:CU87"/>
    <mergeCell ref="CV86:CV87"/>
    <mergeCell ref="CW86:CW87"/>
    <mergeCell ref="CX86:CX87"/>
    <mergeCell ref="CY86:CY87"/>
    <mergeCell ref="CZ86:CZ87"/>
    <mergeCell ref="DA86:DA87"/>
    <mergeCell ref="DB86:DB87"/>
    <mergeCell ref="BV82:BV83"/>
    <mergeCell ref="BW82:BW83"/>
    <mergeCell ref="F82:F83"/>
    <mergeCell ref="G82:G83"/>
    <mergeCell ref="H82:H83"/>
    <mergeCell ref="I82:I83"/>
    <mergeCell ref="J82:J83"/>
    <mergeCell ref="K82:K83"/>
    <mergeCell ref="L82:L83"/>
    <mergeCell ref="BK82:BK83"/>
    <mergeCell ref="BL82:BL83"/>
    <mergeCell ref="BM82:BM83"/>
    <mergeCell ref="BN82:BN83"/>
    <mergeCell ref="BO82:BO83"/>
    <mergeCell ref="BP82:BP83"/>
    <mergeCell ref="BQ82:BQ83"/>
    <mergeCell ref="BR82:BR83"/>
    <mergeCell ref="BS82:BS83"/>
    <mergeCell ref="BB82:BB83"/>
    <mergeCell ref="BC82:BC83"/>
    <mergeCell ref="BD82:BD83"/>
    <mergeCell ref="BE82:BE83"/>
    <mergeCell ref="BF82:BF83"/>
    <mergeCell ref="BG82:BG83"/>
    <mergeCell ref="BH82:BH83"/>
    <mergeCell ref="BI82:BI83"/>
    <mergeCell ref="BJ82:BJ83"/>
    <mergeCell ref="AS82:AS83"/>
    <mergeCell ref="AT82:AT83"/>
    <mergeCell ref="AU82:AU83"/>
    <mergeCell ref="AV82:AV83"/>
    <mergeCell ref="AW82:AW83"/>
    <mergeCell ref="AX82:AX83"/>
    <mergeCell ref="AY82:AY83"/>
    <mergeCell ref="AZ82:AZ83"/>
    <mergeCell ref="BA82:BA83"/>
    <mergeCell ref="AJ82:AJ83"/>
    <mergeCell ref="AK82:AK83"/>
    <mergeCell ref="AL82:AL83"/>
    <mergeCell ref="AM82:AM83"/>
    <mergeCell ref="AN82:AN83"/>
    <mergeCell ref="AO82:AO83"/>
    <mergeCell ref="AP82:AP83"/>
    <mergeCell ref="AQ82:AQ83"/>
    <mergeCell ref="AR82:AR83"/>
    <mergeCell ref="AA82:AA83"/>
    <mergeCell ref="AB82:AB83"/>
    <mergeCell ref="AC82:AC83"/>
    <mergeCell ref="AD82:AD83"/>
    <mergeCell ref="AE82:AE83"/>
    <mergeCell ref="AF82:AF83"/>
    <mergeCell ref="AG82:AG83"/>
    <mergeCell ref="AH82:AH83"/>
    <mergeCell ref="AI82:AI83"/>
    <mergeCell ref="EM82:EM83"/>
    <mergeCell ref="EN82:EN83"/>
    <mergeCell ref="EO82:EO83"/>
    <mergeCell ref="EP82:EP83"/>
    <mergeCell ref="EQ82:EQ83"/>
    <mergeCell ref="EY82:EY83"/>
    <mergeCell ref="EZ82:EZ83"/>
    <mergeCell ref="ER82:ER83"/>
    <mergeCell ref="ES82:ES83"/>
    <mergeCell ref="ET82:ET83"/>
    <mergeCell ref="EU82:EU83"/>
    <mergeCell ref="EV82:EV83"/>
    <mergeCell ref="EW82:EW83"/>
    <mergeCell ref="EX82:EX83"/>
    <mergeCell ref="ED82:ED83"/>
    <mergeCell ref="EE82:EE83"/>
    <mergeCell ref="EF82:EF83"/>
    <mergeCell ref="EG82:EG83"/>
    <mergeCell ref="EH82:EH83"/>
    <mergeCell ref="EI82:EI83"/>
    <mergeCell ref="EJ82:EJ83"/>
    <mergeCell ref="EK82:EK83"/>
    <mergeCell ref="EL82:EL83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Q82:DQ83"/>
    <mergeCell ref="DR82:DR83"/>
    <mergeCell ref="DS82:DS83"/>
    <mergeCell ref="DT82:DT83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BT82:BT83"/>
    <mergeCell ref="BU82:BU83"/>
    <mergeCell ref="DH82:DH83"/>
    <mergeCell ref="DI82:DI83"/>
    <mergeCell ref="DJ82:DJ83"/>
    <mergeCell ref="DK82:DK83"/>
    <mergeCell ref="DL82:DL83"/>
    <mergeCell ref="DM82:DM83"/>
    <mergeCell ref="DN82:DN83"/>
    <mergeCell ref="DO82:DO83"/>
    <mergeCell ref="DP82:DP83"/>
    <mergeCell ref="CY82:CY83"/>
    <mergeCell ref="CZ82:CZ83"/>
    <mergeCell ref="DA82:DA83"/>
    <mergeCell ref="DB82:DB83"/>
    <mergeCell ref="DC82:DC83"/>
    <mergeCell ref="DD82:DD83"/>
    <mergeCell ref="DE82:DE83"/>
    <mergeCell ref="DF82:DF83"/>
    <mergeCell ref="DG82:DG83"/>
    <mergeCell ref="CP82:CP83"/>
    <mergeCell ref="CQ82:CQ83"/>
    <mergeCell ref="CR82:CR83"/>
    <mergeCell ref="CS82:CS83"/>
    <mergeCell ref="CT82:CT83"/>
    <mergeCell ref="CU82:CU83"/>
    <mergeCell ref="CV82:CV83"/>
    <mergeCell ref="CW82:CW83"/>
    <mergeCell ref="CX82:CX83"/>
    <mergeCell ref="CG82:CG83"/>
    <mergeCell ref="CH82:CH83"/>
    <mergeCell ref="CI82:CI83"/>
    <mergeCell ref="CJ82:CJ83"/>
    <mergeCell ref="CK82:CK83"/>
    <mergeCell ref="CL82:CL83"/>
    <mergeCell ref="CM82:CM83"/>
    <mergeCell ref="CN82:CN83"/>
    <mergeCell ref="CO82:CO83"/>
    <mergeCell ref="BX82:BX83"/>
    <mergeCell ref="BY82:BY83"/>
    <mergeCell ref="BZ82:BZ83"/>
    <mergeCell ref="CA82:CA83"/>
    <mergeCell ref="CB82:CB83"/>
    <mergeCell ref="CC82:CC83"/>
    <mergeCell ref="CD82:CD83"/>
    <mergeCell ref="CE82:CE83"/>
    <mergeCell ref="CF82:CF83"/>
    <mergeCell ref="EB82:EB83"/>
    <mergeCell ref="EC82:EC83"/>
    <mergeCell ref="DU82:DU83"/>
    <mergeCell ref="DV82:DV83"/>
    <mergeCell ref="DW82:DW83"/>
    <mergeCell ref="DX82:DX83"/>
    <mergeCell ref="DY82:DY83"/>
    <mergeCell ref="DZ82:DZ83"/>
    <mergeCell ref="EA82:EA83"/>
  </mergeCells>
  <pageMargins left="0.7" right="0.7" top="0.75" bottom="0.75" header="0.3" footer="0.3"/>
  <pageSetup paperSize="5" scale="76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outlinePr summaryBelow="0" summaryRight="0"/>
  </sheetPr>
  <dimension ref="A1:EZ976"/>
  <sheetViews>
    <sheetView tabSelected="1" view="pageBreakPreview" zoomScale="60" zoomScaleNormal="100" workbookViewId="0">
      <pane xSplit="3" ySplit="7" topLeftCell="BF72" activePane="bottomRight" state="frozen"/>
      <selection pane="topRight" activeCell="D1" sqref="D1"/>
      <selection pane="bottomLeft" activeCell="A8" sqref="A8"/>
      <selection pane="bottomRight" activeCell="D100" sqref="D100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42.90625" customWidth="1"/>
    <col min="4" max="5" width="7.26953125" hidden="1" customWidth="1"/>
    <col min="6" max="6" width="7.08984375" hidden="1" customWidth="1"/>
    <col min="7" max="7" width="7.36328125" hidden="1" customWidth="1"/>
    <col min="8" max="8" width="7.08984375" hidden="1" customWidth="1"/>
    <col min="9" max="9" width="7" hidden="1" customWidth="1"/>
    <col min="10" max="10" width="7.08984375" hidden="1" customWidth="1"/>
    <col min="11" max="11" width="7.26953125" hidden="1" customWidth="1"/>
    <col min="12" max="12" width="7.08984375" hidden="1" customWidth="1"/>
    <col min="13" max="14" width="7.36328125" hidden="1" customWidth="1"/>
    <col min="15" max="15" width="7" hidden="1" customWidth="1"/>
    <col min="16" max="16" width="7.08984375" hidden="1" customWidth="1"/>
    <col min="17" max="17" width="7.36328125" hidden="1" customWidth="1"/>
    <col min="18" max="18" width="7.08984375" hidden="1" customWidth="1"/>
    <col min="19" max="19" width="7.36328125" hidden="1" customWidth="1"/>
    <col min="20" max="20" width="7.08984375" hidden="1" customWidth="1"/>
    <col min="21" max="23" width="7.36328125" hidden="1" customWidth="1"/>
    <col min="24" max="24" width="7.08984375" hidden="1" customWidth="1"/>
    <col min="25" max="26" width="7.36328125" hidden="1" customWidth="1"/>
    <col min="27" max="28" width="7.6328125" hidden="1" customWidth="1"/>
    <col min="29" max="29" width="7.90625" hidden="1" customWidth="1"/>
    <col min="30" max="30" width="7.453125" hidden="1" customWidth="1"/>
    <col min="31" max="31" width="7.7265625" hidden="1" customWidth="1"/>
    <col min="32" max="32" width="7.90625" hidden="1" customWidth="1"/>
    <col min="33" max="33" width="7.6328125" hidden="1" customWidth="1"/>
    <col min="34" max="34" width="7.7265625" hidden="1" customWidth="1"/>
    <col min="35" max="37" width="7.6328125" hidden="1" customWidth="1"/>
    <col min="38" max="38" width="7.7265625" hidden="1" customWidth="1"/>
    <col min="39" max="39" width="8" hidden="1" customWidth="1"/>
    <col min="40" max="40" width="7.7265625" hidden="1" customWidth="1"/>
    <col min="41" max="41" width="7.90625" hidden="1" customWidth="1"/>
    <col min="42" max="42" width="7.453125" hidden="1" customWidth="1"/>
    <col min="43" max="44" width="7.90625" hidden="1" customWidth="1"/>
    <col min="45" max="45" width="7.7265625" hidden="1" customWidth="1"/>
    <col min="46" max="46" width="7.453125" hidden="1" customWidth="1"/>
    <col min="47" max="47" width="7.7265625" hidden="1" customWidth="1"/>
    <col min="48" max="49" width="7.6328125" hidden="1" customWidth="1"/>
    <col min="50" max="50" width="8" hidden="1" customWidth="1"/>
    <col min="51" max="51" width="7.90625" hidden="1" customWidth="1"/>
    <col min="52" max="53" width="7.7265625" hidden="1" customWidth="1"/>
    <col min="54" max="54" width="7.453125" hidden="1" customWidth="1"/>
    <col min="55" max="55" width="7.90625" hidden="1" customWidth="1"/>
    <col min="56" max="56" width="7.7265625" hidden="1" customWidth="1"/>
    <col min="57" max="57" width="7.90625" hidden="1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hidden="1" customWidth="1"/>
    <col min="69" max="70" width="7.90625" hidden="1" customWidth="1"/>
    <col min="71" max="74" width="7.7265625" hidden="1" customWidth="1"/>
    <col min="75" max="75" width="7.90625" hidden="1" customWidth="1"/>
    <col min="76" max="77" width="7.7265625" hidden="1" customWidth="1"/>
    <col min="78" max="78" width="8" hidden="1" customWidth="1"/>
    <col min="79" max="80" width="7.7265625" hidden="1" customWidth="1"/>
    <col min="81" max="82" width="7.90625" hidden="1" customWidth="1"/>
    <col min="83" max="83" width="7.7265625" hidden="1" customWidth="1"/>
    <col min="84" max="84" width="7.90625" hidden="1" customWidth="1"/>
    <col min="85" max="85" width="7.7265625" hidden="1" customWidth="1"/>
    <col min="86" max="86" width="7.90625" hidden="1" customWidth="1"/>
    <col min="87" max="87" width="7.6328125" hidden="1" customWidth="1"/>
    <col min="88" max="88" width="7.7265625" hidden="1" customWidth="1"/>
    <col min="89" max="89" width="7.90625" hidden="1" customWidth="1"/>
    <col min="90" max="90" width="7.453125" hidden="1" customWidth="1"/>
    <col min="91" max="91" width="8.08984375" hidden="1" customWidth="1"/>
    <col min="92" max="92" width="8" hidden="1" customWidth="1"/>
    <col min="93" max="93" width="8.08984375" hidden="1" customWidth="1"/>
    <col min="94" max="95" width="7.7265625" hidden="1" customWidth="1"/>
    <col min="96" max="97" width="7.90625" hidden="1" customWidth="1"/>
    <col min="98" max="98" width="7.6328125" hidden="1" customWidth="1"/>
    <col min="99" max="99" width="7.90625" hidden="1" customWidth="1"/>
    <col min="100" max="100" width="7.7265625" hidden="1" customWidth="1"/>
    <col min="101" max="103" width="8" hidden="1" customWidth="1"/>
    <col min="104" max="104" width="7.7265625" hidden="1" customWidth="1"/>
    <col min="105" max="105" width="7.90625" hidden="1" customWidth="1"/>
    <col min="106" max="106" width="7.7265625" hidden="1" customWidth="1"/>
    <col min="107" max="107" width="8" hidden="1" customWidth="1"/>
    <col min="108" max="108" width="7.90625" hidden="1" customWidth="1"/>
    <col min="109" max="109" width="7.7265625" hidden="1" customWidth="1"/>
    <col min="110" max="110" width="7.6328125" hidden="1" customWidth="1"/>
    <col min="111" max="113" width="7.7265625" hidden="1" customWidth="1"/>
    <col min="114" max="114" width="7.6328125" hidden="1" customWidth="1"/>
    <col min="115" max="115" width="7.90625" hidden="1" customWidth="1"/>
    <col min="116" max="116" width="7.453125" hidden="1" customWidth="1"/>
    <col min="117" max="123" width="7.90625" hidden="1" customWidth="1"/>
    <col min="124" max="125" width="7.7265625" hidden="1" customWidth="1"/>
    <col min="126" max="126" width="7.90625" hidden="1" customWidth="1"/>
    <col min="127" max="127" width="8" hidden="1" customWidth="1"/>
    <col min="128" max="128" width="7.6328125" hidden="1" customWidth="1"/>
    <col min="129" max="129" width="7.90625" hidden="1" customWidth="1"/>
    <col min="130" max="130" width="7.7265625" hidden="1" customWidth="1"/>
    <col min="131" max="131" width="7.90625" hidden="1" customWidth="1"/>
    <col min="132" max="132" width="7.7265625" hidden="1" customWidth="1"/>
    <col min="133" max="133" width="8" hidden="1" customWidth="1"/>
    <col min="134" max="134" width="7.90625" hidden="1" customWidth="1"/>
    <col min="135" max="135" width="7.7265625" hidden="1" customWidth="1"/>
    <col min="136" max="137" width="7.90625" hidden="1" customWidth="1"/>
    <col min="138" max="138" width="7.7265625" hidden="1" customWidth="1"/>
    <col min="139" max="139" width="7.6328125" hidden="1" customWidth="1"/>
    <col min="140" max="141" width="7.7265625" hidden="1" customWidth="1"/>
    <col min="142" max="142" width="7.6328125" hidden="1" customWidth="1"/>
    <col min="143" max="143" width="7.90625" hidden="1" customWidth="1"/>
    <col min="144" max="144" width="7.7265625" hidden="1" customWidth="1"/>
    <col min="145" max="145" width="7.6328125" hidden="1" customWidth="1"/>
    <col min="146" max="147" width="7.7265625" hidden="1" customWidth="1"/>
    <col min="148" max="148" width="8.08984375" hidden="1" customWidth="1"/>
    <col min="149" max="150" width="7.90625" hidden="1" customWidth="1"/>
    <col min="151" max="151" width="8" hidden="1" customWidth="1"/>
    <col min="152" max="152" width="7.6328125" hidden="1" customWidth="1"/>
    <col min="153" max="154" width="7.90625" hidden="1" customWidth="1"/>
    <col min="155" max="156" width="7.6328125" hidden="1" customWidth="1"/>
    <col min="157" max="157" width="0" hidden="1" customWidth="1"/>
  </cols>
  <sheetData>
    <row r="1" spans="1:156" ht="15.75" customHeight="1">
      <c r="A1" s="1" t="s">
        <v>221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111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29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17"/>
      <c r="E8" s="18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  <c r="S8" s="18"/>
      <c r="T8" s="18"/>
      <c r="U8" s="19"/>
      <c r="V8" s="20"/>
      <c r="W8" s="18"/>
      <c r="X8" s="18"/>
      <c r="Y8" s="18"/>
      <c r="Z8" s="18"/>
      <c r="AA8" s="18"/>
      <c r="AB8" s="18"/>
      <c r="AC8" s="18"/>
      <c r="AD8" s="19"/>
      <c r="AE8" s="20"/>
      <c r="AF8" s="18"/>
      <c r="AG8" s="18"/>
      <c r="AH8" s="18"/>
      <c r="AI8" s="18"/>
      <c r="AJ8" s="18"/>
      <c r="AK8" s="18"/>
      <c r="AL8" s="18"/>
      <c r="AM8" s="21"/>
      <c r="AN8" s="17"/>
      <c r="AO8" s="18"/>
      <c r="AP8" s="18"/>
      <c r="AQ8" s="18"/>
      <c r="AR8" s="18"/>
      <c r="AS8" s="18"/>
      <c r="AT8" s="18"/>
      <c r="AU8" s="18"/>
      <c r="AV8" s="19"/>
      <c r="AW8" s="20"/>
      <c r="AX8" s="18"/>
      <c r="AY8" s="18"/>
      <c r="AZ8" s="18"/>
      <c r="BA8" s="18"/>
      <c r="BB8" s="18"/>
      <c r="BC8" s="18"/>
      <c r="BD8" s="18"/>
      <c r="BE8" s="21"/>
      <c r="BF8" s="17"/>
      <c r="BG8" s="18"/>
      <c r="BH8" s="18"/>
      <c r="BI8" s="18"/>
      <c r="BJ8" s="18"/>
      <c r="BK8" s="18"/>
      <c r="BL8" s="18"/>
      <c r="BM8" s="18"/>
      <c r="BN8" s="19"/>
      <c r="BO8" s="20"/>
      <c r="BP8" s="18"/>
      <c r="BQ8" s="18"/>
      <c r="BR8" s="18"/>
      <c r="BS8" s="18"/>
      <c r="BT8" s="18"/>
      <c r="BU8" s="18"/>
      <c r="BV8" s="18"/>
      <c r="BW8" s="21"/>
      <c r="BX8" s="17"/>
      <c r="BY8" s="18"/>
      <c r="BZ8" s="18"/>
      <c r="CA8" s="18"/>
      <c r="CB8" s="18"/>
      <c r="CC8" s="18"/>
      <c r="CD8" s="18"/>
      <c r="CE8" s="18"/>
      <c r="CF8" s="19"/>
      <c r="CG8" s="20"/>
      <c r="CH8" s="18"/>
      <c r="CI8" s="18"/>
      <c r="CJ8" s="18"/>
      <c r="CK8" s="18"/>
      <c r="CL8" s="18"/>
      <c r="CM8" s="18"/>
      <c r="CN8" s="18"/>
      <c r="CO8" s="21"/>
      <c r="CP8" s="17"/>
      <c r="CQ8" s="18"/>
      <c r="CR8" s="18"/>
      <c r="CS8" s="18"/>
      <c r="CT8" s="18"/>
      <c r="CU8" s="18"/>
      <c r="CV8" s="18"/>
      <c r="CW8" s="18"/>
      <c r="CX8" s="19"/>
      <c r="CY8" s="20"/>
      <c r="CZ8" s="18"/>
      <c r="DA8" s="18"/>
      <c r="DB8" s="18"/>
      <c r="DC8" s="18"/>
      <c r="DD8" s="18"/>
      <c r="DE8" s="18"/>
      <c r="DF8" s="18"/>
      <c r="DG8" s="21"/>
      <c r="DH8" s="17"/>
      <c r="DI8" s="18"/>
      <c r="DJ8" s="18"/>
      <c r="DK8" s="18"/>
      <c r="DL8" s="18"/>
      <c r="DM8" s="18"/>
      <c r="DN8" s="18"/>
      <c r="DO8" s="18"/>
      <c r="DP8" s="19"/>
      <c r="DQ8" s="20"/>
      <c r="DR8" s="18"/>
      <c r="DS8" s="18"/>
      <c r="DT8" s="18"/>
      <c r="DU8" s="18"/>
      <c r="DV8" s="18"/>
      <c r="DW8" s="18"/>
      <c r="DX8" s="18"/>
      <c r="DY8" s="21"/>
      <c r="DZ8" s="17"/>
      <c r="EA8" s="18"/>
      <c r="EB8" s="18"/>
      <c r="EC8" s="18"/>
      <c r="ED8" s="18"/>
      <c r="EE8" s="18"/>
      <c r="EF8" s="18"/>
      <c r="EG8" s="18"/>
      <c r="EH8" s="21"/>
      <c r="EI8" s="17"/>
      <c r="EJ8" s="18"/>
      <c r="EK8" s="18"/>
      <c r="EL8" s="18"/>
      <c r="EM8" s="18"/>
      <c r="EN8" s="18"/>
      <c r="EO8" s="18"/>
      <c r="EP8" s="18"/>
      <c r="EQ8" s="19"/>
      <c r="ER8" s="22"/>
      <c r="ES8" s="22"/>
      <c r="ET8" s="22"/>
      <c r="EU8" s="22"/>
      <c r="EV8" s="22"/>
      <c r="EW8" s="22"/>
      <c r="EX8" s="22"/>
      <c r="EY8" s="22"/>
      <c r="EZ8" s="22"/>
    </row>
    <row r="9" spans="1:156" ht="14">
      <c r="A9" s="276" t="s">
        <v>28</v>
      </c>
      <c r="B9" s="256"/>
      <c r="C9" s="23" t="s">
        <v>29</v>
      </c>
      <c r="D9" s="366" t="str">
        <f ca="1">IFERROR(__xludf.DUMMYFUNCTION("IMPORTRANGE(""16JJN6a_SSKJVnwez6PXquPjSv5795bRnxGpUL7xazbE"",""MEI!D9:L89"")"),"#REF!")</f>
        <v>#REF!</v>
      </c>
      <c r="E9" s="367"/>
      <c r="F9" s="367"/>
      <c r="G9" s="367"/>
      <c r="H9" s="367"/>
      <c r="I9" s="367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367"/>
      <c r="Z9" s="367"/>
      <c r="AA9" s="367"/>
      <c r="AB9" s="367"/>
      <c r="AC9" s="367"/>
      <c r="AD9" s="367"/>
      <c r="AE9" s="367"/>
      <c r="AF9" s="367"/>
      <c r="AG9" s="367"/>
      <c r="AH9" s="367"/>
      <c r="AI9" s="367"/>
      <c r="AJ9" s="367"/>
      <c r="AK9" s="367"/>
      <c r="AL9" s="367"/>
      <c r="AM9" s="367"/>
      <c r="AN9" s="367"/>
      <c r="AO9" s="367"/>
      <c r="AP9" s="367"/>
      <c r="AQ9" s="367"/>
      <c r="AR9" s="367"/>
      <c r="AS9" s="367"/>
      <c r="AT9" s="367"/>
      <c r="AU9" s="367"/>
      <c r="AV9" s="367"/>
      <c r="AW9" s="367"/>
      <c r="AX9" s="367"/>
      <c r="AY9" s="367"/>
      <c r="AZ9" s="367"/>
      <c r="BA9" s="367"/>
      <c r="BB9" s="367"/>
      <c r="BC9" s="367"/>
      <c r="BD9" s="367"/>
      <c r="BE9" s="367"/>
      <c r="BF9" s="367"/>
      <c r="BG9" s="367"/>
      <c r="BH9" s="367"/>
      <c r="BI9" s="367"/>
      <c r="BJ9" s="367"/>
      <c r="BK9" s="367"/>
      <c r="BL9" s="367"/>
      <c r="BM9" s="367"/>
      <c r="BN9" s="367"/>
      <c r="BO9" s="367"/>
      <c r="BP9" s="367"/>
      <c r="BQ9" s="367"/>
      <c r="BR9" s="367"/>
      <c r="BS9" s="367"/>
      <c r="BT9" s="367"/>
      <c r="BU9" s="367"/>
      <c r="BV9" s="367"/>
      <c r="BW9" s="367"/>
      <c r="BX9" s="367"/>
      <c r="BY9" s="367"/>
      <c r="BZ9" s="367"/>
      <c r="CA9" s="367"/>
      <c r="CB9" s="367"/>
      <c r="CC9" s="367"/>
      <c r="CD9" s="367"/>
      <c r="CE9" s="367"/>
      <c r="CF9" s="367"/>
      <c r="CG9" s="367"/>
      <c r="CH9" s="367"/>
      <c r="CI9" s="367"/>
      <c r="CJ9" s="367"/>
      <c r="CK9" s="367"/>
      <c r="CL9" s="367"/>
      <c r="CM9" s="367"/>
      <c r="CN9" s="367"/>
      <c r="CO9" s="367"/>
      <c r="CP9" s="367"/>
      <c r="CQ9" s="367"/>
      <c r="CR9" s="367"/>
      <c r="CS9" s="367"/>
      <c r="CT9" s="367"/>
      <c r="CU9" s="367"/>
      <c r="CV9" s="367"/>
      <c r="CW9" s="367"/>
      <c r="CX9" s="367"/>
      <c r="CY9" s="367"/>
      <c r="CZ9" s="367"/>
      <c r="DA9" s="367"/>
      <c r="DB9" s="367"/>
      <c r="DC9" s="367"/>
      <c r="DD9" s="367"/>
      <c r="DE9" s="367"/>
      <c r="DF9" s="367"/>
      <c r="DG9" s="367"/>
      <c r="DH9" s="367"/>
      <c r="DI9" s="367"/>
      <c r="DJ9" s="367"/>
      <c r="DK9" s="367"/>
      <c r="DL9" s="367"/>
      <c r="DM9" s="367"/>
      <c r="DN9" s="367"/>
      <c r="DO9" s="367"/>
      <c r="DP9" s="367"/>
      <c r="DQ9" s="367"/>
      <c r="DR9" s="367"/>
      <c r="DS9" s="367"/>
      <c r="DT9" s="367"/>
      <c r="DU9" s="367"/>
      <c r="DV9" s="367"/>
      <c r="DW9" s="367"/>
      <c r="DX9" s="367"/>
      <c r="DY9" s="367"/>
      <c r="DZ9" s="367"/>
      <c r="EA9" s="367"/>
      <c r="EB9" s="367"/>
      <c r="EC9" s="367"/>
      <c r="ED9" s="367"/>
      <c r="EE9" s="367"/>
      <c r="EF9" s="367"/>
      <c r="EG9" s="367"/>
      <c r="EH9" s="367"/>
      <c r="EI9" s="367"/>
      <c r="EJ9" s="367"/>
      <c r="EK9" s="367"/>
      <c r="EL9" s="367"/>
      <c r="EM9" s="367"/>
      <c r="EN9" s="367"/>
      <c r="EO9" s="367"/>
      <c r="EP9" s="367"/>
      <c r="EQ9" s="367"/>
      <c r="ER9" s="367"/>
      <c r="ES9" s="367"/>
      <c r="ET9" s="367"/>
      <c r="EU9" s="367"/>
      <c r="EV9" s="367"/>
      <c r="EW9" s="367"/>
      <c r="EX9" s="367"/>
      <c r="EY9" s="367"/>
      <c r="EZ9" s="368"/>
    </row>
    <row r="10" spans="1:156">
      <c r="B10" s="35">
        <v>1</v>
      </c>
      <c r="C10" s="36" t="s">
        <v>30</v>
      </c>
      <c r="D10" s="24">
        <f>April!J10</f>
        <v>598</v>
      </c>
      <c r="E10" s="25">
        <f>April!K10</f>
        <v>1294</v>
      </c>
      <c r="F10" s="26">
        <f>SUM(D10:E10)</f>
        <v>1892</v>
      </c>
      <c r="G10" s="48">
        <v>69</v>
      </c>
      <c r="H10" s="46">
        <v>227</v>
      </c>
      <c r="I10" s="26">
        <f>SUM(G10:H10)</f>
        <v>296</v>
      </c>
      <c r="J10" s="26">
        <f t="shared" ref="J10:K10" si="0">SUM(D10+G10)</f>
        <v>667</v>
      </c>
      <c r="K10" s="26">
        <f t="shared" si="0"/>
        <v>1521</v>
      </c>
      <c r="L10" s="27">
        <f>SUM(J10:K10)</f>
        <v>2188</v>
      </c>
      <c r="M10" s="28">
        <f>April!S10</f>
        <v>398</v>
      </c>
      <c r="N10" s="26">
        <f>April!T10</f>
        <v>1486</v>
      </c>
      <c r="O10" s="26">
        <f>SUM(M10:N10)</f>
        <v>1884</v>
      </c>
      <c r="P10" s="25">
        <v>33</v>
      </c>
      <c r="Q10" s="25">
        <v>110</v>
      </c>
      <c r="R10" s="26">
        <f>SUM(P10:Q10)</f>
        <v>143</v>
      </c>
      <c r="S10" s="26">
        <f t="shared" ref="S10:T10" si="1">SUM(M10+P10)</f>
        <v>431</v>
      </c>
      <c r="T10" s="26">
        <f t="shared" si="1"/>
        <v>1596</v>
      </c>
      <c r="U10" s="27">
        <f>SUM(S10:T10)</f>
        <v>2027</v>
      </c>
      <c r="V10" s="28">
        <f>April!AB10</f>
        <v>404</v>
      </c>
      <c r="W10" s="28">
        <f>April!AC10</f>
        <v>948</v>
      </c>
      <c r="X10" s="26">
        <f>SUM(V10:W10)</f>
        <v>1352</v>
      </c>
      <c r="Y10" s="48">
        <v>56</v>
      </c>
      <c r="Z10" s="46">
        <v>180</v>
      </c>
      <c r="AA10" s="26">
        <f>SUM(Y10:Z10)</f>
        <v>236</v>
      </c>
      <c r="AB10" s="26">
        <f t="shared" ref="AB10:AC10" si="2">SUM(V10+Y10)</f>
        <v>460</v>
      </c>
      <c r="AC10" s="26">
        <f t="shared" si="2"/>
        <v>1128</v>
      </c>
      <c r="AD10" s="27">
        <f>SUM(AB10:AC10)</f>
        <v>1588</v>
      </c>
      <c r="AE10" s="28">
        <f>April!AK10</f>
        <v>352</v>
      </c>
      <c r="AF10" s="28">
        <f>April!AL10</f>
        <v>1027</v>
      </c>
      <c r="AG10" s="26">
        <f>SUM(AE10:AF10)</f>
        <v>1379</v>
      </c>
      <c r="AH10" s="25">
        <v>74</v>
      </c>
      <c r="AI10" s="25">
        <v>245</v>
      </c>
      <c r="AJ10" s="26">
        <f>SUM(AH10:AI10)</f>
        <v>319</v>
      </c>
      <c r="AK10" s="26">
        <f t="shared" ref="AK10:AL10" si="3">SUM(AE10+AH10)</f>
        <v>426</v>
      </c>
      <c r="AL10" s="26">
        <f t="shared" si="3"/>
        <v>1272</v>
      </c>
      <c r="AM10" s="27">
        <f>SUM(AK10:AL10)</f>
        <v>1698</v>
      </c>
      <c r="AN10" s="30">
        <f>April!AT10</f>
        <v>493</v>
      </c>
      <c r="AO10" s="26">
        <f>April!AU10</f>
        <v>991</v>
      </c>
      <c r="AP10" s="26">
        <f>SUM(AN10:AO10)</f>
        <v>1484</v>
      </c>
      <c r="AQ10" s="25">
        <v>66</v>
      </c>
      <c r="AR10" s="25">
        <v>202</v>
      </c>
      <c r="AS10" s="26">
        <f>SUM(AQ10:AR10)</f>
        <v>268</v>
      </c>
      <c r="AT10" s="26">
        <f t="shared" ref="AT10:AU10" si="4">SUM(AN10+AQ10)</f>
        <v>559</v>
      </c>
      <c r="AU10" s="26">
        <f t="shared" si="4"/>
        <v>1193</v>
      </c>
      <c r="AV10" s="27">
        <f>SUM(AT10:AU10)</f>
        <v>1752</v>
      </c>
      <c r="AW10" s="28">
        <f>April!BC10</f>
        <v>787</v>
      </c>
      <c r="AX10" s="28">
        <f>April!BD10</f>
        <v>1663</v>
      </c>
      <c r="AY10" s="26">
        <f>SUM(AW10:AX10)</f>
        <v>2450</v>
      </c>
      <c r="AZ10" s="25">
        <v>127</v>
      </c>
      <c r="BA10" s="25">
        <v>348</v>
      </c>
      <c r="BB10" s="26">
        <f>SUM(AZ10:BA10)</f>
        <v>475</v>
      </c>
      <c r="BC10" s="26">
        <f t="shared" ref="BC10:BD10" si="5">SUM(AW10+AZ10)</f>
        <v>914</v>
      </c>
      <c r="BD10" s="26">
        <f t="shared" si="5"/>
        <v>2011</v>
      </c>
      <c r="BE10" s="27">
        <f>SUM(BC10:BD10)</f>
        <v>2925</v>
      </c>
      <c r="BF10" s="30">
        <f>April!BL10</f>
        <v>221</v>
      </c>
      <c r="BG10" s="26">
        <f>April!BM10</f>
        <v>441</v>
      </c>
      <c r="BH10" s="26">
        <f>SUM(BF10:BG10)</f>
        <v>662</v>
      </c>
      <c r="BI10" s="48">
        <v>68</v>
      </c>
      <c r="BJ10" s="46">
        <v>176</v>
      </c>
      <c r="BK10" s="26">
        <f>SUM(BI10:BJ10)</f>
        <v>244</v>
      </c>
      <c r="BL10" s="26">
        <f t="shared" ref="BL10:BM10" si="6">SUM(BF10+BI10)</f>
        <v>289</v>
      </c>
      <c r="BM10" s="26">
        <f t="shared" si="6"/>
        <v>617</v>
      </c>
      <c r="BN10" s="27">
        <f>SUM(BL10:BM10)</f>
        <v>906</v>
      </c>
      <c r="BO10" s="28">
        <f>April!BU10</f>
        <v>192</v>
      </c>
      <c r="BP10" s="28">
        <f>April!BV10</f>
        <v>443</v>
      </c>
      <c r="BQ10" s="26">
        <f>SUM(BO10:BP10)</f>
        <v>635</v>
      </c>
      <c r="BR10" s="25">
        <v>115</v>
      </c>
      <c r="BS10" s="25">
        <v>146</v>
      </c>
      <c r="BT10" s="26">
        <f>SUM(BR10:BS10)</f>
        <v>261</v>
      </c>
      <c r="BU10" s="26">
        <f t="shared" ref="BU10:BV10" si="7">SUM(BO10+BR10)</f>
        <v>307</v>
      </c>
      <c r="BV10" s="26">
        <f t="shared" si="7"/>
        <v>589</v>
      </c>
      <c r="BW10" s="27">
        <f>SUM(BU10:BV10)</f>
        <v>896</v>
      </c>
      <c r="BX10" s="30">
        <f>April!CD10</f>
        <v>587</v>
      </c>
      <c r="BY10" s="26">
        <f>April!CE10</f>
        <v>1104</v>
      </c>
      <c r="BZ10" s="26">
        <f>SUM(BX10:BY10)</f>
        <v>1691</v>
      </c>
      <c r="CA10" s="25">
        <v>54</v>
      </c>
      <c r="CB10" s="25">
        <v>149</v>
      </c>
      <c r="CC10" s="26">
        <f>SUM(CA10:CB10)</f>
        <v>203</v>
      </c>
      <c r="CD10" s="26">
        <f t="shared" ref="CD10:CE10" si="8">SUM(BX10+CA10)</f>
        <v>641</v>
      </c>
      <c r="CE10" s="26">
        <f t="shared" si="8"/>
        <v>1253</v>
      </c>
      <c r="CF10" s="27">
        <f>SUM(CD10:CE10)</f>
        <v>1894</v>
      </c>
      <c r="CG10" s="28">
        <f>April!CM10</f>
        <v>307</v>
      </c>
      <c r="CH10" s="28">
        <f>April!CN10</f>
        <v>1174</v>
      </c>
      <c r="CI10" s="26">
        <f>SUM(CG10:CH10)</f>
        <v>1481</v>
      </c>
      <c r="CJ10" s="25">
        <v>98</v>
      </c>
      <c r="CK10" s="25">
        <v>164</v>
      </c>
      <c r="CL10" s="26">
        <f>SUM(CJ10:CK10)</f>
        <v>262</v>
      </c>
      <c r="CM10" s="26">
        <f t="shared" ref="CM10:CN10" si="9">SUM(CG10+CJ10)</f>
        <v>405</v>
      </c>
      <c r="CN10" s="26">
        <f t="shared" si="9"/>
        <v>1338</v>
      </c>
      <c r="CO10" s="27">
        <f>SUM(CM10:CN10)</f>
        <v>1743</v>
      </c>
      <c r="CP10" s="31">
        <f ca="1">IFERROR(__xludf.DUMMYFUNCTION("importrange(""1DjzFX_5hpKQ32gDJ9cZkaQq64j_m636uVPTHxkMKqWg"",""LAP YANKES!BD8:BL54"")"),1148)</f>
        <v>1148</v>
      </c>
      <c r="CQ10" s="96">
        <f ca="1">IFERROR(__xludf.DUMMYFUNCTION("""COMPUTED_VALUE"""),2034)</f>
        <v>2034</v>
      </c>
      <c r="CR10" s="96">
        <f ca="1">IFERROR(__xludf.DUMMYFUNCTION("""COMPUTED_VALUE"""),3159)</f>
        <v>3159</v>
      </c>
      <c r="CS10" s="100">
        <f ca="1">IFERROR(__xludf.DUMMYFUNCTION("""COMPUTED_VALUE"""),159)</f>
        <v>159</v>
      </c>
      <c r="CT10" s="100">
        <f ca="1">IFERROR(__xludf.DUMMYFUNCTION("""COMPUTED_VALUE"""),280)</f>
        <v>280</v>
      </c>
      <c r="CU10" s="100">
        <f ca="1">IFERROR(__xludf.DUMMYFUNCTION("""COMPUTED_VALUE"""),439)</f>
        <v>439</v>
      </c>
      <c r="CV10" s="96">
        <f ca="1">IFERROR(__xludf.DUMMYFUNCTION("""COMPUTED_VALUE"""),1307)</f>
        <v>1307</v>
      </c>
      <c r="CW10" s="96">
        <f ca="1">IFERROR(__xludf.DUMMYFUNCTION("""COMPUTED_VALUE"""),2314)</f>
        <v>2314</v>
      </c>
      <c r="CX10" s="97">
        <f ca="1">IFERROR(__xludf.DUMMYFUNCTION("""COMPUTED_VALUE"""),3598)</f>
        <v>3598</v>
      </c>
      <c r="CY10" s="28">
        <f>April!DE10</f>
        <v>596</v>
      </c>
      <c r="CZ10" s="28">
        <f>April!DF10</f>
        <v>951</v>
      </c>
      <c r="DA10" s="26">
        <f>SUM(CY10:CZ10)</f>
        <v>1547</v>
      </c>
      <c r="DB10" s="25">
        <v>54</v>
      </c>
      <c r="DC10" s="25">
        <v>188</v>
      </c>
      <c r="DD10" s="26">
        <f>SUM(DB10:DC10)</f>
        <v>242</v>
      </c>
      <c r="DE10" s="26">
        <f t="shared" ref="DE10:DF10" si="10">SUM(CY10+DB10)</f>
        <v>650</v>
      </c>
      <c r="DF10" s="26">
        <f t="shared" si="10"/>
        <v>1139</v>
      </c>
      <c r="DG10" s="27">
        <f>SUM(DE10:DF10)</f>
        <v>1789</v>
      </c>
      <c r="DH10" s="30">
        <f>April!DN10</f>
        <v>777</v>
      </c>
      <c r="DI10" s="26">
        <f>April!DO10</f>
        <v>1768</v>
      </c>
      <c r="DJ10" s="26">
        <f>SUM(DH10:DI10)</f>
        <v>2545</v>
      </c>
      <c r="DK10" s="117">
        <v>152</v>
      </c>
      <c r="DL10" s="118">
        <v>364</v>
      </c>
      <c r="DM10" s="26">
        <f>SUM(DK10:DL10)</f>
        <v>516</v>
      </c>
      <c r="DN10" s="26">
        <f t="shared" ref="DN10:DO10" si="11">SUM(DH10+DK10)</f>
        <v>929</v>
      </c>
      <c r="DO10" s="26">
        <f t="shared" si="11"/>
        <v>2132</v>
      </c>
      <c r="DP10" s="27">
        <f>SUM(DN10:DO10)</f>
        <v>3061</v>
      </c>
      <c r="DQ10" s="28">
        <f>April!DW10</f>
        <v>1188</v>
      </c>
      <c r="DR10" s="28">
        <f>April!DX10</f>
        <v>2204</v>
      </c>
      <c r="DS10" s="26">
        <f>SUM(DQ10:DR10)</f>
        <v>3392</v>
      </c>
      <c r="DT10" s="25">
        <v>84</v>
      </c>
      <c r="DU10" s="25">
        <v>315</v>
      </c>
      <c r="DV10" s="26">
        <f>SUM(DT10:DU10)</f>
        <v>399</v>
      </c>
      <c r="DW10" s="26">
        <f t="shared" ref="DW10:DX10" si="12">SUM(DQ10+DT10)</f>
        <v>1272</v>
      </c>
      <c r="DX10" s="26">
        <f t="shared" si="12"/>
        <v>2519</v>
      </c>
      <c r="DY10" s="27">
        <f>SUM(DW10:DX10)</f>
        <v>3791</v>
      </c>
      <c r="DZ10" s="30">
        <f>April!EF10</f>
        <v>500</v>
      </c>
      <c r="EA10" s="26">
        <f>April!EG10</f>
        <v>1184</v>
      </c>
      <c r="EB10" s="26">
        <f>SUM(DZ10:EA10)</f>
        <v>1684</v>
      </c>
      <c r="EC10" s="25">
        <v>77</v>
      </c>
      <c r="ED10" s="25">
        <v>228</v>
      </c>
      <c r="EE10" s="26">
        <f>SUM(EC10:ED10)</f>
        <v>305</v>
      </c>
      <c r="EF10" s="26">
        <f t="shared" ref="EF10:EG10" si="13">SUM(DZ10+EC10)</f>
        <v>577</v>
      </c>
      <c r="EG10" s="26">
        <f t="shared" si="13"/>
        <v>1412</v>
      </c>
      <c r="EH10" s="27">
        <f>SUM(EF10:EG10)</f>
        <v>1989</v>
      </c>
      <c r="EI10" s="30">
        <f>April!EO10</f>
        <v>847</v>
      </c>
      <c r="EJ10" s="26">
        <f>April!EP10</f>
        <v>1407</v>
      </c>
      <c r="EK10" s="26">
        <f>SUM(EI10:EJ10)</f>
        <v>2254</v>
      </c>
      <c r="EL10" s="25">
        <v>62</v>
      </c>
      <c r="EM10" s="25">
        <v>190</v>
      </c>
      <c r="EN10" s="26">
        <f>SUM(EL10:EM10)</f>
        <v>252</v>
      </c>
      <c r="EO10" s="26">
        <f t="shared" ref="EO10:EP10" si="14">SUM(EI10+EL10)</f>
        <v>909</v>
      </c>
      <c r="EP10" s="26">
        <f t="shared" si="14"/>
        <v>1597</v>
      </c>
      <c r="EQ10" s="27">
        <f>SUM(EO10:EP10)</f>
        <v>2506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40"/>
      <c r="E11" s="41"/>
      <c r="F11" s="41"/>
      <c r="G11" s="41"/>
      <c r="H11" s="41"/>
      <c r="I11" s="41"/>
      <c r="J11" s="41"/>
      <c r="K11" s="41"/>
      <c r="L11" s="41"/>
      <c r="M11" s="28">
        <f>April!S11</f>
        <v>0</v>
      </c>
      <c r="N11" s="26">
        <f>April!T11</f>
        <v>0</v>
      </c>
      <c r="O11" s="41"/>
      <c r="P11" s="41"/>
      <c r="Q11" s="41"/>
      <c r="R11" s="41"/>
      <c r="S11" s="41"/>
      <c r="T11" s="41"/>
      <c r="U11" s="41"/>
      <c r="V11" s="28">
        <f>April!AB11</f>
        <v>0</v>
      </c>
      <c r="W11" s="28">
        <f>April!AC11</f>
        <v>0</v>
      </c>
      <c r="X11" s="41"/>
      <c r="Y11" s="41"/>
      <c r="Z11" s="41"/>
      <c r="AA11" s="41"/>
      <c r="AB11" s="41"/>
      <c r="AC11" s="41"/>
      <c r="AD11" s="41"/>
      <c r="AE11" s="28">
        <f>April!AK11</f>
        <v>0</v>
      </c>
      <c r="AF11" s="28">
        <f>April!AL11</f>
        <v>0</v>
      </c>
      <c r="AG11" s="41"/>
      <c r="AH11" s="41"/>
      <c r="AI11" s="41"/>
      <c r="AJ11" s="41"/>
      <c r="AK11" s="41"/>
      <c r="AL11" s="41"/>
      <c r="AM11" s="41"/>
      <c r="AN11" s="30">
        <f>April!AT11</f>
        <v>0</v>
      </c>
      <c r="AO11" s="26">
        <f>April!AU11</f>
        <v>0</v>
      </c>
      <c r="AP11" s="41"/>
      <c r="AQ11" s="41"/>
      <c r="AR11" s="41"/>
      <c r="AS11" s="41"/>
      <c r="AT11" s="41"/>
      <c r="AU11" s="41"/>
      <c r="AV11" s="41"/>
      <c r="AW11" s="28">
        <f>April!BC11</f>
        <v>0</v>
      </c>
      <c r="AX11" s="28">
        <f>April!BD11</f>
        <v>0</v>
      </c>
      <c r="AY11" s="41"/>
      <c r="AZ11" s="41"/>
      <c r="BA11" s="41"/>
      <c r="BB11" s="41"/>
      <c r="BC11" s="41"/>
      <c r="BD11" s="41"/>
      <c r="BE11" s="41"/>
      <c r="BF11" s="30">
        <f>April!BL11</f>
        <v>0</v>
      </c>
      <c r="BG11" s="26">
        <f>April!BM11</f>
        <v>0</v>
      </c>
      <c r="BH11" s="41"/>
      <c r="BI11" s="41"/>
      <c r="BJ11" s="41"/>
      <c r="BK11" s="41"/>
      <c r="BL11" s="41"/>
      <c r="BM11" s="41"/>
      <c r="BN11" s="41"/>
      <c r="BO11" s="28">
        <f>April!BU11</f>
        <v>0</v>
      </c>
      <c r="BP11" s="28">
        <f>April!BV11</f>
        <v>0</v>
      </c>
      <c r="BQ11" s="41"/>
      <c r="BR11" s="41"/>
      <c r="BS11" s="41"/>
      <c r="BT11" s="41"/>
      <c r="BU11" s="41"/>
      <c r="BV11" s="41"/>
      <c r="BW11" s="41"/>
      <c r="BX11" s="30">
        <f>April!CD11</f>
        <v>0</v>
      </c>
      <c r="BY11" s="26">
        <f>April!CE11</f>
        <v>0</v>
      </c>
      <c r="BZ11" s="41"/>
      <c r="CA11" s="41"/>
      <c r="CB11" s="41"/>
      <c r="CC11" s="41"/>
      <c r="CD11" s="41"/>
      <c r="CE11" s="41"/>
      <c r="CF11" s="41"/>
      <c r="CG11" s="28">
        <f>April!CM11</f>
        <v>0</v>
      </c>
      <c r="CH11" s="28">
        <f>April!CN11</f>
        <v>0</v>
      </c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28">
        <f>April!DE11</f>
        <v>0</v>
      </c>
      <c r="CZ11" s="28">
        <f>April!DF11</f>
        <v>0</v>
      </c>
      <c r="DA11" s="41"/>
      <c r="DB11" s="41"/>
      <c r="DC11" s="41"/>
      <c r="DD11" s="41"/>
      <c r="DE11" s="41"/>
      <c r="DF11" s="41"/>
      <c r="DG11" s="41"/>
      <c r="DH11" s="30">
        <f>April!DN11</f>
        <v>0</v>
      </c>
      <c r="DI11" s="26">
        <f>April!DO11</f>
        <v>0</v>
      </c>
      <c r="DJ11" s="41"/>
      <c r="DK11" s="41"/>
      <c r="DL11" s="41"/>
      <c r="DM11" s="41"/>
      <c r="DN11" s="41"/>
      <c r="DO11" s="41"/>
      <c r="DP11" s="41"/>
      <c r="DQ11" s="28">
        <f>April!DW11</f>
        <v>0</v>
      </c>
      <c r="DR11" s="28">
        <f>April!DX11</f>
        <v>0</v>
      </c>
      <c r="DS11" s="41"/>
      <c r="DT11" s="41"/>
      <c r="DU11" s="41"/>
      <c r="DV11" s="41"/>
      <c r="DW11" s="41"/>
      <c r="DX11" s="41"/>
      <c r="DY11" s="41"/>
      <c r="DZ11" s="30">
        <f>April!EF11</f>
        <v>0</v>
      </c>
      <c r="EA11" s="26">
        <f>April!EG11</f>
        <v>0</v>
      </c>
      <c r="EB11" s="41"/>
      <c r="EC11" s="41"/>
      <c r="ED11" s="41"/>
      <c r="EE11" s="41"/>
      <c r="EF11" s="41"/>
      <c r="EG11" s="41"/>
      <c r="EH11" s="41"/>
      <c r="EI11" s="30">
        <f>April!EO11</f>
        <v>0</v>
      </c>
      <c r="EJ11" s="26">
        <f>April!EP11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268">
        <f>April!S12</f>
        <v>0</v>
      </c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  <c r="BO12" s="254"/>
      <c r="BP12" s="254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  <c r="DB12" s="254"/>
      <c r="DC12" s="254"/>
      <c r="DD12" s="254"/>
      <c r="DE12" s="254"/>
      <c r="DF12" s="254"/>
      <c r="DG12" s="254"/>
      <c r="DH12" s="254"/>
      <c r="DI12" s="254"/>
      <c r="DJ12" s="254"/>
      <c r="DK12" s="254"/>
      <c r="DL12" s="254"/>
      <c r="DM12" s="254"/>
      <c r="DN12" s="254"/>
      <c r="DO12" s="254"/>
      <c r="DP12" s="254"/>
      <c r="DQ12" s="254"/>
      <c r="DR12" s="254"/>
      <c r="DS12" s="254"/>
      <c r="DT12" s="254"/>
      <c r="DU12" s="254"/>
      <c r="DV12" s="254"/>
      <c r="DW12" s="254"/>
      <c r="DX12" s="254"/>
      <c r="DY12" s="254"/>
      <c r="DZ12" s="254"/>
      <c r="EA12" s="254"/>
      <c r="EB12" s="254"/>
      <c r="EC12" s="254"/>
      <c r="ED12" s="254"/>
      <c r="EE12" s="254"/>
      <c r="EF12" s="254"/>
      <c r="EG12" s="254"/>
      <c r="EH12" s="254"/>
      <c r="EI12" s="254"/>
      <c r="EJ12" s="254"/>
      <c r="EK12" s="254"/>
      <c r="EL12" s="254"/>
      <c r="EM12" s="254"/>
      <c r="EN12" s="254"/>
      <c r="EO12" s="254"/>
      <c r="EP12" s="254"/>
      <c r="EQ12" s="254"/>
      <c r="ER12" s="254"/>
      <c r="ES12" s="254"/>
      <c r="ET12" s="254"/>
      <c r="EU12" s="254"/>
      <c r="EV12" s="254"/>
      <c r="EW12" s="254"/>
      <c r="EX12" s="254"/>
      <c r="EY12" s="254"/>
      <c r="EZ12" s="256"/>
    </row>
    <row r="13" spans="1:156">
      <c r="A13" s="45"/>
      <c r="B13" s="46">
        <v>1</v>
      </c>
      <c r="C13" s="47" t="s">
        <v>33</v>
      </c>
      <c r="D13" s="30">
        <f>April!J13</f>
        <v>208</v>
      </c>
      <c r="E13" s="26">
        <f>April!K13</f>
        <v>735</v>
      </c>
      <c r="F13" s="26">
        <f>SUM(D13:E13)</f>
        <v>943</v>
      </c>
      <c r="G13" s="48">
        <v>60</v>
      </c>
      <c r="H13" s="46">
        <v>206</v>
      </c>
      <c r="I13" s="26">
        <f>SUM(G13:H13)</f>
        <v>266</v>
      </c>
      <c r="J13" s="26">
        <f t="shared" ref="J13:K13" si="15">SUM(D13+G13)</f>
        <v>268</v>
      </c>
      <c r="K13" s="26">
        <f t="shared" si="15"/>
        <v>941</v>
      </c>
      <c r="L13" s="27">
        <f>SUM(J13:K13)</f>
        <v>1209</v>
      </c>
      <c r="M13" s="28">
        <f>April!S13</f>
        <v>103</v>
      </c>
      <c r="N13" s="26">
        <f>April!T13</f>
        <v>486</v>
      </c>
      <c r="O13" s="26">
        <f>SUM(M13:N13)</f>
        <v>589</v>
      </c>
      <c r="P13" s="25">
        <v>26</v>
      </c>
      <c r="Q13" s="25">
        <v>103</v>
      </c>
      <c r="R13" s="26">
        <f>SUM(P13:Q13)</f>
        <v>129</v>
      </c>
      <c r="S13" s="26">
        <f t="shared" ref="S13:T13" si="16">SUM(M13+P13)</f>
        <v>129</v>
      </c>
      <c r="T13" s="26">
        <f t="shared" si="16"/>
        <v>589</v>
      </c>
      <c r="U13" s="27">
        <f>SUM(S13:T13)</f>
        <v>718</v>
      </c>
      <c r="V13" s="28">
        <f>April!AB13</f>
        <v>206</v>
      </c>
      <c r="W13" s="28">
        <f>April!AC13</f>
        <v>666</v>
      </c>
      <c r="X13" s="26">
        <f>SUM(V13:W13)</f>
        <v>872</v>
      </c>
      <c r="Y13" s="48">
        <v>52</v>
      </c>
      <c r="Z13" s="46">
        <v>174</v>
      </c>
      <c r="AA13" s="26">
        <f>SUM(Y13:Z13)</f>
        <v>226</v>
      </c>
      <c r="AB13" s="26">
        <f t="shared" ref="AB13:AC13" si="17">SUM(V13+Y13)</f>
        <v>258</v>
      </c>
      <c r="AC13" s="26">
        <f t="shared" si="17"/>
        <v>840</v>
      </c>
      <c r="AD13" s="27">
        <f>SUM(AB13:AC13)</f>
        <v>1098</v>
      </c>
      <c r="AE13" s="28">
        <f>April!AK13</f>
        <v>264</v>
      </c>
      <c r="AF13" s="28">
        <f>April!AL13</f>
        <v>917</v>
      </c>
      <c r="AG13" s="26">
        <f>SUM(AE13:AF13)</f>
        <v>1181</v>
      </c>
      <c r="AH13" s="25">
        <v>66</v>
      </c>
      <c r="AI13" s="25">
        <v>232</v>
      </c>
      <c r="AJ13" s="26">
        <f>SUM(AH13:AI13)</f>
        <v>298</v>
      </c>
      <c r="AK13" s="26">
        <f t="shared" ref="AK13:AL13" si="18">SUM(AE13+AH13)</f>
        <v>330</v>
      </c>
      <c r="AL13" s="26">
        <f t="shared" si="18"/>
        <v>1149</v>
      </c>
      <c r="AM13" s="27">
        <f>SUM(AK13:AL13)</f>
        <v>1479</v>
      </c>
      <c r="AN13" s="30">
        <f>April!AT13</f>
        <v>217</v>
      </c>
      <c r="AO13" s="26">
        <f>April!AU13</f>
        <v>611</v>
      </c>
      <c r="AP13" s="26">
        <f>SUM(AN13:AO13)</f>
        <v>828</v>
      </c>
      <c r="AQ13" s="25">
        <v>57</v>
      </c>
      <c r="AR13" s="25">
        <v>191</v>
      </c>
      <c r="AS13" s="26">
        <f>SUM(AQ13:AR13)</f>
        <v>248</v>
      </c>
      <c r="AT13" s="26">
        <f t="shared" ref="AT13:AU13" si="19">SUM(AN13+AQ13)</f>
        <v>274</v>
      </c>
      <c r="AU13" s="26">
        <f t="shared" si="19"/>
        <v>802</v>
      </c>
      <c r="AV13" s="27">
        <f>SUM(AT13:AU13)</f>
        <v>1076</v>
      </c>
      <c r="AW13" s="28">
        <f>April!BC13</f>
        <v>538</v>
      </c>
      <c r="AX13" s="28">
        <f>April!BD13</f>
        <v>1263</v>
      </c>
      <c r="AY13" s="28">
        <f>April!BE13</f>
        <v>1801</v>
      </c>
      <c r="AZ13" s="25">
        <v>108</v>
      </c>
      <c r="BA13" s="25">
        <v>316</v>
      </c>
      <c r="BB13" s="26">
        <f>SUM(AZ13:BA13)</f>
        <v>424</v>
      </c>
      <c r="BC13" s="26">
        <f t="shared" ref="BC13:BD13" si="20">SUM(AW13+AZ13)</f>
        <v>646</v>
      </c>
      <c r="BD13" s="26">
        <f t="shared" si="20"/>
        <v>1579</v>
      </c>
      <c r="BE13" s="27">
        <f>SUM(BC13:BD13)</f>
        <v>2225</v>
      </c>
      <c r="BF13" s="30">
        <f>April!BL13</f>
        <v>176</v>
      </c>
      <c r="BG13" s="26">
        <f>April!BM13</f>
        <v>386</v>
      </c>
      <c r="BH13" s="26">
        <f>SUM(BF13:BG13)</f>
        <v>562</v>
      </c>
      <c r="BI13" s="48">
        <v>46</v>
      </c>
      <c r="BJ13" s="46">
        <v>157</v>
      </c>
      <c r="BK13" s="26">
        <f>SUM(BI13:BJ13)</f>
        <v>203</v>
      </c>
      <c r="BL13" s="26">
        <f t="shared" ref="BL13:BM13" si="21">SUM(BF13+BI13)</f>
        <v>222</v>
      </c>
      <c r="BM13" s="26">
        <f t="shared" si="21"/>
        <v>543</v>
      </c>
      <c r="BN13" s="27">
        <f>SUM(BL13:BM13)</f>
        <v>765</v>
      </c>
      <c r="BO13" s="28">
        <f>April!BU13</f>
        <v>192</v>
      </c>
      <c r="BP13" s="28">
        <f>April!BV13</f>
        <v>682</v>
      </c>
      <c r="BQ13" s="26">
        <f>SUM(BO13:BP13)</f>
        <v>874</v>
      </c>
      <c r="BR13" s="25">
        <v>51</v>
      </c>
      <c r="BS13" s="25">
        <v>45</v>
      </c>
      <c r="BT13" s="26">
        <f>SUM(BR13:BS13)</f>
        <v>96</v>
      </c>
      <c r="BU13" s="26">
        <f t="shared" ref="BU13:BV13" si="22">SUM(BO13+BR13)</f>
        <v>243</v>
      </c>
      <c r="BV13" s="26">
        <f t="shared" si="22"/>
        <v>727</v>
      </c>
      <c r="BW13" s="27">
        <f>SUM(BU13:BV13)</f>
        <v>970</v>
      </c>
      <c r="BX13" s="30">
        <f>April!CD13</f>
        <v>124</v>
      </c>
      <c r="BY13" s="26">
        <f>April!CE13</f>
        <v>315</v>
      </c>
      <c r="BZ13" s="26">
        <f>SUM(BX13:BY13)</f>
        <v>439</v>
      </c>
      <c r="CA13" s="25">
        <v>50</v>
      </c>
      <c r="CB13" s="25">
        <v>137</v>
      </c>
      <c r="CC13" s="26">
        <f>SUM(CA13:CB13)</f>
        <v>187</v>
      </c>
      <c r="CD13" s="26">
        <f t="shared" ref="CD13:CE13" si="23">SUM(BX13+CA13)</f>
        <v>174</v>
      </c>
      <c r="CE13" s="26">
        <f t="shared" si="23"/>
        <v>452</v>
      </c>
      <c r="CF13" s="27">
        <f>SUM(CD13:CE13)</f>
        <v>626</v>
      </c>
      <c r="CG13" s="28">
        <f>April!CM13</f>
        <v>211</v>
      </c>
      <c r="CH13" s="28">
        <f>April!CN13</f>
        <v>837</v>
      </c>
      <c r="CI13" s="26">
        <f>SUM(CG13:CH13)</f>
        <v>1048</v>
      </c>
      <c r="CJ13" s="25">
        <v>97</v>
      </c>
      <c r="CK13" s="25">
        <v>164</v>
      </c>
      <c r="CL13" s="26">
        <f>SUM(CJ13:CK13)</f>
        <v>261</v>
      </c>
      <c r="CM13" s="26">
        <f t="shared" ref="CM13:CN13" si="24">SUM(CG13+CJ13)</f>
        <v>308</v>
      </c>
      <c r="CN13" s="26">
        <f t="shared" si="24"/>
        <v>1001</v>
      </c>
      <c r="CO13" s="27">
        <f>SUM(CM13:CN13)</f>
        <v>1309</v>
      </c>
      <c r="CP13" s="95">
        <f ca="1">IFERROR(__xludf.DUMMYFUNCTION("""COMPUTED_VALUE"""),778)</f>
        <v>778</v>
      </c>
      <c r="CQ13" s="96">
        <f ca="1">IFERROR(__xludf.DUMMYFUNCTION("""COMPUTED_VALUE"""),2733)</f>
        <v>2733</v>
      </c>
      <c r="CR13" s="96">
        <f ca="1">IFERROR(__xludf.DUMMYFUNCTION("""COMPUTED_VALUE"""),3511)</f>
        <v>3511</v>
      </c>
      <c r="CS13" s="100">
        <f ca="1">IFERROR(__xludf.DUMMYFUNCTION("""COMPUTED_VALUE"""),199)</f>
        <v>199</v>
      </c>
      <c r="CT13" s="100">
        <f ca="1">IFERROR(__xludf.DUMMYFUNCTION("""COMPUTED_VALUE"""),549)</f>
        <v>549</v>
      </c>
      <c r="CU13" s="100">
        <f ca="1">IFERROR(__xludf.DUMMYFUNCTION("""COMPUTED_VALUE"""),748)</f>
        <v>748</v>
      </c>
      <c r="CV13" s="96">
        <f ca="1">IFERROR(__xludf.DUMMYFUNCTION("""COMPUTED_VALUE"""),977)</f>
        <v>977</v>
      </c>
      <c r="CW13" s="96">
        <f ca="1">IFERROR(__xludf.DUMMYFUNCTION("""COMPUTED_VALUE"""),3282)</f>
        <v>3282</v>
      </c>
      <c r="CX13" s="97">
        <f ca="1">IFERROR(__xludf.DUMMYFUNCTION("""COMPUTED_VALUE"""),4259)</f>
        <v>4259</v>
      </c>
      <c r="CY13" s="28">
        <f>April!DE13</f>
        <v>198</v>
      </c>
      <c r="CZ13" s="28">
        <f>April!DF13</f>
        <v>610</v>
      </c>
      <c r="DA13" s="26">
        <f>SUM(CY13:CZ13)</f>
        <v>808</v>
      </c>
      <c r="DB13" s="25">
        <v>39</v>
      </c>
      <c r="DC13" s="25">
        <v>169</v>
      </c>
      <c r="DD13" s="26">
        <f>SUM(DB13:DC13)</f>
        <v>208</v>
      </c>
      <c r="DE13" s="26">
        <f t="shared" ref="DE13:DF13" si="25">SUM(CY13+DB13)</f>
        <v>237</v>
      </c>
      <c r="DF13" s="26">
        <f t="shared" si="25"/>
        <v>779</v>
      </c>
      <c r="DG13" s="27">
        <f>SUM(DE13:DF13)</f>
        <v>1016</v>
      </c>
      <c r="DH13" s="30">
        <f>April!DN13</f>
        <v>457</v>
      </c>
      <c r="DI13" s="26">
        <f>April!DO13</f>
        <v>1282</v>
      </c>
      <c r="DJ13" s="26">
        <f>SUM(DH13:DI13)</f>
        <v>1739</v>
      </c>
      <c r="DK13" s="117">
        <v>123</v>
      </c>
      <c r="DL13" s="118">
        <v>268</v>
      </c>
      <c r="DM13" s="26">
        <f>SUM(DK13:DL13)</f>
        <v>391</v>
      </c>
      <c r="DN13" s="26">
        <f t="shared" ref="DN13:DO13" si="26">SUM(DH13+DK13)</f>
        <v>580</v>
      </c>
      <c r="DO13" s="26">
        <f t="shared" si="26"/>
        <v>1550</v>
      </c>
      <c r="DP13" s="27">
        <f>SUM(DN13:DO13)</f>
        <v>2130</v>
      </c>
      <c r="DQ13" s="28">
        <f>April!DW13</f>
        <v>604</v>
      </c>
      <c r="DR13" s="28">
        <f>April!DX13</f>
        <v>1320</v>
      </c>
      <c r="DS13" s="26">
        <f>SUM(DQ13:DR13)</f>
        <v>1924</v>
      </c>
      <c r="DT13" s="25">
        <v>73</v>
      </c>
      <c r="DU13" s="25">
        <v>298</v>
      </c>
      <c r="DV13" s="26">
        <f>SUM(DT13:DU13)</f>
        <v>371</v>
      </c>
      <c r="DW13" s="26">
        <f t="shared" ref="DW13:DX13" si="27">SUM(DQ13+DT13)</f>
        <v>677</v>
      </c>
      <c r="DX13" s="26">
        <f t="shared" si="27"/>
        <v>1618</v>
      </c>
      <c r="DY13" s="27">
        <f>SUM(DW13:DX13)</f>
        <v>2295</v>
      </c>
      <c r="DZ13" s="30">
        <f>April!EF13</f>
        <v>341</v>
      </c>
      <c r="EA13" s="26">
        <f>April!EG13</f>
        <v>939</v>
      </c>
      <c r="EB13" s="26">
        <f>SUM(DZ13:EA13)</f>
        <v>1280</v>
      </c>
      <c r="EC13" s="25">
        <v>79</v>
      </c>
      <c r="ED13" s="25">
        <v>231</v>
      </c>
      <c r="EE13" s="26">
        <f>SUM(EC13:ED13)</f>
        <v>310</v>
      </c>
      <c r="EF13" s="26">
        <f t="shared" ref="EF13:EG13" si="28">SUM(DZ13+EC13)</f>
        <v>420</v>
      </c>
      <c r="EG13" s="26">
        <f t="shared" si="28"/>
        <v>1170</v>
      </c>
      <c r="EH13" s="27">
        <f>SUM(EF13:EG13)</f>
        <v>1590</v>
      </c>
      <c r="EI13" s="30">
        <f>April!EO13</f>
        <v>251</v>
      </c>
      <c r="EJ13" s="26">
        <f>April!EP13</f>
        <v>564</v>
      </c>
      <c r="EK13" s="26">
        <f>SUM(EI13:EJ13)</f>
        <v>815</v>
      </c>
      <c r="EL13" s="25">
        <v>51</v>
      </c>
      <c r="EM13" s="25">
        <v>169</v>
      </c>
      <c r="EN13" s="26">
        <f>SUM(EL13:EM13)</f>
        <v>220</v>
      </c>
      <c r="EO13" s="26">
        <f t="shared" ref="EO13:EP13" si="29">SUM(EI13+EL13)</f>
        <v>302</v>
      </c>
      <c r="EP13" s="26">
        <f t="shared" si="29"/>
        <v>733</v>
      </c>
      <c r="EQ13" s="27">
        <f>SUM(EO13:EP13)</f>
        <v>1035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316">
        <v>164</v>
      </c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4"/>
      <c r="DD14" s="254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4"/>
      <c r="DQ14" s="254"/>
      <c r="DR14" s="254"/>
      <c r="DS14" s="254"/>
      <c r="DT14" s="254"/>
      <c r="DU14" s="254"/>
      <c r="DV14" s="254"/>
      <c r="DW14" s="254"/>
      <c r="DX14" s="254"/>
      <c r="DY14" s="254"/>
      <c r="DZ14" s="254"/>
      <c r="EA14" s="254"/>
      <c r="EB14" s="254"/>
      <c r="EC14" s="254"/>
      <c r="ED14" s="254"/>
      <c r="EE14" s="254"/>
      <c r="EF14" s="254"/>
      <c r="EG14" s="254"/>
      <c r="EH14" s="254"/>
      <c r="EI14" s="254"/>
      <c r="EJ14" s="254"/>
      <c r="EK14" s="254"/>
      <c r="EL14" s="254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4"/>
      <c r="EX14" s="254"/>
      <c r="EY14" s="254"/>
      <c r="EZ14" s="256"/>
    </row>
    <row r="15" spans="1:156">
      <c r="A15" s="279" t="s">
        <v>34</v>
      </c>
      <c r="B15" s="264"/>
      <c r="C15" s="52" t="s">
        <v>35</v>
      </c>
      <c r="D15" s="30"/>
      <c r="E15" s="26"/>
      <c r="F15" s="26"/>
      <c r="G15" s="26"/>
      <c r="H15" s="26"/>
      <c r="I15" s="26"/>
      <c r="J15" s="26"/>
      <c r="K15" s="26"/>
      <c r="L15" s="27"/>
      <c r="M15" s="28">
        <f>April!S15</f>
        <v>0</v>
      </c>
      <c r="N15" s="26">
        <f>April!T15</f>
        <v>0</v>
      </c>
      <c r="O15" s="26"/>
      <c r="P15" s="26"/>
      <c r="Q15" s="26"/>
      <c r="R15" s="26"/>
      <c r="S15" s="26"/>
      <c r="T15" s="26"/>
      <c r="U15" s="27"/>
      <c r="V15" s="28">
        <f>April!AB15</f>
        <v>0</v>
      </c>
      <c r="W15" s="28">
        <f>April!AC15</f>
        <v>0</v>
      </c>
      <c r="X15" s="26"/>
      <c r="Y15" s="26"/>
      <c r="Z15" s="26"/>
      <c r="AA15" s="26"/>
      <c r="AB15" s="26"/>
      <c r="AC15" s="26"/>
      <c r="AD15" s="27"/>
      <c r="AE15" s="28">
        <f>April!AK15</f>
        <v>0</v>
      </c>
      <c r="AF15" s="28">
        <f>April!AL15</f>
        <v>0</v>
      </c>
      <c r="AG15" s="26"/>
      <c r="AH15" s="26"/>
      <c r="AI15" s="26"/>
      <c r="AJ15" s="26"/>
      <c r="AK15" s="26"/>
      <c r="AL15" s="26"/>
      <c r="AM15" s="29"/>
      <c r="AN15" s="30">
        <f>April!AT15</f>
        <v>0</v>
      </c>
      <c r="AO15" s="26">
        <f>April!AU15</f>
        <v>0</v>
      </c>
      <c r="AP15" s="26"/>
      <c r="AQ15" s="26"/>
      <c r="AR15" s="26"/>
      <c r="AS15" s="26"/>
      <c r="AT15" s="26"/>
      <c r="AU15" s="26"/>
      <c r="AV15" s="27"/>
      <c r="AW15" s="28">
        <f>April!BC15</f>
        <v>0</v>
      </c>
      <c r="AX15" s="28">
        <f>April!BD15</f>
        <v>0</v>
      </c>
      <c r="AY15" s="26"/>
      <c r="AZ15" s="26"/>
      <c r="BA15" s="26"/>
      <c r="BB15" s="26"/>
      <c r="BC15" s="26"/>
      <c r="BD15" s="26"/>
      <c r="BE15" s="29"/>
      <c r="BF15" s="30">
        <f>April!BL15</f>
        <v>0</v>
      </c>
      <c r="BG15" s="26">
        <f>April!BM15</f>
        <v>0</v>
      </c>
      <c r="BH15" s="26"/>
      <c r="BI15" s="26"/>
      <c r="BJ15" s="26"/>
      <c r="BK15" s="26"/>
      <c r="BL15" s="26"/>
      <c r="BM15" s="26"/>
      <c r="BN15" s="27"/>
      <c r="BO15" s="28">
        <f>April!BU15</f>
        <v>0</v>
      </c>
      <c r="BP15" s="28">
        <f>April!BV15</f>
        <v>0</v>
      </c>
      <c r="BQ15" s="26"/>
      <c r="BR15" s="26"/>
      <c r="BS15" s="26"/>
      <c r="BT15" s="26"/>
      <c r="BU15" s="26"/>
      <c r="BV15" s="26"/>
      <c r="BW15" s="29"/>
      <c r="BX15" s="30">
        <f>April!CD15</f>
        <v>0</v>
      </c>
      <c r="BY15" s="26">
        <f>April!CE15</f>
        <v>0</v>
      </c>
      <c r="BZ15" s="26"/>
      <c r="CA15" s="26"/>
      <c r="CB15" s="26"/>
      <c r="CC15" s="26"/>
      <c r="CD15" s="26"/>
      <c r="CE15" s="26"/>
      <c r="CF15" s="27"/>
      <c r="CG15" s="28">
        <f>April!CM15</f>
        <v>0</v>
      </c>
      <c r="CH15" s="28">
        <f>April!CN15</f>
        <v>0</v>
      </c>
      <c r="CI15" s="26"/>
      <c r="CJ15" s="26"/>
      <c r="CK15" s="26"/>
      <c r="CL15" s="26"/>
      <c r="CM15" s="26"/>
      <c r="CN15" s="26"/>
      <c r="CO15" s="29"/>
      <c r="CP15" s="30"/>
      <c r="CQ15" s="26"/>
      <c r="CR15" s="26"/>
      <c r="CS15" s="26"/>
      <c r="CT15" s="26"/>
      <c r="CU15" s="26"/>
      <c r="CV15" s="26"/>
      <c r="CW15" s="26"/>
      <c r="CX15" s="27"/>
      <c r="CY15" s="28">
        <f>April!DE15</f>
        <v>0</v>
      </c>
      <c r="CZ15" s="28">
        <f>April!DF15</f>
        <v>0</v>
      </c>
      <c r="DA15" s="26"/>
      <c r="DB15" s="26"/>
      <c r="DC15" s="26"/>
      <c r="DD15" s="26"/>
      <c r="DE15" s="26"/>
      <c r="DF15" s="26"/>
      <c r="DG15" s="29"/>
      <c r="DH15" s="30">
        <f>April!DN15</f>
        <v>0</v>
      </c>
      <c r="DI15" s="26">
        <f>April!DO15</f>
        <v>0</v>
      </c>
      <c r="DJ15" s="26"/>
      <c r="DK15" s="26"/>
      <c r="DL15" s="26"/>
      <c r="DM15" s="26"/>
      <c r="DN15" s="26"/>
      <c r="DO15" s="26"/>
      <c r="DP15" s="27"/>
      <c r="DQ15" s="28">
        <f>April!DW15</f>
        <v>0</v>
      </c>
      <c r="DR15" s="28">
        <f>April!DX15</f>
        <v>0</v>
      </c>
      <c r="DS15" s="26"/>
      <c r="DT15" s="26"/>
      <c r="DU15" s="26"/>
      <c r="DV15" s="26"/>
      <c r="DW15" s="26"/>
      <c r="DX15" s="26"/>
      <c r="DY15" s="29"/>
      <c r="DZ15" s="30">
        <f>April!EF15</f>
        <v>0</v>
      </c>
      <c r="EA15" s="26">
        <f>April!EG15</f>
        <v>0</v>
      </c>
      <c r="EB15" s="26"/>
      <c r="EC15" s="26"/>
      <c r="ED15" s="26"/>
      <c r="EE15" s="26"/>
      <c r="EF15" s="26"/>
      <c r="EG15" s="26"/>
      <c r="EH15" s="29"/>
      <c r="EI15" s="30">
        <f>April!EO15</f>
        <v>0</v>
      </c>
      <c r="EJ15" s="26">
        <f>April!EP15</f>
        <v>0</v>
      </c>
      <c r="EK15" s="26"/>
      <c r="EL15" s="26"/>
      <c r="EM15" s="26"/>
      <c r="EN15" s="26"/>
      <c r="EO15" s="26"/>
      <c r="EP15" s="26"/>
      <c r="EQ15" s="27"/>
      <c r="ER15" s="53"/>
      <c r="ES15" s="54"/>
      <c r="ET15" s="54"/>
      <c r="EU15" s="54"/>
      <c r="EV15" s="54"/>
      <c r="EW15" s="54"/>
      <c r="EX15" s="54"/>
      <c r="EY15" s="54"/>
      <c r="EZ15" s="55"/>
    </row>
    <row r="16" spans="1:156">
      <c r="A16" s="56"/>
      <c r="B16" s="46">
        <v>1</v>
      </c>
      <c r="C16" s="57" t="s">
        <v>36</v>
      </c>
      <c r="D16" s="30">
        <f>April!J16</f>
        <v>55</v>
      </c>
      <c r="E16" s="26">
        <f>April!K16</f>
        <v>59</v>
      </c>
      <c r="F16" s="26">
        <f t="shared" ref="F16:F19" si="30">SUM(D16:E16)</f>
        <v>114</v>
      </c>
      <c r="G16" s="48">
        <v>7</v>
      </c>
      <c r="H16" s="46">
        <v>16</v>
      </c>
      <c r="I16" s="26">
        <f t="shared" ref="I16:I19" si="31">SUM(G16:H16)</f>
        <v>23</v>
      </c>
      <c r="J16" s="26">
        <f t="shared" ref="J16:K16" si="32">SUM(D16+G16)</f>
        <v>62</v>
      </c>
      <c r="K16" s="26">
        <f t="shared" si="32"/>
        <v>75</v>
      </c>
      <c r="L16" s="27">
        <f t="shared" ref="L16:L19" si="33">SUM(J16:K16)</f>
        <v>137</v>
      </c>
      <c r="M16" s="28">
        <f>April!S16</f>
        <v>14</v>
      </c>
      <c r="N16" s="26">
        <f>April!T16</f>
        <v>90</v>
      </c>
      <c r="O16" s="26">
        <f t="shared" ref="O16:O19" si="34">SUM(M16:N16)</f>
        <v>104</v>
      </c>
      <c r="P16" s="25">
        <v>7</v>
      </c>
      <c r="Q16" s="25">
        <v>12</v>
      </c>
      <c r="R16" s="26">
        <f t="shared" ref="R16:R19" si="35">SUM(P16:Q16)</f>
        <v>19</v>
      </c>
      <c r="S16" s="26">
        <f t="shared" ref="S16:T16" si="36">SUM(M16+P16)</f>
        <v>21</v>
      </c>
      <c r="T16" s="26">
        <f t="shared" si="36"/>
        <v>102</v>
      </c>
      <c r="U16" s="27">
        <f t="shared" ref="U16:U19" si="37">SUM(S16:T16)</f>
        <v>123</v>
      </c>
      <c r="V16" s="28">
        <f>April!AB16</f>
        <v>27</v>
      </c>
      <c r="W16" s="28">
        <f>April!AC16</f>
        <v>62</v>
      </c>
      <c r="X16" s="26">
        <f t="shared" ref="X16:X19" si="38">SUM(V16:W16)</f>
        <v>89</v>
      </c>
      <c r="Y16" s="48">
        <v>6</v>
      </c>
      <c r="Z16" s="46">
        <v>12</v>
      </c>
      <c r="AA16" s="26">
        <f t="shared" ref="AA16:AA19" si="39">SUM(Y16:Z16)</f>
        <v>18</v>
      </c>
      <c r="AB16" s="26">
        <f t="shared" ref="AB16:AC16" si="40">SUM(V16+Y16)</f>
        <v>33</v>
      </c>
      <c r="AC16" s="26">
        <f t="shared" si="40"/>
        <v>74</v>
      </c>
      <c r="AD16" s="27">
        <f t="shared" ref="AD16:AD19" si="41">SUM(AB16:AC16)</f>
        <v>107</v>
      </c>
      <c r="AE16" s="28">
        <f>April!AK16</f>
        <v>55</v>
      </c>
      <c r="AF16" s="28">
        <f>April!AL16</f>
        <v>83</v>
      </c>
      <c r="AG16" s="26">
        <f t="shared" ref="AG16:AG19" si="42">SUM(AE16:AF16)</f>
        <v>138</v>
      </c>
      <c r="AH16" s="25">
        <v>7</v>
      </c>
      <c r="AI16" s="25">
        <v>7</v>
      </c>
      <c r="AJ16" s="26">
        <f t="shared" ref="AJ16:AJ19" si="43">SUM(AH16:AI16)</f>
        <v>14</v>
      </c>
      <c r="AK16" s="26">
        <f t="shared" ref="AK16:AL16" si="44">SUM(AE16+AH16)</f>
        <v>62</v>
      </c>
      <c r="AL16" s="26">
        <f t="shared" si="44"/>
        <v>90</v>
      </c>
      <c r="AM16" s="27">
        <f t="shared" ref="AM16:AM19" si="45">SUM(AK16:AL16)</f>
        <v>152</v>
      </c>
      <c r="AN16" s="30">
        <f>April!AT16</f>
        <v>70</v>
      </c>
      <c r="AO16" s="26">
        <f>April!AU16</f>
        <v>107</v>
      </c>
      <c r="AP16" s="26">
        <f t="shared" ref="AP16:AP19" si="46">SUM(AN16:AO16)</f>
        <v>177</v>
      </c>
      <c r="AQ16" s="25">
        <v>11</v>
      </c>
      <c r="AR16" s="25">
        <v>17</v>
      </c>
      <c r="AS16" s="26">
        <f t="shared" ref="AS16:AS19" si="47">SUM(AQ16:AR16)</f>
        <v>28</v>
      </c>
      <c r="AT16" s="26">
        <f t="shared" ref="AT16:AU16" si="48">SUM(AN16+AQ16)</f>
        <v>81</v>
      </c>
      <c r="AU16" s="26">
        <f t="shared" si="48"/>
        <v>124</v>
      </c>
      <c r="AV16" s="27">
        <f t="shared" ref="AV16:AV19" si="49">SUM(AT16:AU16)</f>
        <v>205</v>
      </c>
      <c r="AW16" s="28">
        <f>April!BC16</f>
        <v>109</v>
      </c>
      <c r="AX16" s="28">
        <f>April!BD16</f>
        <v>134</v>
      </c>
      <c r="AY16" s="26">
        <f t="shared" ref="AY16:AY19" si="50">SUM(AW16:AX16)</f>
        <v>243</v>
      </c>
      <c r="AZ16" s="25">
        <v>16</v>
      </c>
      <c r="BA16" s="25">
        <v>26</v>
      </c>
      <c r="BB16" s="26">
        <f t="shared" ref="BB16:BB19" si="51">SUM(AZ16:BA16)</f>
        <v>42</v>
      </c>
      <c r="BC16" s="26">
        <f t="shared" ref="BC16:BD16" si="52">SUM(AW16+AZ16)</f>
        <v>125</v>
      </c>
      <c r="BD16" s="26">
        <f t="shared" si="52"/>
        <v>160</v>
      </c>
      <c r="BE16" s="27">
        <f t="shared" ref="BE16:BE19" si="53">SUM(BC16:BD16)</f>
        <v>285</v>
      </c>
      <c r="BF16" s="30">
        <f>April!BL16</f>
        <v>39</v>
      </c>
      <c r="BG16" s="26">
        <f>April!BM16</f>
        <v>49</v>
      </c>
      <c r="BH16" s="26">
        <f t="shared" ref="BH16:BH19" si="54">SUM(BF16:BG16)</f>
        <v>88</v>
      </c>
      <c r="BI16" s="48">
        <v>8</v>
      </c>
      <c r="BJ16" s="46">
        <v>9</v>
      </c>
      <c r="BK16" s="26">
        <f t="shared" ref="BK16:BK19" si="55">SUM(BI16:BJ16)</f>
        <v>17</v>
      </c>
      <c r="BL16" s="26">
        <f t="shared" ref="BL16:BM16" si="56">SUM(BF16+BI16)</f>
        <v>47</v>
      </c>
      <c r="BM16" s="26">
        <f t="shared" si="56"/>
        <v>58</v>
      </c>
      <c r="BN16" s="27">
        <f t="shared" ref="BN16:BN19" si="57">SUM(BL16:BM16)</f>
        <v>105</v>
      </c>
      <c r="BO16" s="28">
        <f>April!BU16</f>
        <v>45</v>
      </c>
      <c r="BP16" s="28">
        <f>April!BV16</f>
        <v>87</v>
      </c>
      <c r="BQ16" s="26">
        <f t="shared" ref="BQ16:BQ19" si="58">SUM(BO16:BP16)</f>
        <v>132</v>
      </c>
      <c r="BR16" s="25">
        <v>15</v>
      </c>
      <c r="BS16" s="25">
        <v>16</v>
      </c>
      <c r="BT16" s="26">
        <f t="shared" ref="BT16:BT19" si="59">SUM(BR16:BS16)</f>
        <v>31</v>
      </c>
      <c r="BU16" s="26">
        <f t="shared" ref="BU16:BV16" si="60">SUM(BO16+BR16)</f>
        <v>60</v>
      </c>
      <c r="BV16" s="26">
        <f t="shared" si="60"/>
        <v>103</v>
      </c>
      <c r="BW16" s="27">
        <f t="shared" ref="BW16:BW19" si="61">SUM(BU16:BV16)</f>
        <v>163</v>
      </c>
      <c r="BX16" s="30">
        <f>April!CD16</f>
        <v>33</v>
      </c>
      <c r="BY16" s="26">
        <f>April!CE16</f>
        <v>67</v>
      </c>
      <c r="BZ16" s="26">
        <f t="shared" ref="BZ16:BZ19" si="62">SUM(BX16:BY16)</f>
        <v>100</v>
      </c>
      <c r="CA16" s="25">
        <v>15</v>
      </c>
      <c r="CB16" s="25">
        <v>26</v>
      </c>
      <c r="CC16" s="26">
        <f t="shared" ref="CC16:CC19" si="63">SUM(CA16:CB16)</f>
        <v>41</v>
      </c>
      <c r="CD16" s="26">
        <f t="shared" ref="CD16:CE16" si="64">SUM(BX16+CA16)</f>
        <v>48</v>
      </c>
      <c r="CE16" s="26">
        <f t="shared" si="64"/>
        <v>93</v>
      </c>
      <c r="CF16" s="27">
        <f t="shared" ref="CF16:CF19" si="65">SUM(CD16:CE16)</f>
        <v>141</v>
      </c>
      <c r="CG16" s="28">
        <f>April!CM16</f>
        <v>20</v>
      </c>
      <c r="CH16" s="28">
        <f>April!CN16</f>
        <v>84</v>
      </c>
      <c r="CI16" s="26">
        <f t="shared" ref="CI16:CI19" si="66">SUM(CG16:CH16)</f>
        <v>104</v>
      </c>
      <c r="CJ16" s="25">
        <v>6</v>
      </c>
      <c r="CK16" s="25">
        <v>13</v>
      </c>
      <c r="CL16" s="26">
        <f t="shared" ref="CL16:CL19" si="67">SUM(CJ16:CK16)</f>
        <v>19</v>
      </c>
      <c r="CM16" s="26">
        <f t="shared" ref="CM16:CN16" si="68">SUM(CG16+CJ16)</f>
        <v>26</v>
      </c>
      <c r="CN16" s="26">
        <f t="shared" si="68"/>
        <v>97</v>
      </c>
      <c r="CO16" s="27">
        <f t="shared" ref="CO16:CO19" si="69">SUM(CM16:CN16)</f>
        <v>123</v>
      </c>
      <c r="CP16" s="95">
        <f ca="1">IFERROR(__xludf.DUMMYFUNCTION("""COMPUTED_VALUE"""),61)</f>
        <v>61</v>
      </c>
      <c r="CQ16" s="96">
        <f ca="1">IFERROR(__xludf.DUMMYFUNCTION("""COMPUTED_VALUE"""),104)</f>
        <v>104</v>
      </c>
      <c r="CR16" s="96">
        <f ca="1">IFERROR(__xludf.DUMMYFUNCTION("""COMPUTED_VALUE"""),165)</f>
        <v>165</v>
      </c>
      <c r="CS16" s="100">
        <f ca="1">IFERROR(__xludf.DUMMYFUNCTION("""COMPUTED_VALUE"""),15)</f>
        <v>15</v>
      </c>
      <c r="CT16" s="100">
        <f ca="1">IFERROR(__xludf.DUMMYFUNCTION("""COMPUTED_VALUE"""),14)</f>
        <v>14</v>
      </c>
      <c r="CU16" s="100">
        <f ca="1">IFERROR(__xludf.DUMMYFUNCTION("""COMPUTED_VALUE"""),29)</f>
        <v>29</v>
      </c>
      <c r="CV16" s="96">
        <f ca="1">IFERROR(__xludf.DUMMYFUNCTION("""COMPUTED_VALUE"""),76)</f>
        <v>76</v>
      </c>
      <c r="CW16" s="96">
        <f ca="1">IFERROR(__xludf.DUMMYFUNCTION("""COMPUTED_VALUE"""),118)</f>
        <v>118</v>
      </c>
      <c r="CX16" s="97">
        <f ca="1">IFERROR(__xludf.DUMMYFUNCTION("""COMPUTED_VALUE"""),194)</f>
        <v>194</v>
      </c>
      <c r="CY16" s="28">
        <f>April!DE16</f>
        <v>33</v>
      </c>
      <c r="CZ16" s="28">
        <f>April!DF16</f>
        <v>63</v>
      </c>
      <c r="DA16" s="26">
        <f t="shared" ref="DA16:DA19" si="70">SUM(CY16:CZ16)</f>
        <v>96</v>
      </c>
      <c r="DB16" s="25">
        <v>7</v>
      </c>
      <c r="DC16" s="25">
        <v>24</v>
      </c>
      <c r="DD16" s="26">
        <f t="shared" ref="DD16:DD19" si="71">SUM(DB16:DC16)</f>
        <v>31</v>
      </c>
      <c r="DE16" s="26">
        <f t="shared" ref="DE16:DF16" si="72">SUM(CY16+DB16)</f>
        <v>40</v>
      </c>
      <c r="DF16" s="26">
        <f t="shared" si="72"/>
        <v>87</v>
      </c>
      <c r="DG16" s="27">
        <f t="shared" ref="DG16:DG19" si="73">SUM(DE16:DF16)</f>
        <v>127</v>
      </c>
      <c r="DH16" s="30">
        <f>April!DN16</f>
        <v>113</v>
      </c>
      <c r="DI16" s="26">
        <f>April!DO16</f>
        <v>137</v>
      </c>
      <c r="DJ16" s="26">
        <f t="shared" ref="DJ16:DJ19" si="74">SUM(DH16:DI16)</f>
        <v>250</v>
      </c>
      <c r="DK16" s="64">
        <v>13</v>
      </c>
      <c r="DL16" s="65">
        <v>28</v>
      </c>
      <c r="DM16" s="26">
        <f t="shared" ref="DM16:DM19" si="75">SUM(DK16:DL16)</f>
        <v>41</v>
      </c>
      <c r="DN16" s="26">
        <f t="shared" ref="DN16:DO16" si="76">SUM(DH16+DK16)</f>
        <v>126</v>
      </c>
      <c r="DO16" s="26">
        <f t="shared" si="76"/>
        <v>165</v>
      </c>
      <c r="DP16" s="27">
        <f t="shared" ref="DP16:DP19" si="77">SUM(DN16:DO16)</f>
        <v>291</v>
      </c>
      <c r="DQ16" s="28">
        <f>April!DW16</f>
        <v>68</v>
      </c>
      <c r="DR16" s="28">
        <f>April!DX16</f>
        <v>135</v>
      </c>
      <c r="DS16" s="26">
        <f t="shared" ref="DS16:DS19" si="78">SUM(DQ16:DR16)</f>
        <v>203</v>
      </c>
      <c r="DT16" s="25">
        <v>16</v>
      </c>
      <c r="DU16" s="25">
        <v>34</v>
      </c>
      <c r="DV16" s="26">
        <f t="shared" ref="DV16:DV19" si="79">SUM(DT16:DU16)</f>
        <v>50</v>
      </c>
      <c r="DW16" s="26">
        <f t="shared" ref="DW16:DX16" si="80">SUM(DQ16+DT16)</f>
        <v>84</v>
      </c>
      <c r="DX16" s="26">
        <f t="shared" si="80"/>
        <v>169</v>
      </c>
      <c r="DY16" s="27">
        <f t="shared" ref="DY16:DY19" si="81">SUM(DW16:DX16)</f>
        <v>253</v>
      </c>
      <c r="DZ16" s="30">
        <f>April!EF16</f>
        <v>75</v>
      </c>
      <c r="EA16" s="26">
        <f>April!EG16</f>
        <v>124</v>
      </c>
      <c r="EB16" s="26">
        <f t="shared" ref="EB16:EB19" si="82">SUM(DZ16:EA16)</f>
        <v>199</v>
      </c>
      <c r="EC16" s="25">
        <v>11</v>
      </c>
      <c r="ED16" s="25">
        <v>16</v>
      </c>
      <c r="EE16" s="26">
        <f t="shared" ref="EE16:EE19" si="83">SUM(EC16:ED16)</f>
        <v>27</v>
      </c>
      <c r="EF16" s="26">
        <f t="shared" ref="EF16:EG16" si="84">SUM(DZ16+EC16)</f>
        <v>86</v>
      </c>
      <c r="EG16" s="26">
        <f t="shared" si="84"/>
        <v>140</v>
      </c>
      <c r="EH16" s="27">
        <f t="shared" ref="EH16:EH19" si="85">SUM(EF16:EG16)</f>
        <v>226</v>
      </c>
      <c r="EI16" s="30">
        <f>April!EO16</f>
        <v>144</v>
      </c>
      <c r="EJ16" s="26">
        <f>April!EP16</f>
        <v>131</v>
      </c>
      <c r="EK16" s="26">
        <f t="shared" ref="EK16:EK19" si="86">SUM(EI16:EJ16)</f>
        <v>275</v>
      </c>
      <c r="EL16" s="25">
        <v>17</v>
      </c>
      <c r="EM16" s="25">
        <v>21</v>
      </c>
      <c r="EN16" s="26">
        <f t="shared" ref="EN16:EN19" si="87">SUM(EL16:EM16)</f>
        <v>38</v>
      </c>
      <c r="EO16" s="26">
        <f t="shared" ref="EO16:EP16" si="88">SUM(EI16+EL16)</f>
        <v>161</v>
      </c>
      <c r="EP16" s="26">
        <f t="shared" si="88"/>
        <v>152</v>
      </c>
      <c r="EQ16" s="27">
        <f t="shared" ref="EQ16:EQ19" si="89">SUM(EO16:EP16)</f>
        <v>313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30">
        <f>April!J17</f>
        <v>0</v>
      </c>
      <c r="E17" s="26">
        <f>April!K17</f>
        <v>313</v>
      </c>
      <c r="F17" s="26">
        <f t="shared" si="30"/>
        <v>313</v>
      </c>
      <c r="G17" s="92"/>
      <c r="H17" s="59">
        <v>97</v>
      </c>
      <c r="I17" s="26">
        <f t="shared" si="31"/>
        <v>97</v>
      </c>
      <c r="J17" s="26">
        <f t="shared" ref="J17:K17" si="90">SUM(D17+G17)</f>
        <v>0</v>
      </c>
      <c r="K17" s="26">
        <f t="shared" si="90"/>
        <v>410</v>
      </c>
      <c r="L17" s="27">
        <f t="shared" si="33"/>
        <v>410</v>
      </c>
      <c r="M17" s="28">
        <f>April!S17</f>
        <v>0</v>
      </c>
      <c r="N17" s="26">
        <f>April!T17</f>
        <v>280</v>
      </c>
      <c r="O17" s="26">
        <f t="shared" si="34"/>
        <v>280</v>
      </c>
      <c r="P17" s="26"/>
      <c r="Q17" s="25">
        <v>41</v>
      </c>
      <c r="R17" s="26">
        <f t="shared" si="35"/>
        <v>41</v>
      </c>
      <c r="S17" s="26">
        <f t="shared" ref="S17:T17" si="91">SUM(M17+P17)</f>
        <v>0</v>
      </c>
      <c r="T17" s="26">
        <f t="shared" si="91"/>
        <v>321</v>
      </c>
      <c r="U17" s="27">
        <f t="shared" si="37"/>
        <v>321</v>
      </c>
      <c r="V17" s="28">
        <f>April!AB17</f>
        <v>0</v>
      </c>
      <c r="W17" s="28">
        <f>April!AC17</f>
        <v>246</v>
      </c>
      <c r="X17" s="26">
        <f t="shared" si="38"/>
        <v>246</v>
      </c>
      <c r="Y17" s="26"/>
      <c r="Z17" s="48">
        <v>45</v>
      </c>
      <c r="AA17" s="26">
        <f t="shared" si="39"/>
        <v>45</v>
      </c>
      <c r="AB17" s="26">
        <f t="shared" ref="AB17:AC17" si="92">SUM(V17+Y17)</f>
        <v>0</v>
      </c>
      <c r="AC17" s="26">
        <f t="shared" si="92"/>
        <v>291</v>
      </c>
      <c r="AD17" s="27">
        <f t="shared" si="41"/>
        <v>291</v>
      </c>
      <c r="AE17" s="28">
        <f>April!AK17</f>
        <v>0</v>
      </c>
      <c r="AF17" s="28">
        <f>April!AL17</f>
        <v>210</v>
      </c>
      <c r="AG17" s="26">
        <f t="shared" si="42"/>
        <v>210</v>
      </c>
      <c r="AH17" s="25">
        <v>0</v>
      </c>
      <c r="AI17" s="25">
        <v>69</v>
      </c>
      <c r="AJ17" s="26">
        <f t="shared" si="43"/>
        <v>69</v>
      </c>
      <c r="AK17" s="26">
        <f t="shared" ref="AK17:AL17" si="93">SUM(AE17+AH17)</f>
        <v>0</v>
      </c>
      <c r="AL17" s="26">
        <f t="shared" si="93"/>
        <v>279</v>
      </c>
      <c r="AM17" s="27">
        <f t="shared" si="45"/>
        <v>279</v>
      </c>
      <c r="AN17" s="30">
        <f>April!AT17</f>
        <v>0</v>
      </c>
      <c r="AO17" s="26">
        <f>April!AU17</f>
        <v>240</v>
      </c>
      <c r="AP17" s="26">
        <f t="shared" si="46"/>
        <v>240</v>
      </c>
      <c r="AQ17" s="25">
        <v>0</v>
      </c>
      <c r="AR17" s="25">
        <v>65</v>
      </c>
      <c r="AS17" s="26">
        <f t="shared" si="47"/>
        <v>65</v>
      </c>
      <c r="AT17" s="26">
        <f t="shared" ref="AT17:AU17" si="94">SUM(AN17+AQ17)</f>
        <v>0</v>
      </c>
      <c r="AU17" s="26">
        <f t="shared" si="94"/>
        <v>305</v>
      </c>
      <c r="AV17" s="27">
        <f t="shared" si="49"/>
        <v>305</v>
      </c>
      <c r="AW17" s="28">
        <f>April!BC17</f>
        <v>0</v>
      </c>
      <c r="AX17" s="28">
        <f>April!BD17</f>
        <v>217</v>
      </c>
      <c r="AY17" s="26">
        <f t="shared" si="50"/>
        <v>217</v>
      </c>
      <c r="AZ17" s="25">
        <v>0</v>
      </c>
      <c r="BA17" s="25">
        <v>66</v>
      </c>
      <c r="BB17" s="26">
        <f t="shared" si="51"/>
        <v>66</v>
      </c>
      <c r="BC17" s="26">
        <f t="shared" ref="BC17:BD17" si="95">SUM(AW17+AZ17)</f>
        <v>0</v>
      </c>
      <c r="BD17" s="26">
        <f t="shared" si="95"/>
        <v>283</v>
      </c>
      <c r="BE17" s="27">
        <f t="shared" si="53"/>
        <v>283</v>
      </c>
      <c r="BF17" s="30">
        <f>April!BL17</f>
        <v>0</v>
      </c>
      <c r="BG17" s="26">
        <f>April!BM17</f>
        <v>105</v>
      </c>
      <c r="BH17" s="26">
        <f t="shared" si="54"/>
        <v>105</v>
      </c>
      <c r="BI17" s="60"/>
      <c r="BJ17" s="46">
        <v>34</v>
      </c>
      <c r="BK17" s="26">
        <f t="shared" si="55"/>
        <v>34</v>
      </c>
      <c r="BL17" s="26">
        <f t="shared" ref="BL17:BM17" si="96">SUM(BF17+BI17)</f>
        <v>0</v>
      </c>
      <c r="BM17" s="26">
        <f t="shared" si="96"/>
        <v>139</v>
      </c>
      <c r="BN17" s="27">
        <f t="shared" si="57"/>
        <v>139</v>
      </c>
      <c r="BO17" s="28">
        <f>April!BU17</f>
        <v>0</v>
      </c>
      <c r="BP17" s="28">
        <f>April!BV17</f>
        <v>103</v>
      </c>
      <c r="BQ17" s="26">
        <f t="shared" si="58"/>
        <v>103</v>
      </c>
      <c r="BR17" s="25">
        <v>0</v>
      </c>
      <c r="BS17" s="25">
        <v>40</v>
      </c>
      <c r="BT17" s="26">
        <f t="shared" si="59"/>
        <v>40</v>
      </c>
      <c r="BU17" s="26">
        <f t="shared" ref="BU17:BV17" si="97">SUM(BO17+BR17)</f>
        <v>0</v>
      </c>
      <c r="BV17" s="26">
        <f t="shared" si="97"/>
        <v>143</v>
      </c>
      <c r="BW17" s="27">
        <f t="shared" si="61"/>
        <v>143</v>
      </c>
      <c r="BX17" s="30">
        <f>April!CD17</f>
        <v>0</v>
      </c>
      <c r="BY17" s="26">
        <f>April!CE17</f>
        <v>69</v>
      </c>
      <c r="BZ17" s="26">
        <f t="shared" si="62"/>
        <v>69</v>
      </c>
      <c r="CA17" s="26"/>
      <c r="CB17" s="25">
        <v>24</v>
      </c>
      <c r="CC17" s="26">
        <f t="shared" si="63"/>
        <v>24</v>
      </c>
      <c r="CD17" s="26">
        <f t="shared" ref="CD17:CE17" si="98">SUM(BX17+CA17)</f>
        <v>0</v>
      </c>
      <c r="CE17" s="26">
        <f t="shared" si="98"/>
        <v>93</v>
      </c>
      <c r="CF17" s="27">
        <f t="shared" si="65"/>
        <v>93</v>
      </c>
      <c r="CG17" s="28">
        <f>April!CM17</f>
        <v>0</v>
      </c>
      <c r="CH17" s="28">
        <f>April!CN17</f>
        <v>139</v>
      </c>
      <c r="CI17" s="26">
        <f t="shared" si="66"/>
        <v>139</v>
      </c>
      <c r="CJ17" s="25">
        <v>0</v>
      </c>
      <c r="CK17" s="25">
        <v>30</v>
      </c>
      <c r="CL17" s="26">
        <f t="shared" si="67"/>
        <v>30</v>
      </c>
      <c r="CM17" s="26">
        <f t="shared" ref="CM17:CN17" si="99">SUM(CG17+CJ17)</f>
        <v>0</v>
      </c>
      <c r="CN17" s="26">
        <f t="shared" si="99"/>
        <v>169</v>
      </c>
      <c r="CO17" s="27">
        <f t="shared" si="69"/>
        <v>169</v>
      </c>
      <c r="CP17" s="95"/>
      <c r="CQ17" s="128">
        <f ca="1">IFERROR(__xludf.DUMMYFUNCTION("""COMPUTED_VALUE"""),396)</f>
        <v>396</v>
      </c>
      <c r="CR17" s="96">
        <f ca="1">IFERROR(__xludf.DUMMYFUNCTION("""COMPUTED_VALUE"""),396)</f>
        <v>396</v>
      </c>
      <c r="CS17" s="100"/>
      <c r="CT17" s="100">
        <f ca="1">IFERROR(__xludf.DUMMYFUNCTION("""COMPUTED_VALUE"""),81)</f>
        <v>81</v>
      </c>
      <c r="CU17" s="100">
        <f ca="1">IFERROR(__xludf.DUMMYFUNCTION("""COMPUTED_VALUE"""),81)</f>
        <v>81</v>
      </c>
      <c r="CV17" s="96"/>
      <c r="CW17" s="96">
        <f ca="1">IFERROR(__xludf.DUMMYFUNCTION("""COMPUTED_VALUE"""),477)</f>
        <v>477</v>
      </c>
      <c r="CX17" s="97">
        <f ca="1">IFERROR(__xludf.DUMMYFUNCTION("""COMPUTED_VALUE"""),477)</f>
        <v>477</v>
      </c>
      <c r="CY17" s="28">
        <f>April!DE17</f>
        <v>0</v>
      </c>
      <c r="CZ17" s="28">
        <f>April!DF17</f>
        <v>191</v>
      </c>
      <c r="DA17" s="26">
        <f t="shared" si="70"/>
        <v>191</v>
      </c>
      <c r="DB17" s="25">
        <v>0</v>
      </c>
      <c r="DC17" s="25">
        <v>60</v>
      </c>
      <c r="DD17" s="26">
        <f t="shared" si="71"/>
        <v>60</v>
      </c>
      <c r="DE17" s="26">
        <f t="shared" ref="DE17:DF17" si="100">SUM(CY17+DB17)</f>
        <v>0</v>
      </c>
      <c r="DF17" s="26">
        <f t="shared" si="100"/>
        <v>251</v>
      </c>
      <c r="DG17" s="27">
        <f t="shared" si="73"/>
        <v>251</v>
      </c>
      <c r="DH17" s="30">
        <f>April!DN17</f>
        <v>0</v>
      </c>
      <c r="DI17" s="26">
        <f>April!DO17</f>
        <v>275</v>
      </c>
      <c r="DJ17" s="26">
        <f t="shared" si="74"/>
        <v>275</v>
      </c>
      <c r="DK17" s="26"/>
      <c r="DL17" s="67">
        <v>43</v>
      </c>
      <c r="DM17" s="26">
        <f t="shared" si="75"/>
        <v>43</v>
      </c>
      <c r="DN17" s="26">
        <f t="shared" ref="DN17:DO17" si="101">SUM(DH17+DK17)</f>
        <v>0</v>
      </c>
      <c r="DO17" s="26">
        <f t="shared" si="101"/>
        <v>318</v>
      </c>
      <c r="DP17" s="27">
        <f t="shared" si="77"/>
        <v>318</v>
      </c>
      <c r="DQ17" s="28">
        <f>April!DW17</f>
        <v>0</v>
      </c>
      <c r="DR17" s="28">
        <f>April!DX17</f>
        <v>244</v>
      </c>
      <c r="DS17" s="26">
        <f t="shared" si="78"/>
        <v>244</v>
      </c>
      <c r="DT17" s="25">
        <v>0</v>
      </c>
      <c r="DU17" s="25">
        <v>52</v>
      </c>
      <c r="DV17" s="26">
        <f t="shared" si="79"/>
        <v>52</v>
      </c>
      <c r="DW17" s="26">
        <f t="shared" ref="DW17:DX17" si="102">SUM(DQ17+DT17)</f>
        <v>0</v>
      </c>
      <c r="DX17" s="26">
        <f t="shared" si="102"/>
        <v>296</v>
      </c>
      <c r="DY17" s="27">
        <f t="shared" si="81"/>
        <v>296</v>
      </c>
      <c r="DZ17" s="30">
        <f>April!EF17</f>
        <v>0</v>
      </c>
      <c r="EA17" s="26">
        <f>April!EG17</f>
        <v>220</v>
      </c>
      <c r="EB17" s="26">
        <f t="shared" si="82"/>
        <v>220</v>
      </c>
      <c r="EC17" s="26"/>
      <c r="ED17" s="25">
        <v>70</v>
      </c>
      <c r="EE17" s="26">
        <f t="shared" si="83"/>
        <v>70</v>
      </c>
      <c r="EF17" s="26">
        <f t="shared" ref="EF17:EG17" si="103">SUM(DZ17+EC17)</f>
        <v>0</v>
      </c>
      <c r="EG17" s="26">
        <f t="shared" si="103"/>
        <v>290</v>
      </c>
      <c r="EH17" s="27">
        <f t="shared" si="85"/>
        <v>290</v>
      </c>
      <c r="EI17" s="30">
        <f>April!EO17</f>
        <v>0</v>
      </c>
      <c r="EJ17" s="26">
        <f>April!EP17</f>
        <v>205</v>
      </c>
      <c r="EK17" s="26">
        <f t="shared" si="86"/>
        <v>205</v>
      </c>
      <c r="EL17" s="26"/>
      <c r="EM17" s="25">
        <v>41</v>
      </c>
      <c r="EN17" s="26">
        <f t="shared" si="87"/>
        <v>41</v>
      </c>
      <c r="EO17" s="26">
        <f t="shared" ref="EO17:EP17" si="104">SUM(EI17+EL17)</f>
        <v>0</v>
      </c>
      <c r="EP17" s="26">
        <f t="shared" si="104"/>
        <v>246</v>
      </c>
      <c r="EQ17" s="27">
        <f t="shared" si="89"/>
        <v>246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30">
        <f>April!J18</f>
        <v>15</v>
      </c>
      <c r="E18" s="26">
        <f>April!K18</f>
        <v>169</v>
      </c>
      <c r="F18" s="26">
        <f t="shared" si="30"/>
        <v>184</v>
      </c>
      <c r="G18" s="68">
        <v>18</v>
      </c>
      <c r="H18" s="59">
        <v>59</v>
      </c>
      <c r="I18" s="26">
        <f t="shared" si="31"/>
        <v>77</v>
      </c>
      <c r="J18" s="26">
        <f t="shared" ref="J18:K18" si="105">SUM(D18+G18)</f>
        <v>33</v>
      </c>
      <c r="K18" s="26">
        <f t="shared" si="105"/>
        <v>228</v>
      </c>
      <c r="L18" s="27">
        <f t="shared" si="33"/>
        <v>261</v>
      </c>
      <c r="M18" s="28">
        <f>April!S18</f>
        <v>17</v>
      </c>
      <c r="N18" s="26">
        <f>April!T18</f>
        <v>217</v>
      </c>
      <c r="O18" s="26">
        <f t="shared" si="34"/>
        <v>234</v>
      </c>
      <c r="P18" s="25">
        <v>6</v>
      </c>
      <c r="Q18" s="25">
        <v>26</v>
      </c>
      <c r="R18" s="26">
        <f t="shared" si="35"/>
        <v>32</v>
      </c>
      <c r="S18" s="26">
        <f t="shared" ref="S18:T18" si="106">SUM(M18+P18)</f>
        <v>23</v>
      </c>
      <c r="T18" s="26">
        <f t="shared" si="106"/>
        <v>243</v>
      </c>
      <c r="U18" s="27">
        <f t="shared" si="37"/>
        <v>266</v>
      </c>
      <c r="V18" s="28">
        <f>April!AB18</f>
        <v>13</v>
      </c>
      <c r="W18" s="28">
        <f>April!AC18</f>
        <v>129</v>
      </c>
      <c r="X18" s="26">
        <f t="shared" si="38"/>
        <v>142</v>
      </c>
      <c r="Y18" s="26"/>
      <c r="Z18" s="48">
        <v>18</v>
      </c>
      <c r="AA18" s="26">
        <f t="shared" si="39"/>
        <v>18</v>
      </c>
      <c r="AB18" s="26">
        <f t="shared" ref="AB18:AC18" si="107">SUM(V18+Y18)</f>
        <v>13</v>
      </c>
      <c r="AC18" s="26">
        <f t="shared" si="107"/>
        <v>147</v>
      </c>
      <c r="AD18" s="27">
        <f t="shared" si="41"/>
        <v>160</v>
      </c>
      <c r="AE18" s="28">
        <f>April!AK18</f>
        <v>9</v>
      </c>
      <c r="AF18" s="28">
        <f>April!AL18</f>
        <v>110</v>
      </c>
      <c r="AG18" s="26">
        <f t="shared" si="42"/>
        <v>119</v>
      </c>
      <c r="AH18" s="25">
        <v>6</v>
      </c>
      <c r="AI18" s="25">
        <v>26</v>
      </c>
      <c r="AJ18" s="26">
        <f t="shared" si="43"/>
        <v>32</v>
      </c>
      <c r="AK18" s="26">
        <f t="shared" ref="AK18:AL18" si="108">SUM(AE18+AH18)</f>
        <v>15</v>
      </c>
      <c r="AL18" s="26">
        <f t="shared" si="108"/>
        <v>136</v>
      </c>
      <c r="AM18" s="27">
        <f t="shared" si="45"/>
        <v>151</v>
      </c>
      <c r="AN18" s="30">
        <f>April!AT18</f>
        <v>14</v>
      </c>
      <c r="AO18" s="26">
        <f>April!AU18</f>
        <v>231</v>
      </c>
      <c r="AP18" s="26">
        <f t="shared" si="46"/>
        <v>245</v>
      </c>
      <c r="AQ18" s="25">
        <v>6</v>
      </c>
      <c r="AR18" s="25">
        <v>64</v>
      </c>
      <c r="AS18" s="26">
        <f t="shared" si="47"/>
        <v>70</v>
      </c>
      <c r="AT18" s="26">
        <f t="shared" ref="AT18:AU18" si="109">SUM(AN18+AQ18)</f>
        <v>20</v>
      </c>
      <c r="AU18" s="26">
        <f t="shared" si="109"/>
        <v>295</v>
      </c>
      <c r="AV18" s="27">
        <f t="shared" si="49"/>
        <v>315</v>
      </c>
      <c r="AW18" s="28">
        <f>April!BC18</f>
        <v>60</v>
      </c>
      <c r="AX18" s="28">
        <f>April!BD18</f>
        <v>208</v>
      </c>
      <c r="AY18" s="26">
        <f t="shared" si="50"/>
        <v>268</v>
      </c>
      <c r="AZ18" s="25">
        <v>22</v>
      </c>
      <c r="BA18" s="25">
        <v>69</v>
      </c>
      <c r="BB18" s="26">
        <f t="shared" si="51"/>
        <v>91</v>
      </c>
      <c r="BC18" s="26">
        <f t="shared" ref="BC18:BD18" si="110">SUM(AW18+AZ18)</f>
        <v>82</v>
      </c>
      <c r="BD18" s="26">
        <f t="shared" si="110"/>
        <v>277</v>
      </c>
      <c r="BE18" s="27">
        <f t="shared" si="53"/>
        <v>359</v>
      </c>
      <c r="BF18" s="30">
        <f>April!BL18</f>
        <v>32</v>
      </c>
      <c r="BG18" s="26">
        <f>April!BM18</f>
        <v>96</v>
      </c>
      <c r="BH18" s="26">
        <f t="shared" si="54"/>
        <v>128</v>
      </c>
      <c r="BI18" s="48">
        <v>3</v>
      </c>
      <c r="BJ18" s="46">
        <v>24</v>
      </c>
      <c r="BK18" s="26">
        <f t="shared" si="55"/>
        <v>27</v>
      </c>
      <c r="BL18" s="26">
        <f t="shared" ref="BL18:BM18" si="111">SUM(BF18+BI18)</f>
        <v>35</v>
      </c>
      <c r="BM18" s="26">
        <f t="shared" si="111"/>
        <v>120</v>
      </c>
      <c r="BN18" s="27">
        <f t="shared" si="57"/>
        <v>155</v>
      </c>
      <c r="BO18" s="28">
        <f>April!BU18</f>
        <v>20</v>
      </c>
      <c r="BP18" s="28">
        <f>April!BV18</f>
        <v>103</v>
      </c>
      <c r="BQ18" s="26">
        <f t="shared" si="58"/>
        <v>123</v>
      </c>
      <c r="BR18" s="25">
        <v>2</v>
      </c>
      <c r="BS18" s="25">
        <v>10</v>
      </c>
      <c r="BT18" s="26">
        <f t="shared" si="59"/>
        <v>12</v>
      </c>
      <c r="BU18" s="26">
        <f t="shared" ref="BU18:BV18" si="112">SUM(BO18+BR18)</f>
        <v>22</v>
      </c>
      <c r="BV18" s="26">
        <f t="shared" si="112"/>
        <v>113</v>
      </c>
      <c r="BW18" s="27">
        <f t="shared" si="61"/>
        <v>135</v>
      </c>
      <c r="BX18" s="30">
        <f>April!CD18</f>
        <v>7</v>
      </c>
      <c r="BY18" s="26">
        <f>April!CE18</f>
        <v>46</v>
      </c>
      <c r="BZ18" s="26">
        <f t="shared" si="62"/>
        <v>53</v>
      </c>
      <c r="CA18" s="25">
        <v>2</v>
      </c>
      <c r="CB18" s="25">
        <v>6</v>
      </c>
      <c r="CC18" s="26">
        <f t="shared" si="63"/>
        <v>8</v>
      </c>
      <c r="CD18" s="26">
        <f t="shared" ref="CD18:CE18" si="113">SUM(BX18+CA18)</f>
        <v>9</v>
      </c>
      <c r="CE18" s="26">
        <f t="shared" si="113"/>
        <v>52</v>
      </c>
      <c r="CF18" s="27">
        <f t="shared" si="65"/>
        <v>61</v>
      </c>
      <c r="CG18" s="28">
        <f>April!CM18</f>
        <v>6</v>
      </c>
      <c r="CH18" s="28">
        <f>April!CN18</f>
        <v>91</v>
      </c>
      <c r="CI18" s="26">
        <f t="shared" si="66"/>
        <v>97</v>
      </c>
      <c r="CJ18" s="25">
        <v>3</v>
      </c>
      <c r="CK18" s="25">
        <v>36</v>
      </c>
      <c r="CL18" s="26">
        <f t="shared" si="67"/>
        <v>39</v>
      </c>
      <c r="CM18" s="26">
        <f t="shared" ref="CM18:CN18" si="114">SUM(CG18+CJ18)</f>
        <v>9</v>
      </c>
      <c r="CN18" s="26">
        <f t="shared" si="114"/>
        <v>127</v>
      </c>
      <c r="CO18" s="27">
        <f t="shared" si="69"/>
        <v>136</v>
      </c>
      <c r="CP18" s="95">
        <f ca="1">IFERROR(__xludf.DUMMYFUNCTION("""COMPUTED_VALUE"""),23)</f>
        <v>23</v>
      </c>
      <c r="CQ18" s="96">
        <f ca="1">IFERROR(__xludf.DUMMYFUNCTION("""COMPUTED_VALUE"""),145)</f>
        <v>145</v>
      </c>
      <c r="CR18" s="96">
        <f ca="1">IFERROR(__xludf.DUMMYFUNCTION("""COMPUTED_VALUE"""),168)</f>
        <v>168</v>
      </c>
      <c r="CS18" s="100">
        <f ca="1">IFERROR(__xludf.DUMMYFUNCTION("""COMPUTED_VALUE"""),10)</f>
        <v>10</v>
      </c>
      <c r="CT18" s="100">
        <f ca="1">IFERROR(__xludf.DUMMYFUNCTION("""COMPUTED_VALUE"""),24)</f>
        <v>24</v>
      </c>
      <c r="CU18" s="100">
        <f ca="1">IFERROR(__xludf.DUMMYFUNCTION("""COMPUTED_VALUE"""),34)</f>
        <v>34</v>
      </c>
      <c r="CV18" s="96">
        <f ca="1">IFERROR(__xludf.DUMMYFUNCTION("""COMPUTED_VALUE"""),33)</f>
        <v>33</v>
      </c>
      <c r="CW18" s="96">
        <f ca="1">IFERROR(__xludf.DUMMYFUNCTION("""COMPUTED_VALUE"""),169)</f>
        <v>169</v>
      </c>
      <c r="CX18" s="97">
        <f ca="1">IFERROR(__xludf.DUMMYFUNCTION("""COMPUTED_VALUE"""),202)</f>
        <v>202</v>
      </c>
      <c r="CY18" s="28">
        <f>April!DE18</f>
        <v>8</v>
      </c>
      <c r="CZ18" s="28">
        <f>April!DF18</f>
        <v>80</v>
      </c>
      <c r="DA18" s="26">
        <f t="shared" si="70"/>
        <v>88</v>
      </c>
      <c r="DB18" s="25">
        <v>2</v>
      </c>
      <c r="DC18" s="25">
        <v>22</v>
      </c>
      <c r="DD18" s="26">
        <f t="shared" si="71"/>
        <v>24</v>
      </c>
      <c r="DE18" s="26">
        <f t="shared" ref="DE18:DF18" si="115">SUM(CY18+DB18)</f>
        <v>10</v>
      </c>
      <c r="DF18" s="26">
        <f t="shared" si="115"/>
        <v>102</v>
      </c>
      <c r="DG18" s="27">
        <f t="shared" si="73"/>
        <v>112</v>
      </c>
      <c r="DH18" s="30">
        <f>April!DN18</f>
        <v>19</v>
      </c>
      <c r="DI18" s="26">
        <f>April!DO18</f>
        <v>70</v>
      </c>
      <c r="DJ18" s="26">
        <f t="shared" si="74"/>
        <v>89</v>
      </c>
      <c r="DK18" s="66">
        <v>2</v>
      </c>
      <c r="DL18" s="67">
        <v>16</v>
      </c>
      <c r="DM18" s="26">
        <f t="shared" si="75"/>
        <v>18</v>
      </c>
      <c r="DN18" s="26">
        <f t="shared" ref="DN18:DO18" si="116">SUM(DH18+DK18)</f>
        <v>21</v>
      </c>
      <c r="DO18" s="26">
        <f t="shared" si="116"/>
        <v>86</v>
      </c>
      <c r="DP18" s="27">
        <f t="shared" si="77"/>
        <v>107</v>
      </c>
      <c r="DQ18" s="28">
        <f>April!DW18</f>
        <v>10</v>
      </c>
      <c r="DR18" s="28">
        <f>April!DX18</f>
        <v>127</v>
      </c>
      <c r="DS18" s="26">
        <f t="shared" si="78"/>
        <v>137</v>
      </c>
      <c r="DT18" s="25">
        <v>0</v>
      </c>
      <c r="DU18" s="25">
        <v>31</v>
      </c>
      <c r="DV18" s="26">
        <f t="shared" si="79"/>
        <v>31</v>
      </c>
      <c r="DW18" s="26">
        <f t="shared" ref="DW18:DX18" si="117">SUM(DQ18+DT18)</f>
        <v>10</v>
      </c>
      <c r="DX18" s="26">
        <f t="shared" si="117"/>
        <v>158</v>
      </c>
      <c r="DY18" s="27">
        <f t="shared" si="81"/>
        <v>168</v>
      </c>
      <c r="DZ18" s="30">
        <f>April!EF18</f>
        <v>17</v>
      </c>
      <c r="EA18" s="26">
        <f>April!EG18</f>
        <v>89</v>
      </c>
      <c r="EB18" s="26">
        <f t="shared" si="82"/>
        <v>106</v>
      </c>
      <c r="EC18" s="25">
        <v>6</v>
      </c>
      <c r="ED18" s="25">
        <v>25</v>
      </c>
      <c r="EE18" s="26">
        <f t="shared" si="83"/>
        <v>31</v>
      </c>
      <c r="EF18" s="26">
        <f t="shared" ref="EF18:EG18" si="118">SUM(DZ18+EC18)</f>
        <v>23</v>
      </c>
      <c r="EG18" s="26">
        <f t="shared" si="118"/>
        <v>114</v>
      </c>
      <c r="EH18" s="27">
        <f t="shared" si="85"/>
        <v>137</v>
      </c>
      <c r="EI18" s="30">
        <f>April!EO18</f>
        <v>7</v>
      </c>
      <c r="EJ18" s="26">
        <f>April!EP18</f>
        <v>84</v>
      </c>
      <c r="EK18" s="26">
        <f t="shared" si="86"/>
        <v>91</v>
      </c>
      <c r="EL18" s="25">
        <v>29</v>
      </c>
      <c r="EM18" s="25">
        <v>94</v>
      </c>
      <c r="EN18" s="26">
        <f t="shared" si="87"/>
        <v>123</v>
      </c>
      <c r="EO18" s="26">
        <f t="shared" ref="EO18:EP18" si="119">SUM(EI18+EL18)</f>
        <v>36</v>
      </c>
      <c r="EP18" s="26">
        <f t="shared" si="119"/>
        <v>178</v>
      </c>
      <c r="EQ18" s="27">
        <f t="shared" si="89"/>
        <v>214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40</v>
      </c>
      <c r="D19" s="30">
        <f>April!J19</f>
        <v>0</v>
      </c>
      <c r="E19" s="26">
        <f>April!K19</f>
        <v>0</v>
      </c>
      <c r="F19" s="26">
        <f t="shared" si="30"/>
        <v>0</v>
      </c>
      <c r="G19" s="26"/>
      <c r="H19" s="26"/>
      <c r="I19" s="26">
        <f t="shared" si="31"/>
        <v>0</v>
      </c>
      <c r="J19" s="26">
        <f t="shared" ref="J19:K19" si="120">SUM(D19+G19)</f>
        <v>0</v>
      </c>
      <c r="K19" s="26">
        <f t="shared" si="120"/>
        <v>0</v>
      </c>
      <c r="L19" s="27">
        <f t="shared" si="33"/>
        <v>0</v>
      </c>
      <c r="M19" s="28">
        <f>April!S19</f>
        <v>0</v>
      </c>
      <c r="N19" s="26">
        <f>April!T19</f>
        <v>0</v>
      </c>
      <c r="O19" s="26">
        <f t="shared" si="34"/>
        <v>0</v>
      </c>
      <c r="P19" s="26"/>
      <c r="Q19" s="26"/>
      <c r="R19" s="26">
        <f t="shared" si="35"/>
        <v>0</v>
      </c>
      <c r="S19" s="26">
        <f t="shared" ref="S19:T19" si="121">SUM(M19+P19)</f>
        <v>0</v>
      </c>
      <c r="T19" s="26">
        <f t="shared" si="121"/>
        <v>0</v>
      </c>
      <c r="U19" s="27">
        <f t="shared" si="37"/>
        <v>0</v>
      </c>
      <c r="V19" s="28">
        <f>April!AB19</f>
        <v>0</v>
      </c>
      <c r="W19" s="28">
        <f>April!AC19</f>
        <v>0</v>
      </c>
      <c r="X19" s="26">
        <f t="shared" si="38"/>
        <v>0</v>
      </c>
      <c r="Y19" s="26"/>
      <c r="Z19" s="26"/>
      <c r="AA19" s="26">
        <f t="shared" si="39"/>
        <v>0</v>
      </c>
      <c r="AB19" s="26">
        <f t="shared" ref="AB19:AC19" si="122">SUM(V19+Y19)</f>
        <v>0</v>
      </c>
      <c r="AC19" s="26">
        <f t="shared" si="122"/>
        <v>0</v>
      </c>
      <c r="AD19" s="27">
        <f t="shared" si="41"/>
        <v>0</v>
      </c>
      <c r="AE19" s="28">
        <f>April!AK19</f>
        <v>0</v>
      </c>
      <c r="AF19" s="28">
        <f>April!AL19</f>
        <v>31</v>
      </c>
      <c r="AG19" s="26">
        <f t="shared" si="42"/>
        <v>31</v>
      </c>
      <c r="AH19" s="25">
        <v>0</v>
      </c>
      <c r="AI19" s="25">
        <v>3</v>
      </c>
      <c r="AJ19" s="26">
        <f t="shared" si="43"/>
        <v>3</v>
      </c>
      <c r="AK19" s="26">
        <f t="shared" ref="AK19:AL19" si="123">SUM(AE19+AH19)</f>
        <v>0</v>
      </c>
      <c r="AL19" s="26">
        <f t="shared" si="123"/>
        <v>34</v>
      </c>
      <c r="AM19" s="27">
        <f t="shared" si="45"/>
        <v>34</v>
      </c>
      <c r="AN19" s="30">
        <f>April!AT19</f>
        <v>0</v>
      </c>
      <c r="AO19" s="26">
        <f>April!AU19</f>
        <v>0</v>
      </c>
      <c r="AP19" s="26">
        <f t="shared" si="46"/>
        <v>0</v>
      </c>
      <c r="AQ19" s="25">
        <v>0</v>
      </c>
      <c r="AR19" s="25">
        <v>0</v>
      </c>
      <c r="AS19" s="26">
        <f t="shared" si="47"/>
        <v>0</v>
      </c>
      <c r="AT19" s="26">
        <f t="shared" ref="AT19:AU19" si="124">SUM(AN19+AQ19)</f>
        <v>0</v>
      </c>
      <c r="AU19" s="26">
        <f t="shared" si="124"/>
        <v>0</v>
      </c>
      <c r="AV19" s="27">
        <f t="shared" si="49"/>
        <v>0</v>
      </c>
      <c r="AW19" s="28">
        <f>April!BC19</f>
        <v>0</v>
      </c>
      <c r="AX19" s="28">
        <f>April!BD19</f>
        <v>0</v>
      </c>
      <c r="AY19" s="26">
        <f t="shared" si="50"/>
        <v>0</v>
      </c>
      <c r="AZ19" s="25">
        <v>0</v>
      </c>
      <c r="BA19" s="25">
        <v>0</v>
      </c>
      <c r="BB19" s="26">
        <f t="shared" si="51"/>
        <v>0</v>
      </c>
      <c r="BC19" s="26">
        <f t="shared" ref="BC19:BD19" si="125">SUM(AW19+AZ19)</f>
        <v>0</v>
      </c>
      <c r="BD19" s="26">
        <f t="shared" si="125"/>
        <v>0</v>
      </c>
      <c r="BE19" s="27">
        <f t="shared" si="53"/>
        <v>0</v>
      </c>
      <c r="BF19" s="30">
        <f>April!BL19</f>
        <v>0</v>
      </c>
      <c r="BG19" s="26">
        <f>April!BM19</f>
        <v>0</v>
      </c>
      <c r="BH19" s="26">
        <f t="shared" si="54"/>
        <v>0</v>
      </c>
      <c r="BI19" s="25">
        <v>0</v>
      </c>
      <c r="BJ19" s="25">
        <v>0</v>
      </c>
      <c r="BK19" s="26">
        <f t="shared" si="55"/>
        <v>0</v>
      </c>
      <c r="BL19" s="26">
        <f t="shared" ref="BL19:BM19" si="126">SUM(BF19+BI19)</f>
        <v>0</v>
      </c>
      <c r="BM19" s="26">
        <f t="shared" si="126"/>
        <v>0</v>
      </c>
      <c r="BN19" s="27">
        <f t="shared" si="57"/>
        <v>0</v>
      </c>
      <c r="BO19" s="28">
        <f>April!BU19</f>
        <v>20</v>
      </c>
      <c r="BP19" s="28">
        <f>April!BV19</f>
        <v>43</v>
      </c>
      <c r="BQ19" s="26">
        <f t="shared" si="58"/>
        <v>63</v>
      </c>
      <c r="BR19" s="25">
        <v>2</v>
      </c>
      <c r="BS19" s="25">
        <v>11</v>
      </c>
      <c r="BT19" s="26">
        <f t="shared" si="59"/>
        <v>13</v>
      </c>
      <c r="BU19" s="26">
        <f t="shared" ref="BU19:BV19" si="127">SUM(BO19+BR19)</f>
        <v>22</v>
      </c>
      <c r="BV19" s="26">
        <f t="shared" si="127"/>
        <v>54</v>
      </c>
      <c r="BW19" s="27">
        <f t="shared" si="61"/>
        <v>76</v>
      </c>
      <c r="BX19" s="30">
        <f>April!CD19</f>
        <v>0</v>
      </c>
      <c r="BY19" s="26">
        <f>April!CE19</f>
        <v>0</v>
      </c>
      <c r="BZ19" s="26">
        <f t="shared" si="62"/>
        <v>0</v>
      </c>
      <c r="CA19" s="26"/>
      <c r="CB19" s="26"/>
      <c r="CC19" s="26">
        <f t="shared" si="63"/>
        <v>0</v>
      </c>
      <c r="CD19" s="26">
        <f t="shared" ref="CD19:CE19" si="128">SUM(BX19+CA19)</f>
        <v>0</v>
      </c>
      <c r="CE19" s="26">
        <f t="shared" si="128"/>
        <v>0</v>
      </c>
      <c r="CF19" s="27">
        <f t="shared" si="65"/>
        <v>0</v>
      </c>
      <c r="CG19" s="28">
        <f>April!CM19</f>
        <v>0</v>
      </c>
      <c r="CH19" s="28">
        <f>April!CN19</f>
        <v>0</v>
      </c>
      <c r="CI19" s="26">
        <f t="shared" si="66"/>
        <v>0</v>
      </c>
      <c r="CJ19" s="26"/>
      <c r="CK19" s="26"/>
      <c r="CL19" s="26">
        <f t="shared" si="67"/>
        <v>0</v>
      </c>
      <c r="CM19" s="26">
        <f t="shared" ref="CM19:CN19" si="129">SUM(CG19+CJ19)</f>
        <v>0</v>
      </c>
      <c r="CN19" s="26">
        <f t="shared" si="129"/>
        <v>0</v>
      </c>
      <c r="CO19" s="27">
        <f t="shared" si="69"/>
        <v>0</v>
      </c>
      <c r="CP19" s="30"/>
      <c r="CQ19" s="26"/>
      <c r="CR19" s="26"/>
      <c r="CS19" s="103"/>
      <c r="CT19" s="103"/>
      <c r="CU19" s="103"/>
      <c r="CV19" s="26"/>
      <c r="CW19" s="26"/>
      <c r="CX19" s="27"/>
      <c r="CY19" s="28">
        <f>April!DE19</f>
        <v>0</v>
      </c>
      <c r="CZ19" s="28">
        <f>April!DF19</f>
        <v>0</v>
      </c>
      <c r="DA19" s="26">
        <f t="shared" si="70"/>
        <v>0</v>
      </c>
      <c r="DB19" s="26"/>
      <c r="DC19" s="26"/>
      <c r="DD19" s="26">
        <f t="shared" si="71"/>
        <v>0</v>
      </c>
      <c r="DE19" s="26">
        <f t="shared" ref="DE19:DF19" si="130">SUM(CY19+DB19)</f>
        <v>0</v>
      </c>
      <c r="DF19" s="26">
        <f t="shared" si="130"/>
        <v>0</v>
      </c>
      <c r="DG19" s="27">
        <f t="shared" si="73"/>
        <v>0</v>
      </c>
      <c r="DH19" s="30">
        <f>April!DN19</f>
        <v>0</v>
      </c>
      <c r="DI19" s="26">
        <f>April!DO19</f>
        <v>0</v>
      </c>
      <c r="DJ19" s="26">
        <f t="shared" si="74"/>
        <v>0</v>
      </c>
      <c r="DK19" s="26"/>
      <c r="DL19" s="26"/>
      <c r="DM19" s="26">
        <f t="shared" si="75"/>
        <v>0</v>
      </c>
      <c r="DN19" s="26">
        <f t="shared" ref="DN19:DO19" si="131">SUM(DH19+DK19)</f>
        <v>0</v>
      </c>
      <c r="DO19" s="26">
        <f t="shared" si="131"/>
        <v>0</v>
      </c>
      <c r="DP19" s="27">
        <f t="shared" si="77"/>
        <v>0</v>
      </c>
      <c r="DQ19" s="28">
        <f>April!DW19</f>
        <v>0</v>
      </c>
      <c r="DR19" s="28">
        <f>April!DX19</f>
        <v>0</v>
      </c>
      <c r="DS19" s="26">
        <f t="shared" si="78"/>
        <v>0</v>
      </c>
      <c r="DT19" s="26"/>
      <c r="DU19" s="26"/>
      <c r="DV19" s="26">
        <f t="shared" si="79"/>
        <v>0</v>
      </c>
      <c r="DW19" s="26">
        <f t="shared" ref="DW19:DX19" si="132">SUM(DQ19+DT19)</f>
        <v>0</v>
      </c>
      <c r="DX19" s="26">
        <f t="shared" si="132"/>
        <v>0</v>
      </c>
      <c r="DY19" s="27">
        <f t="shared" si="81"/>
        <v>0</v>
      </c>
      <c r="DZ19" s="30">
        <f>April!EF19</f>
        <v>0</v>
      </c>
      <c r="EA19" s="26">
        <f>April!EG19</f>
        <v>0</v>
      </c>
      <c r="EB19" s="26">
        <f t="shared" si="82"/>
        <v>0</v>
      </c>
      <c r="EC19" s="26"/>
      <c r="ED19" s="26"/>
      <c r="EE19" s="26">
        <f t="shared" si="83"/>
        <v>0</v>
      </c>
      <c r="EF19" s="26">
        <f t="shared" ref="EF19:EG19" si="133">SUM(DZ19+EC19)</f>
        <v>0</v>
      </c>
      <c r="EG19" s="26">
        <f t="shared" si="133"/>
        <v>0</v>
      </c>
      <c r="EH19" s="27">
        <f t="shared" si="85"/>
        <v>0</v>
      </c>
      <c r="EI19" s="30">
        <f>April!EO19</f>
        <v>0</v>
      </c>
      <c r="EJ19" s="26">
        <f>April!EP19</f>
        <v>0</v>
      </c>
      <c r="EK19" s="26">
        <f t="shared" si="86"/>
        <v>0</v>
      </c>
      <c r="EL19" s="26"/>
      <c r="EM19" s="26"/>
      <c r="EN19" s="26">
        <f t="shared" si="87"/>
        <v>0</v>
      </c>
      <c r="EO19" s="26">
        <f t="shared" ref="EO19:EP19" si="134">SUM(EI19+EL19)</f>
        <v>0</v>
      </c>
      <c r="EP19" s="26">
        <f t="shared" si="134"/>
        <v>0</v>
      </c>
      <c r="EQ19" s="27">
        <f t="shared" si="89"/>
        <v>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5.75" customHeight="1">
      <c r="A20" s="277"/>
      <c r="B20" s="278"/>
      <c r="C20" s="247"/>
      <c r="D20" s="270">
        <f>April!S20</f>
        <v>0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6"/>
    </row>
    <row r="21" spans="1:156">
      <c r="A21" s="276" t="s">
        <v>41</v>
      </c>
      <c r="B21" s="256"/>
      <c r="C21" s="52" t="s">
        <v>42</v>
      </c>
      <c r="D21" s="40"/>
      <c r="E21" s="41"/>
      <c r="F21" s="41"/>
      <c r="G21" s="41"/>
      <c r="H21" s="41"/>
      <c r="I21" s="41"/>
      <c r="J21" s="41"/>
      <c r="K21" s="41"/>
      <c r="L21" s="41"/>
      <c r="M21" s="28">
        <f>April!S21</f>
        <v>0</v>
      </c>
      <c r="N21" s="26">
        <f>April!T21</f>
        <v>0</v>
      </c>
      <c r="O21" s="41"/>
      <c r="P21" s="41"/>
      <c r="Q21" s="41"/>
      <c r="R21" s="41"/>
      <c r="S21" s="41"/>
      <c r="T21" s="41"/>
      <c r="U21" s="41"/>
      <c r="V21" s="28">
        <f>April!AB21</f>
        <v>0</v>
      </c>
      <c r="W21" s="28">
        <f>April!AC21</f>
        <v>0</v>
      </c>
      <c r="X21" s="41"/>
      <c r="Y21" s="41"/>
      <c r="Z21" s="41"/>
      <c r="AA21" s="41"/>
      <c r="AB21" s="41"/>
      <c r="AC21" s="41"/>
      <c r="AD21" s="41"/>
      <c r="AE21" s="28">
        <f>April!AK21</f>
        <v>0</v>
      </c>
      <c r="AF21" s="28">
        <f>April!AL21</f>
        <v>0</v>
      </c>
      <c r="AG21" s="41"/>
      <c r="AH21" s="41"/>
      <c r="AI21" s="41"/>
      <c r="AJ21" s="41"/>
      <c r="AK21" s="41"/>
      <c r="AL21" s="41"/>
      <c r="AM21" s="41"/>
      <c r="AN21" s="30">
        <f>April!AT21</f>
        <v>0</v>
      </c>
      <c r="AO21" s="26">
        <f>April!AU21</f>
        <v>0</v>
      </c>
      <c r="AP21" s="41"/>
      <c r="AQ21" s="41"/>
      <c r="AR21" s="41"/>
      <c r="AS21" s="41"/>
      <c r="AT21" s="41"/>
      <c r="AU21" s="41"/>
      <c r="AV21" s="41"/>
      <c r="AW21" s="28">
        <f>April!BC21</f>
        <v>0</v>
      </c>
      <c r="AX21" s="28">
        <f>April!BD21</f>
        <v>0</v>
      </c>
      <c r="AY21" s="41"/>
      <c r="AZ21" s="41"/>
      <c r="BA21" s="41"/>
      <c r="BB21" s="41"/>
      <c r="BC21" s="41"/>
      <c r="BD21" s="41"/>
      <c r="BE21" s="41"/>
      <c r="BF21" s="30">
        <f>April!BL21</f>
        <v>0</v>
      </c>
      <c r="BG21" s="26">
        <f>April!BM21</f>
        <v>0</v>
      </c>
      <c r="BH21" s="41"/>
      <c r="BI21" s="41"/>
      <c r="BJ21" s="41"/>
      <c r="BK21" s="41"/>
      <c r="BL21" s="41"/>
      <c r="BM21" s="41"/>
      <c r="BN21" s="41"/>
      <c r="BO21" s="28">
        <f>April!BU21</f>
        <v>0</v>
      </c>
      <c r="BP21" s="28">
        <f>April!BV21</f>
        <v>0</v>
      </c>
      <c r="BQ21" s="41"/>
      <c r="BR21" s="41"/>
      <c r="BS21" s="41"/>
      <c r="BT21" s="41"/>
      <c r="BU21" s="41"/>
      <c r="BV21" s="41"/>
      <c r="BW21" s="41"/>
      <c r="BX21" s="30">
        <f>April!CD21</f>
        <v>0</v>
      </c>
      <c r="BY21" s="26">
        <f>April!CE21</f>
        <v>0</v>
      </c>
      <c r="BZ21" s="41"/>
      <c r="CA21" s="41"/>
      <c r="CB21" s="41"/>
      <c r="CC21" s="41"/>
      <c r="CD21" s="41"/>
      <c r="CE21" s="41"/>
      <c r="CF21" s="41"/>
      <c r="CG21" s="28">
        <f>April!CM21</f>
        <v>0</v>
      </c>
      <c r="CH21" s="28">
        <f>April!CN21</f>
        <v>0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28">
        <f>April!DE21</f>
        <v>0</v>
      </c>
      <c r="CZ21" s="28">
        <f>April!DF21</f>
        <v>0</v>
      </c>
      <c r="DA21" s="41"/>
      <c r="DB21" s="41"/>
      <c r="DC21" s="41"/>
      <c r="DD21" s="41"/>
      <c r="DE21" s="41"/>
      <c r="DF21" s="41"/>
      <c r="DG21" s="41"/>
      <c r="DH21" s="30">
        <f>April!DN21</f>
        <v>0</v>
      </c>
      <c r="DI21" s="26">
        <f>April!DO21</f>
        <v>0</v>
      </c>
      <c r="DJ21" s="41"/>
      <c r="DK21" s="41"/>
      <c r="DL21" s="41"/>
      <c r="DM21" s="41"/>
      <c r="DN21" s="41"/>
      <c r="DO21" s="41"/>
      <c r="DP21" s="41"/>
      <c r="DQ21" s="28">
        <f>April!DW21</f>
        <v>0</v>
      </c>
      <c r="DR21" s="28">
        <f>April!DX21</f>
        <v>0</v>
      </c>
      <c r="DS21" s="41"/>
      <c r="DT21" s="41"/>
      <c r="DU21" s="41"/>
      <c r="DV21" s="41"/>
      <c r="DW21" s="41"/>
      <c r="DX21" s="41"/>
      <c r="DY21" s="41"/>
      <c r="DZ21" s="30">
        <f>April!EF21</f>
        <v>0</v>
      </c>
      <c r="EA21" s="26">
        <f>April!EG21</f>
        <v>0</v>
      </c>
      <c r="EB21" s="41"/>
      <c r="EC21" s="41"/>
      <c r="ED21" s="41"/>
      <c r="EE21" s="41"/>
      <c r="EF21" s="41"/>
      <c r="EG21" s="41"/>
      <c r="EH21" s="41"/>
      <c r="EI21" s="30">
        <f>April!EO21</f>
        <v>0</v>
      </c>
      <c r="EJ21" s="26">
        <f>April!EP21</f>
        <v>0</v>
      </c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28"/>
    </row>
    <row r="22" spans="1:156">
      <c r="A22" s="58"/>
      <c r="B22" s="59">
        <v>1</v>
      </c>
      <c r="C22" s="57" t="s">
        <v>43</v>
      </c>
      <c r="D22" s="30">
        <f>April!J22</f>
        <v>127</v>
      </c>
      <c r="E22" s="26">
        <f>April!K22</f>
        <v>546</v>
      </c>
      <c r="F22" s="26">
        <f t="shared" ref="F22:F32" si="135">SUM(D22:E22)</f>
        <v>673</v>
      </c>
      <c r="G22" s="48">
        <v>30</v>
      </c>
      <c r="H22" s="46">
        <v>158</v>
      </c>
      <c r="I22" s="26">
        <f t="shared" ref="I22:I32" si="136">SUM(G22:H22)</f>
        <v>188</v>
      </c>
      <c r="J22" s="26">
        <f t="shared" ref="J22:K22" si="137">SUM(D22+G22)</f>
        <v>157</v>
      </c>
      <c r="K22" s="26">
        <f t="shared" si="137"/>
        <v>704</v>
      </c>
      <c r="L22" s="27">
        <f t="shared" ref="L22:L32" si="138">SUM(J22:K22)</f>
        <v>861</v>
      </c>
      <c r="M22" s="28">
        <f>April!S22</f>
        <v>66</v>
      </c>
      <c r="N22" s="26">
        <f>April!T22</f>
        <v>366</v>
      </c>
      <c r="O22" s="26">
        <f t="shared" ref="O22:O32" si="139">SUM(M22:N22)</f>
        <v>432</v>
      </c>
      <c r="P22" s="25">
        <v>14</v>
      </c>
      <c r="Q22" s="25">
        <v>70</v>
      </c>
      <c r="R22" s="26">
        <f t="shared" ref="R22:R32" si="140">SUM(P22:Q22)</f>
        <v>84</v>
      </c>
      <c r="S22" s="26">
        <f t="shared" ref="S22:T22" si="141">SUM(M22+P22)</f>
        <v>80</v>
      </c>
      <c r="T22" s="26">
        <f t="shared" si="141"/>
        <v>436</v>
      </c>
      <c r="U22" s="27">
        <f t="shared" ref="U22:U32" si="142">SUM(S22:T22)</f>
        <v>516</v>
      </c>
      <c r="V22" s="28">
        <f>April!AB22</f>
        <v>151</v>
      </c>
      <c r="W22" s="28">
        <f>April!AC22</f>
        <v>512</v>
      </c>
      <c r="X22" s="26">
        <f t="shared" ref="X22:X32" si="143">SUM(V22:W22)</f>
        <v>663</v>
      </c>
      <c r="Y22" s="48">
        <v>41</v>
      </c>
      <c r="Z22" s="46">
        <v>135</v>
      </c>
      <c r="AA22" s="26">
        <f t="shared" ref="AA22:AA32" si="144">SUM(Y22:Z22)</f>
        <v>176</v>
      </c>
      <c r="AB22" s="26">
        <f t="shared" ref="AB22:AC22" si="145">SUM(V22+Y22)</f>
        <v>192</v>
      </c>
      <c r="AC22" s="26">
        <f t="shared" si="145"/>
        <v>647</v>
      </c>
      <c r="AD22" s="27">
        <f t="shared" ref="AD22:AD32" si="146">SUM(AB22:AC22)</f>
        <v>839</v>
      </c>
      <c r="AE22" s="28">
        <f>April!AK22</f>
        <v>166</v>
      </c>
      <c r="AF22" s="28">
        <f>April!AL22</f>
        <v>458</v>
      </c>
      <c r="AG22" s="26">
        <f t="shared" ref="AG22:AG32" si="147">SUM(AE22:AF22)</f>
        <v>624</v>
      </c>
      <c r="AH22" s="25">
        <v>51</v>
      </c>
      <c r="AI22" s="25">
        <v>135</v>
      </c>
      <c r="AJ22" s="26">
        <f t="shared" ref="AJ22:AJ32" si="148">SUM(AH22:AI22)</f>
        <v>186</v>
      </c>
      <c r="AK22" s="26">
        <f t="shared" ref="AK22:AL22" si="149">SUM(AE22+AH22)</f>
        <v>217</v>
      </c>
      <c r="AL22" s="26">
        <f t="shared" si="149"/>
        <v>593</v>
      </c>
      <c r="AM22" s="27">
        <f t="shared" ref="AM22:AM32" si="150">SUM(AK22:AL22)</f>
        <v>810</v>
      </c>
      <c r="AN22" s="30">
        <f>April!AT22</f>
        <v>178</v>
      </c>
      <c r="AO22" s="26">
        <f>April!AU22</f>
        <v>723</v>
      </c>
      <c r="AP22" s="26">
        <f t="shared" ref="AP22:AP32" si="151">SUM(AN22:AO22)</f>
        <v>901</v>
      </c>
      <c r="AQ22" s="25">
        <v>60</v>
      </c>
      <c r="AR22" s="25">
        <v>254</v>
      </c>
      <c r="AS22" s="26">
        <f t="shared" ref="AS22:AS32" si="152">SUM(AQ22:AR22)</f>
        <v>314</v>
      </c>
      <c r="AT22" s="26">
        <f t="shared" ref="AT22:AU22" si="153">SUM(AN22+AQ22)</f>
        <v>238</v>
      </c>
      <c r="AU22" s="26">
        <f t="shared" si="153"/>
        <v>977</v>
      </c>
      <c r="AV22" s="27">
        <f t="shared" ref="AV22:AV32" si="154">SUM(AT22:AU22)</f>
        <v>1215</v>
      </c>
      <c r="AW22" s="28">
        <f>April!BC22</f>
        <v>359</v>
      </c>
      <c r="AX22" s="28">
        <f>April!BD22</f>
        <v>961</v>
      </c>
      <c r="AY22" s="26">
        <f t="shared" ref="AY22:AY32" si="155">SUM(AW22:AX22)</f>
        <v>1320</v>
      </c>
      <c r="AZ22" s="25">
        <v>75</v>
      </c>
      <c r="BA22" s="25">
        <v>256</v>
      </c>
      <c r="BB22" s="26">
        <f t="shared" ref="BB22:BB32" si="156">SUM(AZ22:BA22)</f>
        <v>331</v>
      </c>
      <c r="BC22" s="26">
        <f t="shared" ref="BC22:BD22" si="157">SUM(AW22+AZ22)</f>
        <v>434</v>
      </c>
      <c r="BD22" s="26">
        <f t="shared" si="157"/>
        <v>1217</v>
      </c>
      <c r="BE22" s="27">
        <f t="shared" ref="BE22:BE32" si="158">SUM(BC22:BD22)</f>
        <v>1651</v>
      </c>
      <c r="BF22" s="30">
        <f>April!BL22</f>
        <v>49</v>
      </c>
      <c r="BG22" s="26">
        <f>April!BM22</f>
        <v>224</v>
      </c>
      <c r="BH22" s="26">
        <f t="shared" ref="BH22:BH32" si="159">SUM(BF22:BG22)</f>
        <v>273</v>
      </c>
      <c r="BI22" s="48">
        <v>16</v>
      </c>
      <c r="BJ22" s="46">
        <v>123</v>
      </c>
      <c r="BK22" s="26">
        <f t="shared" ref="BK22:BK32" si="160">SUM(BI22:BJ22)</f>
        <v>139</v>
      </c>
      <c r="BL22" s="26">
        <f t="shared" ref="BL22:BM22" si="161">SUM(BF22+BI22)</f>
        <v>65</v>
      </c>
      <c r="BM22" s="26">
        <f t="shared" si="161"/>
        <v>347</v>
      </c>
      <c r="BN22" s="27">
        <f t="shared" ref="BN22:BN32" si="162">SUM(BL22:BM22)</f>
        <v>412</v>
      </c>
      <c r="BO22" s="28">
        <f>April!BU22</f>
        <v>104</v>
      </c>
      <c r="BP22" s="28">
        <f>April!BV22</f>
        <v>280</v>
      </c>
      <c r="BQ22" s="26">
        <f t="shared" ref="BQ22:BQ32" si="163">SUM(BO22:BP22)</f>
        <v>384</v>
      </c>
      <c r="BR22" s="25">
        <v>17</v>
      </c>
      <c r="BS22" s="25">
        <v>30</v>
      </c>
      <c r="BT22" s="26">
        <f t="shared" ref="BT22:BT32" si="164">SUM(BR22:BS22)</f>
        <v>47</v>
      </c>
      <c r="BU22" s="26">
        <f t="shared" ref="BU22:BV22" si="165">SUM(BO22+BR22)</f>
        <v>121</v>
      </c>
      <c r="BV22" s="26">
        <f t="shared" si="165"/>
        <v>310</v>
      </c>
      <c r="BW22" s="27">
        <f t="shared" ref="BW22:BW32" si="166">SUM(BU22:BV22)</f>
        <v>431</v>
      </c>
      <c r="BX22" s="30">
        <f>April!CD22</f>
        <v>60</v>
      </c>
      <c r="BY22" s="26">
        <f>April!CE22</f>
        <v>197</v>
      </c>
      <c r="BZ22" s="26">
        <f t="shared" ref="BZ22:BZ32" si="167">SUM(BX22:BY22)</f>
        <v>257</v>
      </c>
      <c r="CA22" s="25">
        <v>25</v>
      </c>
      <c r="CB22" s="25">
        <v>90</v>
      </c>
      <c r="CC22" s="26">
        <f t="shared" ref="CC22:CC32" si="168">SUM(CA22:CB22)</f>
        <v>115</v>
      </c>
      <c r="CD22" s="26">
        <f t="shared" ref="CD22:CE22" si="169">SUM(BX22+CA22)</f>
        <v>85</v>
      </c>
      <c r="CE22" s="26">
        <f t="shared" si="169"/>
        <v>287</v>
      </c>
      <c r="CF22" s="27">
        <f t="shared" ref="CF22:CF32" si="170">SUM(CD22:CE22)</f>
        <v>372</v>
      </c>
      <c r="CG22" s="28">
        <f>April!CM22</f>
        <v>125</v>
      </c>
      <c r="CH22" s="28">
        <f>April!CN22</f>
        <v>520</v>
      </c>
      <c r="CI22" s="26">
        <f t="shared" ref="CI22:CI32" si="171">SUM(CG22:CH22)</f>
        <v>645</v>
      </c>
      <c r="CJ22" s="25">
        <v>52</v>
      </c>
      <c r="CK22" s="25">
        <v>169</v>
      </c>
      <c r="CL22" s="26">
        <f t="shared" ref="CL22:CL32" si="172">SUM(CJ22:CK22)</f>
        <v>221</v>
      </c>
      <c r="CM22" s="26">
        <f t="shared" ref="CM22:CN22" si="173">SUM(CG22+CJ22)</f>
        <v>177</v>
      </c>
      <c r="CN22" s="26">
        <f t="shared" si="173"/>
        <v>689</v>
      </c>
      <c r="CO22" s="27">
        <f t="shared" ref="CO22:CO32" si="174">SUM(CM22:CN22)</f>
        <v>866</v>
      </c>
      <c r="CP22" s="95">
        <f ca="1">IFERROR(__xludf.DUMMYFUNCTION("""COMPUTED_VALUE"""),245)</f>
        <v>245</v>
      </c>
      <c r="CQ22" s="96">
        <f ca="1">IFERROR(__xludf.DUMMYFUNCTION("""COMPUTED_VALUE"""),796)</f>
        <v>796</v>
      </c>
      <c r="CR22" s="96">
        <f ca="1">IFERROR(__xludf.DUMMYFUNCTION("""COMPUTED_VALUE"""),1041)</f>
        <v>1041</v>
      </c>
      <c r="CS22" s="100">
        <f ca="1">IFERROR(__xludf.DUMMYFUNCTION("""COMPUTED_VALUE"""),59)</f>
        <v>59</v>
      </c>
      <c r="CT22" s="100">
        <f ca="1">IFERROR(__xludf.DUMMYFUNCTION("""COMPUTED_VALUE"""),170)</f>
        <v>170</v>
      </c>
      <c r="CU22" s="100">
        <f ca="1">IFERROR(__xludf.DUMMYFUNCTION("""COMPUTED_VALUE"""),229)</f>
        <v>229</v>
      </c>
      <c r="CV22" s="96">
        <f ca="1">IFERROR(__xludf.DUMMYFUNCTION("""COMPUTED_VALUE"""),304)</f>
        <v>304</v>
      </c>
      <c r="CW22" s="96">
        <f ca="1">IFERROR(__xludf.DUMMYFUNCTION("""COMPUTED_VALUE"""),966)</f>
        <v>966</v>
      </c>
      <c r="CX22" s="97">
        <f ca="1">IFERROR(__xludf.DUMMYFUNCTION("""COMPUTED_VALUE"""),1270)</f>
        <v>1270</v>
      </c>
      <c r="CY22" s="28">
        <f>April!DE22</f>
        <v>116</v>
      </c>
      <c r="CZ22" s="28">
        <f>April!DF22</f>
        <v>451</v>
      </c>
      <c r="DA22" s="26">
        <f t="shared" ref="DA22:DA32" si="175">SUM(CY22:CZ22)</f>
        <v>567</v>
      </c>
      <c r="DB22" s="25">
        <v>24</v>
      </c>
      <c r="DC22" s="25">
        <v>118</v>
      </c>
      <c r="DD22" s="26">
        <f t="shared" ref="DD22:DD32" si="176">SUM(DB22:DC22)</f>
        <v>142</v>
      </c>
      <c r="DE22" s="26">
        <f t="shared" ref="DE22:DF22" si="177">SUM(CY22+DB22)</f>
        <v>140</v>
      </c>
      <c r="DF22" s="26">
        <f t="shared" si="177"/>
        <v>569</v>
      </c>
      <c r="DG22" s="27">
        <f t="shared" ref="DG22:DG32" si="178">SUM(DE22:DF22)</f>
        <v>709</v>
      </c>
      <c r="DH22" s="30">
        <f>April!DN22</f>
        <v>235</v>
      </c>
      <c r="DI22" s="26">
        <f>April!DO22</f>
        <v>823</v>
      </c>
      <c r="DJ22" s="26">
        <f t="shared" ref="DJ22:DJ32" si="179">SUM(DH22:DI22)</f>
        <v>1058</v>
      </c>
      <c r="DK22" s="64">
        <v>53</v>
      </c>
      <c r="DL22" s="65">
        <v>188</v>
      </c>
      <c r="DM22" s="26">
        <f t="shared" ref="DM22:DM32" si="180">SUM(DK22:DL22)</f>
        <v>241</v>
      </c>
      <c r="DN22" s="26">
        <f t="shared" ref="DN22:DO22" si="181">SUM(DH22+DK22)</f>
        <v>288</v>
      </c>
      <c r="DO22" s="26">
        <f t="shared" si="181"/>
        <v>1011</v>
      </c>
      <c r="DP22" s="27">
        <f t="shared" ref="DP22:DP32" si="182">SUM(DN22:DO22)</f>
        <v>1299</v>
      </c>
      <c r="DQ22" s="28">
        <f>April!DW22</f>
        <v>487</v>
      </c>
      <c r="DR22" s="28">
        <f>April!DX22</f>
        <v>930</v>
      </c>
      <c r="DS22" s="26">
        <f t="shared" ref="DS22:DS32" si="183">SUM(DQ22:DR22)</f>
        <v>1417</v>
      </c>
      <c r="DT22" s="48">
        <v>50</v>
      </c>
      <c r="DU22" s="46">
        <v>192</v>
      </c>
      <c r="DV22" s="26">
        <f t="shared" ref="DV22:DV32" si="184">SUM(DT22:DU22)</f>
        <v>242</v>
      </c>
      <c r="DW22" s="26">
        <f t="shared" ref="DW22:DX22" si="185">SUM(DQ22+DT22)</f>
        <v>537</v>
      </c>
      <c r="DX22" s="26">
        <f t="shared" si="185"/>
        <v>1122</v>
      </c>
      <c r="DY22" s="27">
        <f t="shared" ref="DY22:DY32" si="186">SUM(DW22:DX22)</f>
        <v>1659</v>
      </c>
      <c r="DZ22" s="30">
        <f>April!EF22</f>
        <v>228</v>
      </c>
      <c r="EA22" s="26">
        <f>April!EG22</f>
        <v>679</v>
      </c>
      <c r="EB22" s="26">
        <f t="shared" ref="EB22:EB32" si="187">SUM(DZ22:EA22)</f>
        <v>907</v>
      </c>
      <c r="EC22" s="25">
        <v>53</v>
      </c>
      <c r="ED22" s="25">
        <v>176</v>
      </c>
      <c r="EE22" s="26">
        <f t="shared" ref="EE22:EE32" si="188">SUM(EC22:ED22)</f>
        <v>229</v>
      </c>
      <c r="EF22" s="26">
        <f t="shared" ref="EF22:EG22" si="189">SUM(DZ22+EC22)</f>
        <v>281</v>
      </c>
      <c r="EG22" s="26">
        <f t="shared" si="189"/>
        <v>855</v>
      </c>
      <c r="EH22" s="27">
        <f t="shared" ref="EH22:EH32" si="190">SUM(EF22:EG22)</f>
        <v>1136</v>
      </c>
      <c r="EI22" s="30">
        <f>April!EO22</f>
        <v>119</v>
      </c>
      <c r="EJ22" s="26">
        <f>April!EP22</f>
        <v>292</v>
      </c>
      <c r="EK22" s="26">
        <f t="shared" ref="EK22:EK32" si="191">SUM(EI22:EJ22)</f>
        <v>411</v>
      </c>
      <c r="EL22" s="25">
        <v>29</v>
      </c>
      <c r="EM22" s="25">
        <v>94</v>
      </c>
      <c r="EN22" s="26">
        <f t="shared" ref="EN22:EN32" si="192">SUM(EL22:EM22)</f>
        <v>123</v>
      </c>
      <c r="EO22" s="26">
        <f t="shared" ref="EO22:EP22" si="193">SUM(EI22+EL22)</f>
        <v>148</v>
      </c>
      <c r="EP22" s="26">
        <f t="shared" si="193"/>
        <v>386</v>
      </c>
      <c r="EQ22" s="27">
        <f t="shared" ref="EQ22:EQ32" si="194">SUM(EO22:EP22)</f>
        <v>534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30">
        <f>April!J23</f>
        <v>33</v>
      </c>
      <c r="E23" s="26">
        <f>April!K23</f>
        <v>73</v>
      </c>
      <c r="F23" s="26">
        <f t="shared" si="135"/>
        <v>106</v>
      </c>
      <c r="G23" s="68">
        <v>5</v>
      </c>
      <c r="H23" s="59">
        <v>21</v>
      </c>
      <c r="I23" s="26">
        <f t="shared" si="136"/>
        <v>26</v>
      </c>
      <c r="J23" s="26">
        <f t="shared" ref="J23:K23" si="195">SUM(D23+G23)</f>
        <v>38</v>
      </c>
      <c r="K23" s="26">
        <f t="shared" si="195"/>
        <v>94</v>
      </c>
      <c r="L23" s="27">
        <f t="shared" si="138"/>
        <v>132</v>
      </c>
      <c r="M23" s="28">
        <f>April!S23</f>
        <v>32</v>
      </c>
      <c r="N23" s="26">
        <f>April!T23</f>
        <v>79</v>
      </c>
      <c r="O23" s="26">
        <f t="shared" si="139"/>
        <v>111</v>
      </c>
      <c r="P23" s="25">
        <v>4</v>
      </c>
      <c r="Q23" s="25">
        <v>9</v>
      </c>
      <c r="R23" s="26">
        <f t="shared" si="140"/>
        <v>13</v>
      </c>
      <c r="S23" s="26">
        <f t="shared" ref="S23:T23" si="196">SUM(M23+P23)</f>
        <v>36</v>
      </c>
      <c r="T23" s="26">
        <f t="shared" si="196"/>
        <v>88</v>
      </c>
      <c r="U23" s="27">
        <f t="shared" si="142"/>
        <v>124</v>
      </c>
      <c r="V23" s="28">
        <f>April!AB23</f>
        <v>76</v>
      </c>
      <c r="W23" s="28">
        <f>April!AC23</f>
        <v>194</v>
      </c>
      <c r="X23" s="26">
        <f t="shared" si="143"/>
        <v>270</v>
      </c>
      <c r="Y23" s="68">
        <v>17</v>
      </c>
      <c r="Z23" s="59">
        <v>49</v>
      </c>
      <c r="AA23" s="26">
        <f t="shared" si="144"/>
        <v>66</v>
      </c>
      <c r="AB23" s="26">
        <f t="shared" ref="AB23:AC23" si="197">SUM(V23+Y23)</f>
        <v>93</v>
      </c>
      <c r="AC23" s="26">
        <f t="shared" si="197"/>
        <v>243</v>
      </c>
      <c r="AD23" s="27">
        <f t="shared" si="146"/>
        <v>336</v>
      </c>
      <c r="AE23" s="28">
        <f>April!AK23</f>
        <v>77</v>
      </c>
      <c r="AF23" s="28">
        <f>April!AL23</f>
        <v>249</v>
      </c>
      <c r="AG23" s="26">
        <f t="shared" si="147"/>
        <v>326</v>
      </c>
      <c r="AH23" s="25">
        <v>17</v>
      </c>
      <c r="AI23" s="25">
        <v>71</v>
      </c>
      <c r="AJ23" s="26">
        <f t="shared" si="148"/>
        <v>88</v>
      </c>
      <c r="AK23" s="26">
        <f t="shared" ref="AK23:AL23" si="198">SUM(AE23+AH23)</f>
        <v>94</v>
      </c>
      <c r="AL23" s="26">
        <f t="shared" si="198"/>
        <v>320</v>
      </c>
      <c r="AM23" s="27">
        <f t="shared" si="150"/>
        <v>414</v>
      </c>
      <c r="AN23" s="30">
        <f>April!AT23</f>
        <v>85</v>
      </c>
      <c r="AO23" s="26">
        <f>April!AU23</f>
        <v>216</v>
      </c>
      <c r="AP23" s="26">
        <f t="shared" si="151"/>
        <v>301</v>
      </c>
      <c r="AQ23" s="25">
        <v>25</v>
      </c>
      <c r="AR23" s="25">
        <v>98</v>
      </c>
      <c r="AS23" s="26">
        <f t="shared" si="152"/>
        <v>123</v>
      </c>
      <c r="AT23" s="26">
        <f t="shared" ref="AT23:AU23" si="199">SUM(AN23+AQ23)</f>
        <v>110</v>
      </c>
      <c r="AU23" s="26">
        <f t="shared" si="199"/>
        <v>314</v>
      </c>
      <c r="AV23" s="27">
        <f t="shared" si="154"/>
        <v>424</v>
      </c>
      <c r="AW23" s="28">
        <f>April!BC23</f>
        <v>220</v>
      </c>
      <c r="AX23" s="28">
        <f>April!BD23</f>
        <v>476</v>
      </c>
      <c r="AY23" s="26">
        <f t="shared" si="155"/>
        <v>696</v>
      </c>
      <c r="AZ23" s="25">
        <v>35</v>
      </c>
      <c r="BA23" s="25">
        <v>119</v>
      </c>
      <c r="BB23" s="26">
        <f t="shared" si="156"/>
        <v>154</v>
      </c>
      <c r="BC23" s="26">
        <f t="shared" ref="BC23:BD23" si="200">SUM(AW23+AZ23)</f>
        <v>255</v>
      </c>
      <c r="BD23" s="26">
        <f t="shared" si="200"/>
        <v>595</v>
      </c>
      <c r="BE23" s="27">
        <f t="shared" si="158"/>
        <v>850</v>
      </c>
      <c r="BF23" s="30">
        <f>April!BL23</f>
        <v>9</v>
      </c>
      <c r="BG23" s="26">
        <f>April!BM23</f>
        <v>45</v>
      </c>
      <c r="BH23" s="26">
        <f t="shared" si="159"/>
        <v>54</v>
      </c>
      <c r="BI23" s="48">
        <v>6</v>
      </c>
      <c r="BJ23" s="46">
        <v>24</v>
      </c>
      <c r="BK23" s="26">
        <f t="shared" si="160"/>
        <v>30</v>
      </c>
      <c r="BL23" s="26">
        <f t="shared" ref="BL23:BM23" si="201">SUM(BF23+BI23)</f>
        <v>15</v>
      </c>
      <c r="BM23" s="26">
        <f t="shared" si="201"/>
        <v>69</v>
      </c>
      <c r="BN23" s="27">
        <f t="shared" si="162"/>
        <v>84</v>
      </c>
      <c r="BO23" s="28">
        <f>April!BU23</f>
        <v>20</v>
      </c>
      <c r="BP23" s="28">
        <f>April!BV23</f>
        <v>88</v>
      </c>
      <c r="BQ23" s="26">
        <f t="shared" si="163"/>
        <v>108</v>
      </c>
      <c r="BR23" s="25">
        <v>12</v>
      </c>
      <c r="BS23" s="25">
        <v>3</v>
      </c>
      <c r="BT23" s="26">
        <f t="shared" si="164"/>
        <v>15</v>
      </c>
      <c r="BU23" s="26">
        <f t="shared" ref="BU23:BV23" si="202">SUM(BO23+BR23)</f>
        <v>32</v>
      </c>
      <c r="BV23" s="26">
        <f t="shared" si="202"/>
        <v>91</v>
      </c>
      <c r="BW23" s="27">
        <f t="shared" si="166"/>
        <v>123</v>
      </c>
      <c r="BX23" s="30">
        <f>April!CD23</f>
        <v>52</v>
      </c>
      <c r="BY23" s="26">
        <f>April!CE23</f>
        <v>124</v>
      </c>
      <c r="BZ23" s="26">
        <f t="shared" si="167"/>
        <v>176</v>
      </c>
      <c r="CA23" s="25">
        <v>23</v>
      </c>
      <c r="CB23" s="25">
        <v>67</v>
      </c>
      <c r="CC23" s="26">
        <f t="shared" si="168"/>
        <v>90</v>
      </c>
      <c r="CD23" s="26">
        <f t="shared" ref="CD23:CE23" si="203">SUM(BX23+CA23)</f>
        <v>75</v>
      </c>
      <c r="CE23" s="26">
        <f t="shared" si="203"/>
        <v>191</v>
      </c>
      <c r="CF23" s="27">
        <f t="shared" si="170"/>
        <v>266</v>
      </c>
      <c r="CG23" s="28">
        <f>April!CM23</f>
        <v>97</v>
      </c>
      <c r="CH23" s="28">
        <f>April!CN23</f>
        <v>436</v>
      </c>
      <c r="CI23" s="26">
        <f t="shared" si="171"/>
        <v>533</v>
      </c>
      <c r="CJ23" s="25">
        <v>36</v>
      </c>
      <c r="CK23" s="25">
        <v>134</v>
      </c>
      <c r="CL23" s="26">
        <f t="shared" si="172"/>
        <v>170</v>
      </c>
      <c r="CM23" s="26">
        <f t="shared" ref="CM23:CN23" si="204">SUM(CG23+CJ23)</f>
        <v>133</v>
      </c>
      <c r="CN23" s="26">
        <f t="shared" si="204"/>
        <v>570</v>
      </c>
      <c r="CO23" s="27">
        <f t="shared" si="174"/>
        <v>703</v>
      </c>
      <c r="CP23" s="95">
        <f ca="1">IFERROR(__xludf.DUMMYFUNCTION("""COMPUTED_VALUE"""),77)</f>
        <v>77</v>
      </c>
      <c r="CQ23" s="96">
        <f ca="1">IFERROR(__xludf.DUMMYFUNCTION("""COMPUTED_VALUE"""),167)</f>
        <v>167</v>
      </c>
      <c r="CR23" s="96">
        <f ca="1">IFERROR(__xludf.DUMMYFUNCTION("""COMPUTED_VALUE"""),244)</f>
        <v>244</v>
      </c>
      <c r="CS23" s="100">
        <f ca="1">IFERROR(__xludf.DUMMYFUNCTION("""COMPUTED_VALUE"""),17)</f>
        <v>17</v>
      </c>
      <c r="CT23" s="100">
        <f ca="1">IFERROR(__xludf.DUMMYFUNCTION("""COMPUTED_VALUE"""),33)</f>
        <v>33</v>
      </c>
      <c r="CU23" s="100">
        <f ca="1">IFERROR(__xludf.DUMMYFUNCTION("""COMPUTED_VALUE"""),50)</f>
        <v>50</v>
      </c>
      <c r="CV23" s="96">
        <f ca="1">IFERROR(__xludf.DUMMYFUNCTION("""COMPUTED_VALUE"""),94)</f>
        <v>94</v>
      </c>
      <c r="CW23" s="96">
        <f ca="1">IFERROR(__xludf.DUMMYFUNCTION("""COMPUTED_VALUE"""),200)</f>
        <v>200</v>
      </c>
      <c r="CX23" s="97">
        <f ca="1">IFERROR(__xludf.DUMMYFUNCTION("""COMPUTED_VALUE"""),294)</f>
        <v>294</v>
      </c>
      <c r="CY23" s="28">
        <f>April!DE23</f>
        <v>19</v>
      </c>
      <c r="CZ23" s="28">
        <f>April!DF23</f>
        <v>78</v>
      </c>
      <c r="DA23" s="26">
        <f t="shared" si="175"/>
        <v>97</v>
      </c>
      <c r="DB23" s="25">
        <v>4</v>
      </c>
      <c r="DC23" s="25">
        <v>13</v>
      </c>
      <c r="DD23" s="26">
        <f t="shared" si="176"/>
        <v>17</v>
      </c>
      <c r="DE23" s="26">
        <f t="shared" ref="DE23:DF23" si="205">SUM(CY23+DB23)</f>
        <v>23</v>
      </c>
      <c r="DF23" s="26">
        <f t="shared" si="205"/>
        <v>91</v>
      </c>
      <c r="DG23" s="27">
        <f t="shared" si="178"/>
        <v>114</v>
      </c>
      <c r="DH23" s="30">
        <f>April!DN23</f>
        <v>128</v>
      </c>
      <c r="DI23" s="26">
        <f>April!DO23</f>
        <v>308</v>
      </c>
      <c r="DJ23" s="26">
        <f t="shared" si="179"/>
        <v>436</v>
      </c>
      <c r="DK23" s="66">
        <v>12</v>
      </c>
      <c r="DL23" s="67">
        <v>46</v>
      </c>
      <c r="DM23" s="26">
        <f t="shared" si="180"/>
        <v>58</v>
      </c>
      <c r="DN23" s="26">
        <f t="shared" ref="DN23:DO23" si="206">SUM(DH23+DK23)</f>
        <v>140</v>
      </c>
      <c r="DO23" s="26">
        <f t="shared" si="206"/>
        <v>354</v>
      </c>
      <c r="DP23" s="27">
        <f t="shared" si="182"/>
        <v>494</v>
      </c>
      <c r="DQ23" s="28">
        <f>April!DW23</f>
        <v>98</v>
      </c>
      <c r="DR23" s="28">
        <f>April!DX23</f>
        <v>189</v>
      </c>
      <c r="DS23" s="26">
        <f t="shared" si="183"/>
        <v>287</v>
      </c>
      <c r="DT23" s="68">
        <v>16</v>
      </c>
      <c r="DU23" s="59">
        <v>40</v>
      </c>
      <c r="DV23" s="26">
        <f t="shared" si="184"/>
        <v>56</v>
      </c>
      <c r="DW23" s="26">
        <f t="shared" ref="DW23:DX23" si="207">SUM(DQ23+DT23)</f>
        <v>114</v>
      </c>
      <c r="DX23" s="26">
        <f t="shared" si="207"/>
        <v>229</v>
      </c>
      <c r="DY23" s="27">
        <f t="shared" si="186"/>
        <v>343</v>
      </c>
      <c r="DZ23" s="30">
        <f>April!EF23</f>
        <v>97</v>
      </c>
      <c r="EA23" s="26">
        <f>April!EG23</f>
        <v>212</v>
      </c>
      <c r="EB23" s="26">
        <f t="shared" si="187"/>
        <v>309</v>
      </c>
      <c r="EC23" s="25">
        <v>14</v>
      </c>
      <c r="ED23" s="25">
        <v>44</v>
      </c>
      <c r="EE23" s="26">
        <f t="shared" si="188"/>
        <v>58</v>
      </c>
      <c r="EF23" s="26">
        <f t="shared" ref="EF23:EG23" si="208">SUM(DZ23+EC23)</f>
        <v>111</v>
      </c>
      <c r="EG23" s="26">
        <f t="shared" si="208"/>
        <v>256</v>
      </c>
      <c r="EH23" s="27">
        <f t="shared" si="190"/>
        <v>367</v>
      </c>
      <c r="EI23" s="30">
        <f>April!EO23</f>
        <v>68</v>
      </c>
      <c r="EJ23" s="26">
        <f>April!EP23</f>
        <v>126</v>
      </c>
      <c r="EK23" s="26">
        <f t="shared" si="191"/>
        <v>194</v>
      </c>
      <c r="EL23" s="25">
        <v>16</v>
      </c>
      <c r="EM23" s="25">
        <v>55</v>
      </c>
      <c r="EN23" s="26">
        <f t="shared" si="192"/>
        <v>71</v>
      </c>
      <c r="EO23" s="26">
        <f t="shared" ref="EO23:EP23" si="209">SUM(EI23+EL23)</f>
        <v>84</v>
      </c>
      <c r="EP23" s="26">
        <f t="shared" si="209"/>
        <v>181</v>
      </c>
      <c r="EQ23" s="27">
        <f t="shared" si="194"/>
        <v>265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30">
        <f>April!J24</f>
        <v>0</v>
      </c>
      <c r="E24" s="26">
        <f>April!K24</f>
        <v>0</v>
      </c>
      <c r="F24" s="26">
        <f t="shared" si="135"/>
        <v>0</v>
      </c>
      <c r="G24" s="68">
        <v>0</v>
      </c>
      <c r="H24" s="59">
        <v>0</v>
      </c>
      <c r="I24" s="26">
        <f t="shared" si="136"/>
        <v>0</v>
      </c>
      <c r="J24" s="26">
        <f t="shared" ref="J24:K24" si="210">SUM(D24+G24)</f>
        <v>0</v>
      </c>
      <c r="K24" s="26">
        <f t="shared" si="210"/>
        <v>0</v>
      </c>
      <c r="L24" s="27">
        <f t="shared" si="138"/>
        <v>0</v>
      </c>
      <c r="M24" s="28">
        <f>April!S24</f>
        <v>25</v>
      </c>
      <c r="N24" s="26">
        <f>April!T24</f>
        <v>58</v>
      </c>
      <c r="O24" s="26">
        <f t="shared" si="139"/>
        <v>83</v>
      </c>
      <c r="P24" s="25">
        <v>0</v>
      </c>
      <c r="Q24" s="25">
        <v>2</v>
      </c>
      <c r="R24" s="26">
        <f t="shared" si="140"/>
        <v>2</v>
      </c>
      <c r="S24" s="26">
        <f t="shared" ref="S24:T24" si="211">SUM(M24+P24)</f>
        <v>25</v>
      </c>
      <c r="T24" s="26">
        <f t="shared" si="211"/>
        <v>60</v>
      </c>
      <c r="U24" s="27">
        <f t="shared" si="142"/>
        <v>85</v>
      </c>
      <c r="V24" s="28">
        <f>April!AB24</f>
        <v>3</v>
      </c>
      <c r="W24" s="28">
        <f>April!AC24</f>
        <v>2</v>
      </c>
      <c r="X24" s="26">
        <f t="shared" si="143"/>
        <v>5</v>
      </c>
      <c r="Y24" s="68">
        <v>0</v>
      </c>
      <c r="Z24" s="59">
        <v>0</v>
      </c>
      <c r="AA24" s="26">
        <f t="shared" si="144"/>
        <v>0</v>
      </c>
      <c r="AB24" s="26">
        <f t="shared" ref="AB24:AC24" si="212">SUM(V24+Y24)</f>
        <v>3</v>
      </c>
      <c r="AC24" s="26">
        <f t="shared" si="212"/>
        <v>2</v>
      </c>
      <c r="AD24" s="27">
        <f t="shared" si="146"/>
        <v>5</v>
      </c>
      <c r="AE24" s="28">
        <f>April!AK24</f>
        <v>41</v>
      </c>
      <c r="AF24" s="28">
        <f>April!AL24</f>
        <v>136</v>
      </c>
      <c r="AG24" s="26">
        <f t="shared" si="147"/>
        <v>177</v>
      </c>
      <c r="AH24" s="25">
        <v>6</v>
      </c>
      <c r="AI24" s="25">
        <v>27</v>
      </c>
      <c r="AJ24" s="26">
        <f t="shared" si="148"/>
        <v>33</v>
      </c>
      <c r="AK24" s="26">
        <f t="shared" ref="AK24:AL24" si="213">SUM(AE24+AH24)</f>
        <v>47</v>
      </c>
      <c r="AL24" s="26">
        <f t="shared" si="213"/>
        <v>163</v>
      </c>
      <c r="AM24" s="27">
        <f t="shared" si="150"/>
        <v>210</v>
      </c>
      <c r="AN24" s="30">
        <f>April!AT24</f>
        <v>77</v>
      </c>
      <c r="AO24" s="26">
        <f>April!AU24</f>
        <v>176</v>
      </c>
      <c r="AP24" s="26">
        <f t="shared" si="151"/>
        <v>253</v>
      </c>
      <c r="AQ24" s="25">
        <v>22</v>
      </c>
      <c r="AR24" s="25">
        <v>87</v>
      </c>
      <c r="AS24" s="26">
        <f t="shared" si="152"/>
        <v>109</v>
      </c>
      <c r="AT24" s="26">
        <f t="shared" ref="AT24:AU24" si="214">SUM(AN24+AQ24)</f>
        <v>99</v>
      </c>
      <c r="AU24" s="26">
        <f t="shared" si="214"/>
        <v>263</v>
      </c>
      <c r="AV24" s="27">
        <f t="shared" si="154"/>
        <v>362</v>
      </c>
      <c r="AW24" s="28">
        <f>April!BC24</f>
        <v>41</v>
      </c>
      <c r="AX24" s="28">
        <f>April!BD24</f>
        <v>53</v>
      </c>
      <c r="AY24" s="26">
        <f t="shared" si="155"/>
        <v>94</v>
      </c>
      <c r="AZ24" s="25">
        <v>2</v>
      </c>
      <c r="BA24" s="25">
        <v>9</v>
      </c>
      <c r="BB24" s="26">
        <f t="shared" si="156"/>
        <v>11</v>
      </c>
      <c r="BC24" s="26">
        <f t="shared" ref="BC24:BD24" si="215">SUM(AW24+AZ24)</f>
        <v>43</v>
      </c>
      <c r="BD24" s="26">
        <f t="shared" si="215"/>
        <v>62</v>
      </c>
      <c r="BE24" s="27">
        <f t="shared" si="158"/>
        <v>105</v>
      </c>
      <c r="BF24" s="30">
        <f>April!BL24</f>
        <v>4</v>
      </c>
      <c r="BG24" s="26">
        <f>April!BM24</f>
        <v>19</v>
      </c>
      <c r="BH24" s="26">
        <f t="shared" si="159"/>
        <v>23</v>
      </c>
      <c r="BI24" s="48">
        <v>0</v>
      </c>
      <c r="BJ24" s="46">
        <v>3</v>
      </c>
      <c r="BK24" s="26">
        <f t="shared" si="160"/>
        <v>3</v>
      </c>
      <c r="BL24" s="26">
        <f t="shared" ref="BL24:BM24" si="216">SUM(BF24+BI24)</f>
        <v>4</v>
      </c>
      <c r="BM24" s="26">
        <f t="shared" si="216"/>
        <v>22</v>
      </c>
      <c r="BN24" s="27">
        <f t="shared" si="162"/>
        <v>26</v>
      </c>
      <c r="BO24" s="28">
        <f>April!BU24</f>
        <v>10</v>
      </c>
      <c r="BP24" s="28">
        <f>April!BV24</f>
        <v>29</v>
      </c>
      <c r="BQ24" s="26">
        <f t="shared" si="163"/>
        <v>39</v>
      </c>
      <c r="BR24" s="25">
        <v>2</v>
      </c>
      <c r="BS24" s="25">
        <v>6</v>
      </c>
      <c r="BT24" s="26">
        <f t="shared" si="164"/>
        <v>8</v>
      </c>
      <c r="BU24" s="26">
        <f t="shared" ref="BU24:BV24" si="217">SUM(BO24+BR24)</f>
        <v>12</v>
      </c>
      <c r="BV24" s="26">
        <f t="shared" si="217"/>
        <v>35</v>
      </c>
      <c r="BW24" s="27">
        <f t="shared" si="166"/>
        <v>47</v>
      </c>
      <c r="BX24" s="30">
        <f>April!CD24</f>
        <v>23</v>
      </c>
      <c r="BY24" s="26">
        <f>April!CE24</f>
        <v>32</v>
      </c>
      <c r="BZ24" s="26">
        <f t="shared" si="167"/>
        <v>55</v>
      </c>
      <c r="CA24" s="25">
        <v>4</v>
      </c>
      <c r="CB24" s="25">
        <v>9</v>
      </c>
      <c r="CC24" s="26">
        <f t="shared" si="168"/>
        <v>13</v>
      </c>
      <c r="CD24" s="26">
        <f t="shared" ref="CD24:CE24" si="218">SUM(BX24+CA24)</f>
        <v>27</v>
      </c>
      <c r="CE24" s="26">
        <f t="shared" si="218"/>
        <v>41</v>
      </c>
      <c r="CF24" s="27">
        <f t="shared" si="170"/>
        <v>68</v>
      </c>
      <c r="CG24" s="28">
        <f>April!CM24</f>
        <v>49</v>
      </c>
      <c r="CH24" s="28">
        <f>April!CN24</f>
        <v>123</v>
      </c>
      <c r="CI24" s="26">
        <f t="shared" si="171"/>
        <v>172</v>
      </c>
      <c r="CJ24" s="25">
        <v>13</v>
      </c>
      <c r="CK24" s="25">
        <v>42</v>
      </c>
      <c r="CL24" s="26">
        <f t="shared" si="172"/>
        <v>55</v>
      </c>
      <c r="CM24" s="26">
        <f t="shared" ref="CM24:CN24" si="219">SUM(CG24+CJ24)</f>
        <v>62</v>
      </c>
      <c r="CN24" s="26">
        <f t="shared" si="219"/>
        <v>165</v>
      </c>
      <c r="CO24" s="27">
        <f t="shared" si="174"/>
        <v>227</v>
      </c>
      <c r="CP24" s="95">
        <f ca="1">IFERROR(__xludf.DUMMYFUNCTION("""COMPUTED_VALUE"""),30)</f>
        <v>30</v>
      </c>
      <c r="CQ24" s="96">
        <f ca="1">IFERROR(__xludf.DUMMYFUNCTION("""COMPUTED_VALUE"""),64)</f>
        <v>64</v>
      </c>
      <c r="CR24" s="96">
        <f ca="1">IFERROR(__xludf.DUMMYFUNCTION("""COMPUTED_VALUE"""),94)</f>
        <v>94</v>
      </c>
      <c r="CS24" s="100">
        <f ca="1">IFERROR(__xludf.DUMMYFUNCTION("""COMPUTED_VALUE"""),3)</f>
        <v>3</v>
      </c>
      <c r="CT24" s="100">
        <f ca="1">IFERROR(__xludf.DUMMYFUNCTION("""COMPUTED_VALUE"""),2)</f>
        <v>2</v>
      </c>
      <c r="CU24" s="100">
        <f ca="1">IFERROR(__xludf.DUMMYFUNCTION("""COMPUTED_VALUE"""),5)</f>
        <v>5</v>
      </c>
      <c r="CV24" s="96">
        <f ca="1">IFERROR(__xludf.DUMMYFUNCTION("""COMPUTED_VALUE"""),33)</f>
        <v>33</v>
      </c>
      <c r="CW24" s="96">
        <f ca="1">IFERROR(__xludf.DUMMYFUNCTION("""COMPUTED_VALUE"""),66)</f>
        <v>66</v>
      </c>
      <c r="CX24" s="97">
        <f ca="1">IFERROR(__xludf.DUMMYFUNCTION("""COMPUTED_VALUE"""),99)</f>
        <v>99</v>
      </c>
      <c r="CY24" s="28">
        <f>April!DE24</f>
        <v>0</v>
      </c>
      <c r="CZ24" s="28">
        <f>April!DF24</f>
        <v>13</v>
      </c>
      <c r="DA24" s="26">
        <f t="shared" si="175"/>
        <v>13</v>
      </c>
      <c r="DB24" s="25">
        <v>1</v>
      </c>
      <c r="DC24" s="25">
        <v>3</v>
      </c>
      <c r="DD24" s="26">
        <f t="shared" si="176"/>
        <v>4</v>
      </c>
      <c r="DE24" s="26">
        <f t="shared" ref="DE24:DF24" si="220">SUM(CY24+DB24)</f>
        <v>1</v>
      </c>
      <c r="DF24" s="26">
        <f t="shared" si="220"/>
        <v>16</v>
      </c>
      <c r="DG24" s="27">
        <f t="shared" si="178"/>
        <v>17</v>
      </c>
      <c r="DH24" s="30">
        <f>April!DN24</f>
        <v>87</v>
      </c>
      <c r="DI24" s="26">
        <f>April!DO24</f>
        <v>201</v>
      </c>
      <c r="DJ24" s="26">
        <f t="shared" si="179"/>
        <v>288</v>
      </c>
      <c r="DK24" s="66">
        <v>13</v>
      </c>
      <c r="DL24" s="67">
        <v>46</v>
      </c>
      <c r="DM24" s="26">
        <f t="shared" si="180"/>
        <v>59</v>
      </c>
      <c r="DN24" s="26">
        <f t="shared" ref="DN24:DO24" si="221">SUM(DH24+DK24)</f>
        <v>100</v>
      </c>
      <c r="DO24" s="26">
        <f t="shared" si="221"/>
        <v>247</v>
      </c>
      <c r="DP24" s="27">
        <f t="shared" si="182"/>
        <v>347</v>
      </c>
      <c r="DQ24" s="28">
        <f>April!DW24</f>
        <v>48</v>
      </c>
      <c r="DR24" s="28">
        <f>April!DX24</f>
        <v>65</v>
      </c>
      <c r="DS24" s="26">
        <f t="shared" si="183"/>
        <v>113</v>
      </c>
      <c r="DT24" s="68">
        <v>7</v>
      </c>
      <c r="DU24" s="59">
        <v>13</v>
      </c>
      <c r="DV24" s="26">
        <f t="shared" si="184"/>
        <v>20</v>
      </c>
      <c r="DW24" s="26">
        <f t="shared" ref="DW24:DX24" si="222">SUM(DQ24+DT24)</f>
        <v>55</v>
      </c>
      <c r="DX24" s="26">
        <f t="shared" si="222"/>
        <v>78</v>
      </c>
      <c r="DY24" s="27">
        <f t="shared" si="186"/>
        <v>133</v>
      </c>
      <c r="DZ24" s="30">
        <f>April!EF24</f>
        <v>97</v>
      </c>
      <c r="EA24" s="26">
        <f>April!EG24</f>
        <v>212</v>
      </c>
      <c r="EB24" s="26">
        <f t="shared" si="187"/>
        <v>309</v>
      </c>
      <c r="EC24" s="25">
        <v>14</v>
      </c>
      <c r="ED24" s="25">
        <v>44</v>
      </c>
      <c r="EE24" s="26">
        <f t="shared" si="188"/>
        <v>58</v>
      </c>
      <c r="EF24" s="26">
        <f t="shared" ref="EF24:EG24" si="223">SUM(DZ24+EC24)</f>
        <v>111</v>
      </c>
      <c r="EG24" s="26">
        <f t="shared" si="223"/>
        <v>256</v>
      </c>
      <c r="EH24" s="27">
        <f t="shared" si="190"/>
        <v>367</v>
      </c>
      <c r="EI24" s="30">
        <f>April!EO24</f>
        <v>62</v>
      </c>
      <c r="EJ24" s="26">
        <f>April!EP24</f>
        <v>108</v>
      </c>
      <c r="EK24" s="26">
        <f t="shared" si="191"/>
        <v>170</v>
      </c>
      <c r="EL24" s="25">
        <v>10</v>
      </c>
      <c r="EM24" s="25">
        <v>43</v>
      </c>
      <c r="EN24" s="26">
        <f t="shared" si="192"/>
        <v>53</v>
      </c>
      <c r="EO24" s="26">
        <f t="shared" ref="EO24:EP24" si="224">SUM(EI24+EL24)</f>
        <v>72</v>
      </c>
      <c r="EP24" s="26">
        <f t="shared" si="224"/>
        <v>151</v>
      </c>
      <c r="EQ24" s="27">
        <f t="shared" si="194"/>
        <v>223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30">
        <f>April!J25</f>
        <v>0</v>
      </c>
      <c r="E25" s="26">
        <f>April!K25</f>
        <v>0</v>
      </c>
      <c r="F25" s="26">
        <f t="shared" si="135"/>
        <v>0</v>
      </c>
      <c r="G25" s="68">
        <v>0</v>
      </c>
      <c r="H25" s="59">
        <v>0</v>
      </c>
      <c r="I25" s="26">
        <f t="shared" si="136"/>
        <v>0</v>
      </c>
      <c r="J25" s="26">
        <f t="shared" ref="J25:K25" si="225">SUM(D25+G25)</f>
        <v>0</v>
      </c>
      <c r="K25" s="26">
        <f t="shared" si="225"/>
        <v>0</v>
      </c>
      <c r="L25" s="27">
        <f t="shared" si="138"/>
        <v>0</v>
      </c>
      <c r="M25" s="28">
        <f>April!S25</f>
        <v>0</v>
      </c>
      <c r="N25" s="26">
        <f>April!T25</f>
        <v>1</v>
      </c>
      <c r="O25" s="26">
        <f t="shared" si="139"/>
        <v>1</v>
      </c>
      <c r="P25" s="25">
        <v>0</v>
      </c>
      <c r="Q25" s="25">
        <v>0</v>
      </c>
      <c r="R25" s="26">
        <f t="shared" si="140"/>
        <v>0</v>
      </c>
      <c r="S25" s="26">
        <f t="shared" ref="S25:T25" si="226">SUM(M25+P25)</f>
        <v>0</v>
      </c>
      <c r="T25" s="26">
        <f t="shared" si="226"/>
        <v>1</v>
      </c>
      <c r="U25" s="27">
        <f t="shared" si="142"/>
        <v>1</v>
      </c>
      <c r="V25" s="28">
        <f>April!AB25</f>
        <v>1</v>
      </c>
      <c r="W25" s="28">
        <f>April!AC25</f>
        <v>2</v>
      </c>
      <c r="X25" s="26">
        <f t="shared" si="143"/>
        <v>3</v>
      </c>
      <c r="Y25" s="68">
        <v>0</v>
      </c>
      <c r="Z25" s="59">
        <v>0</v>
      </c>
      <c r="AA25" s="26">
        <f t="shared" si="144"/>
        <v>0</v>
      </c>
      <c r="AB25" s="26">
        <f t="shared" ref="AB25:AC25" si="227">SUM(V25+Y25)</f>
        <v>1</v>
      </c>
      <c r="AC25" s="26">
        <f t="shared" si="227"/>
        <v>2</v>
      </c>
      <c r="AD25" s="27">
        <f t="shared" si="146"/>
        <v>3</v>
      </c>
      <c r="AE25" s="28">
        <f>April!AK25</f>
        <v>33</v>
      </c>
      <c r="AF25" s="28">
        <f>April!AL25</f>
        <v>87</v>
      </c>
      <c r="AG25" s="26">
        <f t="shared" si="147"/>
        <v>120</v>
      </c>
      <c r="AH25" s="25">
        <v>5</v>
      </c>
      <c r="AI25" s="25">
        <v>15</v>
      </c>
      <c r="AJ25" s="26">
        <f t="shared" si="148"/>
        <v>20</v>
      </c>
      <c r="AK25" s="26">
        <f t="shared" ref="AK25:AL25" si="228">SUM(AE25+AH25)</f>
        <v>38</v>
      </c>
      <c r="AL25" s="26">
        <f t="shared" si="228"/>
        <v>102</v>
      </c>
      <c r="AM25" s="27">
        <f t="shared" si="150"/>
        <v>140</v>
      </c>
      <c r="AN25" s="30">
        <f>April!AT25</f>
        <v>27</v>
      </c>
      <c r="AO25" s="26">
        <f>April!AU25</f>
        <v>51</v>
      </c>
      <c r="AP25" s="26">
        <f t="shared" si="151"/>
        <v>78</v>
      </c>
      <c r="AQ25" s="25">
        <v>7</v>
      </c>
      <c r="AR25" s="25">
        <v>29</v>
      </c>
      <c r="AS25" s="26">
        <f t="shared" si="152"/>
        <v>36</v>
      </c>
      <c r="AT25" s="26">
        <f t="shared" ref="AT25:AU25" si="229">SUM(AN25+AQ25)</f>
        <v>34</v>
      </c>
      <c r="AU25" s="26">
        <f t="shared" si="229"/>
        <v>80</v>
      </c>
      <c r="AV25" s="27">
        <f t="shared" si="154"/>
        <v>114</v>
      </c>
      <c r="AW25" s="28">
        <f>April!BC25</f>
        <v>0</v>
      </c>
      <c r="AX25" s="28">
        <f>April!BD25</f>
        <v>0</v>
      </c>
      <c r="AY25" s="26">
        <f t="shared" si="155"/>
        <v>0</v>
      </c>
      <c r="AZ25" s="25">
        <v>0</v>
      </c>
      <c r="BA25" s="25">
        <v>0</v>
      </c>
      <c r="BB25" s="26">
        <f t="shared" si="156"/>
        <v>0</v>
      </c>
      <c r="BC25" s="26">
        <f t="shared" ref="BC25:BD25" si="230">SUM(AW25+AZ25)</f>
        <v>0</v>
      </c>
      <c r="BD25" s="26">
        <f t="shared" si="230"/>
        <v>0</v>
      </c>
      <c r="BE25" s="27">
        <f t="shared" si="158"/>
        <v>0</v>
      </c>
      <c r="BF25" s="30">
        <f>April!BL25</f>
        <v>0</v>
      </c>
      <c r="BG25" s="26">
        <f>April!BM25</f>
        <v>0</v>
      </c>
      <c r="BH25" s="26">
        <f t="shared" si="159"/>
        <v>0</v>
      </c>
      <c r="BI25" s="48">
        <v>0</v>
      </c>
      <c r="BJ25" s="46">
        <v>0</v>
      </c>
      <c r="BK25" s="26">
        <f t="shared" si="160"/>
        <v>0</v>
      </c>
      <c r="BL25" s="26">
        <f t="shared" ref="BL25:BM25" si="231">SUM(BF25+BI25)</f>
        <v>0</v>
      </c>
      <c r="BM25" s="26">
        <f t="shared" si="231"/>
        <v>0</v>
      </c>
      <c r="BN25" s="27">
        <f t="shared" si="162"/>
        <v>0</v>
      </c>
      <c r="BO25" s="28">
        <f>April!BU25</f>
        <v>9</v>
      </c>
      <c r="BP25" s="28">
        <f>April!BV25</f>
        <v>13</v>
      </c>
      <c r="BQ25" s="26">
        <f t="shared" si="163"/>
        <v>22</v>
      </c>
      <c r="BR25" s="25">
        <v>2</v>
      </c>
      <c r="BS25" s="25">
        <v>2</v>
      </c>
      <c r="BT25" s="26">
        <f t="shared" si="164"/>
        <v>4</v>
      </c>
      <c r="BU25" s="26">
        <f t="shared" ref="BU25:BV25" si="232">SUM(BO25+BR25)</f>
        <v>11</v>
      </c>
      <c r="BV25" s="26">
        <f t="shared" si="232"/>
        <v>15</v>
      </c>
      <c r="BW25" s="27">
        <f t="shared" si="166"/>
        <v>26</v>
      </c>
      <c r="BX25" s="30">
        <f>April!CD25</f>
        <v>0</v>
      </c>
      <c r="BY25" s="26">
        <f>April!CE25</f>
        <v>0</v>
      </c>
      <c r="BZ25" s="26">
        <f t="shared" si="167"/>
        <v>0</v>
      </c>
      <c r="CA25" s="26"/>
      <c r="CB25" s="26"/>
      <c r="CC25" s="26">
        <f t="shared" si="168"/>
        <v>0</v>
      </c>
      <c r="CD25" s="26">
        <f t="shared" ref="CD25:CE25" si="233">SUM(BX25+CA25)</f>
        <v>0</v>
      </c>
      <c r="CE25" s="26">
        <f t="shared" si="233"/>
        <v>0</v>
      </c>
      <c r="CF25" s="27">
        <f t="shared" si="170"/>
        <v>0</v>
      </c>
      <c r="CG25" s="28">
        <f>April!CM25</f>
        <v>2</v>
      </c>
      <c r="CH25" s="28">
        <f>April!CN25</f>
        <v>6</v>
      </c>
      <c r="CI25" s="26">
        <f t="shared" si="171"/>
        <v>8</v>
      </c>
      <c r="CJ25" s="25">
        <v>2</v>
      </c>
      <c r="CK25" s="25">
        <v>2</v>
      </c>
      <c r="CL25" s="26">
        <f t="shared" si="172"/>
        <v>4</v>
      </c>
      <c r="CM25" s="26">
        <f t="shared" ref="CM25:CN25" si="234">SUM(CG25+CJ25)</f>
        <v>4</v>
      </c>
      <c r="CN25" s="26">
        <f t="shared" si="234"/>
        <v>8</v>
      </c>
      <c r="CO25" s="27">
        <f t="shared" si="174"/>
        <v>12</v>
      </c>
      <c r="CP25" s="95">
        <f ca="1">IFERROR(__xludf.DUMMYFUNCTION("""COMPUTED_VALUE"""),16)</f>
        <v>16</v>
      </c>
      <c r="CQ25" s="96">
        <f ca="1">IFERROR(__xludf.DUMMYFUNCTION("""COMPUTED_VALUE"""),38)</f>
        <v>38</v>
      </c>
      <c r="CR25" s="96">
        <f ca="1">IFERROR(__xludf.DUMMYFUNCTION("""COMPUTED_VALUE"""),54)</f>
        <v>54</v>
      </c>
      <c r="CS25" s="100">
        <f ca="1">IFERROR(__xludf.DUMMYFUNCTION("""COMPUTED_VALUE"""),2)</f>
        <v>2</v>
      </c>
      <c r="CT25" s="100">
        <f ca="1">IFERROR(__xludf.DUMMYFUNCTION("""COMPUTED_VALUE"""),0)</f>
        <v>0</v>
      </c>
      <c r="CU25" s="100">
        <f ca="1">IFERROR(__xludf.DUMMYFUNCTION("""COMPUTED_VALUE"""),2)</f>
        <v>2</v>
      </c>
      <c r="CV25" s="96">
        <f ca="1">IFERROR(__xludf.DUMMYFUNCTION("""COMPUTED_VALUE"""),18)</f>
        <v>18</v>
      </c>
      <c r="CW25" s="96">
        <f ca="1">IFERROR(__xludf.DUMMYFUNCTION("""COMPUTED_VALUE"""),38)</f>
        <v>38</v>
      </c>
      <c r="CX25" s="97">
        <f ca="1">IFERROR(__xludf.DUMMYFUNCTION("""COMPUTED_VALUE"""),56)</f>
        <v>56</v>
      </c>
      <c r="CY25" s="28">
        <f>April!DE25</f>
        <v>0</v>
      </c>
      <c r="CZ25" s="28">
        <f>April!DF25</f>
        <v>0</v>
      </c>
      <c r="DA25" s="26">
        <f t="shared" si="175"/>
        <v>0</v>
      </c>
      <c r="DB25" s="25">
        <v>0</v>
      </c>
      <c r="DC25" s="25">
        <v>0</v>
      </c>
      <c r="DD25" s="26">
        <f t="shared" si="176"/>
        <v>0</v>
      </c>
      <c r="DE25" s="26">
        <f t="shared" ref="DE25:DF25" si="235">SUM(CY25+DB25)</f>
        <v>0</v>
      </c>
      <c r="DF25" s="26">
        <f t="shared" si="235"/>
        <v>0</v>
      </c>
      <c r="DG25" s="27">
        <f t="shared" si="178"/>
        <v>0</v>
      </c>
      <c r="DH25" s="30">
        <f>April!DN25</f>
        <v>11</v>
      </c>
      <c r="DI25" s="26">
        <f>April!DO25</f>
        <v>23</v>
      </c>
      <c r="DJ25" s="26">
        <f t="shared" si="179"/>
        <v>34</v>
      </c>
      <c r="DK25" s="66">
        <v>3</v>
      </c>
      <c r="DL25" s="67">
        <v>10</v>
      </c>
      <c r="DM25" s="26">
        <f t="shared" si="180"/>
        <v>13</v>
      </c>
      <c r="DN25" s="26">
        <f t="shared" ref="DN25:DO25" si="236">SUM(DH25+DK25)</f>
        <v>14</v>
      </c>
      <c r="DO25" s="26">
        <f t="shared" si="236"/>
        <v>33</v>
      </c>
      <c r="DP25" s="27">
        <f t="shared" si="182"/>
        <v>47</v>
      </c>
      <c r="DQ25" s="28">
        <f>April!DW25</f>
        <v>37</v>
      </c>
      <c r="DR25" s="28">
        <f>April!DX25</f>
        <v>54</v>
      </c>
      <c r="DS25" s="26">
        <f t="shared" si="183"/>
        <v>91</v>
      </c>
      <c r="DT25" s="68">
        <v>6</v>
      </c>
      <c r="DU25" s="59">
        <v>8</v>
      </c>
      <c r="DV25" s="26">
        <f t="shared" si="184"/>
        <v>14</v>
      </c>
      <c r="DW25" s="26">
        <f t="shared" ref="DW25:DX25" si="237">SUM(DQ25+DT25)</f>
        <v>43</v>
      </c>
      <c r="DX25" s="26">
        <f t="shared" si="237"/>
        <v>62</v>
      </c>
      <c r="DY25" s="27">
        <f t="shared" si="186"/>
        <v>105</v>
      </c>
      <c r="DZ25" s="30">
        <f>April!EF25</f>
        <v>24</v>
      </c>
      <c r="EA25" s="26">
        <f>April!EG25</f>
        <v>30</v>
      </c>
      <c r="EB25" s="26">
        <f t="shared" si="187"/>
        <v>54</v>
      </c>
      <c r="EC25" s="25">
        <v>1</v>
      </c>
      <c r="ED25" s="25">
        <v>7</v>
      </c>
      <c r="EE25" s="26">
        <f t="shared" si="188"/>
        <v>8</v>
      </c>
      <c r="EF25" s="26">
        <f t="shared" ref="EF25:EG25" si="238">SUM(DZ25+EC25)</f>
        <v>25</v>
      </c>
      <c r="EG25" s="26">
        <f t="shared" si="238"/>
        <v>37</v>
      </c>
      <c r="EH25" s="27">
        <f t="shared" si="190"/>
        <v>62</v>
      </c>
      <c r="EI25" s="30">
        <f>April!EO25</f>
        <v>62</v>
      </c>
      <c r="EJ25" s="26">
        <f>April!EP25</f>
        <v>109</v>
      </c>
      <c r="EK25" s="26">
        <f t="shared" si="191"/>
        <v>171</v>
      </c>
      <c r="EL25" s="25">
        <v>9</v>
      </c>
      <c r="EM25" s="25">
        <v>41</v>
      </c>
      <c r="EN25" s="26">
        <f t="shared" si="192"/>
        <v>50</v>
      </c>
      <c r="EO25" s="26">
        <f t="shared" ref="EO25:EP25" si="239">SUM(EI25+EL25)</f>
        <v>71</v>
      </c>
      <c r="EP25" s="26">
        <f t="shared" si="239"/>
        <v>150</v>
      </c>
      <c r="EQ25" s="27">
        <f t="shared" si="194"/>
        <v>221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30">
        <f>April!J26</f>
        <v>0</v>
      </c>
      <c r="E26" s="26">
        <f>April!K26</f>
        <v>0</v>
      </c>
      <c r="F26" s="26">
        <f t="shared" si="135"/>
        <v>0</v>
      </c>
      <c r="G26" s="68">
        <v>0</v>
      </c>
      <c r="H26" s="59">
        <v>0</v>
      </c>
      <c r="I26" s="26">
        <f t="shared" si="136"/>
        <v>0</v>
      </c>
      <c r="J26" s="26">
        <f t="shared" ref="J26:K26" si="240">SUM(D26+G26)</f>
        <v>0</v>
      </c>
      <c r="K26" s="26">
        <f t="shared" si="240"/>
        <v>0</v>
      </c>
      <c r="L26" s="27">
        <f t="shared" si="138"/>
        <v>0</v>
      </c>
      <c r="M26" s="28">
        <f>April!S26</f>
        <v>0</v>
      </c>
      <c r="N26" s="26">
        <f>April!T26</f>
        <v>1</v>
      </c>
      <c r="O26" s="26">
        <f t="shared" si="139"/>
        <v>1</v>
      </c>
      <c r="P26" s="25">
        <v>0</v>
      </c>
      <c r="Q26" s="25">
        <v>0</v>
      </c>
      <c r="R26" s="26">
        <f t="shared" si="140"/>
        <v>0</v>
      </c>
      <c r="S26" s="26">
        <f t="shared" ref="S26:T26" si="241">SUM(M26+P26)</f>
        <v>0</v>
      </c>
      <c r="T26" s="26">
        <f t="shared" si="241"/>
        <v>1</v>
      </c>
      <c r="U26" s="27">
        <f t="shared" si="142"/>
        <v>1</v>
      </c>
      <c r="V26" s="28">
        <f>April!AB26</f>
        <v>1</v>
      </c>
      <c r="W26" s="28">
        <f>April!AC26</f>
        <v>2</v>
      </c>
      <c r="X26" s="26">
        <f t="shared" si="143"/>
        <v>3</v>
      </c>
      <c r="Y26" s="68">
        <v>0</v>
      </c>
      <c r="Z26" s="59">
        <v>0</v>
      </c>
      <c r="AA26" s="26">
        <f t="shared" si="144"/>
        <v>0</v>
      </c>
      <c r="AB26" s="26">
        <f t="shared" ref="AB26:AC26" si="242">SUM(V26+Y26)</f>
        <v>1</v>
      </c>
      <c r="AC26" s="26">
        <f t="shared" si="242"/>
        <v>2</v>
      </c>
      <c r="AD26" s="27">
        <f t="shared" si="146"/>
        <v>3</v>
      </c>
      <c r="AE26" s="28">
        <f>April!AK26</f>
        <v>55</v>
      </c>
      <c r="AF26" s="28">
        <f>April!AL26</f>
        <v>151</v>
      </c>
      <c r="AG26" s="26">
        <f t="shared" si="147"/>
        <v>206</v>
      </c>
      <c r="AH26" s="25">
        <v>11</v>
      </c>
      <c r="AI26" s="25">
        <v>33</v>
      </c>
      <c r="AJ26" s="26">
        <f t="shared" si="148"/>
        <v>44</v>
      </c>
      <c r="AK26" s="26">
        <f t="shared" ref="AK26:AL26" si="243">SUM(AE26+AH26)</f>
        <v>66</v>
      </c>
      <c r="AL26" s="26">
        <f t="shared" si="243"/>
        <v>184</v>
      </c>
      <c r="AM26" s="27">
        <f t="shared" si="150"/>
        <v>250</v>
      </c>
      <c r="AN26" s="30">
        <f>April!AT26</f>
        <v>27</v>
      </c>
      <c r="AO26" s="26">
        <f>April!AU26</f>
        <v>51</v>
      </c>
      <c r="AP26" s="26">
        <f t="shared" si="151"/>
        <v>78</v>
      </c>
      <c r="AQ26" s="25">
        <v>7</v>
      </c>
      <c r="AR26" s="25">
        <v>29</v>
      </c>
      <c r="AS26" s="26">
        <f t="shared" si="152"/>
        <v>36</v>
      </c>
      <c r="AT26" s="26">
        <f t="shared" ref="AT26:AU26" si="244">SUM(AN26+AQ26)</f>
        <v>34</v>
      </c>
      <c r="AU26" s="26">
        <f t="shared" si="244"/>
        <v>80</v>
      </c>
      <c r="AV26" s="27">
        <f t="shared" si="154"/>
        <v>114</v>
      </c>
      <c r="AW26" s="28">
        <f>April!BC26</f>
        <v>0</v>
      </c>
      <c r="AX26" s="28">
        <f>April!BD26</f>
        <v>0</v>
      </c>
      <c r="AY26" s="26">
        <f t="shared" si="155"/>
        <v>0</v>
      </c>
      <c r="AZ26" s="25">
        <v>0</v>
      </c>
      <c r="BA26" s="25">
        <v>0</v>
      </c>
      <c r="BB26" s="26">
        <f t="shared" si="156"/>
        <v>0</v>
      </c>
      <c r="BC26" s="26">
        <f t="shared" ref="BC26:BD26" si="245">SUM(AW26+AZ26)</f>
        <v>0</v>
      </c>
      <c r="BD26" s="26">
        <f t="shared" si="245"/>
        <v>0</v>
      </c>
      <c r="BE26" s="27">
        <f t="shared" si="158"/>
        <v>0</v>
      </c>
      <c r="BF26" s="30">
        <f>April!BL26</f>
        <v>0</v>
      </c>
      <c r="BG26" s="26">
        <f>April!BM26</f>
        <v>0</v>
      </c>
      <c r="BH26" s="26">
        <f t="shared" si="159"/>
        <v>0</v>
      </c>
      <c r="BI26" s="48">
        <v>0</v>
      </c>
      <c r="BJ26" s="46">
        <v>0</v>
      </c>
      <c r="BK26" s="26">
        <f t="shared" si="160"/>
        <v>0</v>
      </c>
      <c r="BL26" s="26">
        <f t="shared" ref="BL26:BM26" si="246">SUM(BF26+BI26)</f>
        <v>0</v>
      </c>
      <c r="BM26" s="26">
        <f t="shared" si="246"/>
        <v>0</v>
      </c>
      <c r="BN26" s="27">
        <f t="shared" si="162"/>
        <v>0</v>
      </c>
      <c r="BO26" s="28">
        <f>April!BU26</f>
        <v>9</v>
      </c>
      <c r="BP26" s="28">
        <f>April!BV26</f>
        <v>13</v>
      </c>
      <c r="BQ26" s="26">
        <f t="shared" si="163"/>
        <v>22</v>
      </c>
      <c r="BR26" s="25">
        <v>2</v>
      </c>
      <c r="BS26" s="25">
        <v>2</v>
      </c>
      <c r="BT26" s="26">
        <f t="shared" si="164"/>
        <v>4</v>
      </c>
      <c r="BU26" s="26">
        <f t="shared" ref="BU26:BV26" si="247">SUM(BO26+BR26)</f>
        <v>11</v>
      </c>
      <c r="BV26" s="26">
        <f t="shared" si="247"/>
        <v>15</v>
      </c>
      <c r="BW26" s="27">
        <f t="shared" si="166"/>
        <v>26</v>
      </c>
      <c r="BX26" s="30">
        <f>April!CD26</f>
        <v>0</v>
      </c>
      <c r="BY26" s="26">
        <f>April!CE26</f>
        <v>0</v>
      </c>
      <c r="BZ26" s="26">
        <f t="shared" si="167"/>
        <v>0</v>
      </c>
      <c r="CA26" s="26"/>
      <c r="CB26" s="26"/>
      <c r="CC26" s="26">
        <f t="shared" si="168"/>
        <v>0</v>
      </c>
      <c r="CD26" s="26">
        <f t="shared" ref="CD26:CE26" si="248">SUM(BX26+CA26)</f>
        <v>0</v>
      </c>
      <c r="CE26" s="26">
        <f t="shared" si="248"/>
        <v>0</v>
      </c>
      <c r="CF26" s="27">
        <f t="shared" si="170"/>
        <v>0</v>
      </c>
      <c r="CG26" s="28">
        <f>April!CM26</f>
        <v>2</v>
      </c>
      <c r="CH26" s="28">
        <f>April!CN26</f>
        <v>6</v>
      </c>
      <c r="CI26" s="26">
        <f t="shared" si="171"/>
        <v>8</v>
      </c>
      <c r="CJ26" s="25">
        <v>2</v>
      </c>
      <c r="CK26" s="25">
        <v>2</v>
      </c>
      <c r="CL26" s="26">
        <f t="shared" si="172"/>
        <v>4</v>
      </c>
      <c r="CM26" s="26">
        <f t="shared" ref="CM26:CN26" si="249">SUM(CG26+CJ26)</f>
        <v>4</v>
      </c>
      <c r="CN26" s="26">
        <f t="shared" si="249"/>
        <v>8</v>
      </c>
      <c r="CO26" s="27">
        <f t="shared" si="174"/>
        <v>12</v>
      </c>
      <c r="CP26" s="95">
        <f ca="1">IFERROR(__xludf.DUMMYFUNCTION("""COMPUTED_VALUE"""),16)</f>
        <v>16</v>
      </c>
      <c r="CQ26" s="96">
        <f ca="1">IFERROR(__xludf.DUMMYFUNCTION("""COMPUTED_VALUE"""),38)</f>
        <v>38</v>
      </c>
      <c r="CR26" s="96">
        <f ca="1">IFERROR(__xludf.DUMMYFUNCTION("""COMPUTED_VALUE"""),54)</f>
        <v>54</v>
      </c>
      <c r="CS26" s="100">
        <f ca="1">IFERROR(__xludf.DUMMYFUNCTION("""COMPUTED_VALUE"""),2)</f>
        <v>2</v>
      </c>
      <c r="CT26" s="100">
        <f ca="1">IFERROR(__xludf.DUMMYFUNCTION("""COMPUTED_VALUE"""),0)</f>
        <v>0</v>
      </c>
      <c r="CU26" s="100">
        <f ca="1">IFERROR(__xludf.DUMMYFUNCTION("""COMPUTED_VALUE"""),2)</f>
        <v>2</v>
      </c>
      <c r="CV26" s="96">
        <f ca="1">IFERROR(__xludf.DUMMYFUNCTION("""COMPUTED_VALUE"""),18)</f>
        <v>18</v>
      </c>
      <c r="CW26" s="96">
        <f ca="1">IFERROR(__xludf.DUMMYFUNCTION("""COMPUTED_VALUE"""),38)</f>
        <v>38</v>
      </c>
      <c r="CX26" s="97">
        <f ca="1">IFERROR(__xludf.DUMMYFUNCTION("""COMPUTED_VALUE"""),56)</f>
        <v>56</v>
      </c>
      <c r="CY26" s="28">
        <f>April!DE26</f>
        <v>0</v>
      </c>
      <c r="CZ26" s="28">
        <f>April!DF26</f>
        <v>0</v>
      </c>
      <c r="DA26" s="26">
        <f t="shared" si="175"/>
        <v>0</v>
      </c>
      <c r="DB26" s="25">
        <v>0</v>
      </c>
      <c r="DC26" s="25">
        <v>0</v>
      </c>
      <c r="DD26" s="26">
        <f t="shared" si="176"/>
        <v>0</v>
      </c>
      <c r="DE26" s="26">
        <f t="shared" ref="DE26:DF26" si="250">SUM(CY26+DB26)</f>
        <v>0</v>
      </c>
      <c r="DF26" s="26">
        <f t="shared" si="250"/>
        <v>0</v>
      </c>
      <c r="DG26" s="27">
        <f t="shared" si="178"/>
        <v>0</v>
      </c>
      <c r="DH26" s="30">
        <f>April!DN26</f>
        <v>11</v>
      </c>
      <c r="DI26" s="26">
        <f>April!DO26</f>
        <v>23</v>
      </c>
      <c r="DJ26" s="26">
        <f t="shared" si="179"/>
        <v>34</v>
      </c>
      <c r="DK26" s="66">
        <v>3</v>
      </c>
      <c r="DL26" s="67">
        <v>10</v>
      </c>
      <c r="DM26" s="26">
        <f t="shared" si="180"/>
        <v>13</v>
      </c>
      <c r="DN26" s="26">
        <f t="shared" ref="DN26:DO26" si="251">SUM(DH26+DK26)</f>
        <v>14</v>
      </c>
      <c r="DO26" s="26">
        <f t="shared" si="251"/>
        <v>33</v>
      </c>
      <c r="DP26" s="27">
        <f t="shared" si="182"/>
        <v>47</v>
      </c>
      <c r="DQ26" s="28">
        <f>April!DW26</f>
        <v>37</v>
      </c>
      <c r="DR26" s="28">
        <f>April!DX26</f>
        <v>54</v>
      </c>
      <c r="DS26" s="26">
        <f t="shared" si="183"/>
        <v>91</v>
      </c>
      <c r="DT26" s="68">
        <v>6</v>
      </c>
      <c r="DU26" s="59">
        <v>8</v>
      </c>
      <c r="DV26" s="26">
        <f t="shared" si="184"/>
        <v>14</v>
      </c>
      <c r="DW26" s="26">
        <f t="shared" ref="DW26:DX26" si="252">SUM(DQ26+DT26)</f>
        <v>43</v>
      </c>
      <c r="DX26" s="26">
        <f t="shared" si="252"/>
        <v>62</v>
      </c>
      <c r="DY26" s="27">
        <f t="shared" si="186"/>
        <v>105</v>
      </c>
      <c r="DZ26" s="30">
        <f>April!EF26</f>
        <v>24</v>
      </c>
      <c r="EA26" s="26">
        <f>April!EG26</f>
        <v>30</v>
      </c>
      <c r="EB26" s="26">
        <f t="shared" si="187"/>
        <v>54</v>
      </c>
      <c r="EC26" s="25">
        <v>1</v>
      </c>
      <c r="ED26" s="25">
        <v>7</v>
      </c>
      <c r="EE26" s="26">
        <f t="shared" si="188"/>
        <v>8</v>
      </c>
      <c r="EF26" s="26">
        <f t="shared" ref="EF26:EG26" si="253">SUM(DZ26+EC26)</f>
        <v>25</v>
      </c>
      <c r="EG26" s="26">
        <f t="shared" si="253"/>
        <v>37</v>
      </c>
      <c r="EH26" s="27">
        <f t="shared" si="190"/>
        <v>62</v>
      </c>
      <c r="EI26" s="30">
        <f>April!EO26</f>
        <v>62</v>
      </c>
      <c r="EJ26" s="26">
        <f>April!EP26</f>
        <v>109</v>
      </c>
      <c r="EK26" s="26">
        <f t="shared" si="191"/>
        <v>171</v>
      </c>
      <c r="EL26" s="25">
        <v>9</v>
      </c>
      <c r="EM26" s="25">
        <v>41</v>
      </c>
      <c r="EN26" s="26">
        <f t="shared" si="192"/>
        <v>50</v>
      </c>
      <c r="EO26" s="26">
        <f t="shared" ref="EO26:EP26" si="254">SUM(EI26+EL26)</f>
        <v>71</v>
      </c>
      <c r="EP26" s="26">
        <f t="shared" si="254"/>
        <v>150</v>
      </c>
      <c r="EQ26" s="27">
        <f t="shared" si="194"/>
        <v>221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30">
        <f>April!J27</f>
        <v>0</v>
      </c>
      <c r="E27" s="26">
        <f>April!K27</f>
        <v>0</v>
      </c>
      <c r="F27" s="26">
        <f t="shared" si="135"/>
        <v>0</v>
      </c>
      <c r="G27" s="68">
        <v>0</v>
      </c>
      <c r="H27" s="59">
        <v>0</v>
      </c>
      <c r="I27" s="26">
        <f t="shared" si="136"/>
        <v>0</v>
      </c>
      <c r="J27" s="26">
        <f t="shared" ref="J27:K27" si="255">SUM(D27+G27)</f>
        <v>0</v>
      </c>
      <c r="K27" s="26">
        <f t="shared" si="255"/>
        <v>0</v>
      </c>
      <c r="L27" s="27">
        <f t="shared" si="138"/>
        <v>0</v>
      </c>
      <c r="M27" s="28">
        <f>April!S27</f>
        <v>0</v>
      </c>
      <c r="N27" s="26">
        <f>April!T27</f>
        <v>1</v>
      </c>
      <c r="O27" s="26">
        <f t="shared" si="139"/>
        <v>1</v>
      </c>
      <c r="P27" s="25">
        <v>0</v>
      </c>
      <c r="Q27" s="25">
        <v>0</v>
      </c>
      <c r="R27" s="26">
        <f t="shared" si="140"/>
        <v>0</v>
      </c>
      <c r="S27" s="26">
        <f t="shared" ref="S27:T27" si="256">SUM(M27+P27)</f>
        <v>0</v>
      </c>
      <c r="T27" s="26">
        <f t="shared" si="256"/>
        <v>1</v>
      </c>
      <c r="U27" s="27">
        <f t="shared" si="142"/>
        <v>1</v>
      </c>
      <c r="V27" s="28">
        <f>April!AB27</f>
        <v>4</v>
      </c>
      <c r="W27" s="28">
        <f>April!AC27</f>
        <v>4</v>
      </c>
      <c r="X27" s="26">
        <f t="shared" si="143"/>
        <v>8</v>
      </c>
      <c r="Y27" s="68">
        <v>0</v>
      </c>
      <c r="Z27" s="59">
        <v>0</v>
      </c>
      <c r="AA27" s="26">
        <f t="shared" si="144"/>
        <v>0</v>
      </c>
      <c r="AB27" s="26">
        <f t="shared" ref="AB27:AC27" si="257">SUM(V27+Y27)</f>
        <v>4</v>
      </c>
      <c r="AC27" s="26">
        <f t="shared" si="257"/>
        <v>4</v>
      </c>
      <c r="AD27" s="27">
        <f t="shared" si="146"/>
        <v>8</v>
      </c>
      <c r="AE27" s="28">
        <f>April!AK27</f>
        <v>48</v>
      </c>
      <c r="AF27" s="28">
        <f>April!AL27</f>
        <v>127</v>
      </c>
      <c r="AG27" s="26">
        <f t="shared" si="147"/>
        <v>175</v>
      </c>
      <c r="AH27" s="25">
        <v>11</v>
      </c>
      <c r="AI27" s="25">
        <v>16</v>
      </c>
      <c r="AJ27" s="26">
        <f t="shared" si="148"/>
        <v>27</v>
      </c>
      <c r="AK27" s="26">
        <f t="shared" ref="AK27:AL27" si="258">SUM(AE27+AH27)</f>
        <v>59</v>
      </c>
      <c r="AL27" s="26">
        <f t="shared" si="258"/>
        <v>143</v>
      </c>
      <c r="AM27" s="27">
        <f t="shared" si="150"/>
        <v>202</v>
      </c>
      <c r="AN27" s="30">
        <f>April!AT27</f>
        <v>7</v>
      </c>
      <c r="AO27" s="26">
        <f>April!AU27</f>
        <v>9</v>
      </c>
      <c r="AP27" s="26">
        <f t="shared" si="151"/>
        <v>16</v>
      </c>
      <c r="AQ27" s="25">
        <v>2</v>
      </c>
      <c r="AR27" s="25">
        <v>0</v>
      </c>
      <c r="AS27" s="26">
        <f t="shared" si="152"/>
        <v>2</v>
      </c>
      <c r="AT27" s="26">
        <f t="shared" ref="AT27:AU27" si="259">SUM(AN27+AQ27)</f>
        <v>9</v>
      </c>
      <c r="AU27" s="26">
        <f t="shared" si="259"/>
        <v>9</v>
      </c>
      <c r="AV27" s="27">
        <f t="shared" si="154"/>
        <v>18</v>
      </c>
      <c r="AW27" s="28">
        <f>April!BC27</f>
        <v>31</v>
      </c>
      <c r="AX27" s="28">
        <f>April!BD27</f>
        <v>32</v>
      </c>
      <c r="AY27" s="26">
        <f t="shared" si="155"/>
        <v>63</v>
      </c>
      <c r="AZ27" s="25">
        <v>1</v>
      </c>
      <c r="BA27" s="25">
        <v>2</v>
      </c>
      <c r="BB27" s="26">
        <f t="shared" si="156"/>
        <v>3</v>
      </c>
      <c r="BC27" s="26">
        <f t="shared" ref="BC27:BD27" si="260">SUM(AW27+AZ27)</f>
        <v>32</v>
      </c>
      <c r="BD27" s="26">
        <f t="shared" si="260"/>
        <v>34</v>
      </c>
      <c r="BE27" s="27">
        <f t="shared" si="158"/>
        <v>66</v>
      </c>
      <c r="BF27" s="30">
        <f>April!BL27</f>
        <v>0</v>
      </c>
      <c r="BG27" s="26">
        <f>April!BM27</f>
        <v>0</v>
      </c>
      <c r="BH27" s="26">
        <f t="shared" si="159"/>
        <v>0</v>
      </c>
      <c r="BI27" s="48">
        <v>0</v>
      </c>
      <c r="BJ27" s="46">
        <v>0</v>
      </c>
      <c r="BK27" s="26">
        <f t="shared" si="160"/>
        <v>0</v>
      </c>
      <c r="BL27" s="26">
        <f t="shared" ref="BL27:BM27" si="261">SUM(BF27+BI27)</f>
        <v>0</v>
      </c>
      <c r="BM27" s="26">
        <f t="shared" si="261"/>
        <v>0</v>
      </c>
      <c r="BN27" s="27">
        <f t="shared" si="162"/>
        <v>0</v>
      </c>
      <c r="BO27" s="28">
        <f>April!BU27</f>
        <v>3</v>
      </c>
      <c r="BP27" s="28">
        <f>April!BV27</f>
        <v>2</v>
      </c>
      <c r="BQ27" s="26">
        <f t="shared" si="163"/>
        <v>5</v>
      </c>
      <c r="BR27" s="25">
        <v>1</v>
      </c>
      <c r="BS27" s="25">
        <v>0</v>
      </c>
      <c r="BT27" s="26">
        <f t="shared" si="164"/>
        <v>1</v>
      </c>
      <c r="BU27" s="26">
        <f t="shared" ref="BU27:BV27" si="262">SUM(BO27+BR27)</f>
        <v>4</v>
      </c>
      <c r="BV27" s="26">
        <f t="shared" si="262"/>
        <v>2</v>
      </c>
      <c r="BW27" s="27">
        <f t="shared" si="166"/>
        <v>6</v>
      </c>
      <c r="BX27" s="30">
        <f>April!CD27</f>
        <v>8</v>
      </c>
      <c r="BY27" s="26">
        <f>April!CE27</f>
        <v>9</v>
      </c>
      <c r="BZ27" s="26">
        <f t="shared" si="167"/>
        <v>17</v>
      </c>
      <c r="CA27" s="25">
        <v>1</v>
      </c>
      <c r="CB27" s="25">
        <v>3</v>
      </c>
      <c r="CC27" s="26">
        <f t="shared" si="168"/>
        <v>4</v>
      </c>
      <c r="CD27" s="26">
        <f t="shared" ref="CD27:CE27" si="263">SUM(BX27+CA27)</f>
        <v>9</v>
      </c>
      <c r="CE27" s="26">
        <f t="shared" si="263"/>
        <v>12</v>
      </c>
      <c r="CF27" s="27">
        <f t="shared" si="170"/>
        <v>21</v>
      </c>
      <c r="CG27" s="28">
        <f>April!CM27</f>
        <v>0</v>
      </c>
      <c r="CH27" s="28">
        <f>April!CN27</f>
        <v>3</v>
      </c>
      <c r="CI27" s="26">
        <f t="shared" si="171"/>
        <v>3</v>
      </c>
      <c r="CJ27" s="25">
        <v>0</v>
      </c>
      <c r="CK27" s="25">
        <v>1</v>
      </c>
      <c r="CL27" s="26">
        <f t="shared" si="172"/>
        <v>1</v>
      </c>
      <c r="CM27" s="26">
        <f t="shared" ref="CM27:CN27" si="264">SUM(CG27+CJ27)</f>
        <v>0</v>
      </c>
      <c r="CN27" s="26">
        <f t="shared" si="264"/>
        <v>4</v>
      </c>
      <c r="CO27" s="27">
        <f t="shared" si="174"/>
        <v>4</v>
      </c>
      <c r="CP27" s="95">
        <f ca="1">IFERROR(__xludf.DUMMYFUNCTION("""COMPUTED_VALUE"""),46)</f>
        <v>46</v>
      </c>
      <c r="CQ27" s="96">
        <f ca="1">IFERROR(__xludf.DUMMYFUNCTION("""COMPUTED_VALUE"""),70)</f>
        <v>70</v>
      </c>
      <c r="CR27" s="96">
        <f ca="1">IFERROR(__xludf.DUMMYFUNCTION("""COMPUTED_VALUE"""),116)</f>
        <v>116</v>
      </c>
      <c r="CS27" s="100">
        <f ca="1">IFERROR(__xludf.DUMMYFUNCTION("""COMPUTED_VALUE"""),5)</f>
        <v>5</v>
      </c>
      <c r="CT27" s="100">
        <f ca="1">IFERROR(__xludf.DUMMYFUNCTION("""COMPUTED_VALUE"""),8)</f>
        <v>8</v>
      </c>
      <c r="CU27" s="100">
        <f ca="1">IFERROR(__xludf.DUMMYFUNCTION("""COMPUTED_VALUE"""),13)</f>
        <v>13</v>
      </c>
      <c r="CV27" s="96">
        <f ca="1">IFERROR(__xludf.DUMMYFUNCTION("""COMPUTED_VALUE"""),51)</f>
        <v>51</v>
      </c>
      <c r="CW27" s="96">
        <f ca="1">IFERROR(__xludf.DUMMYFUNCTION("""COMPUTED_VALUE"""),78)</f>
        <v>78</v>
      </c>
      <c r="CX27" s="97">
        <f ca="1">IFERROR(__xludf.DUMMYFUNCTION("""COMPUTED_VALUE"""),129)</f>
        <v>129</v>
      </c>
      <c r="CY27" s="28">
        <f>April!DE27</f>
        <v>4</v>
      </c>
      <c r="CZ27" s="28">
        <f>April!DF27</f>
        <v>8</v>
      </c>
      <c r="DA27" s="26">
        <f t="shared" si="175"/>
        <v>12</v>
      </c>
      <c r="DB27" s="25">
        <v>0</v>
      </c>
      <c r="DC27" s="25">
        <v>2</v>
      </c>
      <c r="DD27" s="26">
        <f t="shared" si="176"/>
        <v>2</v>
      </c>
      <c r="DE27" s="26">
        <f t="shared" ref="DE27:DF27" si="265">SUM(CY27+DB27)</f>
        <v>4</v>
      </c>
      <c r="DF27" s="26">
        <f t="shared" si="265"/>
        <v>10</v>
      </c>
      <c r="DG27" s="27">
        <f t="shared" si="178"/>
        <v>14</v>
      </c>
      <c r="DH27" s="30">
        <f>April!DN27</f>
        <v>19</v>
      </c>
      <c r="DI27" s="26">
        <f>April!DO27</f>
        <v>25</v>
      </c>
      <c r="DJ27" s="26">
        <f t="shared" si="179"/>
        <v>44</v>
      </c>
      <c r="DK27" s="66">
        <v>9</v>
      </c>
      <c r="DL27" s="67">
        <v>15</v>
      </c>
      <c r="DM27" s="26">
        <f t="shared" si="180"/>
        <v>24</v>
      </c>
      <c r="DN27" s="26">
        <f t="shared" ref="DN27:DO27" si="266">SUM(DH27+DK27)</f>
        <v>28</v>
      </c>
      <c r="DO27" s="26">
        <f t="shared" si="266"/>
        <v>40</v>
      </c>
      <c r="DP27" s="27">
        <f t="shared" si="182"/>
        <v>68</v>
      </c>
      <c r="DQ27" s="28">
        <f>April!DW27</f>
        <v>37</v>
      </c>
      <c r="DR27" s="28">
        <f>April!DX27</f>
        <v>48</v>
      </c>
      <c r="DS27" s="26">
        <f t="shared" si="183"/>
        <v>85</v>
      </c>
      <c r="DT27" s="68">
        <v>3</v>
      </c>
      <c r="DU27" s="59">
        <v>6</v>
      </c>
      <c r="DV27" s="26">
        <f t="shared" si="184"/>
        <v>9</v>
      </c>
      <c r="DW27" s="26">
        <f t="shared" ref="DW27:DX27" si="267">SUM(DQ27+DT27)</f>
        <v>40</v>
      </c>
      <c r="DX27" s="26">
        <f t="shared" si="267"/>
        <v>54</v>
      </c>
      <c r="DY27" s="27">
        <f t="shared" si="186"/>
        <v>94</v>
      </c>
      <c r="DZ27" s="30">
        <f>April!EF27</f>
        <v>9</v>
      </c>
      <c r="EA27" s="26">
        <f>April!EG27</f>
        <v>8</v>
      </c>
      <c r="EB27" s="26">
        <f t="shared" si="187"/>
        <v>17</v>
      </c>
      <c r="EC27" s="26"/>
      <c r="ED27" s="25">
        <v>2</v>
      </c>
      <c r="EE27" s="26">
        <f t="shared" si="188"/>
        <v>2</v>
      </c>
      <c r="EF27" s="26">
        <f t="shared" ref="EF27:EG27" si="268">SUM(DZ27+EC27)</f>
        <v>9</v>
      </c>
      <c r="EG27" s="26">
        <f t="shared" si="268"/>
        <v>10</v>
      </c>
      <c r="EH27" s="27">
        <f t="shared" si="190"/>
        <v>19</v>
      </c>
      <c r="EI27" s="30">
        <f>April!EO27</f>
        <v>36</v>
      </c>
      <c r="EJ27" s="26">
        <f>April!EP27</f>
        <v>47</v>
      </c>
      <c r="EK27" s="26">
        <f t="shared" si="191"/>
        <v>83</v>
      </c>
      <c r="EL27" s="25">
        <v>6</v>
      </c>
      <c r="EM27" s="25">
        <v>7</v>
      </c>
      <c r="EN27" s="26">
        <f t="shared" si="192"/>
        <v>13</v>
      </c>
      <c r="EO27" s="26">
        <f t="shared" ref="EO27:EP27" si="269">SUM(EI27+EL27)</f>
        <v>42</v>
      </c>
      <c r="EP27" s="26">
        <f t="shared" si="269"/>
        <v>54</v>
      </c>
      <c r="EQ27" s="27">
        <f t="shared" si="194"/>
        <v>96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30">
        <f>April!J28</f>
        <v>0</v>
      </c>
      <c r="E28" s="26">
        <f>April!K28</f>
        <v>0</v>
      </c>
      <c r="F28" s="26">
        <f t="shared" si="135"/>
        <v>0</v>
      </c>
      <c r="G28" s="68">
        <v>0</v>
      </c>
      <c r="H28" s="59">
        <v>0</v>
      </c>
      <c r="I28" s="26">
        <f t="shared" si="136"/>
        <v>0</v>
      </c>
      <c r="J28" s="26">
        <f t="shared" ref="J28:K28" si="270">SUM(D28+G28)</f>
        <v>0</v>
      </c>
      <c r="K28" s="26">
        <f t="shared" si="270"/>
        <v>0</v>
      </c>
      <c r="L28" s="27">
        <f t="shared" si="138"/>
        <v>0</v>
      </c>
      <c r="M28" s="28">
        <f>April!S28</f>
        <v>0</v>
      </c>
      <c r="N28" s="26">
        <f>April!T28</f>
        <v>0</v>
      </c>
      <c r="O28" s="26">
        <f t="shared" si="139"/>
        <v>0</v>
      </c>
      <c r="P28" s="25">
        <v>0</v>
      </c>
      <c r="Q28" s="25">
        <v>0</v>
      </c>
      <c r="R28" s="26">
        <f t="shared" si="140"/>
        <v>0</v>
      </c>
      <c r="S28" s="26">
        <f t="shared" ref="S28:T28" si="271">SUM(M28+P28)</f>
        <v>0</v>
      </c>
      <c r="T28" s="26">
        <f t="shared" si="271"/>
        <v>0</v>
      </c>
      <c r="U28" s="27">
        <f t="shared" si="142"/>
        <v>0</v>
      </c>
      <c r="V28" s="28">
        <f>April!AB28</f>
        <v>4</v>
      </c>
      <c r="W28" s="28">
        <f>April!AC28</f>
        <v>4</v>
      </c>
      <c r="X28" s="26">
        <f t="shared" si="143"/>
        <v>8</v>
      </c>
      <c r="Y28" s="68">
        <v>0</v>
      </c>
      <c r="Z28" s="59">
        <v>0</v>
      </c>
      <c r="AA28" s="26">
        <f t="shared" si="144"/>
        <v>0</v>
      </c>
      <c r="AB28" s="26">
        <f t="shared" ref="AB28:AC28" si="272">SUM(V28+Y28)</f>
        <v>4</v>
      </c>
      <c r="AC28" s="26">
        <f t="shared" si="272"/>
        <v>4</v>
      </c>
      <c r="AD28" s="27">
        <f t="shared" si="146"/>
        <v>8</v>
      </c>
      <c r="AE28" s="28">
        <f>April!AK28</f>
        <v>48</v>
      </c>
      <c r="AF28" s="28">
        <f>April!AL28</f>
        <v>127</v>
      </c>
      <c r="AG28" s="26">
        <f t="shared" si="147"/>
        <v>175</v>
      </c>
      <c r="AH28" s="25">
        <v>11</v>
      </c>
      <c r="AI28" s="25">
        <v>16</v>
      </c>
      <c r="AJ28" s="26">
        <f t="shared" si="148"/>
        <v>27</v>
      </c>
      <c r="AK28" s="26">
        <f t="shared" ref="AK28:AL28" si="273">SUM(AE28+AH28)</f>
        <v>59</v>
      </c>
      <c r="AL28" s="26">
        <f t="shared" si="273"/>
        <v>143</v>
      </c>
      <c r="AM28" s="27">
        <f t="shared" si="150"/>
        <v>202</v>
      </c>
      <c r="AN28" s="30">
        <f>April!AT28</f>
        <v>7</v>
      </c>
      <c r="AO28" s="26">
        <f>April!AU28</f>
        <v>9</v>
      </c>
      <c r="AP28" s="26">
        <f t="shared" si="151"/>
        <v>16</v>
      </c>
      <c r="AQ28" s="25">
        <v>2</v>
      </c>
      <c r="AR28" s="25">
        <v>0</v>
      </c>
      <c r="AS28" s="26">
        <f t="shared" si="152"/>
        <v>2</v>
      </c>
      <c r="AT28" s="26">
        <f t="shared" ref="AT28:AU28" si="274">SUM(AN28+AQ28)</f>
        <v>9</v>
      </c>
      <c r="AU28" s="26">
        <f t="shared" si="274"/>
        <v>9</v>
      </c>
      <c r="AV28" s="27">
        <f t="shared" si="154"/>
        <v>18</v>
      </c>
      <c r="AW28" s="28">
        <f>April!BC28</f>
        <v>0</v>
      </c>
      <c r="AX28" s="28">
        <f>April!BD28</f>
        <v>0</v>
      </c>
      <c r="AY28" s="26">
        <f t="shared" si="155"/>
        <v>0</v>
      </c>
      <c r="AZ28" s="25">
        <v>0</v>
      </c>
      <c r="BA28" s="25">
        <v>0</v>
      </c>
      <c r="BB28" s="26">
        <f t="shared" si="156"/>
        <v>0</v>
      </c>
      <c r="BC28" s="26">
        <f t="shared" ref="BC28:BD28" si="275">SUM(AW28+AZ28)</f>
        <v>0</v>
      </c>
      <c r="BD28" s="26">
        <f t="shared" si="275"/>
        <v>0</v>
      </c>
      <c r="BE28" s="27">
        <f t="shared" si="158"/>
        <v>0</v>
      </c>
      <c r="BF28" s="30">
        <f>April!BL28</f>
        <v>3</v>
      </c>
      <c r="BG28" s="26">
        <f>April!BM28</f>
        <v>3</v>
      </c>
      <c r="BH28" s="26">
        <f t="shared" si="159"/>
        <v>6</v>
      </c>
      <c r="BI28" s="48">
        <v>0</v>
      </c>
      <c r="BJ28" s="46">
        <v>0</v>
      </c>
      <c r="BK28" s="26">
        <f t="shared" si="160"/>
        <v>0</v>
      </c>
      <c r="BL28" s="26">
        <f t="shared" ref="BL28:BM28" si="276">SUM(BF28+BI28)</f>
        <v>3</v>
      </c>
      <c r="BM28" s="26">
        <f t="shared" si="276"/>
        <v>3</v>
      </c>
      <c r="BN28" s="27">
        <f t="shared" si="162"/>
        <v>6</v>
      </c>
      <c r="BO28" s="28">
        <f>April!BU28</f>
        <v>2</v>
      </c>
      <c r="BP28" s="28">
        <f>April!BV28</f>
        <v>1</v>
      </c>
      <c r="BQ28" s="26">
        <f t="shared" si="163"/>
        <v>3</v>
      </c>
      <c r="BR28" s="25">
        <v>1</v>
      </c>
      <c r="BS28" s="25">
        <v>0</v>
      </c>
      <c r="BT28" s="26">
        <f t="shared" si="164"/>
        <v>1</v>
      </c>
      <c r="BU28" s="26">
        <f t="shared" ref="BU28:BV28" si="277">SUM(BO28+BR28)</f>
        <v>3</v>
      </c>
      <c r="BV28" s="26">
        <f t="shared" si="277"/>
        <v>1</v>
      </c>
      <c r="BW28" s="27">
        <f t="shared" si="166"/>
        <v>4</v>
      </c>
      <c r="BX28" s="30">
        <f>April!CD28</f>
        <v>8</v>
      </c>
      <c r="BY28" s="26">
        <f>April!CE28</f>
        <v>9</v>
      </c>
      <c r="BZ28" s="26">
        <f t="shared" si="167"/>
        <v>17</v>
      </c>
      <c r="CA28" s="25">
        <v>1</v>
      </c>
      <c r="CB28" s="25">
        <v>3</v>
      </c>
      <c r="CC28" s="26">
        <f t="shared" si="168"/>
        <v>4</v>
      </c>
      <c r="CD28" s="26">
        <f t="shared" ref="CD28:CE28" si="278">SUM(BX28+CA28)</f>
        <v>9</v>
      </c>
      <c r="CE28" s="26">
        <f t="shared" si="278"/>
        <v>12</v>
      </c>
      <c r="CF28" s="27">
        <f t="shared" si="170"/>
        <v>21</v>
      </c>
      <c r="CG28" s="28">
        <f>April!CM28</f>
        <v>0</v>
      </c>
      <c r="CH28" s="28">
        <f>April!CN28</f>
        <v>3</v>
      </c>
      <c r="CI28" s="26">
        <f t="shared" si="171"/>
        <v>3</v>
      </c>
      <c r="CJ28" s="25">
        <v>0</v>
      </c>
      <c r="CK28" s="25">
        <v>1</v>
      </c>
      <c r="CL28" s="26">
        <f t="shared" si="172"/>
        <v>1</v>
      </c>
      <c r="CM28" s="26">
        <f t="shared" ref="CM28:CN28" si="279">SUM(CG28+CJ28)</f>
        <v>0</v>
      </c>
      <c r="CN28" s="26">
        <f t="shared" si="279"/>
        <v>4</v>
      </c>
      <c r="CO28" s="27">
        <f t="shared" si="174"/>
        <v>4</v>
      </c>
      <c r="CP28" s="95">
        <f ca="1">IFERROR(__xludf.DUMMYFUNCTION("""COMPUTED_VALUE"""),46)</f>
        <v>46</v>
      </c>
      <c r="CQ28" s="96">
        <f ca="1">IFERROR(__xludf.DUMMYFUNCTION("""COMPUTED_VALUE"""),70)</f>
        <v>70</v>
      </c>
      <c r="CR28" s="96">
        <f ca="1">IFERROR(__xludf.DUMMYFUNCTION("""COMPUTED_VALUE"""),116)</f>
        <v>116</v>
      </c>
      <c r="CS28" s="100">
        <f ca="1">IFERROR(__xludf.DUMMYFUNCTION("""COMPUTED_VALUE"""),5)</f>
        <v>5</v>
      </c>
      <c r="CT28" s="100">
        <f ca="1">IFERROR(__xludf.DUMMYFUNCTION("""COMPUTED_VALUE"""),8)</f>
        <v>8</v>
      </c>
      <c r="CU28" s="100">
        <f ca="1">IFERROR(__xludf.DUMMYFUNCTION("""COMPUTED_VALUE"""),13)</f>
        <v>13</v>
      </c>
      <c r="CV28" s="96">
        <f ca="1">IFERROR(__xludf.DUMMYFUNCTION("""COMPUTED_VALUE"""),51)</f>
        <v>51</v>
      </c>
      <c r="CW28" s="96">
        <f ca="1">IFERROR(__xludf.DUMMYFUNCTION("""COMPUTED_VALUE"""),78)</f>
        <v>78</v>
      </c>
      <c r="CX28" s="97">
        <f ca="1">IFERROR(__xludf.DUMMYFUNCTION("""COMPUTED_VALUE"""),129)</f>
        <v>129</v>
      </c>
      <c r="CY28" s="28">
        <f>April!DE28</f>
        <v>4</v>
      </c>
      <c r="CZ28" s="39">
        <v>8</v>
      </c>
      <c r="DA28" s="26">
        <f t="shared" si="175"/>
        <v>12</v>
      </c>
      <c r="DB28" s="25">
        <v>0</v>
      </c>
      <c r="DC28" s="25">
        <v>2</v>
      </c>
      <c r="DD28" s="26">
        <f t="shared" si="176"/>
        <v>2</v>
      </c>
      <c r="DE28" s="26">
        <f t="shared" ref="DE28:DF28" si="280">SUM(CY28+DB28)</f>
        <v>4</v>
      </c>
      <c r="DF28" s="26">
        <f t="shared" si="280"/>
        <v>10</v>
      </c>
      <c r="DG28" s="27">
        <f t="shared" si="178"/>
        <v>14</v>
      </c>
      <c r="DH28" s="30">
        <f>April!DN28</f>
        <v>24</v>
      </c>
      <c r="DI28" s="26">
        <f>April!DO28</f>
        <v>36</v>
      </c>
      <c r="DJ28" s="26">
        <f t="shared" si="179"/>
        <v>60</v>
      </c>
      <c r="DK28" s="66">
        <v>9</v>
      </c>
      <c r="DL28" s="67">
        <v>15</v>
      </c>
      <c r="DM28" s="26">
        <f t="shared" si="180"/>
        <v>24</v>
      </c>
      <c r="DN28" s="26">
        <f t="shared" ref="DN28:DO28" si="281">SUM(DH28+DK28)</f>
        <v>33</v>
      </c>
      <c r="DO28" s="26">
        <f t="shared" si="281"/>
        <v>51</v>
      </c>
      <c r="DP28" s="27">
        <f t="shared" si="182"/>
        <v>84</v>
      </c>
      <c r="DQ28" s="28">
        <f>April!DW28</f>
        <v>37</v>
      </c>
      <c r="DR28" s="28">
        <f>April!DX28</f>
        <v>48</v>
      </c>
      <c r="DS28" s="26">
        <f t="shared" si="183"/>
        <v>85</v>
      </c>
      <c r="DT28" s="68">
        <v>3</v>
      </c>
      <c r="DU28" s="59">
        <v>6</v>
      </c>
      <c r="DV28" s="26">
        <f t="shared" si="184"/>
        <v>9</v>
      </c>
      <c r="DW28" s="26">
        <f t="shared" ref="DW28:DX28" si="282">SUM(DQ28+DT28)</f>
        <v>40</v>
      </c>
      <c r="DX28" s="26">
        <f t="shared" si="282"/>
        <v>54</v>
      </c>
      <c r="DY28" s="27">
        <f t="shared" si="186"/>
        <v>94</v>
      </c>
      <c r="DZ28" s="30">
        <f>April!EF28</f>
        <v>9</v>
      </c>
      <c r="EA28" s="26">
        <f>April!EG28</f>
        <v>8</v>
      </c>
      <c r="EB28" s="26">
        <f t="shared" si="187"/>
        <v>17</v>
      </c>
      <c r="EC28" s="26"/>
      <c r="ED28" s="25">
        <v>2</v>
      </c>
      <c r="EE28" s="26">
        <f t="shared" si="188"/>
        <v>2</v>
      </c>
      <c r="EF28" s="26">
        <f t="shared" ref="EF28:EG28" si="283">SUM(DZ28+EC28)</f>
        <v>9</v>
      </c>
      <c r="EG28" s="26">
        <f t="shared" si="283"/>
        <v>10</v>
      </c>
      <c r="EH28" s="27">
        <f t="shared" si="190"/>
        <v>19</v>
      </c>
      <c r="EI28" s="30">
        <f>April!EO28</f>
        <v>35</v>
      </c>
      <c r="EJ28" s="26">
        <f>April!EP28</f>
        <v>43</v>
      </c>
      <c r="EK28" s="26">
        <f t="shared" si="191"/>
        <v>78</v>
      </c>
      <c r="EL28" s="25">
        <v>7</v>
      </c>
      <c r="EM28" s="25">
        <v>7</v>
      </c>
      <c r="EN28" s="26">
        <f t="shared" si="192"/>
        <v>14</v>
      </c>
      <c r="EO28" s="26">
        <f t="shared" ref="EO28:EP28" si="284">SUM(EI28+EL28)</f>
        <v>42</v>
      </c>
      <c r="EP28" s="26">
        <f t="shared" si="284"/>
        <v>50</v>
      </c>
      <c r="EQ28" s="27">
        <f t="shared" si="194"/>
        <v>92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30">
        <f>April!J29</f>
        <v>38</v>
      </c>
      <c r="E29" s="26">
        <f>April!K29</f>
        <v>80</v>
      </c>
      <c r="F29" s="26">
        <f t="shared" si="135"/>
        <v>118</v>
      </c>
      <c r="G29" s="68">
        <v>5</v>
      </c>
      <c r="H29" s="59">
        <v>21</v>
      </c>
      <c r="I29" s="26">
        <f t="shared" si="136"/>
        <v>26</v>
      </c>
      <c r="J29" s="26">
        <f t="shared" ref="J29:K29" si="285">SUM(D29+G29)</f>
        <v>43</v>
      </c>
      <c r="K29" s="26">
        <f t="shared" si="285"/>
        <v>101</v>
      </c>
      <c r="L29" s="27">
        <f t="shared" si="138"/>
        <v>144</v>
      </c>
      <c r="M29" s="28">
        <f>April!S29</f>
        <v>24</v>
      </c>
      <c r="N29" s="26">
        <f>April!T29</f>
        <v>47</v>
      </c>
      <c r="O29" s="26">
        <f t="shared" si="139"/>
        <v>71</v>
      </c>
      <c r="P29" s="25">
        <v>2</v>
      </c>
      <c r="Q29" s="25">
        <v>11</v>
      </c>
      <c r="R29" s="26">
        <f t="shared" si="140"/>
        <v>13</v>
      </c>
      <c r="S29" s="26">
        <f t="shared" ref="S29:T29" si="286">SUM(M29+P29)</f>
        <v>26</v>
      </c>
      <c r="T29" s="26">
        <f t="shared" si="286"/>
        <v>58</v>
      </c>
      <c r="U29" s="27">
        <f t="shared" si="142"/>
        <v>84</v>
      </c>
      <c r="V29" s="28">
        <f>April!AB29</f>
        <v>68</v>
      </c>
      <c r="W29" s="28">
        <f>April!AC29</f>
        <v>174</v>
      </c>
      <c r="X29" s="26">
        <f t="shared" si="143"/>
        <v>242</v>
      </c>
      <c r="Y29" s="68">
        <v>16</v>
      </c>
      <c r="Z29" s="59">
        <v>46</v>
      </c>
      <c r="AA29" s="26">
        <f t="shared" si="144"/>
        <v>62</v>
      </c>
      <c r="AB29" s="26">
        <f t="shared" ref="AB29:AC29" si="287">SUM(V29+Y29)</f>
        <v>84</v>
      </c>
      <c r="AC29" s="26">
        <f t="shared" si="287"/>
        <v>220</v>
      </c>
      <c r="AD29" s="27">
        <f t="shared" si="146"/>
        <v>304</v>
      </c>
      <c r="AE29" s="28">
        <f>April!AK29</f>
        <v>87</v>
      </c>
      <c r="AF29" s="28">
        <f>April!AL29</f>
        <v>236</v>
      </c>
      <c r="AG29" s="26">
        <f t="shared" si="147"/>
        <v>323</v>
      </c>
      <c r="AH29" s="25">
        <v>25</v>
      </c>
      <c r="AI29" s="25">
        <v>62</v>
      </c>
      <c r="AJ29" s="26">
        <f t="shared" si="148"/>
        <v>87</v>
      </c>
      <c r="AK29" s="26">
        <f t="shared" ref="AK29:AL29" si="288">SUM(AE29+AH29)</f>
        <v>112</v>
      </c>
      <c r="AL29" s="26">
        <f t="shared" si="288"/>
        <v>298</v>
      </c>
      <c r="AM29" s="27">
        <f t="shared" si="150"/>
        <v>410</v>
      </c>
      <c r="AN29" s="30">
        <f>April!AT29</f>
        <v>73</v>
      </c>
      <c r="AO29" s="26">
        <f>April!AU29</f>
        <v>188</v>
      </c>
      <c r="AP29" s="26">
        <f t="shared" si="151"/>
        <v>261</v>
      </c>
      <c r="AQ29" s="25">
        <v>25</v>
      </c>
      <c r="AR29" s="25">
        <v>86</v>
      </c>
      <c r="AS29" s="26">
        <f t="shared" si="152"/>
        <v>111</v>
      </c>
      <c r="AT29" s="26">
        <f t="shared" ref="AT29:AU29" si="289">SUM(AN29+AQ29)</f>
        <v>98</v>
      </c>
      <c r="AU29" s="26">
        <f t="shared" si="289"/>
        <v>274</v>
      </c>
      <c r="AV29" s="27">
        <f t="shared" si="154"/>
        <v>372</v>
      </c>
      <c r="AW29" s="28">
        <f>April!BC29</f>
        <v>185</v>
      </c>
      <c r="AX29" s="28">
        <f>April!BD29</f>
        <v>376</v>
      </c>
      <c r="AY29" s="26">
        <f t="shared" si="155"/>
        <v>561</v>
      </c>
      <c r="AZ29" s="25">
        <v>31</v>
      </c>
      <c r="BA29" s="25">
        <v>94</v>
      </c>
      <c r="BB29" s="26">
        <f t="shared" si="156"/>
        <v>125</v>
      </c>
      <c r="BC29" s="26">
        <f t="shared" ref="BC29:BD29" si="290">SUM(AW29+AZ29)</f>
        <v>216</v>
      </c>
      <c r="BD29" s="26">
        <f t="shared" si="290"/>
        <v>470</v>
      </c>
      <c r="BE29" s="27">
        <f t="shared" si="158"/>
        <v>686</v>
      </c>
      <c r="BF29" s="30">
        <f>April!BL29</f>
        <v>5</v>
      </c>
      <c r="BG29" s="26">
        <f>April!BM29</f>
        <v>30</v>
      </c>
      <c r="BH29" s="26">
        <f t="shared" si="159"/>
        <v>35</v>
      </c>
      <c r="BI29" s="48">
        <v>6</v>
      </c>
      <c r="BJ29" s="46">
        <v>21</v>
      </c>
      <c r="BK29" s="26">
        <f t="shared" si="160"/>
        <v>27</v>
      </c>
      <c r="BL29" s="26">
        <f t="shared" ref="BL29:BM29" si="291">SUM(BF29+BI29)</f>
        <v>11</v>
      </c>
      <c r="BM29" s="26">
        <f t="shared" si="291"/>
        <v>51</v>
      </c>
      <c r="BN29" s="27">
        <f t="shared" si="162"/>
        <v>62</v>
      </c>
      <c r="BO29" s="28">
        <f>April!BU29</f>
        <v>32</v>
      </c>
      <c r="BP29" s="28">
        <f>April!BV29</f>
        <v>79</v>
      </c>
      <c r="BQ29" s="26">
        <f t="shared" si="163"/>
        <v>111</v>
      </c>
      <c r="BR29" s="25">
        <v>7</v>
      </c>
      <c r="BS29" s="25">
        <v>17</v>
      </c>
      <c r="BT29" s="26">
        <f t="shared" si="164"/>
        <v>24</v>
      </c>
      <c r="BU29" s="26">
        <f t="shared" ref="BU29:BV29" si="292">SUM(BO29+BR29)</f>
        <v>39</v>
      </c>
      <c r="BV29" s="26">
        <f t="shared" si="292"/>
        <v>96</v>
      </c>
      <c r="BW29" s="27">
        <f t="shared" si="166"/>
        <v>135</v>
      </c>
      <c r="BX29" s="30">
        <f>April!CD29</f>
        <v>42</v>
      </c>
      <c r="BY29" s="26">
        <f>April!CE29</f>
        <v>99</v>
      </c>
      <c r="BZ29" s="26">
        <f t="shared" si="167"/>
        <v>141</v>
      </c>
      <c r="CA29" s="25">
        <v>26</v>
      </c>
      <c r="CB29" s="25">
        <v>65</v>
      </c>
      <c r="CC29" s="26">
        <f t="shared" si="168"/>
        <v>91</v>
      </c>
      <c r="CD29" s="26">
        <f t="shared" ref="CD29:CE29" si="293">SUM(BX29+CA29)</f>
        <v>68</v>
      </c>
      <c r="CE29" s="26">
        <f t="shared" si="293"/>
        <v>164</v>
      </c>
      <c r="CF29" s="27">
        <f t="shared" si="170"/>
        <v>232</v>
      </c>
      <c r="CG29" s="28">
        <f>April!CM29</f>
        <v>66</v>
      </c>
      <c r="CH29" s="28">
        <f>April!CN29</f>
        <v>180</v>
      </c>
      <c r="CI29" s="26">
        <f t="shared" si="171"/>
        <v>246</v>
      </c>
      <c r="CJ29" s="25">
        <v>30</v>
      </c>
      <c r="CK29" s="25">
        <v>114</v>
      </c>
      <c r="CL29" s="26">
        <f t="shared" si="172"/>
        <v>144</v>
      </c>
      <c r="CM29" s="26">
        <f t="shared" ref="CM29:CN29" si="294">SUM(CG29+CJ29)</f>
        <v>96</v>
      </c>
      <c r="CN29" s="26">
        <f t="shared" si="294"/>
        <v>294</v>
      </c>
      <c r="CO29" s="27">
        <f t="shared" si="174"/>
        <v>390</v>
      </c>
      <c r="CP29" s="95">
        <f ca="1">IFERROR(__xludf.DUMMYFUNCTION("""COMPUTED_VALUE"""),45)</f>
        <v>45</v>
      </c>
      <c r="CQ29" s="96">
        <f ca="1">IFERROR(__xludf.DUMMYFUNCTION("""COMPUTED_VALUE"""),103)</f>
        <v>103</v>
      </c>
      <c r="CR29" s="96">
        <f ca="1">IFERROR(__xludf.DUMMYFUNCTION("""COMPUTED_VALUE"""),148)</f>
        <v>148</v>
      </c>
      <c r="CS29" s="100">
        <f ca="1">IFERROR(__xludf.DUMMYFUNCTION("""COMPUTED_VALUE"""),16)</f>
        <v>16</v>
      </c>
      <c r="CT29" s="100">
        <f ca="1">IFERROR(__xludf.DUMMYFUNCTION("""COMPUTED_VALUE"""),18)</f>
        <v>18</v>
      </c>
      <c r="CU29" s="100">
        <f ca="1">IFERROR(__xludf.DUMMYFUNCTION("""COMPUTED_VALUE"""),34)</f>
        <v>34</v>
      </c>
      <c r="CV29" s="96">
        <f ca="1">IFERROR(__xludf.DUMMYFUNCTION("""COMPUTED_VALUE"""),61)</f>
        <v>61</v>
      </c>
      <c r="CW29" s="96">
        <f ca="1">IFERROR(__xludf.DUMMYFUNCTION("""COMPUTED_VALUE"""),121)</f>
        <v>121</v>
      </c>
      <c r="CX29" s="97">
        <f ca="1">IFERROR(__xludf.DUMMYFUNCTION("""COMPUTED_VALUE"""),182)</f>
        <v>182</v>
      </c>
      <c r="CY29" s="28">
        <f>April!DE29</f>
        <v>14</v>
      </c>
      <c r="CZ29" s="28">
        <f>April!DF29</f>
        <v>42</v>
      </c>
      <c r="DA29" s="26">
        <f t="shared" si="175"/>
        <v>56</v>
      </c>
      <c r="DB29" s="25">
        <v>6</v>
      </c>
      <c r="DC29" s="25">
        <v>13</v>
      </c>
      <c r="DD29" s="26">
        <f t="shared" si="176"/>
        <v>19</v>
      </c>
      <c r="DE29" s="26">
        <f t="shared" ref="DE29:DF29" si="295">SUM(CY29+DB29)</f>
        <v>20</v>
      </c>
      <c r="DF29" s="26">
        <f t="shared" si="295"/>
        <v>55</v>
      </c>
      <c r="DG29" s="27">
        <f t="shared" si="178"/>
        <v>75</v>
      </c>
      <c r="DH29" s="30">
        <f>April!DN29</f>
        <v>129</v>
      </c>
      <c r="DI29" s="26">
        <f>April!DO29</f>
        <v>299</v>
      </c>
      <c r="DJ29" s="26">
        <f t="shared" si="179"/>
        <v>428</v>
      </c>
      <c r="DK29" s="66">
        <v>12</v>
      </c>
      <c r="DL29" s="67">
        <v>45</v>
      </c>
      <c r="DM29" s="26">
        <f t="shared" si="180"/>
        <v>57</v>
      </c>
      <c r="DN29" s="26">
        <f t="shared" ref="DN29:DO29" si="296">SUM(DH29+DK29)</f>
        <v>141</v>
      </c>
      <c r="DO29" s="26">
        <f t="shared" si="296"/>
        <v>344</v>
      </c>
      <c r="DP29" s="27">
        <f t="shared" si="182"/>
        <v>485</v>
      </c>
      <c r="DQ29" s="28">
        <f>April!DW29</f>
        <v>49</v>
      </c>
      <c r="DR29" s="28">
        <f>April!DX29</f>
        <v>103</v>
      </c>
      <c r="DS29" s="26">
        <f t="shared" si="183"/>
        <v>152</v>
      </c>
      <c r="DT29" s="68">
        <v>11</v>
      </c>
      <c r="DU29" s="59">
        <v>20</v>
      </c>
      <c r="DV29" s="26">
        <f t="shared" si="184"/>
        <v>31</v>
      </c>
      <c r="DW29" s="26">
        <f t="shared" ref="DW29:DX29" si="297">SUM(DQ29+DT29)</f>
        <v>60</v>
      </c>
      <c r="DX29" s="26">
        <f t="shared" si="297"/>
        <v>123</v>
      </c>
      <c r="DY29" s="27">
        <f t="shared" si="186"/>
        <v>183</v>
      </c>
      <c r="DZ29" s="30">
        <f>April!EF29</f>
        <v>68</v>
      </c>
      <c r="EA29" s="26">
        <f>April!EG29</f>
        <v>134</v>
      </c>
      <c r="EB29" s="26">
        <f t="shared" si="187"/>
        <v>202</v>
      </c>
      <c r="EC29" s="25">
        <v>14</v>
      </c>
      <c r="ED29" s="25">
        <v>30</v>
      </c>
      <c r="EE29" s="26">
        <f t="shared" si="188"/>
        <v>44</v>
      </c>
      <c r="EF29" s="26">
        <f t="shared" ref="EF29:EG29" si="298">SUM(DZ29+EC29)</f>
        <v>82</v>
      </c>
      <c r="EG29" s="26">
        <f t="shared" si="298"/>
        <v>164</v>
      </c>
      <c r="EH29" s="27">
        <f t="shared" si="190"/>
        <v>246</v>
      </c>
      <c r="EI29" s="30">
        <f>April!EO29</f>
        <v>51</v>
      </c>
      <c r="EJ29" s="26">
        <f>April!EP29</f>
        <v>86</v>
      </c>
      <c r="EK29" s="26">
        <f t="shared" si="191"/>
        <v>137</v>
      </c>
      <c r="EL29" s="25">
        <v>11</v>
      </c>
      <c r="EM29" s="25">
        <v>36</v>
      </c>
      <c r="EN29" s="26">
        <f t="shared" si="192"/>
        <v>47</v>
      </c>
      <c r="EO29" s="26">
        <f t="shared" ref="EO29:EP29" si="299">SUM(EI29+EL29)</f>
        <v>62</v>
      </c>
      <c r="EP29" s="26">
        <f t="shared" si="299"/>
        <v>122</v>
      </c>
      <c r="EQ29" s="27">
        <f t="shared" si="194"/>
        <v>184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30">
        <f>April!J30</f>
        <v>0</v>
      </c>
      <c r="E30" s="26">
        <f>April!K30</f>
        <v>0</v>
      </c>
      <c r="F30" s="26">
        <f t="shared" si="135"/>
        <v>0</v>
      </c>
      <c r="G30" s="68">
        <v>0</v>
      </c>
      <c r="H30" s="59">
        <v>0</v>
      </c>
      <c r="I30" s="26">
        <f t="shared" si="136"/>
        <v>0</v>
      </c>
      <c r="J30" s="26">
        <f t="shared" ref="J30:K30" si="300">SUM(D30+G30)</f>
        <v>0</v>
      </c>
      <c r="K30" s="26">
        <f t="shared" si="300"/>
        <v>0</v>
      </c>
      <c r="L30" s="27">
        <f t="shared" si="138"/>
        <v>0</v>
      </c>
      <c r="M30" s="28">
        <f>April!S30</f>
        <v>0</v>
      </c>
      <c r="N30" s="26">
        <f>April!T30</f>
        <v>0</v>
      </c>
      <c r="O30" s="26">
        <f t="shared" si="139"/>
        <v>0</v>
      </c>
      <c r="P30" s="26"/>
      <c r="Q30" s="26"/>
      <c r="R30" s="26">
        <f t="shared" si="140"/>
        <v>0</v>
      </c>
      <c r="S30" s="26">
        <f t="shared" ref="S30:T30" si="301">SUM(M30+P30)</f>
        <v>0</v>
      </c>
      <c r="T30" s="26">
        <f t="shared" si="301"/>
        <v>0</v>
      </c>
      <c r="U30" s="27">
        <f t="shared" si="142"/>
        <v>0</v>
      </c>
      <c r="V30" s="28">
        <f>April!AB30</f>
        <v>0</v>
      </c>
      <c r="W30" s="28">
        <f>April!AC30</f>
        <v>2</v>
      </c>
      <c r="X30" s="26">
        <f t="shared" si="143"/>
        <v>2</v>
      </c>
      <c r="Y30" s="26"/>
      <c r="Z30" s="26"/>
      <c r="AA30" s="26">
        <f t="shared" si="144"/>
        <v>0</v>
      </c>
      <c r="AB30" s="26">
        <f t="shared" ref="AB30:AC30" si="302">SUM(V30+Y30)</f>
        <v>0</v>
      </c>
      <c r="AC30" s="26">
        <f t="shared" si="302"/>
        <v>2</v>
      </c>
      <c r="AD30" s="27">
        <f t="shared" si="146"/>
        <v>2</v>
      </c>
      <c r="AE30" s="28">
        <f>April!AK30</f>
        <v>17</v>
      </c>
      <c r="AF30" s="28">
        <f>April!AL30</f>
        <v>33</v>
      </c>
      <c r="AG30" s="26">
        <f t="shared" si="147"/>
        <v>50</v>
      </c>
      <c r="AH30" s="25">
        <v>0</v>
      </c>
      <c r="AI30" s="25">
        <v>3</v>
      </c>
      <c r="AJ30" s="26">
        <f t="shared" si="148"/>
        <v>3</v>
      </c>
      <c r="AK30" s="26">
        <f t="shared" ref="AK30:AL30" si="303">SUM(AE30+AH30)</f>
        <v>17</v>
      </c>
      <c r="AL30" s="26">
        <f t="shared" si="303"/>
        <v>36</v>
      </c>
      <c r="AM30" s="27">
        <f t="shared" si="150"/>
        <v>53</v>
      </c>
      <c r="AN30" s="30">
        <f>April!AT30</f>
        <v>5</v>
      </c>
      <c r="AO30" s="26">
        <f>April!AU30</f>
        <v>3</v>
      </c>
      <c r="AP30" s="26">
        <f t="shared" si="151"/>
        <v>8</v>
      </c>
      <c r="AQ30" s="25">
        <v>4</v>
      </c>
      <c r="AR30" s="25">
        <v>4</v>
      </c>
      <c r="AS30" s="26">
        <f t="shared" si="152"/>
        <v>8</v>
      </c>
      <c r="AT30" s="26">
        <f t="shared" ref="AT30:AU30" si="304">SUM(AN30+AQ30)</f>
        <v>9</v>
      </c>
      <c r="AU30" s="26">
        <f t="shared" si="304"/>
        <v>7</v>
      </c>
      <c r="AV30" s="27">
        <f t="shared" si="154"/>
        <v>16</v>
      </c>
      <c r="AW30" s="28">
        <f>April!BC30</f>
        <v>32</v>
      </c>
      <c r="AX30" s="28">
        <f>April!BD30</f>
        <v>33</v>
      </c>
      <c r="AY30" s="26">
        <f t="shared" si="155"/>
        <v>65</v>
      </c>
      <c r="AZ30" s="25">
        <v>0</v>
      </c>
      <c r="BA30" s="25">
        <v>5</v>
      </c>
      <c r="BB30" s="26">
        <f t="shared" si="156"/>
        <v>5</v>
      </c>
      <c r="BC30" s="26">
        <f t="shared" ref="BC30:BD30" si="305">SUM(AW30+AZ30)</f>
        <v>32</v>
      </c>
      <c r="BD30" s="26">
        <f t="shared" si="305"/>
        <v>38</v>
      </c>
      <c r="BE30" s="27">
        <f t="shared" si="158"/>
        <v>70</v>
      </c>
      <c r="BF30" s="30">
        <f>April!BL30</f>
        <v>0</v>
      </c>
      <c r="BG30" s="26">
        <f>April!BM30</f>
        <v>0</v>
      </c>
      <c r="BH30" s="26">
        <f t="shared" si="159"/>
        <v>0</v>
      </c>
      <c r="BI30" s="48">
        <v>0</v>
      </c>
      <c r="BJ30" s="46">
        <v>0</v>
      </c>
      <c r="BK30" s="26">
        <f t="shared" si="160"/>
        <v>0</v>
      </c>
      <c r="BL30" s="26">
        <f t="shared" ref="BL30:BM30" si="306">SUM(BF30+BI30)</f>
        <v>0</v>
      </c>
      <c r="BM30" s="26">
        <f t="shared" si="306"/>
        <v>0</v>
      </c>
      <c r="BN30" s="27">
        <f t="shared" si="162"/>
        <v>0</v>
      </c>
      <c r="BO30" s="28">
        <f>April!BU30</f>
        <v>0</v>
      </c>
      <c r="BP30" s="28">
        <f>April!BV30</f>
        <v>2</v>
      </c>
      <c r="BQ30" s="26">
        <f t="shared" si="163"/>
        <v>2</v>
      </c>
      <c r="BR30" s="25">
        <v>0</v>
      </c>
      <c r="BS30" s="25">
        <v>0</v>
      </c>
      <c r="BT30" s="26">
        <f t="shared" si="164"/>
        <v>0</v>
      </c>
      <c r="BU30" s="26">
        <f t="shared" ref="BU30:BV30" si="307">SUM(BO30+BR30)</f>
        <v>0</v>
      </c>
      <c r="BV30" s="26">
        <f t="shared" si="307"/>
        <v>2</v>
      </c>
      <c r="BW30" s="27">
        <f t="shared" si="166"/>
        <v>2</v>
      </c>
      <c r="BX30" s="30">
        <f>April!CD30</f>
        <v>5</v>
      </c>
      <c r="BY30" s="26">
        <f>April!CE30</f>
        <v>7</v>
      </c>
      <c r="BZ30" s="26">
        <f t="shared" si="167"/>
        <v>12</v>
      </c>
      <c r="CA30" s="25">
        <v>1</v>
      </c>
      <c r="CB30" s="26"/>
      <c r="CC30" s="26">
        <f t="shared" si="168"/>
        <v>1</v>
      </c>
      <c r="CD30" s="26">
        <f t="shared" ref="CD30:CE30" si="308">SUM(BX30+CA30)</f>
        <v>6</v>
      </c>
      <c r="CE30" s="26">
        <f t="shared" si="308"/>
        <v>7</v>
      </c>
      <c r="CF30" s="27">
        <f t="shared" si="170"/>
        <v>13</v>
      </c>
      <c r="CG30" s="28">
        <f>April!CM30</f>
        <v>2</v>
      </c>
      <c r="CH30" s="28">
        <f>April!CN30</f>
        <v>4</v>
      </c>
      <c r="CI30" s="26">
        <f t="shared" si="171"/>
        <v>6</v>
      </c>
      <c r="CJ30" s="25">
        <v>0</v>
      </c>
      <c r="CK30" s="25">
        <v>2</v>
      </c>
      <c r="CL30" s="26">
        <f t="shared" si="172"/>
        <v>2</v>
      </c>
      <c r="CM30" s="26">
        <f t="shared" ref="CM30:CN30" si="309">SUM(CG30+CJ30)</f>
        <v>2</v>
      </c>
      <c r="CN30" s="26">
        <f t="shared" si="309"/>
        <v>6</v>
      </c>
      <c r="CO30" s="27">
        <f t="shared" si="174"/>
        <v>8</v>
      </c>
      <c r="CP30" s="95">
        <f ca="1">IFERROR(__xludf.DUMMYFUNCTION("""COMPUTED_VALUE"""),21)</f>
        <v>21</v>
      </c>
      <c r="CQ30" s="96">
        <f ca="1">IFERROR(__xludf.DUMMYFUNCTION("""COMPUTED_VALUE"""),26)</f>
        <v>26</v>
      </c>
      <c r="CR30" s="96">
        <f ca="1">IFERROR(__xludf.DUMMYFUNCTION("""COMPUTED_VALUE"""),47)</f>
        <v>47</v>
      </c>
      <c r="CS30" s="100">
        <f ca="1">IFERROR(__xludf.DUMMYFUNCTION("""COMPUTED_VALUE"""),5)</f>
        <v>5</v>
      </c>
      <c r="CT30" s="100">
        <f ca="1">IFERROR(__xludf.DUMMYFUNCTION("""COMPUTED_VALUE"""),1)</f>
        <v>1</v>
      </c>
      <c r="CU30" s="100">
        <f ca="1">IFERROR(__xludf.DUMMYFUNCTION("""COMPUTED_VALUE"""),6)</f>
        <v>6</v>
      </c>
      <c r="CV30" s="96">
        <f ca="1">IFERROR(__xludf.DUMMYFUNCTION("""COMPUTED_VALUE"""),26)</f>
        <v>26</v>
      </c>
      <c r="CW30" s="96">
        <f ca="1">IFERROR(__xludf.DUMMYFUNCTION("""COMPUTED_VALUE"""),27)</f>
        <v>27</v>
      </c>
      <c r="CX30" s="97">
        <f ca="1">IFERROR(__xludf.DUMMYFUNCTION("""COMPUTED_VALUE"""),53)</f>
        <v>53</v>
      </c>
      <c r="CY30" s="28">
        <f>April!DE30</f>
        <v>4</v>
      </c>
      <c r="CZ30" s="28">
        <f>April!DF30</f>
        <v>4</v>
      </c>
      <c r="DA30" s="26">
        <f t="shared" si="175"/>
        <v>8</v>
      </c>
      <c r="DB30" s="25">
        <v>0</v>
      </c>
      <c r="DC30" s="25">
        <v>2</v>
      </c>
      <c r="DD30" s="26">
        <f t="shared" si="176"/>
        <v>2</v>
      </c>
      <c r="DE30" s="26">
        <f t="shared" ref="DE30:DF30" si="310">SUM(CY30+DB30)</f>
        <v>4</v>
      </c>
      <c r="DF30" s="26">
        <f t="shared" si="310"/>
        <v>6</v>
      </c>
      <c r="DG30" s="27">
        <f t="shared" si="178"/>
        <v>10</v>
      </c>
      <c r="DH30" s="30">
        <f>April!DN30</f>
        <v>10</v>
      </c>
      <c r="DI30" s="26">
        <f>April!DO30</f>
        <v>16</v>
      </c>
      <c r="DJ30" s="26">
        <f t="shared" si="179"/>
        <v>26</v>
      </c>
      <c r="DK30" s="66">
        <v>3</v>
      </c>
      <c r="DL30" s="67">
        <v>10</v>
      </c>
      <c r="DM30" s="26">
        <f t="shared" si="180"/>
        <v>13</v>
      </c>
      <c r="DN30" s="26">
        <f t="shared" ref="DN30:DO30" si="311">SUM(DH30+DK30)</f>
        <v>13</v>
      </c>
      <c r="DO30" s="26">
        <f t="shared" si="311"/>
        <v>26</v>
      </c>
      <c r="DP30" s="27">
        <f t="shared" si="182"/>
        <v>39</v>
      </c>
      <c r="DQ30" s="28">
        <f>April!DW30</f>
        <v>38</v>
      </c>
      <c r="DR30" s="28">
        <f>April!DX30</f>
        <v>47</v>
      </c>
      <c r="DS30" s="26">
        <f t="shared" si="183"/>
        <v>85</v>
      </c>
      <c r="DT30" s="68">
        <v>1</v>
      </c>
      <c r="DU30" s="59">
        <v>5</v>
      </c>
      <c r="DV30" s="26">
        <f t="shared" si="184"/>
        <v>6</v>
      </c>
      <c r="DW30" s="26">
        <f t="shared" ref="DW30:DX30" si="312">SUM(DQ30+DT30)</f>
        <v>39</v>
      </c>
      <c r="DX30" s="26">
        <f t="shared" si="312"/>
        <v>52</v>
      </c>
      <c r="DY30" s="27">
        <f t="shared" si="186"/>
        <v>91</v>
      </c>
      <c r="DZ30" s="30">
        <f>April!EF30</f>
        <v>5</v>
      </c>
      <c r="EA30" s="26">
        <f>April!EG30</f>
        <v>4</v>
      </c>
      <c r="EB30" s="26">
        <f t="shared" si="187"/>
        <v>9</v>
      </c>
      <c r="EC30" s="25">
        <v>1</v>
      </c>
      <c r="ED30" s="25">
        <v>3</v>
      </c>
      <c r="EE30" s="26">
        <f t="shared" si="188"/>
        <v>4</v>
      </c>
      <c r="EF30" s="26">
        <f t="shared" ref="EF30:EG30" si="313">SUM(DZ30+EC30)</f>
        <v>6</v>
      </c>
      <c r="EG30" s="26">
        <f t="shared" si="313"/>
        <v>7</v>
      </c>
      <c r="EH30" s="27">
        <f t="shared" si="190"/>
        <v>13</v>
      </c>
      <c r="EI30" s="30">
        <f>April!EO30</f>
        <v>27</v>
      </c>
      <c r="EJ30" s="26">
        <f>April!EP30</f>
        <v>30</v>
      </c>
      <c r="EK30" s="26">
        <f t="shared" si="191"/>
        <v>57</v>
      </c>
      <c r="EL30" s="25">
        <v>2</v>
      </c>
      <c r="EM30" s="25">
        <v>7</v>
      </c>
      <c r="EN30" s="26">
        <f t="shared" si="192"/>
        <v>9</v>
      </c>
      <c r="EO30" s="26">
        <f t="shared" ref="EO30:EP30" si="314">SUM(EI30+EL30)</f>
        <v>29</v>
      </c>
      <c r="EP30" s="26">
        <f t="shared" si="314"/>
        <v>37</v>
      </c>
      <c r="EQ30" s="27">
        <f t="shared" si="194"/>
        <v>66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30">
        <f>April!J31</f>
        <v>0</v>
      </c>
      <c r="E31" s="26">
        <f>April!K31</f>
        <v>0</v>
      </c>
      <c r="F31" s="26">
        <f t="shared" si="135"/>
        <v>0</v>
      </c>
      <c r="G31" s="68">
        <v>0</v>
      </c>
      <c r="H31" s="59">
        <v>0</v>
      </c>
      <c r="I31" s="26">
        <f t="shared" si="136"/>
        <v>0</v>
      </c>
      <c r="J31" s="26">
        <f t="shared" ref="J31:K31" si="315">SUM(D31+G31)</f>
        <v>0</v>
      </c>
      <c r="K31" s="26">
        <f t="shared" si="315"/>
        <v>0</v>
      </c>
      <c r="L31" s="27">
        <f t="shared" si="138"/>
        <v>0</v>
      </c>
      <c r="M31" s="28">
        <f>April!S31</f>
        <v>0</v>
      </c>
      <c r="N31" s="26">
        <f>April!T31</f>
        <v>0</v>
      </c>
      <c r="O31" s="26">
        <f t="shared" si="139"/>
        <v>0</v>
      </c>
      <c r="P31" s="26"/>
      <c r="Q31" s="26"/>
      <c r="R31" s="26">
        <f t="shared" si="140"/>
        <v>0</v>
      </c>
      <c r="S31" s="26">
        <f t="shared" ref="S31:T31" si="316">SUM(M31+P31)</f>
        <v>0</v>
      </c>
      <c r="T31" s="26">
        <f t="shared" si="316"/>
        <v>0</v>
      </c>
      <c r="U31" s="27">
        <f t="shared" si="142"/>
        <v>0</v>
      </c>
      <c r="V31" s="28">
        <f>April!AB31</f>
        <v>0</v>
      </c>
      <c r="W31" s="28">
        <f>April!AC31</f>
        <v>2</v>
      </c>
      <c r="X31" s="26">
        <f t="shared" si="143"/>
        <v>2</v>
      </c>
      <c r="Y31" s="26"/>
      <c r="Z31" s="26"/>
      <c r="AA31" s="26">
        <f t="shared" si="144"/>
        <v>0</v>
      </c>
      <c r="AB31" s="26">
        <f t="shared" ref="AB31:AC31" si="317">SUM(V31+Y31)</f>
        <v>0</v>
      </c>
      <c r="AC31" s="26">
        <f t="shared" si="317"/>
        <v>2</v>
      </c>
      <c r="AD31" s="27">
        <f t="shared" si="146"/>
        <v>2</v>
      </c>
      <c r="AE31" s="28">
        <f>April!AK31</f>
        <v>17</v>
      </c>
      <c r="AF31" s="28">
        <f>April!AL31</f>
        <v>33</v>
      </c>
      <c r="AG31" s="26">
        <f t="shared" si="147"/>
        <v>50</v>
      </c>
      <c r="AH31" s="25">
        <v>0</v>
      </c>
      <c r="AI31" s="25">
        <v>3</v>
      </c>
      <c r="AJ31" s="26">
        <f t="shared" si="148"/>
        <v>3</v>
      </c>
      <c r="AK31" s="26">
        <f t="shared" ref="AK31:AL31" si="318">SUM(AE31+AH31)</f>
        <v>17</v>
      </c>
      <c r="AL31" s="26">
        <f t="shared" si="318"/>
        <v>36</v>
      </c>
      <c r="AM31" s="27">
        <f t="shared" si="150"/>
        <v>53</v>
      </c>
      <c r="AN31" s="30">
        <f>April!AT31</f>
        <v>5</v>
      </c>
      <c r="AO31" s="26">
        <f>April!AU31</f>
        <v>3</v>
      </c>
      <c r="AP31" s="26">
        <f t="shared" si="151"/>
        <v>8</v>
      </c>
      <c r="AQ31" s="25">
        <v>4</v>
      </c>
      <c r="AR31" s="25">
        <v>4</v>
      </c>
      <c r="AS31" s="26">
        <f t="shared" si="152"/>
        <v>8</v>
      </c>
      <c r="AT31" s="26">
        <f t="shared" ref="AT31:AU31" si="319">SUM(AN31+AQ31)</f>
        <v>9</v>
      </c>
      <c r="AU31" s="26">
        <f t="shared" si="319"/>
        <v>7</v>
      </c>
      <c r="AV31" s="27">
        <f t="shared" si="154"/>
        <v>16</v>
      </c>
      <c r="AW31" s="28">
        <f>April!BC31</f>
        <v>32</v>
      </c>
      <c r="AX31" s="28">
        <f>April!BD31</f>
        <v>33</v>
      </c>
      <c r="AY31" s="26">
        <f t="shared" si="155"/>
        <v>65</v>
      </c>
      <c r="AZ31" s="25">
        <v>0</v>
      </c>
      <c r="BA31" s="25">
        <v>5</v>
      </c>
      <c r="BB31" s="26">
        <f t="shared" si="156"/>
        <v>5</v>
      </c>
      <c r="BC31" s="26">
        <f t="shared" ref="BC31:BD31" si="320">SUM(AW31+AZ31)</f>
        <v>32</v>
      </c>
      <c r="BD31" s="26">
        <f t="shared" si="320"/>
        <v>38</v>
      </c>
      <c r="BE31" s="27">
        <f t="shared" si="158"/>
        <v>70</v>
      </c>
      <c r="BF31" s="30">
        <f>April!BL31</f>
        <v>0</v>
      </c>
      <c r="BG31" s="26">
        <f>April!BM31</f>
        <v>0</v>
      </c>
      <c r="BH31" s="26">
        <f t="shared" si="159"/>
        <v>0</v>
      </c>
      <c r="BI31" s="48">
        <v>0</v>
      </c>
      <c r="BJ31" s="46">
        <v>0</v>
      </c>
      <c r="BK31" s="26">
        <f t="shared" si="160"/>
        <v>0</v>
      </c>
      <c r="BL31" s="26">
        <f t="shared" ref="BL31:BM31" si="321">SUM(BF31+BI31)</f>
        <v>0</v>
      </c>
      <c r="BM31" s="26">
        <f t="shared" si="321"/>
        <v>0</v>
      </c>
      <c r="BN31" s="27">
        <f t="shared" si="162"/>
        <v>0</v>
      </c>
      <c r="BO31" s="28">
        <f>April!BU31</f>
        <v>0</v>
      </c>
      <c r="BP31" s="28">
        <f>April!BV31</f>
        <v>2</v>
      </c>
      <c r="BQ31" s="26">
        <f t="shared" si="163"/>
        <v>2</v>
      </c>
      <c r="BR31" s="25">
        <v>0</v>
      </c>
      <c r="BS31" s="25">
        <v>0</v>
      </c>
      <c r="BT31" s="26">
        <f t="shared" si="164"/>
        <v>0</v>
      </c>
      <c r="BU31" s="26">
        <f t="shared" ref="BU31:BV31" si="322">SUM(BO31+BR31)</f>
        <v>0</v>
      </c>
      <c r="BV31" s="26">
        <f t="shared" si="322"/>
        <v>2</v>
      </c>
      <c r="BW31" s="27">
        <f t="shared" si="166"/>
        <v>2</v>
      </c>
      <c r="BX31" s="30">
        <f>April!CD31</f>
        <v>5</v>
      </c>
      <c r="BY31" s="26">
        <f>April!CE31</f>
        <v>7</v>
      </c>
      <c r="BZ31" s="26">
        <f t="shared" si="167"/>
        <v>12</v>
      </c>
      <c r="CA31" s="25">
        <v>1</v>
      </c>
      <c r="CB31" s="26"/>
      <c r="CC31" s="26">
        <f t="shared" si="168"/>
        <v>1</v>
      </c>
      <c r="CD31" s="26">
        <f t="shared" ref="CD31:CE31" si="323">SUM(BX31+CA31)</f>
        <v>6</v>
      </c>
      <c r="CE31" s="26">
        <f t="shared" si="323"/>
        <v>7</v>
      </c>
      <c r="CF31" s="27">
        <f t="shared" si="170"/>
        <v>13</v>
      </c>
      <c r="CG31" s="28">
        <f>April!CM31</f>
        <v>2</v>
      </c>
      <c r="CH31" s="28">
        <f>April!CN31</f>
        <v>4</v>
      </c>
      <c r="CI31" s="26">
        <f t="shared" si="171"/>
        <v>6</v>
      </c>
      <c r="CJ31" s="25">
        <v>0</v>
      </c>
      <c r="CK31" s="25">
        <v>2</v>
      </c>
      <c r="CL31" s="26">
        <f t="shared" si="172"/>
        <v>2</v>
      </c>
      <c r="CM31" s="26">
        <f t="shared" ref="CM31:CN31" si="324">SUM(CG31+CJ31)</f>
        <v>2</v>
      </c>
      <c r="CN31" s="26">
        <f t="shared" si="324"/>
        <v>6</v>
      </c>
      <c r="CO31" s="27">
        <f t="shared" si="174"/>
        <v>8</v>
      </c>
      <c r="CP31" s="95">
        <f ca="1">IFERROR(__xludf.DUMMYFUNCTION("""COMPUTED_VALUE"""),21)</f>
        <v>21</v>
      </c>
      <c r="CQ31" s="96">
        <f ca="1">IFERROR(__xludf.DUMMYFUNCTION("""COMPUTED_VALUE"""),26)</f>
        <v>26</v>
      </c>
      <c r="CR31" s="96">
        <f ca="1">IFERROR(__xludf.DUMMYFUNCTION("""COMPUTED_VALUE"""),47)</f>
        <v>47</v>
      </c>
      <c r="CS31" s="100">
        <f ca="1">IFERROR(__xludf.DUMMYFUNCTION("""COMPUTED_VALUE"""),5)</f>
        <v>5</v>
      </c>
      <c r="CT31" s="100">
        <f ca="1">IFERROR(__xludf.DUMMYFUNCTION("""COMPUTED_VALUE"""),1)</f>
        <v>1</v>
      </c>
      <c r="CU31" s="100">
        <f ca="1">IFERROR(__xludf.DUMMYFUNCTION("""COMPUTED_VALUE"""),6)</f>
        <v>6</v>
      </c>
      <c r="CV31" s="96">
        <f ca="1">IFERROR(__xludf.DUMMYFUNCTION("""COMPUTED_VALUE"""),26)</f>
        <v>26</v>
      </c>
      <c r="CW31" s="96">
        <f ca="1">IFERROR(__xludf.DUMMYFUNCTION("""COMPUTED_VALUE"""),27)</f>
        <v>27</v>
      </c>
      <c r="CX31" s="97">
        <f ca="1">IFERROR(__xludf.DUMMYFUNCTION("""COMPUTED_VALUE"""),53)</f>
        <v>53</v>
      </c>
      <c r="CY31" s="28">
        <f>April!DE31</f>
        <v>4</v>
      </c>
      <c r="CZ31" s="28">
        <f>April!DF31</f>
        <v>4</v>
      </c>
      <c r="DA31" s="26">
        <f t="shared" si="175"/>
        <v>8</v>
      </c>
      <c r="DB31" s="25">
        <v>0</v>
      </c>
      <c r="DC31" s="25">
        <v>2</v>
      </c>
      <c r="DD31" s="26">
        <f t="shared" si="176"/>
        <v>2</v>
      </c>
      <c r="DE31" s="26">
        <f t="shared" ref="DE31:DF31" si="325">SUM(CY31+DB31)</f>
        <v>4</v>
      </c>
      <c r="DF31" s="26">
        <f t="shared" si="325"/>
        <v>6</v>
      </c>
      <c r="DG31" s="27">
        <f t="shared" si="178"/>
        <v>10</v>
      </c>
      <c r="DH31" s="30">
        <f>April!DN31</f>
        <v>10</v>
      </c>
      <c r="DI31" s="26">
        <f>April!DO31</f>
        <v>16</v>
      </c>
      <c r="DJ31" s="26">
        <f t="shared" si="179"/>
        <v>26</v>
      </c>
      <c r="DK31" s="66">
        <v>3</v>
      </c>
      <c r="DL31" s="67">
        <v>10</v>
      </c>
      <c r="DM31" s="26">
        <f t="shared" si="180"/>
        <v>13</v>
      </c>
      <c r="DN31" s="26">
        <f t="shared" ref="DN31:DO31" si="326">SUM(DH31+DK31)</f>
        <v>13</v>
      </c>
      <c r="DO31" s="26">
        <f t="shared" si="326"/>
        <v>26</v>
      </c>
      <c r="DP31" s="27">
        <f t="shared" si="182"/>
        <v>39</v>
      </c>
      <c r="DQ31" s="28">
        <f>April!DW31</f>
        <v>38</v>
      </c>
      <c r="DR31" s="28">
        <f>April!DX31</f>
        <v>47</v>
      </c>
      <c r="DS31" s="26">
        <f t="shared" si="183"/>
        <v>85</v>
      </c>
      <c r="DT31" s="68">
        <v>1</v>
      </c>
      <c r="DU31" s="59">
        <v>5</v>
      </c>
      <c r="DV31" s="26">
        <f t="shared" si="184"/>
        <v>6</v>
      </c>
      <c r="DW31" s="26">
        <f t="shared" ref="DW31:DX31" si="327">SUM(DQ31+DT31)</f>
        <v>39</v>
      </c>
      <c r="DX31" s="26">
        <f t="shared" si="327"/>
        <v>52</v>
      </c>
      <c r="DY31" s="27">
        <f t="shared" si="186"/>
        <v>91</v>
      </c>
      <c r="DZ31" s="30">
        <f>April!EF31</f>
        <v>5</v>
      </c>
      <c r="EA31" s="26">
        <f>April!EG31</f>
        <v>4</v>
      </c>
      <c r="EB31" s="26">
        <f t="shared" si="187"/>
        <v>9</v>
      </c>
      <c r="EC31" s="25">
        <v>1</v>
      </c>
      <c r="ED31" s="25">
        <v>3</v>
      </c>
      <c r="EE31" s="26">
        <f t="shared" si="188"/>
        <v>4</v>
      </c>
      <c r="EF31" s="26">
        <f t="shared" ref="EF31:EG31" si="328">SUM(DZ31+EC31)</f>
        <v>6</v>
      </c>
      <c r="EG31" s="26">
        <f t="shared" si="328"/>
        <v>7</v>
      </c>
      <c r="EH31" s="27">
        <f t="shared" si="190"/>
        <v>13</v>
      </c>
      <c r="EI31" s="30">
        <f>April!EO31</f>
        <v>27</v>
      </c>
      <c r="EJ31" s="26">
        <f>April!EP31</f>
        <v>30</v>
      </c>
      <c r="EK31" s="26">
        <f t="shared" si="191"/>
        <v>57</v>
      </c>
      <c r="EL31" s="25">
        <v>2</v>
      </c>
      <c r="EM31" s="25">
        <v>7</v>
      </c>
      <c r="EN31" s="26">
        <f t="shared" si="192"/>
        <v>9</v>
      </c>
      <c r="EO31" s="26">
        <f t="shared" ref="EO31:EP31" si="329">SUM(EI31+EL31)</f>
        <v>29</v>
      </c>
      <c r="EP31" s="26">
        <f t="shared" si="329"/>
        <v>37</v>
      </c>
      <c r="EQ31" s="27">
        <f t="shared" si="194"/>
        <v>66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30">
        <f>April!J32</f>
        <v>0</v>
      </c>
      <c r="E32" s="26">
        <f>April!K32</f>
        <v>0</v>
      </c>
      <c r="F32" s="26">
        <f t="shared" si="135"/>
        <v>0</v>
      </c>
      <c r="G32" s="26"/>
      <c r="H32" s="26"/>
      <c r="I32" s="26">
        <f t="shared" si="136"/>
        <v>0</v>
      </c>
      <c r="J32" s="26">
        <f t="shared" ref="J32:K32" si="330">SUM(D32+G32)</f>
        <v>0</v>
      </c>
      <c r="K32" s="26">
        <f t="shared" si="330"/>
        <v>0</v>
      </c>
      <c r="L32" s="27">
        <f t="shared" si="138"/>
        <v>0</v>
      </c>
      <c r="M32" s="28">
        <f>April!S32</f>
        <v>0</v>
      </c>
      <c r="N32" s="26">
        <f>April!T32</f>
        <v>0</v>
      </c>
      <c r="O32" s="26">
        <f t="shared" si="139"/>
        <v>0</v>
      </c>
      <c r="P32" s="26"/>
      <c r="Q32" s="26"/>
      <c r="R32" s="26">
        <f t="shared" si="140"/>
        <v>0</v>
      </c>
      <c r="S32" s="26">
        <f t="shared" ref="S32:T32" si="331">SUM(M32+P32)</f>
        <v>0</v>
      </c>
      <c r="T32" s="26">
        <f t="shared" si="331"/>
        <v>0</v>
      </c>
      <c r="U32" s="27">
        <f t="shared" si="142"/>
        <v>0</v>
      </c>
      <c r="V32" s="28">
        <f>April!AB32</f>
        <v>0</v>
      </c>
      <c r="W32" s="28">
        <f>April!AC32</f>
        <v>0</v>
      </c>
      <c r="X32" s="26">
        <f t="shared" si="143"/>
        <v>0</v>
      </c>
      <c r="Y32" s="26"/>
      <c r="Z32" s="26"/>
      <c r="AA32" s="26">
        <f t="shared" si="144"/>
        <v>0</v>
      </c>
      <c r="AB32" s="26">
        <f t="shared" ref="AB32:AC32" si="332">SUM(V32+Y32)</f>
        <v>0</v>
      </c>
      <c r="AC32" s="26">
        <f t="shared" si="332"/>
        <v>0</v>
      </c>
      <c r="AD32" s="27">
        <f t="shared" si="146"/>
        <v>0</v>
      </c>
      <c r="AE32" s="28">
        <f>April!AK32</f>
        <v>0</v>
      </c>
      <c r="AF32" s="28">
        <f>April!AL32</f>
        <v>0</v>
      </c>
      <c r="AG32" s="26">
        <f t="shared" si="147"/>
        <v>0</v>
      </c>
      <c r="AH32" s="25">
        <v>0</v>
      </c>
      <c r="AI32" s="25">
        <v>0</v>
      </c>
      <c r="AJ32" s="26">
        <f t="shared" si="148"/>
        <v>0</v>
      </c>
      <c r="AK32" s="26">
        <f t="shared" ref="AK32:AL32" si="333">SUM(AE32+AH32)</f>
        <v>0</v>
      </c>
      <c r="AL32" s="26">
        <f t="shared" si="333"/>
        <v>0</v>
      </c>
      <c r="AM32" s="27">
        <f t="shared" si="150"/>
        <v>0</v>
      </c>
      <c r="AN32" s="30">
        <f>April!AT32</f>
        <v>0</v>
      </c>
      <c r="AO32" s="26">
        <f>April!AU32</f>
        <v>0</v>
      </c>
      <c r="AP32" s="26">
        <f t="shared" si="151"/>
        <v>0</v>
      </c>
      <c r="AQ32" s="25">
        <v>0</v>
      </c>
      <c r="AR32" s="25">
        <v>0</v>
      </c>
      <c r="AS32" s="26">
        <f t="shared" si="152"/>
        <v>0</v>
      </c>
      <c r="AT32" s="26">
        <f t="shared" ref="AT32:AU32" si="334">SUM(AN32+AQ32)</f>
        <v>0</v>
      </c>
      <c r="AU32" s="26">
        <f t="shared" si="334"/>
        <v>0</v>
      </c>
      <c r="AV32" s="27">
        <f t="shared" si="154"/>
        <v>0</v>
      </c>
      <c r="AW32" s="28">
        <f>April!BC32</f>
        <v>0</v>
      </c>
      <c r="AX32" s="28">
        <f>April!BD32</f>
        <v>0</v>
      </c>
      <c r="AY32" s="26">
        <f t="shared" si="155"/>
        <v>0</v>
      </c>
      <c r="AZ32" s="25">
        <v>0</v>
      </c>
      <c r="BA32" s="25">
        <v>0</v>
      </c>
      <c r="BB32" s="26">
        <f t="shared" si="156"/>
        <v>0</v>
      </c>
      <c r="BC32" s="26">
        <f t="shared" ref="BC32:BD32" si="335">SUM(AW32+AZ32)</f>
        <v>0</v>
      </c>
      <c r="BD32" s="26">
        <f t="shared" si="335"/>
        <v>0</v>
      </c>
      <c r="BE32" s="27">
        <f t="shared" si="158"/>
        <v>0</v>
      </c>
      <c r="BF32" s="30">
        <f>April!BL32</f>
        <v>0</v>
      </c>
      <c r="BG32" s="26">
        <f>April!BM32</f>
        <v>0</v>
      </c>
      <c r="BH32" s="26">
        <f t="shared" si="159"/>
        <v>0</v>
      </c>
      <c r="BI32" s="26"/>
      <c r="BJ32" s="26"/>
      <c r="BK32" s="26">
        <f t="shared" si="160"/>
        <v>0</v>
      </c>
      <c r="BL32" s="26">
        <f t="shared" ref="BL32:BM32" si="336">SUM(BF32+BI32)</f>
        <v>0</v>
      </c>
      <c r="BM32" s="26">
        <f t="shared" si="336"/>
        <v>0</v>
      </c>
      <c r="BN32" s="27">
        <f t="shared" si="162"/>
        <v>0</v>
      </c>
      <c r="BO32" s="28">
        <f>April!BU32</f>
        <v>0</v>
      </c>
      <c r="BP32" s="28">
        <f>April!BV32</f>
        <v>0</v>
      </c>
      <c r="BQ32" s="26">
        <f t="shared" si="163"/>
        <v>0</v>
      </c>
      <c r="BR32" s="25">
        <v>0</v>
      </c>
      <c r="BS32" s="25">
        <v>0</v>
      </c>
      <c r="BT32" s="26">
        <f t="shared" si="164"/>
        <v>0</v>
      </c>
      <c r="BU32" s="26">
        <f t="shared" ref="BU32:BV32" si="337">SUM(BO32+BR32)</f>
        <v>0</v>
      </c>
      <c r="BV32" s="26">
        <f t="shared" si="337"/>
        <v>0</v>
      </c>
      <c r="BW32" s="27">
        <f t="shared" si="166"/>
        <v>0</v>
      </c>
      <c r="BX32" s="30">
        <f>April!CD32</f>
        <v>0</v>
      </c>
      <c r="BY32" s="26">
        <f>April!CE32</f>
        <v>0</v>
      </c>
      <c r="BZ32" s="26">
        <f t="shared" si="167"/>
        <v>0</v>
      </c>
      <c r="CA32" s="26"/>
      <c r="CB32" s="26"/>
      <c r="CC32" s="26">
        <f t="shared" si="168"/>
        <v>0</v>
      </c>
      <c r="CD32" s="26">
        <f t="shared" ref="CD32:CE32" si="338">SUM(BX32+CA32)</f>
        <v>0</v>
      </c>
      <c r="CE32" s="26">
        <f t="shared" si="338"/>
        <v>0</v>
      </c>
      <c r="CF32" s="27">
        <f t="shared" si="170"/>
        <v>0</v>
      </c>
      <c r="CG32" s="28">
        <f>April!CM32</f>
        <v>0</v>
      </c>
      <c r="CH32" s="28">
        <f>April!CN32</f>
        <v>0</v>
      </c>
      <c r="CI32" s="26">
        <f t="shared" si="171"/>
        <v>0</v>
      </c>
      <c r="CJ32" s="26"/>
      <c r="CK32" s="26"/>
      <c r="CL32" s="26">
        <f t="shared" si="172"/>
        <v>0</v>
      </c>
      <c r="CM32" s="26">
        <f t="shared" ref="CM32:CN32" si="339">SUM(CG32+CJ32)</f>
        <v>0</v>
      </c>
      <c r="CN32" s="26">
        <f t="shared" si="339"/>
        <v>0</v>
      </c>
      <c r="CO32" s="27">
        <f t="shared" si="174"/>
        <v>0</v>
      </c>
      <c r="CP32" s="95"/>
      <c r="CQ32" s="96"/>
      <c r="CR32" s="96"/>
      <c r="CS32" s="100"/>
      <c r="CT32" s="100"/>
      <c r="CU32" s="100"/>
      <c r="CV32" s="96"/>
      <c r="CW32" s="96"/>
      <c r="CX32" s="97"/>
      <c r="CY32" s="28">
        <f>April!DE32</f>
        <v>0</v>
      </c>
      <c r="CZ32" s="28">
        <f>April!DF32</f>
        <v>0</v>
      </c>
      <c r="DA32" s="26">
        <f t="shared" si="175"/>
        <v>0</v>
      </c>
      <c r="DB32" s="25">
        <v>0</v>
      </c>
      <c r="DC32" s="25">
        <v>0</v>
      </c>
      <c r="DD32" s="26">
        <f t="shared" si="176"/>
        <v>0</v>
      </c>
      <c r="DE32" s="26">
        <f t="shared" ref="DE32:DF32" si="340">SUM(CY32+DB32)</f>
        <v>0</v>
      </c>
      <c r="DF32" s="26">
        <f t="shared" si="340"/>
        <v>0</v>
      </c>
      <c r="DG32" s="27">
        <f t="shared" si="178"/>
        <v>0</v>
      </c>
      <c r="DH32" s="30">
        <f>April!DN32</f>
        <v>0</v>
      </c>
      <c r="DI32" s="26">
        <f>April!DO32</f>
        <v>0</v>
      </c>
      <c r="DJ32" s="26">
        <f t="shared" si="179"/>
        <v>0</v>
      </c>
      <c r="DK32" s="26"/>
      <c r="DL32" s="26"/>
      <c r="DM32" s="26">
        <f t="shared" si="180"/>
        <v>0</v>
      </c>
      <c r="DN32" s="26">
        <f t="shared" ref="DN32:DO32" si="341">SUM(DH32+DK32)</f>
        <v>0</v>
      </c>
      <c r="DO32" s="26">
        <f t="shared" si="341"/>
        <v>0</v>
      </c>
      <c r="DP32" s="27">
        <f t="shared" si="182"/>
        <v>0</v>
      </c>
      <c r="DQ32" s="28">
        <f>April!DW32</f>
        <v>0</v>
      </c>
      <c r="DR32" s="28">
        <f>April!DX32</f>
        <v>0</v>
      </c>
      <c r="DS32" s="26">
        <f t="shared" si="183"/>
        <v>0</v>
      </c>
      <c r="DT32" s="26"/>
      <c r="DU32" s="26"/>
      <c r="DV32" s="26">
        <f t="shared" si="184"/>
        <v>0</v>
      </c>
      <c r="DW32" s="26">
        <f t="shared" ref="DW32:DX32" si="342">SUM(DQ32+DT32)</f>
        <v>0</v>
      </c>
      <c r="DX32" s="26">
        <f t="shared" si="342"/>
        <v>0</v>
      </c>
      <c r="DY32" s="27">
        <f t="shared" si="186"/>
        <v>0</v>
      </c>
      <c r="DZ32" s="30">
        <f>April!EF32</f>
        <v>0</v>
      </c>
      <c r="EA32" s="26">
        <f>April!EG32</f>
        <v>0</v>
      </c>
      <c r="EB32" s="26">
        <f t="shared" si="187"/>
        <v>0</v>
      </c>
      <c r="EC32" s="26"/>
      <c r="ED32" s="26"/>
      <c r="EE32" s="26">
        <f t="shared" si="188"/>
        <v>0</v>
      </c>
      <c r="EF32" s="26">
        <f t="shared" ref="EF32:EG32" si="343">SUM(DZ32+EC32)</f>
        <v>0</v>
      </c>
      <c r="EG32" s="26">
        <f t="shared" si="343"/>
        <v>0</v>
      </c>
      <c r="EH32" s="27">
        <f t="shared" si="190"/>
        <v>0</v>
      </c>
      <c r="EI32" s="30">
        <f>April!EO32</f>
        <v>0</v>
      </c>
      <c r="EJ32" s="26">
        <f>April!EP32</f>
        <v>0</v>
      </c>
      <c r="EK32" s="26">
        <f t="shared" si="191"/>
        <v>0</v>
      </c>
      <c r="EL32" s="26"/>
      <c r="EM32" s="26"/>
      <c r="EN32" s="26">
        <f t="shared" si="192"/>
        <v>0</v>
      </c>
      <c r="EO32" s="26">
        <f t="shared" ref="EO32:EP32" si="344">SUM(EI32+EL32)</f>
        <v>0</v>
      </c>
      <c r="EP32" s="26">
        <f t="shared" si="344"/>
        <v>0</v>
      </c>
      <c r="EQ32" s="27">
        <f t="shared" si="194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270">
        <f>April!S33</f>
        <v>0</v>
      </c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  <c r="BO33" s="254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6"/>
    </row>
    <row r="34" spans="1:156" ht="14">
      <c r="A34" s="276" t="s">
        <v>54</v>
      </c>
      <c r="B34" s="256"/>
      <c r="C34" s="52" t="s">
        <v>55</v>
      </c>
      <c r="D34" s="40"/>
      <c r="E34" s="41"/>
      <c r="F34" s="41"/>
      <c r="G34" s="41"/>
      <c r="H34" s="41"/>
      <c r="I34" s="41"/>
      <c r="J34" s="41"/>
      <c r="K34" s="41"/>
      <c r="L34" s="41"/>
      <c r="M34" s="28">
        <f>April!S34</f>
        <v>0</v>
      </c>
      <c r="N34" s="26">
        <f>April!T34</f>
        <v>0</v>
      </c>
      <c r="O34" s="41"/>
      <c r="P34" s="41"/>
      <c r="Q34" s="41"/>
      <c r="R34" s="41"/>
      <c r="S34" s="41"/>
      <c r="T34" s="41"/>
      <c r="U34" s="41"/>
      <c r="V34" s="28">
        <f>April!AB34</f>
        <v>0</v>
      </c>
      <c r="W34" s="28">
        <f>April!AC34</f>
        <v>0</v>
      </c>
      <c r="X34" s="41"/>
      <c r="Y34" s="41"/>
      <c r="Z34" s="41"/>
      <c r="AA34" s="41"/>
      <c r="AB34" s="41"/>
      <c r="AC34" s="41"/>
      <c r="AD34" s="41"/>
      <c r="AE34" s="28">
        <f>April!AK34</f>
        <v>0</v>
      </c>
      <c r="AF34" s="28">
        <f>April!AL34</f>
        <v>0</v>
      </c>
      <c r="AG34" s="41"/>
      <c r="AH34" s="41"/>
      <c r="AI34" s="41"/>
      <c r="AJ34" s="41"/>
      <c r="AK34" s="41"/>
      <c r="AL34" s="41"/>
      <c r="AM34" s="41"/>
      <c r="AN34" s="30">
        <f>April!AT34</f>
        <v>0</v>
      </c>
      <c r="AO34" s="26">
        <f>April!AU34</f>
        <v>0</v>
      </c>
      <c r="AP34" s="41"/>
      <c r="AQ34" s="41"/>
      <c r="AR34" s="41"/>
      <c r="AS34" s="41"/>
      <c r="AT34" s="41"/>
      <c r="AU34" s="41"/>
      <c r="AV34" s="41"/>
      <c r="AW34" s="28">
        <f>April!BC34</f>
        <v>0</v>
      </c>
      <c r="AX34" s="28">
        <f>April!BD34</f>
        <v>0</v>
      </c>
      <c r="AY34" s="41"/>
      <c r="AZ34" s="41"/>
      <c r="BA34" s="41"/>
      <c r="BB34" s="41"/>
      <c r="BC34" s="41"/>
      <c r="BD34" s="41"/>
      <c r="BE34" s="41"/>
      <c r="BF34" s="30">
        <f>April!BL34</f>
        <v>0</v>
      </c>
      <c r="BG34" s="26">
        <f>April!BM34</f>
        <v>0</v>
      </c>
      <c r="BH34" s="41"/>
      <c r="BI34" s="41"/>
      <c r="BJ34" s="41"/>
      <c r="BK34" s="41"/>
      <c r="BL34" s="41"/>
      <c r="BM34" s="41"/>
      <c r="BN34" s="41"/>
      <c r="BO34" s="28">
        <f>April!BU34</f>
        <v>0</v>
      </c>
      <c r="BP34" s="28">
        <f>April!BV34</f>
        <v>0</v>
      </c>
      <c r="BQ34" s="41"/>
      <c r="BR34" s="41"/>
      <c r="BS34" s="41"/>
      <c r="BT34" s="41"/>
      <c r="BU34" s="41"/>
      <c r="BV34" s="41"/>
      <c r="BW34" s="41"/>
      <c r="BX34" s="30">
        <f>April!CD34</f>
        <v>0</v>
      </c>
      <c r="BY34" s="26">
        <f>April!CE34</f>
        <v>0</v>
      </c>
      <c r="BZ34" s="41"/>
      <c r="CA34" s="41"/>
      <c r="CB34" s="41"/>
      <c r="CC34" s="41"/>
      <c r="CD34" s="41"/>
      <c r="CE34" s="41"/>
      <c r="CF34" s="41"/>
      <c r="CG34" s="28">
        <f>April!CM34</f>
        <v>0</v>
      </c>
      <c r="CH34" s="28">
        <f>April!CN34</f>
        <v>0</v>
      </c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28">
        <f>April!DE34</f>
        <v>0</v>
      </c>
      <c r="CZ34" s="28">
        <f>April!DF34</f>
        <v>0</v>
      </c>
      <c r="DA34" s="41"/>
      <c r="DB34" s="41"/>
      <c r="DC34" s="41"/>
      <c r="DD34" s="41"/>
      <c r="DE34" s="41"/>
      <c r="DF34" s="41"/>
      <c r="DG34" s="41"/>
      <c r="DH34" s="30">
        <f>April!DN34</f>
        <v>0</v>
      </c>
      <c r="DI34" s="26">
        <f>April!DO34</f>
        <v>0</v>
      </c>
      <c r="DJ34" s="41"/>
      <c r="DK34" s="41"/>
      <c r="DL34" s="41"/>
      <c r="DM34" s="41"/>
      <c r="DN34" s="41"/>
      <c r="DO34" s="41"/>
      <c r="DP34" s="41"/>
      <c r="DQ34" s="28">
        <f>April!DW34</f>
        <v>0</v>
      </c>
      <c r="DR34" s="28">
        <f>April!DX34</f>
        <v>0</v>
      </c>
      <c r="DS34" s="41"/>
      <c r="DT34" s="41"/>
      <c r="DU34" s="41"/>
      <c r="DV34" s="41"/>
      <c r="DW34" s="41"/>
      <c r="DX34" s="41"/>
      <c r="DY34" s="41"/>
      <c r="DZ34" s="30">
        <f>April!EF34</f>
        <v>0</v>
      </c>
      <c r="EA34" s="26">
        <f>April!EG34</f>
        <v>0</v>
      </c>
      <c r="EB34" s="41"/>
      <c r="EC34" s="41"/>
      <c r="ED34" s="41"/>
      <c r="EE34" s="41"/>
      <c r="EF34" s="41"/>
      <c r="EG34" s="41"/>
      <c r="EH34" s="41"/>
      <c r="EI34" s="30">
        <f>April!EO34</f>
        <v>0</v>
      </c>
      <c r="EJ34" s="26">
        <f>April!EP34</f>
        <v>0</v>
      </c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28"/>
    </row>
    <row r="35" spans="1:156" ht="14">
      <c r="A35" s="58"/>
      <c r="B35" s="59">
        <v>1</v>
      </c>
      <c r="C35" s="57" t="s">
        <v>56</v>
      </c>
      <c r="D35" s="30">
        <f>April!J35</f>
        <v>30</v>
      </c>
      <c r="E35" s="26">
        <f>April!K35</f>
        <v>33</v>
      </c>
      <c r="F35" s="26">
        <f t="shared" ref="F35:F41" si="345">SUM(D35:E35)</f>
        <v>63</v>
      </c>
      <c r="G35" s="48">
        <v>5</v>
      </c>
      <c r="H35" s="46">
        <v>5</v>
      </c>
      <c r="I35" s="26">
        <f t="shared" ref="I35:I41" si="346">SUM(G35:H35)</f>
        <v>10</v>
      </c>
      <c r="J35" s="26">
        <f t="shared" ref="J35:K35" si="347">SUM(D35+G35)</f>
        <v>35</v>
      </c>
      <c r="K35" s="26">
        <f t="shared" si="347"/>
        <v>38</v>
      </c>
      <c r="L35" s="27">
        <f t="shared" ref="L35:L41" si="348">SUM(J35:K35)</f>
        <v>73</v>
      </c>
      <c r="M35" s="28">
        <f>April!S35</f>
        <v>11</v>
      </c>
      <c r="N35" s="26">
        <f>April!T35</f>
        <v>14</v>
      </c>
      <c r="O35" s="26">
        <f t="shared" ref="O35:O41" si="349">SUM(M35:N35)</f>
        <v>25</v>
      </c>
      <c r="P35" s="25">
        <v>1</v>
      </c>
      <c r="Q35" s="25">
        <v>0</v>
      </c>
      <c r="R35" s="26">
        <f t="shared" ref="R35:R41" si="350">SUM(P35:Q35)</f>
        <v>1</v>
      </c>
      <c r="S35" s="26">
        <f t="shared" ref="S35:T35" si="351">SUM(M35+P35)</f>
        <v>12</v>
      </c>
      <c r="T35" s="26">
        <f t="shared" si="351"/>
        <v>14</v>
      </c>
      <c r="U35" s="27">
        <f t="shared" ref="U35:U41" si="352">SUM(S35:T35)</f>
        <v>26</v>
      </c>
      <c r="V35" s="28">
        <f>April!AB35</f>
        <v>23</v>
      </c>
      <c r="W35" s="28">
        <f>April!AC35</f>
        <v>25</v>
      </c>
      <c r="X35" s="26">
        <f t="shared" ref="X35:X41" si="353">SUM(V35:W35)</f>
        <v>48</v>
      </c>
      <c r="Y35" s="48">
        <v>1</v>
      </c>
      <c r="Z35" s="46">
        <v>11</v>
      </c>
      <c r="AA35" s="26">
        <f t="shared" ref="AA35:AA41" si="354">SUM(Y35:Z35)</f>
        <v>12</v>
      </c>
      <c r="AB35" s="26">
        <f t="shared" ref="AB35:AC35" si="355">SUM(V35+Y35)</f>
        <v>24</v>
      </c>
      <c r="AC35" s="26">
        <f t="shared" si="355"/>
        <v>36</v>
      </c>
      <c r="AD35" s="27">
        <f t="shared" ref="AD35:AD41" si="356">SUM(AB35:AC35)</f>
        <v>60</v>
      </c>
      <c r="AE35" s="28">
        <f>April!AK35</f>
        <v>20</v>
      </c>
      <c r="AF35" s="28">
        <f>April!AL35</f>
        <v>39</v>
      </c>
      <c r="AG35" s="26">
        <f t="shared" ref="AG35:AG41" si="357">SUM(AE35:AF35)</f>
        <v>59</v>
      </c>
      <c r="AH35" s="25">
        <v>6</v>
      </c>
      <c r="AI35" s="25">
        <v>6</v>
      </c>
      <c r="AJ35" s="26">
        <f t="shared" ref="AJ35:AJ41" si="358">SUM(AH35:AI35)</f>
        <v>12</v>
      </c>
      <c r="AK35" s="26">
        <f t="shared" ref="AK35:AL35" si="359">SUM(AE35+AH35)</f>
        <v>26</v>
      </c>
      <c r="AL35" s="26">
        <f t="shared" si="359"/>
        <v>45</v>
      </c>
      <c r="AM35" s="27">
        <f t="shared" ref="AM35:AM41" si="360">SUM(AK35:AL35)</f>
        <v>71</v>
      </c>
      <c r="AN35" s="30">
        <f>April!AT35</f>
        <v>44</v>
      </c>
      <c r="AO35" s="26">
        <f>April!AU35</f>
        <v>51</v>
      </c>
      <c r="AP35" s="26">
        <f t="shared" ref="AP35:AP41" si="361">SUM(AN35:AO35)</f>
        <v>95</v>
      </c>
      <c r="AQ35" s="25">
        <v>7</v>
      </c>
      <c r="AR35" s="25">
        <v>6</v>
      </c>
      <c r="AS35" s="26">
        <f t="shared" ref="AS35:AS41" si="362">SUM(AQ35:AR35)</f>
        <v>13</v>
      </c>
      <c r="AT35" s="26">
        <f t="shared" ref="AT35:AU35" si="363">SUM(AN35+AQ35)</f>
        <v>51</v>
      </c>
      <c r="AU35" s="26">
        <f t="shared" si="363"/>
        <v>57</v>
      </c>
      <c r="AV35" s="27">
        <f t="shared" ref="AV35:AV41" si="364">SUM(AT35:AU35)</f>
        <v>108</v>
      </c>
      <c r="AW35" s="28">
        <f>April!BC35</f>
        <v>88</v>
      </c>
      <c r="AX35" s="28">
        <f>April!BD35</f>
        <v>91</v>
      </c>
      <c r="AY35" s="26">
        <f t="shared" ref="AY35:AY41" si="365">SUM(AW35:AX35)</f>
        <v>179</v>
      </c>
      <c r="AZ35" s="25">
        <v>12</v>
      </c>
      <c r="BA35" s="25">
        <v>16</v>
      </c>
      <c r="BB35" s="26">
        <f t="shared" ref="BB35:BB41" si="366">SUM(AZ35:BA35)</f>
        <v>28</v>
      </c>
      <c r="BC35" s="26">
        <f t="shared" ref="BC35:BD35" si="367">SUM(AW35+AZ35)</f>
        <v>100</v>
      </c>
      <c r="BD35" s="26">
        <f t="shared" si="367"/>
        <v>107</v>
      </c>
      <c r="BE35" s="27">
        <f t="shared" ref="BE35:BE41" si="368">SUM(BC35:BD35)</f>
        <v>207</v>
      </c>
      <c r="BF35" s="30">
        <f>April!BL35</f>
        <v>19</v>
      </c>
      <c r="BG35" s="26">
        <f>April!BM35</f>
        <v>29</v>
      </c>
      <c r="BH35" s="26">
        <f t="shared" ref="BH35:BH41" si="369">SUM(BF35:BG35)</f>
        <v>48</v>
      </c>
      <c r="BI35" s="48">
        <v>6</v>
      </c>
      <c r="BJ35" s="46">
        <v>6</v>
      </c>
      <c r="BK35" s="26">
        <f t="shared" ref="BK35:BK41" si="370">SUM(BI35:BJ35)</f>
        <v>12</v>
      </c>
      <c r="BL35" s="26">
        <f t="shared" ref="BL35:BM35" si="371">SUM(BF35+BI35)</f>
        <v>25</v>
      </c>
      <c r="BM35" s="26">
        <f t="shared" si="371"/>
        <v>35</v>
      </c>
      <c r="BN35" s="27">
        <f t="shared" ref="BN35:BN41" si="372">SUM(BL35:BM35)</f>
        <v>60</v>
      </c>
      <c r="BO35" s="28">
        <f>April!BU35</f>
        <v>23</v>
      </c>
      <c r="BP35" s="28">
        <f>April!BV35</f>
        <v>43</v>
      </c>
      <c r="BQ35" s="26">
        <f t="shared" ref="BQ35:BQ41" si="373">SUM(BO35:BP35)</f>
        <v>66</v>
      </c>
      <c r="BR35" s="25">
        <v>6</v>
      </c>
      <c r="BS35" s="25">
        <v>9</v>
      </c>
      <c r="BT35" s="26">
        <f t="shared" ref="BT35:BT41" si="374">SUM(BR35:BS35)</f>
        <v>15</v>
      </c>
      <c r="BU35" s="26">
        <f t="shared" ref="BU35:BV35" si="375">SUM(BO35+BR35)</f>
        <v>29</v>
      </c>
      <c r="BV35" s="26">
        <f t="shared" si="375"/>
        <v>52</v>
      </c>
      <c r="BW35" s="27">
        <f t="shared" ref="BW35:BW41" si="376">SUM(BU35:BV35)</f>
        <v>81</v>
      </c>
      <c r="BX35" s="30">
        <f>April!CD35</f>
        <v>4</v>
      </c>
      <c r="BY35" s="26">
        <f>April!CE35</f>
        <v>7</v>
      </c>
      <c r="BZ35" s="26">
        <f t="shared" ref="BZ35:BZ41" si="377">SUM(BX35:BY35)</f>
        <v>11</v>
      </c>
      <c r="CA35" s="25">
        <v>4</v>
      </c>
      <c r="CB35" s="25">
        <v>1</v>
      </c>
      <c r="CC35" s="26">
        <f t="shared" ref="CC35:CC41" si="378">SUM(CA35:CB35)</f>
        <v>5</v>
      </c>
      <c r="CD35" s="26">
        <f t="shared" ref="CD35:CE35" si="379">SUM(BX35+CA35)</f>
        <v>8</v>
      </c>
      <c r="CE35" s="26">
        <f t="shared" si="379"/>
        <v>8</v>
      </c>
      <c r="CF35" s="27">
        <f t="shared" ref="CF35:CF41" si="380">SUM(CD35:CE35)</f>
        <v>16</v>
      </c>
      <c r="CG35" s="28">
        <f>April!CM35</f>
        <v>12</v>
      </c>
      <c r="CH35" s="28">
        <f>April!CN35</f>
        <v>30</v>
      </c>
      <c r="CI35" s="26">
        <f t="shared" ref="CI35:CI41" si="381">SUM(CG35:CH35)</f>
        <v>42</v>
      </c>
      <c r="CJ35" s="25">
        <v>3</v>
      </c>
      <c r="CK35" s="25">
        <v>12</v>
      </c>
      <c r="CL35" s="26">
        <f t="shared" ref="CL35:CL41" si="382">SUM(CJ35:CK35)</f>
        <v>15</v>
      </c>
      <c r="CM35" s="26">
        <f t="shared" ref="CM35:CN35" si="383">SUM(CG35+CJ35)</f>
        <v>15</v>
      </c>
      <c r="CN35" s="26">
        <f t="shared" si="383"/>
        <v>42</v>
      </c>
      <c r="CO35" s="27">
        <f t="shared" ref="CO35:CO41" si="384">SUM(CM35:CN35)</f>
        <v>57</v>
      </c>
      <c r="CP35" s="129">
        <f ca="1">IFERROR(__xludf.DUMMYFUNCTION("""COMPUTED_VALUE"""),35)</f>
        <v>35</v>
      </c>
      <c r="CQ35" s="130">
        <f ca="1">IFERROR(__xludf.DUMMYFUNCTION("""COMPUTED_VALUE"""),56)</f>
        <v>56</v>
      </c>
      <c r="CR35" s="130">
        <f ca="1">IFERROR(__xludf.DUMMYFUNCTION("""COMPUTED_VALUE"""),91)</f>
        <v>91</v>
      </c>
      <c r="CS35" s="103">
        <f ca="1">IFERROR(__xludf.DUMMYFUNCTION("""COMPUTED_VALUE"""),2)</f>
        <v>2</v>
      </c>
      <c r="CT35" s="103">
        <f ca="1">IFERROR(__xludf.DUMMYFUNCTION("""COMPUTED_VALUE"""),10)</f>
        <v>10</v>
      </c>
      <c r="CU35" s="103">
        <f ca="1">IFERROR(__xludf.DUMMYFUNCTION("""COMPUTED_VALUE"""),12)</f>
        <v>12</v>
      </c>
      <c r="CV35" s="130">
        <f ca="1">IFERROR(__xludf.DUMMYFUNCTION("""COMPUTED_VALUE"""),37)</f>
        <v>37</v>
      </c>
      <c r="CW35" s="130">
        <f ca="1">IFERROR(__xludf.DUMMYFUNCTION("""COMPUTED_VALUE"""),66)</f>
        <v>66</v>
      </c>
      <c r="CX35" s="131">
        <f ca="1">IFERROR(__xludf.DUMMYFUNCTION("""COMPUTED_VALUE"""),103)</f>
        <v>103</v>
      </c>
      <c r="CY35" s="28">
        <f>April!DE35</f>
        <v>25</v>
      </c>
      <c r="CZ35" s="28">
        <f>April!DF35</f>
        <v>31</v>
      </c>
      <c r="DA35" s="26">
        <f t="shared" ref="DA35:DA41" si="385">SUM(CY35:CZ35)</f>
        <v>56</v>
      </c>
      <c r="DB35" s="25">
        <v>6</v>
      </c>
      <c r="DC35" s="25">
        <v>16</v>
      </c>
      <c r="DD35" s="26">
        <f t="shared" ref="DD35:DD41" si="386">SUM(DB35:DC35)</f>
        <v>22</v>
      </c>
      <c r="DE35" s="26">
        <f t="shared" ref="DE35:DF35" si="387">SUM(CY35+DB35)</f>
        <v>31</v>
      </c>
      <c r="DF35" s="26">
        <f t="shared" si="387"/>
        <v>47</v>
      </c>
      <c r="DG35" s="27">
        <f t="shared" ref="DG35:DG41" si="388">SUM(DE35:DF35)</f>
        <v>78</v>
      </c>
      <c r="DH35" s="30">
        <f>April!DN35</f>
        <v>74</v>
      </c>
      <c r="DI35" s="26">
        <f>April!DO35</f>
        <v>67</v>
      </c>
      <c r="DJ35" s="26">
        <f t="shared" ref="DJ35:DJ41" si="389">SUM(DH35:DI35)</f>
        <v>141</v>
      </c>
      <c r="DK35" s="64">
        <v>6</v>
      </c>
      <c r="DL35" s="65">
        <v>2</v>
      </c>
      <c r="DM35" s="26">
        <f t="shared" ref="DM35:DM41" si="390">SUM(DK35:DL35)</f>
        <v>8</v>
      </c>
      <c r="DN35" s="26">
        <f t="shared" ref="DN35:DO35" si="391">SUM(DH35+DK35)</f>
        <v>80</v>
      </c>
      <c r="DO35" s="26">
        <f t="shared" si="391"/>
        <v>69</v>
      </c>
      <c r="DP35" s="27">
        <f t="shared" ref="DP35:DP41" si="392">SUM(DN35:DO35)</f>
        <v>149</v>
      </c>
      <c r="DQ35" s="28">
        <f>April!DW35</f>
        <v>27</v>
      </c>
      <c r="DR35" s="28">
        <f>April!DX35</f>
        <v>34</v>
      </c>
      <c r="DS35" s="26">
        <f t="shared" ref="DS35:DS41" si="393">SUM(DQ35:DR35)</f>
        <v>61</v>
      </c>
      <c r="DT35" s="48">
        <v>6</v>
      </c>
      <c r="DU35" s="46">
        <v>7</v>
      </c>
      <c r="DV35" s="26">
        <f t="shared" ref="DV35:DV41" si="394">SUM(DT35:DU35)</f>
        <v>13</v>
      </c>
      <c r="DW35" s="26">
        <f t="shared" ref="DW35:DX35" si="395">SUM(DQ35+DT35)</f>
        <v>33</v>
      </c>
      <c r="DX35" s="26">
        <f t="shared" si="395"/>
        <v>41</v>
      </c>
      <c r="DY35" s="27">
        <f t="shared" ref="DY35:DY41" si="396">SUM(DW35:DX35)</f>
        <v>74</v>
      </c>
      <c r="DZ35" s="30">
        <f>April!EF35</f>
        <v>56</v>
      </c>
      <c r="EA35" s="26">
        <f>April!EG35</f>
        <v>72</v>
      </c>
      <c r="EB35" s="26">
        <f t="shared" ref="EB35:EB41" si="397">SUM(DZ35:EA35)</f>
        <v>128</v>
      </c>
      <c r="EC35" s="25">
        <v>10</v>
      </c>
      <c r="ED35" s="25">
        <v>9</v>
      </c>
      <c r="EE35" s="26">
        <f t="shared" ref="EE35:EE41" si="398">SUM(EC35:ED35)</f>
        <v>19</v>
      </c>
      <c r="EF35" s="26">
        <f t="shared" ref="EF35:EG35" si="399">SUM(DZ35+EC35)</f>
        <v>66</v>
      </c>
      <c r="EG35" s="26">
        <f t="shared" si="399"/>
        <v>81</v>
      </c>
      <c r="EH35" s="27">
        <f t="shared" ref="EH35:EH41" si="400">SUM(EF35:EG35)</f>
        <v>147</v>
      </c>
      <c r="EI35" s="30">
        <f>April!EO35</f>
        <v>7</v>
      </c>
      <c r="EJ35" s="26">
        <f>April!EP35</f>
        <v>1</v>
      </c>
      <c r="EK35" s="26">
        <f t="shared" ref="EK35:EK41" si="401">SUM(EI35:EJ35)</f>
        <v>8</v>
      </c>
      <c r="EL35" s="25">
        <v>3</v>
      </c>
      <c r="EM35" s="25">
        <v>2</v>
      </c>
      <c r="EN35" s="26">
        <f t="shared" ref="EN35:EN41" si="402">SUM(EL35:EM35)</f>
        <v>5</v>
      </c>
      <c r="EO35" s="26">
        <f t="shared" ref="EO35:EP35" si="403">SUM(EI35+EL35)</f>
        <v>10</v>
      </c>
      <c r="EP35" s="26">
        <f t="shared" si="403"/>
        <v>3</v>
      </c>
      <c r="EQ35" s="27">
        <f t="shared" ref="EQ35:EQ41" si="404">SUM(EO35:EP35)</f>
        <v>13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30">
        <f>April!J36</f>
        <v>8</v>
      </c>
      <c r="E36" s="26">
        <f>April!K36</f>
        <v>287</v>
      </c>
      <c r="F36" s="26">
        <f t="shared" si="345"/>
        <v>295</v>
      </c>
      <c r="G36" s="68">
        <v>0</v>
      </c>
      <c r="H36" s="59">
        <v>92</v>
      </c>
      <c r="I36" s="26">
        <f t="shared" si="346"/>
        <v>92</v>
      </c>
      <c r="J36" s="26">
        <f t="shared" ref="J36:K36" si="405">SUM(D36+G36)</f>
        <v>8</v>
      </c>
      <c r="K36" s="26">
        <f t="shared" si="405"/>
        <v>379</v>
      </c>
      <c r="L36" s="27">
        <f t="shared" si="348"/>
        <v>387</v>
      </c>
      <c r="M36" s="28">
        <f>April!S36</f>
        <v>1</v>
      </c>
      <c r="N36" s="26">
        <f>April!T36</f>
        <v>272</v>
      </c>
      <c r="O36" s="26">
        <f t="shared" si="349"/>
        <v>273</v>
      </c>
      <c r="P36" s="25">
        <v>1</v>
      </c>
      <c r="Q36" s="25">
        <v>50</v>
      </c>
      <c r="R36" s="26">
        <f t="shared" si="350"/>
        <v>51</v>
      </c>
      <c r="S36" s="26">
        <f t="shared" ref="S36:T36" si="406">SUM(M36+P36)</f>
        <v>2</v>
      </c>
      <c r="T36" s="26">
        <f t="shared" si="406"/>
        <v>322</v>
      </c>
      <c r="U36" s="27">
        <f t="shared" si="352"/>
        <v>324</v>
      </c>
      <c r="V36" s="28">
        <f>April!AB36</f>
        <v>6</v>
      </c>
      <c r="W36" s="28">
        <f>April!AC36</f>
        <v>175</v>
      </c>
      <c r="X36" s="26">
        <f t="shared" si="353"/>
        <v>181</v>
      </c>
      <c r="Y36" s="68">
        <v>3</v>
      </c>
      <c r="Z36" s="59">
        <v>37</v>
      </c>
      <c r="AA36" s="26">
        <f t="shared" si="354"/>
        <v>40</v>
      </c>
      <c r="AB36" s="26">
        <f t="shared" ref="AB36:AC36" si="407">SUM(V36+Y36)</f>
        <v>9</v>
      </c>
      <c r="AC36" s="26">
        <f t="shared" si="407"/>
        <v>212</v>
      </c>
      <c r="AD36" s="27">
        <f t="shared" si="356"/>
        <v>221</v>
      </c>
      <c r="AE36" s="28">
        <f>April!AK36</f>
        <v>10</v>
      </c>
      <c r="AF36" s="28">
        <f>April!AL36</f>
        <v>233</v>
      </c>
      <c r="AG36" s="26">
        <f t="shared" si="357"/>
        <v>243</v>
      </c>
      <c r="AH36" s="25">
        <v>0</v>
      </c>
      <c r="AI36" s="25">
        <v>70</v>
      </c>
      <c r="AJ36" s="26">
        <f t="shared" si="358"/>
        <v>70</v>
      </c>
      <c r="AK36" s="26">
        <f t="shared" ref="AK36:AL36" si="408">SUM(AE36+AH36)</f>
        <v>10</v>
      </c>
      <c r="AL36" s="26">
        <f t="shared" si="408"/>
        <v>303</v>
      </c>
      <c r="AM36" s="27">
        <f t="shared" si="360"/>
        <v>313</v>
      </c>
      <c r="AN36" s="30">
        <f>April!AT36</f>
        <v>42</v>
      </c>
      <c r="AO36" s="26">
        <f>April!AU36</f>
        <v>225</v>
      </c>
      <c r="AP36" s="26">
        <f t="shared" si="361"/>
        <v>267</v>
      </c>
      <c r="AQ36" s="25">
        <v>33</v>
      </c>
      <c r="AR36" s="25">
        <v>58</v>
      </c>
      <c r="AS36" s="26">
        <f t="shared" si="362"/>
        <v>91</v>
      </c>
      <c r="AT36" s="26">
        <f t="shared" ref="AT36:AU36" si="409">SUM(AN36+AQ36)</f>
        <v>75</v>
      </c>
      <c r="AU36" s="26">
        <f t="shared" si="409"/>
        <v>283</v>
      </c>
      <c r="AV36" s="27">
        <f t="shared" si="364"/>
        <v>358</v>
      </c>
      <c r="AW36" s="28">
        <f>April!BC36</f>
        <v>18</v>
      </c>
      <c r="AX36" s="28">
        <f>April!BD36</f>
        <v>298</v>
      </c>
      <c r="AY36" s="26">
        <f t="shared" si="365"/>
        <v>316</v>
      </c>
      <c r="AZ36" s="25">
        <v>3</v>
      </c>
      <c r="BA36" s="25">
        <v>75</v>
      </c>
      <c r="BB36" s="26">
        <f t="shared" si="366"/>
        <v>78</v>
      </c>
      <c r="BC36" s="26">
        <f t="shared" ref="BC36:BD36" si="410">SUM(AW36+AZ36)</f>
        <v>21</v>
      </c>
      <c r="BD36" s="26">
        <f t="shared" si="410"/>
        <v>373</v>
      </c>
      <c r="BE36" s="27">
        <f t="shared" si="368"/>
        <v>394</v>
      </c>
      <c r="BF36" s="30">
        <f>April!BL36</f>
        <v>128</v>
      </c>
      <c r="BG36" s="26">
        <f>April!BM36</f>
        <v>114</v>
      </c>
      <c r="BH36" s="26">
        <f t="shared" si="369"/>
        <v>242</v>
      </c>
      <c r="BI36" s="48">
        <v>11</v>
      </c>
      <c r="BJ36" s="46">
        <v>63</v>
      </c>
      <c r="BK36" s="26">
        <f t="shared" si="370"/>
        <v>74</v>
      </c>
      <c r="BL36" s="26">
        <f t="shared" ref="BL36:BM36" si="411">SUM(BF36+BI36)</f>
        <v>139</v>
      </c>
      <c r="BM36" s="26">
        <f t="shared" si="411"/>
        <v>177</v>
      </c>
      <c r="BN36" s="27">
        <f t="shared" si="372"/>
        <v>316</v>
      </c>
      <c r="BO36" s="28">
        <f>April!BU36</f>
        <v>6</v>
      </c>
      <c r="BP36" s="28">
        <f>April!BV36</f>
        <v>106</v>
      </c>
      <c r="BQ36" s="26">
        <f t="shared" si="373"/>
        <v>112</v>
      </c>
      <c r="BR36" s="25">
        <v>0</v>
      </c>
      <c r="BS36" s="25">
        <v>40</v>
      </c>
      <c r="BT36" s="26">
        <f t="shared" si="374"/>
        <v>40</v>
      </c>
      <c r="BU36" s="26">
        <f t="shared" ref="BU36:BV36" si="412">SUM(BO36+BR36)</f>
        <v>6</v>
      </c>
      <c r="BV36" s="26">
        <f t="shared" si="412"/>
        <v>146</v>
      </c>
      <c r="BW36" s="27">
        <f t="shared" si="376"/>
        <v>152</v>
      </c>
      <c r="BX36" s="30">
        <f>April!CD36</f>
        <v>11</v>
      </c>
      <c r="BY36" s="26">
        <f>April!CE36</f>
        <v>67</v>
      </c>
      <c r="BZ36" s="26">
        <f t="shared" si="377"/>
        <v>78</v>
      </c>
      <c r="CA36" s="25">
        <v>2</v>
      </c>
      <c r="CB36" s="25">
        <v>26</v>
      </c>
      <c r="CC36" s="26">
        <f t="shared" si="378"/>
        <v>28</v>
      </c>
      <c r="CD36" s="26">
        <f t="shared" ref="CD36:CE36" si="413">SUM(BX36+CA36)</f>
        <v>13</v>
      </c>
      <c r="CE36" s="26">
        <f t="shared" si="413"/>
        <v>93</v>
      </c>
      <c r="CF36" s="27">
        <f t="shared" si="380"/>
        <v>106</v>
      </c>
      <c r="CG36" s="28">
        <f>April!CM36</f>
        <v>5</v>
      </c>
      <c r="CH36" s="28">
        <f>April!CN36</f>
        <v>185</v>
      </c>
      <c r="CI36" s="26">
        <f t="shared" si="381"/>
        <v>190</v>
      </c>
      <c r="CJ36" s="25">
        <v>1</v>
      </c>
      <c r="CK36" s="25">
        <v>30</v>
      </c>
      <c r="CL36" s="26">
        <f t="shared" si="382"/>
        <v>31</v>
      </c>
      <c r="CM36" s="26">
        <f t="shared" ref="CM36:CN36" si="414">SUM(CG36+CJ36)</f>
        <v>6</v>
      </c>
      <c r="CN36" s="26">
        <f t="shared" si="414"/>
        <v>215</v>
      </c>
      <c r="CO36" s="27">
        <f t="shared" si="384"/>
        <v>221</v>
      </c>
      <c r="CP36" s="129">
        <f ca="1">IFERROR(__xludf.DUMMYFUNCTION("""COMPUTED_VALUE"""),89)</f>
        <v>89</v>
      </c>
      <c r="CQ36" s="130">
        <f ca="1">IFERROR(__xludf.DUMMYFUNCTION("""COMPUTED_VALUE"""),246)</f>
        <v>246</v>
      </c>
      <c r="CR36" s="130">
        <f ca="1">IFERROR(__xludf.DUMMYFUNCTION("""COMPUTED_VALUE"""),335)</f>
        <v>335</v>
      </c>
      <c r="CS36" s="103">
        <f ca="1">IFERROR(__xludf.DUMMYFUNCTION("""COMPUTED_VALUE"""),52)</f>
        <v>52</v>
      </c>
      <c r="CT36" s="103">
        <f ca="1">IFERROR(__xludf.DUMMYFUNCTION("""COMPUTED_VALUE"""),62)</f>
        <v>62</v>
      </c>
      <c r="CU36" s="103">
        <f ca="1">IFERROR(__xludf.DUMMYFUNCTION("""COMPUTED_VALUE"""),114)</f>
        <v>114</v>
      </c>
      <c r="CV36" s="130">
        <f ca="1">IFERROR(__xludf.DUMMYFUNCTION("""COMPUTED_VALUE"""),141)</f>
        <v>141</v>
      </c>
      <c r="CW36" s="130">
        <f ca="1">IFERROR(__xludf.DUMMYFUNCTION("""COMPUTED_VALUE"""),308)</f>
        <v>308</v>
      </c>
      <c r="CX36" s="131">
        <f ca="1">IFERROR(__xludf.DUMMYFUNCTION("""COMPUTED_VALUE"""),449)</f>
        <v>449</v>
      </c>
      <c r="CY36" s="28">
        <f>April!DE36</f>
        <v>4</v>
      </c>
      <c r="CZ36" s="28">
        <f>April!DF36</f>
        <v>183</v>
      </c>
      <c r="DA36" s="26">
        <f t="shared" si="385"/>
        <v>187</v>
      </c>
      <c r="DB36" s="25">
        <v>2</v>
      </c>
      <c r="DC36" s="25">
        <v>63</v>
      </c>
      <c r="DD36" s="26">
        <f t="shared" si="386"/>
        <v>65</v>
      </c>
      <c r="DE36" s="26">
        <f t="shared" ref="DE36:DF36" si="415">SUM(CY36+DB36)</f>
        <v>6</v>
      </c>
      <c r="DF36" s="26">
        <f t="shared" si="415"/>
        <v>246</v>
      </c>
      <c r="DG36" s="27">
        <f t="shared" si="388"/>
        <v>252</v>
      </c>
      <c r="DH36" s="30">
        <f>April!DN36</f>
        <v>284</v>
      </c>
      <c r="DI36" s="26">
        <f>April!DO36</f>
        <v>322</v>
      </c>
      <c r="DJ36" s="26">
        <f t="shared" si="389"/>
        <v>606</v>
      </c>
      <c r="DK36" s="66">
        <v>57</v>
      </c>
      <c r="DL36" s="67">
        <v>52</v>
      </c>
      <c r="DM36" s="26">
        <f t="shared" si="390"/>
        <v>109</v>
      </c>
      <c r="DN36" s="26">
        <f t="shared" ref="DN36:DO36" si="416">SUM(DH36+DK36)</f>
        <v>341</v>
      </c>
      <c r="DO36" s="26">
        <f t="shared" si="416"/>
        <v>374</v>
      </c>
      <c r="DP36" s="27">
        <f t="shared" si="392"/>
        <v>715</v>
      </c>
      <c r="DQ36" s="28">
        <f>April!DW36</f>
        <v>7</v>
      </c>
      <c r="DR36" s="28">
        <f>April!DX36</f>
        <v>215</v>
      </c>
      <c r="DS36" s="26">
        <f t="shared" si="393"/>
        <v>222</v>
      </c>
      <c r="DT36" s="68">
        <v>3</v>
      </c>
      <c r="DU36" s="59">
        <v>39</v>
      </c>
      <c r="DV36" s="26">
        <f t="shared" si="394"/>
        <v>42</v>
      </c>
      <c r="DW36" s="26">
        <f t="shared" ref="DW36:DX36" si="417">SUM(DQ36+DT36)</f>
        <v>10</v>
      </c>
      <c r="DX36" s="26">
        <f t="shared" si="417"/>
        <v>254</v>
      </c>
      <c r="DY36" s="27">
        <f t="shared" si="396"/>
        <v>264</v>
      </c>
      <c r="DZ36" s="30">
        <f>April!EF36</f>
        <v>26</v>
      </c>
      <c r="EA36" s="26">
        <f>April!EG36</f>
        <v>183</v>
      </c>
      <c r="EB36" s="26">
        <f t="shared" si="397"/>
        <v>209</v>
      </c>
      <c r="EC36" s="25">
        <v>5</v>
      </c>
      <c r="ED36" s="25">
        <v>58</v>
      </c>
      <c r="EE36" s="26">
        <f t="shared" si="398"/>
        <v>63</v>
      </c>
      <c r="EF36" s="26">
        <f t="shared" ref="EF36:EG36" si="418">SUM(DZ36+EC36)</f>
        <v>31</v>
      </c>
      <c r="EG36" s="26">
        <f t="shared" si="418"/>
        <v>241</v>
      </c>
      <c r="EH36" s="27">
        <f t="shared" si="400"/>
        <v>272</v>
      </c>
      <c r="EI36" s="30">
        <f>April!EO36</f>
        <v>2</v>
      </c>
      <c r="EJ36" s="26">
        <f>April!EP36</f>
        <v>180</v>
      </c>
      <c r="EK36" s="26">
        <f t="shared" si="401"/>
        <v>182</v>
      </c>
      <c r="EL36" s="25">
        <v>0</v>
      </c>
      <c r="EM36" s="25">
        <v>52</v>
      </c>
      <c r="EN36" s="26">
        <f t="shared" si="402"/>
        <v>52</v>
      </c>
      <c r="EO36" s="26">
        <f t="shared" ref="EO36:EP36" si="419">SUM(EI36+EL36)</f>
        <v>2</v>
      </c>
      <c r="EP36" s="26">
        <f t="shared" si="419"/>
        <v>232</v>
      </c>
      <c r="EQ36" s="27">
        <f t="shared" si="404"/>
        <v>234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30">
        <f>April!J37</f>
        <v>3</v>
      </c>
      <c r="E37" s="26">
        <f>April!K37</f>
        <v>241</v>
      </c>
      <c r="F37" s="26">
        <f t="shared" si="345"/>
        <v>244</v>
      </c>
      <c r="G37" s="68">
        <v>0</v>
      </c>
      <c r="H37" s="59">
        <v>85</v>
      </c>
      <c r="I37" s="26">
        <f t="shared" si="346"/>
        <v>85</v>
      </c>
      <c r="J37" s="26">
        <f t="shared" ref="J37:K37" si="420">SUM(D37+G37)</f>
        <v>3</v>
      </c>
      <c r="K37" s="26">
        <f t="shared" si="420"/>
        <v>326</v>
      </c>
      <c r="L37" s="27">
        <f t="shared" si="348"/>
        <v>329</v>
      </c>
      <c r="M37" s="28">
        <f>April!S37</f>
        <v>0</v>
      </c>
      <c r="N37" s="26">
        <f>April!T37</f>
        <v>225</v>
      </c>
      <c r="O37" s="26">
        <f t="shared" si="349"/>
        <v>225</v>
      </c>
      <c r="P37" s="25">
        <v>0</v>
      </c>
      <c r="Q37" s="25">
        <v>40</v>
      </c>
      <c r="R37" s="26">
        <f t="shared" si="350"/>
        <v>40</v>
      </c>
      <c r="S37" s="26">
        <f t="shared" ref="S37:T37" si="421">SUM(M37+P37)</f>
        <v>0</v>
      </c>
      <c r="T37" s="26">
        <f t="shared" si="421"/>
        <v>265</v>
      </c>
      <c r="U37" s="27">
        <f t="shared" si="352"/>
        <v>265</v>
      </c>
      <c r="V37" s="28">
        <f>April!AB37</f>
        <v>0</v>
      </c>
      <c r="W37" s="28">
        <f>April!AC37</f>
        <v>174</v>
      </c>
      <c r="X37" s="26">
        <f t="shared" si="353"/>
        <v>174</v>
      </c>
      <c r="Y37" s="68">
        <v>0</v>
      </c>
      <c r="Z37" s="59">
        <v>34</v>
      </c>
      <c r="AA37" s="26">
        <f t="shared" si="354"/>
        <v>34</v>
      </c>
      <c r="AB37" s="26">
        <f t="shared" ref="AB37:AC37" si="422">SUM(V37+Y37)</f>
        <v>0</v>
      </c>
      <c r="AC37" s="26">
        <f t="shared" si="422"/>
        <v>208</v>
      </c>
      <c r="AD37" s="27">
        <f t="shared" si="356"/>
        <v>208</v>
      </c>
      <c r="AE37" s="28">
        <f>April!AK37</f>
        <v>2</v>
      </c>
      <c r="AF37" s="28">
        <f>April!AL37</f>
        <v>227</v>
      </c>
      <c r="AG37" s="26">
        <f t="shared" si="357"/>
        <v>229</v>
      </c>
      <c r="AH37" s="25">
        <v>4</v>
      </c>
      <c r="AI37" s="25">
        <v>69</v>
      </c>
      <c r="AJ37" s="26">
        <f t="shared" si="358"/>
        <v>73</v>
      </c>
      <c r="AK37" s="26">
        <f t="shared" ref="AK37:AL37" si="423">SUM(AE37+AH37)</f>
        <v>6</v>
      </c>
      <c r="AL37" s="26">
        <f t="shared" si="423"/>
        <v>296</v>
      </c>
      <c r="AM37" s="27">
        <f t="shared" si="360"/>
        <v>302</v>
      </c>
      <c r="AN37" s="30">
        <f>April!AT37</f>
        <v>0</v>
      </c>
      <c r="AO37" s="26">
        <f>April!AU37</f>
        <v>214</v>
      </c>
      <c r="AP37" s="26">
        <f t="shared" si="361"/>
        <v>214</v>
      </c>
      <c r="AQ37" s="25">
        <v>3</v>
      </c>
      <c r="AR37" s="25">
        <v>57</v>
      </c>
      <c r="AS37" s="26">
        <f t="shared" si="362"/>
        <v>60</v>
      </c>
      <c r="AT37" s="26">
        <f t="shared" ref="AT37:AU37" si="424">SUM(AN37+AQ37)</f>
        <v>3</v>
      </c>
      <c r="AU37" s="26">
        <f t="shared" si="424"/>
        <v>271</v>
      </c>
      <c r="AV37" s="27">
        <f t="shared" si="364"/>
        <v>274</v>
      </c>
      <c r="AW37" s="28">
        <f>April!BC37</f>
        <v>7</v>
      </c>
      <c r="AX37" s="28">
        <f>April!BD37</f>
        <v>292</v>
      </c>
      <c r="AY37" s="26">
        <f t="shared" si="365"/>
        <v>299</v>
      </c>
      <c r="AZ37" s="25">
        <v>1</v>
      </c>
      <c r="BA37" s="25">
        <v>74</v>
      </c>
      <c r="BB37" s="26">
        <f t="shared" si="366"/>
        <v>75</v>
      </c>
      <c r="BC37" s="26">
        <f t="shared" ref="BC37:BD37" si="425">SUM(AW37+AZ37)</f>
        <v>8</v>
      </c>
      <c r="BD37" s="26">
        <f t="shared" si="425"/>
        <v>366</v>
      </c>
      <c r="BE37" s="27">
        <f t="shared" si="368"/>
        <v>374</v>
      </c>
      <c r="BF37" s="30">
        <f>April!BL37</f>
        <v>0</v>
      </c>
      <c r="BG37" s="26">
        <f>April!BM37</f>
        <v>105</v>
      </c>
      <c r="BH37" s="26">
        <f t="shared" si="369"/>
        <v>105</v>
      </c>
      <c r="BI37" s="48">
        <v>0</v>
      </c>
      <c r="BJ37" s="46">
        <v>30</v>
      </c>
      <c r="BK37" s="26">
        <f t="shared" si="370"/>
        <v>30</v>
      </c>
      <c r="BL37" s="26">
        <f t="shared" ref="BL37:BM37" si="426">SUM(BF37+BI37)</f>
        <v>0</v>
      </c>
      <c r="BM37" s="26">
        <f t="shared" si="426"/>
        <v>135</v>
      </c>
      <c r="BN37" s="27">
        <f t="shared" si="372"/>
        <v>135</v>
      </c>
      <c r="BO37" s="28">
        <f>April!BU37</f>
        <v>1</v>
      </c>
      <c r="BP37" s="28">
        <f>April!BV37</f>
        <v>103</v>
      </c>
      <c r="BQ37" s="26">
        <f t="shared" si="373"/>
        <v>104</v>
      </c>
      <c r="BR37" s="25">
        <v>0</v>
      </c>
      <c r="BS37" s="25">
        <v>40</v>
      </c>
      <c r="BT37" s="26">
        <f t="shared" si="374"/>
        <v>40</v>
      </c>
      <c r="BU37" s="26">
        <f t="shared" ref="BU37:BV37" si="427">SUM(BO37+BR37)</f>
        <v>1</v>
      </c>
      <c r="BV37" s="26">
        <f t="shared" si="427"/>
        <v>143</v>
      </c>
      <c r="BW37" s="27">
        <f t="shared" si="376"/>
        <v>144</v>
      </c>
      <c r="BX37" s="30">
        <f>April!CD37</f>
        <v>2</v>
      </c>
      <c r="BY37" s="26">
        <f>April!CE37</f>
        <v>57</v>
      </c>
      <c r="BZ37" s="26">
        <f t="shared" si="377"/>
        <v>59</v>
      </c>
      <c r="CA37" s="26"/>
      <c r="CB37" s="25">
        <v>22</v>
      </c>
      <c r="CC37" s="26">
        <f t="shared" si="378"/>
        <v>22</v>
      </c>
      <c r="CD37" s="26">
        <f t="shared" ref="CD37:CE37" si="428">SUM(BX37+CA37)</f>
        <v>2</v>
      </c>
      <c r="CE37" s="26">
        <f t="shared" si="428"/>
        <v>79</v>
      </c>
      <c r="CF37" s="27">
        <f t="shared" si="380"/>
        <v>81</v>
      </c>
      <c r="CG37" s="28">
        <f>April!CM37</f>
        <v>0</v>
      </c>
      <c r="CH37" s="28">
        <f>April!CN37</f>
        <v>161</v>
      </c>
      <c r="CI37" s="26">
        <f t="shared" si="381"/>
        <v>161</v>
      </c>
      <c r="CJ37" s="25">
        <v>0</v>
      </c>
      <c r="CK37" s="25">
        <v>30</v>
      </c>
      <c r="CL37" s="26">
        <f t="shared" si="382"/>
        <v>30</v>
      </c>
      <c r="CM37" s="26">
        <f t="shared" ref="CM37:CN37" si="429">SUM(CG37+CJ37)</f>
        <v>0</v>
      </c>
      <c r="CN37" s="26">
        <f t="shared" si="429"/>
        <v>191</v>
      </c>
      <c r="CO37" s="27">
        <f t="shared" si="384"/>
        <v>191</v>
      </c>
      <c r="CP37" s="129">
        <f ca="1">IFERROR(__xludf.DUMMYFUNCTION("""COMPUTED_VALUE"""),6)</f>
        <v>6</v>
      </c>
      <c r="CQ37" s="130">
        <f ca="1">IFERROR(__xludf.DUMMYFUNCTION("""COMPUTED_VALUE"""),235)</f>
        <v>235</v>
      </c>
      <c r="CR37" s="130">
        <f ca="1">IFERROR(__xludf.DUMMYFUNCTION("""COMPUTED_VALUE"""),241)</f>
        <v>241</v>
      </c>
      <c r="CS37" s="103">
        <f ca="1">IFERROR(__xludf.DUMMYFUNCTION("""COMPUTED_VALUE"""),0)</f>
        <v>0</v>
      </c>
      <c r="CT37" s="103">
        <f ca="1">IFERROR(__xludf.DUMMYFUNCTION("""COMPUTED_VALUE"""),57)</f>
        <v>57</v>
      </c>
      <c r="CU37" s="103">
        <f ca="1">IFERROR(__xludf.DUMMYFUNCTION("""COMPUTED_VALUE"""),57)</f>
        <v>57</v>
      </c>
      <c r="CV37" s="130">
        <f ca="1">IFERROR(__xludf.DUMMYFUNCTION("""COMPUTED_VALUE"""),6)</f>
        <v>6</v>
      </c>
      <c r="CW37" s="130">
        <f ca="1">IFERROR(__xludf.DUMMYFUNCTION("""COMPUTED_VALUE"""),292)</f>
        <v>292</v>
      </c>
      <c r="CX37" s="131">
        <f ca="1">IFERROR(__xludf.DUMMYFUNCTION("""COMPUTED_VALUE"""),298)</f>
        <v>298</v>
      </c>
      <c r="CY37" s="28">
        <f>April!DE37</f>
        <v>1</v>
      </c>
      <c r="CZ37" s="28">
        <f>April!DF37</f>
        <v>135</v>
      </c>
      <c r="DA37" s="26">
        <f t="shared" si="385"/>
        <v>136</v>
      </c>
      <c r="DB37" s="25">
        <v>0</v>
      </c>
      <c r="DC37" s="25">
        <v>37</v>
      </c>
      <c r="DD37" s="26">
        <f t="shared" si="386"/>
        <v>37</v>
      </c>
      <c r="DE37" s="26">
        <f t="shared" ref="DE37:DF37" si="430">SUM(CY37+DB37)</f>
        <v>1</v>
      </c>
      <c r="DF37" s="26">
        <f t="shared" si="430"/>
        <v>172</v>
      </c>
      <c r="DG37" s="27">
        <f t="shared" si="388"/>
        <v>173</v>
      </c>
      <c r="DH37" s="30">
        <f>April!DN37</f>
        <v>0</v>
      </c>
      <c r="DI37" s="26">
        <f>April!DO37</f>
        <v>216</v>
      </c>
      <c r="DJ37" s="26">
        <f t="shared" si="389"/>
        <v>216</v>
      </c>
      <c r="DK37" s="26"/>
      <c r="DL37" s="67">
        <v>40</v>
      </c>
      <c r="DM37" s="26">
        <f t="shared" si="390"/>
        <v>40</v>
      </c>
      <c r="DN37" s="26">
        <f t="shared" ref="DN37:DO37" si="431">SUM(DH37+DK37)</f>
        <v>0</v>
      </c>
      <c r="DO37" s="26">
        <f t="shared" si="431"/>
        <v>256</v>
      </c>
      <c r="DP37" s="27">
        <f t="shared" si="392"/>
        <v>256</v>
      </c>
      <c r="DQ37" s="28">
        <f>April!DW37</f>
        <v>1</v>
      </c>
      <c r="DR37" s="28">
        <f>April!DX37</f>
        <v>181</v>
      </c>
      <c r="DS37" s="26">
        <f t="shared" si="393"/>
        <v>182</v>
      </c>
      <c r="DT37" s="68">
        <v>1</v>
      </c>
      <c r="DU37" s="59">
        <v>39</v>
      </c>
      <c r="DV37" s="26">
        <f t="shared" si="394"/>
        <v>40</v>
      </c>
      <c r="DW37" s="26">
        <f t="shared" ref="DW37:DX37" si="432">SUM(DQ37+DT37)</f>
        <v>2</v>
      </c>
      <c r="DX37" s="26">
        <f t="shared" si="432"/>
        <v>220</v>
      </c>
      <c r="DY37" s="27">
        <f t="shared" si="396"/>
        <v>222</v>
      </c>
      <c r="DZ37" s="30">
        <f>April!EF37</f>
        <v>0</v>
      </c>
      <c r="EA37" s="26">
        <f>April!EG37</f>
        <v>161</v>
      </c>
      <c r="EB37" s="26">
        <f t="shared" si="397"/>
        <v>161</v>
      </c>
      <c r="EC37" s="26"/>
      <c r="ED37" s="25">
        <v>55</v>
      </c>
      <c r="EE37" s="26">
        <f t="shared" si="398"/>
        <v>55</v>
      </c>
      <c r="EF37" s="26">
        <f t="shared" ref="EF37:EG37" si="433">SUM(DZ37+EC37)</f>
        <v>0</v>
      </c>
      <c r="EG37" s="26">
        <f t="shared" si="433"/>
        <v>216</v>
      </c>
      <c r="EH37" s="27">
        <f t="shared" si="400"/>
        <v>216</v>
      </c>
      <c r="EI37" s="30">
        <f>April!EO37</f>
        <v>1</v>
      </c>
      <c r="EJ37" s="26">
        <f>April!EP37</f>
        <v>143</v>
      </c>
      <c r="EK37" s="26">
        <f t="shared" si="401"/>
        <v>144</v>
      </c>
      <c r="EL37" s="25">
        <v>2</v>
      </c>
      <c r="EM37" s="25">
        <v>39</v>
      </c>
      <c r="EN37" s="26">
        <f t="shared" si="402"/>
        <v>41</v>
      </c>
      <c r="EO37" s="26">
        <f t="shared" ref="EO37:EP37" si="434">SUM(EI37+EL37)</f>
        <v>3</v>
      </c>
      <c r="EP37" s="26">
        <f t="shared" si="434"/>
        <v>182</v>
      </c>
      <c r="EQ37" s="27">
        <f t="shared" si="404"/>
        <v>185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30">
        <f>April!J38</f>
        <v>0</v>
      </c>
      <c r="E38" s="26">
        <f>April!K38</f>
        <v>0</v>
      </c>
      <c r="F38" s="26">
        <f t="shared" si="345"/>
        <v>0</v>
      </c>
      <c r="G38" s="68">
        <v>0</v>
      </c>
      <c r="H38" s="59">
        <v>0</v>
      </c>
      <c r="I38" s="26">
        <f t="shared" si="346"/>
        <v>0</v>
      </c>
      <c r="J38" s="26">
        <f t="shared" ref="J38:K38" si="435">SUM(D38+G38)</f>
        <v>0</v>
      </c>
      <c r="K38" s="26">
        <f t="shared" si="435"/>
        <v>0</v>
      </c>
      <c r="L38" s="27">
        <f t="shared" si="348"/>
        <v>0</v>
      </c>
      <c r="M38" s="28">
        <f>April!S38</f>
        <v>0</v>
      </c>
      <c r="N38" s="26">
        <f>April!T38</f>
        <v>0</v>
      </c>
      <c r="O38" s="26">
        <f t="shared" si="349"/>
        <v>0</v>
      </c>
      <c r="P38" s="25">
        <v>0</v>
      </c>
      <c r="Q38" s="25">
        <v>0</v>
      </c>
      <c r="R38" s="26">
        <f t="shared" si="350"/>
        <v>0</v>
      </c>
      <c r="S38" s="26">
        <f t="shared" ref="S38:T38" si="436">SUM(M38+P38)</f>
        <v>0</v>
      </c>
      <c r="T38" s="26">
        <f t="shared" si="436"/>
        <v>0</v>
      </c>
      <c r="U38" s="27">
        <f t="shared" si="352"/>
        <v>0</v>
      </c>
      <c r="V38" s="28">
        <f>April!AB38</f>
        <v>0</v>
      </c>
      <c r="W38" s="28">
        <f>April!AC38</f>
        <v>0</v>
      </c>
      <c r="X38" s="26">
        <f t="shared" si="353"/>
        <v>0</v>
      </c>
      <c r="Y38" s="26"/>
      <c r="Z38" s="26"/>
      <c r="AA38" s="26">
        <f t="shared" si="354"/>
        <v>0</v>
      </c>
      <c r="AB38" s="26">
        <f t="shared" ref="AB38:AC38" si="437">SUM(V38+Y38)</f>
        <v>0</v>
      </c>
      <c r="AC38" s="26">
        <f t="shared" si="437"/>
        <v>0</v>
      </c>
      <c r="AD38" s="27">
        <f t="shared" si="356"/>
        <v>0</v>
      </c>
      <c r="AE38" s="28">
        <f>April!AK38</f>
        <v>0</v>
      </c>
      <c r="AF38" s="28">
        <f>April!AL38</f>
        <v>0</v>
      </c>
      <c r="AG38" s="26">
        <f t="shared" si="357"/>
        <v>0</v>
      </c>
      <c r="AH38" s="25">
        <v>0</v>
      </c>
      <c r="AI38" s="25">
        <v>0</v>
      </c>
      <c r="AJ38" s="26">
        <f t="shared" si="358"/>
        <v>0</v>
      </c>
      <c r="AK38" s="26">
        <f t="shared" ref="AK38:AL38" si="438">SUM(AE38+AH38)</f>
        <v>0</v>
      </c>
      <c r="AL38" s="26">
        <f t="shared" si="438"/>
        <v>0</v>
      </c>
      <c r="AM38" s="27">
        <f t="shared" si="360"/>
        <v>0</v>
      </c>
      <c r="AN38" s="30">
        <f>April!AT38</f>
        <v>0</v>
      </c>
      <c r="AO38" s="26">
        <f>April!AU38</f>
        <v>0</v>
      </c>
      <c r="AP38" s="26">
        <f t="shared" si="361"/>
        <v>0</v>
      </c>
      <c r="AQ38" s="25">
        <v>0</v>
      </c>
      <c r="AR38" s="25">
        <v>0</v>
      </c>
      <c r="AS38" s="26">
        <f t="shared" si="362"/>
        <v>0</v>
      </c>
      <c r="AT38" s="26">
        <f t="shared" ref="AT38:AU38" si="439">SUM(AN38+AQ38)</f>
        <v>0</v>
      </c>
      <c r="AU38" s="26">
        <f t="shared" si="439"/>
        <v>0</v>
      </c>
      <c r="AV38" s="27">
        <f t="shared" si="364"/>
        <v>0</v>
      </c>
      <c r="AW38" s="28">
        <f>April!BC38</f>
        <v>0</v>
      </c>
      <c r="AX38" s="28">
        <f>April!BD38</f>
        <v>0</v>
      </c>
      <c r="AY38" s="26">
        <f t="shared" si="365"/>
        <v>0</v>
      </c>
      <c r="AZ38" s="25">
        <v>0</v>
      </c>
      <c r="BA38" s="25">
        <v>0</v>
      </c>
      <c r="BB38" s="26">
        <f t="shared" si="366"/>
        <v>0</v>
      </c>
      <c r="BC38" s="26">
        <f t="shared" ref="BC38:BD38" si="440">SUM(AW38+AZ38)</f>
        <v>0</v>
      </c>
      <c r="BD38" s="26">
        <f t="shared" si="440"/>
        <v>0</v>
      </c>
      <c r="BE38" s="27">
        <f t="shared" si="368"/>
        <v>0</v>
      </c>
      <c r="BF38" s="30">
        <f>April!BL38</f>
        <v>0</v>
      </c>
      <c r="BG38" s="26">
        <f>April!BM38</f>
        <v>0</v>
      </c>
      <c r="BH38" s="26">
        <f t="shared" si="369"/>
        <v>0</v>
      </c>
      <c r="BI38" s="48">
        <v>0</v>
      </c>
      <c r="BJ38" s="46">
        <v>0</v>
      </c>
      <c r="BK38" s="26">
        <f t="shared" si="370"/>
        <v>0</v>
      </c>
      <c r="BL38" s="26">
        <f t="shared" ref="BL38:BM38" si="441">SUM(BF38+BI38)</f>
        <v>0</v>
      </c>
      <c r="BM38" s="26">
        <f t="shared" si="441"/>
        <v>0</v>
      </c>
      <c r="BN38" s="27">
        <f t="shared" si="372"/>
        <v>0</v>
      </c>
      <c r="BO38" s="28">
        <f>April!BU38</f>
        <v>0</v>
      </c>
      <c r="BP38" s="28">
        <f>April!BV38</f>
        <v>0</v>
      </c>
      <c r="BQ38" s="26">
        <f t="shared" si="373"/>
        <v>0</v>
      </c>
      <c r="BR38" s="25">
        <v>0</v>
      </c>
      <c r="BS38" s="25">
        <v>0</v>
      </c>
      <c r="BT38" s="26">
        <f t="shared" si="374"/>
        <v>0</v>
      </c>
      <c r="BU38" s="26">
        <f t="shared" ref="BU38:BV38" si="442">SUM(BO38+BR38)</f>
        <v>0</v>
      </c>
      <c r="BV38" s="26">
        <f t="shared" si="442"/>
        <v>0</v>
      </c>
      <c r="BW38" s="27">
        <f t="shared" si="376"/>
        <v>0</v>
      </c>
      <c r="BX38" s="30">
        <f>April!CD38</f>
        <v>0</v>
      </c>
      <c r="BY38" s="26">
        <f>April!CE38</f>
        <v>0</v>
      </c>
      <c r="BZ38" s="26">
        <f t="shared" si="377"/>
        <v>0</v>
      </c>
      <c r="CA38" s="26"/>
      <c r="CB38" s="26"/>
      <c r="CC38" s="26">
        <f t="shared" si="378"/>
        <v>0</v>
      </c>
      <c r="CD38" s="26">
        <f t="shared" ref="CD38:CE38" si="443">SUM(BX38+CA38)</f>
        <v>0</v>
      </c>
      <c r="CE38" s="26">
        <f t="shared" si="443"/>
        <v>0</v>
      </c>
      <c r="CF38" s="27">
        <f t="shared" si="380"/>
        <v>0</v>
      </c>
      <c r="CG38" s="28">
        <f>April!CM38</f>
        <v>0</v>
      </c>
      <c r="CH38" s="28">
        <f>April!CN38</f>
        <v>0</v>
      </c>
      <c r="CI38" s="26">
        <f t="shared" si="381"/>
        <v>0</v>
      </c>
      <c r="CJ38" s="25">
        <v>0</v>
      </c>
      <c r="CK38" s="25">
        <v>0</v>
      </c>
      <c r="CL38" s="26">
        <f t="shared" si="382"/>
        <v>0</v>
      </c>
      <c r="CM38" s="26">
        <f t="shared" ref="CM38:CN38" si="444">SUM(CG38+CJ38)</f>
        <v>0</v>
      </c>
      <c r="CN38" s="26">
        <f t="shared" si="444"/>
        <v>0</v>
      </c>
      <c r="CO38" s="27">
        <f t="shared" si="384"/>
        <v>0</v>
      </c>
      <c r="CP38" s="129">
        <f ca="1">IFERROR(__xludf.DUMMYFUNCTION("""COMPUTED_VALUE"""),0)</f>
        <v>0</v>
      </c>
      <c r="CQ38" s="130">
        <f ca="1">IFERROR(__xludf.DUMMYFUNCTION("""COMPUTED_VALUE"""),0)</f>
        <v>0</v>
      </c>
      <c r="CR38" s="130">
        <f ca="1">IFERROR(__xludf.DUMMYFUNCTION("""COMPUTED_VALUE"""),0)</f>
        <v>0</v>
      </c>
      <c r="CS38" s="103">
        <f ca="1">IFERROR(__xludf.DUMMYFUNCTION("""COMPUTED_VALUE"""),0)</f>
        <v>0</v>
      </c>
      <c r="CT38" s="103">
        <f ca="1">IFERROR(__xludf.DUMMYFUNCTION("""COMPUTED_VALUE"""),0)</f>
        <v>0</v>
      </c>
      <c r="CU38" s="103">
        <f ca="1">IFERROR(__xludf.DUMMYFUNCTION("""COMPUTED_VALUE"""),0)</f>
        <v>0</v>
      </c>
      <c r="CV38" s="130">
        <f ca="1">IFERROR(__xludf.DUMMYFUNCTION("""COMPUTED_VALUE"""),0)</f>
        <v>0</v>
      </c>
      <c r="CW38" s="130">
        <f ca="1">IFERROR(__xludf.DUMMYFUNCTION("""COMPUTED_VALUE"""),0)</f>
        <v>0</v>
      </c>
      <c r="CX38" s="131">
        <f ca="1">IFERROR(__xludf.DUMMYFUNCTION("""COMPUTED_VALUE"""),0)</f>
        <v>0</v>
      </c>
      <c r="CY38" s="28">
        <f>April!DE38</f>
        <v>0</v>
      </c>
      <c r="CZ38" s="28">
        <f>April!DF38</f>
        <v>0</v>
      </c>
      <c r="DA38" s="26">
        <f t="shared" si="385"/>
        <v>0</v>
      </c>
      <c r="DB38" s="25">
        <v>0</v>
      </c>
      <c r="DC38" s="25">
        <v>0</v>
      </c>
      <c r="DD38" s="26">
        <f t="shared" si="386"/>
        <v>0</v>
      </c>
      <c r="DE38" s="26">
        <f t="shared" ref="DE38:DF38" si="445">SUM(CY38+DB38)</f>
        <v>0</v>
      </c>
      <c r="DF38" s="26">
        <f t="shared" si="445"/>
        <v>0</v>
      </c>
      <c r="DG38" s="27">
        <f t="shared" si="388"/>
        <v>0</v>
      </c>
      <c r="DH38" s="30">
        <f>April!DN38</f>
        <v>0</v>
      </c>
      <c r="DI38" s="26">
        <f>April!DO38</f>
        <v>0</v>
      </c>
      <c r="DJ38" s="26">
        <f t="shared" si="389"/>
        <v>0</v>
      </c>
      <c r="DK38" s="66"/>
      <c r="DL38" s="67"/>
      <c r="DM38" s="26">
        <f t="shared" si="390"/>
        <v>0</v>
      </c>
      <c r="DN38" s="26">
        <f t="shared" ref="DN38:DO38" si="446">SUM(DH38+DK38)</f>
        <v>0</v>
      </c>
      <c r="DO38" s="26">
        <f t="shared" si="446"/>
        <v>0</v>
      </c>
      <c r="DP38" s="27">
        <f t="shared" si="392"/>
        <v>0</v>
      </c>
      <c r="DQ38" s="28">
        <f>April!DW38</f>
        <v>0</v>
      </c>
      <c r="DR38" s="28">
        <f>April!DX38</f>
        <v>0</v>
      </c>
      <c r="DS38" s="26">
        <f t="shared" si="393"/>
        <v>0</v>
      </c>
      <c r="DT38" s="68">
        <v>0</v>
      </c>
      <c r="DU38" s="59">
        <v>0</v>
      </c>
      <c r="DV38" s="26">
        <f t="shared" si="394"/>
        <v>0</v>
      </c>
      <c r="DW38" s="26">
        <f t="shared" ref="DW38:DX38" si="447">SUM(DQ38+DT38)</f>
        <v>0</v>
      </c>
      <c r="DX38" s="26">
        <f t="shared" si="447"/>
        <v>0</v>
      </c>
      <c r="DY38" s="27">
        <f t="shared" si="396"/>
        <v>0</v>
      </c>
      <c r="DZ38" s="30">
        <f>April!EF38</f>
        <v>0</v>
      </c>
      <c r="EA38" s="26">
        <f>April!EG38</f>
        <v>0</v>
      </c>
      <c r="EB38" s="26">
        <f t="shared" si="397"/>
        <v>0</v>
      </c>
      <c r="EC38" s="26"/>
      <c r="ED38" s="26"/>
      <c r="EE38" s="26">
        <f t="shared" si="398"/>
        <v>0</v>
      </c>
      <c r="EF38" s="26">
        <f t="shared" ref="EF38:EG38" si="448">SUM(DZ38+EC38)</f>
        <v>0</v>
      </c>
      <c r="EG38" s="26">
        <f t="shared" si="448"/>
        <v>0</v>
      </c>
      <c r="EH38" s="27">
        <f t="shared" si="400"/>
        <v>0</v>
      </c>
      <c r="EI38" s="30">
        <f>April!EO38</f>
        <v>0</v>
      </c>
      <c r="EJ38" s="26">
        <f>April!EP38</f>
        <v>0</v>
      </c>
      <c r="EK38" s="26">
        <f t="shared" si="401"/>
        <v>0</v>
      </c>
      <c r="EL38" s="26"/>
      <c r="EM38" s="26"/>
      <c r="EN38" s="26">
        <f t="shared" si="402"/>
        <v>0</v>
      </c>
      <c r="EO38" s="26">
        <f t="shared" ref="EO38:EP38" si="449">SUM(EI38+EL38)</f>
        <v>0</v>
      </c>
      <c r="EP38" s="26">
        <f t="shared" si="449"/>
        <v>0</v>
      </c>
      <c r="EQ38" s="27">
        <f t="shared" si="404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30">
        <f>April!J39</f>
        <v>0</v>
      </c>
      <c r="E39" s="26">
        <f>April!K39</f>
        <v>260</v>
      </c>
      <c r="F39" s="26">
        <f t="shared" si="345"/>
        <v>260</v>
      </c>
      <c r="G39" s="68">
        <v>0</v>
      </c>
      <c r="H39" s="59">
        <v>81</v>
      </c>
      <c r="I39" s="26">
        <f t="shared" si="346"/>
        <v>81</v>
      </c>
      <c r="J39" s="26">
        <f t="shared" ref="J39:K39" si="450">SUM(D39+G39)</f>
        <v>0</v>
      </c>
      <c r="K39" s="26">
        <f t="shared" si="450"/>
        <v>341</v>
      </c>
      <c r="L39" s="27">
        <f t="shared" si="348"/>
        <v>341</v>
      </c>
      <c r="M39" s="28">
        <f>April!S39</f>
        <v>0</v>
      </c>
      <c r="N39" s="26">
        <f>April!T39</f>
        <v>187</v>
      </c>
      <c r="O39" s="26">
        <f t="shared" si="349"/>
        <v>187</v>
      </c>
      <c r="P39" s="25">
        <v>0</v>
      </c>
      <c r="Q39" s="25">
        <v>40</v>
      </c>
      <c r="R39" s="26">
        <f t="shared" si="350"/>
        <v>40</v>
      </c>
      <c r="S39" s="26">
        <f t="shared" ref="S39:T39" si="451">SUM(M39+P39)</f>
        <v>0</v>
      </c>
      <c r="T39" s="26">
        <f t="shared" si="451"/>
        <v>227</v>
      </c>
      <c r="U39" s="27">
        <f t="shared" si="352"/>
        <v>227</v>
      </c>
      <c r="V39" s="28">
        <f>April!AB39</f>
        <v>0</v>
      </c>
      <c r="W39" s="28">
        <f>April!AC39</f>
        <v>174</v>
      </c>
      <c r="X39" s="26">
        <f t="shared" si="353"/>
        <v>174</v>
      </c>
      <c r="Y39" s="26"/>
      <c r="Z39" s="48">
        <v>34</v>
      </c>
      <c r="AA39" s="26">
        <f t="shared" si="354"/>
        <v>34</v>
      </c>
      <c r="AB39" s="26">
        <f t="shared" ref="AB39:AC39" si="452">SUM(V39+Y39)</f>
        <v>0</v>
      </c>
      <c r="AC39" s="26">
        <f t="shared" si="452"/>
        <v>208</v>
      </c>
      <c r="AD39" s="27">
        <f t="shared" si="356"/>
        <v>208</v>
      </c>
      <c r="AE39" s="28">
        <f>April!AK39</f>
        <v>0</v>
      </c>
      <c r="AF39" s="28">
        <f>April!AL39</f>
        <v>210</v>
      </c>
      <c r="AG39" s="26">
        <f t="shared" si="357"/>
        <v>210</v>
      </c>
      <c r="AH39" s="25">
        <v>0</v>
      </c>
      <c r="AI39" s="25">
        <v>69</v>
      </c>
      <c r="AJ39" s="26">
        <f t="shared" si="358"/>
        <v>69</v>
      </c>
      <c r="AK39" s="26">
        <f t="shared" ref="AK39:AL39" si="453">SUM(AE39+AH39)</f>
        <v>0</v>
      </c>
      <c r="AL39" s="26">
        <f t="shared" si="453"/>
        <v>279</v>
      </c>
      <c r="AM39" s="27">
        <f t="shared" si="360"/>
        <v>279</v>
      </c>
      <c r="AN39" s="30">
        <f>April!AT39</f>
        <v>1</v>
      </c>
      <c r="AO39" s="26">
        <f>April!AU39</f>
        <v>215</v>
      </c>
      <c r="AP39" s="26">
        <f t="shared" si="361"/>
        <v>216</v>
      </c>
      <c r="AQ39" s="25">
        <v>0</v>
      </c>
      <c r="AR39" s="25">
        <v>56</v>
      </c>
      <c r="AS39" s="26">
        <f t="shared" si="362"/>
        <v>56</v>
      </c>
      <c r="AT39" s="26">
        <f t="shared" ref="AT39:AU39" si="454">SUM(AN39+AQ39)</f>
        <v>1</v>
      </c>
      <c r="AU39" s="26">
        <f t="shared" si="454"/>
        <v>271</v>
      </c>
      <c r="AV39" s="27">
        <f t="shared" si="364"/>
        <v>272</v>
      </c>
      <c r="AW39" s="28">
        <f>April!BC39</f>
        <v>10</v>
      </c>
      <c r="AX39" s="28">
        <f>April!BD39</f>
        <v>274</v>
      </c>
      <c r="AY39" s="26">
        <f t="shared" si="365"/>
        <v>284</v>
      </c>
      <c r="AZ39" s="25">
        <v>1</v>
      </c>
      <c r="BA39" s="25">
        <v>73</v>
      </c>
      <c r="BB39" s="26">
        <f t="shared" si="366"/>
        <v>74</v>
      </c>
      <c r="BC39" s="26">
        <f t="shared" ref="BC39:BD39" si="455">SUM(AW39+AZ39)</f>
        <v>11</v>
      </c>
      <c r="BD39" s="26">
        <f t="shared" si="455"/>
        <v>347</v>
      </c>
      <c r="BE39" s="27">
        <f t="shared" si="368"/>
        <v>358</v>
      </c>
      <c r="BF39" s="30">
        <f>April!BL39</f>
        <v>0</v>
      </c>
      <c r="BG39" s="26">
        <f>April!BM39</f>
        <v>0</v>
      </c>
      <c r="BH39" s="26">
        <f t="shared" si="369"/>
        <v>0</v>
      </c>
      <c r="BI39" s="48">
        <v>0</v>
      </c>
      <c r="BJ39" s="46">
        <v>0</v>
      </c>
      <c r="BK39" s="26">
        <f t="shared" si="370"/>
        <v>0</v>
      </c>
      <c r="BL39" s="26">
        <f t="shared" ref="BL39:BM39" si="456">SUM(BF39+BI39)</f>
        <v>0</v>
      </c>
      <c r="BM39" s="26">
        <f t="shared" si="456"/>
        <v>0</v>
      </c>
      <c r="BN39" s="27">
        <f t="shared" si="372"/>
        <v>0</v>
      </c>
      <c r="BO39" s="28">
        <f>April!BU39</f>
        <v>0</v>
      </c>
      <c r="BP39" s="28">
        <f>April!BV39</f>
        <v>103</v>
      </c>
      <c r="BQ39" s="26">
        <f t="shared" si="373"/>
        <v>103</v>
      </c>
      <c r="BR39" s="25">
        <v>0</v>
      </c>
      <c r="BS39" s="25">
        <v>40</v>
      </c>
      <c r="BT39" s="26">
        <f t="shared" si="374"/>
        <v>40</v>
      </c>
      <c r="BU39" s="26">
        <f t="shared" ref="BU39:BV39" si="457">SUM(BO39+BR39)</f>
        <v>0</v>
      </c>
      <c r="BV39" s="26">
        <f t="shared" si="457"/>
        <v>143</v>
      </c>
      <c r="BW39" s="27">
        <f t="shared" si="376"/>
        <v>143</v>
      </c>
      <c r="BX39" s="30">
        <f>April!CD39</f>
        <v>1</v>
      </c>
      <c r="BY39" s="26">
        <f>April!CE39</f>
        <v>53</v>
      </c>
      <c r="BZ39" s="26">
        <f t="shared" si="377"/>
        <v>54</v>
      </c>
      <c r="CA39" s="26"/>
      <c r="CB39" s="25">
        <v>22</v>
      </c>
      <c r="CC39" s="26">
        <f t="shared" si="378"/>
        <v>22</v>
      </c>
      <c r="CD39" s="26">
        <f t="shared" ref="CD39:CE39" si="458">SUM(BX39+CA39)</f>
        <v>1</v>
      </c>
      <c r="CE39" s="26">
        <f t="shared" si="458"/>
        <v>75</v>
      </c>
      <c r="CF39" s="27">
        <f t="shared" si="380"/>
        <v>76</v>
      </c>
      <c r="CG39" s="28">
        <f>April!CM39</f>
        <v>1</v>
      </c>
      <c r="CH39" s="28">
        <f>April!CN39</f>
        <v>161</v>
      </c>
      <c r="CI39" s="26">
        <f t="shared" si="381"/>
        <v>162</v>
      </c>
      <c r="CJ39" s="25">
        <v>0</v>
      </c>
      <c r="CK39" s="25">
        <v>30</v>
      </c>
      <c r="CL39" s="26">
        <f t="shared" si="382"/>
        <v>30</v>
      </c>
      <c r="CM39" s="26">
        <f t="shared" ref="CM39:CN39" si="459">SUM(CG39+CJ39)</f>
        <v>1</v>
      </c>
      <c r="CN39" s="26">
        <f t="shared" si="459"/>
        <v>191</v>
      </c>
      <c r="CO39" s="27">
        <f t="shared" si="384"/>
        <v>192</v>
      </c>
      <c r="CP39" s="129">
        <f ca="1">IFERROR(__xludf.DUMMYFUNCTION("""COMPUTED_VALUE"""),1)</f>
        <v>1</v>
      </c>
      <c r="CQ39" s="130">
        <f ca="1">IFERROR(__xludf.DUMMYFUNCTION("""COMPUTED_VALUE"""),153)</f>
        <v>153</v>
      </c>
      <c r="CR39" s="130">
        <f ca="1">IFERROR(__xludf.DUMMYFUNCTION("""COMPUTED_VALUE"""),154)</f>
        <v>154</v>
      </c>
      <c r="CS39" s="103">
        <f ca="1">IFERROR(__xludf.DUMMYFUNCTION("""COMPUTED_VALUE"""),1)</f>
        <v>1</v>
      </c>
      <c r="CT39" s="103">
        <f ca="1">IFERROR(__xludf.DUMMYFUNCTION("""COMPUTED_VALUE"""),60)</f>
        <v>60</v>
      </c>
      <c r="CU39" s="103">
        <f ca="1">IFERROR(__xludf.DUMMYFUNCTION("""COMPUTED_VALUE"""),61)</f>
        <v>61</v>
      </c>
      <c r="CV39" s="130">
        <f ca="1">IFERROR(__xludf.DUMMYFUNCTION("""COMPUTED_VALUE"""),2)</f>
        <v>2</v>
      </c>
      <c r="CW39" s="130">
        <f ca="1">IFERROR(__xludf.DUMMYFUNCTION("""COMPUTED_VALUE"""),213)</f>
        <v>213</v>
      </c>
      <c r="CX39" s="131">
        <f ca="1">IFERROR(__xludf.DUMMYFUNCTION("""COMPUTED_VALUE"""),215)</f>
        <v>215</v>
      </c>
      <c r="CY39" s="28">
        <f>April!DE39</f>
        <v>3</v>
      </c>
      <c r="CZ39" s="28">
        <f>April!DF39</f>
        <v>132</v>
      </c>
      <c r="DA39" s="26">
        <f t="shared" si="385"/>
        <v>135</v>
      </c>
      <c r="DB39" s="25">
        <v>1</v>
      </c>
      <c r="DC39" s="25">
        <v>41</v>
      </c>
      <c r="DD39" s="26">
        <f t="shared" si="386"/>
        <v>42</v>
      </c>
      <c r="DE39" s="26">
        <f t="shared" ref="DE39:DF39" si="460">SUM(CY39+DB39)</f>
        <v>4</v>
      </c>
      <c r="DF39" s="26">
        <f t="shared" si="460"/>
        <v>173</v>
      </c>
      <c r="DG39" s="27">
        <f t="shared" si="388"/>
        <v>177</v>
      </c>
      <c r="DH39" s="30">
        <f>April!DN39</f>
        <v>51</v>
      </c>
      <c r="DI39" s="26">
        <f>April!DO39</f>
        <v>198</v>
      </c>
      <c r="DJ39" s="26">
        <f t="shared" si="389"/>
        <v>249</v>
      </c>
      <c r="DK39" s="66">
        <v>10</v>
      </c>
      <c r="DL39" s="67">
        <v>42</v>
      </c>
      <c r="DM39" s="26">
        <f t="shared" si="390"/>
        <v>52</v>
      </c>
      <c r="DN39" s="26">
        <f t="shared" ref="DN39:DO39" si="461">SUM(DH39+DK39)</f>
        <v>61</v>
      </c>
      <c r="DO39" s="26">
        <f t="shared" si="461"/>
        <v>240</v>
      </c>
      <c r="DP39" s="27">
        <f t="shared" si="392"/>
        <v>301</v>
      </c>
      <c r="DQ39" s="28">
        <f>April!DW39</f>
        <v>2</v>
      </c>
      <c r="DR39" s="28">
        <f>April!DX39</f>
        <v>177</v>
      </c>
      <c r="DS39" s="26">
        <f t="shared" si="393"/>
        <v>179</v>
      </c>
      <c r="DT39" s="68">
        <v>1</v>
      </c>
      <c r="DU39" s="59">
        <v>37</v>
      </c>
      <c r="DV39" s="26">
        <f t="shared" si="394"/>
        <v>38</v>
      </c>
      <c r="DW39" s="26">
        <f t="shared" ref="DW39:DX39" si="462">SUM(DQ39+DT39)</f>
        <v>3</v>
      </c>
      <c r="DX39" s="26">
        <f t="shared" si="462"/>
        <v>214</v>
      </c>
      <c r="DY39" s="27">
        <f t="shared" si="396"/>
        <v>217</v>
      </c>
      <c r="DZ39" s="30">
        <f>April!EF39</f>
        <v>1</v>
      </c>
      <c r="EA39" s="26">
        <f>April!EG39</f>
        <v>159</v>
      </c>
      <c r="EB39" s="26">
        <f t="shared" si="397"/>
        <v>160</v>
      </c>
      <c r="EC39" s="26"/>
      <c r="ED39" s="25">
        <v>55</v>
      </c>
      <c r="EE39" s="26">
        <f t="shared" si="398"/>
        <v>55</v>
      </c>
      <c r="EF39" s="26">
        <f t="shared" ref="EF39:EG39" si="463">SUM(DZ39+EC39)</f>
        <v>1</v>
      </c>
      <c r="EG39" s="26">
        <f t="shared" si="463"/>
        <v>214</v>
      </c>
      <c r="EH39" s="27">
        <f t="shared" si="400"/>
        <v>215</v>
      </c>
      <c r="EI39" s="30">
        <f>April!EO39</f>
        <v>0</v>
      </c>
      <c r="EJ39" s="26">
        <f>April!EP39</f>
        <v>134</v>
      </c>
      <c r="EK39" s="26">
        <f t="shared" si="401"/>
        <v>134</v>
      </c>
      <c r="EL39" s="25">
        <v>0</v>
      </c>
      <c r="EM39" s="25">
        <v>39</v>
      </c>
      <c r="EN39" s="26">
        <f t="shared" si="402"/>
        <v>39</v>
      </c>
      <c r="EO39" s="26">
        <f t="shared" ref="EO39:EP39" si="464">SUM(EI39+EL39)</f>
        <v>0</v>
      </c>
      <c r="EP39" s="26">
        <f t="shared" si="464"/>
        <v>173</v>
      </c>
      <c r="EQ39" s="27">
        <f t="shared" si="404"/>
        <v>173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30">
        <f>April!J40</f>
        <v>0</v>
      </c>
      <c r="E40" s="26">
        <f>April!K40</f>
        <v>0</v>
      </c>
      <c r="F40" s="26">
        <f t="shared" si="345"/>
        <v>0</v>
      </c>
      <c r="G40" s="68">
        <v>0</v>
      </c>
      <c r="H40" s="59">
        <v>0</v>
      </c>
      <c r="I40" s="26">
        <f t="shared" si="346"/>
        <v>0</v>
      </c>
      <c r="J40" s="26">
        <f t="shared" ref="J40:K40" si="465">SUM(D40+G40)</f>
        <v>0</v>
      </c>
      <c r="K40" s="26">
        <f t="shared" si="465"/>
        <v>0</v>
      </c>
      <c r="L40" s="27">
        <f t="shared" si="348"/>
        <v>0</v>
      </c>
      <c r="M40" s="28">
        <f>April!S40</f>
        <v>0</v>
      </c>
      <c r="N40" s="26">
        <f>April!T40</f>
        <v>0</v>
      </c>
      <c r="O40" s="26">
        <f t="shared" si="349"/>
        <v>0</v>
      </c>
      <c r="P40" s="26"/>
      <c r="Q40" s="26"/>
      <c r="R40" s="26">
        <f t="shared" si="350"/>
        <v>0</v>
      </c>
      <c r="S40" s="26">
        <f t="shared" ref="S40:T40" si="466">SUM(M40+P40)</f>
        <v>0</v>
      </c>
      <c r="T40" s="26">
        <f t="shared" si="466"/>
        <v>0</v>
      </c>
      <c r="U40" s="27">
        <f t="shared" si="352"/>
        <v>0</v>
      </c>
      <c r="V40" s="28">
        <f>April!AB40</f>
        <v>0</v>
      </c>
      <c r="W40" s="28">
        <f>April!AC40</f>
        <v>0</v>
      </c>
      <c r="X40" s="26">
        <f t="shared" si="353"/>
        <v>0</v>
      </c>
      <c r="Y40" s="26"/>
      <c r="Z40" s="26"/>
      <c r="AA40" s="26">
        <f t="shared" si="354"/>
        <v>0</v>
      </c>
      <c r="AB40" s="26">
        <f t="shared" ref="AB40:AC40" si="467">SUM(V40+Y40)</f>
        <v>0</v>
      </c>
      <c r="AC40" s="26">
        <f t="shared" si="467"/>
        <v>0</v>
      </c>
      <c r="AD40" s="27">
        <f t="shared" si="356"/>
        <v>0</v>
      </c>
      <c r="AE40" s="28">
        <f>April!AK40</f>
        <v>0</v>
      </c>
      <c r="AF40" s="28">
        <f>April!AL40</f>
        <v>0</v>
      </c>
      <c r="AG40" s="26">
        <f t="shared" si="357"/>
        <v>0</v>
      </c>
      <c r="AH40" s="25">
        <v>0</v>
      </c>
      <c r="AI40" s="25">
        <v>0</v>
      </c>
      <c r="AJ40" s="26">
        <f t="shared" si="358"/>
        <v>0</v>
      </c>
      <c r="AK40" s="26">
        <f t="shared" ref="AK40:AL40" si="468">SUM(AE40+AH40)</f>
        <v>0</v>
      </c>
      <c r="AL40" s="26">
        <f t="shared" si="468"/>
        <v>0</v>
      </c>
      <c r="AM40" s="27">
        <f t="shared" si="360"/>
        <v>0</v>
      </c>
      <c r="AN40" s="30">
        <f>April!AT40</f>
        <v>0</v>
      </c>
      <c r="AO40" s="26">
        <f>April!AU40</f>
        <v>0</v>
      </c>
      <c r="AP40" s="26">
        <f t="shared" si="361"/>
        <v>0</v>
      </c>
      <c r="AQ40" s="25">
        <v>0</v>
      </c>
      <c r="AR40" s="25">
        <v>0</v>
      </c>
      <c r="AS40" s="26">
        <f t="shared" si="362"/>
        <v>0</v>
      </c>
      <c r="AT40" s="26">
        <f t="shared" ref="AT40:AU40" si="469">SUM(AN40+AQ40)</f>
        <v>0</v>
      </c>
      <c r="AU40" s="26">
        <f t="shared" si="469"/>
        <v>0</v>
      </c>
      <c r="AV40" s="27">
        <f t="shared" si="364"/>
        <v>0</v>
      </c>
      <c r="AW40" s="28">
        <f>April!BC40</f>
        <v>0</v>
      </c>
      <c r="AX40" s="28">
        <f>April!BD40</f>
        <v>0</v>
      </c>
      <c r="AY40" s="26">
        <f t="shared" si="365"/>
        <v>0</v>
      </c>
      <c r="AZ40" s="25">
        <v>0</v>
      </c>
      <c r="BA40" s="25">
        <v>0</v>
      </c>
      <c r="BB40" s="26">
        <f t="shared" si="366"/>
        <v>0</v>
      </c>
      <c r="BC40" s="26">
        <f t="shared" ref="BC40:BD40" si="470">SUM(AW40+AZ40)</f>
        <v>0</v>
      </c>
      <c r="BD40" s="26">
        <f t="shared" si="470"/>
        <v>0</v>
      </c>
      <c r="BE40" s="27">
        <f t="shared" si="368"/>
        <v>0</v>
      </c>
      <c r="BF40" s="30">
        <f>April!BL40</f>
        <v>0</v>
      </c>
      <c r="BG40" s="26">
        <f>April!BM40</f>
        <v>0</v>
      </c>
      <c r="BH40" s="26">
        <f t="shared" si="369"/>
        <v>0</v>
      </c>
      <c r="BI40" s="48">
        <v>0</v>
      </c>
      <c r="BJ40" s="46">
        <v>0</v>
      </c>
      <c r="BK40" s="26">
        <f t="shared" si="370"/>
        <v>0</v>
      </c>
      <c r="BL40" s="26">
        <f t="shared" ref="BL40:BM40" si="471">SUM(BF40+BI40)</f>
        <v>0</v>
      </c>
      <c r="BM40" s="26">
        <f t="shared" si="471"/>
        <v>0</v>
      </c>
      <c r="BN40" s="27">
        <f t="shared" si="372"/>
        <v>0</v>
      </c>
      <c r="BO40" s="28">
        <f>April!BU40</f>
        <v>0</v>
      </c>
      <c r="BP40" s="28">
        <f>April!BV40</f>
        <v>0</v>
      </c>
      <c r="BQ40" s="26">
        <f t="shared" si="373"/>
        <v>0</v>
      </c>
      <c r="BR40" s="25">
        <v>0</v>
      </c>
      <c r="BS40" s="25">
        <v>0</v>
      </c>
      <c r="BT40" s="26">
        <f t="shared" si="374"/>
        <v>0</v>
      </c>
      <c r="BU40" s="26">
        <f t="shared" ref="BU40:BV40" si="472">SUM(BO40+BR40)</f>
        <v>0</v>
      </c>
      <c r="BV40" s="26">
        <f t="shared" si="472"/>
        <v>0</v>
      </c>
      <c r="BW40" s="27">
        <f t="shared" si="376"/>
        <v>0</v>
      </c>
      <c r="BX40" s="30">
        <f>April!CD40</f>
        <v>5</v>
      </c>
      <c r="BY40" s="26">
        <f>April!CE40</f>
        <v>5</v>
      </c>
      <c r="BZ40" s="26">
        <f t="shared" si="377"/>
        <v>10</v>
      </c>
      <c r="CA40" s="25">
        <v>1</v>
      </c>
      <c r="CB40" s="25">
        <v>2</v>
      </c>
      <c r="CC40" s="26">
        <f t="shared" si="378"/>
        <v>3</v>
      </c>
      <c r="CD40" s="26">
        <f t="shared" ref="CD40:CE40" si="473">SUM(BX40+CA40)</f>
        <v>6</v>
      </c>
      <c r="CE40" s="26">
        <f t="shared" si="473"/>
        <v>7</v>
      </c>
      <c r="CF40" s="27">
        <f t="shared" si="380"/>
        <v>13</v>
      </c>
      <c r="CG40" s="28">
        <f>April!CM40</f>
        <v>1</v>
      </c>
      <c r="CH40" s="28">
        <f>April!CN40</f>
        <v>161</v>
      </c>
      <c r="CI40" s="26">
        <f t="shared" si="381"/>
        <v>162</v>
      </c>
      <c r="CJ40" s="25">
        <v>0</v>
      </c>
      <c r="CK40" s="25">
        <v>30</v>
      </c>
      <c r="CL40" s="26">
        <f t="shared" si="382"/>
        <v>30</v>
      </c>
      <c r="CM40" s="26">
        <f t="shared" ref="CM40:CN40" si="474">SUM(CG40+CJ40)</f>
        <v>1</v>
      </c>
      <c r="CN40" s="26">
        <f t="shared" si="474"/>
        <v>191</v>
      </c>
      <c r="CO40" s="27">
        <f t="shared" si="384"/>
        <v>192</v>
      </c>
      <c r="CP40" s="129">
        <f ca="1">IFERROR(__xludf.DUMMYFUNCTION("""COMPUTED_VALUE"""),0)</f>
        <v>0</v>
      </c>
      <c r="CQ40" s="130">
        <f ca="1">IFERROR(__xludf.DUMMYFUNCTION("""COMPUTED_VALUE"""),0)</f>
        <v>0</v>
      </c>
      <c r="CR40" s="130">
        <f ca="1">IFERROR(__xludf.DUMMYFUNCTION("""COMPUTED_VALUE"""),0)</f>
        <v>0</v>
      </c>
      <c r="CS40" s="103">
        <f ca="1">IFERROR(__xludf.DUMMYFUNCTION("""COMPUTED_VALUE"""),0)</f>
        <v>0</v>
      </c>
      <c r="CT40" s="103">
        <f ca="1">IFERROR(__xludf.DUMMYFUNCTION("""COMPUTED_VALUE"""),0)</f>
        <v>0</v>
      </c>
      <c r="CU40" s="103">
        <f ca="1">IFERROR(__xludf.DUMMYFUNCTION("""COMPUTED_VALUE"""),0)</f>
        <v>0</v>
      </c>
      <c r="CV40" s="130">
        <f ca="1">IFERROR(__xludf.DUMMYFUNCTION("""COMPUTED_VALUE"""),0)</f>
        <v>0</v>
      </c>
      <c r="CW40" s="130">
        <f ca="1">IFERROR(__xludf.DUMMYFUNCTION("""COMPUTED_VALUE"""),0)</f>
        <v>0</v>
      </c>
      <c r="CX40" s="131">
        <f ca="1">IFERROR(__xludf.DUMMYFUNCTION("""COMPUTED_VALUE"""),0)</f>
        <v>0</v>
      </c>
      <c r="CY40" s="28">
        <f>April!DE40</f>
        <v>0</v>
      </c>
      <c r="CZ40" s="28">
        <f>April!DF40</f>
        <v>0</v>
      </c>
      <c r="DA40" s="26">
        <f t="shared" si="385"/>
        <v>0</v>
      </c>
      <c r="DB40" s="25">
        <v>0</v>
      </c>
      <c r="DC40" s="25">
        <v>0</v>
      </c>
      <c r="DD40" s="26">
        <f t="shared" si="386"/>
        <v>0</v>
      </c>
      <c r="DE40" s="26">
        <f t="shared" ref="DE40:DF40" si="475">SUM(CY40+DB40)</f>
        <v>0</v>
      </c>
      <c r="DF40" s="26">
        <f t="shared" si="475"/>
        <v>0</v>
      </c>
      <c r="DG40" s="27">
        <f t="shared" si="388"/>
        <v>0</v>
      </c>
      <c r="DH40" s="30">
        <f>April!DN40</f>
        <v>0</v>
      </c>
      <c r="DI40" s="26">
        <f>April!DO40</f>
        <v>0</v>
      </c>
      <c r="DJ40" s="26">
        <f t="shared" si="389"/>
        <v>0</v>
      </c>
      <c r="DK40" s="66"/>
      <c r="DL40" s="67"/>
      <c r="DM40" s="26">
        <f t="shared" si="390"/>
        <v>0</v>
      </c>
      <c r="DN40" s="26">
        <f t="shared" ref="DN40:DO40" si="476">SUM(DH40+DK40)</f>
        <v>0</v>
      </c>
      <c r="DO40" s="26">
        <f t="shared" si="476"/>
        <v>0</v>
      </c>
      <c r="DP40" s="27">
        <f t="shared" si="392"/>
        <v>0</v>
      </c>
      <c r="DQ40" s="28">
        <f>April!DW40</f>
        <v>0</v>
      </c>
      <c r="DR40" s="28">
        <f>April!DX40</f>
        <v>0</v>
      </c>
      <c r="DS40" s="26">
        <f t="shared" si="393"/>
        <v>0</v>
      </c>
      <c r="DT40" s="68">
        <v>0</v>
      </c>
      <c r="DU40" s="59">
        <v>0</v>
      </c>
      <c r="DV40" s="26">
        <f t="shared" si="394"/>
        <v>0</v>
      </c>
      <c r="DW40" s="26">
        <f t="shared" ref="DW40:DX40" si="477">SUM(DQ40+DT40)</f>
        <v>0</v>
      </c>
      <c r="DX40" s="26">
        <f t="shared" si="477"/>
        <v>0</v>
      </c>
      <c r="DY40" s="27">
        <f t="shared" si="396"/>
        <v>0</v>
      </c>
      <c r="DZ40" s="30">
        <f>April!EF40</f>
        <v>0</v>
      </c>
      <c r="EA40" s="26">
        <f>April!EG40</f>
        <v>0</v>
      </c>
      <c r="EB40" s="26">
        <f t="shared" si="397"/>
        <v>0</v>
      </c>
      <c r="EC40" s="26"/>
      <c r="ED40" s="26"/>
      <c r="EE40" s="26">
        <f t="shared" si="398"/>
        <v>0</v>
      </c>
      <c r="EF40" s="26">
        <f t="shared" ref="EF40:EG40" si="478">SUM(DZ40+EC40)</f>
        <v>0</v>
      </c>
      <c r="EG40" s="26">
        <f t="shared" si="478"/>
        <v>0</v>
      </c>
      <c r="EH40" s="27">
        <f t="shared" si="400"/>
        <v>0</v>
      </c>
      <c r="EI40" s="30">
        <f>April!EO40</f>
        <v>0</v>
      </c>
      <c r="EJ40" s="26">
        <f>April!EP40</f>
        <v>0</v>
      </c>
      <c r="EK40" s="26">
        <f t="shared" si="401"/>
        <v>0</v>
      </c>
      <c r="EL40" s="26"/>
      <c r="EM40" s="26"/>
      <c r="EN40" s="26">
        <f t="shared" si="402"/>
        <v>0</v>
      </c>
      <c r="EO40" s="26">
        <f t="shared" ref="EO40:EP40" si="479">SUM(EI40+EL40)</f>
        <v>0</v>
      </c>
      <c r="EP40" s="26">
        <f t="shared" si="479"/>
        <v>0</v>
      </c>
      <c r="EQ40" s="27">
        <f t="shared" si="404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30">
        <f>April!J41</f>
        <v>1</v>
      </c>
      <c r="E41" s="26">
        <f>April!K41</f>
        <v>2</v>
      </c>
      <c r="F41" s="26">
        <f t="shared" si="345"/>
        <v>3</v>
      </c>
      <c r="G41" s="68">
        <v>2</v>
      </c>
      <c r="H41" s="59">
        <v>0</v>
      </c>
      <c r="I41" s="26">
        <f t="shared" si="346"/>
        <v>2</v>
      </c>
      <c r="J41" s="26">
        <f t="shared" ref="J41:K41" si="480">SUM(D41+G41)</f>
        <v>3</v>
      </c>
      <c r="K41" s="26">
        <f t="shared" si="480"/>
        <v>2</v>
      </c>
      <c r="L41" s="27">
        <f t="shared" si="348"/>
        <v>5</v>
      </c>
      <c r="M41" s="28">
        <f>April!S41</f>
        <v>1</v>
      </c>
      <c r="N41" s="26">
        <f>April!T41</f>
        <v>1</v>
      </c>
      <c r="O41" s="26">
        <f t="shared" si="349"/>
        <v>2</v>
      </c>
      <c r="P41" s="26"/>
      <c r="Q41" s="26"/>
      <c r="R41" s="26">
        <f t="shared" si="350"/>
        <v>0</v>
      </c>
      <c r="S41" s="26">
        <f t="shared" ref="S41:T41" si="481">SUM(M41+P41)</f>
        <v>1</v>
      </c>
      <c r="T41" s="26">
        <f t="shared" si="481"/>
        <v>1</v>
      </c>
      <c r="U41" s="27">
        <f t="shared" si="352"/>
        <v>2</v>
      </c>
      <c r="V41" s="28">
        <f>April!AB41</f>
        <v>0</v>
      </c>
      <c r="W41" s="28">
        <f>April!AC41</f>
        <v>0</v>
      </c>
      <c r="X41" s="26">
        <f t="shared" si="353"/>
        <v>0</v>
      </c>
      <c r="Y41" s="26"/>
      <c r="Z41" s="48">
        <v>1</v>
      </c>
      <c r="AA41" s="26">
        <f t="shared" si="354"/>
        <v>1</v>
      </c>
      <c r="AB41" s="26">
        <f t="shared" ref="AB41:AC41" si="482">SUM(V41+Y41)</f>
        <v>0</v>
      </c>
      <c r="AC41" s="26">
        <f t="shared" si="482"/>
        <v>1</v>
      </c>
      <c r="AD41" s="27">
        <f t="shared" si="356"/>
        <v>1</v>
      </c>
      <c r="AE41" s="28">
        <f>April!AK41</f>
        <v>1</v>
      </c>
      <c r="AF41" s="28">
        <f>April!AL41</f>
        <v>0</v>
      </c>
      <c r="AG41" s="26">
        <f t="shared" si="357"/>
        <v>1</v>
      </c>
      <c r="AH41" s="25">
        <v>0</v>
      </c>
      <c r="AI41" s="25">
        <v>0</v>
      </c>
      <c r="AJ41" s="26">
        <f t="shared" si="358"/>
        <v>0</v>
      </c>
      <c r="AK41" s="26">
        <f t="shared" ref="AK41:AL41" si="483">SUM(AE41+AH41)</f>
        <v>1</v>
      </c>
      <c r="AL41" s="26">
        <f t="shared" si="483"/>
        <v>0</v>
      </c>
      <c r="AM41" s="27">
        <f t="shared" si="360"/>
        <v>1</v>
      </c>
      <c r="AN41" s="30">
        <f>April!AT41</f>
        <v>0</v>
      </c>
      <c r="AO41" s="26">
        <f>April!AU41</f>
        <v>0</v>
      </c>
      <c r="AP41" s="26">
        <f t="shared" si="361"/>
        <v>0</v>
      </c>
      <c r="AQ41" s="25">
        <v>0</v>
      </c>
      <c r="AR41" s="25">
        <v>0</v>
      </c>
      <c r="AS41" s="26">
        <f t="shared" si="362"/>
        <v>0</v>
      </c>
      <c r="AT41" s="26">
        <f t="shared" ref="AT41:AU41" si="484">SUM(AN41+AQ41)</f>
        <v>0</v>
      </c>
      <c r="AU41" s="26">
        <f t="shared" si="484"/>
        <v>0</v>
      </c>
      <c r="AV41" s="27">
        <f t="shared" si="364"/>
        <v>0</v>
      </c>
      <c r="AW41" s="28">
        <f>April!BC41</f>
        <v>2</v>
      </c>
      <c r="AX41" s="28">
        <f>April!BD41</f>
        <v>1</v>
      </c>
      <c r="AY41" s="26">
        <f t="shared" si="365"/>
        <v>3</v>
      </c>
      <c r="AZ41" s="25">
        <v>2</v>
      </c>
      <c r="BA41" s="25">
        <v>4</v>
      </c>
      <c r="BB41" s="26">
        <f t="shared" si="366"/>
        <v>6</v>
      </c>
      <c r="BC41" s="26">
        <f t="shared" ref="BC41:BD41" si="485">SUM(AW41+AZ41)</f>
        <v>4</v>
      </c>
      <c r="BD41" s="26">
        <f t="shared" si="485"/>
        <v>5</v>
      </c>
      <c r="BE41" s="27">
        <f t="shared" si="368"/>
        <v>9</v>
      </c>
      <c r="BF41" s="30">
        <f>April!BL41</f>
        <v>2</v>
      </c>
      <c r="BG41" s="26">
        <f>April!BM41</f>
        <v>0</v>
      </c>
      <c r="BH41" s="26">
        <f t="shared" si="369"/>
        <v>2</v>
      </c>
      <c r="BI41" s="48">
        <v>3</v>
      </c>
      <c r="BJ41" s="46">
        <v>1</v>
      </c>
      <c r="BK41" s="26">
        <f t="shared" si="370"/>
        <v>4</v>
      </c>
      <c r="BL41" s="26">
        <f t="shared" ref="BL41:BM41" si="486">SUM(BF41+BI41)</f>
        <v>5</v>
      </c>
      <c r="BM41" s="26">
        <f t="shared" si="486"/>
        <v>1</v>
      </c>
      <c r="BN41" s="27">
        <f t="shared" si="372"/>
        <v>6</v>
      </c>
      <c r="BO41" s="28">
        <f>April!BU41</f>
        <v>0</v>
      </c>
      <c r="BP41" s="28">
        <f>April!BV41</f>
        <v>0</v>
      </c>
      <c r="BQ41" s="26">
        <f t="shared" si="373"/>
        <v>0</v>
      </c>
      <c r="BR41" s="25">
        <v>0</v>
      </c>
      <c r="BS41" s="25">
        <v>0</v>
      </c>
      <c r="BT41" s="26">
        <f t="shared" si="374"/>
        <v>0</v>
      </c>
      <c r="BU41" s="26">
        <f t="shared" ref="BU41:BV41" si="487">SUM(BO41+BR41)</f>
        <v>0</v>
      </c>
      <c r="BV41" s="26">
        <f t="shared" si="487"/>
        <v>0</v>
      </c>
      <c r="BW41" s="27">
        <f t="shared" si="376"/>
        <v>0</v>
      </c>
      <c r="BX41" s="30">
        <f>April!CD41</f>
        <v>1</v>
      </c>
      <c r="BY41" s="26">
        <f>April!CE41</f>
        <v>1</v>
      </c>
      <c r="BZ41" s="26">
        <f t="shared" si="377"/>
        <v>2</v>
      </c>
      <c r="CA41" s="26"/>
      <c r="CB41" s="26"/>
      <c r="CC41" s="26">
        <f t="shared" si="378"/>
        <v>0</v>
      </c>
      <c r="CD41" s="26">
        <f t="shared" ref="CD41:CE41" si="488">SUM(BX41+CA41)</f>
        <v>1</v>
      </c>
      <c r="CE41" s="26">
        <f t="shared" si="488"/>
        <v>1</v>
      </c>
      <c r="CF41" s="27">
        <f t="shared" si="380"/>
        <v>2</v>
      </c>
      <c r="CG41" s="28">
        <f>April!CM41</f>
        <v>0</v>
      </c>
      <c r="CH41" s="28">
        <f>April!CN41</f>
        <v>0</v>
      </c>
      <c r="CI41" s="26">
        <f t="shared" si="381"/>
        <v>0</v>
      </c>
      <c r="CJ41" s="25">
        <v>0</v>
      </c>
      <c r="CK41" s="25">
        <v>0</v>
      </c>
      <c r="CL41" s="26">
        <f t="shared" si="382"/>
        <v>0</v>
      </c>
      <c r="CM41" s="26">
        <f t="shared" ref="CM41:CN41" si="489">SUM(CG41+CJ41)</f>
        <v>0</v>
      </c>
      <c r="CN41" s="26">
        <f t="shared" si="489"/>
        <v>0</v>
      </c>
      <c r="CO41" s="27">
        <f t="shared" si="384"/>
        <v>0</v>
      </c>
      <c r="CP41" s="129">
        <f ca="1">IFERROR(__xludf.DUMMYFUNCTION("""COMPUTED_VALUE"""),3)</f>
        <v>3</v>
      </c>
      <c r="CQ41" s="130">
        <f ca="1">IFERROR(__xludf.DUMMYFUNCTION("""COMPUTED_VALUE"""),2)</f>
        <v>2</v>
      </c>
      <c r="CR41" s="130">
        <f ca="1">IFERROR(__xludf.DUMMYFUNCTION("""COMPUTED_VALUE"""),5)</f>
        <v>5</v>
      </c>
      <c r="CS41" s="103">
        <f ca="1">IFERROR(__xludf.DUMMYFUNCTION("""COMPUTED_VALUE"""),1)</f>
        <v>1</v>
      </c>
      <c r="CT41" s="103">
        <f ca="1">IFERROR(__xludf.DUMMYFUNCTION("""COMPUTED_VALUE"""),3)</f>
        <v>3</v>
      </c>
      <c r="CU41" s="103">
        <f ca="1">IFERROR(__xludf.DUMMYFUNCTION("""COMPUTED_VALUE"""),4)</f>
        <v>4</v>
      </c>
      <c r="CV41" s="130">
        <f ca="1">IFERROR(__xludf.DUMMYFUNCTION("""COMPUTED_VALUE"""),4)</f>
        <v>4</v>
      </c>
      <c r="CW41" s="130">
        <f ca="1">IFERROR(__xludf.DUMMYFUNCTION("""COMPUTED_VALUE"""),5)</f>
        <v>5</v>
      </c>
      <c r="CX41" s="131">
        <f ca="1">IFERROR(__xludf.DUMMYFUNCTION("""COMPUTED_VALUE"""),9)</f>
        <v>9</v>
      </c>
      <c r="CY41" s="28">
        <f>April!DE41</f>
        <v>3</v>
      </c>
      <c r="CZ41" s="28">
        <f>April!DF41</f>
        <v>3</v>
      </c>
      <c r="DA41" s="26">
        <f t="shared" si="385"/>
        <v>6</v>
      </c>
      <c r="DB41" s="25">
        <v>0</v>
      </c>
      <c r="DC41" s="25">
        <v>1</v>
      </c>
      <c r="DD41" s="26">
        <f t="shared" si="386"/>
        <v>1</v>
      </c>
      <c r="DE41" s="26">
        <f t="shared" ref="DE41:DF41" si="490">SUM(CY41+DB41)</f>
        <v>3</v>
      </c>
      <c r="DF41" s="26">
        <f t="shared" si="490"/>
        <v>4</v>
      </c>
      <c r="DG41" s="27">
        <f t="shared" si="388"/>
        <v>7</v>
      </c>
      <c r="DH41" s="30">
        <f>April!DN41</f>
        <v>6</v>
      </c>
      <c r="DI41" s="26">
        <f>April!DO41</f>
        <v>6</v>
      </c>
      <c r="DJ41" s="26">
        <f t="shared" si="389"/>
        <v>12</v>
      </c>
      <c r="DK41" s="66">
        <v>1</v>
      </c>
      <c r="DL41" s="67">
        <v>0</v>
      </c>
      <c r="DM41" s="26">
        <f t="shared" si="390"/>
        <v>1</v>
      </c>
      <c r="DN41" s="26">
        <f t="shared" ref="DN41:DO41" si="491">SUM(DH41+DK41)</f>
        <v>7</v>
      </c>
      <c r="DO41" s="26">
        <f t="shared" si="491"/>
        <v>6</v>
      </c>
      <c r="DP41" s="27">
        <f t="shared" si="392"/>
        <v>13</v>
      </c>
      <c r="DQ41" s="28">
        <f>April!DW41</f>
        <v>1</v>
      </c>
      <c r="DR41" s="28">
        <f>April!DX41</f>
        <v>0</v>
      </c>
      <c r="DS41" s="26">
        <f t="shared" si="393"/>
        <v>1</v>
      </c>
      <c r="DT41" s="68">
        <v>0</v>
      </c>
      <c r="DU41" s="59">
        <v>1</v>
      </c>
      <c r="DV41" s="26">
        <f t="shared" si="394"/>
        <v>1</v>
      </c>
      <c r="DW41" s="26">
        <f t="shared" ref="DW41:DX41" si="492">SUM(DQ41+DT41)</f>
        <v>1</v>
      </c>
      <c r="DX41" s="26">
        <f t="shared" si="492"/>
        <v>1</v>
      </c>
      <c r="DY41" s="27">
        <f t="shared" si="396"/>
        <v>2</v>
      </c>
      <c r="DZ41" s="30">
        <f>April!EF41</f>
        <v>0</v>
      </c>
      <c r="EA41" s="26">
        <f>April!EG41</f>
        <v>0</v>
      </c>
      <c r="EB41" s="26">
        <f t="shared" si="397"/>
        <v>0</v>
      </c>
      <c r="EC41" s="26"/>
      <c r="ED41" s="26"/>
      <c r="EE41" s="26">
        <f t="shared" si="398"/>
        <v>0</v>
      </c>
      <c r="EF41" s="26">
        <f t="shared" ref="EF41:EG41" si="493">SUM(DZ41+EC41)</f>
        <v>0</v>
      </c>
      <c r="EG41" s="26">
        <f t="shared" si="493"/>
        <v>0</v>
      </c>
      <c r="EH41" s="27">
        <f t="shared" si="400"/>
        <v>0</v>
      </c>
      <c r="EI41" s="30">
        <f>April!EO41</f>
        <v>2</v>
      </c>
      <c r="EJ41" s="26">
        <f>April!EP41</f>
        <v>0</v>
      </c>
      <c r="EK41" s="26">
        <f t="shared" si="401"/>
        <v>2</v>
      </c>
      <c r="EL41" s="25">
        <v>2</v>
      </c>
      <c r="EM41" s="25">
        <v>0</v>
      </c>
      <c r="EN41" s="26">
        <f t="shared" si="402"/>
        <v>2</v>
      </c>
      <c r="EO41" s="26">
        <f t="shared" ref="EO41:EP41" si="494">SUM(EI41+EL41)</f>
        <v>4</v>
      </c>
      <c r="EP41" s="26">
        <f t="shared" si="494"/>
        <v>0</v>
      </c>
      <c r="EQ41" s="27">
        <f t="shared" si="404"/>
        <v>4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108</v>
      </c>
      <c r="D42" s="30">
        <f>April!J42</f>
        <v>0</v>
      </c>
      <c r="E42" s="26">
        <f>April!K42</f>
        <v>0</v>
      </c>
      <c r="F42" s="26"/>
      <c r="G42" s="26"/>
      <c r="H42" s="26"/>
      <c r="I42" s="26"/>
      <c r="J42" s="26"/>
      <c r="K42" s="26"/>
      <c r="L42" s="27"/>
      <c r="M42" s="28">
        <f>April!S42</f>
        <v>0</v>
      </c>
      <c r="N42" s="26">
        <f>April!T42</f>
        <v>0</v>
      </c>
      <c r="O42" s="26"/>
      <c r="P42" s="26"/>
      <c r="Q42" s="26"/>
      <c r="R42" s="26"/>
      <c r="S42" s="26"/>
      <c r="T42" s="26"/>
      <c r="U42" s="27"/>
      <c r="V42" s="28">
        <f>April!AB42</f>
        <v>0</v>
      </c>
      <c r="W42" s="28">
        <f>April!AC42</f>
        <v>0</v>
      </c>
      <c r="X42" s="26"/>
      <c r="Y42" s="26"/>
      <c r="Z42" s="26"/>
      <c r="AA42" s="26"/>
      <c r="AB42" s="26"/>
      <c r="AC42" s="26"/>
      <c r="AD42" s="27"/>
      <c r="AE42" s="28">
        <f>April!AK42</f>
        <v>0</v>
      </c>
      <c r="AF42" s="28">
        <f>April!AL42</f>
        <v>0</v>
      </c>
      <c r="AG42" s="26"/>
      <c r="AH42" s="26"/>
      <c r="AI42" s="26"/>
      <c r="AJ42" s="26"/>
      <c r="AK42" s="26"/>
      <c r="AL42" s="26"/>
      <c r="AM42" s="29"/>
      <c r="AN42" s="30">
        <f>April!AT42</f>
        <v>0</v>
      </c>
      <c r="AO42" s="26">
        <f>April!AU42</f>
        <v>0</v>
      </c>
      <c r="AP42" s="26"/>
      <c r="AQ42" s="26"/>
      <c r="AR42" s="26"/>
      <c r="AS42" s="26"/>
      <c r="AT42" s="26"/>
      <c r="AU42" s="26"/>
      <c r="AV42" s="27"/>
      <c r="AW42" s="28">
        <f>April!BC42</f>
        <v>0</v>
      </c>
      <c r="AX42" s="28">
        <f>April!BD42</f>
        <v>0</v>
      </c>
      <c r="AY42" s="26"/>
      <c r="AZ42" s="26"/>
      <c r="BA42" s="26"/>
      <c r="BB42" s="26"/>
      <c r="BC42" s="26"/>
      <c r="BD42" s="26"/>
      <c r="BE42" s="29"/>
      <c r="BF42" s="30">
        <f>April!BL42</f>
        <v>0</v>
      </c>
      <c r="BG42" s="26">
        <f>April!BM42</f>
        <v>0</v>
      </c>
      <c r="BH42" s="26"/>
      <c r="BI42" s="26"/>
      <c r="BJ42" s="26"/>
      <c r="BK42" s="26"/>
      <c r="BL42" s="26"/>
      <c r="BM42" s="26"/>
      <c r="BN42" s="27"/>
      <c r="BO42" s="28">
        <f>April!BU42</f>
        <v>0</v>
      </c>
      <c r="BP42" s="28">
        <f>April!BV42</f>
        <v>0</v>
      </c>
      <c r="BQ42" s="26"/>
      <c r="BR42" s="26"/>
      <c r="BS42" s="26"/>
      <c r="BT42" s="26"/>
      <c r="BU42" s="26"/>
      <c r="BV42" s="26"/>
      <c r="BW42" s="29"/>
      <c r="BX42" s="30">
        <f>April!CD42</f>
        <v>0</v>
      </c>
      <c r="BY42" s="26">
        <f>April!CE42</f>
        <v>0</v>
      </c>
      <c r="BZ42" s="26"/>
      <c r="CA42" s="26"/>
      <c r="CB42" s="26"/>
      <c r="CC42" s="26"/>
      <c r="CD42" s="26"/>
      <c r="CE42" s="26"/>
      <c r="CF42" s="27"/>
      <c r="CG42" s="28">
        <f>April!CM42</f>
        <v>0</v>
      </c>
      <c r="CH42" s="28">
        <f>April!CN42</f>
        <v>0</v>
      </c>
      <c r="CI42" s="26"/>
      <c r="CJ42" s="26"/>
      <c r="CK42" s="26"/>
      <c r="CL42" s="26"/>
      <c r="CM42" s="26"/>
      <c r="CN42" s="26"/>
      <c r="CO42" s="29"/>
      <c r="CP42" s="129">
        <f ca="1">IFERROR(__xludf.DUMMYFUNCTION("""COMPUTED_VALUE"""),542)</f>
        <v>542</v>
      </c>
      <c r="CQ42" s="130">
        <f ca="1">IFERROR(__xludf.DUMMYFUNCTION("""COMPUTED_VALUE"""),911)</f>
        <v>911</v>
      </c>
      <c r="CR42" s="130">
        <f ca="1">IFERROR(__xludf.DUMMYFUNCTION("""COMPUTED_VALUE"""),1453)</f>
        <v>1453</v>
      </c>
      <c r="CS42" s="103">
        <f ca="1">IFERROR(__xludf.DUMMYFUNCTION("""COMPUTED_VALUE"""),11)</f>
        <v>11</v>
      </c>
      <c r="CT42" s="103">
        <f ca="1">IFERROR(__xludf.DUMMYFUNCTION("""COMPUTED_VALUE"""),17)</f>
        <v>17</v>
      </c>
      <c r="CU42" s="103">
        <f ca="1">IFERROR(__xludf.DUMMYFUNCTION("""COMPUTED_VALUE"""),28)</f>
        <v>28</v>
      </c>
      <c r="CV42" s="130">
        <f ca="1">IFERROR(__xludf.DUMMYFUNCTION("""COMPUTED_VALUE"""),553)</f>
        <v>553</v>
      </c>
      <c r="CW42" s="130">
        <f ca="1">IFERROR(__xludf.DUMMYFUNCTION("""COMPUTED_VALUE"""),928)</f>
        <v>928</v>
      </c>
      <c r="CX42" s="131">
        <f ca="1">IFERROR(__xludf.DUMMYFUNCTION("""COMPUTED_VALUE"""),1481)</f>
        <v>1481</v>
      </c>
      <c r="CY42" s="28">
        <f>April!DE42</f>
        <v>0</v>
      </c>
      <c r="CZ42" s="28">
        <f>April!DF42</f>
        <v>0</v>
      </c>
      <c r="DA42" s="26"/>
      <c r="DB42" s="26"/>
      <c r="DC42" s="26"/>
      <c r="DD42" s="26"/>
      <c r="DE42" s="26"/>
      <c r="DF42" s="26"/>
      <c r="DG42" s="29"/>
      <c r="DH42" s="30">
        <f>April!DN42</f>
        <v>0</v>
      </c>
      <c r="DI42" s="26">
        <f>April!DO42</f>
        <v>0</v>
      </c>
      <c r="DJ42" s="26"/>
      <c r="DK42" s="26"/>
      <c r="DL42" s="26"/>
      <c r="DM42" s="26"/>
      <c r="DN42" s="26"/>
      <c r="DO42" s="26"/>
      <c r="DP42" s="27"/>
      <c r="DQ42" s="28">
        <f>April!DW42</f>
        <v>0</v>
      </c>
      <c r="DR42" s="28">
        <f>April!DX42</f>
        <v>0</v>
      </c>
      <c r="DS42" s="26"/>
      <c r="DT42" s="26"/>
      <c r="DU42" s="26"/>
      <c r="DV42" s="26"/>
      <c r="DW42" s="26"/>
      <c r="DX42" s="26"/>
      <c r="DY42" s="29"/>
      <c r="DZ42" s="30">
        <f>April!EF42</f>
        <v>0</v>
      </c>
      <c r="EA42" s="26">
        <f>April!EG42</f>
        <v>0</v>
      </c>
      <c r="EB42" s="26"/>
      <c r="EC42" s="26"/>
      <c r="ED42" s="26"/>
      <c r="EE42" s="26"/>
      <c r="EF42" s="26"/>
      <c r="EG42" s="26"/>
      <c r="EH42" s="29"/>
      <c r="EI42" s="30">
        <f>April!EO42</f>
        <v>0</v>
      </c>
      <c r="EJ42" s="26">
        <f>April!EP42</f>
        <v>0</v>
      </c>
      <c r="EK42" s="26"/>
      <c r="EL42" s="26"/>
      <c r="EM42" s="26"/>
      <c r="EN42" s="26"/>
      <c r="EO42" s="26"/>
      <c r="EP42" s="26"/>
      <c r="EQ42" s="27"/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270">
        <f>April!S43</f>
        <v>0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  <c r="BO43" s="254"/>
      <c r="BP43" s="254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6"/>
    </row>
    <row r="44" spans="1:156" ht="14">
      <c r="A44" s="276" t="s">
        <v>64</v>
      </c>
      <c r="B44" s="256"/>
      <c r="C44" s="52" t="s">
        <v>65</v>
      </c>
      <c r="D44" s="40"/>
      <c r="E44" s="41"/>
      <c r="F44" s="41"/>
      <c r="G44" s="41"/>
      <c r="H44" s="41"/>
      <c r="I44" s="41"/>
      <c r="J44" s="41"/>
      <c r="K44" s="41"/>
      <c r="L44" s="41"/>
      <c r="M44" s="28">
        <f>April!S44</f>
        <v>0</v>
      </c>
      <c r="N44" s="26">
        <f>April!T44</f>
        <v>0</v>
      </c>
      <c r="O44" s="41"/>
      <c r="P44" s="41"/>
      <c r="Q44" s="41"/>
      <c r="R44" s="41"/>
      <c r="S44" s="41"/>
      <c r="T44" s="41"/>
      <c r="U44" s="41"/>
      <c r="V44" s="28">
        <f>April!AB44</f>
        <v>0</v>
      </c>
      <c r="W44" s="28">
        <f>April!AC44</f>
        <v>0</v>
      </c>
      <c r="X44" s="41"/>
      <c r="Y44" s="41"/>
      <c r="Z44" s="41"/>
      <c r="AA44" s="41"/>
      <c r="AB44" s="41"/>
      <c r="AC44" s="41"/>
      <c r="AD44" s="41"/>
      <c r="AE44" s="28">
        <f>April!AK44</f>
        <v>0</v>
      </c>
      <c r="AF44" s="28">
        <f>April!AL44</f>
        <v>0</v>
      </c>
      <c r="AG44" s="41"/>
      <c r="AH44" s="41"/>
      <c r="AI44" s="41"/>
      <c r="AJ44" s="41"/>
      <c r="AK44" s="41"/>
      <c r="AL44" s="41"/>
      <c r="AM44" s="41"/>
      <c r="AN44" s="30">
        <f>April!AT44</f>
        <v>0</v>
      </c>
      <c r="AO44" s="26">
        <f>April!AU44</f>
        <v>0</v>
      </c>
      <c r="AP44" s="41"/>
      <c r="AQ44" s="41"/>
      <c r="AR44" s="41"/>
      <c r="AS44" s="41"/>
      <c r="AT44" s="41"/>
      <c r="AU44" s="41"/>
      <c r="AV44" s="41"/>
      <c r="AW44" s="28">
        <f>April!BC44</f>
        <v>0</v>
      </c>
      <c r="AX44" s="28">
        <f>April!BD44</f>
        <v>0</v>
      </c>
      <c r="AY44" s="41"/>
      <c r="AZ44" s="41"/>
      <c r="BA44" s="41"/>
      <c r="BB44" s="41"/>
      <c r="BC44" s="41"/>
      <c r="BD44" s="41"/>
      <c r="BE44" s="41"/>
      <c r="BF44" s="30">
        <f>April!BL44</f>
        <v>0</v>
      </c>
      <c r="BG44" s="26">
        <f>April!BM44</f>
        <v>0</v>
      </c>
      <c r="BH44" s="41"/>
      <c r="BI44" s="41"/>
      <c r="BJ44" s="41"/>
      <c r="BK44" s="41"/>
      <c r="BL44" s="41"/>
      <c r="BM44" s="41"/>
      <c r="BN44" s="41"/>
      <c r="BO44" s="28">
        <f>April!BU44</f>
        <v>0</v>
      </c>
      <c r="BP44" s="28">
        <f>April!BV44</f>
        <v>0</v>
      </c>
      <c r="BQ44" s="41"/>
      <c r="BR44" s="41"/>
      <c r="BS44" s="41"/>
      <c r="BT44" s="41"/>
      <c r="BU44" s="41"/>
      <c r="BV44" s="41"/>
      <c r="BW44" s="41"/>
      <c r="BX44" s="30">
        <f>April!CD44</f>
        <v>0</v>
      </c>
      <c r="BY44" s="26">
        <f>April!CE44</f>
        <v>0</v>
      </c>
      <c r="BZ44" s="41"/>
      <c r="CA44" s="41"/>
      <c r="CB44" s="41"/>
      <c r="CC44" s="41"/>
      <c r="CD44" s="41"/>
      <c r="CE44" s="41"/>
      <c r="CF44" s="41"/>
      <c r="CG44" s="28">
        <f>April!CM44</f>
        <v>0</v>
      </c>
      <c r="CH44" s="28">
        <f>April!CN44</f>
        <v>0</v>
      </c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28">
        <f>April!DE44</f>
        <v>0</v>
      </c>
      <c r="CZ44" s="28">
        <f>April!DF44</f>
        <v>0</v>
      </c>
      <c r="DA44" s="41"/>
      <c r="DB44" s="41"/>
      <c r="DC44" s="41"/>
      <c r="DD44" s="41"/>
      <c r="DE44" s="41"/>
      <c r="DF44" s="41"/>
      <c r="DG44" s="41"/>
      <c r="DH44" s="30">
        <f>April!DN44</f>
        <v>0</v>
      </c>
      <c r="DI44" s="26">
        <f>April!DO44</f>
        <v>0</v>
      </c>
      <c r="DJ44" s="41"/>
      <c r="DK44" s="41"/>
      <c r="DL44" s="41"/>
      <c r="DM44" s="41"/>
      <c r="DN44" s="41"/>
      <c r="DO44" s="41"/>
      <c r="DP44" s="41"/>
      <c r="DQ44" s="28">
        <f>April!DW44</f>
        <v>0</v>
      </c>
      <c r="DR44" s="28">
        <f>April!DX44</f>
        <v>0</v>
      </c>
      <c r="DS44" s="41"/>
      <c r="DT44" s="41"/>
      <c r="DU44" s="41"/>
      <c r="DV44" s="41"/>
      <c r="DW44" s="41"/>
      <c r="DX44" s="41"/>
      <c r="DY44" s="41"/>
      <c r="DZ44" s="30">
        <f>April!EF44</f>
        <v>0</v>
      </c>
      <c r="EA44" s="26">
        <f>April!EG44</f>
        <v>0</v>
      </c>
      <c r="EB44" s="41"/>
      <c r="EC44" s="41"/>
      <c r="ED44" s="41"/>
      <c r="EE44" s="41"/>
      <c r="EF44" s="41"/>
      <c r="EG44" s="41"/>
      <c r="EH44" s="41"/>
      <c r="EI44" s="30">
        <f>April!EO44</f>
        <v>0</v>
      </c>
      <c r="EJ44" s="26">
        <f>April!EP44</f>
        <v>0</v>
      </c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24">
        <f>April!J45</f>
        <v>19</v>
      </c>
      <c r="E45" s="25">
        <f>April!K45</f>
        <v>352</v>
      </c>
      <c r="F45" s="26">
        <f>SUM(D45:E45)</f>
        <v>371</v>
      </c>
      <c r="G45" s="48">
        <v>2</v>
      </c>
      <c r="H45" s="46">
        <v>106</v>
      </c>
      <c r="I45" s="26">
        <f>SUM(G45:H45)</f>
        <v>108</v>
      </c>
      <c r="J45" s="26">
        <f t="shared" ref="J45:K45" si="495">SUM(D45+G45)</f>
        <v>21</v>
      </c>
      <c r="K45" s="26">
        <f t="shared" si="495"/>
        <v>458</v>
      </c>
      <c r="L45" s="27">
        <f>SUM(J45:K45)</f>
        <v>479</v>
      </c>
      <c r="M45" s="28">
        <f>April!S45</f>
        <v>8</v>
      </c>
      <c r="N45" s="26">
        <f>April!T45</f>
        <v>367</v>
      </c>
      <c r="O45" s="26">
        <f>SUM(M45:N45)</f>
        <v>375</v>
      </c>
      <c r="P45" s="25">
        <v>1</v>
      </c>
      <c r="Q45" s="25">
        <v>41</v>
      </c>
      <c r="R45" s="26">
        <f>SUM(P45:Q45)</f>
        <v>42</v>
      </c>
      <c r="S45" s="26">
        <f t="shared" ref="S45:T45" si="496">SUM(M45+P45)</f>
        <v>9</v>
      </c>
      <c r="T45" s="26">
        <f t="shared" si="496"/>
        <v>408</v>
      </c>
      <c r="U45" s="27">
        <f>SUM(S45:T45)</f>
        <v>417</v>
      </c>
      <c r="V45" s="28">
        <f>April!AB45</f>
        <v>5</v>
      </c>
      <c r="W45" s="28">
        <f>April!AC45</f>
        <v>218</v>
      </c>
      <c r="X45" s="26">
        <f>SUM(V45:W45)</f>
        <v>223</v>
      </c>
      <c r="Y45" s="48">
        <v>3</v>
      </c>
      <c r="Z45" s="46">
        <v>46</v>
      </c>
      <c r="AA45" s="26">
        <f>SUM(Y45:Z45)</f>
        <v>49</v>
      </c>
      <c r="AB45" s="26">
        <f t="shared" ref="AB45:AC45" si="497">SUM(V45+Y45)</f>
        <v>8</v>
      </c>
      <c r="AC45" s="26">
        <f t="shared" si="497"/>
        <v>264</v>
      </c>
      <c r="AD45" s="27">
        <f>SUM(AB45:AC45)</f>
        <v>272</v>
      </c>
      <c r="AE45" s="28">
        <f>April!AK45</f>
        <v>33</v>
      </c>
      <c r="AF45" s="28">
        <f>April!AL45</f>
        <v>290</v>
      </c>
      <c r="AG45" s="26">
        <f>SUM(AE45:AF45)</f>
        <v>323</v>
      </c>
      <c r="AH45" s="25">
        <v>3</v>
      </c>
      <c r="AI45" s="25">
        <v>89</v>
      </c>
      <c r="AJ45" s="26">
        <f>SUM(AH45:AI45)</f>
        <v>92</v>
      </c>
      <c r="AK45" s="26">
        <f t="shared" ref="AK45:AL45" si="498">SUM(AE45+AH45)</f>
        <v>36</v>
      </c>
      <c r="AL45" s="26">
        <f t="shared" si="498"/>
        <v>379</v>
      </c>
      <c r="AM45" s="27">
        <f>SUM(AK45:AL45)</f>
        <v>415</v>
      </c>
      <c r="AN45" s="30">
        <f>April!AT45</f>
        <v>11</v>
      </c>
      <c r="AO45" s="26">
        <f>April!AU45</f>
        <v>261</v>
      </c>
      <c r="AP45" s="26">
        <f>SUM(AN45:AO45)</f>
        <v>272</v>
      </c>
      <c r="AQ45" s="25">
        <v>4</v>
      </c>
      <c r="AR45" s="25">
        <v>69</v>
      </c>
      <c r="AS45" s="26">
        <f>SUM(AQ45:AR45)</f>
        <v>73</v>
      </c>
      <c r="AT45" s="26">
        <f t="shared" ref="AT45:AU45" si="499">SUM(AN45+AQ45)</f>
        <v>15</v>
      </c>
      <c r="AU45" s="26">
        <f t="shared" si="499"/>
        <v>330</v>
      </c>
      <c r="AV45" s="27">
        <f>SUM(AT45:AU45)</f>
        <v>345</v>
      </c>
      <c r="AW45" s="28">
        <f>April!BC45</f>
        <v>46</v>
      </c>
      <c r="AX45" s="28">
        <f>April!BD45</f>
        <v>298</v>
      </c>
      <c r="AY45" s="26">
        <f>SUM(AW45:AX45)</f>
        <v>344</v>
      </c>
      <c r="AZ45" s="25">
        <v>6</v>
      </c>
      <c r="BA45" s="25">
        <v>91</v>
      </c>
      <c r="BB45" s="26">
        <f>SUM(AZ45:BA45)</f>
        <v>97</v>
      </c>
      <c r="BC45" s="26">
        <f t="shared" ref="BC45:BD45" si="500">SUM(AW45+AZ45)</f>
        <v>52</v>
      </c>
      <c r="BD45" s="26">
        <f t="shared" si="500"/>
        <v>389</v>
      </c>
      <c r="BE45" s="27">
        <f>SUM(BC45:BD45)</f>
        <v>441</v>
      </c>
      <c r="BF45" s="30">
        <f>April!BL45</f>
        <v>4</v>
      </c>
      <c r="BG45" s="26">
        <f>April!BM45</f>
        <v>131</v>
      </c>
      <c r="BH45" s="26">
        <f>SUM(BF45:BG45)</f>
        <v>135</v>
      </c>
      <c r="BI45" s="48">
        <v>2</v>
      </c>
      <c r="BJ45" s="46">
        <v>40</v>
      </c>
      <c r="BK45" s="26">
        <f>SUM(BI45:BJ45)</f>
        <v>42</v>
      </c>
      <c r="BL45" s="26">
        <f t="shared" ref="BL45:BM45" si="501">SUM(BF45+BI45)</f>
        <v>6</v>
      </c>
      <c r="BM45" s="26">
        <f t="shared" si="501"/>
        <v>171</v>
      </c>
      <c r="BN45" s="27">
        <f>SUM(BL45:BM45)</f>
        <v>177</v>
      </c>
      <c r="BO45" s="28">
        <f>April!BU45</f>
        <v>11</v>
      </c>
      <c r="BP45" s="28">
        <f>April!BV45</f>
        <v>140</v>
      </c>
      <c r="BQ45" s="26">
        <f>SUM(BO45:BP45)</f>
        <v>151</v>
      </c>
      <c r="BR45" s="25">
        <v>4</v>
      </c>
      <c r="BS45" s="25">
        <v>52</v>
      </c>
      <c r="BT45" s="26">
        <f>SUM(BR45:BS45)</f>
        <v>56</v>
      </c>
      <c r="BU45" s="26">
        <f t="shared" ref="BU45:BV45" si="502">SUM(BO45+BR45)</f>
        <v>15</v>
      </c>
      <c r="BV45" s="26">
        <f t="shared" si="502"/>
        <v>192</v>
      </c>
      <c r="BW45" s="27">
        <f>SUM(BU45:BV45)</f>
        <v>207</v>
      </c>
      <c r="BX45" s="30">
        <f>April!CD45</f>
        <v>10</v>
      </c>
      <c r="BY45" s="26">
        <f>April!CE45</f>
        <v>91</v>
      </c>
      <c r="BZ45" s="26">
        <f>SUM(BX45:BY45)</f>
        <v>101</v>
      </c>
      <c r="CA45" s="25">
        <v>1</v>
      </c>
      <c r="CB45" s="25">
        <v>30</v>
      </c>
      <c r="CC45" s="26">
        <f>SUM(CA45:CB45)</f>
        <v>31</v>
      </c>
      <c r="CD45" s="26">
        <f t="shared" ref="CD45:CE45" si="503">SUM(BX45+CA45)</f>
        <v>11</v>
      </c>
      <c r="CE45" s="26">
        <f t="shared" si="503"/>
        <v>121</v>
      </c>
      <c r="CF45" s="27">
        <f>SUM(CD45:CE45)</f>
        <v>132</v>
      </c>
      <c r="CG45" s="28">
        <f>April!CM45</f>
        <v>5</v>
      </c>
      <c r="CH45" s="28">
        <f>April!CN45</f>
        <v>197</v>
      </c>
      <c r="CI45" s="26">
        <f>SUM(CG45:CH45)</f>
        <v>202</v>
      </c>
      <c r="CJ45" s="25">
        <v>4</v>
      </c>
      <c r="CK45" s="25">
        <v>30</v>
      </c>
      <c r="CL45" s="26">
        <f>SUM(CJ45:CK45)</f>
        <v>34</v>
      </c>
      <c r="CM45" s="26">
        <f t="shared" ref="CM45:CN45" si="504">SUM(CG45+CJ45)</f>
        <v>9</v>
      </c>
      <c r="CN45" s="26">
        <f t="shared" si="504"/>
        <v>227</v>
      </c>
      <c r="CO45" s="27">
        <f>SUM(CM45:CN45)</f>
        <v>236</v>
      </c>
      <c r="CP45" s="95">
        <f ca="1">IFERROR(__xludf.DUMMYFUNCTION("""COMPUTED_VALUE"""),16)</f>
        <v>16</v>
      </c>
      <c r="CQ45" s="96">
        <f ca="1">IFERROR(__xludf.DUMMYFUNCTION("""COMPUTED_VALUE"""),591)</f>
        <v>591</v>
      </c>
      <c r="CR45" s="96">
        <f ca="1">IFERROR(__xludf.DUMMYFUNCTION("""COMPUTED_VALUE"""),607)</f>
        <v>607</v>
      </c>
      <c r="CS45" s="100">
        <f ca="1">IFERROR(__xludf.DUMMYFUNCTION("""COMPUTED_VALUE"""),3)</f>
        <v>3</v>
      </c>
      <c r="CT45" s="100">
        <f ca="1">IFERROR(__xludf.DUMMYFUNCTION("""COMPUTED_VALUE"""),159)</f>
        <v>159</v>
      </c>
      <c r="CU45" s="100">
        <f ca="1">IFERROR(__xludf.DUMMYFUNCTION("""COMPUTED_VALUE"""),162)</f>
        <v>162</v>
      </c>
      <c r="CV45" s="96">
        <f ca="1">IFERROR(__xludf.DUMMYFUNCTION("""COMPUTED_VALUE"""),19)</f>
        <v>19</v>
      </c>
      <c r="CW45" s="96">
        <f ca="1">IFERROR(__xludf.DUMMYFUNCTION("""COMPUTED_VALUE"""),750)</f>
        <v>750</v>
      </c>
      <c r="CX45" s="97">
        <f ca="1">IFERROR(__xludf.DUMMYFUNCTION("""COMPUTED_VALUE"""),769)</f>
        <v>769</v>
      </c>
      <c r="CY45" s="28">
        <f>April!DE45</f>
        <v>13</v>
      </c>
      <c r="CZ45" s="28">
        <f>April!DF45</f>
        <v>157</v>
      </c>
      <c r="DA45" s="26">
        <f>SUM(CY45:CZ45)</f>
        <v>170</v>
      </c>
      <c r="DB45" s="25">
        <v>3</v>
      </c>
      <c r="DC45" s="25">
        <v>45</v>
      </c>
      <c r="DD45" s="26">
        <f>SUM(DB45:DC45)</f>
        <v>48</v>
      </c>
      <c r="DE45" s="26">
        <f t="shared" ref="DE45:DF45" si="505">SUM(CY45+DB45)</f>
        <v>16</v>
      </c>
      <c r="DF45" s="26">
        <f t="shared" si="505"/>
        <v>202</v>
      </c>
      <c r="DG45" s="27">
        <f>SUM(DE45:DF45)</f>
        <v>218</v>
      </c>
      <c r="DH45" s="30">
        <f>April!DN45</f>
        <v>21</v>
      </c>
      <c r="DI45" s="26">
        <f>April!DO45</f>
        <v>255</v>
      </c>
      <c r="DJ45" s="26">
        <f>SUM(DH45:DI45)</f>
        <v>276</v>
      </c>
      <c r="DK45" s="117">
        <v>2</v>
      </c>
      <c r="DL45" s="118">
        <v>61</v>
      </c>
      <c r="DM45" s="26">
        <f>SUM(DK45:DL45)</f>
        <v>63</v>
      </c>
      <c r="DN45" s="26">
        <f t="shared" ref="DN45:DO45" si="506">SUM(DH45+DK45)</f>
        <v>23</v>
      </c>
      <c r="DO45" s="26">
        <f t="shared" si="506"/>
        <v>316</v>
      </c>
      <c r="DP45" s="27">
        <f>SUM(DN45:DO45)</f>
        <v>339</v>
      </c>
      <c r="DQ45" s="28">
        <f>April!DW45</f>
        <v>14</v>
      </c>
      <c r="DR45" s="28">
        <f>April!DX45</f>
        <v>279</v>
      </c>
      <c r="DS45" s="26">
        <f>SUM(DQ45:DR45)</f>
        <v>293</v>
      </c>
      <c r="DT45" s="25">
        <v>0</v>
      </c>
      <c r="DU45" s="25">
        <v>54</v>
      </c>
      <c r="DV45" s="26">
        <f>SUM(DT45:DU45)</f>
        <v>54</v>
      </c>
      <c r="DW45" s="26">
        <f t="shared" ref="DW45:DX45" si="507">SUM(DQ45+DT45)</f>
        <v>14</v>
      </c>
      <c r="DX45" s="26">
        <f t="shared" si="507"/>
        <v>333</v>
      </c>
      <c r="DY45" s="27">
        <f>SUM(DW45:DX45)</f>
        <v>347</v>
      </c>
      <c r="DZ45" s="30">
        <f>April!EF45</f>
        <v>12</v>
      </c>
      <c r="EA45" s="26">
        <f>April!EG45</f>
        <v>265</v>
      </c>
      <c r="EB45" s="26">
        <f>SUM(DZ45:EA45)</f>
        <v>277</v>
      </c>
      <c r="EC45" s="26"/>
      <c r="ED45" s="25">
        <v>77</v>
      </c>
      <c r="EE45" s="26">
        <f>SUM(EC45:ED45)</f>
        <v>77</v>
      </c>
      <c r="EF45" s="26">
        <f t="shared" ref="EF45:EG45" si="508">SUM(DZ45+EC45)</f>
        <v>12</v>
      </c>
      <c r="EG45" s="26">
        <f t="shared" si="508"/>
        <v>342</v>
      </c>
      <c r="EH45" s="27">
        <f>SUM(EF45:EG45)</f>
        <v>354</v>
      </c>
      <c r="EI45" s="30">
        <f>April!EO45</f>
        <v>34</v>
      </c>
      <c r="EJ45" s="26">
        <f>April!EP45</f>
        <v>216</v>
      </c>
      <c r="EK45" s="26">
        <f>SUM(EI45:EJ45)</f>
        <v>250</v>
      </c>
      <c r="EL45" s="25">
        <v>3</v>
      </c>
      <c r="EM45" s="25">
        <v>49</v>
      </c>
      <c r="EN45" s="26">
        <f>SUM(EL45:EM45)</f>
        <v>52</v>
      </c>
      <c r="EO45" s="26">
        <f t="shared" ref="EO45:EP45" si="509">SUM(EI45+EL45)</f>
        <v>37</v>
      </c>
      <c r="EP45" s="26">
        <f t="shared" si="509"/>
        <v>265</v>
      </c>
      <c r="EQ45" s="27">
        <f>SUM(EO45:EP45)</f>
        <v>302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40"/>
      <c r="E46" s="41"/>
      <c r="F46" s="41"/>
      <c r="G46" s="41"/>
      <c r="H46" s="41"/>
      <c r="I46" s="41"/>
      <c r="J46" s="41"/>
      <c r="K46" s="41"/>
      <c r="L46" s="41"/>
      <c r="M46" s="28">
        <f>April!S46</f>
        <v>0</v>
      </c>
      <c r="N46" s="26">
        <f>April!T46</f>
        <v>0</v>
      </c>
      <c r="O46" s="41"/>
      <c r="P46" s="41"/>
      <c r="Q46" s="41"/>
      <c r="R46" s="41"/>
      <c r="S46" s="41"/>
      <c r="T46" s="41"/>
      <c r="U46" s="41"/>
      <c r="V46" s="28">
        <f>April!AB46</f>
        <v>0</v>
      </c>
      <c r="W46" s="28">
        <f>April!AC46</f>
        <v>0</v>
      </c>
      <c r="X46" s="41"/>
      <c r="Y46" s="41"/>
      <c r="Z46" s="41"/>
      <c r="AA46" s="41"/>
      <c r="AB46" s="41"/>
      <c r="AC46" s="41"/>
      <c r="AD46" s="41"/>
      <c r="AE46" s="28">
        <f>April!AK46</f>
        <v>0</v>
      </c>
      <c r="AF46" s="28">
        <f>April!AL46</f>
        <v>0</v>
      </c>
      <c r="AG46" s="41"/>
      <c r="AH46" s="41"/>
      <c r="AI46" s="41"/>
      <c r="AJ46" s="41"/>
      <c r="AK46" s="41"/>
      <c r="AL46" s="41"/>
      <c r="AM46" s="41"/>
      <c r="AN46" s="30">
        <f>April!AT46</f>
        <v>0</v>
      </c>
      <c r="AO46" s="26">
        <f>April!AU46</f>
        <v>0</v>
      </c>
      <c r="AP46" s="41"/>
      <c r="AQ46" s="41"/>
      <c r="AR46" s="41"/>
      <c r="AS46" s="41"/>
      <c r="AT46" s="41"/>
      <c r="AU46" s="41"/>
      <c r="AV46" s="41"/>
      <c r="AW46" s="28">
        <f>April!BC46</f>
        <v>0</v>
      </c>
      <c r="AX46" s="28">
        <f>April!BD46</f>
        <v>0</v>
      </c>
      <c r="AY46" s="41"/>
      <c r="AZ46" s="41"/>
      <c r="BA46" s="41"/>
      <c r="BB46" s="41"/>
      <c r="BC46" s="41"/>
      <c r="BD46" s="41"/>
      <c r="BE46" s="41"/>
      <c r="BF46" s="30">
        <f>April!BL46</f>
        <v>0</v>
      </c>
      <c r="BG46" s="26">
        <f>April!BM46</f>
        <v>0</v>
      </c>
      <c r="BH46" s="41"/>
      <c r="BI46" s="41"/>
      <c r="BJ46" s="41"/>
      <c r="BK46" s="41"/>
      <c r="BL46" s="41"/>
      <c r="BM46" s="41"/>
      <c r="BN46" s="41"/>
      <c r="BO46" s="28">
        <f>April!BU46</f>
        <v>0</v>
      </c>
      <c r="BP46" s="28">
        <f>April!BV46</f>
        <v>0</v>
      </c>
      <c r="BQ46" s="41"/>
      <c r="BR46" s="41"/>
      <c r="BS46" s="41"/>
      <c r="BT46" s="41"/>
      <c r="BU46" s="41"/>
      <c r="BV46" s="41"/>
      <c r="BW46" s="41"/>
      <c r="BX46" s="30">
        <f>April!CD46</f>
        <v>0</v>
      </c>
      <c r="BY46" s="26">
        <f>April!CE46</f>
        <v>0</v>
      </c>
      <c r="BZ46" s="41"/>
      <c r="CA46" s="41"/>
      <c r="CB46" s="41"/>
      <c r="CC46" s="41"/>
      <c r="CD46" s="41"/>
      <c r="CE46" s="41"/>
      <c r="CF46" s="41"/>
      <c r="CG46" s="28">
        <f>April!CM46</f>
        <v>0</v>
      </c>
      <c r="CH46" s="28">
        <f>April!CN46</f>
        <v>0</v>
      </c>
      <c r="CI46" s="41"/>
      <c r="CJ46" s="41"/>
      <c r="CK46" s="41"/>
      <c r="CL46" s="41"/>
      <c r="CM46" s="41"/>
      <c r="CN46" s="41"/>
      <c r="CO46" s="41"/>
      <c r="CP46" s="119"/>
      <c r="CQ46" s="119"/>
      <c r="CR46" s="119"/>
      <c r="CS46" s="109"/>
      <c r="CT46" s="109"/>
      <c r="CU46" s="109"/>
      <c r="CV46" s="119"/>
      <c r="CW46" s="119"/>
      <c r="CX46" s="119"/>
      <c r="CY46" s="28">
        <f>April!DE46</f>
        <v>0</v>
      </c>
      <c r="CZ46" s="28">
        <f>April!DF46</f>
        <v>0</v>
      </c>
      <c r="DA46" s="41"/>
      <c r="DB46" s="41"/>
      <c r="DC46" s="41"/>
      <c r="DD46" s="41"/>
      <c r="DE46" s="41"/>
      <c r="DF46" s="41"/>
      <c r="DG46" s="41"/>
      <c r="DH46" s="30">
        <f>April!DN46</f>
        <v>0</v>
      </c>
      <c r="DI46" s="26">
        <f>April!DO46</f>
        <v>0</v>
      </c>
      <c r="DJ46" s="41"/>
      <c r="DK46" s="120"/>
      <c r="DL46" s="120"/>
      <c r="DM46" s="41"/>
      <c r="DN46" s="41"/>
      <c r="DO46" s="41"/>
      <c r="DP46" s="41"/>
      <c r="DQ46" s="28">
        <f>April!DW46</f>
        <v>0</v>
      </c>
      <c r="DR46" s="28">
        <f>April!DX46</f>
        <v>0</v>
      </c>
      <c r="DS46" s="41"/>
      <c r="DT46" s="41"/>
      <c r="DU46" s="41"/>
      <c r="DV46" s="41"/>
      <c r="DW46" s="41"/>
      <c r="DX46" s="41"/>
      <c r="DY46" s="41"/>
      <c r="DZ46" s="30">
        <f>April!EF46</f>
        <v>0</v>
      </c>
      <c r="EA46" s="26">
        <f>April!EG46</f>
        <v>0</v>
      </c>
      <c r="EB46" s="41"/>
      <c r="EC46" s="41"/>
      <c r="ED46" s="41"/>
      <c r="EE46" s="41"/>
      <c r="EF46" s="41"/>
      <c r="EG46" s="41"/>
      <c r="EH46" s="41"/>
      <c r="EI46" s="30">
        <f>April!EO46</f>
        <v>0</v>
      </c>
      <c r="EJ46" s="26">
        <f>April!EP46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30">
        <f>April!J47</f>
        <v>8</v>
      </c>
      <c r="E47" s="26">
        <f>April!K47</f>
        <v>31</v>
      </c>
      <c r="F47" s="26">
        <f t="shared" ref="F47:F49" si="510">SUM(D47:E47)</f>
        <v>39</v>
      </c>
      <c r="G47" s="48">
        <v>1</v>
      </c>
      <c r="H47" s="46">
        <v>9</v>
      </c>
      <c r="I47" s="26">
        <f t="shared" ref="I47:I49" si="511">SUM(G47:H47)</f>
        <v>10</v>
      </c>
      <c r="J47" s="26">
        <f t="shared" ref="J47:K47" si="512">SUM(D47+G47)</f>
        <v>9</v>
      </c>
      <c r="K47" s="26">
        <f t="shared" si="512"/>
        <v>40</v>
      </c>
      <c r="L47" s="27">
        <f t="shared" ref="L47:L49" si="513">SUM(J47:K47)</f>
        <v>49</v>
      </c>
      <c r="M47" s="28">
        <f>April!S47</f>
        <v>8</v>
      </c>
      <c r="N47" s="26">
        <f>April!T47</f>
        <v>74</v>
      </c>
      <c r="O47" s="26">
        <f t="shared" ref="O47:O49" si="514">SUM(M47:N47)</f>
        <v>82</v>
      </c>
      <c r="P47" s="25">
        <v>1</v>
      </c>
      <c r="Q47" s="25">
        <v>11</v>
      </c>
      <c r="R47" s="26">
        <f t="shared" ref="R47:R49" si="515">SUM(P47:Q47)</f>
        <v>12</v>
      </c>
      <c r="S47" s="26">
        <f t="shared" ref="S47:T47" si="516">SUM(M47+P47)</f>
        <v>9</v>
      </c>
      <c r="T47" s="26">
        <f t="shared" si="516"/>
        <v>85</v>
      </c>
      <c r="U47" s="27">
        <f t="shared" ref="U47:U49" si="517">SUM(S47:T47)</f>
        <v>94</v>
      </c>
      <c r="V47" s="28">
        <f>April!AB47</f>
        <v>5</v>
      </c>
      <c r="W47" s="28">
        <f>April!AC47</f>
        <v>13</v>
      </c>
      <c r="X47" s="26">
        <f t="shared" ref="X47:X49" si="518">SUM(V47:W47)</f>
        <v>18</v>
      </c>
      <c r="Y47" s="48">
        <v>3</v>
      </c>
      <c r="Z47" s="46">
        <v>2</v>
      </c>
      <c r="AA47" s="26">
        <f t="shared" ref="AA47:AA49" si="519">SUM(Y47:Z47)</f>
        <v>5</v>
      </c>
      <c r="AB47" s="26">
        <f t="shared" ref="AB47:AC47" si="520">SUM(V47+Y47)</f>
        <v>8</v>
      </c>
      <c r="AC47" s="26">
        <f t="shared" si="520"/>
        <v>15</v>
      </c>
      <c r="AD47" s="27">
        <f t="shared" ref="AD47:AD49" si="521">SUM(AB47:AC47)</f>
        <v>23</v>
      </c>
      <c r="AE47" s="28">
        <f>April!AK47</f>
        <v>29</v>
      </c>
      <c r="AF47" s="28">
        <f>April!AL47</f>
        <v>38</v>
      </c>
      <c r="AG47" s="26">
        <f t="shared" ref="AG47:AG49" si="522">SUM(AE47:AF47)</f>
        <v>67</v>
      </c>
      <c r="AH47" s="25">
        <v>3</v>
      </c>
      <c r="AI47" s="25">
        <v>6</v>
      </c>
      <c r="AJ47" s="26">
        <f t="shared" ref="AJ47:AJ49" si="523">SUM(AH47:AI47)</f>
        <v>9</v>
      </c>
      <c r="AK47" s="26">
        <f t="shared" ref="AK47:AL47" si="524">SUM(AE47+AH47)</f>
        <v>32</v>
      </c>
      <c r="AL47" s="26">
        <f t="shared" si="524"/>
        <v>44</v>
      </c>
      <c r="AM47" s="27">
        <f t="shared" ref="AM47:AM49" si="525">SUM(AK47:AL47)</f>
        <v>76</v>
      </c>
      <c r="AN47" s="30">
        <f>April!AT47</f>
        <v>11</v>
      </c>
      <c r="AO47" s="26">
        <f>April!AU47</f>
        <v>32</v>
      </c>
      <c r="AP47" s="26">
        <f t="shared" ref="AP47:AP49" si="526">SUM(AN47:AO47)</f>
        <v>43</v>
      </c>
      <c r="AQ47" s="25">
        <v>4</v>
      </c>
      <c r="AR47" s="25">
        <v>9</v>
      </c>
      <c r="AS47" s="26">
        <f t="shared" ref="AS47:AS49" si="527">SUM(AQ47:AR47)</f>
        <v>13</v>
      </c>
      <c r="AT47" s="26">
        <f t="shared" ref="AT47:AU47" si="528">SUM(AN47+AQ47)</f>
        <v>15</v>
      </c>
      <c r="AU47" s="26">
        <f t="shared" si="528"/>
        <v>41</v>
      </c>
      <c r="AV47" s="27">
        <f t="shared" ref="AV47:AV49" si="529">SUM(AT47:AU47)</f>
        <v>56</v>
      </c>
      <c r="AW47" s="28">
        <f>April!BC47</f>
        <v>46</v>
      </c>
      <c r="AX47" s="28">
        <f>April!BD47</f>
        <v>75</v>
      </c>
      <c r="AY47" s="26">
        <f t="shared" ref="AY47:AY49" si="530">SUM(AW47:AX47)</f>
        <v>121</v>
      </c>
      <c r="AZ47" s="25">
        <v>4</v>
      </c>
      <c r="BA47" s="25">
        <v>12</v>
      </c>
      <c r="BB47" s="26">
        <f t="shared" ref="BB47:BB49" si="531">SUM(AZ47:BA47)</f>
        <v>16</v>
      </c>
      <c r="BC47" s="26">
        <f t="shared" ref="BC47:BD47" si="532">SUM(AW47+AZ47)</f>
        <v>50</v>
      </c>
      <c r="BD47" s="26">
        <f t="shared" si="532"/>
        <v>87</v>
      </c>
      <c r="BE47" s="27">
        <f t="shared" ref="BE47:BE49" si="533">SUM(BC47:BD47)</f>
        <v>137</v>
      </c>
      <c r="BF47" s="30">
        <f>April!BL47</f>
        <v>4</v>
      </c>
      <c r="BG47" s="26">
        <f>April!BM47</f>
        <v>19</v>
      </c>
      <c r="BH47" s="26">
        <f t="shared" ref="BH47:BH49" si="534">SUM(BF47:BG47)</f>
        <v>23</v>
      </c>
      <c r="BI47" s="48">
        <v>2</v>
      </c>
      <c r="BJ47" s="46">
        <v>4</v>
      </c>
      <c r="BK47" s="26">
        <f t="shared" ref="BK47:BK49" si="535">SUM(BI47:BJ47)</f>
        <v>6</v>
      </c>
      <c r="BL47" s="26">
        <f t="shared" ref="BL47:BM47" si="536">SUM(BF47+BI47)</f>
        <v>6</v>
      </c>
      <c r="BM47" s="26">
        <f t="shared" si="536"/>
        <v>23</v>
      </c>
      <c r="BN47" s="27">
        <f t="shared" ref="BN47:BN49" si="537">SUM(BL47:BM47)</f>
        <v>29</v>
      </c>
      <c r="BO47" s="28">
        <f>April!BU47</f>
        <v>10</v>
      </c>
      <c r="BP47" s="28">
        <f>April!BV47</f>
        <v>19</v>
      </c>
      <c r="BQ47" s="26">
        <f t="shared" ref="BQ47:BQ49" si="538">SUM(BO47:BP47)</f>
        <v>29</v>
      </c>
      <c r="BR47" s="25">
        <v>2</v>
      </c>
      <c r="BS47" s="25">
        <v>10</v>
      </c>
      <c r="BT47" s="26">
        <f t="shared" ref="BT47:BT49" si="539">SUM(BR47:BS47)</f>
        <v>12</v>
      </c>
      <c r="BU47" s="26">
        <f t="shared" ref="BU47:BV47" si="540">SUM(BO47+BR47)</f>
        <v>12</v>
      </c>
      <c r="BV47" s="26">
        <f t="shared" si="540"/>
        <v>29</v>
      </c>
      <c r="BW47" s="27">
        <f t="shared" ref="BW47:BW49" si="541">SUM(BU47:BV47)</f>
        <v>41</v>
      </c>
      <c r="BX47" s="30">
        <f>April!CD47</f>
        <v>9</v>
      </c>
      <c r="BY47" s="26">
        <f>April!CE47</f>
        <v>12</v>
      </c>
      <c r="BZ47" s="26">
        <f t="shared" ref="BZ47:BZ49" si="542">SUM(BX47:BY47)</f>
        <v>21</v>
      </c>
      <c r="CA47" s="25">
        <v>1</v>
      </c>
      <c r="CB47" s="25">
        <v>9</v>
      </c>
      <c r="CC47" s="26">
        <f t="shared" ref="CC47:CC49" si="543">SUM(CA47:CB47)</f>
        <v>10</v>
      </c>
      <c r="CD47" s="26">
        <f t="shared" ref="CD47:CE47" si="544">SUM(BX47+CA47)</f>
        <v>10</v>
      </c>
      <c r="CE47" s="26">
        <f t="shared" si="544"/>
        <v>21</v>
      </c>
      <c r="CF47" s="27">
        <f t="shared" ref="CF47:CF49" si="545">SUM(CD47:CE47)</f>
        <v>31</v>
      </c>
      <c r="CG47" s="28">
        <f>April!CM47</f>
        <v>6</v>
      </c>
      <c r="CH47" s="28">
        <f>April!CN47</f>
        <v>8</v>
      </c>
      <c r="CI47" s="26">
        <f t="shared" ref="CI47:CI49" si="546">SUM(CG47:CH47)</f>
        <v>14</v>
      </c>
      <c r="CJ47" s="25">
        <v>1</v>
      </c>
      <c r="CK47" s="25">
        <v>3</v>
      </c>
      <c r="CL47" s="26">
        <f t="shared" ref="CL47:CL49" si="547">SUM(CJ47:CK47)</f>
        <v>4</v>
      </c>
      <c r="CM47" s="26">
        <f t="shared" ref="CM47:CN47" si="548">SUM(CG47+CJ47)</f>
        <v>7</v>
      </c>
      <c r="CN47" s="26">
        <f t="shared" si="548"/>
        <v>11</v>
      </c>
      <c r="CO47" s="27">
        <f t="shared" ref="CO47:CO49" si="549">SUM(CM47:CN47)</f>
        <v>18</v>
      </c>
      <c r="CP47" s="95">
        <f ca="1">IFERROR(__xludf.DUMMYFUNCTION("""COMPUTED_VALUE"""),16)</f>
        <v>16</v>
      </c>
      <c r="CQ47" s="96">
        <f ca="1">IFERROR(__xludf.DUMMYFUNCTION("""COMPUTED_VALUE"""),42)</f>
        <v>42</v>
      </c>
      <c r="CR47" s="96">
        <f ca="1">IFERROR(__xludf.DUMMYFUNCTION("""COMPUTED_VALUE"""),58)</f>
        <v>58</v>
      </c>
      <c r="CS47" s="100">
        <f ca="1">IFERROR(__xludf.DUMMYFUNCTION("""COMPUTED_VALUE"""),3)</f>
        <v>3</v>
      </c>
      <c r="CT47" s="100">
        <f ca="1">IFERROR(__xludf.DUMMYFUNCTION("""COMPUTED_VALUE"""),8)</f>
        <v>8</v>
      </c>
      <c r="CU47" s="100">
        <f ca="1">IFERROR(__xludf.DUMMYFUNCTION("""COMPUTED_VALUE"""),11)</f>
        <v>11</v>
      </c>
      <c r="CV47" s="96">
        <f ca="1">IFERROR(__xludf.DUMMYFUNCTION("""COMPUTED_VALUE"""),19)</f>
        <v>19</v>
      </c>
      <c r="CW47" s="96">
        <f ca="1">IFERROR(__xludf.DUMMYFUNCTION("""COMPUTED_VALUE"""),50)</f>
        <v>50</v>
      </c>
      <c r="CX47" s="97">
        <f ca="1">IFERROR(__xludf.DUMMYFUNCTION("""COMPUTED_VALUE"""),69)</f>
        <v>69</v>
      </c>
      <c r="CY47" s="28">
        <f>April!DE47</f>
        <v>14</v>
      </c>
      <c r="CZ47" s="28">
        <f>April!DF47</f>
        <v>30</v>
      </c>
      <c r="DA47" s="26">
        <f t="shared" ref="DA47:DA49" si="550">SUM(CY47:CZ47)</f>
        <v>44</v>
      </c>
      <c r="DB47" s="25">
        <v>3</v>
      </c>
      <c r="DC47" s="25">
        <v>2</v>
      </c>
      <c r="DD47" s="26">
        <f t="shared" ref="DD47:DD49" si="551">SUM(DB47:DC47)</f>
        <v>5</v>
      </c>
      <c r="DE47" s="26">
        <f t="shared" ref="DE47:DF47" si="552">SUM(CY47+DB47)</f>
        <v>17</v>
      </c>
      <c r="DF47" s="26">
        <f t="shared" si="552"/>
        <v>32</v>
      </c>
      <c r="DG47" s="27">
        <f t="shared" ref="DG47:DG49" si="553">SUM(DE47:DF47)</f>
        <v>49</v>
      </c>
      <c r="DH47" s="30">
        <f>April!DN47</f>
        <v>21</v>
      </c>
      <c r="DI47" s="26">
        <f>April!DO47</f>
        <v>46</v>
      </c>
      <c r="DJ47" s="26">
        <f t="shared" ref="DJ47:DJ49" si="554">SUM(DH47:DI47)</f>
        <v>67</v>
      </c>
      <c r="DK47" s="66">
        <v>2</v>
      </c>
      <c r="DL47" s="67">
        <v>15</v>
      </c>
      <c r="DM47" s="26">
        <f t="shared" ref="DM47:DM49" si="555">SUM(DK47:DL47)</f>
        <v>17</v>
      </c>
      <c r="DN47" s="26">
        <f t="shared" ref="DN47:DO47" si="556">SUM(DH47+DK47)</f>
        <v>23</v>
      </c>
      <c r="DO47" s="26">
        <f t="shared" si="556"/>
        <v>61</v>
      </c>
      <c r="DP47" s="27">
        <f t="shared" ref="DP47:DP49" si="557">SUM(DN47:DO47)</f>
        <v>84</v>
      </c>
      <c r="DQ47" s="28">
        <f>April!DW47</f>
        <v>15</v>
      </c>
      <c r="DR47" s="28">
        <f>April!DX47</f>
        <v>27</v>
      </c>
      <c r="DS47" s="26">
        <f t="shared" ref="DS47:DS49" si="558">SUM(DQ47:DR47)</f>
        <v>42</v>
      </c>
      <c r="DT47" s="25">
        <v>1</v>
      </c>
      <c r="DU47" s="25">
        <v>5</v>
      </c>
      <c r="DV47" s="26">
        <f t="shared" ref="DV47:DV49" si="559">SUM(DT47:DU47)</f>
        <v>6</v>
      </c>
      <c r="DW47" s="26">
        <f t="shared" ref="DW47:DX47" si="560">SUM(DQ47+DT47)</f>
        <v>16</v>
      </c>
      <c r="DX47" s="26">
        <f t="shared" si="560"/>
        <v>32</v>
      </c>
      <c r="DY47" s="27">
        <f t="shared" ref="DY47:DY49" si="561">SUM(DW47:DX47)</f>
        <v>48</v>
      </c>
      <c r="DZ47" s="30">
        <f>April!EF47</f>
        <v>12</v>
      </c>
      <c r="EA47" s="26">
        <f>April!EG47</f>
        <v>37</v>
      </c>
      <c r="EB47" s="26">
        <f t="shared" ref="EB47:EB49" si="562">SUM(DZ47:EA47)</f>
        <v>49</v>
      </c>
      <c r="EC47" s="26"/>
      <c r="ED47" s="25">
        <v>8</v>
      </c>
      <c r="EE47" s="26">
        <f t="shared" ref="EE47:EE49" si="563">SUM(EC47:ED47)</f>
        <v>8</v>
      </c>
      <c r="EF47" s="26">
        <f t="shared" ref="EF47:EG47" si="564">SUM(DZ47+EC47)</f>
        <v>12</v>
      </c>
      <c r="EG47" s="26">
        <f t="shared" si="564"/>
        <v>45</v>
      </c>
      <c r="EH47" s="27">
        <f t="shared" ref="EH47:EH49" si="565">SUM(EF47:EG47)</f>
        <v>57</v>
      </c>
      <c r="EI47" s="30">
        <f>April!EO47</f>
        <v>35</v>
      </c>
      <c r="EJ47" s="26">
        <f>April!EP47</f>
        <v>45</v>
      </c>
      <c r="EK47" s="26">
        <f t="shared" ref="EK47:EK49" si="566">SUM(EI47:EJ47)</f>
        <v>80</v>
      </c>
      <c r="EL47" s="25">
        <v>3</v>
      </c>
      <c r="EM47" s="25">
        <v>6</v>
      </c>
      <c r="EN47" s="26">
        <f t="shared" ref="EN47:EN49" si="567">SUM(EL47:EM47)</f>
        <v>9</v>
      </c>
      <c r="EO47" s="26">
        <f t="shared" ref="EO47:EP47" si="568">SUM(EI47+EL47)</f>
        <v>38</v>
      </c>
      <c r="EP47" s="26">
        <f t="shared" si="568"/>
        <v>51</v>
      </c>
      <c r="EQ47" s="27">
        <f t="shared" ref="EQ47:EQ49" si="569">SUM(EO47:EP47)</f>
        <v>89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30">
        <f>April!J48</f>
        <v>0</v>
      </c>
      <c r="E48" s="26">
        <f>April!K48</f>
        <v>295</v>
      </c>
      <c r="F48" s="26">
        <f t="shared" si="510"/>
        <v>295</v>
      </c>
      <c r="G48" s="92"/>
      <c r="H48" s="59">
        <v>84</v>
      </c>
      <c r="I48" s="26">
        <f t="shared" si="511"/>
        <v>84</v>
      </c>
      <c r="J48" s="26">
        <f t="shared" ref="J48:K48" si="570">SUM(D48+G48)</f>
        <v>0</v>
      </c>
      <c r="K48" s="26">
        <f t="shared" si="570"/>
        <v>379</v>
      </c>
      <c r="L48" s="27">
        <f t="shared" si="513"/>
        <v>379</v>
      </c>
      <c r="M48" s="28">
        <f>April!S48</f>
        <v>0</v>
      </c>
      <c r="N48" s="26">
        <f>April!T48</f>
        <v>201</v>
      </c>
      <c r="O48" s="26">
        <f t="shared" si="514"/>
        <v>201</v>
      </c>
      <c r="P48" s="26"/>
      <c r="Q48" s="25">
        <v>32</v>
      </c>
      <c r="R48" s="26">
        <f t="shared" si="515"/>
        <v>32</v>
      </c>
      <c r="S48" s="26">
        <f t="shared" ref="S48:T48" si="571">SUM(M48+P48)</f>
        <v>0</v>
      </c>
      <c r="T48" s="26">
        <f t="shared" si="571"/>
        <v>233</v>
      </c>
      <c r="U48" s="27">
        <f t="shared" si="517"/>
        <v>233</v>
      </c>
      <c r="V48" s="28">
        <f>April!AB48</f>
        <v>0</v>
      </c>
      <c r="W48" s="28">
        <f>April!AC48</f>
        <v>204</v>
      </c>
      <c r="X48" s="26">
        <f t="shared" si="518"/>
        <v>204</v>
      </c>
      <c r="Y48" s="26"/>
      <c r="Z48" s="48">
        <v>43</v>
      </c>
      <c r="AA48" s="26">
        <f t="shared" si="519"/>
        <v>43</v>
      </c>
      <c r="AB48" s="26">
        <f t="shared" ref="AB48:AC48" si="572">SUM(V48+Y48)</f>
        <v>0</v>
      </c>
      <c r="AC48" s="26">
        <f t="shared" si="572"/>
        <v>247</v>
      </c>
      <c r="AD48" s="27">
        <f t="shared" si="521"/>
        <v>247</v>
      </c>
      <c r="AE48" s="28">
        <f>April!AK48</f>
        <v>0</v>
      </c>
      <c r="AF48" s="28">
        <f>April!AL48</f>
        <v>229</v>
      </c>
      <c r="AG48" s="26">
        <f t="shared" si="522"/>
        <v>229</v>
      </c>
      <c r="AH48" s="25">
        <v>0</v>
      </c>
      <c r="AI48" s="25">
        <v>71</v>
      </c>
      <c r="AJ48" s="26">
        <f t="shared" si="523"/>
        <v>71</v>
      </c>
      <c r="AK48" s="26">
        <f t="shared" ref="AK48:AL48" si="573">SUM(AE48+AH48)</f>
        <v>0</v>
      </c>
      <c r="AL48" s="26">
        <f t="shared" si="573"/>
        <v>300</v>
      </c>
      <c r="AM48" s="27">
        <f t="shared" si="525"/>
        <v>300</v>
      </c>
      <c r="AN48" s="30">
        <f>April!AT48</f>
        <v>0</v>
      </c>
      <c r="AO48" s="26">
        <f>April!AU48</f>
        <v>208</v>
      </c>
      <c r="AP48" s="26">
        <f t="shared" si="526"/>
        <v>208</v>
      </c>
      <c r="AQ48" s="25">
        <v>0</v>
      </c>
      <c r="AR48" s="25">
        <v>58</v>
      </c>
      <c r="AS48" s="26">
        <f t="shared" si="527"/>
        <v>58</v>
      </c>
      <c r="AT48" s="26">
        <f t="shared" ref="AT48:AU48" si="574">SUM(AN48+AQ48)</f>
        <v>0</v>
      </c>
      <c r="AU48" s="26">
        <f t="shared" si="574"/>
        <v>266</v>
      </c>
      <c r="AV48" s="27">
        <f t="shared" si="529"/>
        <v>266</v>
      </c>
      <c r="AW48" s="28">
        <f>April!BC48</f>
        <v>0</v>
      </c>
      <c r="AX48" s="28">
        <f>April!BD48</f>
        <v>178</v>
      </c>
      <c r="AY48" s="26">
        <f t="shared" si="530"/>
        <v>178</v>
      </c>
      <c r="AZ48" s="25">
        <v>0</v>
      </c>
      <c r="BA48" s="25">
        <v>61</v>
      </c>
      <c r="BB48" s="26">
        <f t="shared" si="531"/>
        <v>61</v>
      </c>
      <c r="BC48" s="26">
        <f t="shared" ref="BC48:BD48" si="575">SUM(AW48+AZ48)</f>
        <v>0</v>
      </c>
      <c r="BD48" s="26">
        <f t="shared" si="575"/>
        <v>239</v>
      </c>
      <c r="BE48" s="27">
        <f t="shared" si="533"/>
        <v>239</v>
      </c>
      <c r="BF48" s="30">
        <f>April!BL48</f>
        <v>0</v>
      </c>
      <c r="BG48" s="26">
        <f>April!BM48</f>
        <v>101</v>
      </c>
      <c r="BH48" s="26">
        <f t="shared" si="534"/>
        <v>101</v>
      </c>
      <c r="BI48" s="60"/>
      <c r="BJ48" s="46">
        <v>32</v>
      </c>
      <c r="BK48" s="26">
        <f t="shared" si="535"/>
        <v>32</v>
      </c>
      <c r="BL48" s="26">
        <f t="shared" ref="BL48:BM48" si="576">SUM(BF48+BI48)</f>
        <v>0</v>
      </c>
      <c r="BM48" s="26">
        <f t="shared" si="576"/>
        <v>133</v>
      </c>
      <c r="BN48" s="27">
        <f t="shared" si="537"/>
        <v>133</v>
      </c>
      <c r="BO48" s="28">
        <f>April!BU48</f>
        <v>0</v>
      </c>
      <c r="BP48" s="28">
        <f>April!BV48</f>
        <v>103</v>
      </c>
      <c r="BQ48" s="26">
        <f t="shared" si="538"/>
        <v>103</v>
      </c>
      <c r="BR48" s="25">
        <v>0</v>
      </c>
      <c r="BS48" s="25">
        <v>40</v>
      </c>
      <c r="BT48" s="26">
        <f t="shared" si="539"/>
        <v>40</v>
      </c>
      <c r="BU48" s="26">
        <f t="shared" ref="BU48:BV48" si="577">SUM(BO48+BR48)</f>
        <v>0</v>
      </c>
      <c r="BV48" s="26">
        <f t="shared" si="577"/>
        <v>143</v>
      </c>
      <c r="BW48" s="27">
        <f t="shared" si="541"/>
        <v>143</v>
      </c>
      <c r="BX48" s="30">
        <f>April!CD48</f>
        <v>0</v>
      </c>
      <c r="BY48" s="26">
        <f>April!CE48</f>
        <v>66</v>
      </c>
      <c r="BZ48" s="26">
        <f t="shared" si="542"/>
        <v>66</v>
      </c>
      <c r="CA48" s="26"/>
      <c r="CB48" s="25">
        <v>21</v>
      </c>
      <c r="CC48" s="26">
        <f t="shared" si="543"/>
        <v>21</v>
      </c>
      <c r="CD48" s="26">
        <f t="shared" ref="CD48:CE48" si="578">SUM(BX48+CA48)</f>
        <v>0</v>
      </c>
      <c r="CE48" s="26">
        <f t="shared" si="578"/>
        <v>87</v>
      </c>
      <c r="CF48" s="27">
        <f t="shared" si="545"/>
        <v>87</v>
      </c>
      <c r="CG48" s="28">
        <f>April!CM48</f>
        <v>0</v>
      </c>
      <c r="CH48" s="28">
        <f>April!CN48</f>
        <v>150</v>
      </c>
      <c r="CI48" s="26">
        <f t="shared" si="546"/>
        <v>150</v>
      </c>
      <c r="CJ48" s="26"/>
      <c r="CK48" s="25">
        <v>30</v>
      </c>
      <c r="CL48" s="26">
        <f t="shared" si="547"/>
        <v>30</v>
      </c>
      <c r="CM48" s="26">
        <f t="shared" ref="CM48:CN48" si="579">SUM(CG48+CJ48)</f>
        <v>0</v>
      </c>
      <c r="CN48" s="26">
        <f t="shared" si="579"/>
        <v>180</v>
      </c>
      <c r="CO48" s="27">
        <f t="shared" si="549"/>
        <v>180</v>
      </c>
      <c r="CP48" s="95"/>
      <c r="CQ48" s="96">
        <f ca="1">IFERROR(__xludf.DUMMYFUNCTION("""COMPUTED_VALUE"""),255)</f>
        <v>255</v>
      </c>
      <c r="CR48" s="96">
        <f ca="1">IFERROR(__xludf.DUMMYFUNCTION("""COMPUTED_VALUE"""),255)</f>
        <v>255</v>
      </c>
      <c r="CS48" s="100"/>
      <c r="CT48" s="100">
        <f ca="1">IFERROR(__xludf.DUMMYFUNCTION("""COMPUTED_VALUE"""),70)</f>
        <v>70</v>
      </c>
      <c r="CU48" s="100">
        <f ca="1">IFERROR(__xludf.DUMMYFUNCTION("""COMPUTED_VALUE"""),70)</f>
        <v>70</v>
      </c>
      <c r="CV48" s="96"/>
      <c r="CW48" s="96">
        <f ca="1">IFERROR(__xludf.DUMMYFUNCTION("""COMPUTED_VALUE"""),325)</f>
        <v>325</v>
      </c>
      <c r="CX48" s="97">
        <f ca="1">IFERROR(__xludf.DUMMYFUNCTION("""COMPUTED_VALUE"""),325)</f>
        <v>325</v>
      </c>
      <c r="CY48" s="28">
        <f>April!DE48</f>
        <v>0</v>
      </c>
      <c r="CZ48" s="28">
        <f>April!DF48</f>
        <v>106</v>
      </c>
      <c r="DA48" s="26">
        <f t="shared" si="550"/>
        <v>106</v>
      </c>
      <c r="DB48" s="25">
        <v>0</v>
      </c>
      <c r="DC48" s="25">
        <v>33</v>
      </c>
      <c r="DD48" s="26">
        <f t="shared" si="551"/>
        <v>33</v>
      </c>
      <c r="DE48" s="26">
        <f t="shared" ref="DE48:DF48" si="580">SUM(CY48+DB48)</f>
        <v>0</v>
      </c>
      <c r="DF48" s="26">
        <f t="shared" si="580"/>
        <v>139</v>
      </c>
      <c r="DG48" s="27">
        <f t="shared" si="553"/>
        <v>139</v>
      </c>
      <c r="DH48" s="30">
        <f>April!DN48</f>
        <v>0</v>
      </c>
      <c r="DI48" s="26">
        <f>April!DO48</f>
        <v>176</v>
      </c>
      <c r="DJ48" s="26">
        <f t="shared" si="554"/>
        <v>176</v>
      </c>
      <c r="DK48" s="26"/>
      <c r="DL48" s="67">
        <v>41</v>
      </c>
      <c r="DM48" s="26">
        <f t="shared" si="555"/>
        <v>41</v>
      </c>
      <c r="DN48" s="26">
        <f t="shared" ref="DN48:DO48" si="581">SUM(DH48+DK48)</f>
        <v>0</v>
      </c>
      <c r="DO48" s="26">
        <f t="shared" si="581"/>
        <v>217</v>
      </c>
      <c r="DP48" s="27">
        <f t="shared" si="557"/>
        <v>217</v>
      </c>
      <c r="DQ48" s="28">
        <f>April!DW48</f>
        <v>0</v>
      </c>
      <c r="DR48" s="28">
        <f>April!DX48</f>
        <v>233</v>
      </c>
      <c r="DS48" s="26">
        <f t="shared" si="558"/>
        <v>233</v>
      </c>
      <c r="DT48" s="25">
        <v>0</v>
      </c>
      <c r="DU48" s="25">
        <v>45</v>
      </c>
      <c r="DV48" s="26">
        <f t="shared" si="559"/>
        <v>45</v>
      </c>
      <c r="DW48" s="26">
        <f t="shared" ref="DW48:DX48" si="582">SUM(DQ48+DT48)</f>
        <v>0</v>
      </c>
      <c r="DX48" s="26">
        <f t="shared" si="582"/>
        <v>278</v>
      </c>
      <c r="DY48" s="27">
        <f t="shared" si="561"/>
        <v>278</v>
      </c>
      <c r="DZ48" s="30">
        <f>April!EF48</f>
        <v>0</v>
      </c>
      <c r="EA48" s="26">
        <f>April!EG48</f>
        <v>149</v>
      </c>
      <c r="EB48" s="26">
        <f t="shared" si="562"/>
        <v>149</v>
      </c>
      <c r="EC48" s="26"/>
      <c r="ED48" s="25">
        <v>54</v>
      </c>
      <c r="EE48" s="26">
        <f t="shared" si="563"/>
        <v>54</v>
      </c>
      <c r="EF48" s="26">
        <f t="shared" ref="EF48:EG48" si="583">SUM(DZ48+EC48)</f>
        <v>0</v>
      </c>
      <c r="EG48" s="26">
        <f t="shared" si="583"/>
        <v>203</v>
      </c>
      <c r="EH48" s="27">
        <f t="shared" si="565"/>
        <v>203</v>
      </c>
      <c r="EI48" s="30">
        <f>April!EO48</f>
        <v>0</v>
      </c>
      <c r="EJ48" s="26">
        <f>April!EP48</f>
        <v>148</v>
      </c>
      <c r="EK48" s="26">
        <f t="shared" si="566"/>
        <v>148</v>
      </c>
      <c r="EL48" s="26"/>
      <c r="EM48" s="25">
        <v>42</v>
      </c>
      <c r="EN48" s="26">
        <f t="shared" si="567"/>
        <v>42</v>
      </c>
      <c r="EO48" s="26">
        <f t="shared" ref="EO48:EP48" si="584">SUM(EI48+EL48)</f>
        <v>0</v>
      </c>
      <c r="EP48" s="26">
        <f t="shared" si="584"/>
        <v>190</v>
      </c>
      <c r="EQ48" s="27">
        <f t="shared" si="569"/>
        <v>190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30">
        <f>April!J49</f>
        <v>0</v>
      </c>
      <c r="E49" s="26">
        <f>April!K49</f>
        <v>19</v>
      </c>
      <c r="F49" s="26">
        <f t="shared" si="510"/>
        <v>19</v>
      </c>
      <c r="G49" s="92"/>
      <c r="H49" s="59">
        <v>16</v>
      </c>
      <c r="I49" s="26">
        <f t="shared" si="511"/>
        <v>16</v>
      </c>
      <c r="J49" s="26">
        <f t="shared" ref="J49:K49" si="585">SUM(D49+G49)</f>
        <v>0</v>
      </c>
      <c r="K49" s="26">
        <f t="shared" si="585"/>
        <v>35</v>
      </c>
      <c r="L49" s="27">
        <f t="shared" si="513"/>
        <v>35</v>
      </c>
      <c r="M49" s="28">
        <f>April!S49</f>
        <v>0</v>
      </c>
      <c r="N49" s="26">
        <f>April!T49</f>
        <v>103</v>
      </c>
      <c r="O49" s="26">
        <f t="shared" si="514"/>
        <v>103</v>
      </c>
      <c r="P49" s="26"/>
      <c r="Q49" s="25">
        <v>1</v>
      </c>
      <c r="R49" s="26">
        <f t="shared" si="515"/>
        <v>1</v>
      </c>
      <c r="S49" s="26">
        <f t="shared" ref="S49:T49" si="586">SUM(M49+P49)</f>
        <v>0</v>
      </c>
      <c r="T49" s="26">
        <f t="shared" si="586"/>
        <v>104</v>
      </c>
      <c r="U49" s="27">
        <f t="shared" si="517"/>
        <v>104</v>
      </c>
      <c r="V49" s="28">
        <f>April!AB49</f>
        <v>0</v>
      </c>
      <c r="W49" s="28">
        <f>April!AC49</f>
        <v>13</v>
      </c>
      <c r="X49" s="26">
        <f t="shared" si="518"/>
        <v>13</v>
      </c>
      <c r="Y49" s="26"/>
      <c r="Z49" s="68">
        <v>5</v>
      </c>
      <c r="AA49" s="26">
        <f t="shared" si="519"/>
        <v>5</v>
      </c>
      <c r="AB49" s="26">
        <f t="shared" ref="AB49:AC49" si="587">SUM(V49+Y49)</f>
        <v>0</v>
      </c>
      <c r="AC49" s="26">
        <f t="shared" si="587"/>
        <v>18</v>
      </c>
      <c r="AD49" s="27">
        <f t="shared" si="521"/>
        <v>18</v>
      </c>
      <c r="AE49" s="28">
        <f>April!AK49</f>
        <v>0</v>
      </c>
      <c r="AF49" s="28">
        <f>April!AL49</f>
        <v>29</v>
      </c>
      <c r="AG49" s="26">
        <f t="shared" si="522"/>
        <v>29</v>
      </c>
      <c r="AH49" s="25">
        <v>0</v>
      </c>
      <c r="AI49" s="25">
        <v>10</v>
      </c>
      <c r="AJ49" s="26">
        <f t="shared" si="523"/>
        <v>10</v>
      </c>
      <c r="AK49" s="26">
        <f t="shared" ref="AK49:AL49" si="588">SUM(AE49+AH49)</f>
        <v>0</v>
      </c>
      <c r="AL49" s="26">
        <f t="shared" si="588"/>
        <v>39</v>
      </c>
      <c r="AM49" s="27">
        <f t="shared" si="525"/>
        <v>39</v>
      </c>
      <c r="AN49" s="30">
        <f>April!AT49</f>
        <v>0</v>
      </c>
      <c r="AO49" s="26">
        <f>April!AU49</f>
        <v>21</v>
      </c>
      <c r="AP49" s="26">
        <f t="shared" si="526"/>
        <v>21</v>
      </c>
      <c r="AQ49" s="25">
        <v>0</v>
      </c>
      <c r="AR49" s="25">
        <v>2</v>
      </c>
      <c r="AS49" s="26">
        <f t="shared" si="527"/>
        <v>2</v>
      </c>
      <c r="AT49" s="26">
        <f t="shared" ref="AT49:AU49" si="589">SUM(AN49+AQ49)</f>
        <v>0</v>
      </c>
      <c r="AU49" s="26">
        <f t="shared" si="589"/>
        <v>23</v>
      </c>
      <c r="AV49" s="27">
        <f t="shared" si="529"/>
        <v>23</v>
      </c>
      <c r="AW49" s="28">
        <f>April!BC49</f>
        <v>0</v>
      </c>
      <c r="AX49" s="28">
        <f>April!BD49</f>
        <v>56</v>
      </c>
      <c r="AY49" s="26">
        <f t="shared" si="530"/>
        <v>56</v>
      </c>
      <c r="AZ49" s="25">
        <v>0</v>
      </c>
      <c r="BA49" s="25">
        <v>20</v>
      </c>
      <c r="BB49" s="26">
        <f t="shared" si="531"/>
        <v>20</v>
      </c>
      <c r="BC49" s="26">
        <f t="shared" ref="BC49:BD49" si="590">SUM(AW49+AZ49)</f>
        <v>0</v>
      </c>
      <c r="BD49" s="26">
        <f t="shared" si="590"/>
        <v>76</v>
      </c>
      <c r="BE49" s="27">
        <f t="shared" si="533"/>
        <v>76</v>
      </c>
      <c r="BF49" s="30">
        <f>April!BL49</f>
        <v>0</v>
      </c>
      <c r="BG49" s="26">
        <f>April!BM49</f>
        <v>11</v>
      </c>
      <c r="BH49" s="26">
        <f t="shared" si="534"/>
        <v>11</v>
      </c>
      <c r="BI49" s="60"/>
      <c r="BJ49" s="46">
        <v>4</v>
      </c>
      <c r="BK49" s="26">
        <f t="shared" si="535"/>
        <v>4</v>
      </c>
      <c r="BL49" s="26">
        <f t="shared" ref="BL49:BM49" si="591">SUM(BF49+BI49)</f>
        <v>0</v>
      </c>
      <c r="BM49" s="26">
        <f t="shared" si="591"/>
        <v>15</v>
      </c>
      <c r="BN49" s="27">
        <f t="shared" si="537"/>
        <v>15</v>
      </c>
      <c r="BO49" s="28">
        <f>April!BU49</f>
        <v>0</v>
      </c>
      <c r="BP49" s="28">
        <f>April!BV49</f>
        <v>29</v>
      </c>
      <c r="BQ49" s="26">
        <f t="shared" si="538"/>
        <v>29</v>
      </c>
      <c r="BR49" s="25">
        <v>0</v>
      </c>
      <c r="BS49" s="25">
        <v>4</v>
      </c>
      <c r="BT49" s="26">
        <f t="shared" si="539"/>
        <v>4</v>
      </c>
      <c r="BU49" s="26">
        <f t="shared" ref="BU49:BV49" si="592">SUM(BO49+BR49)</f>
        <v>0</v>
      </c>
      <c r="BV49" s="26">
        <f t="shared" si="592"/>
        <v>33</v>
      </c>
      <c r="BW49" s="27">
        <f t="shared" si="541"/>
        <v>33</v>
      </c>
      <c r="BX49" s="30">
        <f>April!CD49</f>
        <v>0</v>
      </c>
      <c r="BY49" s="26">
        <f>April!CE49</f>
        <v>8</v>
      </c>
      <c r="BZ49" s="26">
        <f t="shared" si="542"/>
        <v>8</v>
      </c>
      <c r="CA49" s="26"/>
      <c r="CB49" s="26"/>
      <c r="CC49" s="26">
        <f t="shared" si="543"/>
        <v>0</v>
      </c>
      <c r="CD49" s="26">
        <f t="shared" ref="CD49:CE49" si="593">SUM(BX49+CA49)</f>
        <v>0</v>
      </c>
      <c r="CE49" s="26">
        <f t="shared" si="593"/>
        <v>8</v>
      </c>
      <c r="CF49" s="27">
        <f t="shared" si="545"/>
        <v>8</v>
      </c>
      <c r="CG49" s="28">
        <f>April!CM49</f>
        <v>0</v>
      </c>
      <c r="CH49" s="28">
        <f>April!CN49</f>
        <v>50</v>
      </c>
      <c r="CI49" s="26">
        <f t="shared" si="546"/>
        <v>50</v>
      </c>
      <c r="CJ49" s="26"/>
      <c r="CK49" s="25">
        <v>16</v>
      </c>
      <c r="CL49" s="26">
        <f t="shared" si="547"/>
        <v>16</v>
      </c>
      <c r="CM49" s="26">
        <f t="shared" ref="CM49:CN49" si="594">SUM(CG49+CJ49)</f>
        <v>0</v>
      </c>
      <c r="CN49" s="26">
        <f t="shared" si="594"/>
        <v>66</v>
      </c>
      <c r="CO49" s="27">
        <f t="shared" si="549"/>
        <v>66</v>
      </c>
      <c r="CP49" s="95"/>
      <c r="CQ49" s="96">
        <f ca="1">IFERROR(__xludf.DUMMYFUNCTION("""COMPUTED_VALUE"""),39)</f>
        <v>39</v>
      </c>
      <c r="CR49" s="96">
        <f ca="1">IFERROR(__xludf.DUMMYFUNCTION("""COMPUTED_VALUE"""),39)</f>
        <v>39</v>
      </c>
      <c r="CS49" s="100"/>
      <c r="CT49" s="100">
        <f ca="1">IFERROR(__xludf.DUMMYFUNCTION("""COMPUTED_VALUE"""),11)</f>
        <v>11</v>
      </c>
      <c r="CU49" s="100">
        <f ca="1">IFERROR(__xludf.DUMMYFUNCTION("""COMPUTED_VALUE"""),11)</f>
        <v>11</v>
      </c>
      <c r="CV49" s="96"/>
      <c r="CW49" s="96">
        <f ca="1">IFERROR(__xludf.DUMMYFUNCTION("""COMPUTED_VALUE"""),50)</f>
        <v>50</v>
      </c>
      <c r="CX49" s="97">
        <f ca="1">IFERROR(__xludf.DUMMYFUNCTION("""COMPUTED_VALUE"""),50)</f>
        <v>50</v>
      </c>
      <c r="CY49" s="28">
        <f>April!DE49</f>
        <v>0</v>
      </c>
      <c r="CZ49" s="28">
        <f>April!DF49</f>
        <v>25</v>
      </c>
      <c r="DA49" s="26">
        <f t="shared" si="550"/>
        <v>25</v>
      </c>
      <c r="DB49" s="25">
        <v>0</v>
      </c>
      <c r="DC49" s="25">
        <v>11</v>
      </c>
      <c r="DD49" s="26">
        <f t="shared" si="551"/>
        <v>11</v>
      </c>
      <c r="DE49" s="26">
        <f t="shared" ref="DE49:DF49" si="595">SUM(CY49+DB49)</f>
        <v>0</v>
      </c>
      <c r="DF49" s="26">
        <f t="shared" si="595"/>
        <v>36</v>
      </c>
      <c r="DG49" s="27">
        <f t="shared" si="553"/>
        <v>36</v>
      </c>
      <c r="DH49" s="30">
        <f>April!DN49</f>
        <v>0</v>
      </c>
      <c r="DI49" s="26">
        <f>April!DO49</f>
        <v>33</v>
      </c>
      <c r="DJ49" s="26">
        <f t="shared" si="554"/>
        <v>33</v>
      </c>
      <c r="DK49" s="26"/>
      <c r="DL49" s="67">
        <v>5</v>
      </c>
      <c r="DM49" s="26">
        <f t="shared" si="555"/>
        <v>5</v>
      </c>
      <c r="DN49" s="26">
        <f t="shared" ref="DN49:DO49" si="596">SUM(DH49+DK49)</f>
        <v>0</v>
      </c>
      <c r="DO49" s="26">
        <f t="shared" si="596"/>
        <v>38</v>
      </c>
      <c r="DP49" s="27">
        <f t="shared" si="557"/>
        <v>38</v>
      </c>
      <c r="DQ49" s="28">
        <f>April!DW49</f>
        <v>0</v>
      </c>
      <c r="DR49" s="28">
        <f>April!DX49</f>
        <v>22</v>
      </c>
      <c r="DS49" s="26">
        <f t="shared" si="558"/>
        <v>22</v>
      </c>
      <c r="DT49" s="25">
        <v>0</v>
      </c>
      <c r="DU49" s="25">
        <v>3</v>
      </c>
      <c r="DV49" s="26">
        <f t="shared" si="559"/>
        <v>3</v>
      </c>
      <c r="DW49" s="26">
        <f t="shared" ref="DW49:DX49" si="597">SUM(DQ49+DT49)</f>
        <v>0</v>
      </c>
      <c r="DX49" s="26">
        <f t="shared" si="597"/>
        <v>25</v>
      </c>
      <c r="DY49" s="27">
        <f t="shared" si="561"/>
        <v>25</v>
      </c>
      <c r="DZ49" s="30">
        <f>April!EF49</f>
        <v>0</v>
      </c>
      <c r="EA49" s="26">
        <f>April!EG49</f>
        <v>107</v>
      </c>
      <c r="EB49" s="26">
        <f t="shared" si="562"/>
        <v>107</v>
      </c>
      <c r="EC49" s="26"/>
      <c r="ED49" s="25">
        <v>23</v>
      </c>
      <c r="EE49" s="26">
        <f t="shared" si="563"/>
        <v>23</v>
      </c>
      <c r="EF49" s="26">
        <f t="shared" ref="EF49:EG49" si="598">SUM(DZ49+EC49)</f>
        <v>0</v>
      </c>
      <c r="EG49" s="26">
        <f t="shared" si="598"/>
        <v>130</v>
      </c>
      <c r="EH49" s="27">
        <f t="shared" si="565"/>
        <v>130</v>
      </c>
      <c r="EI49" s="30">
        <f>April!EO49</f>
        <v>0</v>
      </c>
      <c r="EJ49" s="26">
        <f>April!EP49</f>
        <v>36</v>
      </c>
      <c r="EK49" s="26">
        <f t="shared" si="566"/>
        <v>36</v>
      </c>
      <c r="EL49" s="26"/>
      <c r="EM49" s="25">
        <v>4</v>
      </c>
      <c r="EN49" s="26">
        <f t="shared" si="567"/>
        <v>4</v>
      </c>
      <c r="EO49" s="26">
        <f t="shared" ref="EO49:EP49" si="599">SUM(EI49+EL49)</f>
        <v>0</v>
      </c>
      <c r="EP49" s="26">
        <f t="shared" si="599"/>
        <v>40</v>
      </c>
      <c r="EQ49" s="27">
        <f t="shared" si="569"/>
        <v>40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30">
        <f>April!J50</f>
        <v>0</v>
      </c>
      <c r="E50" s="26"/>
      <c r="F50" s="26"/>
      <c r="G50" s="26"/>
      <c r="H50" s="26"/>
      <c r="I50" s="26"/>
      <c r="J50" s="26"/>
      <c r="K50" s="26"/>
      <c r="L50" s="27"/>
      <c r="M50" s="28">
        <f>April!S50</f>
        <v>0</v>
      </c>
      <c r="N50" s="26">
        <f>April!T50</f>
        <v>0</v>
      </c>
      <c r="O50" s="26"/>
      <c r="P50" s="26"/>
      <c r="Q50" s="26"/>
      <c r="R50" s="26"/>
      <c r="S50" s="26"/>
      <c r="T50" s="26"/>
      <c r="U50" s="27"/>
      <c r="V50" s="28">
        <f>April!AB50</f>
        <v>0</v>
      </c>
      <c r="W50" s="28">
        <f>April!AC50</f>
        <v>0</v>
      </c>
      <c r="X50" s="26"/>
      <c r="Y50" s="26"/>
      <c r="Z50" s="26"/>
      <c r="AA50" s="26"/>
      <c r="AB50" s="26"/>
      <c r="AC50" s="26"/>
      <c r="AD50" s="27"/>
      <c r="AE50" s="28">
        <f>April!AK50</f>
        <v>0</v>
      </c>
      <c r="AF50" s="28">
        <f>April!AL50</f>
        <v>0</v>
      </c>
      <c r="AG50" s="26"/>
      <c r="AH50" s="26"/>
      <c r="AI50" s="26"/>
      <c r="AJ50" s="26"/>
      <c r="AK50" s="26"/>
      <c r="AL50" s="26"/>
      <c r="AM50" s="29"/>
      <c r="AN50" s="30">
        <f>April!AT50</f>
        <v>0</v>
      </c>
      <c r="AO50" s="26">
        <f>April!AU50</f>
        <v>0</v>
      </c>
      <c r="AP50" s="26"/>
      <c r="AQ50" s="26"/>
      <c r="AR50" s="26"/>
      <c r="AS50" s="26"/>
      <c r="AT50" s="26"/>
      <c r="AU50" s="26"/>
      <c r="AV50" s="27"/>
      <c r="AW50" s="28">
        <f>April!BC50</f>
        <v>0</v>
      </c>
      <c r="AX50" s="28">
        <f>April!BD50</f>
        <v>0</v>
      </c>
      <c r="AY50" s="26"/>
      <c r="AZ50" s="26"/>
      <c r="BA50" s="26"/>
      <c r="BB50" s="26"/>
      <c r="BC50" s="26"/>
      <c r="BD50" s="26"/>
      <c r="BE50" s="29"/>
      <c r="BF50" s="30">
        <f>April!BL50</f>
        <v>0</v>
      </c>
      <c r="BG50" s="26">
        <f>April!BM50</f>
        <v>0</v>
      </c>
      <c r="BH50" s="26"/>
      <c r="BI50" s="26"/>
      <c r="BJ50" s="26"/>
      <c r="BK50" s="26"/>
      <c r="BL50" s="26"/>
      <c r="BM50" s="26"/>
      <c r="BN50" s="27"/>
      <c r="BO50" s="28">
        <f>April!BU50</f>
        <v>0</v>
      </c>
      <c r="BP50" s="28">
        <f>April!BV50</f>
        <v>0</v>
      </c>
      <c r="BQ50" s="26"/>
      <c r="BR50" s="26"/>
      <c r="BS50" s="26"/>
      <c r="BT50" s="26"/>
      <c r="BU50" s="26"/>
      <c r="BV50" s="26"/>
      <c r="BW50" s="29"/>
      <c r="BX50" s="30">
        <f>April!CD50</f>
        <v>0</v>
      </c>
      <c r="BY50" s="26">
        <f>April!CE50</f>
        <v>0</v>
      </c>
      <c r="BZ50" s="26"/>
      <c r="CA50" s="26"/>
      <c r="CB50" s="26"/>
      <c r="CC50" s="26"/>
      <c r="CD50" s="26"/>
      <c r="CE50" s="26"/>
      <c r="CF50" s="27"/>
      <c r="CG50" s="28">
        <f>April!CM50</f>
        <v>0</v>
      </c>
      <c r="CH50" s="28">
        <f>April!CN50</f>
        <v>0</v>
      </c>
      <c r="CI50" s="26"/>
      <c r="CJ50" s="26"/>
      <c r="CK50" s="26"/>
      <c r="CL50" s="26"/>
      <c r="CM50" s="26"/>
      <c r="CN50" s="26"/>
      <c r="CO50" s="29"/>
      <c r="CP50" s="95"/>
      <c r="CQ50" s="96"/>
      <c r="CR50" s="96"/>
      <c r="CS50" s="100"/>
      <c r="CT50" s="100"/>
      <c r="CU50" s="100"/>
      <c r="CV50" s="96"/>
      <c r="CW50" s="96"/>
      <c r="CX50" s="97"/>
      <c r="CY50" s="28">
        <f>April!DE50</f>
        <v>0</v>
      </c>
      <c r="CZ50" s="28">
        <f>April!DF50</f>
        <v>0</v>
      </c>
      <c r="DA50" s="26"/>
      <c r="DB50" s="26"/>
      <c r="DC50" s="26"/>
      <c r="DD50" s="26"/>
      <c r="DE50" s="26"/>
      <c r="DF50" s="26"/>
      <c r="DG50" s="29"/>
      <c r="DH50" s="30">
        <f>April!DN50</f>
        <v>0</v>
      </c>
      <c r="DI50" s="26">
        <f>April!DO50</f>
        <v>0</v>
      </c>
      <c r="DJ50" s="26"/>
      <c r="DK50" s="26"/>
      <c r="DL50" s="26"/>
      <c r="DM50" s="26"/>
      <c r="DN50" s="26"/>
      <c r="DO50" s="26"/>
      <c r="DP50" s="27"/>
      <c r="DQ50" s="28">
        <f>April!DW50</f>
        <v>0</v>
      </c>
      <c r="DR50" s="28">
        <f>April!DX50</f>
        <v>0</v>
      </c>
      <c r="DS50" s="26"/>
      <c r="DT50" s="26"/>
      <c r="DU50" s="26"/>
      <c r="DV50" s="26"/>
      <c r="DW50" s="26"/>
      <c r="DX50" s="26"/>
      <c r="DY50" s="29"/>
      <c r="DZ50" s="30">
        <f>April!EF50</f>
        <v>0</v>
      </c>
      <c r="EA50" s="26">
        <f>April!EG50</f>
        <v>0</v>
      </c>
      <c r="EB50" s="26"/>
      <c r="EC50" s="26"/>
      <c r="ED50" s="26"/>
      <c r="EE50" s="26"/>
      <c r="EF50" s="26"/>
      <c r="EG50" s="26"/>
      <c r="EH50" s="29"/>
      <c r="EI50" s="30">
        <f>April!EO50</f>
        <v>0</v>
      </c>
      <c r="EJ50" s="26">
        <f>April!EP50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81"/>
      <c r="B51" s="278"/>
      <c r="C51" s="247"/>
      <c r="D51" s="269">
        <f>April!S51</f>
        <v>0</v>
      </c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6"/>
    </row>
    <row r="52" spans="1:156" ht="14">
      <c r="A52" s="276" t="s">
        <v>70</v>
      </c>
      <c r="B52" s="256"/>
      <c r="C52" s="52" t="s">
        <v>71</v>
      </c>
      <c r="D52" s="268">
        <f>April!S52</f>
        <v>0</v>
      </c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6"/>
    </row>
    <row r="53" spans="1:156" ht="14">
      <c r="A53" s="45" t="s">
        <v>70</v>
      </c>
      <c r="B53" s="46">
        <v>1</v>
      </c>
      <c r="C53" s="57" t="s">
        <v>72</v>
      </c>
      <c r="D53" s="30">
        <f>April!J53</f>
        <v>0</v>
      </c>
      <c r="E53" s="26">
        <f>April!K53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0">SUM(D53+G53)</f>
        <v>0</v>
      </c>
      <c r="K53" s="26">
        <f t="shared" si="600"/>
        <v>0</v>
      </c>
      <c r="L53" s="27">
        <f>SUM(J53:K53)</f>
        <v>0</v>
      </c>
      <c r="M53" s="28">
        <f>April!S53</f>
        <v>0</v>
      </c>
      <c r="N53" s="26">
        <f>April!T53</f>
        <v>0</v>
      </c>
      <c r="O53" s="26">
        <f>SUM(M53:N53)</f>
        <v>0</v>
      </c>
      <c r="P53" s="25">
        <v>0</v>
      </c>
      <c r="Q53" s="25">
        <v>0</v>
      </c>
      <c r="R53" s="26">
        <f>SUM(P53:Q53)</f>
        <v>0</v>
      </c>
      <c r="S53" s="26">
        <f t="shared" ref="S53:T53" si="601">SUM(M53+P53)</f>
        <v>0</v>
      </c>
      <c r="T53" s="26">
        <f t="shared" si="601"/>
        <v>0</v>
      </c>
      <c r="U53" s="27">
        <f>SUM(S53:T53)</f>
        <v>0</v>
      </c>
      <c r="V53" s="28">
        <f>April!AB53</f>
        <v>0</v>
      </c>
      <c r="W53" s="28">
        <f>April!AC53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2">SUM(V53+Y53)</f>
        <v>0</v>
      </c>
      <c r="AC53" s="26">
        <f t="shared" si="602"/>
        <v>0</v>
      </c>
      <c r="AD53" s="27">
        <f>SUM(AB53:AC53)</f>
        <v>0</v>
      </c>
      <c r="AE53" s="28">
        <f>April!AK53</f>
        <v>0</v>
      </c>
      <c r="AF53" s="28">
        <f>April!AL53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3">SUM(AE53+AH53)</f>
        <v>0</v>
      </c>
      <c r="AL53" s="26">
        <f t="shared" si="603"/>
        <v>1</v>
      </c>
      <c r="AM53" s="27">
        <f>SUM(AK53:AL53)</f>
        <v>1</v>
      </c>
      <c r="AN53" s="30">
        <f>April!AT53</f>
        <v>0</v>
      </c>
      <c r="AO53" s="26">
        <f>April!AU53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4">SUM(AN53+AQ53)</f>
        <v>0</v>
      </c>
      <c r="AU53" s="26">
        <f t="shared" si="604"/>
        <v>0</v>
      </c>
      <c r="AV53" s="27">
        <f>SUM(AT53:AU53)</f>
        <v>0</v>
      </c>
      <c r="AW53" s="28">
        <f>April!BC53</f>
        <v>0</v>
      </c>
      <c r="AX53" s="28">
        <f>April!BD53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5">SUM(AW53+AZ53)</f>
        <v>0</v>
      </c>
      <c r="BD53" s="26">
        <f t="shared" si="605"/>
        <v>0</v>
      </c>
      <c r="BE53" s="27">
        <f>SUM(BC53:BD53)</f>
        <v>0</v>
      </c>
      <c r="BF53" s="30">
        <f>April!BL53</f>
        <v>0</v>
      </c>
      <c r="BG53" s="26">
        <f>April!BM53</f>
        <v>0</v>
      </c>
      <c r="BH53" s="26">
        <f>SUM(BF53:BG53)</f>
        <v>0</v>
      </c>
      <c r="BI53" s="48">
        <v>0</v>
      </c>
      <c r="BJ53" s="46">
        <v>0</v>
      </c>
      <c r="BK53" s="26">
        <f>SUM(BI53:BJ53)</f>
        <v>0</v>
      </c>
      <c r="BL53" s="26">
        <f t="shared" ref="BL53:BM53" si="606">SUM(BF53+BI53)</f>
        <v>0</v>
      </c>
      <c r="BM53" s="26">
        <f t="shared" si="606"/>
        <v>0</v>
      </c>
      <c r="BN53" s="27">
        <f>SUM(BL53:BM53)</f>
        <v>0</v>
      </c>
      <c r="BO53" s="28">
        <f>April!BU53</f>
        <v>0</v>
      </c>
      <c r="BP53" s="28">
        <f>April!BV53</f>
        <v>0</v>
      </c>
      <c r="BQ53" s="26">
        <f>SUM(BO53:BP53)</f>
        <v>0</v>
      </c>
      <c r="BR53" s="25">
        <v>0</v>
      </c>
      <c r="BS53" s="25">
        <v>0</v>
      </c>
      <c r="BT53" s="26">
        <f>SUM(BR53:BS53)</f>
        <v>0</v>
      </c>
      <c r="BU53" s="26">
        <f t="shared" ref="BU53:BV53" si="607">SUM(BO53+BR53)</f>
        <v>0</v>
      </c>
      <c r="BV53" s="26">
        <f t="shared" si="607"/>
        <v>0</v>
      </c>
      <c r="BW53" s="27">
        <f>SUM(BU53:BV53)</f>
        <v>0</v>
      </c>
      <c r="BX53" s="30">
        <f>April!CD53</f>
        <v>0</v>
      </c>
      <c r="BY53" s="26">
        <f>April!CE53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08">SUM(BX53+CA53)</f>
        <v>0</v>
      </c>
      <c r="CE53" s="26">
        <f t="shared" si="608"/>
        <v>0</v>
      </c>
      <c r="CF53" s="27">
        <f>SUM(CD53:CE53)</f>
        <v>0</v>
      </c>
      <c r="CG53" s="28">
        <f>April!CM53</f>
        <v>0</v>
      </c>
      <c r="CH53" s="28">
        <f>April!CN53</f>
        <v>0</v>
      </c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09">SUM(CG53+CJ53)</f>
        <v>0</v>
      </c>
      <c r="CN53" s="26">
        <f t="shared" si="609"/>
        <v>0</v>
      </c>
      <c r="CO53" s="27">
        <f>SUM(CM53:CN53)</f>
        <v>0</v>
      </c>
      <c r="CP53" s="95">
        <f ca="1">IFERROR(__xludf.DUMMYFUNCTION("""COMPUTED_VALUE"""),0)</f>
        <v>0</v>
      </c>
      <c r="CQ53" s="96">
        <f ca="1">IFERROR(__xludf.DUMMYFUNCTION("""COMPUTED_VALUE"""),0)</f>
        <v>0</v>
      </c>
      <c r="CR53" s="96">
        <f ca="1">IFERROR(__xludf.DUMMYFUNCTION("""COMPUTED_VALUE"""),0)</f>
        <v>0</v>
      </c>
      <c r="CS53" s="100">
        <f ca="1">IFERROR(__xludf.DUMMYFUNCTION("""COMPUTED_VALUE"""),0)</f>
        <v>0</v>
      </c>
      <c r="CT53" s="100">
        <f ca="1">IFERROR(__xludf.DUMMYFUNCTION("""COMPUTED_VALUE"""),0)</f>
        <v>0</v>
      </c>
      <c r="CU53" s="100">
        <f ca="1">IFERROR(__xludf.DUMMYFUNCTION("""COMPUTED_VALUE"""),0)</f>
        <v>0</v>
      </c>
      <c r="CV53" s="96">
        <f ca="1">IFERROR(__xludf.DUMMYFUNCTION("""COMPUTED_VALUE"""),0)</f>
        <v>0</v>
      </c>
      <c r="CW53" s="96">
        <f ca="1">IFERROR(__xludf.DUMMYFUNCTION("""COMPUTED_VALUE"""),0)</f>
        <v>0</v>
      </c>
      <c r="CX53" s="97">
        <f ca="1">IFERROR(__xludf.DUMMYFUNCTION("""COMPUTED_VALUE"""),0)</f>
        <v>0</v>
      </c>
      <c r="CY53" s="28">
        <f>April!DE53</f>
        <v>0</v>
      </c>
      <c r="CZ53" s="28">
        <f>April!DF53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10">SUM(CY53+DB53)</f>
        <v>0</v>
      </c>
      <c r="DF53" s="26">
        <f t="shared" si="610"/>
        <v>0</v>
      </c>
      <c r="DG53" s="27">
        <f>SUM(DE53:DF53)</f>
        <v>0</v>
      </c>
      <c r="DH53" s="30">
        <f>April!DN53</f>
        <v>0</v>
      </c>
      <c r="DI53" s="26">
        <f>April!DO53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1">SUM(DH53+DK53)</f>
        <v>0</v>
      </c>
      <c r="DO53" s="26">
        <f t="shared" si="611"/>
        <v>0</v>
      </c>
      <c r="DP53" s="27">
        <f>SUM(DN53:DO53)</f>
        <v>0</v>
      </c>
      <c r="DQ53" s="28">
        <f>April!DW53</f>
        <v>1</v>
      </c>
      <c r="DR53" s="28">
        <f>April!DX53</f>
        <v>0</v>
      </c>
      <c r="DS53" s="26">
        <f>SUM(DQ53:DR53)</f>
        <v>1</v>
      </c>
      <c r="DT53" s="25">
        <v>3</v>
      </c>
      <c r="DU53" s="25">
        <v>1</v>
      </c>
      <c r="DV53" s="26">
        <f>SUM(DT53:DU53)</f>
        <v>4</v>
      </c>
      <c r="DW53" s="26">
        <f t="shared" ref="DW53:DX53" si="612">SUM(DQ53+DT53)</f>
        <v>4</v>
      </c>
      <c r="DX53" s="26">
        <f t="shared" si="612"/>
        <v>1</v>
      </c>
      <c r="DY53" s="27">
        <f>SUM(DW53:DX53)</f>
        <v>5</v>
      </c>
      <c r="DZ53" s="30">
        <f>April!EF53</f>
        <v>0</v>
      </c>
      <c r="EA53" s="26">
        <f>April!EG53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3">SUM(DZ53+EC53)</f>
        <v>0</v>
      </c>
      <c r="EG53" s="26">
        <f t="shared" si="613"/>
        <v>0</v>
      </c>
      <c r="EH53" s="27">
        <f>SUM(EF53:EG53)</f>
        <v>0</v>
      </c>
      <c r="EI53" s="30">
        <f>April!EO53</f>
        <v>0</v>
      </c>
      <c r="EJ53" s="26">
        <f>April!EP53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4">SUM(EI53+EL53)</f>
        <v>0</v>
      </c>
      <c r="EP53" s="26">
        <f t="shared" si="614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30"/>
      <c r="E54" s="26"/>
      <c r="F54" s="26"/>
      <c r="G54" s="26"/>
      <c r="H54" s="26"/>
      <c r="I54" s="26"/>
      <c r="J54" s="26"/>
      <c r="K54" s="26"/>
      <c r="L54" s="27"/>
      <c r="M54" s="28">
        <f>April!S54</f>
        <v>0</v>
      </c>
      <c r="N54" s="26">
        <f>April!T54</f>
        <v>0</v>
      </c>
      <c r="O54" s="26"/>
      <c r="P54" s="26"/>
      <c r="Q54" s="26"/>
      <c r="R54" s="26"/>
      <c r="S54" s="26"/>
      <c r="T54" s="26"/>
      <c r="U54" s="27"/>
      <c r="V54" s="28">
        <f>April!AB54</f>
        <v>0</v>
      </c>
      <c r="W54" s="28">
        <f>April!AC54</f>
        <v>0</v>
      </c>
      <c r="X54" s="26"/>
      <c r="Y54" s="26"/>
      <c r="Z54" s="26"/>
      <c r="AA54" s="26"/>
      <c r="AB54" s="26"/>
      <c r="AC54" s="26"/>
      <c r="AD54" s="27"/>
      <c r="AE54" s="28">
        <f>April!AK54</f>
        <v>0</v>
      </c>
      <c r="AF54" s="28">
        <f>April!AL54</f>
        <v>0</v>
      </c>
      <c r="AG54" s="26"/>
      <c r="AH54" s="26"/>
      <c r="AI54" s="26"/>
      <c r="AJ54" s="26"/>
      <c r="AK54" s="26"/>
      <c r="AL54" s="26"/>
      <c r="AM54" s="29"/>
      <c r="AN54" s="30">
        <f>April!AT54</f>
        <v>0</v>
      </c>
      <c r="AO54" s="26">
        <f>April!AU54</f>
        <v>0</v>
      </c>
      <c r="AP54" s="26"/>
      <c r="AQ54" s="26"/>
      <c r="AR54" s="26"/>
      <c r="AS54" s="26"/>
      <c r="AT54" s="26"/>
      <c r="AU54" s="26"/>
      <c r="AV54" s="27"/>
      <c r="AW54" s="28">
        <f>April!BC54</f>
        <v>0</v>
      </c>
      <c r="AX54" s="28">
        <f>April!BD54</f>
        <v>0</v>
      </c>
      <c r="AY54" s="26"/>
      <c r="AZ54" s="26"/>
      <c r="BA54" s="26"/>
      <c r="BB54" s="26"/>
      <c r="BC54" s="26"/>
      <c r="BD54" s="26"/>
      <c r="BE54" s="29"/>
      <c r="BF54" s="30">
        <f>April!BL54</f>
        <v>0</v>
      </c>
      <c r="BG54" s="26">
        <f>April!BM54</f>
        <v>0</v>
      </c>
      <c r="BH54" s="26"/>
      <c r="BI54" s="26"/>
      <c r="BJ54" s="26"/>
      <c r="BK54" s="26"/>
      <c r="BL54" s="26"/>
      <c r="BM54" s="26"/>
      <c r="BN54" s="27"/>
      <c r="BO54" s="28">
        <f>April!BU54</f>
        <v>0</v>
      </c>
      <c r="BP54" s="28">
        <f>April!BV54</f>
        <v>0</v>
      </c>
      <c r="BQ54" s="26"/>
      <c r="BR54" s="26"/>
      <c r="BS54" s="26"/>
      <c r="BT54" s="26"/>
      <c r="BU54" s="26"/>
      <c r="BV54" s="26"/>
      <c r="BW54" s="29"/>
      <c r="BX54" s="30">
        <f>April!CD54</f>
        <v>0</v>
      </c>
      <c r="BY54" s="26">
        <f>April!CE54</f>
        <v>0</v>
      </c>
      <c r="BZ54" s="26"/>
      <c r="CA54" s="26"/>
      <c r="CB54" s="26"/>
      <c r="CC54" s="26"/>
      <c r="CD54" s="26"/>
      <c r="CE54" s="26"/>
      <c r="CF54" s="27"/>
      <c r="CG54" s="28">
        <f>April!CM54</f>
        <v>0</v>
      </c>
      <c r="CH54" s="28">
        <f>April!CN54</f>
        <v>0</v>
      </c>
      <c r="CI54" s="26"/>
      <c r="CJ54" s="25" t="s">
        <v>39</v>
      </c>
      <c r="CK54" s="25" t="s">
        <v>39</v>
      </c>
      <c r="CL54" s="26"/>
      <c r="CM54" s="26"/>
      <c r="CN54" s="26"/>
      <c r="CO54" s="29"/>
      <c r="CP54" s="95"/>
      <c r="CQ54" s="96"/>
      <c r="CR54" s="96"/>
      <c r="CS54" s="100"/>
      <c r="CT54" s="100"/>
      <c r="CU54" s="100"/>
      <c r="CV54" s="96"/>
      <c r="CW54" s="96"/>
      <c r="CX54" s="97"/>
      <c r="CY54" s="28">
        <f>April!DE54</f>
        <v>0</v>
      </c>
      <c r="CZ54" s="28">
        <f>April!DF54</f>
        <v>0</v>
      </c>
      <c r="DA54" s="26"/>
      <c r="DB54" s="26"/>
      <c r="DC54" s="26"/>
      <c r="DD54" s="26"/>
      <c r="DE54" s="26"/>
      <c r="DF54" s="26"/>
      <c r="DG54" s="29"/>
      <c r="DH54" s="30">
        <f>April!DN54</f>
        <v>0</v>
      </c>
      <c r="DI54" s="26">
        <f>April!DO54</f>
        <v>0</v>
      </c>
      <c r="DJ54" s="26"/>
      <c r="DK54" s="26"/>
      <c r="DL54" s="26"/>
      <c r="DM54" s="26"/>
      <c r="DN54" s="26"/>
      <c r="DO54" s="26"/>
      <c r="DP54" s="27"/>
      <c r="DQ54" s="28">
        <f>April!DW54</f>
        <v>0</v>
      </c>
      <c r="DR54" s="28">
        <f>April!DX54</f>
        <v>0</v>
      </c>
      <c r="DS54" s="26"/>
      <c r="DT54" s="26"/>
      <c r="DU54" s="26"/>
      <c r="DV54" s="26"/>
      <c r="DW54" s="26"/>
      <c r="DX54" s="26"/>
      <c r="DY54" s="29"/>
      <c r="DZ54" s="30">
        <f>April!EF54</f>
        <v>0</v>
      </c>
      <c r="EA54" s="26">
        <f>April!EG54</f>
        <v>0</v>
      </c>
      <c r="EB54" s="26"/>
      <c r="EC54" s="26"/>
      <c r="ED54" s="26"/>
      <c r="EE54" s="26"/>
      <c r="EF54" s="26"/>
      <c r="EG54" s="26"/>
      <c r="EH54" s="29"/>
      <c r="EI54" s="30">
        <f>April!EO54</f>
        <v>0</v>
      </c>
      <c r="EJ54" s="26">
        <f>April!EP54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30">
        <f>April!J55</f>
        <v>0</v>
      </c>
      <c r="E55" s="26">
        <f>April!K55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5">SUM(D55+G55)</f>
        <v>0</v>
      </c>
      <c r="K55" s="26">
        <f t="shared" si="615"/>
        <v>0</v>
      </c>
      <c r="L55" s="27">
        <f>SUM(J55:K55)</f>
        <v>0</v>
      </c>
      <c r="M55" s="28">
        <f>April!S55</f>
        <v>0</v>
      </c>
      <c r="N55" s="26">
        <f>April!T55</f>
        <v>0</v>
      </c>
      <c r="O55" s="26">
        <f>SUM(M55:N55)</f>
        <v>0</v>
      </c>
      <c r="P55" s="25">
        <v>0</v>
      </c>
      <c r="Q55" s="25">
        <v>0</v>
      </c>
      <c r="R55" s="26">
        <f>SUM(P55:Q55)</f>
        <v>0</v>
      </c>
      <c r="S55" s="26">
        <f t="shared" ref="S55:T55" si="616">SUM(M55+P55)</f>
        <v>0</v>
      </c>
      <c r="T55" s="26">
        <f t="shared" si="616"/>
        <v>0</v>
      </c>
      <c r="U55" s="27">
        <f>SUM(S55:T55)</f>
        <v>0</v>
      </c>
      <c r="V55" s="28">
        <f>April!AB55</f>
        <v>0</v>
      </c>
      <c r="W55" s="28">
        <f>April!AC55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7">SUM(V55+Y55)</f>
        <v>0</v>
      </c>
      <c r="AC55" s="26">
        <f t="shared" si="617"/>
        <v>0</v>
      </c>
      <c r="AD55" s="27">
        <f>SUM(AB55:AC55)</f>
        <v>0</v>
      </c>
      <c r="AE55" s="28">
        <f>April!AK55</f>
        <v>0</v>
      </c>
      <c r="AF55" s="28">
        <f>April!AL55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18">SUM(AE55+AH55)</f>
        <v>0</v>
      </c>
      <c r="AL55" s="26">
        <f t="shared" si="618"/>
        <v>1</v>
      </c>
      <c r="AM55" s="27">
        <f>SUM(AK55:AL55)</f>
        <v>1</v>
      </c>
      <c r="AN55" s="30">
        <f>April!AT55</f>
        <v>0</v>
      </c>
      <c r="AO55" s="26">
        <f>April!AU55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19">SUM(AN55+AQ55)</f>
        <v>0</v>
      </c>
      <c r="AU55" s="26">
        <f t="shared" si="619"/>
        <v>0</v>
      </c>
      <c r="AV55" s="27">
        <f>SUM(AT55:AU55)</f>
        <v>0</v>
      </c>
      <c r="AW55" s="28">
        <f>April!BC55</f>
        <v>0</v>
      </c>
      <c r="AX55" s="28">
        <f>April!BD55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0">SUM(AW55+AZ55)</f>
        <v>0</v>
      </c>
      <c r="BD55" s="26">
        <f t="shared" si="620"/>
        <v>0</v>
      </c>
      <c r="BE55" s="27">
        <f>SUM(BC55:BD55)</f>
        <v>0</v>
      </c>
      <c r="BF55" s="30">
        <f>April!BL55</f>
        <v>0</v>
      </c>
      <c r="BG55" s="26">
        <f>April!BM55</f>
        <v>0</v>
      </c>
      <c r="BH55" s="26">
        <f>SUM(BF55:BG55)</f>
        <v>0</v>
      </c>
      <c r="BI55" s="48">
        <v>0</v>
      </c>
      <c r="BJ55" s="46">
        <v>0</v>
      </c>
      <c r="BK55" s="26">
        <f>SUM(BI55:BJ55)</f>
        <v>0</v>
      </c>
      <c r="BL55" s="26">
        <f t="shared" ref="BL55:BM55" si="621">SUM(BF55+BI55)</f>
        <v>0</v>
      </c>
      <c r="BM55" s="26">
        <f t="shared" si="621"/>
        <v>0</v>
      </c>
      <c r="BN55" s="27">
        <f>SUM(BL55:BM55)</f>
        <v>0</v>
      </c>
      <c r="BO55" s="28">
        <f>April!BU55</f>
        <v>0</v>
      </c>
      <c r="BP55" s="28">
        <f>April!BV55</f>
        <v>0</v>
      </c>
      <c r="BQ55" s="26">
        <f>SUM(BO55:BP55)</f>
        <v>0</v>
      </c>
      <c r="BR55" s="25">
        <v>0</v>
      </c>
      <c r="BS55" s="25">
        <v>0</v>
      </c>
      <c r="BT55" s="26">
        <f>SUM(BR55:BS55)</f>
        <v>0</v>
      </c>
      <c r="BU55" s="26">
        <f t="shared" ref="BU55:BV55" si="622">SUM(BO55+BR55)</f>
        <v>0</v>
      </c>
      <c r="BV55" s="26">
        <f t="shared" si="622"/>
        <v>0</v>
      </c>
      <c r="BW55" s="27">
        <f>SUM(BU55:BV55)</f>
        <v>0</v>
      </c>
      <c r="BX55" s="30">
        <f>April!CD55</f>
        <v>0</v>
      </c>
      <c r="BY55" s="26">
        <f>April!CE55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3">SUM(BX55+CA55)</f>
        <v>0</v>
      </c>
      <c r="CE55" s="26">
        <f t="shared" si="623"/>
        <v>0</v>
      </c>
      <c r="CF55" s="27">
        <f>SUM(CD55:CE55)</f>
        <v>0</v>
      </c>
      <c r="CG55" s="28">
        <f>April!CM55</f>
        <v>0</v>
      </c>
      <c r="CH55" s="28">
        <f>April!CN55</f>
        <v>0</v>
      </c>
      <c r="CI55" s="26">
        <f>SUM(CG55:CH55)</f>
        <v>0</v>
      </c>
      <c r="CJ55" s="25">
        <v>0</v>
      </c>
      <c r="CK55" s="25">
        <v>0</v>
      </c>
      <c r="CL55" s="26">
        <f>SUM(CJ55:CK55)</f>
        <v>0</v>
      </c>
      <c r="CM55" s="26">
        <f t="shared" ref="CM55:CN55" si="624">SUM(CG55+CJ55)</f>
        <v>0</v>
      </c>
      <c r="CN55" s="26">
        <f t="shared" si="624"/>
        <v>0</v>
      </c>
      <c r="CO55" s="27">
        <f>SUM(CM55:CN55)</f>
        <v>0</v>
      </c>
      <c r="CP55" s="95">
        <f ca="1">IFERROR(__xludf.DUMMYFUNCTION("""COMPUTED_VALUE"""),0)</f>
        <v>0</v>
      </c>
      <c r="CQ55" s="96">
        <f ca="1">IFERROR(__xludf.DUMMYFUNCTION("""COMPUTED_VALUE"""),0)</f>
        <v>0</v>
      </c>
      <c r="CR55" s="96">
        <f ca="1">IFERROR(__xludf.DUMMYFUNCTION("""COMPUTED_VALUE"""),0)</f>
        <v>0</v>
      </c>
      <c r="CS55" s="100">
        <f ca="1">IFERROR(__xludf.DUMMYFUNCTION("""COMPUTED_VALUE"""),0)</f>
        <v>0</v>
      </c>
      <c r="CT55" s="100">
        <f ca="1">IFERROR(__xludf.DUMMYFUNCTION("""COMPUTED_VALUE"""),0)</f>
        <v>0</v>
      </c>
      <c r="CU55" s="100">
        <f ca="1">IFERROR(__xludf.DUMMYFUNCTION("""COMPUTED_VALUE"""),0)</f>
        <v>0</v>
      </c>
      <c r="CV55" s="96">
        <f ca="1">IFERROR(__xludf.DUMMYFUNCTION("""COMPUTED_VALUE"""),0)</f>
        <v>0</v>
      </c>
      <c r="CW55" s="96">
        <f ca="1">IFERROR(__xludf.DUMMYFUNCTION("""COMPUTED_VALUE"""),0)</f>
        <v>0</v>
      </c>
      <c r="CX55" s="97">
        <f ca="1">IFERROR(__xludf.DUMMYFUNCTION("""COMPUTED_VALUE"""),0)</f>
        <v>0</v>
      </c>
      <c r="CY55" s="28">
        <f>April!DE55</f>
        <v>0</v>
      </c>
      <c r="CZ55" s="28">
        <f>April!DF55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5">SUM(CY55+DB55)</f>
        <v>0</v>
      </c>
      <c r="DF55" s="26">
        <f t="shared" si="625"/>
        <v>0</v>
      </c>
      <c r="DG55" s="27">
        <f>SUM(DE55:DF55)</f>
        <v>0</v>
      </c>
      <c r="DH55" s="30">
        <f>April!DN55</f>
        <v>0</v>
      </c>
      <c r="DI55" s="26">
        <f>April!DO55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6">SUM(DH55+DK55)</f>
        <v>0</v>
      </c>
      <c r="DO55" s="26">
        <f t="shared" si="626"/>
        <v>0</v>
      </c>
      <c r="DP55" s="27">
        <f>SUM(DN55:DO55)</f>
        <v>0</v>
      </c>
      <c r="DQ55" s="28">
        <f>April!DW55</f>
        <v>1</v>
      </c>
      <c r="DR55" s="28">
        <f>April!DX55</f>
        <v>0</v>
      </c>
      <c r="DS55" s="26">
        <f>SUM(DQ55:DR55)</f>
        <v>1</v>
      </c>
      <c r="DT55" s="25">
        <v>3</v>
      </c>
      <c r="DU55" s="25">
        <v>1</v>
      </c>
      <c r="DV55" s="26">
        <f>SUM(DT55:DU55)</f>
        <v>4</v>
      </c>
      <c r="DW55" s="26">
        <f t="shared" ref="DW55:DX55" si="627">SUM(DQ55+DT55)</f>
        <v>4</v>
      </c>
      <c r="DX55" s="26">
        <f t="shared" si="627"/>
        <v>1</v>
      </c>
      <c r="DY55" s="27">
        <f>SUM(DW55:DX55)</f>
        <v>5</v>
      </c>
      <c r="DZ55" s="30">
        <f>April!EF55</f>
        <v>0</v>
      </c>
      <c r="EA55" s="26">
        <f>April!EG55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28">SUM(DZ55+EC55)</f>
        <v>0</v>
      </c>
      <c r="EG55" s="26">
        <f t="shared" si="628"/>
        <v>0</v>
      </c>
      <c r="EH55" s="27">
        <f>SUM(EF55:EG55)</f>
        <v>0</v>
      </c>
      <c r="EI55" s="30">
        <f>April!EO55</f>
        <v>0</v>
      </c>
      <c r="EJ55" s="26">
        <f>April!EP55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29">SUM(EI55+EL55)</f>
        <v>0</v>
      </c>
      <c r="EP55" s="26">
        <f t="shared" si="629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30"/>
      <c r="E56" s="26"/>
      <c r="F56" s="26"/>
      <c r="G56" s="26"/>
      <c r="H56" s="26"/>
      <c r="I56" s="26"/>
      <c r="J56" s="26"/>
      <c r="K56" s="26"/>
      <c r="L56" s="27"/>
      <c r="M56" s="28">
        <f>April!S56</f>
        <v>0</v>
      </c>
      <c r="N56" s="26">
        <f>April!T56</f>
        <v>0</v>
      </c>
      <c r="O56" s="26"/>
      <c r="P56" s="26"/>
      <c r="Q56" s="26"/>
      <c r="R56" s="26"/>
      <c r="S56" s="26"/>
      <c r="T56" s="26"/>
      <c r="U56" s="27"/>
      <c r="V56" s="28">
        <f>April!AB56</f>
        <v>0</v>
      </c>
      <c r="W56" s="28">
        <f>April!AC56</f>
        <v>0</v>
      </c>
      <c r="X56" s="26"/>
      <c r="Y56" s="26"/>
      <c r="Z56" s="26"/>
      <c r="AA56" s="26"/>
      <c r="AB56" s="26"/>
      <c r="AC56" s="26"/>
      <c r="AD56" s="27"/>
      <c r="AE56" s="28">
        <f>April!AK56</f>
        <v>0</v>
      </c>
      <c r="AF56" s="28">
        <f>April!AL56</f>
        <v>0</v>
      </c>
      <c r="AG56" s="26"/>
      <c r="AH56" s="26"/>
      <c r="AI56" s="26"/>
      <c r="AJ56" s="26"/>
      <c r="AK56" s="26"/>
      <c r="AL56" s="26"/>
      <c r="AM56" s="29"/>
      <c r="AN56" s="30">
        <f>April!AT56</f>
        <v>0</v>
      </c>
      <c r="AO56" s="26">
        <f>April!AU56</f>
        <v>0</v>
      </c>
      <c r="AP56" s="26"/>
      <c r="AQ56" s="26"/>
      <c r="AR56" s="26"/>
      <c r="AS56" s="26"/>
      <c r="AT56" s="26"/>
      <c r="AU56" s="26"/>
      <c r="AV56" s="27"/>
      <c r="AW56" s="28">
        <f>April!BC56</f>
        <v>0</v>
      </c>
      <c r="AX56" s="28">
        <f>April!BD56</f>
        <v>0</v>
      </c>
      <c r="AY56" s="26"/>
      <c r="AZ56" s="26"/>
      <c r="BA56" s="26"/>
      <c r="BB56" s="26"/>
      <c r="BC56" s="26"/>
      <c r="BD56" s="26"/>
      <c r="BE56" s="29"/>
      <c r="BF56" s="30">
        <f>April!BL56</f>
        <v>0</v>
      </c>
      <c r="BG56" s="26">
        <f>April!BM56</f>
        <v>0</v>
      </c>
      <c r="BH56" s="26"/>
      <c r="BI56" s="26"/>
      <c r="BJ56" s="26"/>
      <c r="BK56" s="26"/>
      <c r="BL56" s="26"/>
      <c r="BM56" s="26"/>
      <c r="BN56" s="27"/>
      <c r="BO56" s="28">
        <f>April!BU56</f>
        <v>0</v>
      </c>
      <c r="BP56" s="28">
        <f>April!BV56</f>
        <v>0</v>
      </c>
      <c r="BQ56" s="26"/>
      <c r="BR56" s="26"/>
      <c r="BS56" s="26"/>
      <c r="BT56" s="26"/>
      <c r="BU56" s="26"/>
      <c r="BV56" s="26"/>
      <c r="BW56" s="29"/>
      <c r="BX56" s="30">
        <f>April!CD56</f>
        <v>0</v>
      </c>
      <c r="BY56" s="26">
        <f>April!CE56</f>
        <v>0</v>
      </c>
      <c r="BZ56" s="26"/>
      <c r="CA56" s="26"/>
      <c r="CB56" s="26"/>
      <c r="CC56" s="26"/>
      <c r="CD56" s="26"/>
      <c r="CE56" s="26"/>
      <c r="CF56" s="27"/>
      <c r="CG56" s="28">
        <f>April!CM56</f>
        <v>0</v>
      </c>
      <c r="CH56" s="28">
        <f>April!CN56</f>
        <v>0</v>
      </c>
      <c r="CI56" s="26"/>
      <c r="CJ56" s="26"/>
      <c r="CK56" s="26"/>
      <c r="CL56" s="26"/>
      <c r="CM56" s="26"/>
      <c r="CN56" s="26"/>
      <c r="CO56" s="29"/>
      <c r="CP56" s="30"/>
      <c r="CQ56" s="26"/>
      <c r="CR56" s="26"/>
      <c r="CS56" s="103"/>
      <c r="CT56" s="103"/>
      <c r="CU56" s="103"/>
      <c r="CV56" s="26"/>
      <c r="CW56" s="26"/>
      <c r="CX56" s="27"/>
      <c r="CY56" s="28">
        <f>April!DE56</f>
        <v>0</v>
      </c>
      <c r="CZ56" s="28">
        <f>April!DF56</f>
        <v>0</v>
      </c>
      <c r="DA56" s="26"/>
      <c r="DB56" s="26"/>
      <c r="DC56" s="26"/>
      <c r="DD56" s="26"/>
      <c r="DE56" s="26"/>
      <c r="DF56" s="26"/>
      <c r="DG56" s="29"/>
      <c r="DH56" s="30">
        <f>April!DN56</f>
        <v>0</v>
      </c>
      <c r="DI56" s="26">
        <f>April!DO56</f>
        <v>0</v>
      </c>
      <c r="DJ56" s="26"/>
      <c r="DK56" s="26"/>
      <c r="DL56" s="26"/>
      <c r="DM56" s="26"/>
      <c r="DN56" s="26"/>
      <c r="DO56" s="26"/>
      <c r="DP56" s="27"/>
      <c r="DQ56" s="28">
        <f>April!DW56</f>
        <v>0</v>
      </c>
      <c r="DR56" s="28">
        <f>April!DX56</f>
        <v>0</v>
      </c>
      <c r="DS56" s="26"/>
      <c r="DT56" s="26"/>
      <c r="DU56" s="26"/>
      <c r="DV56" s="26"/>
      <c r="DW56" s="26"/>
      <c r="DX56" s="26"/>
      <c r="DY56" s="29"/>
      <c r="DZ56" s="30">
        <f>April!EF56</f>
        <v>0</v>
      </c>
      <c r="EA56" s="26">
        <f>April!EG56</f>
        <v>0</v>
      </c>
      <c r="EB56" s="26"/>
      <c r="EC56" s="26"/>
      <c r="ED56" s="26"/>
      <c r="EE56" s="26"/>
      <c r="EF56" s="26"/>
      <c r="EG56" s="26"/>
      <c r="EH56" s="29"/>
      <c r="EI56" s="30">
        <f>April!EO56</f>
        <v>0</v>
      </c>
      <c r="EJ56" s="26">
        <f>April!EP56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270">
        <f>April!S57</f>
        <v>0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6"/>
    </row>
    <row r="58" spans="1:156" ht="14">
      <c r="A58" s="276" t="s">
        <v>74</v>
      </c>
      <c r="B58" s="256"/>
      <c r="C58" s="52" t="s">
        <v>75</v>
      </c>
      <c r="D58" s="40"/>
      <c r="E58" s="41"/>
      <c r="F58" s="41"/>
      <c r="G58" s="41"/>
      <c r="H58" s="41"/>
      <c r="I58" s="41"/>
      <c r="J58" s="41"/>
      <c r="K58" s="41"/>
      <c r="L58" s="41"/>
      <c r="M58" s="28">
        <f>April!S58</f>
        <v>0</v>
      </c>
      <c r="N58" s="26">
        <f>April!T58</f>
        <v>0</v>
      </c>
      <c r="O58" s="41"/>
      <c r="P58" s="41"/>
      <c r="Q58" s="41"/>
      <c r="R58" s="41"/>
      <c r="S58" s="41"/>
      <c r="T58" s="41"/>
      <c r="U58" s="41"/>
      <c r="V58" s="28">
        <f>April!AB58</f>
        <v>0</v>
      </c>
      <c r="W58" s="28">
        <f>April!AC58</f>
        <v>0</v>
      </c>
      <c r="X58" s="41"/>
      <c r="Y58" s="41"/>
      <c r="Z58" s="41"/>
      <c r="AA58" s="41"/>
      <c r="AB58" s="41"/>
      <c r="AC58" s="41"/>
      <c r="AD58" s="41"/>
      <c r="AE58" s="28">
        <f>April!AK58</f>
        <v>0</v>
      </c>
      <c r="AF58" s="28">
        <f>April!AL58</f>
        <v>0</v>
      </c>
      <c r="AG58" s="41"/>
      <c r="AH58" s="41"/>
      <c r="AI58" s="41"/>
      <c r="AJ58" s="41"/>
      <c r="AK58" s="41"/>
      <c r="AL58" s="41"/>
      <c r="AM58" s="41"/>
      <c r="AN58" s="30">
        <f>April!AT58</f>
        <v>0</v>
      </c>
      <c r="AO58" s="26">
        <f>April!AU58</f>
        <v>0</v>
      </c>
      <c r="AP58" s="41"/>
      <c r="AQ58" s="41"/>
      <c r="AR58" s="41"/>
      <c r="AS58" s="41"/>
      <c r="AT58" s="41"/>
      <c r="AU58" s="41"/>
      <c r="AV58" s="41"/>
      <c r="AW58" s="28">
        <f>April!BC58</f>
        <v>0</v>
      </c>
      <c r="AX58" s="28">
        <f>April!BD58</f>
        <v>0</v>
      </c>
      <c r="AY58" s="41"/>
      <c r="AZ58" s="41"/>
      <c r="BA58" s="41"/>
      <c r="BB58" s="41"/>
      <c r="BC58" s="41"/>
      <c r="BD58" s="41"/>
      <c r="BE58" s="41"/>
      <c r="BF58" s="30">
        <f>April!BL58</f>
        <v>0</v>
      </c>
      <c r="BG58" s="26">
        <f>April!BM58</f>
        <v>0</v>
      </c>
      <c r="BH58" s="41"/>
      <c r="BI58" s="41"/>
      <c r="BJ58" s="41"/>
      <c r="BK58" s="41"/>
      <c r="BL58" s="41"/>
      <c r="BM58" s="41"/>
      <c r="BN58" s="41"/>
      <c r="BO58" s="28">
        <f>April!BU58</f>
        <v>0</v>
      </c>
      <c r="BP58" s="28">
        <f>April!BV58</f>
        <v>0</v>
      </c>
      <c r="BQ58" s="41"/>
      <c r="BR58" s="41"/>
      <c r="BS58" s="41"/>
      <c r="BT58" s="41"/>
      <c r="BU58" s="41"/>
      <c r="BV58" s="41"/>
      <c r="BW58" s="41"/>
      <c r="BX58" s="30">
        <f>April!CD58</f>
        <v>0</v>
      </c>
      <c r="BY58" s="26">
        <f>April!CE58</f>
        <v>0</v>
      </c>
      <c r="BZ58" s="41"/>
      <c r="CA58" s="41"/>
      <c r="CB58" s="41"/>
      <c r="CC58" s="41"/>
      <c r="CD58" s="41"/>
      <c r="CE58" s="41"/>
      <c r="CF58" s="41"/>
      <c r="CG58" s="28">
        <f>April!CM58</f>
        <v>0</v>
      </c>
      <c r="CH58" s="28">
        <f>April!CN58</f>
        <v>0</v>
      </c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28">
        <f>April!DE58</f>
        <v>0</v>
      </c>
      <c r="CZ58" s="28">
        <f>April!DF58</f>
        <v>0</v>
      </c>
      <c r="DA58" s="41"/>
      <c r="DB58" s="41"/>
      <c r="DC58" s="41"/>
      <c r="DD58" s="41"/>
      <c r="DE58" s="41"/>
      <c r="DF58" s="41"/>
      <c r="DG58" s="41"/>
      <c r="DH58" s="30">
        <f>April!DN58</f>
        <v>0</v>
      </c>
      <c r="DI58" s="26">
        <f>April!DO58</f>
        <v>0</v>
      </c>
      <c r="DJ58" s="41"/>
      <c r="DK58" s="41"/>
      <c r="DL58" s="41"/>
      <c r="DM58" s="41"/>
      <c r="DN58" s="41"/>
      <c r="DO58" s="41"/>
      <c r="DP58" s="41"/>
      <c r="DQ58" s="28">
        <f>April!DW58</f>
        <v>0</v>
      </c>
      <c r="DR58" s="28">
        <f>April!DX58</f>
        <v>0</v>
      </c>
      <c r="DS58" s="41"/>
      <c r="DT58" s="41"/>
      <c r="DU58" s="41"/>
      <c r="DV58" s="41"/>
      <c r="DW58" s="41"/>
      <c r="DX58" s="41"/>
      <c r="DY58" s="41"/>
      <c r="DZ58" s="30">
        <f>April!EF58</f>
        <v>0</v>
      </c>
      <c r="EA58" s="26">
        <f>April!EG58</f>
        <v>0</v>
      </c>
      <c r="EB58" s="41"/>
      <c r="EC58" s="41"/>
      <c r="ED58" s="41"/>
      <c r="EE58" s="41"/>
      <c r="EF58" s="41"/>
      <c r="EG58" s="41"/>
      <c r="EH58" s="41"/>
      <c r="EI58" s="30">
        <f>April!EO58</f>
        <v>0</v>
      </c>
      <c r="EJ58" s="26">
        <f>April!EP58</f>
        <v>0</v>
      </c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28"/>
    </row>
    <row r="59" spans="1:156" ht="14">
      <c r="A59" s="45" t="s">
        <v>74</v>
      </c>
      <c r="B59" s="46">
        <v>1</v>
      </c>
      <c r="C59" s="57" t="s">
        <v>76</v>
      </c>
      <c r="D59" s="30">
        <f>April!J59</f>
        <v>0</v>
      </c>
      <c r="E59" s="26">
        <f>April!K59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0">SUM(D59+G59)</f>
        <v>0</v>
      </c>
      <c r="K59" s="26">
        <f t="shared" si="630"/>
        <v>0</v>
      </c>
      <c r="L59" s="27">
        <f>SUM(J59:K59)</f>
        <v>0</v>
      </c>
      <c r="M59" s="28">
        <f>April!S59</f>
        <v>65</v>
      </c>
      <c r="N59" s="26">
        <f>April!T59</f>
        <v>223</v>
      </c>
      <c r="O59" s="26">
        <f>SUM(M59:N59)</f>
        <v>288</v>
      </c>
      <c r="P59" s="25">
        <v>3</v>
      </c>
      <c r="Q59" s="25">
        <v>30</v>
      </c>
      <c r="R59" s="26">
        <f>SUM(P59:Q59)</f>
        <v>33</v>
      </c>
      <c r="S59" s="26">
        <f t="shared" ref="S59:T59" si="631">SUM(M59+P59)</f>
        <v>68</v>
      </c>
      <c r="T59" s="26">
        <f t="shared" si="631"/>
        <v>253</v>
      </c>
      <c r="U59" s="27">
        <f>SUM(S59:T59)</f>
        <v>321</v>
      </c>
      <c r="V59" s="28">
        <f>April!AB59</f>
        <v>174</v>
      </c>
      <c r="W59" s="28">
        <f>April!AC59</f>
        <v>249</v>
      </c>
      <c r="X59" s="26">
        <f>SUM(V59:W59)</f>
        <v>423</v>
      </c>
      <c r="Y59" s="48">
        <v>2</v>
      </c>
      <c r="Z59" s="46">
        <v>2</v>
      </c>
      <c r="AA59" s="26">
        <f>SUM(Y59:Z59)</f>
        <v>4</v>
      </c>
      <c r="AB59" s="26">
        <f t="shared" ref="AB59:AC59" si="632">SUM(V59+Y59)</f>
        <v>176</v>
      </c>
      <c r="AC59" s="26">
        <f t="shared" si="632"/>
        <v>251</v>
      </c>
      <c r="AD59" s="27">
        <f>SUM(AB59:AC59)</f>
        <v>427</v>
      </c>
      <c r="AE59" s="28">
        <f>April!AK59</f>
        <v>15</v>
      </c>
      <c r="AF59" s="28">
        <f>April!AL59</f>
        <v>19</v>
      </c>
      <c r="AG59" s="26">
        <f>SUM(AE59:AF59)</f>
        <v>34</v>
      </c>
      <c r="AH59" s="25">
        <v>7</v>
      </c>
      <c r="AI59" s="25">
        <v>7</v>
      </c>
      <c r="AJ59" s="26">
        <f>SUM(AH59:AI59)</f>
        <v>14</v>
      </c>
      <c r="AK59" s="26">
        <f t="shared" ref="AK59:AL59" si="633">SUM(AE59+AH59)</f>
        <v>22</v>
      </c>
      <c r="AL59" s="26">
        <f t="shared" si="633"/>
        <v>26</v>
      </c>
      <c r="AM59" s="27">
        <f>SUM(AK59:AL59)</f>
        <v>48</v>
      </c>
      <c r="AN59" s="30">
        <f>April!AT59</f>
        <v>28</v>
      </c>
      <c r="AO59" s="26">
        <f>April!AU59</f>
        <v>41</v>
      </c>
      <c r="AP59" s="26">
        <f>SUM(AN59:AO59)</f>
        <v>69</v>
      </c>
      <c r="AQ59" s="25">
        <v>8</v>
      </c>
      <c r="AR59" s="25">
        <v>11</v>
      </c>
      <c r="AS59" s="26">
        <f>SUM(AQ59:AR59)</f>
        <v>19</v>
      </c>
      <c r="AT59" s="26">
        <f t="shared" ref="AT59:AU59" si="634">SUM(AN59+AQ59)</f>
        <v>36</v>
      </c>
      <c r="AU59" s="26">
        <f t="shared" si="634"/>
        <v>52</v>
      </c>
      <c r="AV59" s="27">
        <f>SUM(AT59:AU59)</f>
        <v>88</v>
      </c>
      <c r="AW59" s="28">
        <f>April!BC59</f>
        <v>21</v>
      </c>
      <c r="AX59" s="28">
        <f>April!BD59</f>
        <v>21</v>
      </c>
      <c r="AY59" s="26">
        <f>SUM(AW59:AX59)</f>
        <v>42</v>
      </c>
      <c r="AZ59" s="25">
        <v>4</v>
      </c>
      <c r="BA59" s="25">
        <v>8</v>
      </c>
      <c r="BB59" s="26">
        <f>SUM(AZ59:BA59)</f>
        <v>12</v>
      </c>
      <c r="BC59" s="26">
        <f t="shared" ref="BC59:BD59" si="635">SUM(AW59+AZ59)</f>
        <v>25</v>
      </c>
      <c r="BD59" s="26">
        <f t="shared" si="635"/>
        <v>29</v>
      </c>
      <c r="BE59" s="27">
        <f>SUM(BC59:BD59)</f>
        <v>54</v>
      </c>
      <c r="BF59" s="30">
        <f>April!BL59</f>
        <v>25</v>
      </c>
      <c r="BG59" s="26">
        <f>April!BM59</f>
        <v>60</v>
      </c>
      <c r="BH59" s="26">
        <f>SUM(BF59:BG59)</f>
        <v>85</v>
      </c>
      <c r="BI59" s="48">
        <v>5</v>
      </c>
      <c r="BJ59" s="46">
        <v>2</v>
      </c>
      <c r="BK59" s="26">
        <f>SUM(BI59:BJ59)</f>
        <v>7</v>
      </c>
      <c r="BL59" s="26">
        <f t="shared" ref="BL59:BM59" si="636">SUM(BF59+BI59)</f>
        <v>30</v>
      </c>
      <c r="BM59" s="26">
        <f t="shared" si="636"/>
        <v>62</v>
      </c>
      <c r="BN59" s="27">
        <f>SUM(BL59:BM59)</f>
        <v>92</v>
      </c>
      <c r="BO59" s="28">
        <f>April!BU59</f>
        <v>53</v>
      </c>
      <c r="BP59" s="28">
        <f>April!BV59</f>
        <v>48</v>
      </c>
      <c r="BQ59" s="26">
        <f>SUM(BO59:BP59)</f>
        <v>101</v>
      </c>
      <c r="BR59" s="25">
        <v>4</v>
      </c>
      <c r="BS59" s="25">
        <v>3</v>
      </c>
      <c r="BT59" s="26">
        <f>SUM(BR59:BS59)</f>
        <v>7</v>
      </c>
      <c r="BU59" s="26">
        <f t="shared" ref="BU59:BV59" si="637">SUM(BO59+BR59)</f>
        <v>57</v>
      </c>
      <c r="BV59" s="26">
        <f t="shared" si="637"/>
        <v>51</v>
      </c>
      <c r="BW59" s="27">
        <f>SUM(BU59:BV59)</f>
        <v>108</v>
      </c>
      <c r="BX59" s="30">
        <f>April!CD59</f>
        <v>438</v>
      </c>
      <c r="BY59" s="26">
        <f>April!CE59</f>
        <v>731</v>
      </c>
      <c r="BZ59" s="26">
        <f>SUM(BX59:BY59)</f>
        <v>1169</v>
      </c>
      <c r="CA59" s="25">
        <v>3</v>
      </c>
      <c r="CB59" s="25">
        <v>6</v>
      </c>
      <c r="CC59" s="26">
        <f>SUM(CA59:CB59)</f>
        <v>9</v>
      </c>
      <c r="CD59" s="26">
        <f t="shared" ref="CD59:CE59" si="638">SUM(BX59+CA59)</f>
        <v>441</v>
      </c>
      <c r="CE59" s="26">
        <f t="shared" si="638"/>
        <v>737</v>
      </c>
      <c r="CF59" s="27">
        <f>SUM(CD59:CE59)</f>
        <v>1178</v>
      </c>
      <c r="CG59" s="28">
        <f>April!CM59</f>
        <v>6</v>
      </c>
      <c r="CH59" s="28">
        <f>April!CN59</f>
        <v>14</v>
      </c>
      <c r="CI59" s="26">
        <f>SUM(CG59:CH59)</f>
        <v>20</v>
      </c>
      <c r="CJ59" s="25">
        <v>3</v>
      </c>
      <c r="CK59" s="25">
        <v>7</v>
      </c>
      <c r="CL59" s="26">
        <f>SUM(CJ59:CK59)</f>
        <v>10</v>
      </c>
      <c r="CM59" s="26">
        <f t="shared" ref="CM59:CN59" si="639">SUM(CG59+CJ59)</f>
        <v>9</v>
      </c>
      <c r="CN59" s="26">
        <f t="shared" si="639"/>
        <v>21</v>
      </c>
      <c r="CO59" s="27">
        <f>SUM(CM59:CN59)</f>
        <v>30</v>
      </c>
      <c r="CP59" s="31">
        <f ca="1">IFERROR(__xludf.DUMMYFUNCTION("importrange(""1DjzFX_5hpKQ32gDJ9cZkaQq64j_m636uVPTHxkMKqWg"",""LAP YANKES!BD59:BL78"")"),565)</f>
        <v>565</v>
      </c>
      <c r="CQ59" s="96">
        <f ca="1">IFERROR(__xludf.DUMMYFUNCTION("""COMPUTED_VALUE"""),960)</f>
        <v>960</v>
      </c>
      <c r="CR59" s="96">
        <f ca="1">IFERROR(__xludf.DUMMYFUNCTION("""COMPUTED_VALUE"""),1525)</f>
        <v>1525</v>
      </c>
      <c r="CS59" s="100">
        <f ca="1">IFERROR(__xludf.DUMMYFUNCTION("""COMPUTED_VALUE"""),18)</f>
        <v>18</v>
      </c>
      <c r="CT59" s="100">
        <f ca="1">IFERROR(__xludf.DUMMYFUNCTION("""COMPUTED_VALUE"""),54)</f>
        <v>54</v>
      </c>
      <c r="CU59" s="100">
        <f ca="1">IFERROR(__xludf.DUMMYFUNCTION("""COMPUTED_VALUE"""),72)</f>
        <v>72</v>
      </c>
      <c r="CV59" s="96">
        <f ca="1">IFERROR(__xludf.DUMMYFUNCTION("""COMPUTED_VALUE"""),583)</f>
        <v>583</v>
      </c>
      <c r="CW59" s="96">
        <f ca="1">IFERROR(__xludf.DUMMYFUNCTION("""COMPUTED_VALUE"""),1014)</f>
        <v>1014</v>
      </c>
      <c r="CX59" s="97">
        <f ca="1">IFERROR(__xludf.DUMMYFUNCTION("""COMPUTED_VALUE"""),1597)</f>
        <v>1597</v>
      </c>
      <c r="CY59" s="28">
        <f>April!DE59</f>
        <v>309</v>
      </c>
      <c r="CZ59" s="28">
        <f>April!DF59</f>
        <v>540</v>
      </c>
      <c r="DA59" s="26">
        <f>SUM(CY59:CZ59)</f>
        <v>849</v>
      </c>
      <c r="DB59" s="25">
        <v>22</v>
      </c>
      <c r="DC59" s="25">
        <v>15</v>
      </c>
      <c r="DD59" s="26">
        <f>SUM(DB59:DC59)</f>
        <v>37</v>
      </c>
      <c r="DE59" s="26">
        <f t="shared" ref="DE59:DF59" si="640">SUM(CY59+DB59)</f>
        <v>331</v>
      </c>
      <c r="DF59" s="26">
        <f t="shared" si="640"/>
        <v>555</v>
      </c>
      <c r="DG59" s="27">
        <f>SUM(DE59:DF59)</f>
        <v>886</v>
      </c>
      <c r="DH59" s="30">
        <f>April!DN59</f>
        <v>44</v>
      </c>
      <c r="DI59" s="26">
        <f>April!DO59</f>
        <v>44</v>
      </c>
      <c r="DJ59" s="26">
        <f>SUM(DH59:DI59)</f>
        <v>88</v>
      </c>
      <c r="DK59" s="117">
        <v>5</v>
      </c>
      <c r="DL59" s="118">
        <v>8</v>
      </c>
      <c r="DM59" s="26">
        <f>SUM(DK59:DL59)</f>
        <v>13</v>
      </c>
      <c r="DN59" s="26">
        <f t="shared" ref="DN59:DO59" si="641">SUM(DH59+DK59)</f>
        <v>49</v>
      </c>
      <c r="DO59" s="26">
        <f t="shared" si="641"/>
        <v>52</v>
      </c>
      <c r="DP59" s="27">
        <f>SUM(DN59:DO59)</f>
        <v>101</v>
      </c>
      <c r="DQ59" s="28">
        <f>April!DW59</f>
        <v>584</v>
      </c>
      <c r="DR59" s="28">
        <f>April!DX59</f>
        <v>861</v>
      </c>
      <c r="DS59" s="25">
        <v>0</v>
      </c>
      <c r="DT59" s="25">
        <v>11</v>
      </c>
      <c r="DU59" s="25">
        <v>22</v>
      </c>
      <c r="DV59" s="26">
        <f>SUM(DT59:DU59)</f>
        <v>33</v>
      </c>
      <c r="DW59" s="26">
        <f t="shared" ref="DW59:DX59" si="642">SUM(DQ59+DT59)</f>
        <v>595</v>
      </c>
      <c r="DX59" s="26">
        <f t="shared" si="642"/>
        <v>883</v>
      </c>
      <c r="DY59" s="27">
        <f>SUM(DW59:DX59)</f>
        <v>1478</v>
      </c>
      <c r="DZ59" s="30">
        <f>April!EF59</f>
        <v>161</v>
      </c>
      <c r="EA59" s="26">
        <f>April!EG59</f>
        <v>232</v>
      </c>
      <c r="EB59" s="26">
        <f>SUM(DZ59:EA59)</f>
        <v>393</v>
      </c>
      <c r="EC59" s="26"/>
      <c r="ED59" s="25">
        <v>1</v>
      </c>
      <c r="EE59" s="26">
        <f>SUM(EC59:ED59)</f>
        <v>1</v>
      </c>
      <c r="EF59" s="26">
        <f t="shared" ref="EF59:EG59" si="643">SUM(DZ59+EC59)</f>
        <v>161</v>
      </c>
      <c r="EG59" s="26">
        <f t="shared" si="643"/>
        <v>233</v>
      </c>
      <c r="EH59" s="27">
        <f>SUM(EF59:EG59)</f>
        <v>394</v>
      </c>
      <c r="EI59" s="30">
        <f>April!EO59</f>
        <v>565</v>
      </c>
      <c r="EJ59" s="26">
        <f>April!EP59</f>
        <v>761</v>
      </c>
      <c r="EK59" s="26">
        <f>SUM(EI59:EJ59)</f>
        <v>1326</v>
      </c>
      <c r="EL59" s="25">
        <v>17</v>
      </c>
      <c r="EM59" s="25">
        <v>23</v>
      </c>
      <c r="EN59" s="26">
        <f>SUM(EL59:EM59)</f>
        <v>40</v>
      </c>
      <c r="EO59" s="26">
        <f t="shared" ref="EO59:EP59" si="644">SUM(EI59+EL59)</f>
        <v>582</v>
      </c>
      <c r="EP59" s="26">
        <f t="shared" si="644"/>
        <v>784</v>
      </c>
      <c r="EQ59" s="27">
        <f>SUM(EO59:EP59)</f>
        <v>1366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40"/>
      <c r="E60" s="41"/>
      <c r="F60" s="41"/>
      <c r="G60" s="41"/>
      <c r="H60" s="41"/>
      <c r="I60" s="41"/>
      <c r="J60" s="41"/>
      <c r="K60" s="41"/>
      <c r="L60" s="41"/>
      <c r="M60" s="28">
        <f>April!S60</f>
        <v>0</v>
      </c>
      <c r="N60" s="26">
        <f>April!T60</f>
        <v>0</v>
      </c>
      <c r="O60" s="41"/>
      <c r="P60" s="41"/>
      <c r="Q60" s="41"/>
      <c r="R60" s="41"/>
      <c r="S60" s="41"/>
      <c r="T60" s="41"/>
      <c r="U60" s="41"/>
      <c r="V60" s="28">
        <f>April!AB60</f>
        <v>0</v>
      </c>
      <c r="W60" s="28">
        <f>April!AC60</f>
        <v>0</v>
      </c>
      <c r="X60" s="41"/>
      <c r="Y60" s="41"/>
      <c r="Z60" s="41"/>
      <c r="AA60" s="41"/>
      <c r="AB60" s="41"/>
      <c r="AC60" s="41"/>
      <c r="AD60" s="41"/>
      <c r="AE60" s="28">
        <f>April!AK60</f>
        <v>0</v>
      </c>
      <c r="AF60" s="28">
        <f>April!AL60</f>
        <v>0</v>
      </c>
      <c r="AG60" s="41"/>
      <c r="AH60" s="41"/>
      <c r="AI60" s="41"/>
      <c r="AJ60" s="41"/>
      <c r="AK60" s="41"/>
      <c r="AL60" s="41"/>
      <c r="AM60" s="41"/>
      <c r="AN60" s="30">
        <f>April!AT60</f>
        <v>0</v>
      </c>
      <c r="AO60" s="26">
        <f>April!AU60</f>
        <v>0</v>
      </c>
      <c r="AP60" s="41"/>
      <c r="AQ60" s="41"/>
      <c r="AR60" s="41"/>
      <c r="AS60" s="41"/>
      <c r="AT60" s="41"/>
      <c r="AU60" s="41"/>
      <c r="AV60" s="41"/>
      <c r="AW60" s="28">
        <f>April!BC60</f>
        <v>0</v>
      </c>
      <c r="AX60" s="28">
        <f>April!BD60</f>
        <v>0</v>
      </c>
      <c r="AY60" s="41"/>
      <c r="AZ60" s="41"/>
      <c r="BA60" s="41"/>
      <c r="BB60" s="41"/>
      <c r="BC60" s="41"/>
      <c r="BD60" s="41"/>
      <c r="BE60" s="41"/>
      <c r="BF60" s="30">
        <f>April!BL60</f>
        <v>0</v>
      </c>
      <c r="BG60" s="26">
        <f>April!BM60</f>
        <v>0</v>
      </c>
      <c r="BH60" s="41"/>
      <c r="BI60" s="41"/>
      <c r="BJ60" s="41"/>
      <c r="BK60" s="41"/>
      <c r="BL60" s="41"/>
      <c r="BM60" s="41"/>
      <c r="BN60" s="41"/>
      <c r="BO60" s="28">
        <f>April!BU60</f>
        <v>0</v>
      </c>
      <c r="BP60" s="28">
        <f>April!BV60</f>
        <v>0</v>
      </c>
      <c r="BQ60" s="41"/>
      <c r="BR60" s="41"/>
      <c r="BS60" s="41"/>
      <c r="BT60" s="41"/>
      <c r="BU60" s="41"/>
      <c r="BV60" s="41"/>
      <c r="BW60" s="41"/>
      <c r="BX60" s="30">
        <f>April!CD60</f>
        <v>0</v>
      </c>
      <c r="BY60" s="26">
        <f>April!CE60</f>
        <v>0</v>
      </c>
      <c r="BZ60" s="41"/>
      <c r="CA60" s="41"/>
      <c r="CB60" s="41"/>
      <c r="CC60" s="41"/>
      <c r="CD60" s="41"/>
      <c r="CE60" s="41"/>
      <c r="CF60" s="41"/>
      <c r="CG60" s="28">
        <f>April!CM60</f>
        <v>0</v>
      </c>
      <c r="CH60" s="28">
        <f>April!CN60</f>
        <v>0</v>
      </c>
      <c r="CI60" s="41"/>
      <c r="CJ60" s="41"/>
      <c r="CK60" s="41"/>
      <c r="CL60" s="41"/>
      <c r="CM60" s="41"/>
      <c r="CN60" s="41"/>
      <c r="CO60" s="41"/>
      <c r="CP60" s="119"/>
      <c r="CQ60" s="119"/>
      <c r="CR60" s="119"/>
      <c r="CS60" s="109"/>
      <c r="CT60" s="109"/>
      <c r="CU60" s="109"/>
      <c r="CV60" s="119"/>
      <c r="CW60" s="119"/>
      <c r="CX60" s="119"/>
      <c r="CY60" s="28">
        <f>April!DE60</f>
        <v>0</v>
      </c>
      <c r="CZ60" s="28">
        <f>April!DF60</f>
        <v>0</v>
      </c>
      <c r="DA60" s="41"/>
      <c r="DB60" s="41"/>
      <c r="DC60" s="41"/>
      <c r="DD60" s="41"/>
      <c r="DE60" s="41"/>
      <c r="DF60" s="41"/>
      <c r="DG60" s="41"/>
      <c r="DH60" s="30">
        <f>April!DN60</f>
        <v>0</v>
      </c>
      <c r="DI60" s="26">
        <f>April!DO60</f>
        <v>0</v>
      </c>
      <c r="DJ60" s="41"/>
      <c r="DK60" s="121"/>
      <c r="DL60" s="121"/>
      <c r="DM60" s="41"/>
      <c r="DN60" s="41"/>
      <c r="DO60" s="41"/>
      <c r="DP60" s="41"/>
      <c r="DQ60" s="28">
        <f>April!DW60</f>
        <v>0</v>
      </c>
      <c r="DR60" s="28">
        <f>April!DX60</f>
        <v>0</v>
      </c>
      <c r="DS60" s="41"/>
      <c r="DT60" s="41"/>
      <c r="DU60" s="41"/>
      <c r="DV60" s="41"/>
      <c r="DW60" s="41"/>
      <c r="DX60" s="41"/>
      <c r="DY60" s="41"/>
      <c r="DZ60" s="30">
        <f>April!EF60</f>
        <v>0</v>
      </c>
      <c r="EA60" s="26">
        <f>April!EG60</f>
        <v>0</v>
      </c>
      <c r="EB60" s="41"/>
      <c r="EC60" s="41"/>
      <c r="ED60" s="41"/>
      <c r="EE60" s="41"/>
      <c r="EF60" s="41"/>
      <c r="EG60" s="41"/>
      <c r="EH60" s="41"/>
      <c r="EI60" s="30">
        <f>April!EO60</f>
        <v>0</v>
      </c>
      <c r="EJ60" s="26">
        <f>April!EP60</f>
        <v>0</v>
      </c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30">
        <f>April!J61</f>
        <v>20</v>
      </c>
      <c r="E61" s="26">
        <f>April!K61</f>
        <v>16</v>
      </c>
      <c r="F61" s="26">
        <f t="shared" ref="F61:F69" si="645">SUM(D61:E61)</f>
        <v>36</v>
      </c>
      <c r="G61" s="48">
        <v>2</v>
      </c>
      <c r="H61" s="46">
        <v>5</v>
      </c>
      <c r="I61" s="26">
        <f t="shared" ref="I61:I69" si="646">SUM(G61:H61)</f>
        <v>7</v>
      </c>
      <c r="J61" s="26">
        <f t="shared" ref="J61:K61" si="647">SUM(D61+G61)</f>
        <v>22</v>
      </c>
      <c r="K61" s="26">
        <f t="shared" si="647"/>
        <v>21</v>
      </c>
      <c r="L61" s="27">
        <f t="shared" ref="L61:L69" si="648">SUM(J61:K61)</f>
        <v>43</v>
      </c>
      <c r="M61" s="28">
        <f>April!S61</f>
        <v>7</v>
      </c>
      <c r="N61" s="26">
        <f>April!T61</f>
        <v>6</v>
      </c>
      <c r="O61" s="26">
        <f t="shared" ref="O61:O69" si="649">SUM(M61:N61)</f>
        <v>13</v>
      </c>
      <c r="P61" s="25">
        <v>3</v>
      </c>
      <c r="Q61" s="25">
        <v>2</v>
      </c>
      <c r="R61" s="26">
        <f t="shared" ref="R61:R69" si="650">SUM(P61:Q61)</f>
        <v>5</v>
      </c>
      <c r="S61" s="26">
        <f t="shared" ref="S61:T61" si="651">SUM(M61+P61)</f>
        <v>10</v>
      </c>
      <c r="T61" s="26">
        <f t="shared" si="651"/>
        <v>8</v>
      </c>
      <c r="U61" s="27">
        <f t="shared" ref="U61:U69" si="652">SUM(S61:T61)</f>
        <v>18</v>
      </c>
      <c r="V61" s="28">
        <f>April!AB61</f>
        <v>0</v>
      </c>
      <c r="W61" s="28">
        <f>April!AC61</f>
        <v>0</v>
      </c>
      <c r="X61" s="26">
        <f t="shared" ref="X61:X69" si="653">SUM(V61:W61)</f>
        <v>0</v>
      </c>
      <c r="Y61" s="48">
        <v>2</v>
      </c>
      <c r="Z61" s="46">
        <v>2</v>
      </c>
      <c r="AA61" s="26">
        <f t="shared" ref="AA61:AA69" si="654">SUM(Y61:Z61)</f>
        <v>4</v>
      </c>
      <c r="AB61" s="26">
        <f t="shared" ref="AB61:AC61" si="655">SUM(V61+Y61)</f>
        <v>2</v>
      </c>
      <c r="AC61" s="26">
        <f t="shared" si="655"/>
        <v>2</v>
      </c>
      <c r="AD61" s="27">
        <f t="shared" ref="AD61:AD69" si="656">SUM(AB61:AC61)</f>
        <v>4</v>
      </c>
      <c r="AE61" s="28">
        <f>April!AK61</f>
        <v>12</v>
      </c>
      <c r="AF61" s="28">
        <f>April!AL61</f>
        <v>18</v>
      </c>
      <c r="AG61" s="26">
        <f t="shared" ref="AG61:AG69" si="657">SUM(AE61:AF61)</f>
        <v>30</v>
      </c>
      <c r="AH61" s="25">
        <v>5</v>
      </c>
      <c r="AI61" s="25">
        <v>5</v>
      </c>
      <c r="AJ61" s="26">
        <f>SUM(AH61:AI61)</f>
        <v>10</v>
      </c>
      <c r="AK61" s="26">
        <f t="shared" ref="AK61:AL61" si="658">SUM(AE61+AH61)</f>
        <v>17</v>
      </c>
      <c r="AL61" s="26">
        <f t="shared" si="658"/>
        <v>23</v>
      </c>
      <c r="AM61" s="27">
        <f t="shared" ref="AM61:AM69" si="659">SUM(AK61:AL61)</f>
        <v>40</v>
      </c>
      <c r="AN61" s="30">
        <f>April!AT61</f>
        <v>26</v>
      </c>
      <c r="AO61" s="26">
        <f>April!AU61</f>
        <v>18</v>
      </c>
      <c r="AP61" s="26">
        <f t="shared" ref="AP61:AP69" si="660">SUM(AN61:AO61)</f>
        <v>44</v>
      </c>
      <c r="AQ61" s="25">
        <v>7</v>
      </c>
      <c r="AR61" s="25">
        <v>8</v>
      </c>
      <c r="AS61" s="26">
        <f t="shared" ref="AS61:AS69" si="661">SUM(AQ61:AR61)</f>
        <v>15</v>
      </c>
      <c r="AT61" s="26">
        <f t="shared" ref="AT61:AU61" si="662">SUM(AN61+AQ61)</f>
        <v>33</v>
      </c>
      <c r="AU61" s="26">
        <f t="shared" si="662"/>
        <v>26</v>
      </c>
      <c r="AV61" s="27">
        <f t="shared" ref="AV61:AV69" si="663">SUM(AT61:AU61)</f>
        <v>59</v>
      </c>
      <c r="AW61" s="28">
        <f>April!BC61</f>
        <v>21</v>
      </c>
      <c r="AX61" s="28">
        <f>April!BD61</f>
        <v>21</v>
      </c>
      <c r="AY61" s="26">
        <f t="shared" ref="AY61:AY69" si="664">SUM(AW61:AX61)</f>
        <v>42</v>
      </c>
      <c r="AZ61" s="25">
        <v>4</v>
      </c>
      <c r="BA61" s="25">
        <v>8</v>
      </c>
      <c r="BB61" s="26">
        <f t="shared" ref="BB61:BB69" si="665">SUM(AZ61:BA61)</f>
        <v>12</v>
      </c>
      <c r="BC61" s="26">
        <f t="shared" ref="BC61:BD61" si="666">SUM(AW61+AZ61)</f>
        <v>25</v>
      </c>
      <c r="BD61" s="26">
        <f t="shared" si="666"/>
        <v>29</v>
      </c>
      <c r="BE61" s="27">
        <f t="shared" ref="BE61:BE69" si="667">SUM(BC61:BD61)</f>
        <v>54</v>
      </c>
      <c r="BF61" s="30">
        <f>April!BL61</f>
        <v>18</v>
      </c>
      <c r="BG61" s="26">
        <f>April!BM61</f>
        <v>12</v>
      </c>
      <c r="BH61" s="26">
        <f t="shared" ref="BH61:BH69" si="668">SUM(BF61:BG61)</f>
        <v>30</v>
      </c>
      <c r="BI61" s="48">
        <v>4</v>
      </c>
      <c r="BJ61" s="46">
        <v>2</v>
      </c>
      <c r="BK61" s="26">
        <f t="shared" ref="BK61:BK69" si="669">SUM(BI61:BJ61)</f>
        <v>6</v>
      </c>
      <c r="BL61" s="26">
        <f t="shared" ref="BL61:BM61" si="670">SUM(BF61+BI61)</f>
        <v>22</v>
      </c>
      <c r="BM61" s="26">
        <f t="shared" si="670"/>
        <v>14</v>
      </c>
      <c r="BN61" s="27">
        <f t="shared" ref="BN61:BN69" si="671">SUM(BL61:BM61)</f>
        <v>36</v>
      </c>
      <c r="BO61" s="28">
        <f>April!BU61</f>
        <v>6</v>
      </c>
      <c r="BP61" s="28">
        <f>April!BV61</f>
        <v>6</v>
      </c>
      <c r="BQ61" s="26">
        <f t="shared" ref="BQ61:BQ69" si="672">SUM(BO61:BP61)</f>
        <v>12</v>
      </c>
      <c r="BR61" s="25">
        <v>4</v>
      </c>
      <c r="BS61" s="25">
        <v>3</v>
      </c>
      <c r="BT61" s="26">
        <f t="shared" ref="BT61:BT69" si="673">SUM(BR61:BS61)</f>
        <v>7</v>
      </c>
      <c r="BU61" s="26">
        <f t="shared" ref="BU61:BV61" si="674">SUM(BO61+BR61)</f>
        <v>10</v>
      </c>
      <c r="BV61" s="26">
        <f t="shared" si="674"/>
        <v>9</v>
      </c>
      <c r="BW61" s="27">
        <f t="shared" ref="BW61:BW69" si="675">SUM(BU61:BV61)</f>
        <v>19</v>
      </c>
      <c r="BX61" s="30">
        <f>April!CD61</f>
        <v>2</v>
      </c>
      <c r="BY61" s="26">
        <f>April!CE61</f>
        <v>5</v>
      </c>
      <c r="BZ61" s="26">
        <f t="shared" ref="BZ61:BZ69" si="676">SUM(BX61:BY61)</f>
        <v>7</v>
      </c>
      <c r="CA61" s="25">
        <v>1</v>
      </c>
      <c r="CB61" s="25">
        <v>1</v>
      </c>
      <c r="CC61" s="26">
        <f t="shared" ref="CC61:CC69" si="677">SUM(CA61:CB61)</f>
        <v>2</v>
      </c>
      <c r="CD61" s="26">
        <f t="shared" ref="CD61:CE61" si="678">SUM(BX61+CA61)</f>
        <v>3</v>
      </c>
      <c r="CE61" s="26">
        <f t="shared" si="678"/>
        <v>6</v>
      </c>
      <c r="CF61" s="27">
        <f t="shared" ref="CF61:CF69" si="679">SUM(CD61:CE61)</f>
        <v>9</v>
      </c>
      <c r="CG61" s="28">
        <f>April!CM61</f>
        <v>8</v>
      </c>
      <c r="CH61" s="28">
        <f>April!CN61</f>
        <v>10</v>
      </c>
      <c r="CI61" s="26">
        <f t="shared" ref="CI61:CI69" si="680">SUM(CG61:CH61)</f>
        <v>18</v>
      </c>
      <c r="CJ61" s="25">
        <v>3</v>
      </c>
      <c r="CK61" s="25">
        <v>6</v>
      </c>
      <c r="CL61" s="26">
        <f t="shared" ref="CL61:CL69" si="681">SUM(CJ61:CK61)</f>
        <v>9</v>
      </c>
      <c r="CM61" s="26">
        <f t="shared" ref="CM61:CN61" si="682">SUM(CG61+CJ61)</f>
        <v>11</v>
      </c>
      <c r="CN61" s="26">
        <f t="shared" si="682"/>
        <v>16</v>
      </c>
      <c r="CO61" s="27">
        <f t="shared" ref="CO61:CO69" si="683">SUM(CM61:CN61)</f>
        <v>27</v>
      </c>
      <c r="CP61" s="95">
        <f ca="1">IFERROR(__xludf.DUMMYFUNCTION("""COMPUTED_VALUE"""),38)</f>
        <v>38</v>
      </c>
      <c r="CQ61" s="96">
        <f ca="1">IFERROR(__xludf.DUMMYFUNCTION("""COMPUTED_VALUE"""),42)</f>
        <v>42</v>
      </c>
      <c r="CR61" s="96">
        <f ca="1">IFERROR(__xludf.DUMMYFUNCTION("""COMPUTED_VALUE"""),80)</f>
        <v>80</v>
      </c>
      <c r="CS61" s="100">
        <f ca="1">IFERROR(__xludf.DUMMYFUNCTION("""COMPUTED_VALUE"""),4)</f>
        <v>4</v>
      </c>
      <c r="CT61" s="100">
        <f ca="1">IFERROR(__xludf.DUMMYFUNCTION("""COMPUTED_VALUE"""),3)</f>
        <v>3</v>
      </c>
      <c r="CU61" s="100">
        <f ca="1">IFERROR(__xludf.DUMMYFUNCTION("""COMPUTED_VALUE"""),7)</f>
        <v>7</v>
      </c>
      <c r="CV61" s="96">
        <f ca="1">IFERROR(__xludf.DUMMYFUNCTION("""COMPUTED_VALUE"""),42)</f>
        <v>42</v>
      </c>
      <c r="CW61" s="96">
        <f ca="1">IFERROR(__xludf.DUMMYFUNCTION("""COMPUTED_VALUE"""),45)</f>
        <v>45</v>
      </c>
      <c r="CX61" s="97">
        <f ca="1">IFERROR(__xludf.DUMMYFUNCTION("""COMPUTED_VALUE"""),87)</f>
        <v>87</v>
      </c>
      <c r="CY61" s="28">
        <f>April!DE61</f>
        <v>9</v>
      </c>
      <c r="CZ61" s="28">
        <f>April!DF61</f>
        <v>11</v>
      </c>
      <c r="DA61" s="26">
        <f t="shared" ref="DA61:DA69" si="684">SUM(CY61:CZ61)</f>
        <v>20</v>
      </c>
      <c r="DB61" s="25">
        <v>3</v>
      </c>
      <c r="DC61" s="25">
        <v>1</v>
      </c>
      <c r="DD61" s="26">
        <f t="shared" ref="DD61:DD69" si="685">SUM(DB61:DC61)</f>
        <v>4</v>
      </c>
      <c r="DE61" s="26">
        <f t="shared" ref="DE61:DF61" si="686">SUM(CY61+DB61)</f>
        <v>12</v>
      </c>
      <c r="DF61" s="26">
        <f t="shared" si="686"/>
        <v>12</v>
      </c>
      <c r="DG61" s="27">
        <f t="shared" ref="DG61:DG69" si="687">SUM(DE61:DF61)</f>
        <v>24</v>
      </c>
      <c r="DH61" s="30">
        <f>April!DN61</f>
        <v>7</v>
      </c>
      <c r="DI61" s="26">
        <f>April!DO61</f>
        <v>24</v>
      </c>
      <c r="DJ61" s="26">
        <f t="shared" ref="DJ61:DJ69" si="688">SUM(DH61:DI61)</f>
        <v>31</v>
      </c>
      <c r="DK61" s="124">
        <v>3</v>
      </c>
      <c r="DL61" s="125">
        <v>6</v>
      </c>
      <c r="DM61" s="26">
        <f t="shared" ref="DM61:DM69" si="689">SUM(DK61:DL61)</f>
        <v>9</v>
      </c>
      <c r="DN61" s="26">
        <f t="shared" ref="DN61:DO61" si="690">SUM(DH61+DK61)</f>
        <v>10</v>
      </c>
      <c r="DO61" s="26">
        <f t="shared" si="690"/>
        <v>30</v>
      </c>
      <c r="DP61" s="27">
        <f t="shared" ref="DP61:DP69" si="691">SUM(DN61:DO61)</f>
        <v>40</v>
      </c>
      <c r="DQ61" s="28">
        <f>April!DW61</f>
        <v>4</v>
      </c>
      <c r="DR61" s="28">
        <f>April!DX61</f>
        <v>4</v>
      </c>
      <c r="DS61" s="26">
        <f t="shared" ref="DS61:DS69" si="692">SUM(DQ61:DR61)</f>
        <v>8</v>
      </c>
      <c r="DT61" s="48">
        <v>1</v>
      </c>
      <c r="DU61" s="46">
        <v>3</v>
      </c>
      <c r="DV61" s="26">
        <f t="shared" ref="DV61:DV69" si="693">SUM(DT61:DU61)</f>
        <v>4</v>
      </c>
      <c r="DW61" s="26">
        <f t="shared" ref="DW61:DX61" si="694">SUM(DQ61+DT61)</f>
        <v>5</v>
      </c>
      <c r="DX61" s="26">
        <f t="shared" si="694"/>
        <v>7</v>
      </c>
      <c r="DY61" s="27">
        <f t="shared" ref="DY61:DY69" si="695">SUM(DW61:DX61)</f>
        <v>12</v>
      </c>
      <c r="DZ61" s="30">
        <f>April!EF61</f>
        <v>6</v>
      </c>
      <c r="EA61" s="26">
        <f>April!EG61</f>
        <v>8</v>
      </c>
      <c r="EB61" s="26">
        <f t="shared" ref="EB61:EB69" si="696">SUM(DZ61:EA61)</f>
        <v>14</v>
      </c>
      <c r="EC61" s="26"/>
      <c r="ED61" s="25">
        <v>2</v>
      </c>
      <c r="EE61" s="26">
        <f t="shared" ref="EE61:EE69" si="697">SUM(EC61:ED61)</f>
        <v>2</v>
      </c>
      <c r="EF61" s="26">
        <f t="shared" ref="EF61:EG61" si="698">SUM(DZ61+EC61)</f>
        <v>6</v>
      </c>
      <c r="EG61" s="26">
        <f t="shared" si="698"/>
        <v>10</v>
      </c>
      <c r="EH61" s="27">
        <f t="shared" ref="EH61:EH69" si="699">SUM(EF61:EG61)</f>
        <v>16</v>
      </c>
      <c r="EI61" s="30">
        <f>April!EO61</f>
        <v>6</v>
      </c>
      <c r="EJ61" s="26">
        <f>April!EP61</f>
        <v>16</v>
      </c>
      <c r="EK61" s="26">
        <f t="shared" ref="EK61:EK69" si="700">SUM(EI61:EJ61)</f>
        <v>22</v>
      </c>
      <c r="EL61" s="25">
        <v>8</v>
      </c>
      <c r="EM61" s="25">
        <v>8</v>
      </c>
      <c r="EN61" s="26">
        <f t="shared" ref="EN61:EN69" si="701">SUM(EL61:EM61)</f>
        <v>16</v>
      </c>
      <c r="EO61" s="26">
        <f t="shared" ref="EO61:EP61" si="702">SUM(EI61+EL61)</f>
        <v>14</v>
      </c>
      <c r="EP61" s="26">
        <f t="shared" si="702"/>
        <v>24</v>
      </c>
      <c r="EQ61" s="27">
        <f t="shared" ref="EQ61:EQ69" si="703">SUM(EO61:EP61)</f>
        <v>38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30">
        <f>April!J62</f>
        <v>1</v>
      </c>
      <c r="E62" s="26">
        <f>April!K62</f>
        <v>1</v>
      </c>
      <c r="F62" s="26">
        <f t="shared" si="645"/>
        <v>2</v>
      </c>
      <c r="G62" s="68">
        <v>0</v>
      </c>
      <c r="H62" s="59">
        <v>0</v>
      </c>
      <c r="I62" s="26">
        <f t="shared" si="646"/>
        <v>0</v>
      </c>
      <c r="J62" s="26">
        <f t="shared" ref="J62:K62" si="704">SUM(D62+G62)</f>
        <v>1</v>
      </c>
      <c r="K62" s="26">
        <f t="shared" si="704"/>
        <v>1</v>
      </c>
      <c r="L62" s="27">
        <f t="shared" si="648"/>
        <v>2</v>
      </c>
      <c r="M62" s="28">
        <f>April!S62</f>
        <v>0</v>
      </c>
      <c r="N62" s="26">
        <f>April!T62</f>
        <v>0</v>
      </c>
      <c r="O62" s="26">
        <f t="shared" si="649"/>
        <v>0</v>
      </c>
      <c r="P62" s="25">
        <v>0</v>
      </c>
      <c r="Q62" s="25">
        <v>0</v>
      </c>
      <c r="R62" s="26">
        <f t="shared" si="650"/>
        <v>0</v>
      </c>
      <c r="S62" s="26">
        <f t="shared" ref="S62:T62" si="705">SUM(M62+P62)</f>
        <v>0</v>
      </c>
      <c r="T62" s="26">
        <f t="shared" si="705"/>
        <v>0</v>
      </c>
      <c r="U62" s="27">
        <f t="shared" si="652"/>
        <v>0</v>
      </c>
      <c r="V62" s="28">
        <f>April!AB62</f>
        <v>0</v>
      </c>
      <c r="W62" s="28">
        <f>April!AC62</f>
        <v>0</v>
      </c>
      <c r="X62" s="26">
        <f t="shared" si="653"/>
        <v>0</v>
      </c>
      <c r="Y62" s="26"/>
      <c r="Z62" s="26"/>
      <c r="AA62" s="26">
        <f t="shared" si="654"/>
        <v>0</v>
      </c>
      <c r="AB62" s="26">
        <f t="shared" ref="AB62:AC62" si="706">SUM(V62+Y62)</f>
        <v>0</v>
      </c>
      <c r="AC62" s="26">
        <f t="shared" si="706"/>
        <v>0</v>
      </c>
      <c r="AD62" s="27">
        <f t="shared" si="656"/>
        <v>0</v>
      </c>
      <c r="AE62" s="28">
        <f>April!AK62</f>
        <v>0</v>
      </c>
      <c r="AF62" s="28">
        <f>April!AL62</f>
        <v>0</v>
      </c>
      <c r="AG62" s="26">
        <f t="shared" si="657"/>
        <v>0</v>
      </c>
      <c r="AH62" s="26"/>
      <c r="AI62" s="25">
        <v>0</v>
      </c>
      <c r="AJ62" s="25">
        <v>0</v>
      </c>
      <c r="AK62" s="26">
        <f t="shared" ref="AK62:AL62" si="707">SUM(AE62+AH62)</f>
        <v>0</v>
      </c>
      <c r="AL62" s="26">
        <f t="shared" si="707"/>
        <v>0</v>
      </c>
      <c r="AM62" s="27">
        <f t="shared" si="659"/>
        <v>0</v>
      </c>
      <c r="AN62" s="30">
        <f>April!AT62</f>
        <v>0</v>
      </c>
      <c r="AO62" s="26">
        <f>April!AU62</f>
        <v>0</v>
      </c>
      <c r="AP62" s="26">
        <f t="shared" si="660"/>
        <v>0</v>
      </c>
      <c r="AQ62" s="25">
        <v>0</v>
      </c>
      <c r="AR62" s="25">
        <v>0</v>
      </c>
      <c r="AS62" s="26">
        <f t="shared" si="661"/>
        <v>0</v>
      </c>
      <c r="AT62" s="26">
        <f t="shared" ref="AT62:AU62" si="708">SUM(AN62+AQ62)</f>
        <v>0</v>
      </c>
      <c r="AU62" s="26">
        <f t="shared" si="708"/>
        <v>0</v>
      </c>
      <c r="AV62" s="27">
        <f t="shared" si="663"/>
        <v>0</v>
      </c>
      <c r="AW62" s="28">
        <f>April!BC62</f>
        <v>0</v>
      </c>
      <c r="AX62" s="28">
        <f>April!BD62</f>
        <v>0</v>
      </c>
      <c r="AY62" s="26">
        <f t="shared" si="664"/>
        <v>0</v>
      </c>
      <c r="AZ62" s="25">
        <v>0</v>
      </c>
      <c r="BA62" s="25">
        <v>0</v>
      </c>
      <c r="BB62" s="26">
        <f t="shared" si="665"/>
        <v>0</v>
      </c>
      <c r="BC62" s="26">
        <f t="shared" ref="BC62:BD62" si="709">SUM(AW62+AZ62)</f>
        <v>0</v>
      </c>
      <c r="BD62" s="26">
        <f t="shared" si="709"/>
        <v>0</v>
      </c>
      <c r="BE62" s="27">
        <f t="shared" si="667"/>
        <v>0</v>
      </c>
      <c r="BF62" s="30">
        <f>April!BL62</f>
        <v>0</v>
      </c>
      <c r="BG62" s="26">
        <f>April!BM62</f>
        <v>0</v>
      </c>
      <c r="BH62" s="26">
        <f t="shared" si="668"/>
        <v>0</v>
      </c>
      <c r="BI62" s="48">
        <v>0</v>
      </c>
      <c r="BJ62" s="46">
        <v>0</v>
      </c>
      <c r="BK62" s="26">
        <f t="shared" si="669"/>
        <v>0</v>
      </c>
      <c r="BL62" s="26">
        <f t="shared" ref="BL62:BM62" si="710">SUM(BF62+BI62)</f>
        <v>0</v>
      </c>
      <c r="BM62" s="26">
        <f t="shared" si="710"/>
        <v>0</v>
      </c>
      <c r="BN62" s="27">
        <f t="shared" si="671"/>
        <v>0</v>
      </c>
      <c r="BO62" s="28">
        <f>April!BU62</f>
        <v>0</v>
      </c>
      <c r="BP62" s="28">
        <f>April!BV62</f>
        <v>0</v>
      </c>
      <c r="BQ62" s="26">
        <f t="shared" si="672"/>
        <v>0</v>
      </c>
      <c r="BR62" s="25">
        <v>0</v>
      </c>
      <c r="BS62" s="25">
        <v>0</v>
      </c>
      <c r="BT62" s="26">
        <f t="shared" si="673"/>
        <v>0</v>
      </c>
      <c r="BU62" s="26">
        <f t="shared" ref="BU62:BV62" si="711">SUM(BO62+BR62)</f>
        <v>0</v>
      </c>
      <c r="BV62" s="26">
        <f t="shared" si="711"/>
        <v>0</v>
      </c>
      <c r="BW62" s="27">
        <f t="shared" si="675"/>
        <v>0</v>
      </c>
      <c r="BX62" s="30">
        <f>April!CD62</f>
        <v>0</v>
      </c>
      <c r="BY62" s="26">
        <f>April!CE62</f>
        <v>0</v>
      </c>
      <c r="BZ62" s="26">
        <f t="shared" si="676"/>
        <v>0</v>
      </c>
      <c r="CA62" s="26"/>
      <c r="CB62" s="26"/>
      <c r="CC62" s="26">
        <f t="shared" si="677"/>
        <v>0</v>
      </c>
      <c r="CD62" s="26">
        <f t="shared" ref="CD62:CE62" si="712">SUM(BX62+CA62)</f>
        <v>0</v>
      </c>
      <c r="CE62" s="26">
        <f t="shared" si="712"/>
        <v>0</v>
      </c>
      <c r="CF62" s="27">
        <f t="shared" si="679"/>
        <v>0</v>
      </c>
      <c r="CG62" s="28">
        <f>April!CM62</f>
        <v>0</v>
      </c>
      <c r="CH62" s="28">
        <f>April!CN62</f>
        <v>0</v>
      </c>
      <c r="CI62" s="26">
        <f t="shared" si="680"/>
        <v>0</v>
      </c>
      <c r="CJ62" s="25">
        <v>0</v>
      </c>
      <c r="CK62" s="25">
        <v>0</v>
      </c>
      <c r="CL62" s="26">
        <f t="shared" si="681"/>
        <v>0</v>
      </c>
      <c r="CM62" s="26">
        <f t="shared" ref="CM62:CN62" si="713">SUM(CG62+CJ62)</f>
        <v>0</v>
      </c>
      <c r="CN62" s="26">
        <f t="shared" si="713"/>
        <v>0</v>
      </c>
      <c r="CO62" s="27">
        <f t="shared" si="683"/>
        <v>0</v>
      </c>
      <c r="CP62" s="95">
        <f ca="1">IFERROR(__xludf.DUMMYFUNCTION("""COMPUTED_VALUE"""),0)</f>
        <v>0</v>
      </c>
      <c r="CQ62" s="96">
        <f ca="1">IFERROR(__xludf.DUMMYFUNCTION("""COMPUTED_VALUE"""),0)</f>
        <v>0</v>
      </c>
      <c r="CR62" s="96">
        <f ca="1">IFERROR(__xludf.DUMMYFUNCTION("""COMPUTED_VALUE"""),0)</f>
        <v>0</v>
      </c>
      <c r="CS62" s="100">
        <f ca="1">IFERROR(__xludf.DUMMYFUNCTION("""COMPUTED_VALUE"""),0)</f>
        <v>0</v>
      </c>
      <c r="CT62" s="100">
        <f ca="1">IFERROR(__xludf.DUMMYFUNCTION("""COMPUTED_VALUE"""),0)</f>
        <v>0</v>
      </c>
      <c r="CU62" s="100">
        <f ca="1">IFERROR(__xludf.DUMMYFUNCTION("""COMPUTED_VALUE"""),0)</f>
        <v>0</v>
      </c>
      <c r="CV62" s="96">
        <f ca="1">IFERROR(__xludf.DUMMYFUNCTION("""COMPUTED_VALUE"""),0)</f>
        <v>0</v>
      </c>
      <c r="CW62" s="96">
        <f ca="1">IFERROR(__xludf.DUMMYFUNCTION("""COMPUTED_VALUE"""),0)</f>
        <v>0</v>
      </c>
      <c r="CX62" s="97">
        <f ca="1">IFERROR(__xludf.DUMMYFUNCTION("""COMPUTED_VALUE"""),0)</f>
        <v>0</v>
      </c>
      <c r="CY62" s="28">
        <f>April!DE62</f>
        <v>0</v>
      </c>
      <c r="CZ62" s="28">
        <f>April!DF62</f>
        <v>0</v>
      </c>
      <c r="DA62" s="26">
        <f t="shared" si="684"/>
        <v>0</v>
      </c>
      <c r="DB62" s="25">
        <v>0</v>
      </c>
      <c r="DC62" s="25">
        <v>0</v>
      </c>
      <c r="DD62" s="26">
        <f t="shared" si="685"/>
        <v>0</v>
      </c>
      <c r="DE62" s="26">
        <f t="shared" ref="DE62:DF62" si="714">SUM(CY62+DB62)</f>
        <v>0</v>
      </c>
      <c r="DF62" s="26">
        <f t="shared" si="714"/>
        <v>0</v>
      </c>
      <c r="DG62" s="27">
        <f t="shared" si="687"/>
        <v>0</v>
      </c>
      <c r="DH62" s="30">
        <f>April!DN62</f>
        <v>1</v>
      </c>
      <c r="DI62" s="26">
        <f>April!DO62</f>
        <v>0</v>
      </c>
      <c r="DJ62" s="26">
        <f t="shared" si="688"/>
        <v>1</v>
      </c>
      <c r="DK62" s="124"/>
      <c r="DL62" s="125"/>
      <c r="DM62" s="26">
        <f t="shared" si="689"/>
        <v>0</v>
      </c>
      <c r="DN62" s="26">
        <f t="shared" ref="DN62:DO62" si="715">SUM(DH62+DK62)</f>
        <v>1</v>
      </c>
      <c r="DO62" s="26">
        <f t="shared" si="715"/>
        <v>0</v>
      </c>
      <c r="DP62" s="27">
        <f t="shared" si="691"/>
        <v>1</v>
      </c>
      <c r="DQ62" s="28">
        <f>April!DW62</f>
        <v>0</v>
      </c>
      <c r="DR62" s="28">
        <f>April!DX62</f>
        <v>0</v>
      </c>
      <c r="DS62" s="26">
        <f t="shared" si="692"/>
        <v>0</v>
      </c>
      <c r="DT62" s="68">
        <v>0</v>
      </c>
      <c r="DU62" s="59">
        <v>0</v>
      </c>
      <c r="DV62" s="26">
        <f t="shared" si="693"/>
        <v>0</v>
      </c>
      <c r="DW62" s="26">
        <f t="shared" ref="DW62:DX62" si="716">SUM(DQ62+DT62)</f>
        <v>0</v>
      </c>
      <c r="DX62" s="26">
        <f t="shared" si="716"/>
        <v>0</v>
      </c>
      <c r="DY62" s="27">
        <f t="shared" si="695"/>
        <v>0</v>
      </c>
      <c r="DZ62" s="30">
        <f>April!EF62</f>
        <v>0</v>
      </c>
      <c r="EA62" s="26">
        <f>April!EG62</f>
        <v>0</v>
      </c>
      <c r="EB62" s="26">
        <f t="shared" si="696"/>
        <v>0</v>
      </c>
      <c r="EC62" s="26"/>
      <c r="ED62" s="26"/>
      <c r="EE62" s="26">
        <f t="shared" si="697"/>
        <v>0</v>
      </c>
      <c r="EF62" s="26">
        <f t="shared" ref="EF62:EG62" si="717">SUM(DZ62+EC62)</f>
        <v>0</v>
      </c>
      <c r="EG62" s="26">
        <f t="shared" si="717"/>
        <v>0</v>
      </c>
      <c r="EH62" s="27">
        <f t="shared" si="699"/>
        <v>0</v>
      </c>
      <c r="EI62" s="30">
        <f>April!EO62</f>
        <v>0</v>
      </c>
      <c r="EJ62" s="26">
        <f>April!EP62</f>
        <v>0</v>
      </c>
      <c r="EK62" s="26">
        <f t="shared" si="700"/>
        <v>0</v>
      </c>
      <c r="EL62" s="26"/>
      <c r="EM62" s="26"/>
      <c r="EN62" s="26">
        <f t="shared" si="701"/>
        <v>0</v>
      </c>
      <c r="EO62" s="26">
        <f t="shared" ref="EO62:EP62" si="718">SUM(EI62+EL62)</f>
        <v>0</v>
      </c>
      <c r="EP62" s="26">
        <f t="shared" si="718"/>
        <v>0</v>
      </c>
      <c r="EQ62" s="27">
        <f t="shared" si="703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30">
        <f>April!J63</f>
        <v>0</v>
      </c>
      <c r="E63" s="26">
        <f>April!K63</f>
        <v>0</v>
      </c>
      <c r="F63" s="26">
        <f t="shared" si="645"/>
        <v>0</v>
      </c>
      <c r="G63" s="68">
        <v>0</v>
      </c>
      <c r="H63" s="59">
        <v>0</v>
      </c>
      <c r="I63" s="26">
        <f t="shared" si="646"/>
        <v>0</v>
      </c>
      <c r="J63" s="26">
        <f t="shared" ref="J63:K63" si="719">SUM(D63+G63)</f>
        <v>0</v>
      </c>
      <c r="K63" s="26">
        <f t="shared" si="719"/>
        <v>0</v>
      </c>
      <c r="L63" s="27">
        <f t="shared" si="648"/>
        <v>0</v>
      </c>
      <c r="M63" s="28">
        <f>April!S63</f>
        <v>0</v>
      </c>
      <c r="N63" s="26">
        <f>April!T63</f>
        <v>0</v>
      </c>
      <c r="O63" s="26">
        <f t="shared" si="649"/>
        <v>0</v>
      </c>
      <c r="P63" s="25">
        <v>0</v>
      </c>
      <c r="Q63" s="25">
        <v>0</v>
      </c>
      <c r="R63" s="26">
        <f t="shared" si="650"/>
        <v>0</v>
      </c>
      <c r="S63" s="26">
        <f t="shared" ref="S63:T63" si="720">SUM(M63+P63)</f>
        <v>0</v>
      </c>
      <c r="T63" s="26">
        <f t="shared" si="720"/>
        <v>0</v>
      </c>
      <c r="U63" s="27">
        <f t="shared" si="652"/>
        <v>0</v>
      </c>
      <c r="V63" s="28">
        <f>April!AB63</f>
        <v>0</v>
      </c>
      <c r="W63" s="28">
        <f>April!AC63</f>
        <v>0</v>
      </c>
      <c r="X63" s="26">
        <f t="shared" si="653"/>
        <v>0</v>
      </c>
      <c r="Y63" s="26"/>
      <c r="Z63" s="26"/>
      <c r="AA63" s="26">
        <f t="shared" si="654"/>
        <v>0</v>
      </c>
      <c r="AB63" s="26">
        <f t="shared" ref="AB63:AC63" si="721">SUM(V63+Y63)</f>
        <v>0</v>
      </c>
      <c r="AC63" s="26">
        <f t="shared" si="721"/>
        <v>0</v>
      </c>
      <c r="AD63" s="27">
        <f t="shared" si="656"/>
        <v>0</v>
      </c>
      <c r="AE63" s="28">
        <f>April!AK63</f>
        <v>0</v>
      </c>
      <c r="AF63" s="28">
        <f>April!AL63</f>
        <v>0</v>
      </c>
      <c r="AG63" s="26">
        <f t="shared" si="657"/>
        <v>0</v>
      </c>
      <c r="AH63" s="25">
        <v>0</v>
      </c>
      <c r="AI63" s="25">
        <v>0</v>
      </c>
      <c r="AJ63" s="26">
        <f t="shared" ref="AJ63:AJ69" si="722">SUM(AH63:AI63)</f>
        <v>0</v>
      </c>
      <c r="AK63" s="26">
        <f t="shared" ref="AK63:AL63" si="723">SUM(AE63+AH63)</f>
        <v>0</v>
      </c>
      <c r="AL63" s="26">
        <f t="shared" si="723"/>
        <v>0</v>
      </c>
      <c r="AM63" s="27">
        <f t="shared" si="659"/>
        <v>0</v>
      </c>
      <c r="AN63" s="30">
        <f>April!AT63</f>
        <v>0</v>
      </c>
      <c r="AO63" s="26">
        <f>April!AU63</f>
        <v>0</v>
      </c>
      <c r="AP63" s="26">
        <f t="shared" si="660"/>
        <v>0</v>
      </c>
      <c r="AQ63" s="25">
        <v>0</v>
      </c>
      <c r="AR63" s="25">
        <v>0</v>
      </c>
      <c r="AS63" s="26">
        <f t="shared" si="661"/>
        <v>0</v>
      </c>
      <c r="AT63" s="26">
        <f t="shared" ref="AT63:AU63" si="724">SUM(AN63+AQ63)</f>
        <v>0</v>
      </c>
      <c r="AU63" s="26">
        <f t="shared" si="724"/>
        <v>0</v>
      </c>
      <c r="AV63" s="27">
        <f t="shared" si="663"/>
        <v>0</v>
      </c>
      <c r="AW63" s="28">
        <f>April!BC63</f>
        <v>0</v>
      </c>
      <c r="AX63" s="28">
        <f>April!BD63</f>
        <v>0</v>
      </c>
      <c r="AY63" s="26">
        <f t="shared" si="664"/>
        <v>0</v>
      </c>
      <c r="AZ63" s="25">
        <v>0</v>
      </c>
      <c r="BA63" s="25">
        <v>0</v>
      </c>
      <c r="BB63" s="26">
        <f t="shared" si="665"/>
        <v>0</v>
      </c>
      <c r="BC63" s="26">
        <f t="shared" ref="BC63:BD63" si="725">SUM(AW63+AZ63)</f>
        <v>0</v>
      </c>
      <c r="BD63" s="26">
        <f t="shared" si="725"/>
        <v>0</v>
      </c>
      <c r="BE63" s="27">
        <f t="shared" si="667"/>
        <v>0</v>
      </c>
      <c r="BF63" s="30">
        <f>April!BL63</f>
        <v>0</v>
      </c>
      <c r="BG63" s="26">
        <f>April!BM63</f>
        <v>0</v>
      </c>
      <c r="BH63" s="26">
        <f t="shared" si="668"/>
        <v>0</v>
      </c>
      <c r="BI63" s="48">
        <v>0</v>
      </c>
      <c r="BJ63" s="46">
        <v>0</v>
      </c>
      <c r="BK63" s="26">
        <f t="shared" si="669"/>
        <v>0</v>
      </c>
      <c r="BL63" s="26">
        <f t="shared" ref="BL63:BM63" si="726">SUM(BF63+BI63)</f>
        <v>0</v>
      </c>
      <c r="BM63" s="26">
        <f t="shared" si="726"/>
        <v>0</v>
      </c>
      <c r="BN63" s="27">
        <f t="shared" si="671"/>
        <v>0</v>
      </c>
      <c r="BO63" s="28">
        <f>April!BU63</f>
        <v>18</v>
      </c>
      <c r="BP63" s="28">
        <f>April!BV63</f>
        <v>39</v>
      </c>
      <c r="BQ63" s="26">
        <f t="shared" si="672"/>
        <v>57</v>
      </c>
      <c r="BR63" s="25">
        <v>0</v>
      </c>
      <c r="BS63" s="25">
        <v>0</v>
      </c>
      <c r="BT63" s="26">
        <f t="shared" si="673"/>
        <v>0</v>
      </c>
      <c r="BU63" s="26">
        <f t="shared" ref="BU63:BV63" si="727">SUM(BO63+BR63)</f>
        <v>18</v>
      </c>
      <c r="BV63" s="26">
        <f t="shared" si="727"/>
        <v>39</v>
      </c>
      <c r="BW63" s="27">
        <f t="shared" si="675"/>
        <v>57</v>
      </c>
      <c r="BX63" s="30">
        <f>April!CD63</f>
        <v>158</v>
      </c>
      <c r="BY63" s="26">
        <f>April!CE63</f>
        <v>227</v>
      </c>
      <c r="BZ63" s="26">
        <f t="shared" si="676"/>
        <v>385</v>
      </c>
      <c r="CA63" s="25">
        <v>33</v>
      </c>
      <c r="CB63" s="25">
        <v>42</v>
      </c>
      <c r="CC63" s="26">
        <f t="shared" si="677"/>
        <v>75</v>
      </c>
      <c r="CD63" s="26">
        <f t="shared" ref="CD63:CE63" si="728">SUM(BX63+CA63)</f>
        <v>191</v>
      </c>
      <c r="CE63" s="26">
        <f t="shared" si="728"/>
        <v>269</v>
      </c>
      <c r="CF63" s="27">
        <f t="shared" si="679"/>
        <v>460</v>
      </c>
      <c r="CG63" s="28">
        <f>April!CM63</f>
        <v>0</v>
      </c>
      <c r="CH63" s="28">
        <f>April!CN63</f>
        <v>0</v>
      </c>
      <c r="CI63" s="26">
        <f t="shared" si="680"/>
        <v>0</v>
      </c>
      <c r="CJ63" s="25">
        <v>0</v>
      </c>
      <c r="CK63" s="25">
        <v>0</v>
      </c>
      <c r="CL63" s="26">
        <f t="shared" si="681"/>
        <v>0</v>
      </c>
      <c r="CM63" s="26">
        <f t="shared" ref="CM63:CN63" si="729">SUM(CG63+CJ63)</f>
        <v>0</v>
      </c>
      <c r="CN63" s="26">
        <f t="shared" si="729"/>
        <v>0</v>
      </c>
      <c r="CO63" s="27">
        <f t="shared" si="683"/>
        <v>0</v>
      </c>
      <c r="CP63" s="95">
        <f ca="1">IFERROR(__xludf.DUMMYFUNCTION("""COMPUTED_VALUE"""),0)</f>
        <v>0</v>
      </c>
      <c r="CQ63" s="96">
        <f ca="1">IFERROR(__xludf.DUMMYFUNCTION("""COMPUTED_VALUE"""),0)</f>
        <v>0</v>
      </c>
      <c r="CR63" s="96">
        <f ca="1">IFERROR(__xludf.DUMMYFUNCTION("""COMPUTED_VALUE"""),0)</f>
        <v>0</v>
      </c>
      <c r="CS63" s="100">
        <f ca="1">IFERROR(__xludf.DUMMYFUNCTION("""COMPUTED_VALUE"""),0)</f>
        <v>0</v>
      </c>
      <c r="CT63" s="100">
        <f ca="1">IFERROR(__xludf.DUMMYFUNCTION("""COMPUTED_VALUE"""),0)</f>
        <v>0</v>
      </c>
      <c r="CU63" s="100">
        <f ca="1">IFERROR(__xludf.DUMMYFUNCTION("""COMPUTED_VALUE"""),0)</f>
        <v>0</v>
      </c>
      <c r="CV63" s="96">
        <f ca="1">IFERROR(__xludf.DUMMYFUNCTION("""COMPUTED_VALUE"""),0)</f>
        <v>0</v>
      </c>
      <c r="CW63" s="96">
        <f ca="1">IFERROR(__xludf.DUMMYFUNCTION("""COMPUTED_VALUE"""),0)</f>
        <v>0</v>
      </c>
      <c r="CX63" s="97">
        <f ca="1">IFERROR(__xludf.DUMMYFUNCTION("""COMPUTED_VALUE"""),0)</f>
        <v>0</v>
      </c>
      <c r="CY63" s="28">
        <f>April!DE63</f>
        <v>0</v>
      </c>
      <c r="CZ63" s="28">
        <f>April!DF63</f>
        <v>0</v>
      </c>
      <c r="DA63" s="26">
        <f t="shared" si="684"/>
        <v>0</v>
      </c>
      <c r="DB63" s="25">
        <v>0</v>
      </c>
      <c r="DC63" s="25">
        <v>0</v>
      </c>
      <c r="DD63" s="26">
        <f t="shared" si="685"/>
        <v>0</v>
      </c>
      <c r="DE63" s="26">
        <f t="shared" ref="DE63:DF63" si="730">SUM(CY63+DB63)</f>
        <v>0</v>
      </c>
      <c r="DF63" s="26">
        <f t="shared" si="730"/>
        <v>0</v>
      </c>
      <c r="DG63" s="27">
        <f t="shared" si="687"/>
        <v>0</v>
      </c>
      <c r="DH63" s="30">
        <f>April!DN63</f>
        <v>0</v>
      </c>
      <c r="DI63" s="26">
        <f>April!DO63</f>
        <v>0</v>
      </c>
      <c r="DJ63" s="26">
        <f t="shared" si="688"/>
        <v>0</v>
      </c>
      <c r="DK63" s="124"/>
      <c r="DL63" s="125"/>
      <c r="DM63" s="26">
        <f t="shared" si="689"/>
        <v>0</v>
      </c>
      <c r="DN63" s="26">
        <f t="shared" ref="DN63:DO63" si="731">SUM(DH63+DK63)</f>
        <v>0</v>
      </c>
      <c r="DO63" s="26">
        <f t="shared" si="731"/>
        <v>0</v>
      </c>
      <c r="DP63" s="27">
        <f t="shared" si="691"/>
        <v>0</v>
      </c>
      <c r="DQ63" s="28">
        <f>April!DW63</f>
        <v>0</v>
      </c>
      <c r="DR63" s="28">
        <f>April!DX63</f>
        <v>0</v>
      </c>
      <c r="DS63" s="26">
        <f t="shared" si="692"/>
        <v>0</v>
      </c>
      <c r="DT63" s="68">
        <v>7</v>
      </c>
      <c r="DU63" s="59">
        <v>13</v>
      </c>
      <c r="DV63" s="26">
        <f t="shared" si="693"/>
        <v>20</v>
      </c>
      <c r="DW63" s="26">
        <f t="shared" ref="DW63:DX63" si="732">SUM(DQ63+DT63)</f>
        <v>7</v>
      </c>
      <c r="DX63" s="26">
        <f t="shared" si="732"/>
        <v>13</v>
      </c>
      <c r="DY63" s="27">
        <f t="shared" si="695"/>
        <v>20</v>
      </c>
      <c r="DZ63" s="30">
        <f>April!EF63</f>
        <v>0</v>
      </c>
      <c r="EA63" s="26">
        <f>April!EG63</f>
        <v>0</v>
      </c>
      <c r="EB63" s="26">
        <f t="shared" si="696"/>
        <v>0</v>
      </c>
      <c r="EC63" s="26"/>
      <c r="ED63" s="26"/>
      <c r="EE63" s="26">
        <f t="shared" si="697"/>
        <v>0</v>
      </c>
      <c r="EF63" s="26">
        <f t="shared" ref="EF63:EG63" si="733">SUM(DZ63+EC63)</f>
        <v>0</v>
      </c>
      <c r="EG63" s="26">
        <f t="shared" si="733"/>
        <v>0</v>
      </c>
      <c r="EH63" s="27">
        <f t="shared" si="699"/>
        <v>0</v>
      </c>
      <c r="EI63" s="30">
        <f>April!EO63</f>
        <v>0</v>
      </c>
      <c r="EJ63" s="26">
        <f>April!EP63</f>
        <v>0</v>
      </c>
      <c r="EK63" s="26">
        <f t="shared" si="700"/>
        <v>0</v>
      </c>
      <c r="EL63" s="26"/>
      <c r="EM63" s="26"/>
      <c r="EN63" s="26">
        <f t="shared" si="701"/>
        <v>0</v>
      </c>
      <c r="EO63" s="26">
        <f t="shared" ref="EO63:EP63" si="734">SUM(EI63+EL63)</f>
        <v>0</v>
      </c>
      <c r="EP63" s="26">
        <f t="shared" si="734"/>
        <v>0</v>
      </c>
      <c r="EQ63" s="27">
        <f t="shared" si="703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30">
        <f>April!J64</f>
        <v>1</v>
      </c>
      <c r="E64" s="26">
        <f>April!K64</f>
        <v>2</v>
      </c>
      <c r="F64" s="26">
        <f t="shared" si="645"/>
        <v>3</v>
      </c>
      <c r="G64" s="68">
        <v>0</v>
      </c>
      <c r="H64" s="59">
        <v>0</v>
      </c>
      <c r="I64" s="26">
        <f t="shared" si="646"/>
        <v>0</v>
      </c>
      <c r="J64" s="26">
        <f t="shared" ref="J64:K64" si="735">SUM(D64+G64)</f>
        <v>1</v>
      </c>
      <c r="K64" s="26">
        <f t="shared" si="735"/>
        <v>2</v>
      </c>
      <c r="L64" s="27">
        <f t="shared" si="648"/>
        <v>3</v>
      </c>
      <c r="M64" s="28">
        <f>April!S64</f>
        <v>0</v>
      </c>
      <c r="N64" s="26" t="e">
        <f>April!T64</f>
        <v>#VALUE!</v>
      </c>
      <c r="O64" s="26" t="e">
        <f t="shared" si="649"/>
        <v>#VALUE!</v>
      </c>
      <c r="P64" s="25">
        <v>0</v>
      </c>
      <c r="Q64" s="25">
        <v>0</v>
      </c>
      <c r="R64" s="26">
        <f t="shared" si="650"/>
        <v>0</v>
      </c>
      <c r="S64" s="26">
        <f t="shared" ref="S64:T64" si="736">SUM(M64+P64)</f>
        <v>0</v>
      </c>
      <c r="T64" s="26" t="e">
        <f t="shared" si="736"/>
        <v>#VALUE!</v>
      </c>
      <c r="U64" s="27" t="e">
        <f t="shared" si="652"/>
        <v>#VALUE!</v>
      </c>
      <c r="V64" s="28">
        <f>April!AB64</f>
        <v>0</v>
      </c>
      <c r="W64" s="28">
        <f>April!AC64</f>
        <v>0</v>
      </c>
      <c r="X64" s="26">
        <f t="shared" si="653"/>
        <v>0</v>
      </c>
      <c r="Y64" s="26"/>
      <c r="Z64" s="26"/>
      <c r="AA64" s="26">
        <f t="shared" si="654"/>
        <v>0</v>
      </c>
      <c r="AB64" s="26">
        <f t="shared" ref="AB64:AC64" si="737">SUM(V64+Y64)</f>
        <v>0</v>
      </c>
      <c r="AC64" s="26">
        <f t="shared" si="737"/>
        <v>0</v>
      </c>
      <c r="AD64" s="27">
        <f t="shared" si="656"/>
        <v>0</v>
      </c>
      <c r="AE64" s="28">
        <f>April!AK64</f>
        <v>3</v>
      </c>
      <c r="AF64" s="28">
        <f>April!AL64</f>
        <v>1</v>
      </c>
      <c r="AG64" s="26">
        <f t="shared" si="657"/>
        <v>4</v>
      </c>
      <c r="AH64" s="25">
        <v>2</v>
      </c>
      <c r="AI64" s="25">
        <v>2</v>
      </c>
      <c r="AJ64" s="26">
        <f t="shared" si="722"/>
        <v>4</v>
      </c>
      <c r="AK64" s="26">
        <f t="shared" ref="AK64:AL64" si="738">SUM(AE64+AH64)</f>
        <v>5</v>
      </c>
      <c r="AL64" s="26">
        <f t="shared" si="738"/>
        <v>3</v>
      </c>
      <c r="AM64" s="27">
        <f t="shared" si="659"/>
        <v>8</v>
      </c>
      <c r="AN64" s="30">
        <f>April!AT64</f>
        <v>2</v>
      </c>
      <c r="AO64" s="26">
        <f>April!AU64</f>
        <v>23</v>
      </c>
      <c r="AP64" s="26">
        <f t="shared" si="660"/>
        <v>25</v>
      </c>
      <c r="AQ64" s="25">
        <v>1</v>
      </c>
      <c r="AR64" s="25">
        <v>3</v>
      </c>
      <c r="AS64" s="26">
        <f t="shared" si="661"/>
        <v>4</v>
      </c>
      <c r="AT64" s="26">
        <f t="shared" ref="AT64:AU64" si="739">SUM(AN64+AQ64)</f>
        <v>3</v>
      </c>
      <c r="AU64" s="26">
        <f t="shared" si="739"/>
        <v>26</v>
      </c>
      <c r="AV64" s="27">
        <f t="shared" si="663"/>
        <v>29</v>
      </c>
      <c r="AW64" s="28">
        <f>April!BC64</f>
        <v>0</v>
      </c>
      <c r="AX64" s="28">
        <f>April!BD64</f>
        <v>0</v>
      </c>
      <c r="AY64" s="26">
        <f t="shared" si="664"/>
        <v>0</v>
      </c>
      <c r="AZ64" s="25">
        <v>0</v>
      </c>
      <c r="BA64" s="25">
        <v>0</v>
      </c>
      <c r="BB64" s="26">
        <f t="shared" si="665"/>
        <v>0</v>
      </c>
      <c r="BC64" s="26">
        <f t="shared" ref="BC64:BD64" si="740">SUM(AW64+AZ64)</f>
        <v>0</v>
      </c>
      <c r="BD64" s="26">
        <f t="shared" si="740"/>
        <v>0</v>
      </c>
      <c r="BE64" s="27">
        <f t="shared" si="667"/>
        <v>0</v>
      </c>
      <c r="BF64" s="30">
        <f>April!BL64</f>
        <v>7</v>
      </c>
      <c r="BG64" s="26">
        <f>April!BM64</f>
        <v>12</v>
      </c>
      <c r="BH64" s="26">
        <f t="shared" si="668"/>
        <v>19</v>
      </c>
      <c r="BI64" s="48">
        <v>1</v>
      </c>
      <c r="BJ64" s="46">
        <v>0</v>
      </c>
      <c r="BK64" s="26">
        <f t="shared" si="669"/>
        <v>1</v>
      </c>
      <c r="BL64" s="26">
        <f t="shared" ref="BL64:BM64" si="741">SUM(BF64+BI64)</f>
        <v>8</v>
      </c>
      <c r="BM64" s="26">
        <f t="shared" si="741"/>
        <v>12</v>
      </c>
      <c r="BN64" s="27">
        <f t="shared" si="671"/>
        <v>20</v>
      </c>
      <c r="BO64" s="28">
        <f>April!BU64</f>
        <v>4</v>
      </c>
      <c r="BP64" s="28">
        <f>April!BV64</f>
        <v>0</v>
      </c>
      <c r="BQ64" s="26">
        <f t="shared" si="672"/>
        <v>4</v>
      </c>
      <c r="BR64" s="25">
        <v>0</v>
      </c>
      <c r="BS64" s="25">
        <v>0</v>
      </c>
      <c r="BT64" s="26">
        <f t="shared" si="673"/>
        <v>0</v>
      </c>
      <c r="BU64" s="26">
        <f t="shared" ref="BU64:BV64" si="742">SUM(BO64+BR64)</f>
        <v>4</v>
      </c>
      <c r="BV64" s="26">
        <f t="shared" si="742"/>
        <v>0</v>
      </c>
      <c r="BW64" s="27">
        <f t="shared" si="675"/>
        <v>4</v>
      </c>
      <c r="BX64" s="30">
        <f>April!CD64</f>
        <v>3</v>
      </c>
      <c r="BY64" s="26">
        <f>April!CE64</f>
        <v>1</v>
      </c>
      <c r="BZ64" s="26">
        <f t="shared" si="676"/>
        <v>4</v>
      </c>
      <c r="CA64" s="26"/>
      <c r="CB64" s="26"/>
      <c r="CC64" s="26">
        <f t="shared" si="677"/>
        <v>0</v>
      </c>
      <c r="CD64" s="26">
        <f t="shared" ref="CD64:CE64" si="743">SUM(BX64+CA64)</f>
        <v>3</v>
      </c>
      <c r="CE64" s="26">
        <f t="shared" si="743"/>
        <v>1</v>
      </c>
      <c r="CF64" s="27">
        <f t="shared" si="679"/>
        <v>4</v>
      </c>
      <c r="CG64" s="28">
        <f>April!CM64</f>
        <v>0</v>
      </c>
      <c r="CH64" s="28">
        <f>April!CN64</f>
        <v>0</v>
      </c>
      <c r="CI64" s="26">
        <f t="shared" si="680"/>
        <v>0</v>
      </c>
      <c r="CJ64" s="25">
        <v>0</v>
      </c>
      <c r="CK64" s="25">
        <v>0</v>
      </c>
      <c r="CL64" s="26">
        <f t="shared" si="681"/>
        <v>0</v>
      </c>
      <c r="CM64" s="26">
        <f t="shared" ref="CM64:CN64" si="744">SUM(CG64+CJ64)</f>
        <v>0</v>
      </c>
      <c r="CN64" s="26">
        <f t="shared" si="744"/>
        <v>0</v>
      </c>
      <c r="CO64" s="27">
        <f t="shared" si="683"/>
        <v>0</v>
      </c>
      <c r="CP64" s="95">
        <f ca="1">IFERROR(__xludf.DUMMYFUNCTION("""COMPUTED_VALUE"""),5)</f>
        <v>5</v>
      </c>
      <c r="CQ64" s="96">
        <f ca="1">IFERROR(__xludf.DUMMYFUNCTION("""COMPUTED_VALUE"""),38)</f>
        <v>38</v>
      </c>
      <c r="CR64" s="96">
        <f ca="1">IFERROR(__xludf.DUMMYFUNCTION("""COMPUTED_VALUE"""),43)</f>
        <v>43</v>
      </c>
      <c r="CS64" s="100">
        <f ca="1">IFERROR(__xludf.DUMMYFUNCTION("""COMPUTED_VALUE"""),0)</f>
        <v>0</v>
      </c>
      <c r="CT64" s="100">
        <f ca="1">IFERROR(__xludf.DUMMYFUNCTION("""COMPUTED_VALUE"""),8)</f>
        <v>8</v>
      </c>
      <c r="CU64" s="100">
        <f ca="1">IFERROR(__xludf.DUMMYFUNCTION("""COMPUTED_VALUE"""),8)</f>
        <v>8</v>
      </c>
      <c r="CV64" s="96">
        <f ca="1">IFERROR(__xludf.DUMMYFUNCTION("""COMPUTED_VALUE"""),5)</f>
        <v>5</v>
      </c>
      <c r="CW64" s="96">
        <f ca="1">IFERROR(__xludf.DUMMYFUNCTION("""COMPUTED_VALUE"""),46)</f>
        <v>46</v>
      </c>
      <c r="CX64" s="97">
        <f ca="1">IFERROR(__xludf.DUMMYFUNCTION("""COMPUTED_VALUE"""),51)</f>
        <v>51</v>
      </c>
      <c r="CY64" s="28">
        <f>April!DE64</f>
        <v>0</v>
      </c>
      <c r="CZ64" s="28">
        <f>April!DF64</f>
        <v>0</v>
      </c>
      <c r="DA64" s="26">
        <f t="shared" si="684"/>
        <v>0</v>
      </c>
      <c r="DB64" s="25">
        <v>1</v>
      </c>
      <c r="DC64" s="25">
        <v>6</v>
      </c>
      <c r="DD64" s="26">
        <f t="shared" si="685"/>
        <v>7</v>
      </c>
      <c r="DE64" s="26">
        <f t="shared" ref="DE64:DF64" si="745">SUM(CY64+DB64)</f>
        <v>1</v>
      </c>
      <c r="DF64" s="26">
        <f t="shared" si="745"/>
        <v>6</v>
      </c>
      <c r="DG64" s="27">
        <f t="shared" si="687"/>
        <v>7</v>
      </c>
      <c r="DH64" s="30">
        <f>April!DN64</f>
        <v>37</v>
      </c>
      <c r="DI64" s="26">
        <f>April!DO64</f>
        <v>20</v>
      </c>
      <c r="DJ64" s="26">
        <f t="shared" si="688"/>
        <v>57</v>
      </c>
      <c r="DK64" s="124">
        <v>2</v>
      </c>
      <c r="DL64" s="125">
        <v>2</v>
      </c>
      <c r="DM64" s="26">
        <f t="shared" si="689"/>
        <v>4</v>
      </c>
      <c r="DN64" s="26">
        <f t="shared" ref="DN64:DO64" si="746">SUM(DH64+DK64)</f>
        <v>39</v>
      </c>
      <c r="DO64" s="26">
        <f t="shared" si="746"/>
        <v>22</v>
      </c>
      <c r="DP64" s="27">
        <f t="shared" si="691"/>
        <v>61</v>
      </c>
      <c r="DQ64" s="28">
        <f>April!DW64</f>
        <v>1</v>
      </c>
      <c r="DR64" s="28">
        <f>April!DX64</f>
        <v>1</v>
      </c>
      <c r="DS64" s="26">
        <f t="shared" si="692"/>
        <v>2</v>
      </c>
      <c r="DT64" s="68">
        <v>1</v>
      </c>
      <c r="DU64" s="59">
        <v>0</v>
      </c>
      <c r="DV64" s="26">
        <f t="shared" si="693"/>
        <v>1</v>
      </c>
      <c r="DW64" s="26">
        <f t="shared" ref="DW64:DX64" si="747">SUM(DQ64+DT64)</f>
        <v>2</v>
      </c>
      <c r="DX64" s="26">
        <f t="shared" si="747"/>
        <v>1</v>
      </c>
      <c r="DY64" s="27">
        <f t="shared" si="695"/>
        <v>3</v>
      </c>
      <c r="DZ64" s="30">
        <f>April!EF64</f>
        <v>8</v>
      </c>
      <c r="EA64" s="26">
        <f>April!EG64</f>
        <v>0</v>
      </c>
      <c r="EB64" s="26">
        <f t="shared" si="696"/>
        <v>8</v>
      </c>
      <c r="EC64" s="26"/>
      <c r="ED64" s="26"/>
      <c r="EE64" s="26">
        <f t="shared" si="697"/>
        <v>0</v>
      </c>
      <c r="EF64" s="26">
        <f t="shared" ref="EF64:EG64" si="748">SUM(DZ64+EC64)</f>
        <v>8</v>
      </c>
      <c r="EG64" s="26">
        <f t="shared" si="748"/>
        <v>0</v>
      </c>
      <c r="EH64" s="27">
        <f t="shared" si="699"/>
        <v>8</v>
      </c>
      <c r="EI64" s="30">
        <f>April!EO64</f>
        <v>0</v>
      </c>
      <c r="EJ64" s="26">
        <f>April!EP64</f>
        <v>1</v>
      </c>
      <c r="EK64" s="26">
        <f t="shared" si="700"/>
        <v>1</v>
      </c>
      <c r="EL64" s="26"/>
      <c r="EM64" s="26"/>
      <c r="EN64" s="26">
        <f t="shared" si="701"/>
        <v>0</v>
      </c>
      <c r="EO64" s="26">
        <f t="shared" ref="EO64:EP64" si="749">SUM(EI64+EL64)</f>
        <v>0</v>
      </c>
      <c r="EP64" s="26">
        <f t="shared" si="749"/>
        <v>1</v>
      </c>
      <c r="EQ64" s="27">
        <f t="shared" si="703"/>
        <v>1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30">
        <f>April!J65</f>
        <v>0</v>
      </c>
      <c r="E65" s="26">
        <f>April!K65</f>
        <v>2</v>
      </c>
      <c r="F65" s="26">
        <f t="shared" si="645"/>
        <v>2</v>
      </c>
      <c r="G65" s="92"/>
      <c r="H65" s="59">
        <v>0</v>
      </c>
      <c r="I65" s="26">
        <f t="shared" si="646"/>
        <v>0</v>
      </c>
      <c r="J65" s="26">
        <f t="shared" ref="J65:K65" si="750">SUM(D65+G65)</f>
        <v>0</v>
      </c>
      <c r="K65" s="26">
        <f t="shared" si="750"/>
        <v>2</v>
      </c>
      <c r="L65" s="27">
        <f t="shared" si="648"/>
        <v>2</v>
      </c>
      <c r="M65" s="28">
        <f>April!S65</f>
        <v>0</v>
      </c>
      <c r="N65" s="26">
        <f>April!T65</f>
        <v>0</v>
      </c>
      <c r="O65" s="26">
        <f t="shared" si="649"/>
        <v>0</v>
      </c>
      <c r="P65" s="25">
        <v>0</v>
      </c>
      <c r="Q65" s="25">
        <v>0</v>
      </c>
      <c r="R65" s="26">
        <f t="shared" si="650"/>
        <v>0</v>
      </c>
      <c r="S65" s="26">
        <f t="shared" ref="S65:T65" si="751">SUM(M65+P65)</f>
        <v>0</v>
      </c>
      <c r="T65" s="26">
        <f t="shared" si="751"/>
        <v>0</v>
      </c>
      <c r="U65" s="27">
        <f t="shared" si="652"/>
        <v>0</v>
      </c>
      <c r="V65" s="28">
        <f>April!AB65</f>
        <v>0</v>
      </c>
      <c r="W65" s="28">
        <f>April!AC65</f>
        <v>0</v>
      </c>
      <c r="X65" s="26">
        <f t="shared" si="653"/>
        <v>0</v>
      </c>
      <c r="Y65" s="26"/>
      <c r="Z65" s="26"/>
      <c r="AA65" s="26">
        <f t="shared" si="654"/>
        <v>0</v>
      </c>
      <c r="AB65" s="26">
        <f t="shared" ref="AB65:AC65" si="752">SUM(V65+Y65)</f>
        <v>0</v>
      </c>
      <c r="AC65" s="26">
        <f t="shared" si="752"/>
        <v>0</v>
      </c>
      <c r="AD65" s="27">
        <f t="shared" si="656"/>
        <v>0</v>
      </c>
      <c r="AE65" s="28">
        <f>April!AK65</f>
        <v>1</v>
      </c>
      <c r="AF65" s="28">
        <f>April!AL65</f>
        <v>0</v>
      </c>
      <c r="AG65" s="26">
        <f t="shared" si="657"/>
        <v>1</v>
      </c>
      <c r="AH65" s="25">
        <v>2</v>
      </c>
      <c r="AI65" s="25">
        <v>2</v>
      </c>
      <c r="AJ65" s="26">
        <f t="shared" si="722"/>
        <v>4</v>
      </c>
      <c r="AK65" s="26">
        <f t="shared" ref="AK65:AL65" si="753">SUM(AE65+AH65)</f>
        <v>3</v>
      </c>
      <c r="AL65" s="26">
        <f t="shared" si="753"/>
        <v>2</v>
      </c>
      <c r="AM65" s="27">
        <f t="shared" si="659"/>
        <v>5</v>
      </c>
      <c r="AN65" s="30">
        <f>April!AT65</f>
        <v>2</v>
      </c>
      <c r="AO65" s="26">
        <f>April!AU65</f>
        <v>23</v>
      </c>
      <c r="AP65" s="26">
        <f t="shared" si="660"/>
        <v>25</v>
      </c>
      <c r="AQ65" s="25">
        <v>1</v>
      </c>
      <c r="AR65" s="25">
        <v>3</v>
      </c>
      <c r="AS65" s="26">
        <f t="shared" si="661"/>
        <v>4</v>
      </c>
      <c r="AT65" s="26">
        <f t="shared" ref="AT65:AU65" si="754">SUM(AN65+AQ65)</f>
        <v>3</v>
      </c>
      <c r="AU65" s="26">
        <f t="shared" si="754"/>
        <v>26</v>
      </c>
      <c r="AV65" s="27">
        <f t="shared" si="663"/>
        <v>29</v>
      </c>
      <c r="AW65" s="28">
        <f>April!BC65</f>
        <v>0</v>
      </c>
      <c r="AX65" s="28">
        <f>April!BD65</f>
        <v>0</v>
      </c>
      <c r="AY65" s="26">
        <f t="shared" si="664"/>
        <v>0</v>
      </c>
      <c r="AZ65" s="25">
        <v>0</v>
      </c>
      <c r="BA65" s="25">
        <v>0</v>
      </c>
      <c r="BB65" s="26">
        <f t="shared" si="665"/>
        <v>0</v>
      </c>
      <c r="BC65" s="26">
        <f t="shared" ref="BC65:BD65" si="755">SUM(AW65+AZ65)</f>
        <v>0</v>
      </c>
      <c r="BD65" s="26">
        <f t="shared" si="755"/>
        <v>0</v>
      </c>
      <c r="BE65" s="27">
        <f t="shared" si="667"/>
        <v>0</v>
      </c>
      <c r="BF65" s="30">
        <f>April!BL65</f>
        <v>0</v>
      </c>
      <c r="BG65" s="26">
        <f>April!BM65</f>
        <v>12</v>
      </c>
      <c r="BH65" s="26">
        <f t="shared" si="668"/>
        <v>12</v>
      </c>
      <c r="BI65" s="132"/>
      <c r="BJ65" s="48">
        <v>0</v>
      </c>
      <c r="BK65" s="26">
        <f t="shared" si="669"/>
        <v>0</v>
      </c>
      <c r="BL65" s="26">
        <f t="shared" ref="BL65:BM65" si="756">SUM(BF65+BI65)</f>
        <v>0</v>
      </c>
      <c r="BM65" s="26">
        <f t="shared" si="756"/>
        <v>12</v>
      </c>
      <c r="BN65" s="27">
        <f t="shared" si="671"/>
        <v>12</v>
      </c>
      <c r="BO65" s="28">
        <f>April!BU65</f>
        <v>2</v>
      </c>
      <c r="BP65" s="28">
        <f>April!BV65</f>
        <v>0</v>
      </c>
      <c r="BQ65" s="26">
        <f t="shared" si="672"/>
        <v>2</v>
      </c>
      <c r="BR65" s="25">
        <v>0</v>
      </c>
      <c r="BS65" s="25">
        <v>0</v>
      </c>
      <c r="BT65" s="26">
        <f t="shared" si="673"/>
        <v>0</v>
      </c>
      <c r="BU65" s="26">
        <f t="shared" ref="BU65:BV65" si="757">SUM(BO65+BR65)</f>
        <v>2</v>
      </c>
      <c r="BV65" s="26">
        <f t="shared" si="757"/>
        <v>0</v>
      </c>
      <c r="BW65" s="27">
        <f t="shared" si="675"/>
        <v>2</v>
      </c>
      <c r="BX65" s="30">
        <f>April!CD65</f>
        <v>0</v>
      </c>
      <c r="BY65" s="26">
        <f>April!CE65</f>
        <v>1</v>
      </c>
      <c r="BZ65" s="26">
        <f t="shared" si="676"/>
        <v>1</v>
      </c>
      <c r="CA65" s="26"/>
      <c r="CB65" s="26"/>
      <c r="CC65" s="26">
        <f t="shared" si="677"/>
        <v>0</v>
      </c>
      <c r="CD65" s="26">
        <f t="shared" ref="CD65:CE65" si="758">SUM(BX65+CA65)</f>
        <v>0</v>
      </c>
      <c r="CE65" s="26">
        <f t="shared" si="758"/>
        <v>1</v>
      </c>
      <c r="CF65" s="27">
        <f t="shared" si="679"/>
        <v>1</v>
      </c>
      <c r="CG65" s="28">
        <f>April!CM65</f>
        <v>0</v>
      </c>
      <c r="CH65" s="28">
        <f>April!CN65</f>
        <v>0</v>
      </c>
      <c r="CI65" s="26">
        <f t="shared" si="680"/>
        <v>0</v>
      </c>
      <c r="CJ65" s="25">
        <v>0</v>
      </c>
      <c r="CK65" s="25">
        <v>0</v>
      </c>
      <c r="CL65" s="26">
        <f t="shared" si="681"/>
        <v>0</v>
      </c>
      <c r="CM65" s="26">
        <f t="shared" ref="CM65:CN65" si="759">SUM(CG65+CJ65)</f>
        <v>0</v>
      </c>
      <c r="CN65" s="26">
        <f t="shared" si="759"/>
        <v>0</v>
      </c>
      <c r="CO65" s="27">
        <f t="shared" si="683"/>
        <v>0</v>
      </c>
      <c r="CP65" s="95"/>
      <c r="CQ65" s="96">
        <f ca="1">IFERROR(__xludf.DUMMYFUNCTION("""COMPUTED_VALUE"""),38)</f>
        <v>38</v>
      </c>
      <c r="CR65" s="96">
        <f ca="1">IFERROR(__xludf.DUMMYFUNCTION("""COMPUTED_VALUE"""),38)</f>
        <v>38</v>
      </c>
      <c r="CS65" s="100"/>
      <c r="CT65" s="100">
        <f ca="1">IFERROR(__xludf.DUMMYFUNCTION("""COMPUTED_VALUE"""),8)</f>
        <v>8</v>
      </c>
      <c r="CU65" s="100">
        <f ca="1">IFERROR(__xludf.DUMMYFUNCTION("""COMPUTED_VALUE"""),8)</f>
        <v>8</v>
      </c>
      <c r="CV65" s="96"/>
      <c r="CW65" s="96">
        <f ca="1">IFERROR(__xludf.DUMMYFUNCTION("""COMPUTED_VALUE"""),46)</f>
        <v>46</v>
      </c>
      <c r="CX65" s="97">
        <f ca="1">IFERROR(__xludf.DUMMYFUNCTION("""COMPUTED_VALUE"""),46)</f>
        <v>46</v>
      </c>
      <c r="CY65" s="28">
        <f>April!DE65</f>
        <v>0</v>
      </c>
      <c r="CZ65" s="28">
        <f>April!DF65</f>
        <v>0</v>
      </c>
      <c r="DA65" s="26">
        <f t="shared" si="684"/>
        <v>0</v>
      </c>
      <c r="DB65" s="25">
        <v>0</v>
      </c>
      <c r="DC65" s="25">
        <v>5</v>
      </c>
      <c r="DD65" s="26">
        <f t="shared" si="685"/>
        <v>5</v>
      </c>
      <c r="DE65" s="26">
        <f t="shared" ref="DE65:DF65" si="760">SUM(CY65+DB65)</f>
        <v>0</v>
      </c>
      <c r="DF65" s="26">
        <f t="shared" si="760"/>
        <v>5</v>
      </c>
      <c r="DG65" s="27">
        <f t="shared" si="687"/>
        <v>5</v>
      </c>
      <c r="DH65" s="30">
        <f>April!DN65</f>
        <v>0</v>
      </c>
      <c r="DI65" s="26">
        <f>April!DO65</f>
        <v>20</v>
      </c>
      <c r="DJ65" s="26">
        <f t="shared" si="688"/>
        <v>20</v>
      </c>
      <c r="DK65" s="26"/>
      <c r="DL65" s="125">
        <v>2</v>
      </c>
      <c r="DM65" s="26">
        <f t="shared" si="689"/>
        <v>2</v>
      </c>
      <c r="DN65" s="26">
        <f t="shared" ref="DN65:DO65" si="761">SUM(DH65+DK65)</f>
        <v>0</v>
      </c>
      <c r="DO65" s="26">
        <f t="shared" si="761"/>
        <v>22</v>
      </c>
      <c r="DP65" s="27">
        <f t="shared" si="691"/>
        <v>22</v>
      </c>
      <c r="DQ65" s="28">
        <f>April!DW65</f>
        <v>0</v>
      </c>
      <c r="DR65" s="28">
        <f>April!DX65</f>
        <v>0</v>
      </c>
      <c r="DS65" s="26">
        <f t="shared" si="692"/>
        <v>0</v>
      </c>
      <c r="DT65" s="92"/>
      <c r="DU65" s="59">
        <v>0</v>
      </c>
      <c r="DV65" s="26">
        <f t="shared" si="693"/>
        <v>0</v>
      </c>
      <c r="DW65" s="26">
        <f t="shared" ref="DW65:DX65" si="762">SUM(DQ65+DT65)</f>
        <v>0</v>
      </c>
      <c r="DX65" s="26">
        <f t="shared" si="762"/>
        <v>0</v>
      </c>
      <c r="DY65" s="27">
        <f t="shared" si="695"/>
        <v>0</v>
      </c>
      <c r="DZ65" s="30">
        <f>April!EF65</f>
        <v>0</v>
      </c>
      <c r="EA65" s="26">
        <f>April!EG65</f>
        <v>0</v>
      </c>
      <c r="EB65" s="26">
        <f t="shared" si="696"/>
        <v>0</v>
      </c>
      <c r="EC65" s="26"/>
      <c r="ED65" s="26"/>
      <c r="EE65" s="26">
        <f t="shared" si="697"/>
        <v>0</v>
      </c>
      <c r="EF65" s="26">
        <f t="shared" ref="EF65:EG65" si="763">SUM(DZ65+EC65)</f>
        <v>0</v>
      </c>
      <c r="EG65" s="26">
        <f t="shared" si="763"/>
        <v>0</v>
      </c>
      <c r="EH65" s="27">
        <f t="shared" si="699"/>
        <v>0</v>
      </c>
      <c r="EI65" s="30">
        <f>April!EO65</f>
        <v>0</v>
      </c>
      <c r="EJ65" s="26">
        <f>April!EP65</f>
        <v>1</v>
      </c>
      <c r="EK65" s="26">
        <f t="shared" si="700"/>
        <v>1</v>
      </c>
      <c r="EL65" s="26"/>
      <c r="EM65" s="26"/>
      <c r="EN65" s="26">
        <f t="shared" si="701"/>
        <v>0</v>
      </c>
      <c r="EO65" s="26">
        <f t="shared" ref="EO65:EP65" si="764">SUM(EI65+EL65)</f>
        <v>0</v>
      </c>
      <c r="EP65" s="26">
        <f t="shared" si="764"/>
        <v>1</v>
      </c>
      <c r="EQ65" s="27">
        <f t="shared" si="703"/>
        <v>1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30">
        <f>April!J66</f>
        <v>0</v>
      </c>
      <c r="E66" s="26">
        <f>April!K66</f>
        <v>2</v>
      </c>
      <c r="F66" s="26">
        <f t="shared" si="645"/>
        <v>2</v>
      </c>
      <c r="G66" s="92"/>
      <c r="H66" s="59">
        <v>0</v>
      </c>
      <c r="I66" s="26">
        <f t="shared" si="646"/>
        <v>0</v>
      </c>
      <c r="J66" s="26">
        <f t="shared" ref="J66:K66" si="765">SUM(D66+G66)</f>
        <v>0</v>
      </c>
      <c r="K66" s="26">
        <f t="shared" si="765"/>
        <v>2</v>
      </c>
      <c r="L66" s="27">
        <f t="shared" si="648"/>
        <v>2</v>
      </c>
      <c r="M66" s="28">
        <f>April!S66</f>
        <v>0</v>
      </c>
      <c r="N66" s="26">
        <f>April!T66</f>
        <v>0</v>
      </c>
      <c r="O66" s="26">
        <f t="shared" si="649"/>
        <v>0</v>
      </c>
      <c r="P66" s="25">
        <v>0</v>
      </c>
      <c r="Q66" s="25">
        <v>0</v>
      </c>
      <c r="R66" s="26">
        <f t="shared" si="650"/>
        <v>0</v>
      </c>
      <c r="S66" s="26">
        <f t="shared" ref="S66:T66" si="766">SUM(M66+P66)</f>
        <v>0</v>
      </c>
      <c r="T66" s="26">
        <f t="shared" si="766"/>
        <v>0</v>
      </c>
      <c r="U66" s="27">
        <f t="shared" si="652"/>
        <v>0</v>
      </c>
      <c r="V66" s="28">
        <f>April!AB66</f>
        <v>0</v>
      </c>
      <c r="W66" s="28">
        <f>April!AC66</f>
        <v>0</v>
      </c>
      <c r="X66" s="26">
        <f t="shared" si="653"/>
        <v>0</v>
      </c>
      <c r="Y66" s="26"/>
      <c r="Z66" s="26"/>
      <c r="AA66" s="26">
        <f t="shared" si="654"/>
        <v>0</v>
      </c>
      <c r="AB66" s="26">
        <f t="shared" ref="AB66:AC66" si="767">SUM(V66+Y66)</f>
        <v>0</v>
      </c>
      <c r="AC66" s="26">
        <f t="shared" si="767"/>
        <v>0</v>
      </c>
      <c r="AD66" s="27">
        <f t="shared" si="656"/>
        <v>0</v>
      </c>
      <c r="AE66" s="28">
        <f>April!AK66</f>
        <v>1</v>
      </c>
      <c r="AF66" s="28">
        <f>April!AL66</f>
        <v>0</v>
      </c>
      <c r="AG66" s="26">
        <f t="shared" si="657"/>
        <v>1</v>
      </c>
      <c r="AH66" s="25">
        <v>0</v>
      </c>
      <c r="AI66" s="25">
        <v>2</v>
      </c>
      <c r="AJ66" s="26">
        <f t="shared" si="722"/>
        <v>2</v>
      </c>
      <c r="AK66" s="26">
        <f t="shared" ref="AK66:AL66" si="768">SUM(AE66+AH66)</f>
        <v>1</v>
      </c>
      <c r="AL66" s="26">
        <f t="shared" si="768"/>
        <v>2</v>
      </c>
      <c r="AM66" s="27">
        <f t="shared" si="659"/>
        <v>3</v>
      </c>
      <c r="AN66" s="30">
        <f>April!AT66</f>
        <v>2</v>
      </c>
      <c r="AO66" s="26">
        <f>April!AU66</f>
        <v>23</v>
      </c>
      <c r="AP66" s="26">
        <f t="shared" si="660"/>
        <v>25</v>
      </c>
      <c r="AQ66" s="25">
        <v>1</v>
      </c>
      <c r="AR66" s="25">
        <v>3</v>
      </c>
      <c r="AS66" s="26">
        <f t="shared" si="661"/>
        <v>4</v>
      </c>
      <c r="AT66" s="26">
        <f t="shared" ref="AT66:AU66" si="769">SUM(AN66+AQ66)</f>
        <v>3</v>
      </c>
      <c r="AU66" s="26">
        <f t="shared" si="769"/>
        <v>26</v>
      </c>
      <c r="AV66" s="27">
        <f t="shared" si="663"/>
        <v>29</v>
      </c>
      <c r="AW66" s="28">
        <f>April!BC66</f>
        <v>0</v>
      </c>
      <c r="AX66" s="28">
        <f>April!BD66</f>
        <v>0</v>
      </c>
      <c r="AY66" s="26">
        <f t="shared" si="664"/>
        <v>0</v>
      </c>
      <c r="AZ66" s="25">
        <v>0</v>
      </c>
      <c r="BA66" s="25">
        <v>0</v>
      </c>
      <c r="BB66" s="26">
        <f t="shared" si="665"/>
        <v>0</v>
      </c>
      <c r="BC66" s="26">
        <f t="shared" ref="BC66:BD66" si="770">SUM(AW66+AZ66)</f>
        <v>0</v>
      </c>
      <c r="BD66" s="26">
        <f t="shared" si="770"/>
        <v>0</v>
      </c>
      <c r="BE66" s="27">
        <f t="shared" si="667"/>
        <v>0</v>
      </c>
      <c r="BF66" s="30">
        <f>April!BL66</f>
        <v>0</v>
      </c>
      <c r="BG66" s="26">
        <f>April!BM66</f>
        <v>12</v>
      </c>
      <c r="BH66" s="26">
        <f t="shared" si="668"/>
        <v>12</v>
      </c>
      <c r="BI66" s="132"/>
      <c r="BJ66" s="48">
        <v>0</v>
      </c>
      <c r="BK66" s="26">
        <f t="shared" si="669"/>
        <v>0</v>
      </c>
      <c r="BL66" s="26">
        <f t="shared" ref="BL66:BM66" si="771">SUM(BF66+BI66)</f>
        <v>0</v>
      </c>
      <c r="BM66" s="26">
        <f t="shared" si="771"/>
        <v>12</v>
      </c>
      <c r="BN66" s="27">
        <f t="shared" si="671"/>
        <v>12</v>
      </c>
      <c r="BO66" s="28">
        <f>April!BU66</f>
        <v>0</v>
      </c>
      <c r="BP66" s="28">
        <f>April!BV66</f>
        <v>0</v>
      </c>
      <c r="BQ66" s="26">
        <f t="shared" si="672"/>
        <v>0</v>
      </c>
      <c r="BR66" s="25">
        <v>0</v>
      </c>
      <c r="BS66" s="25">
        <v>0</v>
      </c>
      <c r="BT66" s="26">
        <f t="shared" si="673"/>
        <v>0</v>
      </c>
      <c r="BU66" s="26">
        <f t="shared" ref="BU66:BV66" si="772">SUM(BO66+BR66)</f>
        <v>0</v>
      </c>
      <c r="BV66" s="26">
        <f t="shared" si="772"/>
        <v>0</v>
      </c>
      <c r="BW66" s="27">
        <f t="shared" si="675"/>
        <v>0</v>
      </c>
      <c r="BX66" s="30">
        <f>April!CD66</f>
        <v>0</v>
      </c>
      <c r="BY66" s="26">
        <f>April!CE66</f>
        <v>1</v>
      </c>
      <c r="BZ66" s="26">
        <f t="shared" si="676"/>
        <v>1</v>
      </c>
      <c r="CA66" s="26"/>
      <c r="CB66" s="26"/>
      <c r="CC66" s="26">
        <f t="shared" si="677"/>
        <v>0</v>
      </c>
      <c r="CD66" s="26">
        <f t="shared" ref="CD66:CE66" si="773">SUM(BX66+CA66)</f>
        <v>0</v>
      </c>
      <c r="CE66" s="26">
        <f t="shared" si="773"/>
        <v>1</v>
      </c>
      <c r="CF66" s="27">
        <f t="shared" si="679"/>
        <v>1</v>
      </c>
      <c r="CG66" s="28">
        <f>April!CM66</f>
        <v>0</v>
      </c>
      <c r="CH66" s="28">
        <f>April!CN66</f>
        <v>0</v>
      </c>
      <c r="CI66" s="26">
        <f t="shared" si="680"/>
        <v>0</v>
      </c>
      <c r="CJ66" s="25">
        <v>0</v>
      </c>
      <c r="CK66" s="25">
        <v>0</v>
      </c>
      <c r="CL66" s="26">
        <f t="shared" si="681"/>
        <v>0</v>
      </c>
      <c r="CM66" s="26">
        <f t="shared" ref="CM66:CN66" si="774">SUM(CG66+CJ66)</f>
        <v>0</v>
      </c>
      <c r="CN66" s="26">
        <f t="shared" si="774"/>
        <v>0</v>
      </c>
      <c r="CO66" s="27">
        <f t="shared" si="683"/>
        <v>0</v>
      </c>
      <c r="CP66" s="95"/>
      <c r="CQ66" s="96">
        <f ca="1">IFERROR(__xludf.DUMMYFUNCTION("""COMPUTED_VALUE"""),38)</f>
        <v>38</v>
      </c>
      <c r="CR66" s="96">
        <f ca="1">IFERROR(__xludf.DUMMYFUNCTION("""COMPUTED_VALUE"""),38)</f>
        <v>38</v>
      </c>
      <c r="CS66" s="100"/>
      <c r="CT66" s="100">
        <f ca="1">IFERROR(__xludf.DUMMYFUNCTION("""COMPUTED_VALUE"""),8)</f>
        <v>8</v>
      </c>
      <c r="CU66" s="100">
        <f ca="1">IFERROR(__xludf.DUMMYFUNCTION("""COMPUTED_VALUE"""),8)</f>
        <v>8</v>
      </c>
      <c r="CV66" s="96"/>
      <c r="CW66" s="96">
        <f ca="1">IFERROR(__xludf.DUMMYFUNCTION("""COMPUTED_VALUE"""),46)</f>
        <v>46</v>
      </c>
      <c r="CX66" s="97">
        <f ca="1">IFERROR(__xludf.DUMMYFUNCTION("""COMPUTED_VALUE"""),46)</f>
        <v>46</v>
      </c>
      <c r="CY66" s="28">
        <f>April!DE66</f>
        <v>0</v>
      </c>
      <c r="CZ66" s="28">
        <f>April!DF66</f>
        <v>0</v>
      </c>
      <c r="DA66" s="26">
        <f t="shared" si="684"/>
        <v>0</v>
      </c>
      <c r="DB66" s="25">
        <v>0</v>
      </c>
      <c r="DC66" s="25">
        <v>7</v>
      </c>
      <c r="DD66" s="26">
        <f t="shared" si="685"/>
        <v>7</v>
      </c>
      <c r="DE66" s="26">
        <f t="shared" ref="DE66:DF66" si="775">SUM(CY66+DB66)</f>
        <v>0</v>
      </c>
      <c r="DF66" s="26">
        <f t="shared" si="775"/>
        <v>7</v>
      </c>
      <c r="DG66" s="27">
        <f t="shared" si="687"/>
        <v>7</v>
      </c>
      <c r="DH66" s="30">
        <f>April!DN66</f>
        <v>0</v>
      </c>
      <c r="DI66" s="26">
        <f>April!DO66</f>
        <v>20</v>
      </c>
      <c r="DJ66" s="26">
        <f t="shared" si="688"/>
        <v>20</v>
      </c>
      <c r="DK66" s="26"/>
      <c r="DL66" s="125">
        <v>2</v>
      </c>
      <c r="DM66" s="26">
        <f t="shared" si="689"/>
        <v>2</v>
      </c>
      <c r="DN66" s="26">
        <f t="shared" ref="DN66:DO66" si="776">SUM(DH66+DK66)</f>
        <v>0</v>
      </c>
      <c r="DO66" s="26">
        <f t="shared" si="776"/>
        <v>22</v>
      </c>
      <c r="DP66" s="27">
        <f t="shared" si="691"/>
        <v>22</v>
      </c>
      <c r="DQ66" s="28">
        <f>April!DW66</f>
        <v>0</v>
      </c>
      <c r="DR66" s="28">
        <f>April!DX66</f>
        <v>0</v>
      </c>
      <c r="DS66" s="26">
        <f t="shared" si="692"/>
        <v>0</v>
      </c>
      <c r="DT66" s="92"/>
      <c r="DU66" s="59">
        <v>0</v>
      </c>
      <c r="DV66" s="26">
        <f t="shared" si="693"/>
        <v>0</v>
      </c>
      <c r="DW66" s="26">
        <f t="shared" ref="DW66:DX66" si="777">SUM(DQ66+DT66)</f>
        <v>0</v>
      </c>
      <c r="DX66" s="26">
        <f t="shared" si="777"/>
        <v>0</v>
      </c>
      <c r="DY66" s="27">
        <f t="shared" si="695"/>
        <v>0</v>
      </c>
      <c r="DZ66" s="30">
        <f>April!EF66</f>
        <v>0</v>
      </c>
      <c r="EA66" s="26">
        <f>April!EG66</f>
        <v>0</v>
      </c>
      <c r="EB66" s="26">
        <f t="shared" si="696"/>
        <v>0</v>
      </c>
      <c r="EC66" s="26"/>
      <c r="ED66" s="26"/>
      <c r="EE66" s="26">
        <f t="shared" si="697"/>
        <v>0</v>
      </c>
      <c r="EF66" s="26">
        <f t="shared" ref="EF66:EG66" si="778">SUM(DZ66+EC66)</f>
        <v>0</v>
      </c>
      <c r="EG66" s="26">
        <f t="shared" si="778"/>
        <v>0</v>
      </c>
      <c r="EH66" s="27">
        <f t="shared" si="699"/>
        <v>0</v>
      </c>
      <c r="EI66" s="30">
        <f>April!EO66</f>
        <v>0</v>
      </c>
      <c r="EJ66" s="26">
        <f>April!EP66</f>
        <v>1</v>
      </c>
      <c r="EK66" s="26">
        <f t="shared" si="700"/>
        <v>1</v>
      </c>
      <c r="EL66" s="26"/>
      <c r="EM66" s="26"/>
      <c r="EN66" s="26">
        <f t="shared" si="701"/>
        <v>0</v>
      </c>
      <c r="EO66" s="26">
        <f t="shared" ref="EO66:EP66" si="779">SUM(EI66+EL66)</f>
        <v>0</v>
      </c>
      <c r="EP66" s="26">
        <f t="shared" si="779"/>
        <v>1</v>
      </c>
      <c r="EQ66" s="27">
        <f t="shared" si="703"/>
        <v>1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30">
        <f>April!J67</f>
        <v>0</v>
      </c>
      <c r="E67" s="26">
        <f>April!K67</f>
        <v>2</v>
      </c>
      <c r="F67" s="26">
        <f t="shared" si="645"/>
        <v>2</v>
      </c>
      <c r="G67" s="92"/>
      <c r="H67" s="59">
        <v>0</v>
      </c>
      <c r="I67" s="26">
        <f t="shared" si="646"/>
        <v>0</v>
      </c>
      <c r="J67" s="26">
        <f t="shared" ref="J67:K67" si="780">SUM(D67+G67)</f>
        <v>0</v>
      </c>
      <c r="K67" s="26">
        <f t="shared" si="780"/>
        <v>2</v>
      </c>
      <c r="L67" s="27">
        <f t="shared" si="648"/>
        <v>2</v>
      </c>
      <c r="M67" s="28">
        <f>April!S67</f>
        <v>0</v>
      </c>
      <c r="N67" s="26">
        <f>April!T67</f>
        <v>0</v>
      </c>
      <c r="O67" s="26">
        <f t="shared" si="649"/>
        <v>0</v>
      </c>
      <c r="P67" s="25">
        <v>0</v>
      </c>
      <c r="Q67" s="25">
        <v>0</v>
      </c>
      <c r="R67" s="26">
        <f t="shared" si="650"/>
        <v>0</v>
      </c>
      <c r="S67" s="26">
        <f t="shared" ref="S67:T67" si="781">SUM(M67+P67)</f>
        <v>0</v>
      </c>
      <c r="T67" s="26">
        <f t="shared" si="781"/>
        <v>0</v>
      </c>
      <c r="U67" s="27">
        <f t="shared" si="652"/>
        <v>0</v>
      </c>
      <c r="V67" s="28">
        <f>April!AB67</f>
        <v>0</v>
      </c>
      <c r="W67" s="28">
        <f>April!AC67</f>
        <v>0</v>
      </c>
      <c r="X67" s="26">
        <f t="shared" si="653"/>
        <v>0</v>
      </c>
      <c r="Y67" s="26"/>
      <c r="Z67" s="26"/>
      <c r="AA67" s="26">
        <f t="shared" si="654"/>
        <v>0</v>
      </c>
      <c r="AB67" s="26">
        <f t="shared" ref="AB67:AC67" si="782">SUM(V67+Y67)</f>
        <v>0</v>
      </c>
      <c r="AC67" s="26">
        <f t="shared" si="782"/>
        <v>0</v>
      </c>
      <c r="AD67" s="27">
        <f t="shared" si="656"/>
        <v>0</v>
      </c>
      <c r="AE67" s="28">
        <f>April!AK67</f>
        <v>1</v>
      </c>
      <c r="AF67" s="28">
        <f>April!AL67</f>
        <v>0</v>
      </c>
      <c r="AG67" s="26">
        <f t="shared" si="657"/>
        <v>1</v>
      </c>
      <c r="AH67" s="25">
        <v>0</v>
      </c>
      <c r="AI67" s="25">
        <v>2</v>
      </c>
      <c r="AJ67" s="26">
        <f t="shared" si="722"/>
        <v>2</v>
      </c>
      <c r="AK67" s="26">
        <f t="shared" ref="AK67:AL67" si="783">SUM(AE67+AH67)</f>
        <v>1</v>
      </c>
      <c r="AL67" s="26">
        <f t="shared" si="783"/>
        <v>2</v>
      </c>
      <c r="AM67" s="27">
        <f t="shared" si="659"/>
        <v>3</v>
      </c>
      <c r="AN67" s="30">
        <f>April!AT67</f>
        <v>2</v>
      </c>
      <c r="AO67" s="26">
        <f>April!AU67</f>
        <v>23</v>
      </c>
      <c r="AP67" s="26">
        <f t="shared" si="660"/>
        <v>25</v>
      </c>
      <c r="AQ67" s="25">
        <v>1</v>
      </c>
      <c r="AR67" s="25">
        <v>3</v>
      </c>
      <c r="AS67" s="26">
        <f t="shared" si="661"/>
        <v>4</v>
      </c>
      <c r="AT67" s="26">
        <f t="shared" ref="AT67:AU67" si="784">SUM(AN67+AQ67)</f>
        <v>3</v>
      </c>
      <c r="AU67" s="26">
        <f t="shared" si="784"/>
        <v>26</v>
      </c>
      <c r="AV67" s="27">
        <f t="shared" si="663"/>
        <v>29</v>
      </c>
      <c r="AW67" s="28">
        <f>April!BC67</f>
        <v>0</v>
      </c>
      <c r="AX67" s="28">
        <f>April!BD67</f>
        <v>0</v>
      </c>
      <c r="AY67" s="26">
        <f t="shared" si="664"/>
        <v>0</v>
      </c>
      <c r="AZ67" s="25">
        <v>0</v>
      </c>
      <c r="BA67" s="25">
        <v>0</v>
      </c>
      <c r="BB67" s="26">
        <f t="shared" si="665"/>
        <v>0</v>
      </c>
      <c r="BC67" s="26">
        <f t="shared" ref="BC67:BD67" si="785">SUM(AW67+AZ67)</f>
        <v>0</v>
      </c>
      <c r="BD67" s="26">
        <f t="shared" si="785"/>
        <v>0</v>
      </c>
      <c r="BE67" s="27">
        <f t="shared" si="667"/>
        <v>0</v>
      </c>
      <c r="BF67" s="30">
        <f>April!BL67</f>
        <v>0</v>
      </c>
      <c r="BG67" s="26">
        <f>April!BM67</f>
        <v>12</v>
      </c>
      <c r="BH67" s="26">
        <f t="shared" si="668"/>
        <v>12</v>
      </c>
      <c r="BI67" s="132"/>
      <c r="BJ67" s="48">
        <v>0</v>
      </c>
      <c r="BK67" s="26">
        <f t="shared" si="669"/>
        <v>0</v>
      </c>
      <c r="BL67" s="26">
        <f t="shared" ref="BL67:BM67" si="786">SUM(BF67+BI67)</f>
        <v>0</v>
      </c>
      <c r="BM67" s="26">
        <f t="shared" si="786"/>
        <v>12</v>
      </c>
      <c r="BN67" s="27">
        <f t="shared" si="671"/>
        <v>12</v>
      </c>
      <c r="BO67" s="28">
        <f>April!BU67</f>
        <v>0</v>
      </c>
      <c r="BP67" s="28">
        <f>April!BV67</f>
        <v>0</v>
      </c>
      <c r="BQ67" s="26">
        <f t="shared" si="672"/>
        <v>0</v>
      </c>
      <c r="BR67" s="25">
        <v>0</v>
      </c>
      <c r="BS67" s="25">
        <v>0</v>
      </c>
      <c r="BT67" s="26">
        <f t="shared" si="673"/>
        <v>0</v>
      </c>
      <c r="BU67" s="26">
        <f t="shared" ref="BU67:BV67" si="787">SUM(BO67+BR67)</f>
        <v>0</v>
      </c>
      <c r="BV67" s="26">
        <f t="shared" si="787"/>
        <v>0</v>
      </c>
      <c r="BW67" s="27">
        <f t="shared" si="675"/>
        <v>0</v>
      </c>
      <c r="BX67" s="30">
        <f>April!CD67</f>
        <v>0</v>
      </c>
      <c r="BY67" s="26">
        <f>April!CE67</f>
        <v>1</v>
      </c>
      <c r="BZ67" s="26">
        <f t="shared" si="676"/>
        <v>1</v>
      </c>
      <c r="CA67" s="26"/>
      <c r="CB67" s="26"/>
      <c r="CC67" s="26">
        <f t="shared" si="677"/>
        <v>0</v>
      </c>
      <c r="CD67" s="26">
        <f t="shared" ref="CD67:CE67" si="788">SUM(BX67+CA67)</f>
        <v>0</v>
      </c>
      <c r="CE67" s="26">
        <f t="shared" si="788"/>
        <v>1</v>
      </c>
      <c r="CF67" s="27">
        <f t="shared" si="679"/>
        <v>1</v>
      </c>
      <c r="CG67" s="28">
        <f>April!CM67</f>
        <v>0</v>
      </c>
      <c r="CH67" s="28">
        <f>April!CN67</f>
        <v>0</v>
      </c>
      <c r="CI67" s="26">
        <f t="shared" si="680"/>
        <v>0</v>
      </c>
      <c r="CJ67" s="25">
        <v>0</v>
      </c>
      <c r="CK67" s="25">
        <v>0</v>
      </c>
      <c r="CL67" s="26">
        <f t="shared" si="681"/>
        <v>0</v>
      </c>
      <c r="CM67" s="26">
        <f t="shared" ref="CM67:CN67" si="789">SUM(CG67+CJ67)</f>
        <v>0</v>
      </c>
      <c r="CN67" s="26">
        <f t="shared" si="789"/>
        <v>0</v>
      </c>
      <c r="CO67" s="27">
        <f t="shared" si="683"/>
        <v>0</v>
      </c>
      <c r="CP67" s="95"/>
      <c r="CQ67" s="96">
        <f ca="1">IFERROR(__xludf.DUMMYFUNCTION("""COMPUTED_VALUE"""),38)</f>
        <v>38</v>
      </c>
      <c r="CR67" s="96">
        <f ca="1">IFERROR(__xludf.DUMMYFUNCTION("""COMPUTED_VALUE"""),38)</f>
        <v>38</v>
      </c>
      <c r="CS67" s="100"/>
      <c r="CT67" s="100">
        <f ca="1">IFERROR(__xludf.DUMMYFUNCTION("""COMPUTED_VALUE"""),8)</f>
        <v>8</v>
      </c>
      <c r="CU67" s="100">
        <f ca="1">IFERROR(__xludf.DUMMYFUNCTION("""COMPUTED_VALUE"""),8)</f>
        <v>8</v>
      </c>
      <c r="CV67" s="96"/>
      <c r="CW67" s="96">
        <f ca="1">IFERROR(__xludf.DUMMYFUNCTION("""COMPUTED_VALUE"""),46)</f>
        <v>46</v>
      </c>
      <c r="CX67" s="97">
        <f ca="1">IFERROR(__xludf.DUMMYFUNCTION("""COMPUTED_VALUE"""),46)</f>
        <v>46</v>
      </c>
      <c r="CY67" s="28">
        <f>April!DE67</f>
        <v>0</v>
      </c>
      <c r="CZ67" s="28">
        <f>April!DF67</f>
        <v>0</v>
      </c>
      <c r="DA67" s="26">
        <f t="shared" si="684"/>
        <v>0</v>
      </c>
      <c r="DB67" s="25">
        <v>0</v>
      </c>
      <c r="DC67" s="25">
        <v>5</v>
      </c>
      <c r="DD67" s="26">
        <f t="shared" si="685"/>
        <v>5</v>
      </c>
      <c r="DE67" s="26">
        <f t="shared" ref="DE67:DF67" si="790">SUM(CY67+DB67)</f>
        <v>0</v>
      </c>
      <c r="DF67" s="26">
        <f t="shared" si="790"/>
        <v>5</v>
      </c>
      <c r="DG67" s="27">
        <f t="shared" si="687"/>
        <v>5</v>
      </c>
      <c r="DH67" s="30">
        <f>April!DN67</f>
        <v>0</v>
      </c>
      <c r="DI67" s="26">
        <f>April!DO67</f>
        <v>20</v>
      </c>
      <c r="DJ67" s="26">
        <f t="shared" si="688"/>
        <v>20</v>
      </c>
      <c r="DK67" s="26"/>
      <c r="DL67" s="125">
        <v>2</v>
      </c>
      <c r="DM67" s="26">
        <f t="shared" si="689"/>
        <v>2</v>
      </c>
      <c r="DN67" s="26">
        <f t="shared" ref="DN67:DO67" si="791">SUM(DH67+DK67)</f>
        <v>0</v>
      </c>
      <c r="DO67" s="26">
        <f t="shared" si="791"/>
        <v>22</v>
      </c>
      <c r="DP67" s="27">
        <f t="shared" si="691"/>
        <v>22</v>
      </c>
      <c r="DQ67" s="28">
        <f>April!DW67</f>
        <v>0</v>
      </c>
      <c r="DR67" s="28">
        <f>April!DX67</f>
        <v>0</v>
      </c>
      <c r="DS67" s="26">
        <f t="shared" si="692"/>
        <v>0</v>
      </c>
      <c r="DT67" s="92"/>
      <c r="DU67" s="59">
        <v>0</v>
      </c>
      <c r="DV67" s="26">
        <f t="shared" si="693"/>
        <v>0</v>
      </c>
      <c r="DW67" s="26">
        <f t="shared" ref="DW67:DX67" si="792">SUM(DQ67+DT67)</f>
        <v>0</v>
      </c>
      <c r="DX67" s="26">
        <f t="shared" si="792"/>
        <v>0</v>
      </c>
      <c r="DY67" s="27">
        <f t="shared" si="695"/>
        <v>0</v>
      </c>
      <c r="DZ67" s="30">
        <f>April!EF67</f>
        <v>0</v>
      </c>
      <c r="EA67" s="26">
        <f>April!EG67</f>
        <v>0</v>
      </c>
      <c r="EB67" s="26">
        <f t="shared" si="696"/>
        <v>0</v>
      </c>
      <c r="EC67" s="26"/>
      <c r="ED67" s="26"/>
      <c r="EE67" s="26">
        <f t="shared" si="697"/>
        <v>0</v>
      </c>
      <c r="EF67" s="26">
        <f t="shared" ref="EF67:EG67" si="793">SUM(DZ67+EC67)</f>
        <v>0</v>
      </c>
      <c r="EG67" s="26">
        <f t="shared" si="793"/>
        <v>0</v>
      </c>
      <c r="EH67" s="27">
        <f t="shared" si="699"/>
        <v>0</v>
      </c>
      <c r="EI67" s="30">
        <f>April!EO67</f>
        <v>0</v>
      </c>
      <c r="EJ67" s="26">
        <f>April!EP67</f>
        <v>1</v>
      </c>
      <c r="EK67" s="26">
        <f t="shared" si="700"/>
        <v>1</v>
      </c>
      <c r="EL67" s="26"/>
      <c r="EM67" s="26"/>
      <c r="EN67" s="26">
        <f t="shared" si="701"/>
        <v>0</v>
      </c>
      <c r="EO67" s="26">
        <f t="shared" ref="EO67:EP67" si="794">SUM(EI67+EL67)</f>
        <v>0</v>
      </c>
      <c r="EP67" s="26">
        <f t="shared" si="794"/>
        <v>1</v>
      </c>
      <c r="EQ67" s="27">
        <f t="shared" si="703"/>
        <v>1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30">
        <f>April!J68</f>
        <v>0</v>
      </c>
      <c r="E68" s="26">
        <f>April!K68</f>
        <v>0</v>
      </c>
      <c r="F68" s="26">
        <f t="shared" si="645"/>
        <v>0</v>
      </c>
      <c r="G68" s="68">
        <v>0</v>
      </c>
      <c r="H68" s="59">
        <v>0</v>
      </c>
      <c r="I68" s="26">
        <f t="shared" si="646"/>
        <v>0</v>
      </c>
      <c r="J68" s="26">
        <f t="shared" ref="J68:K68" si="795">SUM(D68+G68)</f>
        <v>0</v>
      </c>
      <c r="K68" s="26">
        <f t="shared" si="795"/>
        <v>0</v>
      </c>
      <c r="L68" s="27">
        <f t="shared" si="648"/>
        <v>0</v>
      </c>
      <c r="M68" s="28">
        <f>April!S68</f>
        <v>0</v>
      </c>
      <c r="N68" s="26">
        <f>April!T68</f>
        <v>0</v>
      </c>
      <c r="O68" s="26">
        <f t="shared" si="649"/>
        <v>0</v>
      </c>
      <c r="P68" s="25">
        <v>0</v>
      </c>
      <c r="Q68" s="25">
        <v>0</v>
      </c>
      <c r="R68" s="26">
        <f t="shared" si="650"/>
        <v>0</v>
      </c>
      <c r="S68" s="26">
        <f t="shared" ref="S68:T68" si="796">SUM(M68+P68)</f>
        <v>0</v>
      </c>
      <c r="T68" s="26">
        <f t="shared" si="796"/>
        <v>0</v>
      </c>
      <c r="U68" s="27">
        <f t="shared" si="652"/>
        <v>0</v>
      </c>
      <c r="V68" s="28">
        <f>April!AB68</f>
        <v>0</v>
      </c>
      <c r="W68" s="28">
        <f>April!AC68</f>
        <v>0</v>
      </c>
      <c r="X68" s="26">
        <f t="shared" si="653"/>
        <v>0</v>
      </c>
      <c r="Y68" s="26"/>
      <c r="Z68" s="26"/>
      <c r="AA68" s="26">
        <f t="shared" si="654"/>
        <v>0</v>
      </c>
      <c r="AB68" s="26">
        <f t="shared" ref="AB68:AC68" si="797">SUM(V68+Y68)</f>
        <v>0</v>
      </c>
      <c r="AC68" s="26">
        <f t="shared" si="797"/>
        <v>0</v>
      </c>
      <c r="AD68" s="27">
        <f t="shared" si="656"/>
        <v>0</v>
      </c>
      <c r="AE68" s="28">
        <f>April!AK68</f>
        <v>0</v>
      </c>
      <c r="AF68" s="28">
        <f>April!AL68</f>
        <v>0</v>
      </c>
      <c r="AG68" s="26">
        <f t="shared" si="657"/>
        <v>0</v>
      </c>
      <c r="AH68" s="25">
        <v>0</v>
      </c>
      <c r="AI68" s="25">
        <v>0</v>
      </c>
      <c r="AJ68" s="26">
        <f t="shared" si="722"/>
        <v>0</v>
      </c>
      <c r="AK68" s="26">
        <f t="shared" ref="AK68:AL68" si="798">SUM(AE68+AH68)</f>
        <v>0</v>
      </c>
      <c r="AL68" s="26">
        <f t="shared" si="798"/>
        <v>0</v>
      </c>
      <c r="AM68" s="27">
        <f t="shared" si="659"/>
        <v>0</v>
      </c>
      <c r="AN68" s="30">
        <f>April!AT68</f>
        <v>0</v>
      </c>
      <c r="AO68" s="26">
        <f>April!AU68</f>
        <v>0</v>
      </c>
      <c r="AP68" s="26">
        <f t="shared" si="660"/>
        <v>0</v>
      </c>
      <c r="AQ68" s="25">
        <v>0</v>
      </c>
      <c r="AR68" s="25">
        <v>0</v>
      </c>
      <c r="AS68" s="26">
        <f t="shared" si="661"/>
        <v>0</v>
      </c>
      <c r="AT68" s="26">
        <f t="shared" ref="AT68:AU68" si="799">SUM(AN68+AQ68)</f>
        <v>0</v>
      </c>
      <c r="AU68" s="26">
        <f t="shared" si="799"/>
        <v>0</v>
      </c>
      <c r="AV68" s="27">
        <f t="shared" si="663"/>
        <v>0</v>
      </c>
      <c r="AW68" s="28">
        <f>April!BC68</f>
        <v>0</v>
      </c>
      <c r="AX68" s="28">
        <f>April!BD68</f>
        <v>0</v>
      </c>
      <c r="AY68" s="26">
        <f t="shared" si="664"/>
        <v>0</v>
      </c>
      <c r="AZ68" s="25">
        <v>0</v>
      </c>
      <c r="BA68" s="25">
        <v>0</v>
      </c>
      <c r="BB68" s="26">
        <f t="shared" si="665"/>
        <v>0</v>
      </c>
      <c r="BC68" s="26">
        <f t="shared" ref="BC68:BD68" si="800">SUM(AW68+AZ68)</f>
        <v>0</v>
      </c>
      <c r="BD68" s="26">
        <f t="shared" si="800"/>
        <v>0</v>
      </c>
      <c r="BE68" s="27">
        <f t="shared" si="667"/>
        <v>0</v>
      </c>
      <c r="BF68" s="30">
        <f>April!BL68</f>
        <v>0</v>
      </c>
      <c r="BG68" s="26">
        <f>April!BM68</f>
        <v>0</v>
      </c>
      <c r="BH68" s="26">
        <f t="shared" si="668"/>
        <v>0</v>
      </c>
      <c r="BI68" s="48">
        <v>0</v>
      </c>
      <c r="BJ68" s="48">
        <v>0</v>
      </c>
      <c r="BK68" s="26">
        <f t="shared" si="669"/>
        <v>0</v>
      </c>
      <c r="BL68" s="26">
        <f t="shared" ref="BL68:BM68" si="801">SUM(BF68+BI68)</f>
        <v>0</v>
      </c>
      <c r="BM68" s="26">
        <f t="shared" si="801"/>
        <v>0</v>
      </c>
      <c r="BN68" s="27">
        <f t="shared" si="671"/>
        <v>0</v>
      </c>
      <c r="BO68" s="28">
        <f>April!BU68</f>
        <v>0</v>
      </c>
      <c r="BP68" s="28">
        <f>April!BV68</f>
        <v>0</v>
      </c>
      <c r="BQ68" s="26">
        <f t="shared" si="672"/>
        <v>0</v>
      </c>
      <c r="BR68" s="25">
        <v>0</v>
      </c>
      <c r="BS68" s="25">
        <v>0</v>
      </c>
      <c r="BT68" s="26">
        <f t="shared" si="673"/>
        <v>0</v>
      </c>
      <c r="BU68" s="26">
        <f t="shared" ref="BU68:BV68" si="802">SUM(BO68+BR68)</f>
        <v>0</v>
      </c>
      <c r="BV68" s="26">
        <f t="shared" si="802"/>
        <v>0</v>
      </c>
      <c r="BW68" s="27">
        <f t="shared" si="675"/>
        <v>0</v>
      </c>
      <c r="BX68" s="30">
        <f>April!CD68</f>
        <v>0</v>
      </c>
      <c r="BY68" s="26">
        <f>April!CE68</f>
        <v>0</v>
      </c>
      <c r="BZ68" s="26">
        <f t="shared" si="676"/>
        <v>0</v>
      </c>
      <c r="CA68" s="26"/>
      <c r="CB68" s="26"/>
      <c r="CC68" s="26">
        <f t="shared" si="677"/>
        <v>0</v>
      </c>
      <c r="CD68" s="26">
        <f t="shared" ref="CD68:CE68" si="803">SUM(BX68+CA68)</f>
        <v>0</v>
      </c>
      <c r="CE68" s="26">
        <f t="shared" si="803"/>
        <v>0</v>
      </c>
      <c r="CF68" s="27">
        <f t="shared" si="679"/>
        <v>0</v>
      </c>
      <c r="CG68" s="28">
        <f>April!CM68</f>
        <v>0</v>
      </c>
      <c r="CH68" s="28">
        <f>April!CN68</f>
        <v>0</v>
      </c>
      <c r="CI68" s="26">
        <f t="shared" si="680"/>
        <v>0</v>
      </c>
      <c r="CJ68" s="25">
        <v>0</v>
      </c>
      <c r="CK68" s="25">
        <v>0</v>
      </c>
      <c r="CL68" s="26">
        <f t="shared" si="681"/>
        <v>0</v>
      </c>
      <c r="CM68" s="26">
        <f t="shared" ref="CM68:CN68" si="804">SUM(CG68+CJ68)</f>
        <v>0</v>
      </c>
      <c r="CN68" s="26">
        <f t="shared" si="804"/>
        <v>0</v>
      </c>
      <c r="CO68" s="27">
        <f t="shared" si="683"/>
        <v>0</v>
      </c>
      <c r="CP68" s="95">
        <f ca="1">IFERROR(__xludf.DUMMYFUNCTION("""COMPUTED_VALUE"""),0)</f>
        <v>0</v>
      </c>
      <c r="CQ68" s="96">
        <f ca="1">IFERROR(__xludf.DUMMYFUNCTION("""COMPUTED_VALUE"""),0)</f>
        <v>0</v>
      </c>
      <c r="CR68" s="96">
        <f ca="1">IFERROR(__xludf.DUMMYFUNCTION("""COMPUTED_VALUE"""),0)</f>
        <v>0</v>
      </c>
      <c r="CS68" s="100">
        <f ca="1">IFERROR(__xludf.DUMMYFUNCTION("""COMPUTED_VALUE"""),0)</f>
        <v>0</v>
      </c>
      <c r="CT68" s="100">
        <f ca="1">IFERROR(__xludf.DUMMYFUNCTION("""COMPUTED_VALUE"""),0)</f>
        <v>0</v>
      </c>
      <c r="CU68" s="100">
        <f ca="1">IFERROR(__xludf.DUMMYFUNCTION("""COMPUTED_VALUE"""),0)</f>
        <v>0</v>
      </c>
      <c r="CV68" s="96">
        <f ca="1">IFERROR(__xludf.DUMMYFUNCTION("""COMPUTED_VALUE"""),0)</f>
        <v>0</v>
      </c>
      <c r="CW68" s="96">
        <f ca="1">IFERROR(__xludf.DUMMYFUNCTION("""COMPUTED_VALUE"""),0)</f>
        <v>0</v>
      </c>
      <c r="CX68" s="97">
        <f ca="1">IFERROR(__xludf.DUMMYFUNCTION("""COMPUTED_VALUE"""),0)</f>
        <v>0</v>
      </c>
      <c r="CY68" s="28">
        <f>April!DE68</f>
        <v>0</v>
      </c>
      <c r="CZ68" s="28">
        <f>April!DF68</f>
        <v>0</v>
      </c>
      <c r="DA68" s="26">
        <f t="shared" si="684"/>
        <v>0</v>
      </c>
      <c r="DB68" s="25">
        <v>0</v>
      </c>
      <c r="DC68" s="25">
        <v>0</v>
      </c>
      <c r="DD68" s="26">
        <f t="shared" si="685"/>
        <v>0</v>
      </c>
      <c r="DE68" s="26">
        <f t="shared" ref="DE68:DF68" si="805">SUM(CY68+DB68)</f>
        <v>0</v>
      </c>
      <c r="DF68" s="26">
        <f t="shared" si="805"/>
        <v>0</v>
      </c>
      <c r="DG68" s="27">
        <f t="shared" si="687"/>
        <v>0</v>
      </c>
      <c r="DH68" s="30">
        <f>April!DN68</f>
        <v>0</v>
      </c>
      <c r="DI68" s="26">
        <f>April!DO68</f>
        <v>0</v>
      </c>
      <c r="DJ68" s="26">
        <f t="shared" si="688"/>
        <v>0</v>
      </c>
      <c r="DK68" s="26"/>
      <c r="DL68" s="26"/>
      <c r="DM68" s="26">
        <f t="shared" si="689"/>
        <v>0</v>
      </c>
      <c r="DN68" s="26">
        <f t="shared" ref="DN68:DO68" si="806">SUM(DH68+DK68)</f>
        <v>0</v>
      </c>
      <c r="DO68" s="26">
        <f t="shared" si="806"/>
        <v>0</v>
      </c>
      <c r="DP68" s="27">
        <f t="shared" si="691"/>
        <v>0</v>
      </c>
      <c r="DQ68" s="28">
        <f>April!DW68</f>
        <v>0</v>
      </c>
      <c r="DR68" s="28">
        <f>April!DX68</f>
        <v>0</v>
      </c>
      <c r="DS68" s="26">
        <f t="shared" si="692"/>
        <v>0</v>
      </c>
      <c r="DT68" s="68">
        <v>0</v>
      </c>
      <c r="DU68" s="59">
        <v>0</v>
      </c>
      <c r="DV68" s="26">
        <f t="shared" si="693"/>
        <v>0</v>
      </c>
      <c r="DW68" s="26">
        <f t="shared" ref="DW68:DX68" si="807">SUM(DQ68+DT68)</f>
        <v>0</v>
      </c>
      <c r="DX68" s="26">
        <f t="shared" si="807"/>
        <v>0</v>
      </c>
      <c r="DY68" s="27">
        <f t="shared" si="695"/>
        <v>0</v>
      </c>
      <c r="DZ68" s="30">
        <f>April!EF68</f>
        <v>0</v>
      </c>
      <c r="EA68" s="26">
        <f>April!EG68</f>
        <v>0</v>
      </c>
      <c r="EB68" s="26">
        <f t="shared" si="696"/>
        <v>0</v>
      </c>
      <c r="EC68" s="26"/>
      <c r="ED68" s="26"/>
      <c r="EE68" s="26">
        <f t="shared" si="697"/>
        <v>0</v>
      </c>
      <c r="EF68" s="26">
        <f t="shared" ref="EF68:EG68" si="808">SUM(DZ68+EC68)</f>
        <v>0</v>
      </c>
      <c r="EG68" s="26">
        <f t="shared" si="808"/>
        <v>0</v>
      </c>
      <c r="EH68" s="27">
        <f t="shared" si="699"/>
        <v>0</v>
      </c>
      <c r="EI68" s="30">
        <f>April!EO68</f>
        <v>0</v>
      </c>
      <c r="EJ68" s="26">
        <f>April!EP68</f>
        <v>0</v>
      </c>
      <c r="EK68" s="26">
        <f t="shared" si="700"/>
        <v>0</v>
      </c>
      <c r="EL68" s="26"/>
      <c r="EM68" s="26"/>
      <c r="EN68" s="26">
        <f t="shared" si="701"/>
        <v>0</v>
      </c>
      <c r="EO68" s="26">
        <f t="shared" ref="EO68:EP68" si="809">SUM(EI68+EL68)</f>
        <v>0</v>
      </c>
      <c r="EP68" s="26">
        <f t="shared" si="809"/>
        <v>0</v>
      </c>
      <c r="EQ68" s="27">
        <f t="shared" si="703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30">
        <f>April!J69</f>
        <v>290</v>
      </c>
      <c r="E69" s="26">
        <f>April!K69</f>
        <v>420</v>
      </c>
      <c r="F69" s="26">
        <f t="shared" si="645"/>
        <v>710</v>
      </c>
      <c r="G69" s="48">
        <v>0</v>
      </c>
      <c r="H69" s="46">
        <v>1</v>
      </c>
      <c r="I69" s="26">
        <f t="shared" si="646"/>
        <v>1</v>
      </c>
      <c r="J69" s="26">
        <f t="shared" ref="J69:K69" si="810">SUM(D69+G69)</f>
        <v>290</v>
      </c>
      <c r="K69" s="26">
        <f t="shared" si="810"/>
        <v>421</v>
      </c>
      <c r="L69" s="27">
        <f t="shared" si="648"/>
        <v>711</v>
      </c>
      <c r="M69" s="28">
        <f>April!S69</f>
        <v>283</v>
      </c>
      <c r="N69" s="26">
        <f>April!T69</f>
        <v>653</v>
      </c>
      <c r="O69" s="26">
        <f t="shared" si="649"/>
        <v>936</v>
      </c>
      <c r="P69" s="25">
        <v>0</v>
      </c>
      <c r="Q69" s="25">
        <v>24</v>
      </c>
      <c r="R69" s="26">
        <f t="shared" si="650"/>
        <v>24</v>
      </c>
      <c r="S69" s="26">
        <f t="shared" ref="S69:T69" si="811">SUM(M69+P69)</f>
        <v>283</v>
      </c>
      <c r="T69" s="26">
        <f t="shared" si="811"/>
        <v>677</v>
      </c>
      <c r="U69" s="27">
        <f t="shared" si="652"/>
        <v>960</v>
      </c>
      <c r="V69" s="28">
        <f>April!AB69</f>
        <v>174</v>
      </c>
      <c r="W69" s="28">
        <f>April!AC69</f>
        <v>249</v>
      </c>
      <c r="X69" s="26">
        <f t="shared" si="653"/>
        <v>423</v>
      </c>
      <c r="Y69" s="26"/>
      <c r="Z69" s="48">
        <v>1</v>
      </c>
      <c r="AA69" s="26">
        <f t="shared" si="654"/>
        <v>1</v>
      </c>
      <c r="AB69" s="26">
        <f t="shared" ref="AB69:AC69" si="812">SUM(V69+Y69)</f>
        <v>174</v>
      </c>
      <c r="AC69" s="26">
        <f t="shared" si="812"/>
        <v>250</v>
      </c>
      <c r="AD69" s="27">
        <f t="shared" si="656"/>
        <v>424</v>
      </c>
      <c r="AE69" s="28">
        <f>April!AK69</f>
        <v>195</v>
      </c>
      <c r="AF69" s="28">
        <f>April!AL69</f>
        <v>306</v>
      </c>
      <c r="AG69" s="26">
        <f t="shared" si="657"/>
        <v>501</v>
      </c>
      <c r="AH69" s="25">
        <v>1</v>
      </c>
      <c r="AI69" s="25">
        <v>9</v>
      </c>
      <c r="AJ69" s="26">
        <f t="shared" si="722"/>
        <v>10</v>
      </c>
      <c r="AK69" s="26">
        <f t="shared" ref="AK69:AL69" si="813">SUM(AE69+AH69)</f>
        <v>196</v>
      </c>
      <c r="AL69" s="26">
        <f t="shared" si="813"/>
        <v>315</v>
      </c>
      <c r="AM69" s="27">
        <f t="shared" si="659"/>
        <v>511</v>
      </c>
      <c r="AN69" s="30">
        <f>April!AT69</f>
        <v>226</v>
      </c>
      <c r="AO69" s="26">
        <f>April!AU69</f>
        <v>296</v>
      </c>
      <c r="AP69" s="26">
        <f t="shared" si="660"/>
        <v>522</v>
      </c>
      <c r="AQ69" s="25">
        <v>0</v>
      </c>
      <c r="AR69" s="25">
        <v>0</v>
      </c>
      <c r="AS69" s="26">
        <f t="shared" si="661"/>
        <v>0</v>
      </c>
      <c r="AT69" s="26">
        <f t="shared" ref="AT69:AU69" si="814">SUM(AN69+AQ69)</f>
        <v>226</v>
      </c>
      <c r="AU69" s="26">
        <f t="shared" si="814"/>
        <v>296</v>
      </c>
      <c r="AV69" s="27">
        <f t="shared" si="663"/>
        <v>522</v>
      </c>
      <c r="AW69" s="28">
        <f>April!BC69</f>
        <v>148</v>
      </c>
      <c r="AX69" s="28">
        <f>April!BD69</f>
        <v>202</v>
      </c>
      <c r="AY69" s="26">
        <f t="shared" si="664"/>
        <v>350</v>
      </c>
      <c r="AZ69" s="25">
        <v>0</v>
      </c>
      <c r="BA69" s="25">
        <v>1</v>
      </c>
      <c r="BB69" s="26">
        <f t="shared" si="665"/>
        <v>1</v>
      </c>
      <c r="BC69" s="26">
        <f t="shared" ref="BC69:BD69" si="815">SUM(AW69+AZ69)</f>
        <v>148</v>
      </c>
      <c r="BD69" s="26">
        <f t="shared" si="815"/>
        <v>203</v>
      </c>
      <c r="BE69" s="27">
        <f t="shared" si="667"/>
        <v>351</v>
      </c>
      <c r="BF69" s="30">
        <f>April!BL69</f>
        <v>692</v>
      </c>
      <c r="BG69" s="26">
        <f>April!BM69</f>
        <v>755</v>
      </c>
      <c r="BH69" s="26">
        <f t="shared" si="668"/>
        <v>1447</v>
      </c>
      <c r="BI69" s="48">
        <v>2</v>
      </c>
      <c r="BJ69" s="46">
        <v>8</v>
      </c>
      <c r="BK69" s="26">
        <f t="shared" si="669"/>
        <v>10</v>
      </c>
      <c r="BL69" s="26">
        <f t="shared" ref="BL69:BM69" si="816">SUM(BF69+BI69)</f>
        <v>694</v>
      </c>
      <c r="BM69" s="26">
        <f t="shared" si="816"/>
        <v>763</v>
      </c>
      <c r="BN69" s="27">
        <f t="shared" si="671"/>
        <v>1457</v>
      </c>
      <c r="BO69" s="28">
        <f>April!BU69</f>
        <v>0</v>
      </c>
      <c r="BP69" s="28">
        <f>April!BV69</f>
        <v>0</v>
      </c>
      <c r="BQ69" s="26">
        <f t="shared" si="672"/>
        <v>0</v>
      </c>
      <c r="BR69" s="25">
        <v>0</v>
      </c>
      <c r="BS69" s="25">
        <v>0</v>
      </c>
      <c r="BT69" s="26">
        <f t="shared" si="673"/>
        <v>0</v>
      </c>
      <c r="BU69" s="26">
        <f t="shared" ref="BU69:BV69" si="817">SUM(BO69+BR69)</f>
        <v>0</v>
      </c>
      <c r="BV69" s="26">
        <f t="shared" si="817"/>
        <v>0</v>
      </c>
      <c r="BW69" s="27">
        <f t="shared" si="675"/>
        <v>0</v>
      </c>
      <c r="BX69" s="30">
        <f>April!CD69</f>
        <v>335</v>
      </c>
      <c r="BY69" s="26">
        <f>April!CE69</f>
        <v>560</v>
      </c>
      <c r="BZ69" s="26">
        <f t="shared" si="676"/>
        <v>895</v>
      </c>
      <c r="CA69" s="25">
        <v>3</v>
      </c>
      <c r="CB69" s="25">
        <v>6</v>
      </c>
      <c r="CC69" s="26">
        <f t="shared" si="677"/>
        <v>9</v>
      </c>
      <c r="CD69" s="26">
        <f t="shared" ref="CD69:CE69" si="818">SUM(BX69+CA69)</f>
        <v>338</v>
      </c>
      <c r="CE69" s="26">
        <f t="shared" si="818"/>
        <v>566</v>
      </c>
      <c r="CF69" s="27">
        <f t="shared" si="679"/>
        <v>904</v>
      </c>
      <c r="CG69" s="28">
        <f>April!CM69</f>
        <v>14</v>
      </c>
      <c r="CH69" s="28">
        <f>April!CN69</f>
        <v>36</v>
      </c>
      <c r="CI69" s="26">
        <f t="shared" si="680"/>
        <v>50</v>
      </c>
      <c r="CJ69" s="25">
        <v>0</v>
      </c>
      <c r="CK69" s="25">
        <v>1</v>
      </c>
      <c r="CL69" s="26">
        <f t="shared" si="681"/>
        <v>1</v>
      </c>
      <c r="CM69" s="26">
        <f t="shared" ref="CM69:CN69" si="819">SUM(CG69+CJ69)</f>
        <v>14</v>
      </c>
      <c r="CN69" s="26">
        <f t="shared" si="819"/>
        <v>37</v>
      </c>
      <c r="CO69" s="27">
        <f t="shared" si="683"/>
        <v>51</v>
      </c>
      <c r="CP69" s="95">
        <f ca="1">IFERROR(__xludf.DUMMYFUNCTION("""COMPUTED_VALUE"""),522)</f>
        <v>522</v>
      </c>
      <c r="CQ69" s="96">
        <f ca="1">IFERROR(__xludf.DUMMYFUNCTION("""COMPUTED_VALUE"""),766)</f>
        <v>766</v>
      </c>
      <c r="CR69" s="96">
        <f ca="1">IFERROR(__xludf.DUMMYFUNCTION("""COMPUTED_VALUE"""),1288)</f>
        <v>1288</v>
      </c>
      <c r="CS69" s="100">
        <f ca="1">IFERROR(__xludf.DUMMYFUNCTION("""COMPUTED_VALUE"""),14)</f>
        <v>14</v>
      </c>
      <c r="CT69" s="100">
        <f ca="1">IFERROR(__xludf.DUMMYFUNCTION("""COMPUTED_VALUE"""),19)</f>
        <v>19</v>
      </c>
      <c r="CU69" s="100">
        <f ca="1">IFERROR(__xludf.DUMMYFUNCTION("""COMPUTED_VALUE"""),33)</f>
        <v>33</v>
      </c>
      <c r="CV69" s="96">
        <f ca="1">IFERROR(__xludf.DUMMYFUNCTION("""COMPUTED_VALUE"""),536)</f>
        <v>536</v>
      </c>
      <c r="CW69" s="96">
        <f ca="1">IFERROR(__xludf.DUMMYFUNCTION("""COMPUTED_VALUE"""),785)</f>
        <v>785</v>
      </c>
      <c r="CX69" s="97">
        <f ca="1">IFERROR(__xludf.DUMMYFUNCTION("""COMPUTED_VALUE"""),1321)</f>
        <v>1321</v>
      </c>
      <c r="CY69" s="28">
        <f>April!DE69</f>
        <v>222</v>
      </c>
      <c r="CZ69" s="28">
        <f>April!DF69</f>
        <v>390</v>
      </c>
      <c r="DA69" s="26">
        <f t="shared" si="684"/>
        <v>612</v>
      </c>
      <c r="DB69" s="25">
        <v>2</v>
      </c>
      <c r="DC69" s="25">
        <v>3</v>
      </c>
      <c r="DD69" s="26">
        <f t="shared" si="685"/>
        <v>5</v>
      </c>
      <c r="DE69" s="26">
        <f t="shared" ref="DE69:DF69" si="820">SUM(CY69+DB69)</f>
        <v>224</v>
      </c>
      <c r="DF69" s="26">
        <f t="shared" si="820"/>
        <v>393</v>
      </c>
      <c r="DG69" s="27">
        <f t="shared" si="687"/>
        <v>617</v>
      </c>
      <c r="DH69" s="30">
        <f>April!DN69</f>
        <v>47</v>
      </c>
      <c r="DI69" s="26">
        <f>April!DO69</f>
        <v>115</v>
      </c>
      <c r="DJ69" s="26">
        <f t="shared" si="688"/>
        <v>162</v>
      </c>
      <c r="DK69" s="26"/>
      <c r="DL69" s="26"/>
      <c r="DM69" s="26">
        <f t="shared" si="689"/>
        <v>0</v>
      </c>
      <c r="DN69" s="26">
        <f t="shared" ref="DN69:DO69" si="821">SUM(DH69+DK69)</f>
        <v>47</v>
      </c>
      <c r="DO69" s="26">
        <f t="shared" si="821"/>
        <v>115</v>
      </c>
      <c r="DP69" s="27">
        <f t="shared" si="691"/>
        <v>162</v>
      </c>
      <c r="DQ69" s="28">
        <f>April!DW69</f>
        <v>498</v>
      </c>
      <c r="DR69" s="28">
        <f>April!DX69</f>
        <v>729</v>
      </c>
      <c r="DS69" s="26">
        <f t="shared" si="692"/>
        <v>1227</v>
      </c>
      <c r="DT69" s="25">
        <v>0</v>
      </c>
      <c r="DU69" s="25">
        <v>1</v>
      </c>
      <c r="DV69" s="26">
        <f t="shared" si="693"/>
        <v>1</v>
      </c>
      <c r="DW69" s="26">
        <f t="shared" ref="DW69:DX69" si="822">SUM(DQ69+DT69)</f>
        <v>498</v>
      </c>
      <c r="DX69" s="26">
        <f t="shared" si="822"/>
        <v>730</v>
      </c>
      <c r="DY69" s="27">
        <f t="shared" si="695"/>
        <v>1228</v>
      </c>
      <c r="DZ69" s="30">
        <f>April!EF69</f>
        <v>0</v>
      </c>
      <c r="EA69" s="26">
        <f>April!EG69</f>
        <v>0</v>
      </c>
      <c r="EB69" s="26">
        <f t="shared" si="696"/>
        <v>0</v>
      </c>
      <c r="EC69" s="26"/>
      <c r="ED69" s="26"/>
      <c r="EE69" s="26">
        <f t="shared" si="697"/>
        <v>0</v>
      </c>
      <c r="EF69" s="26">
        <f t="shared" ref="EF69:EG69" si="823">SUM(DZ69+EC69)</f>
        <v>0</v>
      </c>
      <c r="EG69" s="26">
        <f t="shared" si="823"/>
        <v>0</v>
      </c>
      <c r="EH69" s="27">
        <f t="shared" si="699"/>
        <v>0</v>
      </c>
      <c r="EI69" s="30">
        <f>April!EO69</f>
        <v>559</v>
      </c>
      <c r="EJ69" s="26">
        <f>April!EP69</f>
        <v>741</v>
      </c>
      <c r="EK69" s="26">
        <f t="shared" si="700"/>
        <v>1300</v>
      </c>
      <c r="EL69" s="25">
        <v>9</v>
      </c>
      <c r="EM69" s="25">
        <v>15</v>
      </c>
      <c r="EN69" s="26">
        <f t="shared" si="701"/>
        <v>24</v>
      </c>
      <c r="EO69" s="26">
        <f t="shared" ref="EO69:EP69" si="824">SUM(EI69+EL69)</f>
        <v>568</v>
      </c>
      <c r="EP69" s="26">
        <f t="shared" si="824"/>
        <v>756</v>
      </c>
      <c r="EQ69" s="27">
        <f t="shared" si="703"/>
        <v>1324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270">
        <f>April!S70</f>
        <v>0</v>
      </c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6"/>
    </row>
    <row r="71" spans="1:156" ht="14">
      <c r="A71" s="276" t="s">
        <v>86</v>
      </c>
      <c r="B71" s="256"/>
      <c r="C71" s="52" t="s">
        <v>87</v>
      </c>
      <c r="D71" s="40"/>
      <c r="E71" s="41"/>
      <c r="F71" s="41"/>
      <c r="G71" s="41"/>
      <c r="H71" s="41"/>
      <c r="I71" s="41"/>
      <c r="J71" s="41"/>
      <c r="K71" s="41"/>
      <c r="L71" s="41"/>
      <c r="M71" s="28">
        <f>April!S71</f>
        <v>0</v>
      </c>
      <c r="N71" s="26">
        <f>April!T71</f>
        <v>0</v>
      </c>
      <c r="O71" s="41"/>
      <c r="P71" s="41"/>
      <c r="Q71" s="41"/>
      <c r="R71" s="41"/>
      <c r="S71" s="41"/>
      <c r="T71" s="41"/>
      <c r="U71" s="41"/>
      <c r="V71" s="28">
        <f>April!AB71</f>
        <v>0</v>
      </c>
      <c r="W71" s="28">
        <f>April!AC71</f>
        <v>0</v>
      </c>
      <c r="X71" s="41"/>
      <c r="Y71" s="41"/>
      <c r="Z71" s="41"/>
      <c r="AA71" s="41"/>
      <c r="AB71" s="41"/>
      <c r="AC71" s="41"/>
      <c r="AD71" s="41"/>
      <c r="AE71" s="28">
        <f>April!AK71</f>
        <v>0</v>
      </c>
      <c r="AF71" s="28">
        <f>April!AL71</f>
        <v>0</v>
      </c>
      <c r="AG71" s="41"/>
      <c r="AH71" s="41"/>
      <c r="AI71" s="41"/>
      <c r="AJ71" s="41"/>
      <c r="AK71" s="41"/>
      <c r="AL71" s="41"/>
      <c r="AM71" s="41"/>
      <c r="AN71" s="30">
        <f>April!AT71</f>
        <v>0</v>
      </c>
      <c r="AO71" s="26">
        <f>April!AU71</f>
        <v>0</v>
      </c>
      <c r="AP71" s="41"/>
      <c r="AQ71" s="41"/>
      <c r="AR71" s="41"/>
      <c r="AS71" s="41"/>
      <c r="AT71" s="41"/>
      <c r="AU71" s="41"/>
      <c r="AV71" s="41"/>
      <c r="AW71" s="28">
        <f>April!BC71</f>
        <v>0</v>
      </c>
      <c r="AX71" s="28">
        <f>April!BD71</f>
        <v>0</v>
      </c>
      <c r="AY71" s="41"/>
      <c r="AZ71" s="41"/>
      <c r="BA71" s="41"/>
      <c r="BB71" s="41"/>
      <c r="BC71" s="41"/>
      <c r="BD71" s="41"/>
      <c r="BE71" s="41"/>
      <c r="BF71" s="30">
        <f>April!BL71</f>
        <v>0</v>
      </c>
      <c r="BG71" s="26">
        <f>April!BM71</f>
        <v>0</v>
      </c>
      <c r="BH71" s="41"/>
      <c r="BI71" s="41"/>
      <c r="BJ71" s="41"/>
      <c r="BK71" s="41"/>
      <c r="BL71" s="41"/>
      <c r="BM71" s="41"/>
      <c r="BN71" s="41"/>
      <c r="BO71" s="28">
        <f>April!BU71</f>
        <v>0</v>
      </c>
      <c r="BP71" s="28">
        <f>April!BV71</f>
        <v>0</v>
      </c>
      <c r="BQ71" s="41"/>
      <c r="BR71" s="41"/>
      <c r="BS71" s="41"/>
      <c r="BT71" s="41"/>
      <c r="BU71" s="41"/>
      <c r="BV71" s="41"/>
      <c r="BW71" s="41"/>
      <c r="BX71" s="30">
        <f>April!CD71</f>
        <v>0</v>
      </c>
      <c r="BY71" s="26">
        <f>April!CE71</f>
        <v>0</v>
      </c>
      <c r="BZ71" s="41"/>
      <c r="CA71" s="41"/>
      <c r="CB71" s="41"/>
      <c r="CC71" s="41"/>
      <c r="CD71" s="41"/>
      <c r="CE71" s="41"/>
      <c r="CF71" s="41"/>
      <c r="CG71" s="28">
        <f>April!CM71</f>
        <v>0</v>
      </c>
      <c r="CH71" s="28">
        <f>April!CN71</f>
        <v>0</v>
      </c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28">
        <f>April!DE71</f>
        <v>0</v>
      </c>
      <c r="CZ71" s="28">
        <f>April!DF71</f>
        <v>0</v>
      </c>
      <c r="DA71" s="41"/>
      <c r="DB71" s="41"/>
      <c r="DC71" s="41"/>
      <c r="DD71" s="41"/>
      <c r="DE71" s="41"/>
      <c r="DF71" s="41"/>
      <c r="DG71" s="41"/>
      <c r="DH71" s="30">
        <f>April!DN71</f>
        <v>0</v>
      </c>
      <c r="DI71" s="26">
        <f>April!DO71</f>
        <v>0</v>
      </c>
      <c r="DJ71" s="41"/>
      <c r="DK71" s="41"/>
      <c r="DL71" s="41"/>
      <c r="DM71" s="41"/>
      <c r="DN71" s="41"/>
      <c r="DO71" s="41"/>
      <c r="DP71" s="41"/>
      <c r="DQ71" s="28">
        <f>April!DW71</f>
        <v>0</v>
      </c>
      <c r="DR71" s="28">
        <f>April!DX71</f>
        <v>0</v>
      </c>
      <c r="DS71" s="41"/>
      <c r="DT71" s="41"/>
      <c r="DU71" s="41"/>
      <c r="DV71" s="41"/>
      <c r="DW71" s="41"/>
      <c r="DX71" s="41"/>
      <c r="DY71" s="41"/>
      <c r="DZ71" s="30">
        <f>April!EF71</f>
        <v>0</v>
      </c>
      <c r="EA71" s="26">
        <f>April!EG71</f>
        <v>0</v>
      </c>
      <c r="EB71" s="41"/>
      <c r="EC71" s="41"/>
      <c r="ED71" s="41"/>
      <c r="EE71" s="41"/>
      <c r="EF71" s="41"/>
      <c r="EG71" s="41"/>
      <c r="EH71" s="41"/>
      <c r="EI71" s="30">
        <f>April!EO71</f>
        <v>0</v>
      </c>
      <c r="EJ71" s="26">
        <f>April!EP71</f>
        <v>0</v>
      </c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28"/>
    </row>
    <row r="72" spans="1:156" ht="14">
      <c r="A72" s="45" t="s">
        <v>86</v>
      </c>
      <c r="B72" s="46">
        <v>1</v>
      </c>
      <c r="C72" s="57" t="s">
        <v>88</v>
      </c>
      <c r="D72" s="30">
        <f>April!J72</f>
        <v>0</v>
      </c>
      <c r="E72" s="26">
        <f>April!K72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5">SUM(D72+G72)</f>
        <v>0</v>
      </c>
      <c r="K72" s="26">
        <f t="shared" si="825"/>
        <v>0</v>
      </c>
      <c r="L72" s="27">
        <f>SUM(J72:K72)</f>
        <v>0</v>
      </c>
      <c r="M72" s="28">
        <f>April!S72</f>
        <v>13</v>
      </c>
      <c r="N72" s="26">
        <f>April!T72</f>
        <v>67</v>
      </c>
      <c r="O72" s="26">
        <f>SUM(M72:N72)</f>
        <v>80</v>
      </c>
      <c r="P72" s="25">
        <v>3</v>
      </c>
      <c r="Q72" s="25">
        <v>13</v>
      </c>
      <c r="R72" s="26">
        <f>SUM(P72:Q72)</f>
        <v>16</v>
      </c>
      <c r="S72" s="26">
        <f t="shared" ref="S72:T72" si="826">SUM(M72+P72)</f>
        <v>16</v>
      </c>
      <c r="T72" s="26">
        <f t="shared" si="826"/>
        <v>80</v>
      </c>
      <c r="U72" s="27">
        <f>SUM(S72:T72)</f>
        <v>96</v>
      </c>
      <c r="V72" s="28">
        <f>April!AB72</f>
        <v>23</v>
      </c>
      <c r="W72" s="28">
        <f>April!AC72</f>
        <v>17</v>
      </c>
      <c r="X72" s="26">
        <f>SUM(V72:W72)</f>
        <v>40</v>
      </c>
      <c r="Y72" s="26"/>
      <c r="Z72" s="26"/>
      <c r="AA72" s="26">
        <f>SUM(Y72:Z72)</f>
        <v>0</v>
      </c>
      <c r="AB72" s="26">
        <f t="shared" ref="AB72:AC72" si="827">SUM(V72+Y72)</f>
        <v>23</v>
      </c>
      <c r="AC72" s="26">
        <f t="shared" si="827"/>
        <v>17</v>
      </c>
      <c r="AD72" s="27">
        <f>SUM(AB72:AC72)</f>
        <v>40</v>
      </c>
      <c r="AE72" s="28">
        <f>April!AK72</f>
        <v>112</v>
      </c>
      <c r="AF72" s="28">
        <f>April!AL72</f>
        <v>121</v>
      </c>
      <c r="AG72" s="26">
        <f>SUM(AE72:AF72)</f>
        <v>233</v>
      </c>
      <c r="AH72" s="25">
        <v>11</v>
      </c>
      <c r="AI72" s="25">
        <v>14</v>
      </c>
      <c r="AJ72" s="26">
        <f>SUM(AH72:AI72)</f>
        <v>25</v>
      </c>
      <c r="AK72" s="26">
        <f t="shared" ref="AK72:AL72" si="828">SUM(AE72+AH72)</f>
        <v>123</v>
      </c>
      <c r="AL72" s="26">
        <f t="shared" si="828"/>
        <v>135</v>
      </c>
      <c r="AM72" s="27">
        <f>SUM(AK72:AL72)</f>
        <v>258</v>
      </c>
      <c r="AN72" s="30">
        <f>April!AT72</f>
        <v>150</v>
      </c>
      <c r="AO72" s="26">
        <f>April!AU72</f>
        <v>211</v>
      </c>
      <c r="AP72" s="26">
        <f>SUM(AN72:AO72)</f>
        <v>361</v>
      </c>
      <c r="AQ72" s="25">
        <v>12</v>
      </c>
      <c r="AR72" s="25">
        <v>1</v>
      </c>
      <c r="AS72" s="26">
        <f>SUM(AQ72:AR72)</f>
        <v>13</v>
      </c>
      <c r="AT72" s="26">
        <f t="shared" ref="AT72:AU72" si="829">SUM(AN72+AQ72)</f>
        <v>162</v>
      </c>
      <c r="AU72" s="26">
        <f t="shared" si="829"/>
        <v>212</v>
      </c>
      <c r="AV72" s="27">
        <f>SUM(AT72:AU72)</f>
        <v>374</v>
      </c>
      <c r="AW72" s="28">
        <f>April!BC72</f>
        <v>80</v>
      </c>
      <c r="AX72" s="28">
        <f>April!BD72</f>
        <v>129</v>
      </c>
      <c r="AY72" s="26">
        <f>SUM(AW72:AX72)</f>
        <v>209</v>
      </c>
      <c r="AZ72" s="25">
        <v>11</v>
      </c>
      <c r="BA72" s="25">
        <v>6</v>
      </c>
      <c r="BB72" s="26">
        <f>SUM(AZ72:BA72)</f>
        <v>17</v>
      </c>
      <c r="BC72" s="26">
        <f t="shared" ref="BC72:BD72" si="830">SUM(AW72+AZ72)</f>
        <v>91</v>
      </c>
      <c r="BD72" s="26">
        <f t="shared" si="830"/>
        <v>135</v>
      </c>
      <c r="BE72" s="27">
        <f>SUM(BC72:BD72)</f>
        <v>226</v>
      </c>
      <c r="BF72" s="30">
        <f>April!BL72</f>
        <v>67</v>
      </c>
      <c r="BG72" s="26">
        <f>April!BM72</f>
        <v>65</v>
      </c>
      <c r="BH72" s="26">
        <f>SUM(BF72:BG72)</f>
        <v>132</v>
      </c>
      <c r="BI72" s="48">
        <v>13</v>
      </c>
      <c r="BJ72" s="46">
        <v>17</v>
      </c>
      <c r="BK72" s="26">
        <f>SUM(BI72:BJ72)</f>
        <v>30</v>
      </c>
      <c r="BL72" s="26">
        <f t="shared" ref="BL72:BM72" si="831">SUM(BF72+BI72)</f>
        <v>80</v>
      </c>
      <c r="BM72" s="26">
        <f t="shared" si="831"/>
        <v>82</v>
      </c>
      <c r="BN72" s="27">
        <f>SUM(BL72:BM72)</f>
        <v>162</v>
      </c>
      <c r="BO72" s="28">
        <f>April!BU72</f>
        <v>75</v>
      </c>
      <c r="BP72" s="28">
        <f>April!BV72</f>
        <v>94</v>
      </c>
      <c r="BQ72" s="26">
        <f>SUM(BO72:BP72)</f>
        <v>169</v>
      </c>
      <c r="BR72" s="25">
        <v>1</v>
      </c>
      <c r="BS72" s="25">
        <v>9</v>
      </c>
      <c r="BT72" s="26">
        <f>SUM(BR72:BS72)</f>
        <v>10</v>
      </c>
      <c r="BU72" s="26">
        <f t="shared" ref="BU72:BV72" si="832">SUM(BO72+BR72)</f>
        <v>76</v>
      </c>
      <c r="BV72" s="26">
        <f t="shared" si="832"/>
        <v>103</v>
      </c>
      <c r="BW72" s="27">
        <f>SUM(BU72:BV72)</f>
        <v>179</v>
      </c>
      <c r="BX72" s="30">
        <f>April!CD72</f>
        <v>0</v>
      </c>
      <c r="BY72" s="26">
        <f>April!CE72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3">SUM(BX72+CA72)</f>
        <v>0</v>
      </c>
      <c r="CE72" s="26">
        <f t="shared" si="833"/>
        <v>0</v>
      </c>
      <c r="CF72" s="27">
        <f>SUM(CD72:CE72)</f>
        <v>0</v>
      </c>
      <c r="CG72" s="28">
        <f>April!CM72</f>
        <v>19</v>
      </c>
      <c r="CH72" s="28">
        <f>April!CN72</f>
        <v>35</v>
      </c>
      <c r="CI72" s="26">
        <f>SUM(CG72:CH72)</f>
        <v>54</v>
      </c>
      <c r="CJ72" s="25">
        <v>30</v>
      </c>
      <c r="CK72" s="25">
        <v>69</v>
      </c>
      <c r="CL72" s="26">
        <f>SUM(CJ72:CK72)</f>
        <v>99</v>
      </c>
      <c r="CM72" s="26">
        <f t="shared" ref="CM72:CN72" si="834">SUM(CG72+CJ72)</f>
        <v>49</v>
      </c>
      <c r="CN72" s="26">
        <f t="shared" si="834"/>
        <v>104</v>
      </c>
      <c r="CO72" s="27">
        <f>SUM(CM72:CN72)</f>
        <v>153</v>
      </c>
      <c r="CP72" s="95">
        <f ca="1">IFERROR(__xludf.DUMMYFUNCTION("""COMPUTED_VALUE"""),189)</f>
        <v>189</v>
      </c>
      <c r="CQ72" s="96">
        <f ca="1">IFERROR(__xludf.DUMMYFUNCTION("""COMPUTED_VALUE"""),249)</f>
        <v>249</v>
      </c>
      <c r="CR72" s="96">
        <f ca="1">IFERROR(__xludf.DUMMYFUNCTION("""COMPUTED_VALUE"""),438)</f>
        <v>438</v>
      </c>
      <c r="CS72" s="100">
        <f ca="1">IFERROR(__xludf.DUMMYFUNCTION("""COMPUTED_VALUE"""),8)</f>
        <v>8</v>
      </c>
      <c r="CT72" s="100">
        <f ca="1">IFERROR(__xludf.DUMMYFUNCTION("""COMPUTED_VALUE"""),13)</f>
        <v>13</v>
      </c>
      <c r="CU72" s="100">
        <f ca="1">IFERROR(__xludf.DUMMYFUNCTION("""COMPUTED_VALUE"""),21)</f>
        <v>21</v>
      </c>
      <c r="CV72" s="96">
        <f ca="1">IFERROR(__xludf.DUMMYFUNCTION("""COMPUTED_VALUE"""),197)</f>
        <v>197</v>
      </c>
      <c r="CW72" s="96">
        <f ca="1">IFERROR(__xludf.DUMMYFUNCTION("""COMPUTED_VALUE"""),262)</f>
        <v>262</v>
      </c>
      <c r="CX72" s="97">
        <f ca="1">IFERROR(__xludf.DUMMYFUNCTION("""COMPUTED_VALUE"""),459)</f>
        <v>459</v>
      </c>
      <c r="CY72" s="28">
        <f>April!DE72</f>
        <v>85</v>
      </c>
      <c r="CZ72" s="28">
        <f>April!DF72</f>
        <v>135</v>
      </c>
      <c r="DA72" s="26">
        <f>SUM(CY72:CZ72)</f>
        <v>220</v>
      </c>
      <c r="DB72" s="25">
        <v>23</v>
      </c>
      <c r="DC72" s="25">
        <v>6</v>
      </c>
      <c r="DD72" s="26">
        <f>SUM(DB72:DC72)</f>
        <v>29</v>
      </c>
      <c r="DE72" s="26">
        <f t="shared" ref="DE72:DF72" si="835">SUM(CY72+DB72)</f>
        <v>108</v>
      </c>
      <c r="DF72" s="26">
        <f t="shared" si="835"/>
        <v>141</v>
      </c>
      <c r="DG72" s="27">
        <f>SUM(DE72:DF72)</f>
        <v>249</v>
      </c>
      <c r="DH72" s="30">
        <f>April!DN72</f>
        <v>116</v>
      </c>
      <c r="DI72" s="26">
        <f>April!DO72</f>
        <v>231</v>
      </c>
      <c r="DJ72" s="26">
        <f>SUM(DH72:DI72)</f>
        <v>347</v>
      </c>
      <c r="DK72" s="117">
        <v>27</v>
      </c>
      <c r="DL72" s="118">
        <v>35</v>
      </c>
      <c r="DM72" s="26">
        <f>SUM(DK72:DL72)</f>
        <v>62</v>
      </c>
      <c r="DN72" s="26">
        <f t="shared" ref="DN72:DO72" si="836">SUM(DH72+DK72)</f>
        <v>143</v>
      </c>
      <c r="DO72" s="26">
        <f t="shared" si="836"/>
        <v>266</v>
      </c>
      <c r="DP72" s="27">
        <f>SUM(DN72:DO72)</f>
        <v>409</v>
      </c>
      <c r="DQ72" s="28">
        <f>April!DW72</f>
        <v>81</v>
      </c>
      <c r="DR72" s="28">
        <f>April!DX72</f>
        <v>116</v>
      </c>
      <c r="DS72" s="26">
        <f>SUM(DQ72:DR72)</f>
        <v>197</v>
      </c>
      <c r="DT72" s="25">
        <v>11</v>
      </c>
      <c r="DU72" s="25">
        <v>27</v>
      </c>
      <c r="DV72" s="26">
        <f>SUM(DT72:DU72)</f>
        <v>38</v>
      </c>
      <c r="DW72" s="26">
        <f t="shared" ref="DW72:DX72" si="837">SUM(DQ72+DT72)</f>
        <v>92</v>
      </c>
      <c r="DX72" s="26">
        <f t="shared" si="837"/>
        <v>143</v>
      </c>
      <c r="DY72" s="27">
        <f>SUM(DW72:DX72)</f>
        <v>235</v>
      </c>
      <c r="DZ72" s="30">
        <f>April!EF72</f>
        <v>11</v>
      </c>
      <c r="EA72" s="26">
        <f>April!EG72</f>
        <v>11</v>
      </c>
      <c r="EB72" s="26">
        <f>SUM(DZ72:EA72)</f>
        <v>22</v>
      </c>
      <c r="EC72" s="26"/>
      <c r="ED72" s="25">
        <v>2</v>
      </c>
      <c r="EE72" s="26">
        <f>SUM(EC72:ED72)</f>
        <v>2</v>
      </c>
      <c r="EF72" s="26">
        <f t="shared" ref="EF72:EG72" si="838">SUM(DZ72+EC72)</f>
        <v>11</v>
      </c>
      <c r="EG72" s="26">
        <f t="shared" si="838"/>
        <v>13</v>
      </c>
      <c r="EH72" s="27">
        <f>SUM(EF72:EG72)</f>
        <v>24</v>
      </c>
      <c r="EI72" s="30">
        <f>April!EO72</f>
        <v>87</v>
      </c>
      <c r="EJ72" s="26">
        <f>April!EP72</f>
        <v>134</v>
      </c>
      <c r="EK72" s="26">
        <f>SUM(EI72:EJ72)</f>
        <v>221</v>
      </c>
      <c r="EL72" s="25">
        <v>11</v>
      </c>
      <c r="EM72" s="25">
        <v>10</v>
      </c>
      <c r="EN72" s="26">
        <f>SUM(EL72:EM72)</f>
        <v>21</v>
      </c>
      <c r="EO72" s="26">
        <f t="shared" ref="EO72:EP72" si="839">SUM(EI72+EL72)</f>
        <v>98</v>
      </c>
      <c r="EP72" s="26">
        <f t="shared" si="839"/>
        <v>144</v>
      </c>
      <c r="EQ72" s="27">
        <f>SUM(EO72:EP72)</f>
        <v>242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40"/>
      <c r="E73" s="41"/>
      <c r="F73" s="41"/>
      <c r="G73" s="41"/>
      <c r="H73" s="41"/>
      <c r="I73" s="41"/>
      <c r="J73" s="41"/>
      <c r="K73" s="41"/>
      <c r="L73" s="41"/>
      <c r="M73" s="28">
        <f>April!S73</f>
        <v>0</v>
      </c>
      <c r="N73" s="26">
        <f>April!T73</f>
        <v>0</v>
      </c>
      <c r="O73" s="41"/>
      <c r="P73" s="41"/>
      <c r="Q73" s="41"/>
      <c r="R73" s="41"/>
      <c r="S73" s="41"/>
      <c r="T73" s="41"/>
      <c r="U73" s="41"/>
      <c r="V73" s="28">
        <f>April!AB73</f>
        <v>0</v>
      </c>
      <c r="W73" s="28">
        <f>April!AC73</f>
        <v>0</v>
      </c>
      <c r="X73" s="41"/>
      <c r="Y73" s="41"/>
      <c r="Z73" s="41"/>
      <c r="AA73" s="41"/>
      <c r="AB73" s="41"/>
      <c r="AC73" s="41"/>
      <c r="AD73" s="41"/>
      <c r="AE73" s="28" t="e">
        <f t="shared" ref="AE73:AF73" si="840">#REF!</f>
        <v>#REF!</v>
      </c>
      <c r="AF73" s="28" t="e">
        <f t="shared" si="840"/>
        <v>#REF!</v>
      </c>
      <c r="AG73" s="41"/>
      <c r="AH73" s="41"/>
      <c r="AI73" s="41"/>
      <c r="AJ73" s="41"/>
      <c r="AK73" s="41"/>
      <c r="AL73" s="41"/>
      <c r="AM73" s="41"/>
      <c r="AN73" s="30">
        <f>April!AT73</f>
        <v>0</v>
      </c>
      <c r="AO73" s="26">
        <f>April!AU73</f>
        <v>0</v>
      </c>
      <c r="AP73" s="41"/>
      <c r="AQ73" s="41"/>
      <c r="AR73" s="41"/>
      <c r="AS73" s="41"/>
      <c r="AT73" s="41"/>
      <c r="AU73" s="41"/>
      <c r="AV73" s="41"/>
      <c r="AW73" s="28">
        <f>April!BC73</f>
        <v>0</v>
      </c>
      <c r="AX73" s="28">
        <f>April!BD73</f>
        <v>0</v>
      </c>
      <c r="AY73" s="41"/>
      <c r="AZ73" s="41"/>
      <c r="BA73" s="41"/>
      <c r="BB73" s="41"/>
      <c r="BC73" s="41"/>
      <c r="BD73" s="41"/>
      <c r="BE73" s="41"/>
      <c r="BF73" s="30">
        <f>April!BL73</f>
        <v>0</v>
      </c>
      <c r="BG73" s="26">
        <f>April!BM73</f>
        <v>0</v>
      </c>
      <c r="BH73" s="41"/>
      <c r="BI73" s="41"/>
      <c r="BJ73" s="41"/>
      <c r="BK73" s="41"/>
      <c r="BL73" s="41"/>
      <c r="BM73" s="41"/>
      <c r="BN73" s="41"/>
      <c r="BO73" s="28">
        <f>April!BU73</f>
        <v>0</v>
      </c>
      <c r="BP73" s="28">
        <f>April!BV73</f>
        <v>0</v>
      </c>
      <c r="BQ73" s="41"/>
      <c r="BR73" s="41"/>
      <c r="BS73" s="41"/>
      <c r="BT73" s="41"/>
      <c r="BU73" s="41"/>
      <c r="BV73" s="41"/>
      <c r="BW73" s="41"/>
      <c r="BX73" s="30">
        <f>April!CD73</f>
        <v>0</v>
      </c>
      <c r="BY73" s="26">
        <f>April!CE73</f>
        <v>0</v>
      </c>
      <c r="BZ73" s="41"/>
      <c r="CA73" s="41"/>
      <c r="CB73" s="41"/>
      <c r="CC73" s="41"/>
      <c r="CD73" s="41"/>
      <c r="CE73" s="41"/>
      <c r="CF73" s="41"/>
      <c r="CG73" s="28">
        <f>April!CM73</f>
        <v>0</v>
      </c>
      <c r="CH73" s="28">
        <f>April!CN73</f>
        <v>0</v>
      </c>
      <c r="CI73" s="41"/>
      <c r="CJ73" s="41"/>
      <c r="CK73" s="41"/>
      <c r="CL73" s="41"/>
      <c r="CM73" s="41"/>
      <c r="CN73" s="41"/>
      <c r="CO73" s="41"/>
      <c r="CP73" s="119"/>
      <c r="CQ73" s="119"/>
      <c r="CR73" s="119"/>
      <c r="CS73" s="109"/>
      <c r="CT73" s="109"/>
      <c r="CU73" s="109"/>
      <c r="CV73" s="119"/>
      <c r="CW73" s="119"/>
      <c r="CX73" s="119"/>
      <c r="CY73" s="28">
        <f>April!DE73</f>
        <v>0</v>
      </c>
      <c r="CZ73" s="28">
        <f>April!DF73</f>
        <v>0</v>
      </c>
      <c r="DA73" s="41"/>
      <c r="DB73" s="41"/>
      <c r="DC73" s="41"/>
      <c r="DD73" s="41"/>
      <c r="DE73" s="41"/>
      <c r="DF73" s="41"/>
      <c r="DG73" s="41"/>
      <c r="DH73" s="30">
        <f>April!DN73</f>
        <v>0</v>
      </c>
      <c r="DI73" s="26">
        <f>April!DO73</f>
        <v>0</v>
      </c>
      <c r="DJ73" s="41"/>
      <c r="DK73" s="126"/>
      <c r="DL73" s="127"/>
      <c r="DM73" s="41"/>
      <c r="DN73" s="41"/>
      <c r="DO73" s="41"/>
      <c r="DP73" s="41"/>
      <c r="DQ73" s="28">
        <f>April!DW73</f>
        <v>0</v>
      </c>
      <c r="DR73" s="28">
        <f>April!DX73</f>
        <v>0</v>
      </c>
      <c r="DS73" s="41"/>
      <c r="DT73" s="41"/>
      <c r="DU73" s="41"/>
      <c r="DV73" s="41"/>
      <c r="DW73" s="41"/>
      <c r="DX73" s="41"/>
      <c r="DY73" s="41"/>
      <c r="DZ73" s="30">
        <f>April!EF73</f>
        <v>0</v>
      </c>
      <c r="EA73" s="26">
        <f>April!EG73</f>
        <v>0</v>
      </c>
      <c r="EB73" s="41"/>
      <c r="EC73" s="41"/>
      <c r="ED73" s="41"/>
      <c r="EE73" s="41"/>
      <c r="EF73" s="41"/>
      <c r="EG73" s="41"/>
      <c r="EH73" s="41"/>
      <c r="EI73" s="30">
        <f>April!EO73</f>
        <v>0</v>
      </c>
      <c r="EJ73" s="26">
        <f>April!EP73</f>
        <v>0</v>
      </c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28"/>
    </row>
    <row r="74" spans="1:156" ht="14">
      <c r="A74" s="58"/>
      <c r="B74" s="59">
        <v>1</v>
      </c>
      <c r="C74" s="57" t="s">
        <v>89</v>
      </c>
      <c r="D74" s="30">
        <f>April!J74</f>
        <v>32</v>
      </c>
      <c r="E74" s="26">
        <f>April!K74</f>
        <v>58</v>
      </c>
      <c r="F74" s="26">
        <f t="shared" ref="F74:F78" si="841">SUM(D74:E74)</f>
        <v>90</v>
      </c>
      <c r="G74" s="48">
        <v>6</v>
      </c>
      <c r="H74" s="46">
        <v>10</v>
      </c>
      <c r="I74" s="26">
        <f t="shared" ref="I74:I78" si="842">SUM(G74:H74)</f>
        <v>16</v>
      </c>
      <c r="J74" s="26">
        <f t="shared" ref="J74:K74" si="843">SUM(D74+G74)</f>
        <v>38</v>
      </c>
      <c r="K74" s="26">
        <f t="shared" si="843"/>
        <v>68</v>
      </c>
      <c r="L74" s="27">
        <f t="shared" ref="L74:L78" si="844">SUM(J74:K74)</f>
        <v>106</v>
      </c>
      <c r="M74" s="28">
        <f>April!S74</f>
        <v>16</v>
      </c>
      <c r="N74" s="26">
        <f>April!T74</f>
        <v>23</v>
      </c>
      <c r="O74" s="26">
        <f t="shared" ref="O74:O78" si="845">SUM(M74:N74)</f>
        <v>39</v>
      </c>
      <c r="P74" s="25">
        <v>2</v>
      </c>
      <c r="Q74" s="25">
        <v>5</v>
      </c>
      <c r="R74" s="26">
        <f t="shared" ref="R74:R78" si="846">SUM(P74:Q74)</f>
        <v>7</v>
      </c>
      <c r="S74" s="26">
        <f t="shared" ref="S74:T74" si="847">SUM(M74+P74)</f>
        <v>18</v>
      </c>
      <c r="T74" s="26">
        <f t="shared" si="847"/>
        <v>28</v>
      </c>
      <c r="U74" s="27">
        <f t="shared" ref="U74:U78" si="848">SUM(S74:T74)</f>
        <v>46</v>
      </c>
      <c r="V74" s="28">
        <f>April!AB74</f>
        <v>19</v>
      </c>
      <c r="W74" s="28">
        <f>April!AC74</f>
        <v>20</v>
      </c>
      <c r="X74" s="26">
        <f t="shared" ref="X74:X78" si="849">SUM(V74:W74)</f>
        <v>39</v>
      </c>
      <c r="Y74" s="26"/>
      <c r="Z74" s="26"/>
      <c r="AA74" s="26">
        <f t="shared" ref="AA74:AA78" si="850">SUM(Y74:Z74)</f>
        <v>0</v>
      </c>
      <c r="AB74" s="26">
        <f t="shared" ref="AB74:AC74" si="851">SUM(V74+Y74)</f>
        <v>19</v>
      </c>
      <c r="AC74" s="26">
        <f t="shared" si="851"/>
        <v>20</v>
      </c>
      <c r="AD74" s="27">
        <f t="shared" ref="AD74:AD78" si="852">SUM(AB74:AC74)</f>
        <v>39</v>
      </c>
      <c r="AE74" s="28">
        <f>April!AK73</f>
        <v>83</v>
      </c>
      <c r="AF74" s="28">
        <f>April!AL73</f>
        <v>82</v>
      </c>
      <c r="AG74" s="26">
        <f t="shared" ref="AG74:AG78" si="853">SUM(AE74:AF74)</f>
        <v>165</v>
      </c>
      <c r="AH74" s="25">
        <v>11</v>
      </c>
      <c r="AI74" s="25">
        <v>14</v>
      </c>
      <c r="AJ74" s="26">
        <f t="shared" ref="AJ74:AJ78" si="854">SUM(AH74:AI74)</f>
        <v>25</v>
      </c>
      <c r="AK74" s="26">
        <f t="shared" ref="AK74:AL74" si="855">SUM(AE74+AH74)</f>
        <v>94</v>
      </c>
      <c r="AL74" s="26">
        <f t="shared" si="855"/>
        <v>96</v>
      </c>
      <c r="AM74" s="27">
        <f t="shared" ref="AM74:AM78" si="856">SUM(AK74:AL74)</f>
        <v>190</v>
      </c>
      <c r="AN74" s="30">
        <f>April!AT74</f>
        <v>75</v>
      </c>
      <c r="AO74" s="26">
        <f>April!AU74</f>
        <v>86</v>
      </c>
      <c r="AP74" s="26">
        <f t="shared" ref="AP74:AP78" si="857">SUM(AN74:AO74)</f>
        <v>161</v>
      </c>
      <c r="AQ74" s="25">
        <v>12</v>
      </c>
      <c r="AR74" s="25">
        <v>1</v>
      </c>
      <c r="AS74" s="26">
        <f t="shared" ref="AS74:AS78" si="858">SUM(AQ74:AR74)</f>
        <v>13</v>
      </c>
      <c r="AT74" s="26">
        <f t="shared" ref="AT74:AU74" si="859">SUM(AN74+AQ74)</f>
        <v>87</v>
      </c>
      <c r="AU74" s="26">
        <f t="shared" si="859"/>
        <v>87</v>
      </c>
      <c r="AV74" s="27">
        <f t="shared" ref="AV74:AV78" si="860">SUM(AT74:AU74)</f>
        <v>174</v>
      </c>
      <c r="AW74" s="28">
        <f>April!BC74</f>
        <v>25</v>
      </c>
      <c r="AX74" s="28">
        <f>April!BD74</f>
        <v>36</v>
      </c>
      <c r="AY74" s="26">
        <f t="shared" ref="AY74:AY78" si="861">SUM(AW74:AX74)</f>
        <v>61</v>
      </c>
      <c r="AZ74" s="25">
        <v>11</v>
      </c>
      <c r="BA74" s="25">
        <v>6</v>
      </c>
      <c r="BB74" s="26">
        <f t="shared" ref="BB74:BB78" si="862">SUM(AZ74:BA74)</f>
        <v>17</v>
      </c>
      <c r="BC74" s="26">
        <f t="shared" ref="BC74:BD74" si="863">SUM(AW74+AZ74)</f>
        <v>36</v>
      </c>
      <c r="BD74" s="26">
        <f t="shared" si="863"/>
        <v>42</v>
      </c>
      <c r="BE74" s="27">
        <f t="shared" ref="BE74:BE78" si="864">SUM(BC74:BD74)</f>
        <v>78</v>
      </c>
      <c r="BF74" s="30">
        <f>April!BL74</f>
        <v>67</v>
      </c>
      <c r="BG74" s="26">
        <f>April!BM74</f>
        <v>65</v>
      </c>
      <c r="BH74" s="26">
        <f t="shared" ref="BH74:BH78" si="865">SUM(BF74:BG74)</f>
        <v>132</v>
      </c>
      <c r="BI74" s="48">
        <v>13</v>
      </c>
      <c r="BJ74" s="46">
        <v>17</v>
      </c>
      <c r="BK74" s="26">
        <f t="shared" ref="BK74:BK78" si="866">SUM(BI74:BJ74)</f>
        <v>30</v>
      </c>
      <c r="BL74" s="26">
        <f t="shared" ref="BL74:BM74" si="867">SUM(BF74+BI74)</f>
        <v>80</v>
      </c>
      <c r="BM74" s="26">
        <f t="shared" si="867"/>
        <v>82</v>
      </c>
      <c r="BN74" s="27">
        <f t="shared" ref="BN74:BN78" si="868">SUM(BL74:BM74)</f>
        <v>162</v>
      </c>
      <c r="BO74" s="28">
        <f>April!BU74</f>
        <v>75</v>
      </c>
      <c r="BP74" s="28">
        <f>April!BV74</f>
        <v>94</v>
      </c>
      <c r="BQ74" s="26">
        <f t="shared" ref="BQ74:BQ78" si="869">SUM(BO74:BP74)</f>
        <v>169</v>
      </c>
      <c r="BR74" s="25">
        <v>1</v>
      </c>
      <c r="BS74" s="25">
        <v>9</v>
      </c>
      <c r="BT74" s="26">
        <f t="shared" ref="BT74:BT78" si="870">SUM(BR74:BS74)</f>
        <v>10</v>
      </c>
      <c r="BU74" s="26">
        <f t="shared" ref="BU74:BV74" si="871">SUM(BO74+BR74)</f>
        <v>76</v>
      </c>
      <c r="BV74" s="26">
        <f t="shared" si="871"/>
        <v>103</v>
      </c>
      <c r="BW74" s="27">
        <f t="shared" ref="BW74:BW78" si="872">SUM(BU74:BV74)</f>
        <v>179</v>
      </c>
      <c r="BX74" s="30">
        <f>April!CD74</f>
        <v>0</v>
      </c>
      <c r="BY74" s="26">
        <f>April!CE74</f>
        <v>0</v>
      </c>
      <c r="BZ74" s="26">
        <f t="shared" ref="BZ74:BZ78" si="873">SUM(BX74:BY74)</f>
        <v>0</v>
      </c>
      <c r="CA74" s="26"/>
      <c r="CB74" s="26"/>
      <c r="CC74" s="26">
        <f t="shared" ref="CC74:CC78" si="874">SUM(CA74:CB74)</f>
        <v>0</v>
      </c>
      <c r="CD74" s="26">
        <f t="shared" ref="CD74:CE74" si="875">SUM(BX74+CA74)</f>
        <v>0</v>
      </c>
      <c r="CE74" s="26">
        <f t="shared" si="875"/>
        <v>0</v>
      </c>
      <c r="CF74" s="27">
        <f t="shared" ref="CF74:CF78" si="876">SUM(CD74:CE74)</f>
        <v>0</v>
      </c>
      <c r="CG74" s="28">
        <f>April!CM74</f>
        <v>14</v>
      </c>
      <c r="CH74" s="28">
        <f>April!CN74</f>
        <v>31</v>
      </c>
      <c r="CI74" s="26">
        <f t="shared" ref="CI74:CI78" si="877">SUM(CG74:CH74)</f>
        <v>45</v>
      </c>
      <c r="CJ74" s="25">
        <v>5</v>
      </c>
      <c r="CK74" s="25">
        <v>7</v>
      </c>
      <c r="CL74" s="26">
        <f t="shared" ref="CL74:CL78" si="878">SUM(CJ74:CK74)</f>
        <v>12</v>
      </c>
      <c r="CM74" s="26">
        <f t="shared" ref="CM74:CN74" si="879">SUM(CG74+CJ74)</f>
        <v>19</v>
      </c>
      <c r="CN74" s="26">
        <f t="shared" si="879"/>
        <v>38</v>
      </c>
      <c r="CO74" s="27">
        <f t="shared" ref="CO74:CO78" si="880">SUM(CM74:CN74)</f>
        <v>57</v>
      </c>
      <c r="CP74" s="95">
        <f ca="1">IFERROR(__xludf.DUMMYFUNCTION("""COMPUTED_VALUE"""),82)</f>
        <v>82</v>
      </c>
      <c r="CQ74" s="96">
        <f ca="1">IFERROR(__xludf.DUMMYFUNCTION("""COMPUTED_VALUE"""),132)</f>
        <v>132</v>
      </c>
      <c r="CR74" s="96">
        <f ca="1">IFERROR(__xludf.DUMMYFUNCTION("""COMPUTED_VALUE"""),214)</f>
        <v>214</v>
      </c>
      <c r="CS74" s="100">
        <f ca="1">IFERROR(__xludf.DUMMYFUNCTION("""COMPUTED_VALUE"""),7)</f>
        <v>7</v>
      </c>
      <c r="CT74" s="100">
        <f ca="1">IFERROR(__xludf.DUMMYFUNCTION("""COMPUTED_VALUE"""),13)</f>
        <v>13</v>
      </c>
      <c r="CU74" s="100">
        <f ca="1">IFERROR(__xludf.DUMMYFUNCTION("""COMPUTED_VALUE"""),20)</f>
        <v>20</v>
      </c>
      <c r="CV74" s="96">
        <f ca="1">IFERROR(__xludf.DUMMYFUNCTION("""COMPUTED_VALUE"""),89)</f>
        <v>89</v>
      </c>
      <c r="CW74" s="96">
        <f ca="1">IFERROR(__xludf.DUMMYFUNCTION("""COMPUTED_VALUE"""),145)</f>
        <v>145</v>
      </c>
      <c r="CX74" s="97">
        <f ca="1">IFERROR(__xludf.DUMMYFUNCTION("""COMPUTED_VALUE"""),234)</f>
        <v>234</v>
      </c>
      <c r="CY74" s="28">
        <f>April!DE74</f>
        <v>25</v>
      </c>
      <c r="CZ74" s="28">
        <f>April!DF74</f>
        <v>19</v>
      </c>
      <c r="DA74" s="26">
        <f t="shared" ref="DA74:DA78" si="881">SUM(CY74:CZ74)</f>
        <v>44</v>
      </c>
      <c r="DB74" s="25">
        <v>6</v>
      </c>
      <c r="DC74" s="25">
        <v>4</v>
      </c>
      <c r="DD74" s="26">
        <f t="shared" ref="DD74:DD78" si="882">SUM(DB74:DC74)</f>
        <v>10</v>
      </c>
      <c r="DE74" s="26">
        <f t="shared" ref="DE74:DF74" si="883">SUM(CY74+DB74)</f>
        <v>31</v>
      </c>
      <c r="DF74" s="26">
        <f t="shared" si="883"/>
        <v>23</v>
      </c>
      <c r="DG74" s="27">
        <f t="shared" ref="DG74:DG78" si="884">SUM(DE74:DF74)</f>
        <v>54</v>
      </c>
      <c r="DH74" s="30">
        <f>April!DN74</f>
        <v>34</v>
      </c>
      <c r="DI74" s="26">
        <f>April!DO74</f>
        <v>28</v>
      </c>
      <c r="DJ74" s="26">
        <f t="shared" ref="DJ74:DJ78" si="885">SUM(DH74:DI74)</f>
        <v>62</v>
      </c>
      <c r="DK74" s="124">
        <v>4</v>
      </c>
      <c r="DL74" s="125">
        <v>2</v>
      </c>
      <c r="DM74" s="26">
        <f t="shared" ref="DM74:DM78" si="886">SUM(DK74:DL74)</f>
        <v>6</v>
      </c>
      <c r="DN74" s="26">
        <f t="shared" ref="DN74:DO74" si="887">SUM(DH74+DK74)</f>
        <v>38</v>
      </c>
      <c r="DO74" s="26">
        <f t="shared" si="887"/>
        <v>30</v>
      </c>
      <c r="DP74" s="27">
        <f t="shared" ref="DP74:DP78" si="888">SUM(DN74:DO74)</f>
        <v>68</v>
      </c>
      <c r="DQ74" s="28">
        <f>April!DW74</f>
        <v>10</v>
      </c>
      <c r="DR74" s="28">
        <f>April!DX74</f>
        <v>15</v>
      </c>
      <c r="DS74" s="26">
        <f t="shared" ref="DS74:DS78" si="889">SUM(DQ74:DR74)</f>
        <v>25</v>
      </c>
      <c r="DT74" s="25">
        <v>7</v>
      </c>
      <c r="DU74" s="25">
        <v>13</v>
      </c>
      <c r="DV74" s="26">
        <f t="shared" ref="DV74:DV78" si="890">SUM(DT74:DU74)</f>
        <v>20</v>
      </c>
      <c r="DW74" s="26">
        <f t="shared" ref="DW74:DX74" si="891">SUM(DQ74+DT74)</f>
        <v>17</v>
      </c>
      <c r="DX74" s="26">
        <f t="shared" si="891"/>
        <v>28</v>
      </c>
      <c r="DY74" s="27">
        <f t="shared" ref="DY74:DY78" si="892">SUM(DW74:DX74)</f>
        <v>45</v>
      </c>
      <c r="DZ74" s="30">
        <f>April!EF74</f>
        <v>10</v>
      </c>
      <c r="EA74" s="26">
        <f>April!EG74</f>
        <v>12</v>
      </c>
      <c r="EB74" s="26">
        <f t="shared" ref="EB74:EB78" si="893">SUM(DZ74:EA74)</f>
        <v>22</v>
      </c>
      <c r="EC74" s="26"/>
      <c r="ED74" s="25">
        <v>2</v>
      </c>
      <c r="EE74" s="26">
        <f t="shared" ref="EE74:EE78" si="894">SUM(EC74:ED74)</f>
        <v>2</v>
      </c>
      <c r="EF74" s="26">
        <f t="shared" ref="EF74:EG74" si="895">SUM(DZ74+EC74)</f>
        <v>10</v>
      </c>
      <c r="EG74" s="26">
        <f t="shared" si="895"/>
        <v>14</v>
      </c>
      <c r="EH74" s="27">
        <f t="shared" ref="EH74:EH78" si="896">SUM(EF74:EG74)</f>
        <v>24</v>
      </c>
      <c r="EI74" s="30">
        <f>April!EO74</f>
        <v>16</v>
      </c>
      <c r="EJ74" s="26">
        <f>April!EP74</f>
        <v>44</v>
      </c>
      <c r="EK74" s="26">
        <f t="shared" ref="EK74:EK78" si="897">SUM(EI74:EJ74)</f>
        <v>60</v>
      </c>
      <c r="EL74" s="25">
        <v>10</v>
      </c>
      <c r="EM74" s="25">
        <v>10</v>
      </c>
      <c r="EN74" s="26">
        <f t="shared" ref="EN74:EN78" si="898">SUM(EL74:EM74)</f>
        <v>20</v>
      </c>
      <c r="EO74" s="26">
        <f t="shared" ref="EO74:EP74" si="899">SUM(EI74+EL74)</f>
        <v>26</v>
      </c>
      <c r="EP74" s="26">
        <f t="shared" si="899"/>
        <v>54</v>
      </c>
      <c r="EQ74" s="27">
        <f t="shared" ref="EQ74:EQ78" si="900">SUM(EO74:EP74)</f>
        <v>80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30">
        <f>April!J75</f>
        <v>0</v>
      </c>
      <c r="E75" s="26">
        <f>April!K75</f>
        <v>0</v>
      </c>
      <c r="F75" s="26">
        <f t="shared" si="841"/>
        <v>0</v>
      </c>
      <c r="G75" s="68">
        <v>0</v>
      </c>
      <c r="H75" s="59">
        <v>0</v>
      </c>
      <c r="I75" s="26">
        <f t="shared" si="842"/>
        <v>0</v>
      </c>
      <c r="J75" s="26">
        <f t="shared" ref="J75:K75" si="901">SUM(D75+G75)</f>
        <v>0</v>
      </c>
      <c r="K75" s="26">
        <f t="shared" si="901"/>
        <v>0</v>
      </c>
      <c r="L75" s="27">
        <f t="shared" si="844"/>
        <v>0</v>
      </c>
      <c r="M75" s="28">
        <f>April!S75</f>
        <v>0</v>
      </c>
      <c r="N75" s="26">
        <f>April!T75</f>
        <v>0</v>
      </c>
      <c r="O75" s="26">
        <f t="shared" si="845"/>
        <v>0</v>
      </c>
      <c r="P75" s="25">
        <v>0</v>
      </c>
      <c r="Q75" s="25">
        <v>0</v>
      </c>
      <c r="R75" s="26">
        <f t="shared" si="846"/>
        <v>0</v>
      </c>
      <c r="S75" s="26">
        <f t="shared" ref="S75:T75" si="902">SUM(M75+P75)</f>
        <v>0</v>
      </c>
      <c r="T75" s="26">
        <f t="shared" si="902"/>
        <v>0</v>
      </c>
      <c r="U75" s="27">
        <f t="shared" si="848"/>
        <v>0</v>
      </c>
      <c r="V75" s="28">
        <f>April!AB75</f>
        <v>0</v>
      </c>
      <c r="W75" s="28">
        <f>April!AC75</f>
        <v>0</v>
      </c>
      <c r="X75" s="26">
        <f t="shared" si="849"/>
        <v>0</v>
      </c>
      <c r="Y75" s="26"/>
      <c r="Z75" s="26"/>
      <c r="AA75" s="26">
        <f t="shared" si="850"/>
        <v>0</v>
      </c>
      <c r="AB75" s="26">
        <f t="shared" ref="AB75:AC75" si="903">SUM(V75+Y75)</f>
        <v>0</v>
      </c>
      <c r="AC75" s="26">
        <f t="shared" si="903"/>
        <v>0</v>
      </c>
      <c r="AD75" s="27">
        <f t="shared" si="852"/>
        <v>0</v>
      </c>
      <c r="AE75" s="28">
        <f>April!AK74</f>
        <v>0</v>
      </c>
      <c r="AF75" s="28">
        <f>April!AL74</f>
        <v>0</v>
      </c>
      <c r="AG75" s="26">
        <f t="shared" si="853"/>
        <v>0</v>
      </c>
      <c r="AH75" s="25">
        <v>0</v>
      </c>
      <c r="AI75" s="25">
        <v>0</v>
      </c>
      <c r="AJ75" s="26">
        <f t="shared" si="854"/>
        <v>0</v>
      </c>
      <c r="AK75" s="26">
        <f t="shared" ref="AK75:AL75" si="904">SUM(AE75+AH75)</f>
        <v>0</v>
      </c>
      <c r="AL75" s="26">
        <f t="shared" si="904"/>
        <v>0</v>
      </c>
      <c r="AM75" s="27">
        <f t="shared" si="856"/>
        <v>0</v>
      </c>
      <c r="AN75" s="30">
        <f>April!AT75</f>
        <v>0</v>
      </c>
      <c r="AO75" s="26">
        <f>April!AU75</f>
        <v>0</v>
      </c>
      <c r="AP75" s="26">
        <f t="shared" si="857"/>
        <v>0</v>
      </c>
      <c r="AQ75" s="25">
        <v>0</v>
      </c>
      <c r="AR75" s="25">
        <v>0</v>
      </c>
      <c r="AS75" s="26">
        <f t="shared" si="858"/>
        <v>0</v>
      </c>
      <c r="AT75" s="26">
        <f t="shared" ref="AT75:AU75" si="905">SUM(AN75+AQ75)</f>
        <v>0</v>
      </c>
      <c r="AU75" s="26">
        <f t="shared" si="905"/>
        <v>0</v>
      </c>
      <c r="AV75" s="27">
        <f t="shared" si="860"/>
        <v>0</v>
      </c>
      <c r="AW75" s="28">
        <f>April!BC75</f>
        <v>0</v>
      </c>
      <c r="AX75" s="28">
        <f>April!BD75</f>
        <v>0</v>
      </c>
      <c r="AY75" s="26">
        <f t="shared" si="861"/>
        <v>0</v>
      </c>
      <c r="AZ75" s="25">
        <v>0</v>
      </c>
      <c r="BA75" s="25">
        <v>0</v>
      </c>
      <c r="BB75" s="26">
        <f t="shared" si="862"/>
        <v>0</v>
      </c>
      <c r="BC75" s="26">
        <f t="shared" ref="BC75:BD75" si="906">SUM(AW75+AZ75)</f>
        <v>0</v>
      </c>
      <c r="BD75" s="26">
        <f t="shared" si="906"/>
        <v>0</v>
      </c>
      <c r="BE75" s="27">
        <f t="shared" si="864"/>
        <v>0</v>
      </c>
      <c r="BF75" s="30">
        <f>April!BL75</f>
        <v>0</v>
      </c>
      <c r="BG75" s="26">
        <f>April!BM75</f>
        <v>0</v>
      </c>
      <c r="BH75" s="26">
        <f t="shared" si="865"/>
        <v>0</v>
      </c>
      <c r="BI75" s="48">
        <v>0</v>
      </c>
      <c r="BJ75" s="46">
        <v>0</v>
      </c>
      <c r="BK75" s="26">
        <f t="shared" si="866"/>
        <v>0</v>
      </c>
      <c r="BL75" s="26">
        <f t="shared" ref="BL75:BM75" si="907">SUM(BF75+BI75)</f>
        <v>0</v>
      </c>
      <c r="BM75" s="26">
        <f t="shared" si="907"/>
        <v>0</v>
      </c>
      <c r="BN75" s="27">
        <f t="shared" si="868"/>
        <v>0</v>
      </c>
      <c r="BO75" s="28">
        <f>April!BU75</f>
        <v>0</v>
      </c>
      <c r="BP75" s="28">
        <f>April!BV75</f>
        <v>0</v>
      </c>
      <c r="BQ75" s="26">
        <f t="shared" si="869"/>
        <v>0</v>
      </c>
      <c r="BR75" s="25">
        <v>0</v>
      </c>
      <c r="BS75" s="25">
        <v>0</v>
      </c>
      <c r="BT75" s="26">
        <f t="shared" si="870"/>
        <v>0</v>
      </c>
      <c r="BU75" s="26">
        <f t="shared" ref="BU75:BV75" si="908">SUM(BO75+BR75)</f>
        <v>0</v>
      </c>
      <c r="BV75" s="26">
        <f t="shared" si="908"/>
        <v>0</v>
      </c>
      <c r="BW75" s="27">
        <f t="shared" si="872"/>
        <v>0</v>
      </c>
      <c r="BX75" s="30">
        <f>April!CD75</f>
        <v>0</v>
      </c>
      <c r="BY75" s="26">
        <f>April!CE75</f>
        <v>0</v>
      </c>
      <c r="BZ75" s="26">
        <f t="shared" si="873"/>
        <v>0</v>
      </c>
      <c r="CA75" s="26"/>
      <c r="CB75" s="26"/>
      <c r="CC75" s="26">
        <f t="shared" si="874"/>
        <v>0</v>
      </c>
      <c r="CD75" s="26">
        <f t="shared" ref="CD75:CE75" si="909">SUM(BX75+CA75)</f>
        <v>0</v>
      </c>
      <c r="CE75" s="26">
        <f t="shared" si="909"/>
        <v>0</v>
      </c>
      <c r="CF75" s="27">
        <f t="shared" si="876"/>
        <v>0</v>
      </c>
      <c r="CG75" s="28">
        <f>April!CM75</f>
        <v>0</v>
      </c>
      <c r="CH75" s="28">
        <f>April!CN75</f>
        <v>0</v>
      </c>
      <c r="CI75" s="26">
        <f t="shared" si="877"/>
        <v>0</v>
      </c>
      <c r="CJ75" s="25">
        <v>0</v>
      </c>
      <c r="CK75" s="25">
        <v>0</v>
      </c>
      <c r="CL75" s="26">
        <f t="shared" si="878"/>
        <v>0</v>
      </c>
      <c r="CM75" s="26">
        <f t="shared" ref="CM75:CN75" si="910">SUM(CG75+CJ75)</f>
        <v>0</v>
      </c>
      <c r="CN75" s="26">
        <f t="shared" si="910"/>
        <v>0</v>
      </c>
      <c r="CO75" s="27">
        <f t="shared" si="880"/>
        <v>0</v>
      </c>
      <c r="CP75" s="95">
        <f ca="1">IFERROR(__xludf.DUMMYFUNCTION("""COMPUTED_VALUE"""),0)</f>
        <v>0</v>
      </c>
      <c r="CQ75" s="96">
        <f ca="1">IFERROR(__xludf.DUMMYFUNCTION("""COMPUTED_VALUE"""),0)</f>
        <v>0</v>
      </c>
      <c r="CR75" s="96">
        <f ca="1">IFERROR(__xludf.DUMMYFUNCTION("""COMPUTED_VALUE"""),0)</f>
        <v>0</v>
      </c>
      <c r="CS75" s="100">
        <f ca="1">IFERROR(__xludf.DUMMYFUNCTION("""COMPUTED_VALUE"""),0)</f>
        <v>0</v>
      </c>
      <c r="CT75" s="100">
        <f ca="1">IFERROR(__xludf.DUMMYFUNCTION("""COMPUTED_VALUE"""),0)</f>
        <v>0</v>
      </c>
      <c r="CU75" s="100">
        <f ca="1">IFERROR(__xludf.DUMMYFUNCTION("""COMPUTED_VALUE"""),0)</f>
        <v>0</v>
      </c>
      <c r="CV75" s="96">
        <f ca="1">IFERROR(__xludf.DUMMYFUNCTION("""COMPUTED_VALUE"""),0)</f>
        <v>0</v>
      </c>
      <c r="CW75" s="96">
        <f ca="1">IFERROR(__xludf.DUMMYFUNCTION("""COMPUTED_VALUE"""),0)</f>
        <v>0</v>
      </c>
      <c r="CX75" s="97">
        <f ca="1">IFERROR(__xludf.DUMMYFUNCTION("""COMPUTED_VALUE"""),0)</f>
        <v>0</v>
      </c>
      <c r="CY75" s="28">
        <f>April!DE75</f>
        <v>0</v>
      </c>
      <c r="CZ75" s="28">
        <f>April!DF75</f>
        <v>0</v>
      </c>
      <c r="DA75" s="26">
        <f t="shared" si="881"/>
        <v>0</v>
      </c>
      <c r="DB75" s="25">
        <v>0</v>
      </c>
      <c r="DC75" s="25">
        <v>0</v>
      </c>
      <c r="DD75" s="26">
        <f t="shared" si="882"/>
        <v>0</v>
      </c>
      <c r="DE75" s="26">
        <f t="shared" ref="DE75:DF75" si="911">SUM(CY75+DB75)</f>
        <v>0</v>
      </c>
      <c r="DF75" s="26">
        <f t="shared" si="911"/>
        <v>0</v>
      </c>
      <c r="DG75" s="27">
        <f t="shared" si="884"/>
        <v>0</v>
      </c>
      <c r="DH75" s="30">
        <f>April!DN75</f>
        <v>0</v>
      </c>
      <c r="DI75" s="26">
        <f>April!DO75</f>
        <v>0</v>
      </c>
      <c r="DJ75" s="26">
        <f t="shared" si="885"/>
        <v>0</v>
      </c>
      <c r="DK75" s="66"/>
      <c r="DL75" s="67"/>
      <c r="DM75" s="26">
        <f t="shared" si="886"/>
        <v>0</v>
      </c>
      <c r="DN75" s="26">
        <f t="shared" ref="DN75:DO75" si="912">SUM(DH75+DK75)</f>
        <v>0</v>
      </c>
      <c r="DO75" s="26">
        <f t="shared" si="912"/>
        <v>0</v>
      </c>
      <c r="DP75" s="27">
        <f t="shared" si="888"/>
        <v>0</v>
      </c>
      <c r="DQ75" s="28">
        <f>April!DW75</f>
        <v>0</v>
      </c>
      <c r="DR75" s="28">
        <f>April!DX75</f>
        <v>0</v>
      </c>
      <c r="DS75" s="26">
        <f t="shared" si="889"/>
        <v>0</v>
      </c>
      <c r="DT75" s="25">
        <v>0</v>
      </c>
      <c r="DU75" s="25">
        <v>0</v>
      </c>
      <c r="DV75" s="26">
        <f t="shared" si="890"/>
        <v>0</v>
      </c>
      <c r="DW75" s="26">
        <f t="shared" ref="DW75:DX75" si="913">SUM(DQ75+DT75)</f>
        <v>0</v>
      </c>
      <c r="DX75" s="26">
        <f t="shared" si="913"/>
        <v>0</v>
      </c>
      <c r="DY75" s="27">
        <f t="shared" si="892"/>
        <v>0</v>
      </c>
      <c r="DZ75" s="30">
        <f>April!EF75</f>
        <v>0</v>
      </c>
      <c r="EA75" s="26">
        <f>April!EG75</f>
        <v>0</v>
      </c>
      <c r="EB75" s="26">
        <f t="shared" si="893"/>
        <v>0</v>
      </c>
      <c r="EC75" s="26"/>
      <c r="ED75" s="26"/>
      <c r="EE75" s="26">
        <f t="shared" si="894"/>
        <v>0</v>
      </c>
      <c r="EF75" s="26">
        <f t="shared" ref="EF75:EG75" si="914">SUM(DZ75+EC75)</f>
        <v>0</v>
      </c>
      <c r="EG75" s="26">
        <f t="shared" si="914"/>
        <v>0</v>
      </c>
      <c r="EH75" s="27">
        <f t="shared" si="896"/>
        <v>0</v>
      </c>
      <c r="EI75" s="30">
        <f>April!EO75</f>
        <v>0</v>
      </c>
      <c r="EJ75" s="26">
        <f>April!EP75</f>
        <v>0</v>
      </c>
      <c r="EK75" s="26">
        <f t="shared" si="897"/>
        <v>0</v>
      </c>
      <c r="EL75" s="26"/>
      <c r="EM75" s="26"/>
      <c r="EN75" s="26">
        <f t="shared" si="898"/>
        <v>0</v>
      </c>
      <c r="EO75" s="26">
        <f t="shared" ref="EO75:EP75" si="915">SUM(EI75+EL75)</f>
        <v>0</v>
      </c>
      <c r="EP75" s="26">
        <f t="shared" si="915"/>
        <v>0</v>
      </c>
      <c r="EQ75" s="27">
        <f t="shared" si="900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30">
        <f>April!J76</f>
        <v>29</v>
      </c>
      <c r="E76" s="26">
        <f>April!K76</f>
        <v>33</v>
      </c>
      <c r="F76" s="26">
        <f t="shared" si="841"/>
        <v>62</v>
      </c>
      <c r="G76" s="110">
        <v>0</v>
      </c>
      <c r="H76" s="79">
        <v>0</v>
      </c>
      <c r="I76" s="26">
        <f t="shared" si="842"/>
        <v>0</v>
      </c>
      <c r="J76" s="26">
        <f t="shared" ref="J76:K76" si="916">SUM(D76+G76)</f>
        <v>29</v>
      </c>
      <c r="K76" s="26">
        <f t="shared" si="916"/>
        <v>33</v>
      </c>
      <c r="L76" s="27">
        <f t="shared" si="844"/>
        <v>62</v>
      </c>
      <c r="M76" s="28">
        <f>April!S76</f>
        <v>0</v>
      </c>
      <c r="N76" s="26">
        <f>April!T76</f>
        <v>7</v>
      </c>
      <c r="O76" s="26">
        <f t="shared" si="845"/>
        <v>7</v>
      </c>
      <c r="P76" s="25">
        <v>0</v>
      </c>
      <c r="Q76" s="25">
        <v>0</v>
      </c>
      <c r="R76" s="26">
        <f t="shared" si="846"/>
        <v>0</v>
      </c>
      <c r="S76" s="26">
        <f t="shared" ref="S76:T76" si="917">SUM(M76+P76)</f>
        <v>0</v>
      </c>
      <c r="T76" s="26">
        <f t="shared" si="917"/>
        <v>7</v>
      </c>
      <c r="U76" s="27">
        <f t="shared" si="848"/>
        <v>7</v>
      </c>
      <c r="V76" s="28">
        <f>April!AB76</f>
        <v>3</v>
      </c>
      <c r="W76" s="28">
        <f>April!AC76</f>
        <v>2</v>
      </c>
      <c r="X76" s="26">
        <f t="shared" si="849"/>
        <v>5</v>
      </c>
      <c r="Y76" s="26"/>
      <c r="Z76" s="26"/>
      <c r="AA76" s="26">
        <f t="shared" si="850"/>
        <v>0</v>
      </c>
      <c r="AB76" s="26">
        <f t="shared" ref="AB76:AC76" si="918">SUM(V76+Y76)</f>
        <v>3</v>
      </c>
      <c r="AC76" s="26">
        <f t="shared" si="918"/>
        <v>2</v>
      </c>
      <c r="AD76" s="27">
        <f t="shared" si="852"/>
        <v>5</v>
      </c>
      <c r="AE76" s="28">
        <f>April!AK75</f>
        <v>29</v>
      </c>
      <c r="AF76" s="28">
        <f>April!AL75</f>
        <v>39</v>
      </c>
      <c r="AG76" s="26">
        <f t="shared" si="853"/>
        <v>68</v>
      </c>
      <c r="AH76" s="25">
        <v>0</v>
      </c>
      <c r="AI76" s="25">
        <v>0</v>
      </c>
      <c r="AJ76" s="26">
        <f t="shared" si="854"/>
        <v>0</v>
      </c>
      <c r="AK76" s="26">
        <f t="shared" ref="AK76:AL76" si="919">SUM(AE76+AH76)</f>
        <v>29</v>
      </c>
      <c r="AL76" s="26">
        <f t="shared" si="919"/>
        <v>39</v>
      </c>
      <c r="AM76" s="27">
        <f t="shared" si="856"/>
        <v>68</v>
      </c>
      <c r="AN76" s="30">
        <f>April!AT76</f>
        <v>75</v>
      </c>
      <c r="AO76" s="26">
        <f>April!AU76</f>
        <v>125</v>
      </c>
      <c r="AP76" s="26">
        <f t="shared" si="857"/>
        <v>200</v>
      </c>
      <c r="AQ76" s="25">
        <v>0</v>
      </c>
      <c r="AR76" s="25">
        <v>0</v>
      </c>
      <c r="AS76" s="26">
        <f t="shared" si="858"/>
        <v>0</v>
      </c>
      <c r="AT76" s="26">
        <f t="shared" ref="AT76:AU76" si="920">SUM(AN76+AQ76)</f>
        <v>75</v>
      </c>
      <c r="AU76" s="26">
        <f t="shared" si="920"/>
        <v>125</v>
      </c>
      <c r="AV76" s="27">
        <f t="shared" si="860"/>
        <v>200</v>
      </c>
      <c r="AW76" s="28">
        <f>April!BC76</f>
        <v>55</v>
      </c>
      <c r="AX76" s="28">
        <f>April!BD76</f>
        <v>93</v>
      </c>
      <c r="AY76" s="26">
        <f t="shared" si="861"/>
        <v>148</v>
      </c>
      <c r="AZ76" s="25">
        <v>0</v>
      </c>
      <c r="BA76" s="25">
        <v>0</v>
      </c>
      <c r="BB76" s="26">
        <f t="shared" si="862"/>
        <v>0</v>
      </c>
      <c r="BC76" s="26">
        <f t="shared" ref="BC76:BD76" si="921">SUM(AW76+AZ76)</f>
        <v>55</v>
      </c>
      <c r="BD76" s="26">
        <f t="shared" si="921"/>
        <v>93</v>
      </c>
      <c r="BE76" s="27">
        <f t="shared" si="864"/>
        <v>148</v>
      </c>
      <c r="BF76" s="30">
        <f>April!BL76</f>
        <v>0</v>
      </c>
      <c r="BG76" s="26">
        <f>April!BM76</f>
        <v>0</v>
      </c>
      <c r="BH76" s="26">
        <f t="shared" si="865"/>
        <v>0</v>
      </c>
      <c r="BI76" s="48">
        <v>0</v>
      </c>
      <c r="BJ76" s="46">
        <v>0</v>
      </c>
      <c r="BK76" s="26">
        <f t="shared" si="866"/>
        <v>0</v>
      </c>
      <c r="BL76" s="26">
        <f t="shared" ref="BL76:BM76" si="922">SUM(BF76+BI76)</f>
        <v>0</v>
      </c>
      <c r="BM76" s="26">
        <f t="shared" si="922"/>
        <v>0</v>
      </c>
      <c r="BN76" s="27">
        <f t="shared" si="868"/>
        <v>0</v>
      </c>
      <c r="BO76" s="28">
        <f>April!BU76</f>
        <v>0</v>
      </c>
      <c r="BP76" s="28">
        <f>April!BV76</f>
        <v>0</v>
      </c>
      <c r="BQ76" s="26">
        <f t="shared" si="869"/>
        <v>0</v>
      </c>
      <c r="BR76" s="25">
        <v>0</v>
      </c>
      <c r="BS76" s="25">
        <v>0</v>
      </c>
      <c r="BT76" s="26">
        <f t="shared" si="870"/>
        <v>0</v>
      </c>
      <c r="BU76" s="26">
        <f t="shared" ref="BU76:BV76" si="923">SUM(BO76+BR76)</f>
        <v>0</v>
      </c>
      <c r="BV76" s="26">
        <f t="shared" si="923"/>
        <v>0</v>
      </c>
      <c r="BW76" s="27">
        <f t="shared" si="872"/>
        <v>0</v>
      </c>
      <c r="BX76" s="30">
        <f>April!CD76</f>
        <v>10</v>
      </c>
      <c r="BY76" s="26">
        <f>April!CE76</f>
        <v>27</v>
      </c>
      <c r="BZ76" s="26">
        <f t="shared" si="873"/>
        <v>37</v>
      </c>
      <c r="CA76" s="26"/>
      <c r="CB76" s="26"/>
      <c r="CC76" s="26">
        <f t="shared" si="874"/>
        <v>0</v>
      </c>
      <c r="CD76" s="26">
        <f t="shared" ref="CD76:CE76" si="924">SUM(BX76+CA76)</f>
        <v>10</v>
      </c>
      <c r="CE76" s="26">
        <f t="shared" si="924"/>
        <v>27</v>
      </c>
      <c r="CF76" s="27">
        <f t="shared" si="876"/>
        <v>37</v>
      </c>
      <c r="CG76" s="28">
        <f>April!CM76</f>
        <v>8</v>
      </c>
      <c r="CH76" s="28">
        <f>April!CN76</f>
        <v>12</v>
      </c>
      <c r="CI76" s="26">
        <f t="shared" si="877"/>
        <v>20</v>
      </c>
      <c r="CJ76" s="25">
        <v>0</v>
      </c>
      <c r="CK76" s="25">
        <v>0</v>
      </c>
      <c r="CL76" s="26">
        <f t="shared" si="878"/>
        <v>0</v>
      </c>
      <c r="CM76" s="26">
        <f t="shared" ref="CM76:CN76" si="925">SUM(CG76+CJ76)</f>
        <v>8</v>
      </c>
      <c r="CN76" s="26">
        <f t="shared" si="925"/>
        <v>12</v>
      </c>
      <c r="CO76" s="27">
        <f t="shared" si="880"/>
        <v>20</v>
      </c>
      <c r="CP76" s="95">
        <f ca="1">IFERROR(__xludf.DUMMYFUNCTION("""COMPUTED_VALUE"""),105)</f>
        <v>105</v>
      </c>
      <c r="CQ76" s="96">
        <f ca="1">IFERROR(__xludf.DUMMYFUNCTION("""COMPUTED_VALUE"""),110)</f>
        <v>110</v>
      </c>
      <c r="CR76" s="96">
        <f ca="1">IFERROR(__xludf.DUMMYFUNCTION("""COMPUTED_VALUE"""),215)</f>
        <v>215</v>
      </c>
      <c r="CS76" s="100">
        <f ca="1">IFERROR(__xludf.DUMMYFUNCTION("""COMPUTED_VALUE"""),0)</f>
        <v>0</v>
      </c>
      <c r="CT76" s="100">
        <f ca="1">IFERROR(__xludf.DUMMYFUNCTION("""COMPUTED_VALUE"""),0)</f>
        <v>0</v>
      </c>
      <c r="CU76" s="100">
        <f ca="1">IFERROR(__xludf.DUMMYFUNCTION("""COMPUTED_VALUE"""),0)</f>
        <v>0</v>
      </c>
      <c r="CV76" s="96">
        <f ca="1">IFERROR(__xludf.DUMMYFUNCTION("""COMPUTED_VALUE"""),105)</f>
        <v>105</v>
      </c>
      <c r="CW76" s="96">
        <f ca="1">IFERROR(__xludf.DUMMYFUNCTION("""COMPUTED_VALUE"""),110)</f>
        <v>110</v>
      </c>
      <c r="CX76" s="97">
        <f ca="1">IFERROR(__xludf.DUMMYFUNCTION("""COMPUTED_VALUE"""),215)</f>
        <v>215</v>
      </c>
      <c r="CY76" s="28">
        <f>April!DE76</f>
        <v>220</v>
      </c>
      <c r="CZ76" s="28">
        <f>April!DF76</f>
        <v>411</v>
      </c>
      <c r="DA76" s="26">
        <f t="shared" si="881"/>
        <v>631</v>
      </c>
      <c r="DB76" s="25">
        <v>0</v>
      </c>
      <c r="DC76" s="25">
        <v>0</v>
      </c>
      <c r="DD76" s="26">
        <f t="shared" si="882"/>
        <v>0</v>
      </c>
      <c r="DE76" s="26">
        <f t="shared" ref="DE76:DF76" si="926">SUM(CY76+DB76)</f>
        <v>220</v>
      </c>
      <c r="DF76" s="26">
        <f t="shared" si="926"/>
        <v>411</v>
      </c>
      <c r="DG76" s="27">
        <f t="shared" si="884"/>
        <v>631</v>
      </c>
      <c r="DH76" s="30">
        <f>April!DN76</f>
        <v>99</v>
      </c>
      <c r="DI76" s="26">
        <f>April!DO76</f>
        <v>215</v>
      </c>
      <c r="DJ76" s="26">
        <f t="shared" si="885"/>
        <v>314</v>
      </c>
      <c r="DK76" s="66">
        <v>23</v>
      </c>
      <c r="DL76" s="67">
        <v>33</v>
      </c>
      <c r="DM76" s="26">
        <f t="shared" si="886"/>
        <v>56</v>
      </c>
      <c r="DN76" s="26">
        <f t="shared" ref="DN76:DO76" si="927">SUM(DH76+DK76)</f>
        <v>122</v>
      </c>
      <c r="DO76" s="26">
        <f t="shared" si="927"/>
        <v>248</v>
      </c>
      <c r="DP76" s="27">
        <f t="shared" si="888"/>
        <v>370</v>
      </c>
      <c r="DQ76" s="28">
        <f>April!DW76</f>
        <v>72</v>
      </c>
      <c r="DR76" s="28">
        <f>April!DX76</f>
        <v>113</v>
      </c>
      <c r="DS76" s="26">
        <f t="shared" si="889"/>
        <v>185</v>
      </c>
      <c r="DT76" s="25">
        <v>0</v>
      </c>
      <c r="DU76" s="25">
        <v>0</v>
      </c>
      <c r="DV76" s="26">
        <f t="shared" si="890"/>
        <v>0</v>
      </c>
      <c r="DW76" s="26">
        <f t="shared" ref="DW76:DX76" si="928">SUM(DQ76+DT76)</f>
        <v>72</v>
      </c>
      <c r="DX76" s="26">
        <f t="shared" si="928"/>
        <v>113</v>
      </c>
      <c r="DY76" s="27">
        <f t="shared" si="892"/>
        <v>185</v>
      </c>
      <c r="DZ76" s="30">
        <f>April!EF76</f>
        <v>150</v>
      </c>
      <c r="EA76" s="26">
        <f>April!EG76</f>
        <v>224</v>
      </c>
      <c r="EB76" s="26">
        <f t="shared" si="893"/>
        <v>374</v>
      </c>
      <c r="EC76" s="26"/>
      <c r="ED76" s="26"/>
      <c r="EE76" s="26">
        <f t="shared" si="894"/>
        <v>0</v>
      </c>
      <c r="EF76" s="26">
        <f t="shared" ref="EF76:EG76" si="929">SUM(DZ76+EC76)</f>
        <v>150</v>
      </c>
      <c r="EG76" s="26">
        <f t="shared" si="929"/>
        <v>224</v>
      </c>
      <c r="EH76" s="27">
        <f t="shared" si="896"/>
        <v>374</v>
      </c>
      <c r="EI76" s="30">
        <f>April!EO76</f>
        <v>71</v>
      </c>
      <c r="EJ76" s="26">
        <f>April!EP76</f>
        <v>89</v>
      </c>
      <c r="EK76" s="26">
        <f t="shared" si="897"/>
        <v>160</v>
      </c>
      <c r="EL76" s="26"/>
      <c r="EM76" s="26"/>
      <c r="EN76" s="26">
        <f t="shared" si="898"/>
        <v>0</v>
      </c>
      <c r="EO76" s="26">
        <f t="shared" ref="EO76:EP76" si="930">SUM(EI76+EL76)</f>
        <v>71</v>
      </c>
      <c r="EP76" s="26">
        <f t="shared" si="930"/>
        <v>89</v>
      </c>
      <c r="EQ76" s="27">
        <f t="shared" si="900"/>
        <v>160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30">
        <f>April!J77</f>
        <v>0</v>
      </c>
      <c r="E77" s="26">
        <f>April!K77</f>
        <v>0</v>
      </c>
      <c r="F77" s="26">
        <f t="shared" si="841"/>
        <v>0</v>
      </c>
      <c r="G77" s="26"/>
      <c r="H77" s="26"/>
      <c r="I77" s="26">
        <f t="shared" si="842"/>
        <v>0</v>
      </c>
      <c r="J77" s="26">
        <f t="shared" ref="J77:K77" si="931">SUM(D77+G77)</f>
        <v>0</v>
      </c>
      <c r="K77" s="26">
        <f t="shared" si="931"/>
        <v>0</v>
      </c>
      <c r="L77" s="27">
        <f t="shared" si="844"/>
        <v>0</v>
      </c>
      <c r="M77" s="28">
        <f>April!S77</f>
        <v>0</v>
      </c>
      <c r="N77" s="26">
        <f>April!T77</f>
        <v>0</v>
      </c>
      <c r="O77" s="26">
        <f t="shared" si="845"/>
        <v>0</v>
      </c>
      <c r="P77" s="25">
        <v>0</v>
      </c>
      <c r="Q77" s="25">
        <v>0</v>
      </c>
      <c r="R77" s="26">
        <f t="shared" si="846"/>
        <v>0</v>
      </c>
      <c r="S77" s="26">
        <f t="shared" ref="S77:T77" si="932">SUM(M77+P77)</f>
        <v>0</v>
      </c>
      <c r="T77" s="26">
        <f t="shared" si="932"/>
        <v>0</v>
      </c>
      <c r="U77" s="27">
        <f t="shared" si="848"/>
        <v>0</v>
      </c>
      <c r="V77" s="28">
        <f>April!AB77</f>
        <v>0</v>
      </c>
      <c r="W77" s="28">
        <f>April!AC77</f>
        <v>0</v>
      </c>
      <c r="X77" s="26">
        <f t="shared" si="849"/>
        <v>0</v>
      </c>
      <c r="Y77" s="26"/>
      <c r="Z77" s="26"/>
      <c r="AA77" s="26">
        <f t="shared" si="850"/>
        <v>0</v>
      </c>
      <c r="AB77" s="26">
        <f t="shared" ref="AB77:AC77" si="933">SUM(V77+Y77)</f>
        <v>0</v>
      </c>
      <c r="AC77" s="26">
        <f t="shared" si="933"/>
        <v>0</v>
      </c>
      <c r="AD77" s="27">
        <f t="shared" si="852"/>
        <v>0</v>
      </c>
      <c r="AE77" s="28">
        <f>April!AK76</f>
        <v>0</v>
      </c>
      <c r="AF77" s="28">
        <f>April!AL76</f>
        <v>0</v>
      </c>
      <c r="AG77" s="26">
        <f t="shared" si="853"/>
        <v>0</v>
      </c>
      <c r="AH77" s="25">
        <v>0</v>
      </c>
      <c r="AI77" s="25">
        <v>0</v>
      </c>
      <c r="AJ77" s="26">
        <f t="shared" si="854"/>
        <v>0</v>
      </c>
      <c r="AK77" s="26">
        <f t="shared" ref="AK77:AL77" si="934">SUM(AE77+AH77)</f>
        <v>0</v>
      </c>
      <c r="AL77" s="26">
        <f t="shared" si="934"/>
        <v>0</v>
      </c>
      <c r="AM77" s="27">
        <f t="shared" si="856"/>
        <v>0</v>
      </c>
      <c r="AN77" s="30">
        <f>April!AT77</f>
        <v>0</v>
      </c>
      <c r="AO77" s="26">
        <f>April!AU77</f>
        <v>0</v>
      </c>
      <c r="AP77" s="26">
        <f t="shared" si="857"/>
        <v>0</v>
      </c>
      <c r="AQ77" s="25">
        <v>0</v>
      </c>
      <c r="AR77" s="25">
        <v>0</v>
      </c>
      <c r="AS77" s="26">
        <f t="shared" si="858"/>
        <v>0</v>
      </c>
      <c r="AT77" s="26">
        <f t="shared" ref="AT77:AU77" si="935">SUM(AN77+AQ77)</f>
        <v>0</v>
      </c>
      <c r="AU77" s="26">
        <f t="shared" si="935"/>
        <v>0</v>
      </c>
      <c r="AV77" s="27">
        <f t="shared" si="860"/>
        <v>0</v>
      </c>
      <c r="AW77" s="28">
        <f>April!BC77</f>
        <v>0</v>
      </c>
      <c r="AX77" s="28">
        <f>April!BD77</f>
        <v>0</v>
      </c>
      <c r="AY77" s="26">
        <f t="shared" si="861"/>
        <v>0</v>
      </c>
      <c r="AZ77" s="25">
        <v>0</v>
      </c>
      <c r="BA77" s="25">
        <v>0</v>
      </c>
      <c r="BB77" s="26">
        <f t="shared" si="862"/>
        <v>0</v>
      </c>
      <c r="BC77" s="26">
        <f t="shared" ref="BC77:BD77" si="936">SUM(AW77+AZ77)</f>
        <v>0</v>
      </c>
      <c r="BD77" s="26">
        <f t="shared" si="936"/>
        <v>0</v>
      </c>
      <c r="BE77" s="27">
        <f t="shared" si="864"/>
        <v>0</v>
      </c>
      <c r="BF77" s="30">
        <f>April!BL77</f>
        <v>0</v>
      </c>
      <c r="BG77" s="26">
        <f>April!BM77</f>
        <v>0</v>
      </c>
      <c r="BH77" s="26">
        <f t="shared" si="865"/>
        <v>0</v>
      </c>
      <c r="BI77" s="48">
        <v>0</v>
      </c>
      <c r="BJ77" s="46">
        <v>0</v>
      </c>
      <c r="BK77" s="26">
        <f t="shared" si="866"/>
        <v>0</v>
      </c>
      <c r="BL77" s="26">
        <f t="shared" ref="BL77:BM77" si="937">SUM(BF77+BI77)</f>
        <v>0</v>
      </c>
      <c r="BM77" s="26">
        <f t="shared" si="937"/>
        <v>0</v>
      </c>
      <c r="BN77" s="27">
        <f t="shared" si="868"/>
        <v>0</v>
      </c>
      <c r="BO77" s="28">
        <f>April!BU77</f>
        <v>0</v>
      </c>
      <c r="BP77" s="28">
        <f>April!BV77</f>
        <v>0</v>
      </c>
      <c r="BQ77" s="26">
        <f t="shared" si="869"/>
        <v>0</v>
      </c>
      <c r="BR77" s="25">
        <v>0</v>
      </c>
      <c r="BS77" s="25">
        <v>0</v>
      </c>
      <c r="BT77" s="26">
        <f t="shared" si="870"/>
        <v>0</v>
      </c>
      <c r="BU77" s="26">
        <f t="shared" ref="BU77:BV77" si="938">SUM(BO77+BR77)</f>
        <v>0</v>
      </c>
      <c r="BV77" s="26">
        <f t="shared" si="938"/>
        <v>0</v>
      </c>
      <c r="BW77" s="27">
        <f t="shared" si="872"/>
        <v>0</v>
      </c>
      <c r="BX77" s="30">
        <f>April!CD77</f>
        <v>0</v>
      </c>
      <c r="BY77" s="26">
        <f>April!CE77</f>
        <v>0</v>
      </c>
      <c r="BZ77" s="26">
        <f t="shared" si="873"/>
        <v>0</v>
      </c>
      <c r="CA77" s="26"/>
      <c r="CB77" s="26"/>
      <c r="CC77" s="26">
        <f t="shared" si="874"/>
        <v>0</v>
      </c>
      <c r="CD77" s="26">
        <f t="shared" ref="CD77:CE77" si="939">SUM(BX77+CA77)</f>
        <v>0</v>
      </c>
      <c r="CE77" s="26">
        <f t="shared" si="939"/>
        <v>0</v>
      </c>
      <c r="CF77" s="27">
        <f t="shared" si="876"/>
        <v>0</v>
      </c>
      <c r="CG77" s="28">
        <f>April!CM77</f>
        <v>0</v>
      </c>
      <c r="CH77" s="28">
        <f>April!CN77</f>
        <v>0</v>
      </c>
      <c r="CI77" s="26">
        <f t="shared" si="877"/>
        <v>0</v>
      </c>
      <c r="CJ77" s="25">
        <v>0</v>
      </c>
      <c r="CK77" s="25">
        <v>0</v>
      </c>
      <c r="CL77" s="26">
        <f t="shared" si="878"/>
        <v>0</v>
      </c>
      <c r="CM77" s="26">
        <f t="shared" ref="CM77:CN77" si="940">SUM(CG77+CJ77)</f>
        <v>0</v>
      </c>
      <c r="CN77" s="26">
        <f t="shared" si="940"/>
        <v>0</v>
      </c>
      <c r="CO77" s="27">
        <f t="shared" si="880"/>
        <v>0</v>
      </c>
      <c r="CP77" s="95">
        <f ca="1">IFERROR(__xludf.DUMMYFUNCTION("""COMPUTED_VALUE"""),0)</f>
        <v>0</v>
      </c>
      <c r="CQ77" s="96">
        <f ca="1">IFERROR(__xludf.DUMMYFUNCTION("""COMPUTED_VALUE"""),0)</f>
        <v>0</v>
      </c>
      <c r="CR77" s="96">
        <f ca="1">IFERROR(__xludf.DUMMYFUNCTION("""COMPUTED_VALUE"""),0)</f>
        <v>0</v>
      </c>
      <c r="CS77" s="100"/>
      <c r="CT77" s="100"/>
      <c r="CU77" s="100"/>
      <c r="CV77" s="96">
        <f ca="1">IFERROR(__xludf.DUMMYFUNCTION("""COMPUTED_VALUE"""),0)</f>
        <v>0</v>
      </c>
      <c r="CW77" s="96"/>
      <c r="CX77" s="97">
        <f ca="1">IFERROR(__xludf.DUMMYFUNCTION("""COMPUTED_VALUE"""),0)</f>
        <v>0</v>
      </c>
      <c r="CY77" s="28">
        <f>April!DE77</f>
        <v>0</v>
      </c>
      <c r="CZ77" s="28">
        <f>April!DF77</f>
        <v>0</v>
      </c>
      <c r="DA77" s="26">
        <f t="shared" si="881"/>
        <v>0</v>
      </c>
      <c r="DB77" s="25">
        <v>0</v>
      </c>
      <c r="DC77" s="25">
        <v>0</v>
      </c>
      <c r="DD77" s="26">
        <f t="shared" si="882"/>
        <v>0</v>
      </c>
      <c r="DE77" s="26">
        <f t="shared" ref="DE77:DF77" si="941">SUM(CY77+DB77)</f>
        <v>0</v>
      </c>
      <c r="DF77" s="26">
        <f t="shared" si="941"/>
        <v>0</v>
      </c>
      <c r="DG77" s="27">
        <f t="shared" si="884"/>
        <v>0</v>
      </c>
      <c r="DH77" s="30">
        <f>April!DN77</f>
        <v>0</v>
      </c>
      <c r="DI77" s="26">
        <f>April!DO77</f>
        <v>0</v>
      </c>
      <c r="DJ77" s="26">
        <f t="shared" si="885"/>
        <v>0</v>
      </c>
      <c r="DK77" s="26"/>
      <c r="DL77" s="26"/>
      <c r="DM77" s="26">
        <f t="shared" si="886"/>
        <v>0</v>
      </c>
      <c r="DN77" s="26">
        <f t="shared" ref="DN77:DO77" si="942">SUM(DH77+DK77)</f>
        <v>0</v>
      </c>
      <c r="DO77" s="26">
        <f t="shared" si="942"/>
        <v>0</v>
      </c>
      <c r="DP77" s="27">
        <f t="shared" si="888"/>
        <v>0</v>
      </c>
      <c r="DQ77" s="28">
        <f>April!DW77</f>
        <v>0</v>
      </c>
      <c r="DR77" s="28">
        <f>April!DX77</f>
        <v>0</v>
      </c>
      <c r="DS77" s="26">
        <f t="shared" si="889"/>
        <v>0</v>
      </c>
      <c r="DT77" s="26"/>
      <c r="DU77" s="25">
        <v>5</v>
      </c>
      <c r="DV77" s="26">
        <f t="shared" si="890"/>
        <v>5</v>
      </c>
      <c r="DW77" s="26">
        <f t="shared" ref="DW77:DX77" si="943">SUM(DQ77+DT77)</f>
        <v>0</v>
      </c>
      <c r="DX77" s="26">
        <f t="shared" si="943"/>
        <v>5</v>
      </c>
      <c r="DY77" s="27">
        <f t="shared" si="892"/>
        <v>5</v>
      </c>
      <c r="DZ77" s="30">
        <f>April!EF77</f>
        <v>0</v>
      </c>
      <c r="EA77" s="26">
        <f>April!EG77</f>
        <v>0</v>
      </c>
      <c r="EB77" s="26">
        <f t="shared" si="893"/>
        <v>0</v>
      </c>
      <c r="EC77" s="26"/>
      <c r="ED77" s="26"/>
      <c r="EE77" s="26">
        <f t="shared" si="894"/>
        <v>0</v>
      </c>
      <c r="EF77" s="26">
        <f t="shared" ref="EF77:EG77" si="944">SUM(DZ77+EC77)</f>
        <v>0</v>
      </c>
      <c r="EG77" s="26">
        <f t="shared" si="944"/>
        <v>0</v>
      </c>
      <c r="EH77" s="27">
        <f t="shared" si="896"/>
        <v>0</v>
      </c>
      <c r="EI77" s="30">
        <f>April!EO77</f>
        <v>0</v>
      </c>
      <c r="EJ77" s="26">
        <f>April!EP77</f>
        <v>0</v>
      </c>
      <c r="EK77" s="26">
        <f t="shared" si="897"/>
        <v>0</v>
      </c>
      <c r="EL77" s="26"/>
      <c r="EM77" s="26"/>
      <c r="EN77" s="26">
        <f t="shared" si="898"/>
        <v>0</v>
      </c>
      <c r="EO77" s="26">
        <f t="shared" ref="EO77:EP77" si="945">SUM(EI77+EL77)</f>
        <v>0</v>
      </c>
      <c r="EP77" s="26">
        <f t="shared" si="945"/>
        <v>0</v>
      </c>
      <c r="EQ77" s="27">
        <f t="shared" si="900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30">
        <f>April!J78</f>
        <v>0</v>
      </c>
      <c r="E78" s="26">
        <f>April!K78</f>
        <v>0</v>
      </c>
      <c r="F78" s="26">
        <f t="shared" si="841"/>
        <v>0</v>
      </c>
      <c r="G78" s="26"/>
      <c r="H78" s="26"/>
      <c r="I78" s="26">
        <f t="shared" si="842"/>
        <v>0</v>
      </c>
      <c r="J78" s="26">
        <f t="shared" ref="J78:K78" si="946">SUM(D78+G78)</f>
        <v>0</v>
      </c>
      <c r="K78" s="26">
        <f t="shared" si="946"/>
        <v>0</v>
      </c>
      <c r="L78" s="27">
        <f t="shared" si="844"/>
        <v>0</v>
      </c>
      <c r="M78" s="28">
        <f>April!S78</f>
        <v>0</v>
      </c>
      <c r="N78" s="26">
        <f>April!T78</f>
        <v>0</v>
      </c>
      <c r="O78" s="26">
        <f t="shared" si="845"/>
        <v>0</v>
      </c>
      <c r="P78" s="25">
        <v>0</v>
      </c>
      <c r="Q78" s="25">
        <v>0</v>
      </c>
      <c r="R78" s="26">
        <f t="shared" si="846"/>
        <v>0</v>
      </c>
      <c r="S78" s="26">
        <f t="shared" ref="S78:T78" si="947">SUM(M78+P78)</f>
        <v>0</v>
      </c>
      <c r="T78" s="26">
        <f t="shared" si="947"/>
        <v>0</v>
      </c>
      <c r="U78" s="27">
        <f t="shared" si="848"/>
        <v>0</v>
      </c>
      <c r="V78" s="28">
        <f>April!AB78</f>
        <v>0</v>
      </c>
      <c r="W78" s="28">
        <f>April!AC78</f>
        <v>0</v>
      </c>
      <c r="X78" s="26">
        <f t="shared" si="849"/>
        <v>0</v>
      </c>
      <c r="Y78" s="26"/>
      <c r="Z78" s="26"/>
      <c r="AA78" s="26">
        <f t="shared" si="850"/>
        <v>0</v>
      </c>
      <c r="AB78" s="26">
        <f t="shared" ref="AB78:AC78" si="948">SUM(V78+Y78)</f>
        <v>0</v>
      </c>
      <c r="AC78" s="26">
        <f t="shared" si="948"/>
        <v>0</v>
      </c>
      <c r="AD78" s="27">
        <f t="shared" si="852"/>
        <v>0</v>
      </c>
      <c r="AE78" s="28">
        <f>April!AK77</f>
        <v>0</v>
      </c>
      <c r="AF78" s="28">
        <f>April!AL77</f>
        <v>0</v>
      </c>
      <c r="AG78" s="26">
        <f t="shared" si="853"/>
        <v>0</v>
      </c>
      <c r="AH78" s="25">
        <v>0</v>
      </c>
      <c r="AI78" s="25">
        <v>0</v>
      </c>
      <c r="AJ78" s="26">
        <f t="shared" si="854"/>
        <v>0</v>
      </c>
      <c r="AK78" s="26">
        <f t="shared" ref="AK78:AL78" si="949">SUM(AE78+AH78)</f>
        <v>0</v>
      </c>
      <c r="AL78" s="26">
        <f t="shared" si="949"/>
        <v>0</v>
      </c>
      <c r="AM78" s="27">
        <f t="shared" si="856"/>
        <v>0</v>
      </c>
      <c r="AN78" s="30">
        <f>April!AT78</f>
        <v>0</v>
      </c>
      <c r="AO78" s="26">
        <f>April!AU78</f>
        <v>0</v>
      </c>
      <c r="AP78" s="26">
        <f t="shared" si="857"/>
        <v>0</v>
      </c>
      <c r="AQ78" s="25">
        <v>0</v>
      </c>
      <c r="AR78" s="25">
        <v>0</v>
      </c>
      <c r="AS78" s="26">
        <f t="shared" si="858"/>
        <v>0</v>
      </c>
      <c r="AT78" s="26">
        <f t="shared" ref="AT78:AU78" si="950">SUM(AN78+AQ78)</f>
        <v>0</v>
      </c>
      <c r="AU78" s="26">
        <f t="shared" si="950"/>
        <v>0</v>
      </c>
      <c r="AV78" s="27">
        <f t="shared" si="860"/>
        <v>0</v>
      </c>
      <c r="AW78" s="28">
        <f>April!BC78</f>
        <v>0</v>
      </c>
      <c r="AX78" s="28">
        <f>April!BD78</f>
        <v>0</v>
      </c>
      <c r="AY78" s="26">
        <f t="shared" si="861"/>
        <v>0</v>
      </c>
      <c r="AZ78" s="25">
        <v>0</v>
      </c>
      <c r="BA78" s="25">
        <v>0</v>
      </c>
      <c r="BB78" s="26">
        <f t="shared" si="862"/>
        <v>0</v>
      </c>
      <c r="BC78" s="26">
        <f t="shared" ref="BC78:BD78" si="951">SUM(AW78+AZ78)</f>
        <v>0</v>
      </c>
      <c r="BD78" s="26">
        <f t="shared" si="951"/>
        <v>0</v>
      </c>
      <c r="BE78" s="27">
        <f t="shared" si="864"/>
        <v>0</v>
      </c>
      <c r="BF78" s="30">
        <f>April!BL78</f>
        <v>0</v>
      </c>
      <c r="BG78" s="26">
        <f>April!BM78</f>
        <v>0</v>
      </c>
      <c r="BH78" s="26">
        <f t="shared" si="865"/>
        <v>0</v>
      </c>
      <c r="BI78" s="48">
        <v>0</v>
      </c>
      <c r="BJ78" s="46">
        <v>0</v>
      </c>
      <c r="BK78" s="26">
        <f t="shared" si="866"/>
        <v>0</v>
      </c>
      <c r="BL78" s="26">
        <f t="shared" ref="BL78:BM78" si="952">SUM(BF78+BI78)</f>
        <v>0</v>
      </c>
      <c r="BM78" s="26">
        <f t="shared" si="952"/>
        <v>0</v>
      </c>
      <c r="BN78" s="27">
        <f t="shared" si="868"/>
        <v>0</v>
      </c>
      <c r="BO78" s="28">
        <f>April!BU78</f>
        <v>0</v>
      </c>
      <c r="BP78" s="28">
        <f>April!BV78</f>
        <v>0</v>
      </c>
      <c r="BQ78" s="26">
        <f t="shared" si="869"/>
        <v>0</v>
      </c>
      <c r="BR78" s="25">
        <v>0</v>
      </c>
      <c r="BS78" s="25">
        <v>0</v>
      </c>
      <c r="BT78" s="26">
        <f t="shared" si="870"/>
        <v>0</v>
      </c>
      <c r="BU78" s="26">
        <f t="shared" ref="BU78:BV78" si="953">SUM(BO78+BR78)</f>
        <v>0</v>
      </c>
      <c r="BV78" s="26">
        <f t="shared" si="953"/>
        <v>0</v>
      </c>
      <c r="BW78" s="27">
        <f t="shared" si="872"/>
        <v>0</v>
      </c>
      <c r="BX78" s="30">
        <f>April!CD78</f>
        <v>0</v>
      </c>
      <c r="BY78" s="26">
        <f>April!CE78</f>
        <v>0</v>
      </c>
      <c r="BZ78" s="26">
        <f t="shared" si="873"/>
        <v>0</v>
      </c>
      <c r="CA78" s="26"/>
      <c r="CB78" s="26"/>
      <c r="CC78" s="26">
        <f t="shared" si="874"/>
        <v>0</v>
      </c>
      <c r="CD78" s="26">
        <f t="shared" ref="CD78:CE78" si="954">SUM(BX78+CA78)</f>
        <v>0</v>
      </c>
      <c r="CE78" s="26">
        <f t="shared" si="954"/>
        <v>0</v>
      </c>
      <c r="CF78" s="27">
        <f t="shared" si="876"/>
        <v>0</v>
      </c>
      <c r="CG78" s="28">
        <f>April!CM78</f>
        <v>0</v>
      </c>
      <c r="CH78" s="28">
        <f>April!CN78</f>
        <v>0</v>
      </c>
      <c r="CI78" s="26">
        <f t="shared" si="877"/>
        <v>0</v>
      </c>
      <c r="CJ78" s="25">
        <v>25</v>
      </c>
      <c r="CK78" s="25">
        <v>62</v>
      </c>
      <c r="CL78" s="26">
        <f t="shared" si="878"/>
        <v>87</v>
      </c>
      <c r="CM78" s="26">
        <f t="shared" ref="CM78:CN78" si="955">SUM(CG78+CJ78)</f>
        <v>25</v>
      </c>
      <c r="CN78" s="26">
        <f t="shared" si="955"/>
        <v>62</v>
      </c>
      <c r="CO78" s="27">
        <f t="shared" si="880"/>
        <v>87</v>
      </c>
      <c r="CP78" s="95">
        <f ca="1">IFERROR(__xludf.DUMMYFUNCTION("""COMPUTED_VALUE"""),2)</f>
        <v>2</v>
      </c>
      <c r="CQ78" s="96">
        <f ca="1">IFERROR(__xludf.DUMMYFUNCTION("""COMPUTED_VALUE"""),1)</f>
        <v>1</v>
      </c>
      <c r="CR78" s="96">
        <f ca="1">IFERROR(__xludf.DUMMYFUNCTION("""COMPUTED_VALUE"""),5)</f>
        <v>5</v>
      </c>
      <c r="CS78" s="100">
        <f ca="1">IFERROR(__xludf.DUMMYFUNCTION("""COMPUTED_VALUE"""),1)</f>
        <v>1</v>
      </c>
      <c r="CT78" s="100">
        <f ca="1">IFERROR(__xludf.DUMMYFUNCTION("""COMPUTED_VALUE"""),0)</f>
        <v>0</v>
      </c>
      <c r="CU78" s="100">
        <f ca="1">IFERROR(__xludf.DUMMYFUNCTION("""COMPUTED_VALUE"""),1)</f>
        <v>1</v>
      </c>
      <c r="CV78" s="96">
        <f ca="1">IFERROR(__xludf.DUMMYFUNCTION("""COMPUTED_VALUE"""),3)</f>
        <v>3</v>
      </c>
      <c r="CW78" s="96">
        <f ca="1">IFERROR(__xludf.DUMMYFUNCTION("""COMPUTED_VALUE"""),0)</f>
        <v>0</v>
      </c>
      <c r="CX78" s="97">
        <f ca="1">IFERROR(__xludf.DUMMYFUNCTION("""COMPUTED_VALUE"""),6)</f>
        <v>6</v>
      </c>
      <c r="CY78" s="28">
        <f>April!DE78</f>
        <v>0</v>
      </c>
      <c r="CZ78" s="28">
        <f>April!DF78</f>
        <v>0</v>
      </c>
      <c r="DA78" s="26">
        <f t="shared" si="881"/>
        <v>0</v>
      </c>
      <c r="DB78" s="25">
        <v>0</v>
      </c>
      <c r="DC78" s="25">
        <v>0</v>
      </c>
      <c r="DD78" s="26">
        <f t="shared" si="882"/>
        <v>0</v>
      </c>
      <c r="DE78" s="26">
        <f t="shared" ref="DE78:DF78" si="956">SUM(CY78+DB78)</f>
        <v>0</v>
      </c>
      <c r="DF78" s="26">
        <f t="shared" si="956"/>
        <v>0</v>
      </c>
      <c r="DG78" s="27">
        <f t="shared" si="884"/>
        <v>0</v>
      </c>
      <c r="DH78" s="30">
        <f>April!DN78</f>
        <v>0</v>
      </c>
      <c r="DI78" s="26">
        <f>April!DO78</f>
        <v>0</v>
      </c>
      <c r="DJ78" s="26">
        <f t="shared" si="885"/>
        <v>0</v>
      </c>
      <c r="DK78" s="26"/>
      <c r="DL78" s="26"/>
      <c r="DM78" s="26">
        <f t="shared" si="886"/>
        <v>0</v>
      </c>
      <c r="DN78" s="26">
        <f t="shared" ref="DN78:DO78" si="957">SUM(DH78+DK78)</f>
        <v>0</v>
      </c>
      <c r="DO78" s="26">
        <f t="shared" si="957"/>
        <v>0</v>
      </c>
      <c r="DP78" s="27">
        <f t="shared" si="888"/>
        <v>0</v>
      </c>
      <c r="DQ78" s="28">
        <f>April!DW78</f>
        <v>0</v>
      </c>
      <c r="DR78" s="28">
        <f>April!DX78</f>
        <v>0</v>
      </c>
      <c r="DS78" s="26">
        <f t="shared" si="889"/>
        <v>0</v>
      </c>
      <c r="DT78" s="26"/>
      <c r="DU78" s="26"/>
      <c r="DV78" s="26">
        <f t="shared" si="890"/>
        <v>0</v>
      </c>
      <c r="DW78" s="26">
        <f t="shared" ref="DW78:DX78" si="958">SUM(DQ78+DT78)</f>
        <v>0</v>
      </c>
      <c r="DX78" s="26">
        <f t="shared" si="958"/>
        <v>0</v>
      </c>
      <c r="DY78" s="27">
        <f t="shared" si="892"/>
        <v>0</v>
      </c>
      <c r="DZ78" s="30">
        <f>April!EF78</f>
        <v>0</v>
      </c>
      <c r="EA78" s="26">
        <f>April!EG78</f>
        <v>0</v>
      </c>
      <c r="EB78" s="26">
        <f t="shared" si="893"/>
        <v>0</v>
      </c>
      <c r="EC78" s="26"/>
      <c r="ED78" s="26"/>
      <c r="EE78" s="26">
        <f t="shared" si="894"/>
        <v>0</v>
      </c>
      <c r="EF78" s="26">
        <f t="shared" ref="EF78:EG78" si="959">SUM(DZ78+EC78)</f>
        <v>0</v>
      </c>
      <c r="EG78" s="26">
        <f t="shared" si="959"/>
        <v>0</v>
      </c>
      <c r="EH78" s="27">
        <f t="shared" si="896"/>
        <v>0</v>
      </c>
      <c r="EI78" s="30">
        <f>April!EO78</f>
        <v>0</v>
      </c>
      <c r="EJ78" s="26">
        <f>April!EP78</f>
        <v>3</v>
      </c>
      <c r="EK78" s="26">
        <f t="shared" si="897"/>
        <v>3</v>
      </c>
      <c r="EL78" s="25">
        <v>1</v>
      </c>
      <c r="EM78" s="26"/>
      <c r="EN78" s="26">
        <f t="shared" si="898"/>
        <v>1</v>
      </c>
      <c r="EO78" s="26">
        <f t="shared" ref="EO78:EP78" si="960">SUM(EI78+EL78)</f>
        <v>1</v>
      </c>
      <c r="EP78" s="26">
        <f t="shared" si="960"/>
        <v>3</v>
      </c>
      <c r="EQ78" s="27">
        <f t="shared" si="900"/>
        <v>4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4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/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313">
        <f>April!BC82</f>
        <v>35</v>
      </c>
      <c r="AX82" s="313">
        <f>April!BD82</f>
        <v>50</v>
      </c>
      <c r="AY82" s="243">
        <v>1</v>
      </c>
      <c r="AZ82" s="245">
        <f t="shared" ref="AZ82:BE82" si="961">AW82</f>
        <v>35</v>
      </c>
      <c r="BA82" s="245">
        <f t="shared" si="961"/>
        <v>50</v>
      </c>
      <c r="BB82" s="243">
        <f t="shared" si="961"/>
        <v>1</v>
      </c>
      <c r="BC82" s="245">
        <f t="shared" si="961"/>
        <v>35</v>
      </c>
      <c r="BD82" s="245">
        <f t="shared" si="961"/>
        <v>50</v>
      </c>
      <c r="BE82" s="243">
        <f t="shared" si="961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/>
      <c r="BS82" s="245"/>
      <c r="BT82" s="243" t="e">
        <f>(BR82/BS82)*100%</f>
        <v>#DIV/0!</v>
      </c>
      <c r="BU82" s="245"/>
      <c r="BV82" s="245"/>
      <c r="BW82" s="243" t="e">
        <f>(BU82/BV82)*100%</f>
        <v>#DIV/0!</v>
      </c>
      <c r="BX82" s="246">
        <v>27</v>
      </c>
      <c r="BY82" s="245">
        <v>38</v>
      </c>
      <c r="BZ82" s="243">
        <f>(BX82/BY82)*100%</f>
        <v>0.71052631578947367</v>
      </c>
      <c r="CA82" s="245">
        <v>26</v>
      </c>
      <c r="CB82" s="245">
        <v>38</v>
      </c>
      <c r="CC82" s="243">
        <f>(CA82/CB82)*100%</f>
        <v>0.68421052631578949</v>
      </c>
      <c r="CD82" s="245">
        <v>26</v>
      </c>
      <c r="CE82" s="245">
        <v>38</v>
      </c>
      <c r="CF82" s="243">
        <f>(CD82/CE82)*100%</f>
        <v>0.68421052631578949</v>
      </c>
      <c r="CG82" s="246">
        <v>40</v>
      </c>
      <c r="CH82" s="245">
        <v>30</v>
      </c>
      <c r="CI82" s="243">
        <f>(CG82/CH82)*100%</f>
        <v>1.3333333333333333</v>
      </c>
      <c r="CJ82" s="245">
        <v>40</v>
      </c>
      <c r="CK82" s="245">
        <v>30</v>
      </c>
      <c r="CL82" s="243">
        <v>1</v>
      </c>
      <c r="CM82" s="245">
        <v>40</v>
      </c>
      <c r="CN82" s="245">
        <v>30</v>
      </c>
      <c r="CO82" s="243">
        <v>1</v>
      </c>
      <c r="CP82" s="246">
        <f ca="1">IFERROR(__xludf.DUMMYFUNCTION("importrange(""1DjzFX_5hpKQ32gDJ9cZkaQq64j_m636uVPTHxkMKqWg"",""LAP YANKES!BD81:BL87"")"),46)</f>
        <v>46</v>
      </c>
      <c r="CQ82" s="245">
        <f ca="1">IFERROR(__xludf.DUMMYFUNCTION("""COMPUTED_VALUE"""),50)</f>
        <v>50</v>
      </c>
      <c r="CR82" s="243">
        <f ca="1">IFERROR(__xludf.DUMMYFUNCTION("""COMPUTED_VALUE"""),0.92)</f>
        <v>0.92</v>
      </c>
      <c r="CS82" s="317">
        <f ca="1">IFERROR(__xludf.DUMMYFUNCTION("""COMPUTED_VALUE"""),46)</f>
        <v>46</v>
      </c>
      <c r="CT82" s="317">
        <f ca="1">IFERROR(__xludf.DUMMYFUNCTION("""COMPUTED_VALUE"""),50)</f>
        <v>50</v>
      </c>
      <c r="CU82" s="318">
        <f ca="1">IFERROR(__xludf.DUMMYFUNCTION("""COMPUTED_VALUE"""),0.92)</f>
        <v>0.92</v>
      </c>
      <c r="CV82" s="245">
        <f ca="1">IFERROR(__xludf.DUMMYFUNCTION("""COMPUTED_VALUE"""),46)</f>
        <v>46</v>
      </c>
      <c r="CW82" s="245">
        <f ca="1">IFERROR(__xludf.DUMMYFUNCTION("""COMPUTED_VALUE"""),50)</f>
        <v>50</v>
      </c>
      <c r="CX82" s="243">
        <f ca="1">IFERROR(__xludf.DUMMYFUNCTION("""COMPUTED_VALUE"""),0.92)</f>
        <v>0.92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/>
      <c r="DO82" s="245"/>
      <c r="DP82" s="243" t="e">
        <f>(DN82/DO82)*100%</f>
        <v>#DIV/0!</v>
      </c>
      <c r="DQ82" s="245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4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143</v>
      </c>
      <c r="Q84" s="245">
        <v>143</v>
      </c>
      <c r="R84" s="243">
        <f>(P84/Q84)*100%</f>
        <v>1</v>
      </c>
      <c r="S84" s="245"/>
      <c r="T84" s="245"/>
      <c r="U84" s="282"/>
      <c r="V84" s="245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1298</v>
      </c>
      <c r="AF84" s="245">
        <v>1298</v>
      </c>
      <c r="AG84" s="243">
        <f>(AE84/AF84)*100%</f>
        <v>1</v>
      </c>
      <c r="AH84" s="245">
        <v>319</v>
      </c>
      <c r="AI84" s="245">
        <v>319</v>
      </c>
      <c r="AJ84" s="243">
        <f>(AH84/AI84)*100%</f>
        <v>1</v>
      </c>
      <c r="AK84" s="245">
        <f>AM10</f>
        <v>1698</v>
      </c>
      <c r="AL84" s="245">
        <v>1698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27">
        <f>April!BC84</f>
        <v>45.15625</v>
      </c>
      <c r="AX84" s="313" t="str">
        <f>April!BD84</f>
        <v>&lt;120</v>
      </c>
      <c r="AY84" s="243">
        <v>1</v>
      </c>
      <c r="AZ84" s="245">
        <v>43.63</v>
      </c>
      <c r="BA84" s="245" t="str">
        <f>AX84</f>
        <v>&lt;120</v>
      </c>
      <c r="BB84" s="243">
        <v>1</v>
      </c>
      <c r="BC84" s="320">
        <f>SUM(AW84+AZ84)/2</f>
        <v>44.393124999999998</v>
      </c>
      <c r="BD84" s="245" t="str">
        <f>BA84</f>
        <v>&lt;120</v>
      </c>
      <c r="BE84" s="243">
        <v>1</v>
      </c>
      <c r="BF84" s="246"/>
      <c r="BG84" s="245"/>
      <c r="BH84" s="243" t="e">
        <f>(BF84/BG84)*100%</f>
        <v>#DIV/0!</v>
      </c>
      <c r="BI84" s="245">
        <v>203</v>
      </c>
      <c r="BJ84" s="245">
        <v>203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/>
      <c r="BS84" s="245"/>
      <c r="BT84" s="243" t="e">
        <f>(BR84/BS84)*100%</f>
        <v>#DIV/0!</v>
      </c>
      <c r="BU84" s="245"/>
      <c r="BV84" s="245"/>
      <c r="BW84" s="243" t="e">
        <f>(BU84/BV84)*100%</f>
        <v>#DIV/0!</v>
      </c>
      <c r="BX84" s="246">
        <v>451</v>
      </c>
      <c r="BY84" s="245">
        <v>451</v>
      </c>
      <c r="BZ84" s="243">
        <f>(BX84/BY84)*100%</f>
        <v>1</v>
      </c>
      <c r="CA84" s="245">
        <v>190</v>
      </c>
      <c r="CB84" s="245">
        <v>190</v>
      </c>
      <c r="CC84" s="243">
        <f>(CA84/CB84)*100%</f>
        <v>1</v>
      </c>
      <c r="CD84" s="245">
        <v>641</v>
      </c>
      <c r="CE84" s="245">
        <v>641</v>
      </c>
      <c r="CF84" s="243">
        <f>(CD84/CE84)*100%</f>
        <v>1</v>
      </c>
      <c r="CG84" s="246">
        <v>1081</v>
      </c>
      <c r="CH84" s="245">
        <v>1081</v>
      </c>
      <c r="CI84" s="243">
        <f>(CG84/CH84)*100%</f>
        <v>1</v>
      </c>
      <c r="CJ84" s="245">
        <v>215</v>
      </c>
      <c r="CK84" s="245">
        <v>215</v>
      </c>
      <c r="CL84" s="243">
        <f>(CJ84/CK84)*100%</f>
        <v>1</v>
      </c>
      <c r="CM84" s="245">
        <f t="shared" ref="CM84:CN84" si="962">CG84+CJ84</f>
        <v>1296</v>
      </c>
      <c r="CN84" s="245">
        <f t="shared" si="962"/>
        <v>1296</v>
      </c>
      <c r="CO84" s="243">
        <f>(CM84/CN84)*100%</f>
        <v>1</v>
      </c>
      <c r="CP84" s="246">
        <f ca="1">IFERROR(__xludf.DUMMYFUNCTION("""COMPUTED_VALUE"""),3159)</f>
        <v>3159</v>
      </c>
      <c r="CQ84" s="245">
        <f ca="1">IFERROR(__xludf.DUMMYFUNCTION("""COMPUTED_VALUE"""),3159)</f>
        <v>3159</v>
      </c>
      <c r="CR84" s="243">
        <f ca="1">IFERROR(__xludf.DUMMYFUNCTION("""COMPUTED_VALUE"""),1)</f>
        <v>1</v>
      </c>
      <c r="CS84" s="317">
        <f ca="1">IFERROR(__xludf.DUMMYFUNCTION("""COMPUTED_VALUE"""),439)</f>
        <v>439</v>
      </c>
      <c r="CT84" s="317">
        <f ca="1">IFERROR(__xludf.DUMMYFUNCTION("""COMPUTED_VALUE"""),439)</f>
        <v>439</v>
      </c>
      <c r="CU84" s="318">
        <f ca="1">IFERROR(__xludf.DUMMYFUNCTION("""COMPUTED_VALUE"""),1)</f>
        <v>1</v>
      </c>
      <c r="CV84" s="245">
        <f ca="1">IFERROR(__xludf.DUMMYFUNCTION("""COMPUTED_VALUE"""),3598)</f>
        <v>3598</v>
      </c>
      <c r="CW84" s="245">
        <f ca="1">IFERROR(__xludf.DUMMYFUNCTION("""COMPUTED_VALUE"""),3598)</f>
        <v>3598</v>
      </c>
      <c r="CX84" s="243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516</v>
      </c>
      <c r="DL84" s="245">
        <v>516</v>
      </c>
      <c r="DM84" s="243">
        <f>(DK84/DL84)*100%</f>
        <v>1</v>
      </c>
      <c r="DN84" s="245"/>
      <c r="DO84" s="245"/>
      <c r="DP84" s="243" t="e">
        <f>(DN84/DO84)*100%</f>
        <v>#DIV/0!</v>
      </c>
      <c r="DQ84" s="245">
        <v>133</v>
      </c>
      <c r="DR84" s="245">
        <v>133</v>
      </c>
      <c r="DS84" s="243">
        <f>(DQ84/DR84)*100%</f>
        <v>1</v>
      </c>
      <c r="DT84" s="245">
        <v>37</v>
      </c>
      <c r="DU84" s="245">
        <v>37</v>
      </c>
      <c r="DV84" s="243">
        <f>(DT84/DU84)*100%</f>
        <v>1</v>
      </c>
      <c r="DW84" s="245">
        <f>DT84+DQ84</f>
        <v>170</v>
      </c>
      <c r="DX84" s="245">
        <f>DW84</f>
        <v>170</v>
      </c>
      <c r="DY84" s="243">
        <f>(DW84/DX84)*100%</f>
        <v>1</v>
      </c>
      <c r="DZ84" s="246">
        <v>1684</v>
      </c>
      <c r="EA84" s="245">
        <v>1684</v>
      </c>
      <c r="EB84" s="243">
        <f>(DZ84/EA84)*100%</f>
        <v>1</v>
      </c>
      <c r="EC84" s="245">
        <v>305</v>
      </c>
      <c r="ED84" s="245">
        <v>305</v>
      </c>
      <c r="EE84" s="243">
        <f>(EC84/ED84)*100%</f>
        <v>1</v>
      </c>
      <c r="EF84" s="245">
        <v>1989</v>
      </c>
      <c r="EG84" s="245">
        <v>1989</v>
      </c>
      <c r="EH84" s="243">
        <f>(EF84/EG84)*100%</f>
        <v>1</v>
      </c>
      <c r="EI84" s="245">
        <v>1330</v>
      </c>
      <c r="EJ84" s="245">
        <v>1350</v>
      </c>
      <c r="EK84" s="243">
        <f>(EI84/EJ84)*100%</f>
        <v>0.98518518518518516</v>
      </c>
      <c r="EL84" s="245">
        <v>232</v>
      </c>
      <c r="EM84" s="245">
        <v>232</v>
      </c>
      <c r="EN84" s="243">
        <f>(EL84/EM84)*100%</f>
        <v>1</v>
      </c>
      <c r="EO84" s="245">
        <v>1562</v>
      </c>
      <c r="EP84" s="245">
        <v>1582</v>
      </c>
      <c r="EQ84" s="243">
        <f>(EO84/EP84)*100%</f>
        <v>0.98735777496839439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4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5</v>
      </c>
      <c r="Q86" s="245">
        <v>7</v>
      </c>
      <c r="R86" s="243">
        <f>(P86/Q86)*100%</f>
        <v>0.7142857142857143</v>
      </c>
      <c r="S86" s="245"/>
      <c r="T86" s="245"/>
      <c r="U86" s="282"/>
      <c r="V86" s="245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313">
        <f>April!BC86</f>
        <v>8</v>
      </c>
      <c r="AX86" s="313">
        <f>April!BD86</f>
        <v>8</v>
      </c>
      <c r="AY86" s="243">
        <f>(AW86/AX86)*100%</f>
        <v>1</v>
      </c>
      <c r="AZ86" s="245">
        <f t="shared" ref="AZ86:BE86" si="963">AW86</f>
        <v>8</v>
      </c>
      <c r="BA86" s="245">
        <f t="shared" si="963"/>
        <v>8</v>
      </c>
      <c r="BB86" s="243">
        <f t="shared" si="963"/>
        <v>1</v>
      </c>
      <c r="BC86" s="245">
        <f t="shared" si="963"/>
        <v>8</v>
      </c>
      <c r="BD86" s="245">
        <f t="shared" si="963"/>
        <v>8</v>
      </c>
      <c r="BE86" s="243">
        <f t="shared" si="963"/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/>
      <c r="BS86" s="245"/>
      <c r="BT86" s="243" t="e">
        <f>(BR86/BS86)*100%</f>
        <v>#DIV/0!</v>
      </c>
      <c r="BU86" s="245"/>
      <c r="BV86" s="245"/>
      <c r="BW86" s="243" t="e">
        <f>(BU86/BV86)*100%</f>
        <v>#DIV/0!</v>
      </c>
      <c r="BX86" s="246">
        <v>11.4</v>
      </c>
      <c r="BY86" s="245">
        <v>16</v>
      </c>
      <c r="BZ86" s="243">
        <f>(BX86/BY86)*100%</f>
        <v>0.71250000000000002</v>
      </c>
      <c r="CA86" s="245">
        <v>3</v>
      </c>
      <c r="CB86" s="245">
        <v>4</v>
      </c>
      <c r="CC86" s="243">
        <f>(CA86/CB86)*100%</f>
        <v>0.75</v>
      </c>
      <c r="CD86" s="245">
        <v>14.4</v>
      </c>
      <c r="CE86" s="245">
        <v>20</v>
      </c>
      <c r="CF86" s="243">
        <f>(CD86/CE86)*100%</f>
        <v>0.72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246">
        <f ca="1">IFERROR(__xludf.DUMMYFUNCTION("""COMPUTED_VALUE"""),3159)</f>
        <v>3159</v>
      </c>
      <c r="CQ86" s="245">
        <f ca="1">IFERROR(__xludf.DUMMYFUNCTION("""COMPUTED_VALUE"""),3159)</f>
        <v>3159</v>
      </c>
      <c r="CR86" s="243">
        <f ca="1">IFERROR(__xludf.DUMMYFUNCTION("""COMPUTED_VALUE"""),1)</f>
        <v>1</v>
      </c>
      <c r="CS86" s="317">
        <f ca="1">IFERROR(__xludf.DUMMYFUNCTION("""COMPUTED_VALUE"""),439)</f>
        <v>439</v>
      </c>
      <c r="CT86" s="317">
        <f ca="1">IFERROR(__xludf.DUMMYFUNCTION("""COMPUTED_VALUE"""),439)</f>
        <v>439</v>
      </c>
      <c r="CU86" s="318">
        <f ca="1">IFERROR(__xludf.DUMMYFUNCTION("""COMPUTED_VALUE"""),1)</f>
        <v>1</v>
      </c>
      <c r="CV86" s="245">
        <f ca="1">IFERROR(__xludf.DUMMYFUNCTION("""COMPUTED_VALUE"""),3598)</f>
        <v>3598</v>
      </c>
      <c r="CW86" s="245">
        <f ca="1">IFERROR(__xludf.DUMMYFUNCTION("""COMPUTED_VALUE"""),3598)</f>
        <v>3598</v>
      </c>
      <c r="CX86" s="243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/>
      <c r="DO86" s="245"/>
      <c r="DP86" s="243" t="e">
        <f>(DN86/DO86)*100%</f>
        <v>#DIV/0!</v>
      </c>
      <c r="DQ86" s="245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16</v>
      </c>
      <c r="EJ86" s="245">
        <v>22</v>
      </c>
      <c r="EK86" s="243">
        <f>(EI86/EJ86)*100%</f>
        <v>0.72727272727272729</v>
      </c>
      <c r="EL86" s="245">
        <v>7</v>
      </c>
      <c r="EM86" s="245">
        <v>7</v>
      </c>
      <c r="EN86" s="243">
        <f>(EL86/EM86)*100%</f>
        <v>1</v>
      </c>
      <c r="EO86" s="245">
        <v>23</v>
      </c>
      <c r="EP86" s="245">
        <v>29</v>
      </c>
      <c r="EQ86" s="243">
        <f>(EO86/EP86)*100%</f>
        <v>0.7931034482758621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4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35</v>
      </c>
      <c r="Q88" s="246">
        <v>35</v>
      </c>
      <c r="R88" s="243">
        <f>(P88/Q88)*100%</f>
        <v>1</v>
      </c>
      <c r="S88" s="246"/>
      <c r="T88" s="246"/>
      <c r="U88" s="293"/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210</v>
      </c>
      <c r="AF88" s="246">
        <v>1182</v>
      </c>
      <c r="AG88" s="243">
        <f>(AE88/AF88)*100%</f>
        <v>0.17766497461928935</v>
      </c>
      <c r="AH88" s="246">
        <v>69</v>
      </c>
      <c r="AI88" s="246">
        <v>1182</v>
      </c>
      <c r="AJ88" s="243">
        <f>(AH88/AI88)*100%</f>
        <v>5.8375634517766499E-2</v>
      </c>
      <c r="AK88" s="246">
        <v>279</v>
      </c>
      <c r="AL88" s="246">
        <v>1182</v>
      </c>
      <c r="AM88" s="243">
        <f>(AK88/AL88)*100%</f>
        <v>0.23604060913705585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24">
        <f>April!BC88</f>
        <v>217</v>
      </c>
      <c r="AX88" s="313">
        <f>April!BD88</f>
        <v>280</v>
      </c>
      <c r="AY88" s="243">
        <f>(AW88/AX88)*100%</f>
        <v>0.77500000000000002</v>
      </c>
      <c r="AZ88" s="246">
        <f>BA17</f>
        <v>66</v>
      </c>
      <c r="BA88" s="246">
        <v>70</v>
      </c>
      <c r="BB88" s="243">
        <f>(AZ88/BA88)*100%</f>
        <v>0.94285714285714284</v>
      </c>
      <c r="BC88" s="325">
        <f t="shared" ref="BC88:BD88" si="964">SUM(AW88+AZ88)</f>
        <v>283</v>
      </c>
      <c r="BD88" s="326">
        <f t="shared" si="964"/>
        <v>350</v>
      </c>
      <c r="BE88" s="243">
        <f>(BC88/BD88)*100%</f>
        <v>0.80857142857142861</v>
      </c>
      <c r="BF88" s="246"/>
      <c r="BG88" s="246"/>
      <c r="BH88" s="243" t="e">
        <f>(BF88/BG88)*100%</f>
        <v>#DIV/0!</v>
      </c>
      <c r="BI88" s="246">
        <v>34</v>
      </c>
      <c r="BJ88" s="246">
        <v>34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/>
      <c r="BS88" s="246"/>
      <c r="BT88" s="243" t="e">
        <f>(BR88/BS88)*100%</f>
        <v>#DIV/0!</v>
      </c>
      <c r="BU88" s="246"/>
      <c r="BV88" s="246"/>
      <c r="BW88" s="243" t="e">
        <f>(BU88/BV88)*100%</f>
        <v>#DIV/0!</v>
      </c>
      <c r="BX88" s="246">
        <v>89.8</v>
      </c>
      <c r="BY88" s="246">
        <v>95</v>
      </c>
      <c r="BZ88" s="243">
        <f>(BX88/BY88)*100%</f>
        <v>0.94526315789473681</v>
      </c>
      <c r="CA88" s="246">
        <v>36</v>
      </c>
      <c r="CB88" s="246">
        <v>36</v>
      </c>
      <c r="CC88" s="243">
        <f>(CA88/CB88)*100%</f>
        <v>1</v>
      </c>
      <c r="CD88" s="246">
        <v>125.8</v>
      </c>
      <c r="CE88" s="246">
        <v>131</v>
      </c>
      <c r="CF88" s="243">
        <f>(CD88/CE88)*100%</f>
        <v>0.96030534351145036</v>
      </c>
      <c r="CG88" s="246">
        <v>165</v>
      </c>
      <c r="CH88" s="246">
        <v>155</v>
      </c>
      <c r="CI88" s="243">
        <f>(CG88/CH88)*100%</f>
        <v>1.064516129032258</v>
      </c>
      <c r="CJ88" s="246">
        <v>44</v>
      </c>
      <c r="CK88" s="246">
        <v>40</v>
      </c>
      <c r="CL88" s="243">
        <f>(CJ88/CK88)*100%</f>
        <v>1.1000000000000001</v>
      </c>
      <c r="CM88" s="245">
        <f t="shared" ref="CM88:CN88" si="965">CG88+CJ88</f>
        <v>209</v>
      </c>
      <c r="CN88" s="245">
        <f t="shared" si="965"/>
        <v>195</v>
      </c>
      <c r="CO88" s="243">
        <f>(CM88/CN88)*100%</f>
        <v>1.0717948717948718</v>
      </c>
      <c r="CP88" s="246">
        <f ca="1">IFERROR(__xludf.DUMMYFUNCTION("""COMPUTED_VALUE"""),396)</f>
        <v>396</v>
      </c>
      <c r="CQ88" s="246">
        <f ca="1">IFERROR(__xludf.DUMMYFUNCTION("""COMPUTED_VALUE"""),284)</f>
        <v>284</v>
      </c>
      <c r="CR88" s="243">
        <f ca="1">IFERROR(__xludf.DUMMYFUNCTION("""COMPUTED_VALUE"""),1.39436619718309)</f>
        <v>1.3943661971830901</v>
      </c>
      <c r="CS88" s="322">
        <f ca="1">IFERROR(__xludf.DUMMYFUNCTION("""COMPUTED_VALUE"""),81)</f>
        <v>81</v>
      </c>
      <c r="CT88" s="322">
        <f ca="1">IFERROR(__xludf.DUMMYFUNCTION("""COMPUTED_VALUE"""),72)</f>
        <v>72</v>
      </c>
      <c r="CU88" s="318">
        <f ca="1">IFERROR(__xludf.DUMMYFUNCTION("""COMPUTED_VALUE"""),1.125)</f>
        <v>1.125</v>
      </c>
      <c r="CV88" s="246">
        <f ca="1">IFERROR(__xludf.DUMMYFUNCTION("""COMPUTED_VALUE"""),477)</f>
        <v>477</v>
      </c>
      <c r="CW88" s="246">
        <f ca="1">IFERROR(__xludf.DUMMYFUNCTION("""COMPUTED_VALUE"""),356)</f>
        <v>356</v>
      </c>
      <c r="CX88" s="243">
        <f ca="1">IFERROR(__xludf.DUMMYFUNCTION("""COMPUTED_VALUE"""),1.33988764044943)</f>
        <v>1.33988764044943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43</v>
      </c>
      <c r="DL88" s="246">
        <v>854</v>
      </c>
      <c r="DM88" s="243">
        <f>(DK88/DL88)*100%</f>
        <v>5.0351288056206089E-2</v>
      </c>
      <c r="DN88" s="246"/>
      <c r="DO88" s="246"/>
      <c r="DP88" s="243" t="e">
        <f>(DN88/DO88)*100%</f>
        <v>#DIV/0!</v>
      </c>
      <c r="DQ88" s="246">
        <v>244</v>
      </c>
      <c r="DR88" s="246">
        <v>244</v>
      </c>
      <c r="DS88" s="243">
        <f>(DQ88/DR88)*100%</f>
        <v>1</v>
      </c>
      <c r="DT88" s="246">
        <v>52</v>
      </c>
      <c r="DU88" s="246">
        <v>52</v>
      </c>
      <c r="DV88" s="243">
        <f>(DT88/DU88)*100%</f>
        <v>1</v>
      </c>
      <c r="DW88" s="246">
        <f>DT88+DQ88</f>
        <v>296</v>
      </c>
      <c r="DX88" s="246">
        <f>DW88</f>
        <v>296</v>
      </c>
      <c r="DY88" s="243">
        <f>(DW88/DX88)*100%</f>
        <v>1</v>
      </c>
      <c r="DZ88" s="246">
        <v>220</v>
      </c>
      <c r="EA88" s="246">
        <v>200</v>
      </c>
      <c r="EB88" s="243">
        <f>(DZ88/EA88)*100%</f>
        <v>1.1000000000000001</v>
      </c>
      <c r="EC88" s="246">
        <v>70</v>
      </c>
      <c r="ED88" s="246">
        <v>70</v>
      </c>
      <c r="EE88" s="243">
        <f>(EC88/ED88)*100%</f>
        <v>1</v>
      </c>
      <c r="EF88" s="246">
        <v>290</v>
      </c>
      <c r="EG88" s="246">
        <v>290</v>
      </c>
      <c r="EH88" s="243">
        <f>(EF88/EG88)*100%</f>
        <v>1</v>
      </c>
      <c r="EI88" s="246">
        <v>161</v>
      </c>
      <c r="EJ88" s="246">
        <v>202</v>
      </c>
      <c r="EK88" s="243">
        <f>(EI88/EJ88)*100%</f>
        <v>0.79702970297029707</v>
      </c>
      <c r="EL88" s="246">
        <v>39</v>
      </c>
      <c r="EM88" s="246">
        <v>39</v>
      </c>
      <c r="EN88" s="243">
        <f>(EL88/EM88)*100%</f>
        <v>1</v>
      </c>
      <c r="EO88" s="246">
        <v>200</v>
      </c>
      <c r="EP88" s="246">
        <v>241</v>
      </c>
      <c r="EQ88" s="243">
        <f>(EO88/EP88)*100%</f>
        <v>0.82987551867219922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94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7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4"/>
      <c r="CN89" s="244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39">
    <mergeCell ref="AT86:AT87"/>
    <mergeCell ref="AU86:AU87"/>
    <mergeCell ref="AV86:AV87"/>
    <mergeCell ref="AW86:AW87"/>
    <mergeCell ref="A84:B85"/>
    <mergeCell ref="A86:B87"/>
    <mergeCell ref="C86:C87"/>
    <mergeCell ref="D86:D87"/>
    <mergeCell ref="E86:E87"/>
    <mergeCell ref="F86:F87"/>
    <mergeCell ref="G86:G87"/>
    <mergeCell ref="AK86:AK87"/>
    <mergeCell ref="AL86:AL87"/>
    <mergeCell ref="AM86:AM87"/>
    <mergeCell ref="AN86:AN87"/>
    <mergeCell ref="AO86:AO87"/>
    <mergeCell ref="AP86:AP87"/>
    <mergeCell ref="AQ86:AQ87"/>
    <mergeCell ref="AR86:AR87"/>
    <mergeCell ref="AS86:AS87"/>
    <mergeCell ref="AB86:AB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CQ86:CQ87"/>
    <mergeCell ref="CR86:CR87"/>
    <mergeCell ref="CS86:CS87"/>
    <mergeCell ref="CT86:CT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CH86:CH87"/>
    <mergeCell ref="CI86:CI87"/>
    <mergeCell ref="CJ86:CJ87"/>
    <mergeCell ref="CK86:CK87"/>
    <mergeCell ref="CL86:CL87"/>
    <mergeCell ref="CM86:CM87"/>
    <mergeCell ref="CN86:CN87"/>
    <mergeCell ref="CO86:CO87"/>
    <mergeCell ref="CP86:CP87"/>
    <mergeCell ref="BY86:BY87"/>
    <mergeCell ref="BZ86:BZ87"/>
    <mergeCell ref="CA86:CA87"/>
    <mergeCell ref="CB86:CB87"/>
    <mergeCell ref="CC86:CC87"/>
    <mergeCell ref="CD86:CD87"/>
    <mergeCell ref="CE86:CE87"/>
    <mergeCell ref="CF86:CF87"/>
    <mergeCell ref="CG86:CG87"/>
    <mergeCell ref="BP86:BP87"/>
    <mergeCell ref="BQ86:BQ87"/>
    <mergeCell ref="BR86:BR87"/>
    <mergeCell ref="BS86:BS87"/>
    <mergeCell ref="BT86:BT87"/>
    <mergeCell ref="BU86:BU87"/>
    <mergeCell ref="BV86:BV87"/>
    <mergeCell ref="BW86:BW87"/>
    <mergeCell ref="BX86:BX87"/>
    <mergeCell ref="BG86:BG87"/>
    <mergeCell ref="BH86:BH87"/>
    <mergeCell ref="BI86:BI87"/>
    <mergeCell ref="BJ86:BJ87"/>
    <mergeCell ref="BK86:BK87"/>
    <mergeCell ref="BL86:BL87"/>
    <mergeCell ref="BM86:BM87"/>
    <mergeCell ref="BN86:BN87"/>
    <mergeCell ref="BO86:BO87"/>
    <mergeCell ref="AX86:AX87"/>
    <mergeCell ref="AY86:AY87"/>
    <mergeCell ref="AZ86:AZ87"/>
    <mergeCell ref="BA86:BA87"/>
    <mergeCell ref="BB86:BB87"/>
    <mergeCell ref="BC86:BC87"/>
    <mergeCell ref="BD86:BD87"/>
    <mergeCell ref="BE86:BE87"/>
    <mergeCell ref="BF86:BF87"/>
    <mergeCell ref="K84:K85"/>
    <mergeCell ref="L84:L85"/>
    <mergeCell ref="M84:M85"/>
    <mergeCell ref="N84:N85"/>
    <mergeCell ref="O84:O85"/>
    <mergeCell ref="P84:P85"/>
    <mergeCell ref="Q84:Q85"/>
    <mergeCell ref="A70:C70"/>
    <mergeCell ref="A71:B71"/>
    <mergeCell ref="A73:C73"/>
    <mergeCell ref="A81:B81"/>
    <mergeCell ref="A82:B83"/>
    <mergeCell ref="E82:E83"/>
    <mergeCell ref="E84:E85"/>
    <mergeCell ref="A60:C60"/>
    <mergeCell ref="M82:M83"/>
    <mergeCell ref="N82:N83"/>
    <mergeCell ref="O82:O83"/>
    <mergeCell ref="P82:P83"/>
    <mergeCell ref="Q82:Q83"/>
    <mergeCell ref="R82:R83"/>
    <mergeCell ref="S82:S83"/>
    <mergeCell ref="T82:T83"/>
    <mergeCell ref="A34:B34"/>
    <mergeCell ref="A43:C43"/>
    <mergeCell ref="A44:B44"/>
    <mergeCell ref="A46:C46"/>
    <mergeCell ref="A51:C51"/>
    <mergeCell ref="A52:B52"/>
    <mergeCell ref="A54:C54"/>
    <mergeCell ref="A57:C57"/>
    <mergeCell ref="A58:B58"/>
    <mergeCell ref="A8:C8"/>
    <mergeCell ref="A9:B9"/>
    <mergeCell ref="A11:C11"/>
    <mergeCell ref="A12:B12"/>
    <mergeCell ref="A14:C14"/>
    <mergeCell ref="A15:B15"/>
    <mergeCell ref="A20:C20"/>
    <mergeCell ref="A21:B21"/>
    <mergeCell ref="A33:C33"/>
    <mergeCell ref="DC84:DC85"/>
    <mergeCell ref="DD84:DD85"/>
    <mergeCell ref="DE84:DE85"/>
    <mergeCell ref="DF84:DF85"/>
    <mergeCell ref="DG84:DG85"/>
    <mergeCell ref="DH84:DH85"/>
    <mergeCell ref="DI84:DI85"/>
    <mergeCell ref="DJ84:DJ85"/>
    <mergeCell ref="DK84:DK85"/>
    <mergeCell ref="CT84:CT85"/>
    <mergeCell ref="CU84:CU85"/>
    <mergeCell ref="CV84:CV85"/>
    <mergeCell ref="CW84:CW85"/>
    <mergeCell ref="CX84:CX85"/>
    <mergeCell ref="CY84:CY85"/>
    <mergeCell ref="CZ84:CZ85"/>
    <mergeCell ref="DA84:DA85"/>
    <mergeCell ref="DB84:DB85"/>
    <mergeCell ref="EZ84:EZ85"/>
    <mergeCell ref="EN84:EN85"/>
    <mergeCell ref="EO84:EO85"/>
    <mergeCell ref="EP84:EP85"/>
    <mergeCell ref="EQ84:EQ85"/>
    <mergeCell ref="ER84:ER85"/>
    <mergeCell ref="ES84:ES85"/>
    <mergeCell ref="ET84:ET85"/>
    <mergeCell ref="BO84:BO85"/>
    <mergeCell ref="BP84:BP85"/>
    <mergeCell ref="BQ84:BQ85"/>
    <mergeCell ref="BR84:BR85"/>
    <mergeCell ref="BS84:BS85"/>
    <mergeCell ref="BT84:BT85"/>
    <mergeCell ref="BU84:BU85"/>
    <mergeCell ref="BV84:BV85"/>
    <mergeCell ref="BW84:BW85"/>
    <mergeCell ref="BX84:BX85"/>
    <mergeCell ref="BY84:BY85"/>
    <mergeCell ref="BZ84:BZ85"/>
    <mergeCell ref="CA84:CA85"/>
    <mergeCell ref="CB84:CB85"/>
    <mergeCell ref="CC84:CC85"/>
    <mergeCell ref="CD84:CD85"/>
    <mergeCell ref="EJ84:EJ85"/>
    <mergeCell ref="EK84:EK85"/>
    <mergeCell ref="EL84:EL85"/>
    <mergeCell ref="EM84:EM85"/>
    <mergeCell ref="EU84:EU85"/>
    <mergeCell ref="EV84:EV85"/>
    <mergeCell ref="EW84:EW85"/>
    <mergeCell ref="EX84:EX85"/>
    <mergeCell ref="EY84:EY85"/>
    <mergeCell ref="EA84:EA85"/>
    <mergeCell ref="EB84:EB85"/>
    <mergeCell ref="EC84:EC85"/>
    <mergeCell ref="ED84:ED85"/>
    <mergeCell ref="EE84:EE85"/>
    <mergeCell ref="EF84:EF85"/>
    <mergeCell ref="EG84:EG85"/>
    <mergeCell ref="EH84:EH85"/>
    <mergeCell ref="EI84:EI85"/>
    <mergeCell ref="DR84:DR85"/>
    <mergeCell ref="DS84:DS85"/>
    <mergeCell ref="DT84:DT85"/>
    <mergeCell ref="DU84:DU85"/>
    <mergeCell ref="DV84:DV85"/>
    <mergeCell ref="DW84:DW85"/>
    <mergeCell ref="DX84:DX85"/>
    <mergeCell ref="DY84:DY85"/>
    <mergeCell ref="DZ84:DZ85"/>
    <mergeCell ref="BL84:BL85"/>
    <mergeCell ref="BM84:BM85"/>
    <mergeCell ref="BN84:BN85"/>
    <mergeCell ref="DL84:DL85"/>
    <mergeCell ref="DM84:DM85"/>
    <mergeCell ref="DN84:DN85"/>
    <mergeCell ref="DO84:DO85"/>
    <mergeCell ref="DP84:DP85"/>
    <mergeCell ref="DQ84:DQ85"/>
    <mergeCell ref="CE84:CE85"/>
    <mergeCell ref="CF84:CF85"/>
    <mergeCell ref="CG84:CG85"/>
    <mergeCell ref="CH84:CH85"/>
    <mergeCell ref="CI84:CI85"/>
    <mergeCell ref="CJ84:CJ85"/>
    <mergeCell ref="CK84:CK85"/>
    <mergeCell ref="CL84:CL85"/>
    <mergeCell ref="CM84:CM85"/>
    <mergeCell ref="CN84:CN85"/>
    <mergeCell ref="CO84:CO85"/>
    <mergeCell ref="CP84:CP85"/>
    <mergeCell ref="CQ84:CQ85"/>
    <mergeCell ref="CR84:CR85"/>
    <mergeCell ref="CS84:CS85"/>
    <mergeCell ref="BC84:BC85"/>
    <mergeCell ref="BD84:BD85"/>
    <mergeCell ref="BE84:BE85"/>
    <mergeCell ref="BF84:BF85"/>
    <mergeCell ref="BG84:BG85"/>
    <mergeCell ref="BH84:BH85"/>
    <mergeCell ref="BI84:BI85"/>
    <mergeCell ref="BJ84:BJ85"/>
    <mergeCell ref="BK84:BK85"/>
    <mergeCell ref="AT84:AT85"/>
    <mergeCell ref="AU84:AU85"/>
    <mergeCell ref="AV84:AV85"/>
    <mergeCell ref="AW84:AW85"/>
    <mergeCell ref="AX84:AX85"/>
    <mergeCell ref="AY84:AY85"/>
    <mergeCell ref="AZ84:AZ85"/>
    <mergeCell ref="BA84:BA85"/>
    <mergeCell ref="BB84:BB85"/>
    <mergeCell ref="AK84:AK85"/>
    <mergeCell ref="AL84:AL85"/>
    <mergeCell ref="AM84:AM85"/>
    <mergeCell ref="AN84:AN85"/>
    <mergeCell ref="AO84:AO85"/>
    <mergeCell ref="AP84:AP85"/>
    <mergeCell ref="AQ84:AQ85"/>
    <mergeCell ref="AR84:AR85"/>
    <mergeCell ref="AS84:AS85"/>
    <mergeCell ref="AB84:AB85"/>
    <mergeCell ref="AC84:AC85"/>
    <mergeCell ref="AD84:AD85"/>
    <mergeCell ref="AE84:AE85"/>
    <mergeCell ref="AF84:AF85"/>
    <mergeCell ref="AG84:AG85"/>
    <mergeCell ref="AH84:AH85"/>
    <mergeCell ref="AI84:AI85"/>
    <mergeCell ref="AJ84:AJ85"/>
    <mergeCell ref="S84:S85"/>
    <mergeCell ref="T84:T85"/>
    <mergeCell ref="U84:U85"/>
    <mergeCell ref="V84:V85"/>
    <mergeCell ref="W84:W85"/>
    <mergeCell ref="X84:X85"/>
    <mergeCell ref="Y84:Y85"/>
    <mergeCell ref="Z84:Z85"/>
    <mergeCell ref="AA84:AA85"/>
    <mergeCell ref="CY7:DG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M7:U7"/>
    <mergeCell ref="V7:AD7"/>
    <mergeCell ref="A4:B7"/>
    <mergeCell ref="C4:C7"/>
    <mergeCell ref="M4:U4"/>
    <mergeCell ref="V4:AD4"/>
    <mergeCell ref="AE4:AM4"/>
    <mergeCell ref="AN4:AV4"/>
    <mergeCell ref="AT5:AV5"/>
    <mergeCell ref="D4:L4"/>
    <mergeCell ref="D7:L7"/>
    <mergeCell ref="CO88:CO89"/>
    <mergeCell ref="CP88:CP89"/>
    <mergeCell ref="CQ88:CQ89"/>
    <mergeCell ref="CR88:CR89"/>
    <mergeCell ref="CS88:CS89"/>
    <mergeCell ref="CT88:CT89"/>
    <mergeCell ref="CU88:CU89"/>
    <mergeCell ref="AH5:AJ5"/>
    <mergeCell ref="AK5:AM5"/>
    <mergeCell ref="AN5:AP5"/>
    <mergeCell ref="AQ5:AS5"/>
    <mergeCell ref="CP7:CX7"/>
    <mergeCell ref="D52:EZ52"/>
    <mergeCell ref="D57:EZ57"/>
    <mergeCell ref="D70:EZ70"/>
    <mergeCell ref="D79:EZ79"/>
    <mergeCell ref="D9:EZ9"/>
    <mergeCell ref="D12:EZ12"/>
    <mergeCell ref="D14:EZ14"/>
    <mergeCell ref="D20:EZ20"/>
    <mergeCell ref="D33:EZ33"/>
    <mergeCell ref="D43:EZ43"/>
    <mergeCell ref="D51:EZ51"/>
    <mergeCell ref="R84:R85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EK88:EK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EB88:EB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S88:DS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DJ88:DJ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DA88:DA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U88:AU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AL88:AL89"/>
    <mergeCell ref="U88:U89"/>
    <mergeCell ref="V88:V89"/>
    <mergeCell ref="W88:W89"/>
    <mergeCell ref="X88:X89"/>
    <mergeCell ref="Y88:Y89"/>
    <mergeCell ref="Z88:Z89"/>
    <mergeCell ref="AA88:AA89"/>
    <mergeCell ref="AB88:AB89"/>
    <mergeCell ref="AC88:AC89"/>
    <mergeCell ref="EM86:EM87"/>
    <mergeCell ref="EN86:EN87"/>
    <mergeCell ref="EO86:EO87"/>
    <mergeCell ref="EP86:EP87"/>
    <mergeCell ref="EQ86:EQ87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T88:T89"/>
    <mergeCell ref="ED86:ED87"/>
    <mergeCell ref="EE86:EE87"/>
    <mergeCell ref="EF86:EF87"/>
    <mergeCell ref="EG86:EG87"/>
    <mergeCell ref="EH86:EH87"/>
    <mergeCell ref="EI86:EI87"/>
    <mergeCell ref="EJ86:EJ87"/>
    <mergeCell ref="EK86:EK87"/>
    <mergeCell ref="EL86:EL87"/>
    <mergeCell ref="DU86:DU87"/>
    <mergeCell ref="DV86:DV87"/>
    <mergeCell ref="DW86:DW87"/>
    <mergeCell ref="DX86:DX87"/>
    <mergeCell ref="DY86:DY87"/>
    <mergeCell ref="DZ86:DZ87"/>
    <mergeCell ref="EA86:EA87"/>
    <mergeCell ref="EB86:EB87"/>
    <mergeCell ref="EC86:EC87"/>
    <mergeCell ref="DL86:DL87"/>
    <mergeCell ref="DM86:DM87"/>
    <mergeCell ref="DN86:DN87"/>
    <mergeCell ref="DO86:DO87"/>
    <mergeCell ref="DP86:DP87"/>
    <mergeCell ref="DQ86:DQ87"/>
    <mergeCell ref="DR86:DR87"/>
    <mergeCell ref="DS86:DS87"/>
    <mergeCell ref="DT86:DT87"/>
    <mergeCell ref="DC86:DC87"/>
    <mergeCell ref="DD86:DD87"/>
    <mergeCell ref="DE86:DE87"/>
    <mergeCell ref="DF86:DF87"/>
    <mergeCell ref="DG86:DG87"/>
    <mergeCell ref="DH86:DH87"/>
    <mergeCell ref="DI86:DI87"/>
    <mergeCell ref="DJ86:DJ87"/>
    <mergeCell ref="DK86:DK87"/>
    <mergeCell ref="D82:D83"/>
    <mergeCell ref="D84:D85"/>
    <mergeCell ref="F84:F85"/>
    <mergeCell ref="G84:G85"/>
    <mergeCell ref="H84:H85"/>
    <mergeCell ref="I84:I85"/>
    <mergeCell ref="J84:J85"/>
    <mergeCell ref="EY86:EY87"/>
    <mergeCell ref="EZ86:EZ87"/>
    <mergeCell ref="ER86:ER87"/>
    <mergeCell ref="ES86:ES87"/>
    <mergeCell ref="ET86:ET87"/>
    <mergeCell ref="EU86:EU87"/>
    <mergeCell ref="EV86:EV87"/>
    <mergeCell ref="EW86:EW87"/>
    <mergeCell ref="EX86:EX87"/>
    <mergeCell ref="CU86:CU87"/>
    <mergeCell ref="CV86:CV87"/>
    <mergeCell ref="CW86:CW87"/>
    <mergeCell ref="CX86:CX87"/>
    <mergeCell ref="CY86:CY87"/>
    <mergeCell ref="CZ86:CZ87"/>
    <mergeCell ref="DA86:DA87"/>
    <mergeCell ref="DB86:DB87"/>
    <mergeCell ref="BV82:BV83"/>
    <mergeCell ref="BW82:BW83"/>
    <mergeCell ref="F82:F83"/>
    <mergeCell ref="G82:G83"/>
    <mergeCell ref="H82:H83"/>
    <mergeCell ref="I82:I83"/>
    <mergeCell ref="J82:J83"/>
    <mergeCell ref="K82:K83"/>
    <mergeCell ref="L82:L83"/>
    <mergeCell ref="U82:U83"/>
    <mergeCell ref="V82:V83"/>
    <mergeCell ref="W82:W83"/>
    <mergeCell ref="X82:X83"/>
    <mergeCell ref="Y82:Y83"/>
    <mergeCell ref="Z82:Z83"/>
    <mergeCell ref="BK82:BK83"/>
    <mergeCell ref="BL82:BL83"/>
    <mergeCell ref="BM82:BM83"/>
    <mergeCell ref="BN82:BN83"/>
    <mergeCell ref="BO82:BO83"/>
    <mergeCell ref="BP82:BP83"/>
    <mergeCell ref="BQ82:BQ83"/>
    <mergeCell ref="BR82:BR83"/>
    <mergeCell ref="BS82:BS83"/>
    <mergeCell ref="BB82:BB83"/>
    <mergeCell ref="BC82:BC83"/>
    <mergeCell ref="BD82:BD83"/>
    <mergeCell ref="BE82:BE83"/>
    <mergeCell ref="BF82:BF83"/>
    <mergeCell ref="BG82:BG83"/>
    <mergeCell ref="BH82:BH83"/>
    <mergeCell ref="BI82:BI83"/>
    <mergeCell ref="BJ82:BJ83"/>
    <mergeCell ref="AS82:AS83"/>
    <mergeCell ref="AT82:AT83"/>
    <mergeCell ref="AU82:AU83"/>
    <mergeCell ref="AV82:AV83"/>
    <mergeCell ref="AW82:AW83"/>
    <mergeCell ref="AX82:AX83"/>
    <mergeCell ref="AY82:AY83"/>
    <mergeCell ref="AZ82:AZ83"/>
    <mergeCell ref="BA82:BA83"/>
    <mergeCell ref="AJ82:AJ83"/>
    <mergeCell ref="AK82:AK83"/>
    <mergeCell ref="AL82:AL83"/>
    <mergeCell ref="AM82:AM83"/>
    <mergeCell ref="AN82:AN83"/>
    <mergeCell ref="AO82:AO83"/>
    <mergeCell ref="AP82:AP83"/>
    <mergeCell ref="AQ82:AQ83"/>
    <mergeCell ref="AR82:AR83"/>
    <mergeCell ref="AA82:AA83"/>
    <mergeCell ref="AB82:AB83"/>
    <mergeCell ref="AC82:AC83"/>
    <mergeCell ref="AD82:AD83"/>
    <mergeCell ref="AE82:AE83"/>
    <mergeCell ref="AF82:AF83"/>
    <mergeCell ref="AG82:AG83"/>
    <mergeCell ref="AH82:AH83"/>
    <mergeCell ref="AI82:AI83"/>
    <mergeCell ref="EM82:EM83"/>
    <mergeCell ref="EN82:EN83"/>
    <mergeCell ref="EO82:EO83"/>
    <mergeCell ref="EP82:EP83"/>
    <mergeCell ref="EQ82:EQ83"/>
    <mergeCell ref="EY82:EY83"/>
    <mergeCell ref="EZ82:EZ83"/>
    <mergeCell ref="ER82:ER83"/>
    <mergeCell ref="ES82:ES83"/>
    <mergeCell ref="ET82:ET83"/>
    <mergeCell ref="EU82:EU83"/>
    <mergeCell ref="EV82:EV83"/>
    <mergeCell ref="EW82:EW83"/>
    <mergeCell ref="EX82:EX83"/>
    <mergeCell ref="ED82:ED83"/>
    <mergeCell ref="EE82:EE83"/>
    <mergeCell ref="EF82:EF83"/>
    <mergeCell ref="EG82:EG83"/>
    <mergeCell ref="EH82:EH83"/>
    <mergeCell ref="EI82:EI83"/>
    <mergeCell ref="EJ82:EJ83"/>
    <mergeCell ref="EK82:EK83"/>
    <mergeCell ref="EL82:EL83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Q82:DQ83"/>
    <mergeCell ref="DR82:DR83"/>
    <mergeCell ref="DS82:DS83"/>
    <mergeCell ref="DT82:DT83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BT82:BT83"/>
    <mergeCell ref="BU82:BU83"/>
    <mergeCell ref="DH82:DH83"/>
    <mergeCell ref="DI82:DI83"/>
    <mergeCell ref="DJ82:DJ83"/>
    <mergeCell ref="DK82:DK83"/>
    <mergeCell ref="DL82:DL83"/>
    <mergeCell ref="DM82:DM83"/>
    <mergeCell ref="DN82:DN83"/>
    <mergeCell ref="DO82:DO83"/>
    <mergeCell ref="DP82:DP83"/>
    <mergeCell ref="CY82:CY83"/>
    <mergeCell ref="CZ82:CZ83"/>
    <mergeCell ref="DA82:DA83"/>
    <mergeCell ref="DB82:DB83"/>
    <mergeCell ref="DC82:DC83"/>
    <mergeCell ref="DD82:DD83"/>
    <mergeCell ref="DE82:DE83"/>
    <mergeCell ref="DF82:DF83"/>
    <mergeCell ref="DG82:DG83"/>
    <mergeCell ref="CP82:CP83"/>
    <mergeCell ref="CQ82:CQ83"/>
    <mergeCell ref="CR82:CR83"/>
    <mergeCell ref="CS82:CS83"/>
    <mergeCell ref="CT82:CT83"/>
    <mergeCell ref="CU82:CU83"/>
    <mergeCell ref="CV82:CV83"/>
    <mergeCell ref="CW82:CW83"/>
    <mergeCell ref="CX82:CX83"/>
    <mergeCell ref="CG82:CG83"/>
    <mergeCell ref="CH82:CH83"/>
    <mergeCell ref="CI82:CI83"/>
    <mergeCell ref="CJ82:CJ83"/>
    <mergeCell ref="CK82:CK83"/>
    <mergeCell ref="CL82:CL83"/>
    <mergeCell ref="CM82:CM83"/>
    <mergeCell ref="CN82:CN83"/>
    <mergeCell ref="CO82:CO83"/>
    <mergeCell ref="BX82:BX83"/>
    <mergeCell ref="BY82:BY83"/>
    <mergeCell ref="BZ82:BZ83"/>
    <mergeCell ref="CA82:CA83"/>
    <mergeCell ref="CB82:CB83"/>
    <mergeCell ref="CC82:CC83"/>
    <mergeCell ref="CD82:CD83"/>
    <mergeCell ref="CE82:CE83"/>
    <mergeCell ref="CF82:CF83"/>
    <mergeCell ref="EB82:EB83"/>
    <mergeCell ref="EC82:EC83"/>
    <mergeCell ref="DU82:DU83"/>
    <mergeCell ref="DV82:DV83"/>
    <mergeCell ref="DW82:DW83"/>
    <mergeCell ref="DX82:DX83"/>
    <mergeCell ref="DY82:DY83"/>
    <mergeCell ref="DZ82:DZ83"/>
    <mergeCell ref="EA82:EA83"/>
  </mergeCells>
  <pageMargins left="0.7" right="0.7" top="0.75" bottom="0.75" header="0.3" footer="0.3"/>
  <pageSetup paperSize="5" scale="77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  <outlinePr summaryBelow="0" summaryRight="0"/>
  </sheetPr>
  <dimension ref="A1:EZ97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9.7265625" customWidth="1"/>
    <col min="4" max="5" width="7.26953125" customWidth="1"/>
    <col min="6" max="6" width="7.08984375" customWidth="1"/>
    <col min="7" max="7" width="7.36328125" customWidth="1"/>
    <col min="8" max="8" width="7.08984375" customWidth="1"/>
    <col min="9" max="9" width="7" customWidth="1"/>
    <col min="10" max="10" width="7.08984375" customWidth="1"/>
    <col min="11" max="11" width="7.26953125" customWidth="1"/>
    <col min="12" max="12" width="7.08984375" customWidth="1"/>
    <col min="13" max="14" width="7.36328125" customWidth="1"/>
    <col min="15" max="15" width="7" customWidth="1"/>
    <col min="16" max="16" width="7.08984375" customWidth="1"/>
    <col min="17" max="17" width="7.36328125" customWidth="1"/>
    <col min="18" max="18" width="7.08984375" customWidth="1"/>
    <col min="19" max="19" width="7.36328125" customWidth="1"/>
    <col min="20" max="20" width="7.08984375" customWidth="1"/>
    <col min="21" max="23" width="7.36328125" customWidth="1"/>
    <col min="24" max="24" width="7.08984375" customWidth="1"/>
    <col min="25" max="26" width="7.36328125" customWidth="1"/>
    <col min="27" max="28" width="7.6328125" customWidth="1"/>
    <col min="29" max="29" width="7.90625" customWidth="1"/>
    <col min="30" max="30" width="7.453125" customWidth="1"/>
    <col min="31" max="31" width="7.7265625" customWidth="1"/>
    <col min="32" max="32" width="7.90625" customWidth="1"/>
    <col min="33" max="33" width="7.6328125" customWidth="1"/>
    <col min="34" max="34" width="7.7265625" customWidth="1"/>
    <col min="35" max="37" width="7.6328125" customWidth="1"/>
    <col min="38" max="38" width="7.7265625" customWidth="1"/>
    <col min="39" max="39" width="8" customWidth="1"/>
    <col min="40" max="40" width="7.7265625" customWidth="1"/>
    <col min="41" max="41" width="7.90625" customWidth="1"/>
    <col min="42" max="42" width="7.453125" customWidth="1"/>
    <col min="43" max="44" width="7.90625" customWidth="1"/>
    <col min="45" max="45" width="7.7265625" customWidth="1"/>
    <col min="46" max="46" width="7.453125" customWidth="1"/>
    <col min="47" max="47" width="7.7265625" customWidth="1"/>
    <col min="48" max="49" width="7.6328125" customWidth="1"/>
    <col min="50" max="50" width="8" customWidth="1"/>
    <col min="51" max="51" width="7.90625" customWidth="1"/>
    <col min="52" max="53" width="7.7265625" customWidth="1"/>
    <col min="54" max="54" width="7.453125" customWidth="1"/>
    <col min="55" max="55" width="7.90625" customWidth="1"/>
    <col min="56" max="56" width="7.7265625" customWidth="1"/>
    <col min="57" max="57" width="7.90625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customWidth="1"/>
    <col min="69" max="70" width="7.90625" customWidth="1"/>
    <col min="71" max="74" width="7.7265625" customWidth="1"/>
    <col min="75" max="75" width="7.90625" customWidth="1"/>
    <col min="76" max="77" width="7.7265625" customWidth="1"/>
    <col min="78" max="78" width="8" customWidth="1"/>
    <col min="79" max="80" width="7.7265625" customWidth="1"/>
    <col min="81" max="82" width="7.90625" customWidth="1"/>
    <col min="83" max="83" width="7.7265625" customWidth="1"/>
    <col min="84" max="84" width="7.90625" customWidth="1"/>
    <col min="85" max="85" width="7.7265625" customWidth="1"/>
    <col min="86" max="86" width="7.90625" customWidth="1"/>
    <col min="87" max="87" width="7.6328125" customWidth="1"/>
    <col min="88" max="88" width="7.7265625" customWidth="1"/>
    <col min="89" max="89" width="7.90625" customWidth="1"/>
    <col min="90" max="90" width="7.453125" customWidth="1"/>
    <col min="91" max="91" width="8.08984375" customWidth="1"/>
    <col min="92" max="92" width="8" customWidth="1"/>
    <col min="93" max="93" width="8.08984375" customWidth="1"/>
    <col min="94" max="95" width="7.7265625" customWidth="1"/>
    <col min="96" max="97" width="7.90625" customWidth="1"/>
    <col min="98" max="98" width="7.6328125" customWidth="1"/>
    <col min="99" max="99" width="7.90625" customWidth="1"/>
    <col min="100" max="100" width="7.7265625" customWidth="1"/>
    <col min="101" max="103" width="8" customWidth="1"/>
    <col min="104" max="104" width="7.7265625" customWidth="1"/>
    <col min="105" max="105" width="7.90625" customWidth="1"/>
    <col min="106" max="106" width="7.7265625" customWidth="1"/>
    <col min="107" max="107" width="8" customWidth="1"/>
    <col min="108" max="108" width="7.90625" customWidth="1"/>
    <col min="109" max="109" width="7.7265625" customWidth="1"/>
    <col min="110" max="110" width="7.6328125" customWidth="1"/>
    <col min="111" max="113" width="7.7265625" customWidth="1"/>
    <col min="114" max="114" width="7.6328125" customWidth="1"/>
    <col min="115" max="115" width="7.90625" customWidth="1"/>
    <col min="116" max="116" width="7.453125" customWidth="1"/>
    <col min="117" max="123" width="7.90625" customWidth="1"/>
    <col min="124" max="125" width="7.7265625" customWidth="1"/>
    <col min="126" max="126" width="7.90625" customWidth="1"/>
    <col min="127" max="127" width="8" customWidth="1"/>
    <col min="128" max="128" width="7.6328125" customWidth="1"/>
    <col min="129" max="129" width="7.90625" customWidth="1"/>
    <col min="130" max="130" width="7.7265625" customWidth="1"/>
    <col min="131" max="131" width="7.90625" customWidth="1"/>
    <col min="132" max="132" width="7.7265625" customWidth="1"/>
    <col min="133" max="133" width="8" customWidth="1"/>
    <col min="134" max="134" width="7.90625" customWidth="1"/>
    <col min="135" max="135" width="7.7265625" customWidth="1"/>
    <col min="136" max="137" width="7.90625" customWidth="1"/>
    <col min="138" max="138" width="7.7265625" customWidth="1"/>
    <col min="139" max="139" width="7.6328125" customWidth="1"/>
    <col min="140" max="141" width="7.7265625" customWidth="1"/>
    <col min="142" max="142" width="7.6328125" customWidth="1"/>
    <col min="143" max="143" width="7.90625" customWidth="1"/>
    <col min="144" max="144" width="7.7265625" customWidth="1"/>
    <col min="145" max="145" width="7.6328125" customWidth="1"/>
    <col min="146" max="147" width="7.7265625" customWidth="1"/>
    <col min="148" max="148" width="8.08984375" customWidth="1"/>
    <col min="149" max="150" width="7.90625" customWidth="1"/>
    <col min="151" max="151" width="8" customWidth="1"/>
    <col min="152" max="152" width="7.6328125" customWidth="1"/>
    <col min="153" max="154" width="7.90625" customWidth="1"/>
    <col min="155" max="156" width="7.6328125" customWidth="1"/>
  </cols>
  <sheetData>
    <row r="1" spans="1:156" ht="15.75" customHeight="1">
      <c r="A1" s="1" t="s">
        <v>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112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32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272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6"/>
    </row>
    <row r="9" spans="1:156">
      <c r="A9" s="276" t="s">
        <v>28</v>
      </c>
      <c r="B9" s="256"/>
      <c r="C9" s="23" t="s">
        <v>29</v>
      </c>
      <c r="D9" s="319" t="str">
        <f ca="1">IFERROR(__xludf.DUMMYFUNCTION("IMPORTRANGE(""16JJN6a_SSKJVnwez6PXquPjSv5795bRnxGpUL7xazbE"",""JUN!D9:L89"")"),"#REF!")</f>
        <v>#REF!</v>
      </c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  <c r="BN9" s="254"/>
      <c r="BO9" s="254"/>
      <c r="BP9" s="254"/>
      <c r="BQ9" s="254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  <c r="EK9" s="254"/>
      <c r="EL9" s="254"/>
      <c r="EM9" s="254"/>
      <c r="EN9" s="254"/>
      <c r="EO9" s="254"/>
      <c r="EP9" s="254"/>
      <c r="EQ9" s="254"/>
      <c r="ER9" s="254"/>
      <c r="ES9" s="254"/>
      <c r="ET9" s="254"/>
      <c r="EU9" s="254"/>
      <c r="EV9" s="254"/>
      <c r="EW9" s="254"/>
      <c r="EX9" s="254"/>
      <c r="EY9" s="254"/>
      <c r="EZ9" s="256"/>
    </row>
    <row r="10" spans="1:156">
      <c r="B10" s="35">
        <v>1</v>
      </c>
      <c r="C10" s="36" t="s">
        <v>30</v>
      </c>
      <c r="D10" s="24">
        <f>Mei!J10</f>
        <v>667</v>
      </c>
      <c r="E10" s="25">
        <f>Mei!K10</f>
        <v>1521</v>
      </c>
      <c r="F10" s="26">
        <f>SUM(D10:E10)</f>
        <v>2188</v>
      </c>
      <c r="G10" s="48">
        <v>183</v>
      </c>
      <c r="H10" s="46">
        <v>418</v>
      </c>
      <c r="I10" s="41"/>
      <c r="J10" s="26">
        <f t="shared" ref="J10:K10" si="0">SUM(D10+G10)</f>
        <v>850</v>
      </c>
      <c r="K10" s="26">
        <f t="shared" si="0"/>
        <v>1939</v>
      </c>
      <c r="L10" s="27">
        <f>SUM(J10:K10)</f>
        <v>2789</v>
      </c>
      <c r="M10" s="28">
        <f>Mei!S10</f>
        <v>431</v>
      </c>
      <c r="N10" s="26">
        <f>Mei!T10</f>
        <v>1596</v>
      </c>
      <c r="O10" s="26">
        <f>SUM(M10:N10)</f>
        <v>2027</v>
      </c>
      <c r="P10" s="25">
        <v>62</v>
      </c>
      <c r="Q10" s="25">
        <v>191</v>
      </c>
      <c r="R10" s="26">
        <f>SUM(P10:Q10)</f>
        <v>253</v>
      </c>
      <c r="S10" s="26">
        <f t="shared" ref="S10:T10" si="1">SUM(M10+P10)</f>
        <v>493</v>
      </c>
      <c r="T10" s="26">
        <f t="shared" si="1"/>
        <v>1787</v>
      </c>
      <c r="U10" s="27">
        <f>SUM(S10:T10)</f>
        <v>2280</v>
      </c>
      <c r="V10" s="28">
        <f>Mei!AB10</f>
        <v>460</v>
      </c>
      <c r="W10" s="28">
        <f>Mei!AC10</f>
        <v>1128</v>
      </c>
      <c r="X10" s="26">
        <f>SUM(V10:W10)</f>
        <v>1588</v>
      </c>
      <c r="Y10" s="48">
        <v>81</v>
      </c>
      <c r="Z10" s="46">
        <v>251</v>
      </c>
      <c r="AA10" s="26">
        <f>SUM(Y10:Z10)</f>
        <v>332</v>
      </c>
      <c r="AB10" s="26">
        <f t="shared" ref="AB10:AC10" si="2">SUM(V10+Y10)</f>
        <v>541</v>
      </c>
      <c r="AC10" s="26">
        <f t="shared" si="2"/>
        <v>1379</v>
      </c>
      <c r="AD10" s="27">
        <f>SUM(AB10:AC10)</f>
        <v>1920</v>
      </c>
      <c r="AE10" s="28">
        <f>Mei!AK10</f>
        <v>426</v>
      </c>
      <c r="AF10" s="28">
        <f>Mei!AL10</f>
        <v>1272</v>
      </c>
      <c r="AG10" s="26">
        <f>SUM(AE10:AF10)</f>
        <v>1698</v>
      </c>
      <c r="AH10" s="25">
        <v>91</v>
      </c>
      <c r="AI10" s="25">
        <v>338</v>
      </c>
      <c r="AJ10" s="26">
        <f>SUM(AH10:AI10)</f>
        <v>429</v>
      </c>
      <c r="AK10" s="26">
        <f t="shared" ref="AK10:AL10" si="3">SUM(AE10+AH10)</f>
        <v>517</v>
      </c>
      <c r="AL10" s="26">
        <f t="shared" si="3"/>
        <v>1610</v>
      </c>
      <c r="AM10" s="27">
        <f>SUM(AK10:AL10)</f>
        <v>2127</v>
      </c>
      <c r="AN10" s="30">
        <f>Mei!AT10</f>
        <v>559</v>
      </c>
      <c r="AO10" s="26">
        <f>Mei!AU10</f>
        <v>1193</v>
      </c>
      <c r="AP10" s="26">
        <f>SUM(AN10:AO10)</f>
        <v>1752</v>
      </c>
      <c r="AQ10" s="25">
        <v>97</v>
      </c>
      <c r="AR10" s="25">
        <v>281</v>
      </c>
      <c r="AS10" s="26">
        <f>SUM(AQ10:AR10)</f>
        <v>378</v>
      </c>
      <c r="AT10" s="26">
        <f t="shared" ref="AT10:AU10" si="4">SUM(AN10+AQ10)</f>
        <v>656</v>
      </c>
      <c r="AU10" s="26">
        <f t="shared" si="4"/>
        <v>1474</v>
      </c>
      <c r="AV10" s="27">
        <f>SUM(AT10:AU10)</f>
        <v>2130</v>
      </c>
      <c r="AW10" s="28">
        <f>Mei!BC10</f>
        <v>914</v>
      </c>
      <c r="AX10" s="28">
        <f>Mei!BD10</f>
        <v>2011</v>
      </c>
      <c r="AY10" s="26">
        <f>SUM(AW10:AX10)</f>
        <v>2925</v>
      </c>
      <c r="AZ10" s="25">
        <v>301</v>
      </c>
      <c r="BA10" s="25">
        <v>642</v>
      </c>
      <c r="BB10" s="26">
        <f>SUM(AZ10:BA10)</f>
        <v>943</v>
      </c>
      <c r="BC10" s="26">
        <f t="shared" ref="BC10:BD10" si="5">SUM(AW10+AZ10)</f>
        <v>1215</v>
      </c>
      <c r="BD10" s="26">
        <f t="shared" si="5"/>
        <v>2653</v>
      </c>
      <c r="BE10" s="27">
        <f>SUM(BC10:BD10)</f>
        <v>3868</v>
      </c>
      <c r="BF10" s="30">
        <f>Mei!BL10</f>
        <v>289</v>
      </c>
      <c r="BG10" s="26">
        <f>Mei!BM10</f>
        <v>617</v>
      </c>
      <c r="BH10" s="26">
        <f>SUM(BF10:BG10)</f>
        <v>906</v>
      </c>
      <c r="BI10" s="48">
        <v>92</v>
      </c>
      <c r="BJ10" s="46">
        <v>209</v>
      </c>
      <c r="BK10" s="26">
        <f>SUM(BI10:BJ10)</f>
        <v>301</v>
      </c>
      <c r="BL10" s="26">
        <f t="shared" ref="BL10:BM10" si="6">SUM(BF10+BI10)</f>
        <v>381</v>
      </c>
      <c r="BM10" s="26">
        <f t="shared" si="6"/>
        <v>826</v>
      </c>
      <c r="BN10" s="27">
        <f>SUM(BL10:BM10)</f>
        <v>1207</v>
      </c>
      <c r="BO10" s="28">
        <f>Mei!BU10</f>
        <v>307</v>
      </c>
      <c r="BP10" s="28">
        <f>Mei!BV10</f>
        <v>589</v>
      </c>
      <c r="BQ10" s="26">
        <f>SUM(BO10:BP10)</f>
        <v>896</v>
      </c>
      <c r="BR10" s="25">
        <v>45</v>
      </c>
      <c r="BS10" s="25">
        <v>175</v>
      </c>
      <c r="BT10" s="26">
        <f>SUM(BR10:BS10)</f>
        <v>220</v>
      </c>
      <c r="BU10" s="26">
        <f t="shared" ref="BU10:BV10" si="7">SUM(BO10+BR10)</f>
        <v>352</v>
      </c>
      <c r="BV10" s="26">
        <f t="shared" si="7"/>
        <v>764</v>
      </c>
      <c r="BW10" s="27">
        <f>SUM(BU10:BV10)</f>
        <v>1116</v>
      </c>
      <c r="BX10" s="30">
        <f>Mei!CD10</f>
        <v>641</v>
      </c>
      <c r="BY10" s="26">
        <f>Mei!CE10</f>
        <v>1253</v>
      </c>
      <c r="BZ10" s="26">
        <f>SUM(BX10:BY10)</f>
        <v>1894</v>
      </c>
      <c r="CA10" s="25">
        <v>79</v>
      </c>
      <c r="CB10" s="25">
        <v>156</v>
      </c>
      <c r="CC10" s="26">
        <f>SUM(CA10:CB10)</f>
        <v>235</v>
      </c>
      <c r="CD10" s="26">
        <f t="shared" ref="CD10:CE10" si="8">SUM(BX10+CA10)</f>
        <v>720</v>
      </c>
      <c r="CE10" s="26">
        <f t="shared" si="8"/>
        <v>1409</v>
      </c>
      <c r="CF10" s="27">
        <f>SUM(CD10:CE10)</f>
        <v>2129</v>
      </c>
      <c r="CG10" s="28">
        <f>Mei!CM10</f>
        <v>405</v>
      </c>
      <c r="CH10" s="28">
        <f>Mei!CN10</f>
        <v>1338</v>
      </c>
      <c r="CI10" s="26">
        <f>SUM(CG10:CH10)</f>
        <v>1743</v>
      </c>
      <c r="CJ10" s="25">
        <v>35</v>
      </c>
      <c r="CK10" s="25">
        <v>184</v>
      </c>
      <c r="CL10" s="26">
        <f>SUM(CJ10:CK10)</f>
        <v>219</v>
      </c>
      <c r="CM10" s="26">
        <f t="shared" ref="CM10:CN10" si="9">SUM(CG10+CJ10)</f>
        <v>440</v>
      </c>
      <c r="CN10" s="26">
        <f t="shared" si="9"/>
        <v>1522</v>
      </c>
      <c r="CO10" s="27">
        <f>SUM(CM10:CN10)</f>
        <v>1962</v>
      </c>
      <c r="CP10" s="31">
        <f ca="1">IFERROR(__xludf.DUMMYFUNCTION("importrange(""1DjzFX_5hpKQ32gDJ9cZkaQq64j_m636uVPTHxkMKqWg"",""LAP YANKES!BQ8:BY54"")"),1307)</f>
        <v>1307</v>
      </c>
      <c r="CQ10" s="32">
        <f ca="1">IFERROR(__xludf.DUMMYFUNCTION("""COMPUTED_VALUE"""),2314)</f>
        <v>2314</v>
      </c>
      <c r="CR10" s="32">
        <f ca="1">IFERROR(__xludf.DUMMYFUNCTION("""COMPUTED_VALUE"""),3598)</f>
        <v>3598</v>
      </c>
      <c r="CS10" s="33">
        <f ca="1">IFERROR(__xludf.DUMMYFUNCTION("""COMPUTED_VALUE"""),189)</f>
        <v>189</v>
      </c>
      <c r="CT10" s="33">
        <f ca="1">IFERROR(__xludf.DUMMYFUNCTION("""COMPUTED_VALUE"""),435)</f>
        <v>435</v>
      </c>
      <c r="CU10" s="33">
        <f ca="1">IFERROR(__xludf.DUMMYFUNCTION("""COMPUTED_VALUE"""),624)</f>
        <v>624</v>
      </c>
      <c r="CV10" s="32">
        <f ca="1">IFERROR(__xludf.DUMMYFUNCTION("""COMPUTED_VALUE"""),1496)</f>
        <v>1496</v>
      </c>
      <c r="CW10" s="32">
        <f ca="1">IFERROR(__xludf.DUMMYFUNCTION("""COMPUTED_VALUE"""),2749)</f>
        <v>2749</v>
      </c>
      <c r="CX10" s="34">
        <f ca="1">IFERROR(__xludf.DUMMYFUNCTION("""COMPUTED_VALUE"""),4222)</f>
        <v>4222</v>
      </c>
      <c r="CY10" s="28">
        <f>Mei!DE10</f>
        <v>650</v>
      </c>
      <c r="CZ10" s="28">
        <f>Mei!DF10</f>
        <v>1139</v>
      </c>
      <c r="DA10" s="26">
        <f>SUM(CY10:CZ10)</f>
        <v>1789</v>
      </c>
      <c r="DB10" s="25">
        <v>149</v>
      </c>
      <c r="DC10" s="25">
        <v>289</v>
      </c>
      <c r="DD10" s="26">
        <f>SUM(DB10:DC10)</f>
        <v>438</v>
      </c>
      <c r="DE10" s="26">
        <f t="shared" ref="DE10:DF10" si="10">SUM(CY10+DB10)</f>
        <v>799</v>
      </c>
      <c r="DF10" s="26">
        <f t="shared" si="10"/>
        <v>1428</v>
      </c>
      <c r="DG10" s="27">
        <f>SUM(DE10:DF10)</f>
        <v>2227</v>
      </c>
      <c r="DH10" s="30">
        <f>Mei!DN10</f>
        <v>929</v>
      </c>
      <c r="DI10" s="26">
        <f>Mei!DO10</f>
        <v>2132</v>
      </c>
      <c r="DJ10" s="26">
        <f>SUM(DH10:DI10)</f>
        <v>3061</v>
      </c>
      <c r="DK10" s="117">
        <v>258</v>
      </c>
      <c r="DL10" s="118">
        <v>528</v>
      </c>
      <c r="DM10" s="26">
        <f>SUM(DK10:DL10)</f>
        <v>786</v>
      </c>
      <c r="DN10" s="26">
        <f t="shared" ref="DN10:DO10" si="11">SUM(DH10+DK10)</f>
        <v>1187</v>
      </c>
      <c r="DO10" s="26">
        <f t="shared" si="11"/>
        <v>2660</v>
      </c>
      <c r="DP10" s="27">
        <f>SUM(DN10:DO10)</f>
        <v>3847</v>
      </c>
      <c r="DQ10" s="28">
        <f>Mei!DW10</f>
        <v>1272</v>
      </c>
      <c r="DR10" s="28">
        <f>Mei!DX10</f>
        <v>2519</v>
      </c>
      <c r="DS10" s="26">
        <f>SUM(DQ10:DR10)</f>
        <v>3791</v>
      </c>
      <c r="DT10" s="25">
        <v>97</v>
      </c>
      <c r="DU10" s="25">
        <v>377</v>
      </c>
      <c r="DV10" s="26">
        <f>SUM(DT10:DU10)</f>
        <v>474</v>
      </c>
      <c r="DW10" s="26">
        <f t="shared" ref="DW10:DX10" si="12">SUM(DQ10+DT10)</f>
        <v>1369</v>
      </c>
      <c r="DX10" s="26">
        <f t="shared" si="12"/>
        <v>2896</v>
      </c>
      <c r="DY10" s="27">
        <f>SUM(DW10:DX10)</f>
        <v>4265</v>
      </c>
      <c r="DZ10" s="30">
        <f>Mei!EF10</f>
        <v>577</v>
      </c>
      <c r="EA10" s="26">
        <f>Mei!EG10</f>
        <v>1412</v>
      </c>
      <c r="EB10" s="26">
        <f>SUM(DZ10:EA10)</f>
        <v>1989</v>
      </c>
      <c r="EC10" s="25">
        <v>122</v>
      </c>
      <c r="ED10" s="25">
        <v>358</v>
      </c>
      <c r="EE10" s="26">
        <f>SUM(EC10:ED10)</f>
        <v>480</v>
      </c>
      <c r="EF10" s="26">
        <f t="shared" ref="EF10:EG10" si="13">SUM(DZ10+EC10)</f>
        <v>699</v>
      </c>
      <c r="EG10" s="26">
        <f t="shared" si="13"/>
        <v>1770</v>
      </c>
      <c r="EH10" s="27">
        <f>SUM(EF10:EG10)</f>
        <v>2469</v>
      </c>
      <c r="EI10" s="30">
        <f>Mei!EO10</f>
        <v>909</v>
      </c>
      <c r="EJ10" s="30">
        <f>Mei!EP10</f>
        <v>1597</v>
      </c>
      <c r="EK10" s="26">
        <f>SUM(EI10:EJ10)</f>
        <v>2506</v>
      </c>
      <c r="EL10" s="25">
        <v>81</v>
      </c>
      <c r="EM10" s="25">
        <v>212</v>
      </c>
      <c r="EN10" s="26">
        <f>SUM(EL10:EM10)</f>
        <v>293</v>
      </c>
      <c r="EO10" s="26">
        <f t="shared" ref="EO10:EP10" si="14">SUM(EI10+EL10)</f>
        <v>990</v>
      </c>
      <c r="EP10" s="26">
        <f t="shared" si="14"/>
        <v>1809</v>
      </c>
      <c r="EQ10" s="27">
        <f>SUM(EO10:EP10)</f>
        <v>2799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24">
        <f>Mei!J11</f>
        <v>0</v>
      </c>
      <c r="E11" s="25">
        <f>Mei!K11</f>
        <v>0</v>
      </c>
      <c r="F11" s="41"/>
      <c r="G11" s="41"/>
      <c r="H11" s="41"/>
      <c r="J11" s="41"/>
      <c r="K11" s="41"/>
      <c r="L11" s="41"/>
      <c r="M11" s="28">
        <f>Mei!S11</f>
        <v>0</v>
      </c>
      <c r="N11" s="26">
        <f>Mei!T11</f>
        <v>0</v>
      </c>
      <c r="O11" s="41"/>
      <c r="P11" s="41"/>
      <c r="Q11" s="41"/>
      <c r="R11" s="41"/>
      <c r="S11" s="41"/>
      <c r="T11" s="41"/>
      <c r="U11" s="41"/>
      <c r="V11" s="28">
        <f>Mei!AB11</f>
        <v>0</v>
      </c>
      <c r="W11" s="28">
        <f>Mei!AC11</f>
        <v>0</v>
      </c>
      <c r="X11" s="41"/>
      <c r="Y11" s="41"/>
      <c r="Z11" s="41"/>
      <c r="AA11" s="41"/>
      <c r="AB11" s="41"/>
      <c r="AC11" s="41"/>
      <c r="AD11" s="41"/>
      <c r="AE11" s="28">
        <f>Mei!AK11</f>
        <v>0</v>
      </c>
      <c r="AF11" s="28">
        <f>Mei!AL11</f>
        <v>0</v>
      </c>
      <c r="AG11" s="41"/>
      <c r="AH11" s="41"/>
      <c r="AI11" s="41"/>
      <c r="AJ11" s="41"/>
      <c r="AK11" s="41"/>
      <c r="AL11" s="41"/>
      <c r="AM11" s="41"/>
      <c r="AN11" s="30">
        <f>Mei!AT11</f>
        <v>0</v>
      </c>
      <c r="AO11" s="26">
        <f>Mei!AU11</f>
        <v>0</v>
      </c>
      <c r="AP11" s="41"/>
      <c r="AQ11" s="41"/>
      <c r="AR11" s="41"/>
      <c r="AS11" s="41"/>
      <c r="AT11" s="41"/>
      <c r="AU11" s="41"/>
      <c r="AV11" s="41"/>
      <c r="AW11" s="28">
        <f>Mei!BC11</f>
        <v>0</v>
      </c>
      <c r="AX11" s="28">
        <f>Mei!BD11</f>
        <v>0</v>
      </c>
      <c r="AY11" s="41"/>
      <c r="AZ11" s="41"/>
      <c r="BA11" s="41"/>
      <c r="BB11" s="41"/>
      <c r="BC11" s="41"/>
      <c r="BD11" s="41"/>
      <c r="BE11" s="41"/>
      <c r="BF11" s="30">
        <f>Mei!BL11</f>
        <v>0</v>
      </c>
      <c r="BG11" s="26">
        <f>Mei!BM11</f>
        <v>0</v>
      </c>
      <c r="BH11" s="41"/>
      <c r="BI11" s="41"/>
      <c r="BJ11" s="41"/>
      <c r="BK11" s="41"/>
      <c r="BL11" s="41"/>
      <c r="BM11" s="41"/>
      <c r="BN11" s="41"/>
      <c r="BO11" s="28">
        <f>Mei!BU11</f>
        <v>0</v>
      </c>
      <c r="BP11" s="28">
        <f>Mei!BV11</f>
        <v>0</v>
      </c>
      <c r="BQ11" s="41"/>
      <c r="BR11" s="41"/>
      <c r="BS11" s="41"/>
      <c r="BT11" s="41"/>
      <c r="BU11" s="41"/>
      <c r="BV11" s="41"/>
      <c r="BW11" s="41"/>
      <c r="BX11" s="30">
        <f>Mei!CD11</f>
        <v>0</v>
      </c>
      <c r="BY11" s="26">
        <f>Mei!CE11</f>
        <v>0</v>
      </c>
      <c r="BZ11" s="41"/>
      <c r="CA11" s="41"/>
      <c r="CB11" s="41"/>
      <c r="CC11" s="41"/>
      <c r="CD11" s="41"/>
      <c r="CE11" s="41"/>
      <c r="CF11" s="41"/>
      <c r="CG11" s="28">
        <f>Mei!CM11</f>
        <v>0</v>
      </c>
      <c r="CH11" s="28">
        <f>Mei!CN11</f>
        <v>0</v>
      </c>
      <c r="CI11" s="41"/>
      <c r="CJ11" s="41"/>
      <c r="CK11" s="41"/>
      <c r="CL11" s="41"/>
      <c r="CM11" s="41"/>
      <c r="CN11" s="41"/>
      <c r="CO11" s="41"/>
      <c r="CP11" s="133"/>
      <c r="CQ11" s="108"/>
      <c r="CR11" s="108"/>
      <c r="CS11" s="108"/>
      <c r="CT11" s="108"/>
      <c r="CU11" s="108"/>
      <c r="CV11" s="108"/>
      <c r="CW11" s="108"/>
      <c r="CX11" s="108"/>
      <c r="CY11" s="28">
        <f>Mei!DE11</f>
        <v>0</v>
      </c>
      <c r="CZ11" s="28">
        <f>Mei!DF11</f>
        <v>0</v>
      </c>
      <c r="DA11" s="41"/>
      <c r="DB11" s="41"/>
      <c r="DC11" s="41"/>
      <c r="DD11" s="41"/>
      <c r="DE11" s="41"/>
      <c r="DF11" s="41"/>
      <c r="DG11" s="41"/>
      <c r="DH11" s="30">
        <f>Mei!DN11</f>
        <v>0</v>
      </c>
      <c r="DI11" s="26">
        <f>Mei!DO11</f>
        <v>0</v>
      </c>
      <c r="DJ11" s="41"/>
      <c r="DK11" s="41"/>
      <c r="DL11" s="41"/>
      <c r="DM11" s="41"/>
      <c r="DN11" s="41"/>
      <c r="DO11" s="41"/>
      <c r="DP11" s="41"/>
      <c r="DQ11" s="28">
        <f>Mei!DW11</f>
        <v>0</v>
      </c>
      <c r="DR11" s="28">
        <f>Mei!DX11</f>
        <v>0</v>
      </c>
      <c r="DS11" s="41"/>
      <c r="DT11" s="41"/>
      <c r="DU11" s="41"/>
      <c r="DV11" s="41"/>
      <c r="DW11" s="41"/>
      <c r="DX11" s="41"/>
      <c r="DY11" s="41"/>
      <c r="DZ11" s="30">
        <f>Mei!EF11</f>
        <v>0</v>
      </c>
      <c r="EA11" s="26">
        <f>Mei!EG11</f>
        <v>0</v>
      </c>
      <c r="EB11" s="41"/>
      <c r="EC11" s="41"/>
      <c r="ED11" s="41"/>
      <c r="EE11" s="41"/>
      <c r="EF11" s="41"/>
      <c r="EG11" s="41"/>
      <c r="EH11" s="41"/>
      <c r="EI11" s="30">
        <f>Mei!EO11</f>
        <v>0</v>
      </c>
      <c r="EJ11" s="26">
        <f>April!EP11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24">
        <f>Mei!J12</f>
        <v>0</v>
      </c>
      <c r="E12" s="25">
        <f>Mei!K12</f>
        <v>0</v>
      </c>
      <c r="F12" s="26"/>
      <c r="G12" s="26"/>
      <c r="H12" s="26"/>
      <c r="I12" s="26"/>
      <c r="J12" s="26"/>
      <c r="K12" s="26"/>
      <c r="L12" s="27"/>
      <c r="M12" s="28">
        <f>Mei!S12</f>
        <v>0</v>
      </c>
      <c r="N12" s="26">
        <f>Mei!T12</f>
        <v>0</v>
      </c>
      <c r="O12" s="26"/>
      <c r="P12" s="26"/>
      <c r="Q12" s="26"/>
      <c r="R12" s="26"/>
      <c r="S12" s="26"/>
      <c r="T12" s="26"/>
      <c r="U12" s="27"/>
      <c r="V12" s="28">
        <f>Mei!AB12</f>
        <v>0</v>
      </c>
      <c r="W12" s="28">
        <f>Mei!AC12</f>
        <v>0</v>
      </c>
      <c r="X12" s="26"/>
      <c r="Y12" s="26"/>
      <c r="Z12" s="26"/>
      <c r="AA12" s="26"/>
      <c r="AB12" s="26"/>
      <c r="AC12" s="26"/>
      <c r="AD12" s="27"/>
      <c r="AE12" s="28">
        <f>Mei!AK12</f>
        <v>0</v>
      </c>
      <c r="AF12" s="28">
        <f>Mei!AL12</f>
        <v>0</v>
      </c>
      <c r="AG12" s="26"/>
      <c r="AH12" s="26"/>
      <c r="AI12" s="26"/>
      <c r="AJ12" s="26"/>
      <c r="AK12" s="26"/>
      <c r="AL12" s="26"/>
      <c r="AM12" s="29"/>
      <c r="AN12" s="30">
        <f>Mei!AT12</f>
        <v>0</v>
      </c>
      <c r="AO12" s="26">
        <f>Mei!AU12</f>
        <v>0</v>
      </c>
      <c r="AP12" s="26">
        <f>SUM(AN12:AO12)</f>
        <v>0</v>
      </c>
      <c r="AQ12" s="26"/>
      <c r="AR12" s="26"/>
      <c r="AS12" s="26"/>
      <c r="AT12" s="26"/>
      <c r="AU12" s="26"/>
      <c r="AV12" s="27"/>
      <c r="AW12" s="28">
        <f>Mei!BC12</f>
        <v>0</v>
      </c>
      <c r="AX12" s="28">
        <f>Mei!BD12</f>
        <v>0</v>
      </c>
      <c r="AY12" s="26"/>
      <c r="AZ12" s="26"/>
      <c r="BA12" s="26"/>
      <c r="BB12" s="26"/>
      <c r="BC12" s="26"/>
      <c r="BD12" s="26"/>
      <c r="BE12" s="29"/>
      <c r="BF12" s="30">
        <f>Mei!BL12</f>
        <v>0</v>
      </c>
      <c r="BG12" s="26">
        <f>Mei!BM12</f>
        <v>0</v>
      </c>
      <c r="BH12" s="26"/>
      <c r="BI12" s="26"/>
      <c r="BJ12" s="26"/>
      <c r="BK12" s="26"/>
      <c r="BL12" s="26"/>
      <c r="BM12" s="26"/>
      <c r="BN12" s="27"/>
      <c r="BO12" s="28">
        <f>Mei!BU12</f>
        <v>0</v>
      </c>
      <c r="BP12" s="28">
        <f>Mei!BV12</f>
        <v>0</v>
      </c>
      <c r="BQ12" s="26"/>
      <c r="BR12" s="26"/>
      <c r="BS12" s="26"/>
      <c r="BT12" s="26"/>
      <c r="BU12" s="26"/>
      <c r="BV12" s="26"/>
      <c r="BW12" s="29"/>
      <c r="BX12" s="30">
        <f>Mei!CD12</f>
        <v>0</v>
      </c>
      <c r="BY12" s="26">
        <f>Mei!CE12</f>
        <v>0</v>
      </c>
      <c r="BZ12" s="26"/>
      <c r="CA12" s="26"/>
      <c r="CB12" s="26"/>
      <c r="CC12" s="26"/>
      <c r="CD12" s="26"/>
      <c r="CE12" s="26"/>
      <c r="CF12" s="27"/>
      <c r="CG12" s="28">
        <f>Mei!CM12</f>
        <v>0</v>
      </c>
      <c r="CH12" s="28">
        <f>Mei!CN12</f>
        <v>0</v>
      </c>
      <c r="CI12" s="26"/>
      <c r="CJ12" s="26"/>
      <c r="CK12" s="26"/>
      <c r="CL12" s="26"/>
      <c r="CM12" s="26"/>
      <c r="CN12" s="26"/>
      <c r="CO12" s="29"/>
      <c r="CP12" s="134"/>
      <c r="CQ12" s="32"/>
      <c r="CR12" s="32"/>
      <c r="CS12" s="33"/>
      <c r="CT12" s="33"/>
      <c r="CU12" s="33"/>
      <c r="CV12" s="32"/>
      <c r="CW12" s="32"/>
      <c r="CX12" s="34"/>
      <c r="CY12" s="28">
        <f>Mei!DE12</f>
        <v>0</v>
      </c>
      <c r="CZ12" s="28">
        <f>Mei!DF12</f>
        <v>0</v>
      </c>
      <c r="DA12" s="26"/>
      <c r="DB12" s="26"/>
      <c r="DC12" s="26"/>
      <c r="DD12" s="26"/>
      <c r="DE12" s="26"/>
      <c r="DF12" s="26"/>
      <c r="DG12" s="29"/>
      <c r="DH12" s="30">
        <f>Mei!DN12</f>
        <v>0</v>
      </c>
      <c r="DI12" s="26">
        <f>Mei!DO12</f>
        <v>0</v>
      </c>
      <c r="DJ12" s="26"/>
      <c r="DK12" s="26"/>
      <c r="DL12" s="26"/>
      <c r="DM12" s="26"/>
      <c r="DN12" s="26"/>
      <c r="DO12" s="26"/>
      <c r="DP12" s="27"/>
      <c r="DQ12" s="28">
        <f>Mei!DW12</f>
        <v>0</v>
      </c>
      <c r="DR12" s="28">
        <f>Mei!DX12</f>
        <v>0</v>
      </c>
      <c r="DS12" s="26"/>
      <c r="DT12" s="26"/>
      <c r="DU12" s="26"/>
      <c r="DV12" s="26"/>
      <c r="DW12" s="26"/>
      <c r="DX12" s="26"/>
      <c r="DY12" s="29"/>
      <c r="DZ12" s="30">
        <f>Mei!EF12</f>
        <v>0</v>
      </c>
      <c r="EA12" s="26">
        <f>Mei!EG12</f>
        <v>0</v>
      </c>
      <c r="EB12" s="26"/>
      <c r="EC12" s="26"/>
      <c r="ED12" s="26"/>
      <c r="EE12" s="26"/>
      <c r="EF12" s="26"/>
      <c r="EG12" s="26"/>
      <c r="EH12" s="29"/>
      <c r="EI12" s="30">
        <f>Mei!EO12</f>
        <v>0</v>
      </c>
      <c r="EJ12" s="26">
        <f>April!EP12</f>
        <v>0</v>
      </c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>
      <c r="A13" s="45"/>
      <c r="B13" s="46">
        <v>1</v>
      </c>
      <c r="C13" s="47" t="s">
        <v>33</v>
      </c>
      <c r="D13" s="24">
        <f>Mei!J13</f>
        <v>268</v>
      </c>
      <c r="E13" s="25">
        <f>Mei!K13</f>
        <v>941</v>
      </c>
      <c r="F13" s="26">
        <f>SUM(D13:E13)</f>
        <v>1209</v>
      </c>
      <c r="G13" s="48">
        <v>166</v>
      </c>
      <c r="H13" s="46">
        <v>386</v>
      </c>
      <c r="I13" s="26">
        <f>SUM(G13:H13)</f>
        <v>552</v>
      </c>
      <c r="J13" s="26">
        <f t="shared" ref="J13:K13" si="15">SUM(D13+G13)</f>
        <v>434</v>
      </c>
      <c r="K13" s="26">
        <f t="shared" si="15"/>
        <v>1327</v>
      </c>
      <c r="L13" s="27">
        <f>SUM(J13:K13)</f>
        <v>1761</v>
      </c>
      <c r="M13" s="28">
        <f>Mei!S13</f>
        <v>129</v>
      </c>
      <c r="N13" s="26">
        <f>Mei!T13</f>
        <v>589</v>
      </c>
      <c r="O13" s="26">
        <f>SUM(M13:N13)</f>
        <v>718</v>
      </c>
      <c r="P13" s="25">
        <v>55</v>
      </c>
      <c r="Q13" s="25">
        <v>174</v>
      </c>
      <c r="R13" s="26">
        <f>SUM(P13:Q13)</f>
        <v>229</v>
      </c>
      <c r="S13" s="26">
        <f t="shared" ref="S13:T13" si="16">SUM(M13+P13)</f>
        <v>184</v>
      </c>
      <c r="T13" s="26">
        <f t="shared" si="16"/>
        <v>763</v>
      </c>
      <c r="U13" s="27">
        <f>SUM(S13:T13)</f>
        <v>947</v>
      </c>
      <c r="V13" s="28">
        <f>Mei!AB13</f>
        <v>258</v>
      </c>
      <c r="W13" s="28">
        <f>Mei!AC13</f>
        <v>840</v>
      </c>
      <c r="X13" s="26">
        <f>SUM(V13:W13)</f>
        <v>1098</v>
      </c>
      <c r="Y13" s="48">
        <v>68</v>
      </c>
      <c r="Z13" s="46">
        <v>236</v>
      </c>
      <c r="AA13" s="26">
        <f>SUM(Y13:Z13)</f>
        <v>304</v>
      </c>
      <c r="AB13" s="26">
        <f t="shared" ref="AB13:AC13" si="17">SUM(V13+Y13)</f>
        <v>326</v>
      </c>
      <c r="AC13" s="26">
        <f t="shared" si="17"/>
        <v>1076</v>
      </c>
      <c r="AD13" s="27">
        <f>SUM(AB13:AC13)</f>
        <v>1402</v>
      </c>
      <c r="AE13" s="28">
        <f>Mei!AK13</f>
        <v>330</v>
      </c>
      <c r="AF13" s="28">
        <f>Mei!AL13</f>
        <v>1149</v>
      </c>
      <c r="AG13" s="26">
        <f>SUM(AE13:AF13)</f>
        <v>1479</v>
      </c>
      <c r="AH13" s="25">
        <v>81</v>
      </c>
      <c r="AI13" s="25">
        <v>329</v>
      </c>
      <c r="AJ13" s="26">
        <f>SUM(AH13:AI13)</f>
        <v>410</v>
      </c>
      <c r="AK13" s="26">
        <f t="shared" ref="AK13:AL13" si="18">SUM(AE13+AH13)</f>
        <v>411</v>
      </c>
      <c r="AL13" s="26">
        <f t="shared" si="18"/>
        <v>1478</v>
      </c>
      <c r="AM13" s="27">
        <f>SUM(AK13:AL13)</f>
        <v>1889</v>
      </c>
      <c r="AN13" s="30">
        <f>Mei!AT13</f>
        <v>274</v>
      </c>
      <c r="AO13" s="26">
        <f>Mei!AU13</f>
        <v>802</v>
      </c>
      <c r="AP13" s="26"/>
      <c r="AQ13" s="25">
        <v>86</v>
      </c>
      <c r="AR13" s="25">
        <v>262</v>
      </c>
      <c r="AS13" s="26">
        <f>SUM(AQ13:AR13)</f>
        <v>348</v>
      </c>
      <c r="AT13" s="26">
        <f t="shared" ref="AT13:AU13" si="19">SUM(AN13+AQ13)</f>
        <v>360</v>
      </c>
      <c r="AU13" s="26">
        <f t="shared" si="19"/>
        <v>1064</v>
      </c>
      <c r="AV13" s="27">
        <f>SUM(AT13:AU13)</f>
        <v>1424</v>
      </c>
      <c r="AW13" s="28">
        <f>Mei!BC13</f>
        <v>646</v>
      </c>
      <c r="AX13" s="28">
        <f>Mei!BD13</f>
        <v>1579</v>
      </c>
      <c r="AY13" s="28">
        <f>Mei!BE13</f>
        <v>2225</v>
      </c>
      <c r="AZ13" s="25">
        <v>272</v>
      </c>
      <c r="BA13" s="25">
        <v>570</v>
      </c>
      <c r="BB13" s="26">
        <f>SUM(AZ13:BA13)</f>
        <v>842</v>
      </c>
      <c r="BC13" s="26">
        <f t="shared" ref="BC13:BD13" si="20">SUM(AW13+AZ13)</f>
        <v>918</v>
      </c>
      <c r="BD13" s="26">
        <f t="shared" si="20"/>
        <v>2149</v>
      </c>
      <c r="BE13" s="27">
        <f>SUM(BC13:BD13)</f>
        <v>3067</v>
      </c>
      <c r="BF13" s="30">
        <f>Mei!BL13</f>
        <v>222</v>
      </c>
      <c r="BG13" s="26">
        <f>Mei!BM13</f>
        <v>543</v>
      </c>
      <c r="BH13" s="26">
        <f>SUM(BF13:BG13)</f>
        <v>765</v>
      </c>
      <c r="BI13" s="48">
        <v>84</v>
      </c>
      <c r="BJ13" s="46">
        <v>209</v>
      </c>
      <c r="BK13" s="26">
        <f>SUM(BI13:BJ13)</f>
        <v>293</v>
      </c>
      <c r="BL13" s="26">
        <f t="shared" ref="BL13:BM13" si="21">SUM(BF13+BI13)</f>
        <v>306</v>
      </c>
      <c r="BM13" s="26">
        <f t="shared" si="21"/>
        <v>752</v>
      </c>
      <c r="BN13" s="27">
        <f>SUM(BL13:BM13)</f>
        <v>1058</v>
      </c>
      <c r="BO13" s="28">
        <f>Mei!BU13</f>
        <v>243</v>
      </c>
      <c r="BP13" s="28">
        <f>Mei!BV13</f>
        <v>727</v>
      </c>
      <c r="BQ13" s="26">
        <f>SUM(BO13:BP13)</f>
        <v>970</v>
      </c>
      <c r="BR13" s="25">
        <v>45</v>
      </c>
      <c r="BS13" s="25">
        <v>175</v>
      </c>
      <c r="BT13" s="26">
        <f>SUM(BR13:BS13)</f>
        <v>220</v>
      </c>
      <c r="BU13" s="26">
        <f t="shared" ref="BU13:BV13" si="22">SUM(BO13+BR13)</f>
        <v>288</v>
      </c>
      <c r="BV13" s="26">
        <f t="shared" si="22"/>
        <v>902</v>
      </c>
      <c r="BW13" s="27">
        <f>SUM(BU13:BV13)</f>
        <v>1190</v>
      </c>
      <c r="BX13" s="30">
        <f>Mei!CD13</f>
        <v>174</v>
      </c>
      <c r="BY13" s="26">
        <f>Mei!CE13</f>
        <v>452</v>
      </c>
      <c r="BZ13" s="26">
        <f>SUM(BX13:BY13)</f>
        <v>626</v>
      </c>
      <c r="CA13" s="25">
        <v>74</v>
      </c>
      <c r="CB13" s="25">
        <v>152</v>
      </c>
      <c r="CC13" s="26">
        <f>SUM(CA13:CB13)</f>
        <v>226</v>
      </c>
      <c r="CD13" s="26">
        <f t="shared" ref="CD13:CE13" si="23">SUM(BX13+CA13)</f>
        <v>248</v>
      </c>
      <c r="CE13" s="26">
        <f t="shared" si="23"/>
        <v>604</v>
      </c>
      <c r="CF13" s="27">
        <f>SUM(CD13:CE13)</f>
        <v>852</v>
      </c>
      <c r="CG13" s="28">
        <f>Mei!CM13</f>
        <v>308</v>
      </c>
      <c r="CH13" s="28">
        <f>Mei!CN13</f>
        <v>1001</v>
      </c>
      <c r="CI13" s="26">
        <f>SUM(CG13:CH13)</f>
        <v>1309</v>
      </c>
      <c r="CJ13" s="25">
        <v>13</v>
      </c>
      <c r="CK13" s="25">
        <v>93</v>
      </c>
      <c r="CL13" s="26">
        <f>SUM(CJ13:CK13)</f>
        <v>106</v>
      </c>
      <c r="CM13" s="26">
        <f t="shared" ref="CM13:CN13" si="24">SUM(CG13+CJ13)</f>
        <v>321</v>
      </c>
      <c r="CN13" s="26">
        <f t="shared" si="24"/>
        <v>1094</v>
      </c>
      <c r="CO13" s="27">
        <f>SUM(CM13:CN13)</f>
        <v>1415</v>
      </c>
      <c r="CP13" s="31">
        <f ca="1">IFERROR(__xludf.DUMMYFUNCTION("""COMPUTED_VALUE"""),977)</f>
        <v>977</v>
      </c>
      <c r="CQ13" s="32">
        <f ca="1">IFERROR(__xludf.DUMMYFUNCTION("""COMPUTED_VALUE"""),3282)</f>
        <v>3282</v>
      </c>
      <c r="CR13" s="32">
        <f ca="1">IFERROR(__xludf.DUMMYFUNCTION("""COMPUTED_VALUE"""),4259)</f>
        <v>4259</v>
      </c>
      <c r="CS13" s="33">
        <f ca="1">IFERROR(__xludf.DUMMYFUNCTION("""COMPUTED_VALUE"""),216)</f>
        <v>216</v>
      </c>
      <c r="CT13" s="33">
        <f ca="1">IFERROR(__xludf.DUMMYFUNCTION("""COMPUTED_VALUE"""),828)</f>
        <v>828</v>
      </c>
      <c r="CU13" s="33">
        <f ca="1">IFERROR(__xludf.DUMMYFUNCTION("""COMPUTED_VALUE"""),1044)</f>
        <v>1044</v>
      </c>
      <c r="CV13" s="32">
        <f ca="1">IFERROR(__xludf.DUMMYFUNCTION("""COMPUTED_VALUE"""),1193)</f>
        <v>1193</v>
      </c>
      <c r="CW13" s="32">
        <f ca="1">IFERROR(__xludf.DUMMYFUNCTION("""COMPUTED_VALUE"""),4110)</f>
        <v>4110</v>
      </c>
      <c r="CX13" s="34">
        <f ca="1">IFERROR(__xludf.DUMMYFUNCTION("""COMPUTED_VALUE"""),5303)</f>
        <v>5303</v>
      </c>
      <c r="CY13" s="28">
        <f>Mei!DE13</f>
        <v>237</v>
      </c>
      <c r="CZ13" s="28">
        <f>Mei!DF13</f>
        <v>779</v>
      </c>
      <c r="DA13" s="26">
        <f>SUM(CY13:CZ13)</f>
        <v>1016</v>
      </c>
      <c r="DB13" s="25">
        <v>103</v>
      </c>
      <c r="DC13" s="25">
        <v>258</v>
      </c>
      <c r="DD13" s="26">
        <f>SUM(DB13:DC13)</f>
        <v>361</v>
      </c>
      <c r="DE13" s="26">
        <f t="shared" ref="DE13:DF13" si="25">SUM(CY13+DB13)</f>
        <v>340</v>
      </c>
      <c r="DF13" s="26">
        <f t="shared" si="25"/>
        <v>1037</v>
      </c>
      <c r="DG13" s="27">
        <f>SUM(DE13:DF13)</f>
        <v>1377</v>
      </c>
      <c r="DH13" s="30">
        <f>Mei!DN13</f>
        <v>580</v>
      </c>
      <c r="DI13" s="26">
        <f>Mei!DO13</f>
        <v>1550</v>
      </c>
      <c r="DJ13" s="26">
        <f>SUM(DH13:DI13)</f>
        <v>2130</v>
      </c>
      <c r="DK13" s="117">
        <v>187</v>
      </c>
      <c r="DL13" s="118">
        <v>440</v>
      </c>
      <c r="DM13" s="26">
        <f>SUM(DK13:DL13)</f>
        <v>627</v>
      </c>
      <c r="DN13" s="26">
        <f t="shared" ref="DN13:DO13" si="26">SUM(DH13+DK13)</f>
        <v>767</v>
      </c>
      <c r="DO13" s="26">
        <f t="shared" si="26"/>
        <v>1990</v>
      </c>
      <c r="DP13" s="27">
        <f>SUM(DN13:DO13)</f>
        <v>2757</v>
      </c>
      <c r="DQ13" s="28">
        <f>Mei!DW13</f>
        <v>677</v>
      </c>
      <c r="DR13" s="28">
        <f>Mei!DX13</f>
        <v>1618</v>
      </c>
      <c r="DS13" s="26">
        <f>SUM(DQ13:DR13)</f>
        <v>2295</v>
      </c>
      <c r="DT13" s="25">
        <v>88</v>
      </c>
      <c r="DU13" s="25">
        <v>353</v>
      </c>
      <c r="DV13" s="26">
        <f>SUM(DT13:DU13)</f>
        <v>441</v>
      </c>
      <c r="DW13" s="26">
        <f t="shared" ref="DW13:DX13" si="27">SUM(DQ13+DT13)</f>
        <v>765</v>
      </c>
      <c r="DX13" s="26">
        <f t="shared" si="27"/>
        <v>1971</v>
      </c>
      <c r="DY13" s="27">
        <f>SUM(DW13:DX13)</f>
        <v>2736</v>
      </c>
      <c r="DZ13" s="30">
        <f>Mei!EF13</f>
        <v>420</v>
      </c>
      <c r="EA13" s="26">
        <f>Mei!EG13</f>
        <v>1170</v>
      </c>
      <c r="EB13" s="26">
        <f>SUM(DZ13:EA13)</f>
        <v>1590</v>
      </c>
      <c r="EC13" s="25">
        <v>107</v>
      </c>
      <c r="ED13" s="25">
        <v>343</v>
      </c>
      <c r="EE13" s="26">
        <f>SUM(EC13:ED13)</f>
        <v>450</v>
      </c>
      <c r="EF13" s="26">
        <f t="shared" ref="EF13:EG13" si="28">SUM(DZ13+EC13)</f>
        <v>527</v>
      </c>
      <c r="EG13" s="26">
        <f t="shared" si="28"/>
        <v>1513</v>
      </c>
      <c r="EH13" s="27">
        <f>SUM(EF13:EG13)</f>
        <v>2040</v>
      </c>
      <c r="EI13" s="30">
        <f>Mei!EO13</f>
        <v>302</v>
      </c>
      <c r="EJ13" s="26">
        <f>April!EP13</f>
        <v>564</v>
      </c>
      <c r="EK13" s="26">
        <f>SUM(EI13:EJ13)</f>
        <v>866</v>
      </c>
      <c r="EL13" s="25">
        <v>62</v>
      </c>
      <c r="EM13" s="25">
        <v>189</v>
      </c>
      <c r="EN13" s="26">
        <f>SUM(EL13:EM13)</f>
        <v>251</v>
      </c>
      <c r="EO13" s="26">
        <f t="shared" ref="EO13:EP13" si="29">SUM(EI13+EL13)</f>
        <v>364</v>
      </c>
      <c r="EP13" s="26">
        <f t="shared" si="29"/>
        <v>753</v>
      </c>
      <c r="EQ13" s="27">
        <f>SUM(EO13:EP13)</f>
        <v>1117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135">
        <f>Mei!J14</f>
        <v>0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136"/>
    </row>
    <row r="15" spans="1:156">
      <c r="A15" s="279" t="s">
        <v>34</v>
      </c>
      <c r="B15" s="264"/>
      <c r="C15" s="52" t="s">
        <v>35</v>
      </c>
      <c r="D15" s="94">
        <f>Mei!J15</f>
        <v>0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30">
        <f>Mei!EO15</f>
        <v>0</v>
      </c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39"/>
    </row>
    <row r="16" spans="1:156">
      <c r="A16" s="56"/>
      <c r="B16" s="46">
        <v>1</v>
      </c>
      <c r="C16" s="57" t="s">
        <v>36</v>
      </c>
      <c r="D16" s="24">
        <f>Mei!J16</f>
        <v>62</v>
      </c>
      <c r="E16" s="25">
        <f>Mei!K16</f>
        <v>75</v>
      </c>
      <c r="F16" s="26">
        <f t="shared" ref="F16:F19" si="30">SUM(D16:E16)</f>
        <v>137</v>
      </c>
      <c r="G16" s="48">
        <v>10</v>
      </c>
      <c r="H16" s="46">
        <v>13</v>
      </c>
      <c r="I16" s="26">
        <f t="shared" ref="I16:I19" si="31">SUM(G16:H16)</f>
        <v>23</v>
      </c>
      <c r="J16" s="26">
        <f t="shared" ref="J16:K16" si="32">SUM(D16+G16)</f>
        <v>72</v>
      </c>
      <c r="K16" s="26">
        <f t="shared" si="32"/>
        <v>88</v>
      </c>
      <c r="L16" s="27">
        <f t="shared" ref="L16:L19" si="33">SUM(J16:K16)</f>
        <v>160</v>
      </c>
      <c r="M16" s="28">
        <f>Mei!S16</f>
        <v>21</v>
      </c>
      <c r="N16" s="26">
        <f>Mei!T16</f>
        <v>102</v>
      </c>
      <c r="O16" s="26">
        <f t="shared" ref="O16:O19" si="34">SUM(M16:N16)</f>
        <v>123</v>
      </c>
      <c r="P16" s="25">
        <v>4</v>
      </c>
      <c r="Q16" s="25">
        <v>18</v>
      </c>
      <c r="R16" s="26">
        <f t="shared" ref="R16:R17" si="35">SUM(P16:Q16)</f>
        <v>22</v>
      </c>
      <c r="S16" s="26">
        <f t="shared" ref="S16:T16" si="36">SUM(M16+P16)</f>
        <v>25</v>
      </c>
      <c r="T16" s="26">
        <f t="shared" si="36"/>
        <v>120</v>
      </c>
      <c r="U16" s="27">
        <f t="shared" ref="U16:U19" si="37">SUM(S16:T16)</f>
        <v>145</v>
      </c>
      <c r="V16" s="28">
        <f>Mei!AB16</f>
        <v>33</v>
      </c>
      <c r="W16" s="28">
        <f>Mei!AC16</f>
        <v>74</v>
      </c>
      <c r="X16" s="26">
        <f t="shared" ref="X16:X19" si="38">SUM(V16:W16)</f>
        <v>107</v>
      </c>
      <c r="Y16" s="48">
        <v>5</v>
      </c>
      <c r="Z16" s="46">
        <v>36</v>
      </c>
      <c r="AA16" s="26">
        <f t="shared" ref="AA16:AA19" si="39">SUM(Y16:Z16)</f>
        <v>41</v>
      </c>
      <c r="AB16" s="26">
        <f t="shared" ref="AB16:AC16" si="40">SUM(V16+Y16)</f>
        <v>38</v>
      </c>
      <c r="AC16" s="26">
        <f t="shared" si="40"/>
        <v>110</v>
      </c>
      <c r="AD16" s="27">
        <f t="shared" ref="AD16:AD19" si="41">SUM(AB16:AC16)</f>
        <v>148</v>
      </c>
      <c r="AE16" s="28">
        <f>Mei!AK16</f>
        <v>62</v>
      </c>
      <c r="AF16" s="28">
        <f>Mei!AL16</f>
        <v>90</v>
      </c>
      <c r="AG16" s="26">
        <f t="shared" ref="AG16:AG19" si="42">SUM(AE16:AF16)</f>
        <v>152</v>
      </c>
      <c r="AH16" s="25">
        <v>18</v>
      </c>
      <c r="AI16" s="25">
        <v>16</v>
      </c>
      <c r="AJ16" s="26">
        <f t="shared" ref="AJ16:AJ19" si="43">SUM(AH16:AI16)</f>
        <v>34</v>
      </c>
      <c r="AK16" s="26">
        <f t="shared" ref="AK16:AL16" si="44">SUM(AE16+AH16)</f>
        <v>80</v>
      </c>
      <c r="AL16" s="26">
        <f t="shared" si="44"/>
        <v>106</v>
      </c>
      <c r="AM16" s="27">
        <f t="shared" ref="AM16:AM19" si="45">SUM(AK16:AL16)</f>
        <v>186</v>
      </c>
      <c r="AN16" s="30">
        <f>Mei!AT16</f>
        <v>81</v>
      </c>
      <c r="AO16" s="26">
        <f>Mei!AU16</f>
        <v>124</v>
      </c>
      <c r="AP16" s="26">
        <f t="shared" ref="AP16:AP19" si="46">SUM(AN16:AO16)</f>
        <v>205</v>
      </c>
      <c r="AQ16" s="25">
        <v>14</v>
      </c>
      <c r="AR16" s="25">
        <v>27</v>
      </c>
      <c r="AS16" s="26">
        <f t="shared" ref="AS16:AS19" si="47">SUM(AQ16:AR16)</f>
        <v>41</v>
      </c>
      <c r="AT16" s="26">
        <f t="shared" ref="AT16:AU16" si="48">SUM(AN16+AQ16)</f>
        <v>95</v>
      </c>
      <c r="AU16" s="26">
        <f t="shared" si="48"/>
        <v>151</v>
      </c>
      <c r="AV16" s="27">
        <f t="shared" ref="AV16:AV19" si="49">SUM(AT16:AU16)</f>
        <v>246</v>
      </c>
      <c r="AW16" s="28">
        <f>Mei!BC16</f>
        <v>125</v>
      </c>
      <c r="AX16" s="28">
        <f>Mei!BD16</f>
        <v>160</v>
      </c>
      <c r="AY16" s="26">
        <f t="shared" ref="AY16:AY19" si="50">SUM(AW16:AX16)</f>
        <v>285</v>
      </c>
      <c r="AZ16" s="25">
        <v>26</v>
      </c>
      <c r="BA16" s="25">
        <v>43</v>
      </c>
      <c r="BB16" s="26">
        <f t="shared" ref="BB16:BB19" si="51">SUM(AZ16:BA16)</f>
        <v>69</v>
      </c>
      <c r="BC16" s="26">
        <f t="shared" ref="BC16:BD16" si="52">SUM(AW16+AZ16)</f>
        <v>151</v>
      </c>
      <c r="BD16" s="26">
        <f t="shared" si="52"/>
        <v>203</v>
      </c>
      <c r="BE16" s="27">
        <f t="shared" ref="BE16:BE19" si="53">SUM(BC16:BD16)</f>
        <v>354</v>
      </c>
      <c r="BF16" s="30">
        <f>Mei!BL16</f>
        <v>47</v>
      </c>
      <c r="BG16" s="26">
        <f>Mei!BM16</f>
        <v>58</v>
      </c>
      <c r="BH16" s="26">
        <f t="shared" ref="BH16:BH19" si="54">SUM(BF16:BG16)</f>
        <v>105</v>
      </c>
      <c r="BI16" s="48">
        <v>11</v>
      </c>
      <c r="BJ16" s="46">
        <v>14</v>
      </c>
      <c r="BK16" s="26">
        <f t="shared" ref="BK16:BK18" si="55">SUM(BI16:BJ16)</f>
        <v>25</v>
      </c>
      <c r="BL16" s="26">
        <f t="shared" ref="BL16:BM16" si="56">SUM(BF16+BI16)</f>
        <v>58</v>
      </c>
      <c r="BM16" s="26">
        <f t="shared" si="56"/>
        <v>72</v>
      </c>
      <c r="BN16" s="27">
        <f t="shared" ref="BN16:BN19" si="57">SUM(BL16:BM16)</f>
        <v>130</v>
      </c>
      <c r="BO16" s="28">
        <f>Mei!BU16</f>
        <v>60</v>
      </c>
      <c r="BP16" s="28">
        <f>Mei!BV16</f>
        <v>103</v>
      </c>
      <c r="BQ16" s="26">
        <f t="shared" ref="BQ16:BQ19" si="58">SUM(BO16:BP16)</f>
        <v>163</v>
      </c>
      <c r="BR16" s="25">
        <v>7</v>
      </c>
      <c r="BS16" s="25">
        <v>33</v>
      </c>
      <c r="BT16" s="26">
        <f t="shared" ref="BT16:BT19" si="59">SUM(BR16:BS16)</f>
        <v>40</v>
      </c>
      <c r="BU16" s="26">
        <f t="shared" ref="BU16:BV16" si="60">SUM(BO16+BR16)</f>
        <v>67</v>
      </c>
      <c r="BV16" s="26">
        <f t="shared" si="60"/>
        <v>136</v>
      </c>
      <c r="BW16" s="27">
        <f t="shared" ref="BW16:BW19" si="61">SUM(BU16:BV16)</f>
        <v>203</v>
      </c>
      <c r="BX16" s="30">
        <f>Mei!CD16</f>
        <v>48</v>
      </c>
      <c r="BY16" s="26">
        <f>Mei!CE16</f>
        <v>93</v>
      </c>
      <c r="BZ16" s="26">
        <f t="shared" ref="BZ16:BZ19" si="62">SUM(BX16:BY16)</f>
        <v>141</v>
      </c>
      <c r="CA16" s="25">
        <v>13</v>
      </c>
      <c r="CB16" s="25">
        <v>24</v>
      </c>
      <c r="CC16" s="26">
        <f t="shared" ref="CC16:CC19" si="63">SUM(CA16:CB16)</f>
        <v>37</v>
      </c>
      <c r="CD16" s="26">
        <f t="shared" ref="CD16:CE16" si="64">SUM(BX16+CA16)</f>
        <v>61</v>
      </c>
      <c r="CE16" s="26">
        <f t="shared" si="64"/>
        <v>117</v>
      </c>
      <c r="CF16" s="27">
        <f t="shared" ref="CF16:CF19" si="65">SUM(CD16:CE16)</f>
        <v>178</v>
      </c>
      <c r="CG16" s="28">
        <f>Mei!CM16</f>
        <v>26</v>
      </c>
      <c r="CH16" s="28">
        <f>Mei!CN16</f>
        <v>97</v>
      </c>
      <c r="CI16" s="26">
        <f t="shared" ref="CI16:CI19" si="66">SUM(CG16:CH16)</f>
        <v>123</v>
      </c>
      <c r="CJ16" s="25">
        <v>5</v>
      </c>
      <c r="CK16" s="25">
        <v>9</v>
      </c>
      <c r="CL16" s="26">
        <f t="shared" ref="CL16:CL19" si="67">SUM(CJ16:CK16)</f>
        <v>14</v>
      </c>
      <c r="CM16" s="26">
        <f t="shared" ref="CM16:CN16" si="68">SUM(CG16+CJ16)</f>
        <v>31</v>
      </c>
      <c r="CN16" s="26">
        <f t="shared" si="68"/>
        <v>106</v>
      </c>
      <c r="CO16" s="27">
        <f t="shared" ref="CO16:CO19" si="69">SUM(CM16:CN16)</f>
        <v>137</v>
      </c>
      <c r="CP16" s="31">
        <f ca="1">IFERROR(__xludf.DUMMYFUNCTION("""COMPUTED_VALUE"""),76)</f>
        <v>76</v>
      </c>
      <c r="CQ16" s="32">
        <f ca="1">IFERROR(__xludf.DUMMYFUNCTION("""COMPUTED_VALUE"""),118)</f>
        <v>118</v>
      </c>
      <c r="CR16" s="32">
        <f ca="1">IFERROR(__xludf.DUMMYFUNCTION("""COMPUTED_VALUE"""),194)</f>
        <v>194</v>
      </c>
      <c r="CS16" s="33">
        <f ca="1">IFERROR(__xludf.DUMMYFUNCTION("""COMPUTED_VALUE"""),12)</f>
        <v>12</v>
      </c>
      <c r="CT16" s="33">
        <f ca="1">IFERROR(__xludf.DUMMYFUNCTION("""COMPUTED_VALUE"""),21)</f>
        <v>21</v>
      </c>
      <c r="CU16" s="33">
        <f ca="1">IFERROR(__xludf.DUMMYFUNCTION("""COMPUTED_VALUE"""),33)</f>
        <v>33</v>
      </c>
      <c r="CV16" s="32">
        <f ca="1">IFERROR(__xludf.DUMMYFUNCTION("""COMPUTED_VALUE"""),88)</f>
        <v>88</v>
      </c>
      <c r="CW16" s="32">
        <f ca="1">IFERROR(__xludf.DUMMYFUNCTION("""COMPUTED_VALUE"""),139)</f>
        <v>139</v>
      </c>
      <c r="CX16" s="34">
        <f ca="1">IFERROR(__xludf.DUMMYFUNCTION("""COMPUTED_VALUE"""),227)</f>
        <v>227</v>
      </c>
      <c r="CY16" s="28">
        <f>Mei!DE16</f>
        <v>40</v>
      </c>
      <c r="CZ16" s="28">
        <f>Mei!DF16</f>
        <v>87</v>
      </c>
      <c r="DA16" s="26">
        <f t="shared" ref="DA16:DA19" si="70">SUM(CY16:CZ16)</f>
        <v>127</v>
      </c>
      <c r="DB16" s="25">
        <v>29</v>
      </c>
      <c r="DC16" s="25">
        <v>21</v>
      </c>
      <c r="DD16" s="26">
        <f t="shared" ref="DD16:DD19" si="71">SUM(DB16:DC16)</f>
        <v>50</v>
      </c>
      <c r="DE16" s="26">
        <f t="shared" ref="DE16:DF16" si="72">SUM(CY16+DB16)</f>
        <v>69</v>
      </c>
      <c r="DF16" s="26">
        <f t="shared" si="72"/>
        <v>108</v>
      </c>
      <c r="DG16" s="27">
        <f t="shared" ref="DG16:DG19" si="73">SUM(DE16:DF16)</f>
        <v>177</v>
      </c>
      <c r="DH16" s="30">
        <f>Mei!DN16</f>
        <v>126</v>
      </c>
      <c r="DI16" s="26">
        <f>Mei!DO16</f>
        <v>165</v>
      </c>
      <c r="DJ16" s="26">
        <f t="shared" ref="DJ16:DJ19" si="74">SUM(DH16:DI16)</f>
        <v>291</v>
      </c>
      <c r="DK16" s="64">
        <v>31</v>
      </c>
      <c r="DL16" s="65">
        <v>46</v>
      </c>
      <c r="DM16" s="26">
        <f t="shared" ref="DM16:DM19" si="75">SUM(DK16:DL16)</f>
        <v>77</v>
      </c>
      <c r="DN16" s="26">
        <f t="shared" ref="DN16:DO16" si="76">SUM(DH16+DK16)</f>
        <v>157</v>
      </c>
      <c r="DO16" s="26">
        <f t="shared" si="76"/>
        <v>211</v>
      </c>
      <c r="DP16" s="27">
        <f t="shared" ref="DP16:DP19" si="77">SUM(DN16:DO16)</f>
        <v>368</v>
      </c>
      <c r="DQ16" s="28">
        <f>Mei!DW16</f>
        <v>84</v>
      </c>
      <c r="DR16" s="28">
        <f>Mei!DX16</f>
        <v>169</v>
      </c>
      <c r="DS16" s="26">
        <f t="shared" ref="DS16:DS19" si="78">SUM(DQ16:DR16)</f>
        <v>253</v>
      </c>
      <c r="DT16" s="48">
        <v>20</v>
      </c>
      <c r="DU16" s="46">
        <v>72</v>
      </c>
      <c r="DV16" s="26">
        <f t="shared" ref="DV16:DV19" si="79">SUM(DT16:DU16)</f>
        <v>92</v>
      </c>
      <c r="DW16" s="26">
        <f t="shared" ref="DW16:DX16" si="80">SUM(DQ16+DT16)</f>
        <v>104</v>
      </c>
      <c r="DX16" s="26">
        <f t="shared" si="80"/>
        <v>241</v>
      </c>
      <c r="DY16" s="27">
        <f t="shared" ref="DY16:DY19" si="81">SUM(DW16:DX16)</f>
        <v>345</v>
      </c>
      <c r="DZ16" s="30">
        <f>Mei!EF16</f>
        <v>86</v>
      </c>
      <c r="EA16" s="26">
        <f>Mei!EG16</f>
        <v>140</v>
      </c>
      <c r="EB16" s="26">
        <f t="shared" ref="EB16:EB19" si="82">SUM(DZ16:EA16)</f>
        <v>226</v>
      </c>
      <c r="EC16" s="25">
        <v>29</v>
      </c>
      <c r="ED16" s="25">
        <v>49</v>
      </c>
      <c r="EE16" s="26">
        <f t="shared" ref="EE16:EE19" si="83">SUM(EC16:ED16)</f>
        <v>78</v>
      </c>
      <c r="EF16" s="26">
        <f t="shared" ref="EF16:EG16" si="84">SUM(DZ16+EC16)</f>
        <v>115</v>
      </c>
      <c r="EG16" s="26">
        <f t="shared" si="84"/>
        <v>189</v>
      </c>
      <c r="EH16" s="27">
        <f t="shared" ref="EH16:EH19" si="85">SUM(EF16:EG16)</f>
        <v>304</v>
      </c>
      <c r="EI16" s="30">
        <f>Mei!EO16</f>
        <v>161</v>
      </c>
      <c r="EJ16" s="26">
        <f>April!EP16</f>
        <v>131</v>
      </c>
      <c r="EK16" s="26">
        <f t="shared" ref="EK16:EK19" si="86">SUM(EI16:EJ16)</f>
        <v>292</v>
      </c>
      <c r="EL16" s="25">
        <v>20</v>
      </c>
      <c r="EM16" s="25">
        <v>45</v>
      </c>
      <c r="EN16" s="26">
        <f t="shared" ref="EN16:EN19" si="87">SUM(EL16:EM16)</f>
        <v>65</v>
      </c>
      <c r="EO16" s="26">
        <f t="shared" ref="EO16:EP16" si="88">SUM(EI16+EL16)</f>
        <v>181</v>
      </c>
      <c r="EP16" s="26">
        <f t="shared" si="88"/>
        <v>176</v>
      </c>
      <c r="EQ16" s="27">
        <f t="shared" ref="EQ16:EQ19" si="89">SUM(EO16:EP16)</f>
        <v>357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24">
        <f>Mei!J17</f>
        <v>0</v>
      </c>
      <c r="E17" s="25">
        <f>Mei!K17</f>
        <v>410</v>
      </c>
      <c r="F17" s="26">
        <f t="shared" si="30"/>
        <v>410</v>
      </c>
      <c r="G17" s="92"/>
      <c r="H17" s="59">
        <v>154</v>
      </c>
      <c r="I17" s="26">
        <f t="shared" si="31"/>
        <v>154</v>
      </c>
      <c r="J17" s="26">
        <f t="shared" ref="J17:K17" si="90">SUM(D17+G17)</f>
        <v>0</v>
      </c>
      <c r="K17" s="26">
        <f t="shared" si="90"/>
        <v>564</v>
      </c>
      <c r="L17" s="27">
        <f t="shared" si="33"/>
        <v>564</v>
      </c>
      <c r="M17" s="28">
        <f>Mei!S17</f>
        <v>0</v>
      </c>
      <c r="N17" s="26">
        <f>Mei!T17</f>
        <v>321</v>
      </c>
      <c r="O17" s="26">
        <f t="shared" si="34"/>
        <v>321</v>
      </c>
      <c r="P17" s="26"/>
      <c r="Q17" s="25">
        <v>72</v>
      </c>
      <c r="R17" s="26">
        <f t="shared" si="35"/>
        <v>72</v>
      </c>
      <c r="S17" s="26">
        <f t="shared" ref="S17:T17" si="91">SUM(M17+P17)</f>
        <v>0</v>
      </c>
      <c r="T17" s="26">
        <f t="shared" si="91"/>
        <v>393</v>
      </c>
      <c r="U17" s="27">
        <f t="shared" si="37"/>
        <v>393</v>
      </c>
      <c r="V17" s="28">
        <f>Mei!AB17</f>
        <v>0</v>
      </c>
      <c r="W17" s="28">
        <f>Mei!AC17</f>
        <v>291</v>
      </c>
      <c r="X17" s="26">
        <f t="shared" si="38"/>
        <v>291</v>
      </c>
      <c r="Y17" s="26"/>
      <c r="Z17" s="48">
        <v>58</v>
      </c>
      <c r="AA17" s="26">
        <f t="shared" si="39"/>
        <v>58</v>
      </c>
      <c r="AB17" s="26">
        <f t="shared" ref="AB17:AC17" si="92">SUM(V17+Y17)</f>
        <v>0</v>
      </c>
      <c r="AC17" s="26">
        <f t="shared" si="92"/>
        <v>349</v>
      </c>
      <c r="AD17" s="27">
        <f t="shared" si="41"/>
        <v>349</v>
      </c>
      <c r="AE17" s="28">
        <f>Mei!AK17</f>
        <v>0</v>
      </c>
      <c r="AF17" s="28">
        <f>Mei!AL17</f>
        <v>279</v>
      </c>
      <c r="AG17" s="26">
        <f t="shared" si="42"/>
        <v>279</v>
      </c>
      <c r="AH17" s="25">
        <v>0</v>
      </c>
      <c r="AI17" s="25">
        <v>77</v>
      </c>
      <c r="AJ17" s="26">
        <f t="shared" si="43"/>
        <v>77</v>
      </c>
      <c r="AK17" s="26">
        <f t="shared" ref="AK17:AL17" si="93">SUM(AE17+AH17)</f>
        <v>0</v>
      </c>
      <c r="AL17" s="26">
        <f t="shared" si="93"/>
        <v>356</v>
      </c>
      <c r="AM17" s="27">
        <f t="shared" si="45"/>
        <v>356</v>
      </c>
      <c r="AN17" s="30">
        <f>Mei!AT17</f>
        <v>0</v>
      </c>
      <c r="AO17" s="26">
        <f>Mei!AU17</f>
        <v>305</v>
      </c>
      <c r="AP17" s="26">
        <f t="shared" si="46"/>
        <v>305</v>
      </c>
      <c r="AQ17" s="25">
        <v>0</v>
      </c>
      <c r="AR17" s="25">
        <v>98</v>
      </c>
      <c r="AS17" s="26">
        <f t="shared" si="47"/>
        <v>98</v>
      </c>
      <c r="AT17" s="26">
        <f t="shared" ref="AT17:AU17" si="94">SUM(AN17+AQ17)</f>
        <v>0</v>
      </c>
      <c r="AU17" s="26">
        <f t="shared" si="94"/>
        <v>403</v>
      </c>
      <c r="AV17" s="27">
        <f t="shared" si="49"/>
        <v>403</v>
      </c>
      <c r="AW17" s="28">
        <f>Mei!BC17</f>
        <v>0</v>
      </c>
      <c r="AX17" s="28">
        <f>Mei!BD17</f>
        <v>283</v>
      </c>
      <c r="AY17" s="26">
        <f t="shared" si="50"/>
        <v>283</v>
      </c>
      <c r="AZ17" s="25">
        <v>0</v>
      </c>
      <c r="BA17" s="25">
        <v>79</v>
      </c>
      <c r="BB17" s="26">
        <f t="shared" si="51"/>
        <v>79</v>
      </c>
      <c r="BC17" s="26">
        <f t="shared" ref="BC17:BD17" si="95">SUM(AW17+AZ17)</f>
        <v>0</v>
      </c>
      <c r="BD17" s="26">
        <f t="shared" si="95"/>
        <v>362</v>
      </c>
      <c r="BE17" s="27">
        <f t="shared" si="53"/>
        <v>362</v>
      </c>
      <c r="BF17" s="30">
        <f>Mei!BL17</f>
        <v>0</v>
      </c>
      <c r="BG17" s="26">
        <f>Mei!BM17</f>
        <v>139</v>
      </c>
      <c r="BH17" s="26">
        <f t="shared" si="54"/>
        <v>139</v>
      </c>
      <c r="BI17" s="60"/>
      <c r="BJ17" s="48">
        <v>33</v>
      </c>
      <c r="BK17" s="26">
        <f t="shared" si="55"/>
        <v>33</v>
      </c>
      <c r="BL17" s="26">
        <f t="shared" ref="BL17:BM17" si="96">SUM(BF17+BI17)</f>
        <v>0</v>
      </c>
      <c r="BM17" s="26">
        <f t="shared" si="96"/>
        <v>172</v>
      </c>
      <c r="BN17" s="27">
        <f t="shared" si="57"/>
        <v>172</v>
      </c>
      <c r="BO17" s="28">
        <f>Mei!BU17</f>
        <v>0</v>
      </c>
      <c r="BP17" s="28">
        <f>Mei!BV17</f>
        <v>143</v>
      </c>
      <c r="BQ17" s="26">
        <f t="shared" si="58"/>
        <v>143</v>
      </c>
      <c r="BR17" s="25">
        <v>0</v>
      </c>
      <c r="BS17" s="25">
        <v>40</v>
      </c>
      <c r="BT17" s="26">
        <f t="shared" si="59"/>
        <v>40</v>
      </c>
      <c r="BU17" s="26">
        <f t="shared" ref="BU17:BV17" si="97">SUM(BO17+BR17)</f>
        <v>0</v>
      </c>
      <c r="BV17" s="26">
        <f t="shared" si="97"/>
        <v>183</v>
      </c>
      <c r="BW17" s="27">
        <f t="shared" si="61"/>
        <v>183</v>
      </c>
      <c r="BX17" s="30">
        <f>Mei!CD17</f>
        <v>0</v>
      </c>
      <c r="BY17" s="26">
        <f>Mei!CE17</f>
        <v>93</v>
      </c>
      <c r="BZ17" s="26">
        <f t="shared" si="62"/>
        <v>93</v>
      </c>
      <c r="CA17" s="26"/>
      <c r="CB17" s="25">
        <v>17</v>
      </c>
      <c r="CC17" s="26">
        <f t="shared" si="63"/>
        <v>17</v>
      </c>
      <c r="CD17" s="26">
        <f t="shared" ref="CD17:CE17" si="98">SUM(BX17+CA17)</f>
        <v>0</v>
      </c>
      <c r="CE17" s="26">
        <f t="shared" si="98"/>
        <v>110</v>
      </c>
      <c r="CF17" s="27">
        <f t="shared" si="65"/>
        <v>110</v>
      </c>
      <c r="CG17" s="28">
        <f>Mei!CM17</f>
        <v>0</v>
      </c>
      <c r="CH17" s="28">
        <f>Mei!CN17</f>
        <v>169</v>
      </c>
      <c r="CI17" s="26">
        <f t="shared" si="66"/>
        <v>169</v>
      </c>
      <c r="CJ17" s="25">
        <v>0</v>
      </c>
      <c r="CK17" s="25">
        <v>57</v>
      </c>
      <c r="CL17" s="26">
        <f t="shared" si="67"/>
        <v>57</v>
      </c>
      <c r="CM17" s="26">
        <f t="shared" ref="CM17:CN17" si="99">SUM(CG17+CJ17)</f>
        <v>0</v>
      </c>
      <c r="CN17" s="26">
        <f t="shared" si="99"/>
        <v>226</v>
      </c>
      <c r="CO17" s="27">
        <f t="shared" si="69"/>
        <v>226</v>
      </c>
      <c r="CP17" s="31"/>
      <c r="CQ17" s="32">
        <f ca="1">IFERROR(__xludf.DUMMYFUNCTION("""COMPUTED_VALUE"""),477)</f>
        <v>477</v>
      </c>
      <c r="CR17" s="32">
        <f ca="1">IFERROR(__xludf.DUMMYFUNCTION("""COMPUTED_VALUE"""),477)</f>
        <v>477</v>
      </c>
      <c r="CS17" s="33"/>
      <c r="CT17" s="33">
        <f ca="1">IFERROR(__xludf.DUMMYFUNCTION("""COMPUTED_VALUE"""),96)</f>
        <v>96</v>
      </c>
      <c r="CU17" s="33">
        <f ca="1">IFERROR(__xludf.DUMMYFUNCTION("""COMPUTED_VALUE"""),96)</f>
        <v>96</v>
      </c>
      <c r="CV17" s="32"/>
      <c r="CW17" s="32">
        <f ca="1">IFERROR(__xludf.DUMMYFUNCTION("""COMPUTED_VALUE"""),573)</f>
        <v>573</v>
      </c>
      <c r="CX17" s="34">
        <f ca="1">IFERROR(__xludf.DUMMYFUNCTION("""COMPUTED_VALUE"""),573)</f>
        <v>573</v>
      </c>
      <c r="CY17" s="28">
        <f>Mei!DE17</f>
        <v>0</v>
      </c>
      <c r="CZ17" s="28">
        <f>Mei!DF17</f>
        <v>251</v>
      </c>
      <c r="DA17" s="26">
        <f t="shared" si="70"/>
        <v>251</v>
      </c>
      <c r="DB17" s="25">
        <v>0</v>
      </c>
      <c r="DC17" s="25">
        <v>76</v>
      </c>
      <c r="DD17" s="26">
        <f t="shared" si="71"/>
        <v>76</v>
      </c>
      <c r="DE17" s="26">
        <f t="shared" ref="DE17:DF17" si="100">SUM(CY17+DB17)</f>
        <v>0</v>
      </c>
      <c r="DF17" s="26">
        <f t="shared" si="100"/>
        <v>327</v>
      </c>
      <c r="DG17" s="27">
        <f t="shared" si="73"/>
        <v>327</v>
      </c>
      <c r="DH17" s="30">
        <f>Mei!DN17</f>
        <v>0</v>
      </c>
      <c r="DI17" s="26">
        <f>Mei!DO17</f>
        <v>318</v>
      </c>
      <c r="DJ17" s="26">
        <f t="shared" si="74"/>
        <v>318</v>
      </c>
      <c r="DK17" s="138"/>
      <c r="DL17" s="67">
        <v>98</v>
      </c>
      <c r="DM17" s="26">
        <f t="shared" si="75"/>
        <v>98</v>
      </c>
      <c r="DN17" s="26">
        <f t="shared" ref="DN17:DO17" si="101">SUM(DH17+DK17)</f>
        <v>0</v>
      </c>
      <c r="DO17" s="26">
        <f t="shared" si="101"/>
        <v>416</v>
      </c>
      <c r="DP17" s="27">
        <f t="shared" si="77"/>
        <v>416</v>
      </c>
      <c r="DQ17" s="28">
        <f>Mei!DW17</f>
        <v>0</v>
      </c>
      <c r="DR17" s="28">
        <f>Mei!DX17</f>
        <v>296</v>
      </c>
      <c r="DS17" s="26">
        <f t="shared" si="78"/>
        <v>296</v>
      </c>
      <c r="DT17" s="92"/>
      <c r="DU17" s="59">
        <v>76</v>
      </c>
      <c r="DV17" s="26">
        <f t="shared" si="79"/>
        <v>76</v>
      </c>
      <c r="DW17" s="26">
        <f t="shared" ref="DW17:DX17" si="102">SUM(DQ17+DT17)</f>
        <v>0</v>
      </c>
      <c r="DX17" s="26">
        <f t="shared" si="102"/>
        <v>372</v>
      </c>
      <c r="DY17" s="27">
        <f t="shared" si="81"/>
        <v>372</v>
      </c>
      <c r="DZ17" s="30">
        <f>Mei!EF17</f>
        <v>0</v>
      </c>
      <c r="EA17" s="26">
        <f>Mei!EG17</f>
        <v>290</v>
      </c>
      <c r="EB17" s="26">
        <f t="shared" si="82"/>
        <v>290</v>
      </c>
      <c r="EC17" s="26"/>
      <c r="ED17" s="25">
        <v>94</v>
      </c>
      <c r="EE17" s="26">
        <f t="shared" si="83"/>
        <v>94</v>
      </c>
      <c r="EF17" s="26">
        <f t="shared" ref="EF17:EG17" si="103">SUM(DZ17+EC17)</f>
        <v>0</v>
      </c>
      <c r="EG17" s="26">
        <f t="shared" si="103"/>
        <v>384</v>
      </c>
      <c r="EH17" s="27">
        <f t="shared" si="85"/>
        <v>384</v>
      </c>
      <c r="EI17" s="30">
        <f>Mei!EO17</f>
        <v>0</v>
      </c>
      <c r="EJ17" s="26">
        <f>April!EP17</f>
        <v>205</v>
      </c>
      <c r="EK17" s="26">
        <f t="shared" si="86"/>
        <v>205</v>
      </c>
      <c r="EL17" s="26"/>
      <c r="EM17" s="25">
        <v>30</v>
      </c>
      <c r="EN17" s="26">
        <f t="shared" si="87"/>
        <v>30</v>
      </c>
      <c r="EO17" s="26">
        <f t="shared" ref="EO17:EP17" si="104">SUM(EI17+EL17)</f>
        <v>0</v>
      </c>
      <c r="EP17" s="26">
        <f t="shared" si="104"/>
        <v>235</v>
      </c>
      <c r="EQ17" s="27">
        <f t="shared" si="89"/>
        <v>235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24">
        <f>Mei!J18</f>
        <v>33</v>
      </c>
      <c r="E18" s="25">
        <f>Mei!K18</f>
        <v>228</v>
      </c>
      <c r="F18" s="26">
        <f t="shared" si="30"/>
        <v>261</v>
      </c>
      <c r="G18" s="68">
        <v>105</v>
      </c>
      <c r="H18" s="59">
        <v>154</v>
      </c>
      <c r="I18" s="26">
        <f t="shared" si="31"/>
        <v>259</v>
      </c>
      <c r="J18" s="26">
        <f t="shared" ref="J18:K18" si="105">SUM(D18+G18)</f>
        <v>138</v>
      </c>
      <c r="K18" s="26">
        <f t="shared" si="105"/>
        <v>382</v>
      </c>
      <c r="L18" s="27">
        <f t="shared" si="33"/>
        <v>520</v>
      </c>
      <c r="M18" s="28">
        <f>Mei!S18</f>
        <v>23</v>
      </c>
      <c r="N18" s="26">
        <f>Mei!T18</f>
        <v>243</v>
      </c>
      <c r="O18" s="26">
        <f t="shared" si="34"/>
        <v>266</v>
      </c>
      <c r="P18" s="26"/>
      <c r="Q18" s="25">
        <v>24</v>
      </c>
      <c r="R18" s="25">
        <v>37</v>
      </c>
      <c r="S18" s="26">
        <f t="shared" ref="S18:T18" si="106">SUM(M18+P18)</f>
        <v>23</v>
      </c>
      <c r="T18" s="26">
        <f t="shared" si="106"/>
        <v>267</v>
      </c>
      <c r="U18" s="27">
        <f t="shared" si="37"/>
        <v>290</v>
      </c>
      <c r="V18" s="28">
        <f>Mei!AB18</f>
        <v>13</v>
      </c>
      <c r="W18" s="28">
        <f>Mei!AC18</f>
        <v>147</v>
      </c>
      <c r="X18" s="26">
        <f t="shared" si="38"/>
        <v>160</v>
      </c>
      <c r="Y18" s="48">
        <v>6</v>
      </c>
      <c r="Z18" s="46">
        <v>55</v>
      </c>
      <c r="AA18" s="26">
        <f t="shared" si="39"/>
        <v>61</v>
      </c>
      <c r="AB18" s="26">
        <f t="shared" ref="AB18:AC18" si="107">SUM(V18+Y18)</f>
        <v>19</v>
      </c>
      <c r="AC18" s="26">
        <f t="shared" si="107"/>
        <v>202</v>
      </c>
      <c r="AD18" s="27">
        <f t="shared" si="41"/>
        <v>221</v>
      </c>
      <c r="AE18" s="28">
        <f>Mei!AK18</f>
        <v>15</v>
      </c>
      <c r="AF18" s="28">
        <f>Mei!AL18</f>
        <v>136</v>
      </c>
      <c r="AG18" s="26">
        <f t="shared" si="42"/>
        <v>151</v>
      </c>
      <c r="AH18" s="25">
        <v>6</v>
      </c>
      <c r="AI18" s="25">
        <v>60</v>
      </c>
      <c r="AJ18" s="26">
        <f t="shared" si="43"/>
        <v>66</v>
      </c>
      <c r="AK18" s="26">
        <f t="shared" ref="AK18:AL18" si="108">SUM(AE18+AH18)</f>
        <v>21</v>
      </c>
      <c r="AL18" s="26">
        <f t="shared" si="108"/>
        <v>196</v>
      </c>
      <c r="AM18" s="27">
        <f t="shared" si="45"/>
        <v>217</v>
      </c>
      <c r="AN18" s="30">
        <f>Mei!AT18</f>
        <v>20</v>
      </c>
      <c r="AO18" s="26">
        <f>Mei!AU18</f>
        <v>295</v>
      </c>
      <c r="AP18" s="26">
        <f t="shared" si="46"/>
        <v>315</v>
      </c>
      <c r="AQ18" s="25">
        <v>6</v>
      </c>
      <c r="AR18" s="25">
        <v>91</v>
      </c>
      <c r="AS18" s="26">
        <f t="shared" si="47"/>
        <v>97</v>
      </c>
      <c r="AT18" s="26">
        <f t="shared" ref="AT18:AU18" si="109">SUM(AN18+AQ18)</f>
        <v>26</v>
      </c>
      <c r="AU18" s="26">
        <f t="shared" si="109"/>
        <v>386</v>
      </c>
      <c r="AV18" s="27">
        <f t="shared" si="49"/>
        <v>412</v>
      </c>
      <c r="AW18" s="28">
        <f>Mei!BC18</f>
        <v>82</v>
      </c>
      <c r="AX18" s="28">
        <f>Mei!BD18</f>
        <v>277</v>
      </c>
      <c r="AY18" s="26">
        <f t="shared" si="50"/>
        <v>359</v>
      </c>
      <c r="AZ18" s="25">
        <v>146</v>
      </c>
      <c r="BA18" s="25">
        <v>252</v>
      </c>
      <c r="BB18" s="26">
        <f t="shared" si="51"/>
        <v>398</v>
      </c>
      <c r="BC18" s="26">
        <f t="shared" ref="BC18:BD18" si="110">SUM(AW18+AZ18)</f>
        <v>228</v>
      </c>
      <c r="BD18" s="26">
        <f t="shared" si="110"/>
        <v>529</v>
      </c>
      <c r="BE18" s="27">
        <f t="shared" si="53"/>
        <v>757</v>
      </c>
      <c r="BF18" s="30">
        <f>Mei!BL18</f>
        <v>35</v>
      </c>
      <c r="BG18" s="26">
        <f>Mei!BM18</f>
        <v>120</v>
      </c>
      <c r="BH18" s="26">
        <f t="shared" si="54"/>
        <v>155</v>
      </c>
      <c r="BI18" s="48">
        <v>49</v>
      </c>
      <c r="BJ18" s="46">
        <v>67</v>
      </c>
      <c r="BK18" s="26">
        <f t="shared" si="55"/>
        <v>116</v>
      </c>
      <c r="BL18" s="26">
        <f t="shared" ref="BL18:BM18" si="111">SUM(BF18+BI18)</f>
        <v>84</v>
      </c>
      <c r="BM18" s="26">
        <f t="shared" si="111"/>
        <v>187</v>
      </c>
      <c r="BN18" s="27">
        <f t="shared" si="57"/>
        <v>271</v>
      </c>
      <c r="BO18" s="28">
        <f>Mei!BU18</f>
        <v>22</v>
      </c>
      <c r="BP18" s="28">
        <f>Mei!BV18</f>
        <v>113</v>
      </c>
      <c r="BQ18" s="26">
        <f t="shared" si="58"/>
        <v>135</v>
      </c>
      <c r="BR18" s="25">
        <v>3</v>
      </c>
      <c r="BS18" s="25">
        <v>47</v>
      </c>
      <c r="BT18" s="26">
        <f t="shared" si="59"/>
        <v>50</v>
      </c>
      <c r="BU18" s="26">
        <f t="shared" ref="BU18:BV18" si="112">SUM(BO18+BR18)</f>
        <v>25</v>
      </c>
      <c r="BV18" s="26">
        <f t="shared" si="112"/>
        <v>160</v>
      </c>
      <c r="BW18" s="27">
        <f t="shared" si="61"/>
        <v>185</v>
      </c>
      <c r="BX18" s="30">
        <f>Mei!CD18</f>
        <v>9</v>
      </c>
      <c r="BY18" s="26">
        <f>Mei!CE18</f>
        <v>52</v>
      </c>
      <c r="BZ18" s="26">
        <f t="shared" si="62"/>
        <v>61</v>
      </c>
      <c r="CA18" s="25">
        <v>19</v>
      </c>
      <c r="CB18" s="25">
        <v>24</v>
      </c>
      <c r="CC18" s="26">
        <f t="shared" si="63"/>
        <v>43</v>
      </c>
      <c r="CD18" s="26">
        <f t="shared" ref="CD18:CE18" si="113">SUM(BX18+CA18)</f>
        <v>28</v>
      </c>
      <c r="CE18" s="26">
        <f t="shared" si="113"/>
        <v>76</v>
      </c>
      <c r="CF18" s="27">
        <f t="shared" si="65"/>
        <v>104</v>
      </c>
      <c r="CG18" s="28">
        <f>Mei!CM18</f>
        <v>9</v>
      </c>
      <c r="CH18" s="28">
        <f>Mei!CN18</f>
        <v>127</v>
      </c>
      <c r="CI18" s="26">
        <f t="shared" si="66"/>
        <v>136</v>
      </c>
      <c r="CJ18" s="25">
        <v>8</v>
      </c>
      <c r="CK18" s="25">
        <v>27</v>
      </c>
      <c r="CL18" s="26">
        <f t="shared" si="67"/>
        <v>35</v>
      </c>
      <c r="CM18" s="26">
        <f t="shared" ref="CM18:CN18" si="114">SUM(CG18+CJ18)</f>
        <v>17</v>
      </c>
      <c r="CN18" s="26">
        <f t="shared" si="114"/>
        <v>154</v>
      </c>
      <c r="CO18" s="27">
        <f t="shared" si="69"/>
        <v>171</v>
      </c>
      <c r="CP18" s="31">
        <f ca="1">IFERROR(__xludf.DUMMYFUNCTION("""COMPUTED_VALUE"""),33)</f>
        <v>33</v>
      </c>
      <c r="CQ18" s="32">
        <f ca="1">IFERROR(__xludf.DUMMYFUNCTION("""COMPUTED_VALUE"""),169)</f>
        <v>169</v>
      </c>
      <c r="CR18" s="32">
        <f ca="1">IFERROR(__xludf.DUMMYFUNCTION("""COMPUTED_VALUE"""),202)</f>
        <v>202</v>
      </c>
      <c r="CS18" s="33">
        <f ca="1">IFERROR(__xludf.DUMMYFUNCTION("""COMPUTED_VALUE"""),75)</f>
        <v>75</v>
      </c>
      <c r="CT18" s="33">
        <f ca="1">IFERROR(__xludf.DUMMYFUNCTION("""COMPUTED_VALUE"""),113)</f>
        <v>113</v>
      </c>
      <c r="CU18" s="33">
        <f ca="1">IFERROR(__xludf.DUMMYFUNCTION("""COMPUTED_VALUE"""),188)</f>
        <v>188</v>
      </c>
      <c r="CV18" s="32">
        <f ca="1">IFERROR(__xludf.DUMMYFUNCTION("""COMPUTED_VALUE"""),108)</f>
        <v>108</v>
      </c>
      <c r="CW18" s="32">
        <f ca="1">IFERROR(__xludf.DUMMYFUNCTION("""COMPUTED_VALUE"""),282)</f>
        <v>282</v>
      </c>
      <c r="CX18" s="34">
        <f ca="1">IFERROR(__xludf.DUMMYFUNCTION("""COMPUTED_VALUE"""),390)</f>
        <v>390</v>
      </c>
      <c r="CY18" s="28">
        <f>Mei!DE18</f>
        <v>10</v>
      </c>
      <c r="CZ18" s="28">
        <f>Mei!DF18</f>
        <v>102</v>
      </c>
      <c r="DA18" s="26">
        <f t="shared" si="70"/>
        <v>112</v>
      </c>
      <c r="DB18" s="25">
        <v>15</v>
      </c>
      <c r="DC18" s="25">
        <v>39</v>
      </c>
      <c r="DD18" s="26">
        <f t="shared" si="71"/>
        <v>54</v>
      </c>
      <c r="DE18" s="26">
        <f t="shared" ref="DE18:DF18" si="115">SUM(CY18+DB18)</f>
        <v>25</v>
      </c>
      <c r="DF18" s="26">
        <f t="shared" si="115"/>
        <v>141</v>
      </c>
      <c r="DG18" s="27">
        <f t="shared" si="73"/>
        <v>166</v>
      </c>
      <c r="DH18" s="30">
        <f>Mei!DN18</f>
        <v>21</v>
      </c>
      <c r="DI18" s="26">
        <f>Mei!DO18</f>
        <v>86</v>
      </c>
      <c r="DJ18" s="26">
        <f t="shared" si="74"/>
        <v>107</v>
      </c>
      <c r="DK18" s="66">
        <v>3</v>
      </c>
      <c r="DL18" s="67">
        <v>26</v>
      </c>
      <c r="DM18" s="26">
        <f t="shared" si="75"/>
        <v>29</v>
      </c>
      <c r="DN18" s="26">
        <f t="shared" ref="DN18:DO18" si="116">SUM(DH18+DK18)</f>
        <v>24</v>
      </c>
      <c r="DO18" s="26">
        <f t="shared" si="116"/>
        <v>112</v>
      </c>
      <c r="DP18" s="27">
        <f t="shared" si="77"/>
        <v>136</v>
      </c>
      <c r="DQ18" s="28">
        <f>Mei!DW18</f>
        <v>10</v>
      </c>
      <c r="DR18" s="28">
        <f>Mei!DX18</f>
        <v>158</v>
      </c>
      <c r="DS18" s="26">
        <f t="shared" si="78"/>
        <v>168</v>
      </c>
      <c r="DT18" s="68">
        <v>0</v>
      </c>
      <c r="DU18" s="59">
        <v>25</v>
      </c>
      <c r="DV18" s="26">
        <f t="shared" si="79"/>
        <v>25</v>
      </c>
      <c r="DW18" s="26">
        <f t="shared" ref="DW18:DX18" si="117">SUM(DQ18+DT18)</f>
        <v>10</v>
      </c>
      <c r="DX18" s="26">
        <f t="shared" si="117"/>
        <v>183</v>
      </c>
      <c r="DY18" s="27">
        <f t="shared" si="81"/>
        <v>193</v>
      </c>
      <c r="DZ18" s="30">
        <f>Mei!EF18</f>
        <v>23</v>
      </c>
      <c r="EA18" s="26">
        <f>Mei!EG18</f>
        <v>114</v>
      </c>
      <c r="EB18" s="26">
        <f t="shared" si="82"/>
        <v>137</v>
      </c>
      <c r="EC18" s="25">
        <v>12</v>
      </c>
      <c r="ED18" s="25">
        <v>54</v>
      </c>
      <c r="EE18" s="26">
        <f t="shared" si="83"/>
        <v>66</v>
      </c>
      <c r="EF18" s="26">
        <f t="shared" ref="EF18:EG18" si="118">SUM(DZ18+EC18)</f>
        <v>35</v>
      </c>
      <c r="EG18" s="26">
        <f t="shared" si="118"/>
        <v>168</v>
      </c>
      <c r="EH18" s="27">
        <f t="shared" si="85"/>
        <v>203</v>
      </c>
      <c r="EI18" s="30">
        <f>Mei!EO18</f>
        <v>36</v>
      </c>
      <c r="EJ18" s="26">
        <f>April!EP18</f>
        <v>84</v>
      </c>
      <c r="EK18" s="26">
        <f t="shared" si="86"/>
        <v>120</v>
      </c>
      <c r="EL18" s="25">
        <v>5</v>
      </c>
      <c r="EM18" s="25">
        <v>34</v>
      </c>
      <c r="EN18" s="26">
        <f t="shared" si="87"/>
        <v>39</v>
      </c>
      <c r="EO18" s="26">
        <f t="shared" ref="EO18:EP18" si="119">SUM(EI18+EL18)</f>
        <v>41</v>
      </c>
      <c r="EP18" s="26">
        <f t="shared" si="119"/>
        <v>118</v>
      </c>
      <c r="EQ18" s="27">
        <f t="shared" si="89"/>
        <v>159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40</v>
      </c>
      <c r="D19" s="24">
        <f>Mei!J19</f>
        <v>0</v>
      </c>
      <c r="E19" s="25">
        <f>Mei!K19</f>
        <v>0</v>
      </c>
      <c r="F19" s="26">
        <f t="shared" si="30"/>
        <v>0</v>
      </c>
      <c r="G19" s="26"/>
      <c r="H19" s="26"/>
      <c r="I19" s="26">
        <f t="shared" si="31"/>
        <v>0</v>
      </c>
      <c r="J19" s="26">
        <f t="shared" ref="J19:K19" si="120">SUM(D19+G19)</f>
        <v>0</v>
      </c>
      <c r="K19" s="26">
        <f t="shared" si="120"/>
        <v>0</v>
      </c>
      <c r="L19" s="27">
        <f t="shared" si="33"/>
        <v>0</v>
      </c>
      <c r="M19" s="28">
        <f>Mei!S19</f>
        <v>0</v>
      </c>
      <c r="N19" s="26">
        <f>Mei!T19</f>
        <v>0</v>
      </c>
      <c r="O19" s="26">
        <f t="shared" si="34"/>
        <v>0</v>
      </c>
      <c r="P19" s="26"/>
      <c r="Q19" s="26"/>
      <c r="R19" s="26">
        <f>SUM(P19:Q19)</f>
        <v>0</v>
      </c>
      <c r="S19" s="26">
        <f t="shared" ref="S19:T19" si="121">SUM(M19+P19)</f>
        <v>0</v>
      </c>
      <c r="T19" s="26">
        <f t="shared" si="121"/>
        <v>0</v>
      </c>
      <c r="U19" s="27">
        <f t="shared" si="37"/>
        <v>0</v>
      </c>
      <c r="V19" s="28">
        <f>Mei!AB19</f>
        <v>0</v>
      </c>
      <c r="W19" s="28">
        <f>Mei!AC19</f>
        <v>0</v>
      </c>
      <c r="X19" s="26">
        <f t="shared" si="38"/>
        <v>0</v>
      </c>
      <c r="Y19" s="26"/>
      <c r="Z19" s="26"/>
      <c r="AA19" s="26">
        <f t="shared" si="39"/>
        <v>0</v>
      </c>
      <c r="AB19" s="26">
        <f t="shared" ref="AB19:AC19" si="122">SUM(V19+Y19)</f>
        <v>0</v>
      </c>
      <c r="AC19" s="26">
        <f t="shared" si="122"/>
        <v>0</v>
      </c>
      <c r="AD19" s="27">
        <f t="shared" si="41"/>
        <v>0</v>
      </c>
      <c r="AE19" s="28">
        <f>Mei!AK19</f>
        <v>0</v>
      </c>
      <c r="AF19" s="28">
        <f>Mei!AL19</f>
        <v>34</v>
      </c>
      <c r="AG19" s="26">
        <f t="shared" si="42"/>
        <v>34</v>
      </c>
      <c r="AH19" s="25">
        <v>0</v>
      </c>
      <c r="AI19" s="25">
        <v>41</v>
      </c>
      <c r="AJ19" s="26">
        <f t="shared" si="43"/>
        <v>41</v>
      </c>
      <c r="AK19" s="26">
        <f t="shared" ref="AK19:AL19" si="123">SUM(AE19+AH19)</f>
        <v>0</v>
      </c>
      <c r="AL19" s="26">
        <f t="shared" si="123"/>
        <v>75</v>
      </c>
      <c r="AM19" s="27">
        <f t="shared" si="45"/>
        <v>75</v>
      </c>
      <c r="AN19" s="30">
        <f>Mei!AT19</f>
        <v>0</v>
      </c>
      <c r="AO19" s="26">
        <f>Mei!AU19</f>
        <v>0</v>
      </c>
      <c r="AP19" s="26">
        <f t="shared" si="46"/>
        <v>0</v>
      </c>
      <c r="AQ19" s="25">
        <v>0</v>
      </c>
      <c r="AR19" s="25">
        <v>0</v>
      </c>
      <c r="AS19" s="26">
        <f t="shared" si="47"/>
        <v>0</v>
      </c>
      <c r="AT19" s="26">
        <f t="shared" ref="AT19:AU19" si="124">SUM(AN19+AQ19)</f>
        <v>0</v>
      </c>
      <c r="AU19" s="26">
        <f t="shared" si="124"/>
        <v>0</v>
      </c>
      <c r="AV19" s="27">
        <f t="shared" si="49"/>
        <v>0</v>
      </c>
      <c r="AW19" s="28">
        <f>Mei!BC19</f>
        <v>0</v>
      </c>
      <c r="AX19" s="28">
        <f>Mei!BD19</f>
        <v>0</v>
      </c>
      <c r="AY19" s="26">
        <f t="shared" si="50"/>
        <v>0</v>
      </c>
      <c r="AZ19" s="25">
        <v>0</v>
      </c>
      <c r="BA19" s="25">
        <v>0</v>
      </c>
      <c r="BB19" s="26">
        <f t="shared" si="51"/>
        <v>0</v>
      </c>
      <c r="BC19" s="26">
        <f t="shared" ref="BC19:BD19" si="125">SUM(AW19+AZ19)</f>
        <v>0</v>
      </c>
      <c r="BD19" s="26">
        <f t="shared" si="125"/>
        <v>0</v>
      </c>
      <c r="BE19" s="27">
        <f t="shared" si="53"/>
        <v>0</v>
      </c>
      <c r="BF19" s="30">
        <f>Mei!BL19</f>
        <v>0</v>
      </c>
      <c r="BG19" s="26">
        <f>Mei!BM19</f>
        <v>0</v>
      </c>
      <c r="BH19" s="26">
        <f t="shared" si="54"/>
        <v>0</v>
      </c>
      <c r="BI19" s="26">
        <f t="shared" ref="BI19:BK19" si="126">SUM(BG19:BH19)</f>
        <v>0</v>
      </c>
      <c r="BJ19" s="26">
        <f t="shared" si="126"/>
        <v>0</v>
      </c>
      <c r="BK19" s="26">
        <f t="shared" si="126"/>
        <v>0</v>
      </c>
      <c r="BL19" s="26">
        <f t="shared" ref="BL19:BM19" si="127">SUM(BF19+BI19)</f>
        <v>0</v>
      </c>
      <c r="BM19" s="26">
        <f t="shared" si="127"/>
        <v>0</v>
      </c>
      <c r="BN19" s="27">
        <f t="shared" si="57"/>
        <v>0</v>
      </c>
      <c r="BO19" s="28">
        <f>Mei!BU19</f>
        <v>22</v>
      </c>
      <c r="BP19" s="28">
        <f>Mei!BV19</f>
        <v>54</v>
      </c>
      <c r="BQ19" s="26">
        <f t="shared" si="58"/>
        <v>76</v>
      </c>
      <c r="BR19" s="25">
        <v>0</v>
      </c>
      <c r="BS19" s="25">
        <v>6</v>
      </c>
      <c r="BT19" s="26">
        <f t="shared" si="59"/>
        <v>6</v>
      </c>
      <c r="BU19" s="26">
        <f t="shared" ref="BU19:BV19" si="128">SUM(BO19+BR19)</f>
        <v>22</v>
      </c>
      <c r="BV19" s="26">
        <f t="shared" si="128"/>
        <v>60</v>
      </c>
      <c r="BW19" s="27">
        <f t="shared" si="61"/>
        <v>82</v>
      </c>
      <c r="BX19" s="30">
        <f>Mei!CD19</f>
        <v>0</v>
      </c>
      <c r="BY19" s="26">
        <f>Mei!CE19</f>
        <v>0</v>
      </c>
      <c r="BZ19" s="26">
        <f t="shared" si="62"/>
        <v>0</v>
      </c>
      <c r="CA19" s="26"/>
      <c r="CB19" s="26"/>
      <c r="CC19" s="26">
        <f t="shared" si="63"/>
        <v>0</v>
      </c>
      <c r="CD19" s="26">
        <f t="shared" ref="CD19:CE19" si="129">SUM(BX19+CA19)</f>
        <v>0</v>
      </c>
      <c r="CE19" s="26">
        <f t="shared" si="129"/>
        <v>0</v>
      </c>
      <c r="CF19" s="27">
        <f t="shared" si="65"/>
        <v>0</v>
      </c>
      <c r="CG19" s="28">
        <f>Mei!CM19</f>
        <v>0</v>
      </c>
      <c r="CH19" s="28">
        <f>Mei!CN19</f>
        <v>0</v>
      </c>
      <c r="CI19" s="26">
        <f t="shared" si="66"/>
        <v>0</v>
      </c>
      <c r="CJ19" s="25">
        <v>0</v>
      </c>
      <c r="CK19" s="25">
        <v>0</v>
      </c>
      <c r="CL19" s="26">
        <f t="shared" si="67"/>
        <v>0</v>
      </c>
      <c r="CM19" s="26">
        <f t="shared" ref="CM19:CN19" si="130">SUM(CG19+CJ19)</f>
        <v>0</v>
      </c>
      <c r="CN19" s="26">
        <f t="shared" si="130"/>
        <v>0</v>
      </c>
      <c r="CO19" s="27">
        <f t="shared" si="69"/>
        <v>0</v>
      </c>
      <c r="CP19" s="31"/>
      <c r="CQ19" s="32"/>
      <c r="CR19" s="32"/>
      <c r="CS19" s="33">
        <f ca="1">IFERROR(__xludf.DUMMYFUNCTION("""COMPUTED_VALUE"""),0)</f>
        <v>0</v>
      </c>
      <c r="CT19" s="33">
        <f ca="1">IFERROR(__xludf.DUMMYFUNCTION("""COMPUTED_VALUE"""),54)</f>
        <v>54</v>
      </c>
      <c r="CU19" s="33">
        <f ca="1">IFERROR(__xludf.DUMMYFUNCTION("""COMPUTED_VALUE"""),54)</f>
        <v>54</v>
      </c>
      <c r="CV19" s="32">
        <f ca="1">IFERROR(__xludf.DUMMYFUNCTION("""COMPUTED_VALUE"""),0)</f>
        <v>0</v>
      </c>
      <c r="CW19" s="32">
        <f ca="1">IFERROR(__xludf.DUMMYFUNCTION("""COMPUTED_VALUE"""),54)</f>
        <v>54</v>
      </c>
      <c r="CX19" s="34">
        <f ca="1">IFERROR(__xludf.DUMMYFUNCTION("""COMPUTED_VALUE"""),54)</f>
        <v>54</v>
      </c>
      <c r="CY19" s="28">
        <f>Mei!DE19</f>
        <v>0</v>
      </c>
      <c r="CZ19" s="28">
        <f>Mei!DF19</f>
        <v>0</v>
      </c>
      <c r="DA19" s="26">
        <f t="shared" si="70"/>
        <v>0</v>
      </c>
      <c r="DB19" s="25">
        <v>0</v>
      </c>
      <c r="DC19" s="25">
        <v>0</v>
      </c>
      <c r="DD19" s="26">
        <f t="shared" si="71"/>
        <v>0</v>
      </c>
      <c r="DE19" s="26">
        <f t="shared" ref="DE19:DF19" si="131">SUM(CY19+DB19)</f>
        <v>0</v>
      </c>
      <c r="DF19" s="26">
        <f t="shared" si="131"/>
        <v>0</v>
      </c>
      <c r="DG19" s="27">
        <f t="shared" si="73"/>
        <v>0</v>
      </c>
      <c r="DH19" s="30">
        <f>Mei!DN19</f>
        <v>0</v>
      </c>
      <c r="DI19" s="26">
        <f>Mei!DO19</f>
        <v>0</v>
      </c>
      <c r="DJ19" s="26">
        <f t="shared" si="74"/>
        <v>0</v>
      </c>
      <c r="DK19" s="26"/>
      <c r="DL19" s="26"/>
      <c r="DM19" s="26">
        <f t="shared" si="75"/>
        <v>0</v>
      </c>
      <c r="DN19" s="26">
        <f t="shared" ref="DN19:DO19" si="132">SUM(DH19+DK19)</f>
        <v>0</v>
      </c>
      <c r="DO19" s="26">
        <f t="shared" si="132"/>
        <v>0</v>
      </c>
      <c r="DP19" s="27">
        <f t="shared" si="77"/>
        <v>0</v>
      </c>
      <c r="DQ19" s="28">
        <f>Mei!DW19</f>
        <v>0</v>
      </c>
      <c r="DR19" s="28">
        <f>Mei!DX19</f>
        <v>0</v>
      </c>
      <c r="DS19" s="26">
        <f t="shared" si="78"/>
        <v>0</v>
      </c>
      <c r="DT19" s="26"/>
      <c r="DU19" s="26"/>
      <c r="DV19" s="26">
        <f t="shared" si="79"/>
        <v>0</v>
      </c>
      <c r="DW19" s="26">
        <f t="shared" ref="DW19:DX19" si="133">SUM(DQ19+DT19)</f>
        <v>0</v>
      </c>
      <c r="DX19" s="26">
        <f t="shared" si="133"/>
        <v>0</v>
      </c>
      <c r="DY19" s="27">
        <f t="shared" si="81"/>
        <v>0</v>
      </c>
      <c r="DZ19" s="30">
        <f>Mei!EF19</f>
        <v>0</v>
      </c>
      <c r="EA19" s="26">
        <f>Mei!EG19</f>
        <v>0</v>
      </c>
      <c r="EB19" s="26">
        <f t="shared" si="82"/>
        <v>0</v>
      </c>
      <c r="EC19" s="26"/>
      <c r="ED19" s="26"/>
      <c r="EE19" s="26">
        <f t="shared" si="83"/>
        <v>0</v>
      </c>
      <c r="EF19" s="26">
        <f t="shared" ref="EF19:EG19" si="134">SUM(DZ19+EC19)</f>
        <v>0</v>
      </c>
      <c r="EG19" s="26">
        <f t="shared" si="134"/>
        <v>0</v>
      </c>
      <c r="EH19" s="27">
        <f t="shared" si="85"/>
        <v>0</v>
      </c>
      <c r="EI19" s="30">
        <f>Mei!EO19</f>
        <v>0</v>
      </c>
      <c r="EJ19" s="26">
        <f>April!EP19</f>
        <v>0</v>
      </c>
      <c r="EK19" s="26">
        <f t="shared" si="86"/>
        <v>0</v>
      </c>
      <c r="EL19" s="26"/>
      <c r="EM19" s="26"/>
      <c r="EN19" s="26">
        <f t="shared" si="87"/>
        <v>0</v>
      </c>
      <c r="EO19" s="26">
        <f t="shared" ref="EO19:EP19" si="135">SUM(EI19+EL19)</f>
        <v>0</v>
      </c>
      <c r="EP19" s="26">
        <f t="shared" si="135"/>
        <v>0</v>
      </c>
      <c r="EQ19" s="27">
        <f t="shared" si="89"/>
        <v>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5.75" customHeight="1">
      <c r="A20" s="277"/>
      <c r="B20" s="278"/>
      <c r="C20" s="247"/>
      <c r="D20" s="135">
        <f>Mei!J20</f>
        <v>0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136"/>
    </row>
    <row r="21" spans="1:156">
      <c r="A21" s="276" t="s">
        <v>41</v>
      </c>
      <c r="B21" s="256"/>
      <c r="C21" s="52" t="s">
        <v>42</v>
      </c>
      <c r="D21" s="94">
        <f>Mei!J21</f>
        <v>0</v>
      </c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30">
        <f>Mei!EO21</f>
        <v>0</v>
      </c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39"/>
    </row>
    <row r="22" spans="1:156">
      <c r="A22" s="58"/>
      <c r="B22" s="59">
        <v>1</v>
      </c>
      <c r="C22" s="57" t="s">
        <v>43</v>
      </c>
      <c r="D22" s="24">
        <f>Mei!J22</f>
        <v>157</v>
      </c>
      <c r="E22" s="25">
        <f>Mei!K22</f>
        <v>704</v>
      </c>
      <c r="F22" s="26">
        <f t="shared" ref="F22:F32" si="136">SUM(D22:E22)</f>
        <v>861</v>
      </c>
      <c r="G22" s="48">
        <v>43</v>
      </c>
      <c r="H22" s="46">
        <v>205</v>
      </c>
      <c r="I22" s="26">
        <f t="shared" ref="I22:I32" si="137">SUM(G22:H22)</f>
        <v>248</v>
      </c>
      <c r="J22" s="26">
        <f t="shared" ref="J22:K22" si="138">SUM(D22+G22)</f>
        <v>200</v>
      </c>
      <c r="K22" s="26">
        <f t="shared" si="138"/>
        <v>909</v>
      </c>
      <c r="L22" s="27">
        <f t="shared" ref="L22:L32" si="139">SUM(J22:K22)</f>
        <v>1109</v>
      </c>
      <c r="M22" s="28">
        <f>Mei!S22</f>
        <v>80</v>
      </c>
      <c r="N22" s="26">
        <f>Mei!T22</f>
        <v>436</v>
      </c>
      <c r="O22" s="26">
        <f t="shared" ref="O22:O32" si="140">SUM(M22:N22)</f>
        <v>516</v>
      </c>
      <c r="P22" s="25">
        <v>16</v>
      </c>
      <c r="Q22" s="25">
        <v>114</v>
      </c>
      <c r="R22" s="26">
        <f t="shared" ref="R22:R24" si="141">SUM(P22:Q22)</f>
        <v>130</v>
      </c>
      <c r="S22" s="26">
        <f t="shared" ref="S22:T22" si="142">SUM(M22+P22)</f>
        <v>96</v>
      </c>
      <c r="T22" s="26">
        <f t="shared" si="142"/>
        <v>550</v>
      </c>
      <c r="U22" s="27">
        <f t="shared" ref="U22:U32" si="143">SUM(S22:T22)</f>
        <v>646</v>
      </c>
      <c r="V22" s="28">
        <f>Mei!AB22</f>
        <v>192</v>
      </c>
      <c r="W22" s="28">
        <f>Mei!AC22</f>
        <v>647</v>
      </c>
      <c r="X22" s="26">
        <f t="shared" ref="X22:X32" si="144">SUM(V22:W22)</f>
        <v>839</v>
      </c>
      <c r="Y22" s="48">
        <v>51</v>
      </c>
      <c r="Z22" s="46">
        <v>171</v>
      </c>
      <c r="AA22" s="26">
        <f t="shared" ref="AA22:AA32" si="145">SUM(Y22:Z22)</f>
        <v>222</v>
      </c>
      <c r="AB22" s="26">
        <f t="shared" ref="AB22:AC22" si="146">SUM(V22+Y22)</f>
        <v>243</v>
      </c>
      <c r="AC22" s="26">
        <f t="shared" si="146"/>
        <v>818</v>
      </c>
      <c r="AD22" s="27">
        <f t="shared" ref="AD22:AD32" si="147">SUM(AB22:AC22)</f>
        <v>1061</v>
      </c>
      <c r="AE22" s="28">
        <f>Mei!AK22</f>
        <v>217</v>
      </c>
      <c r="AF22" s="28">
        <f>Mei!AL22</f>
        <v>593</v>
      </c>
      <c r="AG22" s="26">
        <f t="shared" ref="AG22:AG32" si="148">SUM(AE22:AF22)</f>
        <v>810</v>
      </c>
      <c r="AH22" s="25">
        <v>43</v>
      </c>
      <c r="AI22" s="25">
        <v>141</v>
      </c>
      <c r="AJ22" s="26">
        <f t="shared" ref="AJ22:AJ32" si="149">SUM(AH22:AI22)</f>
        <v>184</v>
      </c>
      <c r="AK22" s="26">
        <f t="shared" ref="AK22:AL22" si="150">SUM(AE22+AH22)</f>
        <v>260</v>
      </c>
      <c r="AL22" s="26">
        <f t="shared" si="150"/>
        <v>734</v>
      </c>
      <c r="AM22" s="27">
        <f t="shared" ref="AM22:AM32" si="151">SUM(AK22:AL22)</f>
        <v>994</v>
      </c>
      <c r="AN22" s="30">
        <f>Mei!AT22</f>
        <v>238</v>
      </c>
      <c r="AO22" s="26">
        <f>Mei!AU22</f>
        <v>977</v>
      </c>
      <c r="AP22" s="26">
        <f t="shared" ref="AP22:AP32" si="152">SUM(AN22:AO22)</f>
        <v>1215</v>
      </c>
      <c r="AQ22" s="25">
        <v>92</v>
      </c>
      <c r="AR22" s="25">
        <v>308</v>
      </c>
      <c r="AS22" s="26">
        <f t="shared" ref="AS22:AS32" si="153">SUM(AQ22:AR22)</f>
        <v>400</v>
      </c>
      <c r="AT22" s="26">
        <f t="shared" ref="AT22:AU22" si="154">SUM(AN22+AQ22)</f>
        <v>330</v>
      </c>
      <c r="AU22" s="26">
        <f t="shared" si="154"/>
        <v>1285</v>
      </c>
      <c r="AV22" s="27">
        <f t="shared" ref="AV22:AV32" si="155">SUM(AT22:AU22)</f>
        <v>1615</v>
      </c>
      <c r="AW22" s="28">
        <f>Mei!BC22</f>
        <v>434</v>
      </c>
      <c r="AX22" s="28">
        <f>Mei!BD22</f>
        <v>1217</v>
      </c>
      <c r="AY22" s="26">
        <f t="shared" ref="AY22:AY32" si="156">SUM(AW22:AX22)</f>
        <v>1651</v>
      </c>
      <c r="AZ22" s="25">
        <v>106</v>
      </c>
      <c r="BA22" s="25">
        <v>295</v>
      </c>
      <c r="BB22" s="26">
        <f t="shared" ref="BB22:BB32" si="157">SUM(AZ22:BA22)</f>
        <v>401</v>
      </c>
      <c r="BC22" s="26">
        <f t="shared" ref="BC22:BD22" si="158">SUM(AW22+AZ22)</f>
        <v>540</v>
      </c>
      <c r="BD22" s="26">
        <f t="shared" si="158"/>
        <v>1512</v>
      </c>
      <c r="BE22" s="27">
        <f t="shared" ref="BE22:BE32" si="159">SUM(BC22:BD22)</f>
        <v>2052</v>
      </c>
      <c r="BF22" s="30">
        <f>Mei!BL22</f>
        <v>65</v>
      </c>
      <c r="BG22" s="26">
        <f>Mei!BM22</f>
        <v>347</v>
      </c>
      <c r="BH22" s="26">
        <f t="shared" ref="BH22:BH32" si="160">SUM(BF22:BG22)</f>
        <v>412</v>
      </c>
      <c r="BI22" s="48">
        <v>12</v>
      </c>
      <c r="BJ22" s="46">
        <v>108</v>
      </c>
      <c r="BK22" s="26">
        <f t="shared" ref="BK22:BK32" si="161">SUM(BI22:BJ22)</f>
        <v>120</v>
      </c>
      <c r="BL22" s="26">
        <f t="shared" ref="BL22:BM22" si="162">SUM(BF22+BI22)</f>
        <v>77</v>
      </c>
      <c r="BM22" s="26">
        <f t="shared" si="162"/>
        <v>455</v>
      </c>
      <c r="BN22" s="27">
        <f t="shared" ref="BN22:BN32" si="163">SUM(BL22:BM22)</f>
        <v>532</v>
      </c>
      <c r="BO22" s="28">
        <f>Mei!BU22</f>
        <v>121</v>
      </c>
      <c r="BP22" s="28">
        <f>Mei!BV22</f>
        <v>310</v>
      </c>
      <c r="BQ22" s="26">
        <f t="shared" ref="BQ22:BQ32" si="164">SUM(BO22:BP22)</f>
        <v>431</v>
      </c>
      <c r="BR22" s="25">
        <v>20</v>
      </c>
      <c r="BS22" s="25">
        <v>55</v>
      </c>
      <c r="BT22" s="26">
        <f t="shared" ref="BT22:BT32" si="165">SUM(BR22:BS22)</f>
        <v>75</v>
      </c>
      <c r="BU22" s="26">
        <f t="shared" ref="BU22:BV22" si="166">SUM(BO22+BR22)</f>
        <v>141</v>
      </c>
      <c r="BV22" s="26">
        <f t="shared" si="166"/>
        <v>365</v>
      </c>
      <c r="BW22" s="27">
        <f t="shared" ref="BW22:BW32" si="167">SUM(BU22:BV22)</f>
        <v>506</v>
      </c>
      <c r="BX22" s="30">
        <f>Mei!CD22</f>
        <v>85</v>
      </c>
      <c r="BY22" s="26">
        <f>Mei!CE22</f>
        <v>287</v>
      </c>
      <c r="BZ22" s="26">
        <f t="shared" ref="BZ22:BZ32" si="168">SUM(BX22:BY22)</f>
        <v>372</v>
      </c>
      <c r="CA22" s="25">
        <v>27</v>
      </c>
      <c r="CB22" s="25">
        <v>75</v>
      </c>
      <c r="CC22" s="26">
        <f t="shared" ref="CC22:CC32" si="169">SUM(CA22:CB22)</f>
        <v>102</v>
      </c>
      <c r="CD22" s="26">
        <f t="shared" ref="CD22:CE22" si="170">SUM(BX22+CA22)</f>
        <v>112</v>
      </c>
      <c r="CE22" s="26">
        <f t="shared" si="170"/>
        <v>362</v>
      </c>
      <c r="CF22" s="27">
        <f t="shared" ref="CF22:CF32" si="171">SUM(CD22:CE22)</f>
        <v>474</v>
      </c>
      <c r="CG22" s="28">
        <f>Mei!CM22</f>
        <v>177</v>
      </c>
      <c r="CH22" s="28">
        <f>Mei!CN22</f>
        <v>689</v>
      </c>
      <c r="CI22" s="26">
        <f t="shared" ref="CI22:CI32" si="172">SUM(CG22:CH22)</f>
        <v>866</v>
      </c>
      <c r="CJ22" s="25">
        <v>36</v>
      </c>
      <c r="CK22" s="25">
        <v>78</v>
      </c>
      <c r="CL22" s="26">
        <f t="shared" ref="CL22:CL32" si="173">SUM(CJ22:CK22)</f>
        <v>114</v>
      </c>
      <c r="CM22" s="26">
        <f t="shared" ref="CM22:CN22" si="174">SUM(CG22+CJ22)</f>
        <v>213</v>
      </c>
      <c r="CN22" s="26">
        <f t="shared" si="174"/>
        <v>767</v>
      </c>
      <c r="CO22" s="27">
        <f t="shared" ref="CO22:CO32" si="175">SUM(CM22:CN22)</f>
        <v>980</v>
      </c>
      <c r="CP22" s="31">
        <f ca="1">IFERROR(__xludf.DUMMYFUNCTION("""COMPUTED_VALUE"""),304)</f>
        <v>304</v>
      </c>
      <c r="CQ22" s="32">
        <f ca="1">IFERROR(__xludf.DUMMYFUNCTION("""COMPUTED_VALUE"""),966)</f>
        <v>966</v>
      </c>
      <c r="CR22" s="32">
        <f ca="1">IFERROR(__xludf.DUMMYFUNCTION("""COMPUTED_VALUE"""),1270)</f>
        <v>1270</v>
      </c>
      <c r="CS22" s="33">
        <f ca="1">IFERROR(__xludf.DUMMYFUNCTION("""COMPUTED_VALUE"""),73)</f>
        <v>73</v>
      </c>
      <c r="CT22" s="33">
        <f ca="1">IFERROR(__xludf.DUMMYFUNCTION("""COMPUTED_VALUE"""),269)</f>
        <v>269</v>
      </c>
      <c r="CU22" s="33">
        <f ca="1">IFERROR(__xludf.DUMMYFUNCTION("""COMPUTED_VALUE"""),342)</f>
        <v>342</v>
      </c>
      <c r="CV22" s="32">
        <f ca="1">IFERROR(__xludf.DUMMYFUNCTION("""COMPUTED_VALUE"""),377)</f>
        <v>377</v>
      </c>
      <c r="CW22" s="32">
        <f ca="1">IFERROR(__xludf.DUMMYFUNCTION("""COMPUTED_VALUE"""),1235)</f>
        <v>1235</v>
      </c>
      <c r="CX22" s="34">
        <f ca="1">IFERROR(__xludf.DUMMYFUNCTION("""COMPUTED_VALUE"""),1612)</f>
        <v>1612</v>
      </c>
      <c r="CY22" s="28">
        <f>Mei!DE22</f>
        <v>140</v>
      </c>
      <c r="CZ22" s="28">
        <f>Mei!DF22</f>
        <v>569</v>
      </c>
      <c r="DA22" s="26">
        <f t="shared" ref="DA22:DA32" si="176">SUM(CY22:CZ22)</f>
        <v>709</v>
      </c>
      <c r="DB22" s="25">
        <v>31</v>
      </c>
      <c r="DC22" s="25">
        <v>94</v>
      </c>
      <c r="DD22" s="26">
        <f t="shared" ref="DD22:DD32" si="177">SUM(DB22:DC22)</f>
        <v>125</v>
      </c>
      <c r="DE22" s="26">
        <f t="shared" ref="DE22:DF22" si="178">SUM(CY22+DB22)</f>
        <v>171</v>
      </c>
      <c r="DF22" s="26">
        <f t="shared" si="178"/>
        <v>663</v>
      </c>
      <c r="DG22" s="27">
        <f t="shared" ref="DG22:DG32" si="179">SUM(DE22:DF22)</f>
        <v>834</v>
      </c>
      <c r="DH22" s="30">
        <f>Mei!DN22</f>
        <v>288</v>
      </c>
      <c r="DI22" s="26">
        <f>Mei!DO22</f>
        <v>1011</v>
      </c>
      <c r="DJ22" s="26">
        <f t="shared" ref="DJ22:DJ32" si="180">SUM(DH22:DI22)</f>
        <v>1299</v>
      </c>
      <c r="DK22" s="64">
        <v>77</v>
      </c>
      <c r="DL22" s="65">
        <v>282</v>
      </c>
      <c r="DM22" s="26">
        <f t="shared" ref="DM22:DM32" si="181">SUM(DK22:DL22)</f>
        <v>359</v>
      </c>
      <c r="DN22" s="26">
        <f t="shared" ref="DN22:DO22" si="182">SUM(DH22+DK22)</f>
        <v>365</v>
      </c>
      <c r="DO22" s="26">
        <f t="shared" si="182"/>
        <v>1293</v>
      </c>
      <c r="DP22" s="27">
        <f t="shared" ref="DP22:DP32" si="183">SUM(DN22:DO22)</f>
        <v>1658</v>
      </c>
      <c r="DQ22" s="28">
        <f>Mei!DW22</f>
        <v>537</v>
      </c>
      <c r="DR22" s="28">
        <f>Mei!DX22</f>
        <v>1122</v>
      </c>
      <c r="DS22" s="26">
        <f t="shared" ref="DS22:DS32" si="184">SUM(DQ22:DR22)</f>
        <v>1659</v>
      </c>
      <c r="DT22" s="48">
        <v>73</v>
      </c>
      <c r="DU22" s="46">
        <v>245</v>
      </c>
      <c r="DV22" s="26">
        <f t="shared" ref="DV22:DV32" si="185">SUM(DT22:DU22)</f>
        <v>318</v>
      </c>
      <c r="DW22" s="26">
        <f t="shared" ref="DW22:DX22" si="186">SUM(DQ22+DT22)</f>
        <v>610</v>
      </c>
      <c r="DX22" s="26">
        <f t="shared" si="186"/>
        <v>1367</v>
      </c>
      <c r="DY22" s="27">
        <f t="shared" ref="DY22:DY32" si="187">SUM(DW22:DX22)</f>
        <v>1977</v>
      </c>
      <c r="DZ22" s="30">
        <f>Mei!EF22</f>
        <v>281</v>
      </c>
      <c r="EA22" s="26">
        <f>Mei!EG22</f>
        <v>855</v>
      </c>
      <c r="EB22" s="26">
        <f t="shared" ref="EB22:EB32" si="188">SUM(DZ22:EA22)</f>
        <v>1136</v>
      </c>
      <c r="EC22" s="25">
        <v>51</v>
      </c>
      <c r="ED22" s="25">
        <v>203</v>
      </c>
      <c r="EE22" s="26">
        <f t="shared" ref="EE22:EE32" si="189">SUM(EC22:ED22)</f>
        <v>254</v>
      </c>
      <c r="EF22" s="26">
        <f t="shared" ref="EF22:EG22" si="190">SUM(DZ22+EC22)</f>
        <v>332</v>
      </c>
      <c r="EG22" s="26">
        <f t="shared" si="190"/>
        <v>1058</v>
      </c>
      <c r="EH22" s="27">
        <f t="shared" ref="EH22:EH32" si="191">SUM(EF22:EG22)</f>
        <v>1390</v>
      </c>
      <c r="EI22" s="30">
        <f>Mei!EO22</f>
        <v>148</v>
      </c>
      <c r="EJ22" s="26">
        <f>April!EP22</f>
        <v>292</v>
      </c>
      <c r="EK22" s="26">
        <f t="shared" ref="EK22:EK32" si="192">SUM(EI22:EJ22)</f>
        <v>440</v>
      </c>
      <c r="EL22" s="25">
        <v>30</v>
      </c>
      <c r="EM22" s="25">
        <v>98</v>
      </c>
      <c r="EN22" s="26">
        <f t="shared" ref="EN22:EN32" si="193">SUM(EL22:EM22)</f>
        <v>128</v>
      </c>
      <c r="EO22" s="26">
        <f t="shared" ref="EO22:EP22" si="194">SUM(EI22+EL22)</f>
        <v>178</v>
      </c>
      <c r="EP22" s="26">
        <f t="shared" si="194"/>
        <v>390</v>
      </c>
      <c r="EQ22" s="27">
        <f t="shared" ref="EQ22:EQ32" si="195">SUM(EO22:EP22)</f>
        <v>568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24">
        <f>Mei!J23</f>
        <v>38</v>
      </c>
      <c r="E23" s="25">
        <f>Mei!K23</f>
        <v>94</v>
      </c>
      <c r="F23" s="26">
        <f t="shared" si="136"/>
        <v>132</v>
      </c>
      <c r="G23" s="68">
        <v>10</v>
      </c>
      <c r="H23" s="59">
        <v>35</v>
      </c>
      <c r="I23" s="26">
        <f t="shared" si="137"/>
        <v>45</v>
      </c>
      <c r="J23" s="26">
        <f t="shared" ref="J23:K23" si="196">SUM(D23+G23)</f>
        <v>48</v>
      </c>
      <c r="K23" s="26">
        <f t="shared" si="196"/>
        <v>129</v>
      </c>
      <c r="L23" s="27">
        <f t="shared" si="139"/>
        <v>177</v>
      </c>
      <c r="M23" s="28">
        <f>Mei!S23</f>
        <v>36</v>
      </c>
      <c r="N23" s="26">
        <f>Mei!T23</f>
        <v>88</v>
      </c>
      <c r="O23" s="26">
        <f t="shared" si="140"/>
        <v>124</v>
      </c>
      <c r="P23" s="25">
        <v>14</v>
      </c>
      <c r="Q23" s="25">
        <v>45</v>
      </c>
      <c r="R23" s="26">
        <f t="shared" si="141"/>
        <v>59</v>
      </c>
      <c r="S23" s="26">
        <f t="shared" ref="S23:T23" si="197">SUM(M23+P23)</f>
        <v>50</v>
      </c>
      <c r="T23" s="26">
        <f t="shared" si="197"/>
        <v>133</v>
      </c>
      <c r="U23" s="27">
        <f t="shared" si="143"/>
        <v>183</v>
      </c>
      <c r="V23" s="28">
        <f>Mei!AB23</f>
        <v>93</v>
      </c>
      <c r="W23" s="28">
        <f>Mei!AC23</f>
        <v>243</v>
      </c>
      <c r="X23" s="26">
        <f t="shared" si="144"/>
        <v>336</v>
      </c>
      <c r="Y23" s="68">
        <v>35</v>
      </c>
      <c r="Z23" s="59">
        <v>61</v>
      </c>
      <c r="AA23" s="26">
        <f t="shared" si="145"/>
        <v>96</v>
      </c>
      <c r="AB23" s="26">
        <f t="shared" ref="AB23:AC23" si="198">SUM(V23+Y23)</f>
        <v>128</v>
      </c>
      <c r="AC23" s="26">
        <f t="shared" si="198"/>
        <v>304</v>
      </c>
      <c r="AD23" s="27">
        <f t="shared" si="147"/>
        <v>432</v>
      </c>
      <c r="AE23" s="28">
        <f>Mei!AK23</f>
        <v>94</v>
      </c>
      <c r="AF23" s="28">
        <f>Mei!AL23</f>
        <v>320</v>
      </c>
      <c r="AG23" s="26">
        <f t="shared" si="148"/>
        <v>414</v>
      </c>
      <c r="AH23" s="25">
        <v>33</v>
      </c>
      <c r="AI23" s="25">
        <v>90</v>
      </c>
      <c r="AJ23" s="26">
        <f t="shared" si="149"/>
        <v>123</v>
      </c>
      <c r="AK23" s="26">
        <f t="shared" ref="AK23:AL23" si="199">SUM(AE23+AH23)</f>
        <v>127</v>
      </c>
      <c r="AL23" s="26">
        <f t="shared" si="199"/>
        <v>410</v>
      </c>
      <c r="AM23" s="27">
        <f t="shared" si="151"/>
        <v>537</v>
      </c>
      <c r="AN23" s="30">
        <f>Mei!AT23</f>
        <v>110</v>
      </c>
      <c r="AO23" s="26">
        <f>Mei!AU23</f>
        <v>314</v>
      </c>
      <c r="AP23" s="26">
        <f t="shared" si="152"/>
        <v>424</v>
      </c>
      <c r="AQ23" s="25">
        <v>43</v>
      </c>
      <c r="AR23" s="25">
        <v>121</v>
      </c>
      <c r="AS23" s="26">
        <f t="shared" si="153"/>
        <v>164</v>
      </c>
      <c r="AT23" s="26">
        <f t="shared" ref="AT23:AU23" si="200">SUM(AN23+AQ23)</f>
        <v>153</v>
      </c>
      <c r="AU23" s="26">
        <f t="shared" si="200"/>
        <v>435</v>
      </c>
      <c r="AV23" s="27">
        <f t="shared" si="155"/>
        <v>588</v>
      </c>
      <c r="AW23" s="28">
        <f>Mei!BC23</f>
        <v>255</v>
      </c>
      <c r="AX23" s="28">
        <f>Mei!BD23</f>
        <v>595</v>
      </c>
      <c r="AY23" s="26">
        <f t="shared" si="156"/>
        <v>850</v>
      </c>
      <c r="AZ23" s="25">
        <v>65</v>
      </c>
      <c r="BA23" s="25">
        <v>123</v>
      </c>
      <c r="BB23" s="26">
        <f t="shared" si="157"/>
        <v>188</v>
      </c>
      <c r="BC23" s="26">
        <f t="shared" ref="BC23:BD23" si="201">SUM(AW23+AZ23)</f>
        <v>320</v>
      </c>
      <c r="BD23" s="26">
        <f t="shared" si="201"/>
        <v>718</v>
      </c>
      <c r="BE23" s="27">
        <f t="shared" si="159"/>
        <v>1038</v>
      </c>
      <c r="BF23" s="30">
        <f>Mei!BL23</f>
        <v>15</v>
      </c>
      <c r="BG23" s="26">
        <f>Mei!BM23</f>
        <v>69</v>
      </c>
      <c r="BH23" s="26">
        <f t="shared" si="160"/>
        <v>84</v>
      </c>
      <c r="BI23" s="48">
        <v>5</v>
      </c>
      <c r="BJ23" s="46">
        <v>36</v>
      </c>
      <c r="BK23" s="26">
        <f t="shared" si="161"/>
        <v>41</v>
      </c>
      <c r="BL23" s="26">
        <f t="shared" ref="BL23:BM23" si="202">SUM(BF23+BI23)</f>
        <v>20</v>
      </c>
      <c r="BM23" s="26">
        <f t="shared" si="202"/>
        <v>105</v>
      </c>
      <c r="BN23" s="27">
        <f t="shared" si="163"/>
        <v>125</v>
      </c>
      <c r="BO23" s="28">
        <f>Mei!BU23</f>
        <v>32</v>
      </c>
      <c r="BP23" s="28">
        <f>Mei!BV23</f>
        <v>91</v>
      </c>
      <c r="BQ23" s="26">
        <f t="shared" si="164"/>
        <v>123</v>
      </c>
      <c r="BR23" s="25">
        <v>19</v>
      </c>
      <c r="BS23" s="25">
        <v>18</v>
      </c>
      <c r="BT23" s="26">
        <f t="shared" si="165"/>
        <v>37</v>
      </c>
      <c r="BU23" s="26">
        <f t="shared" ref="BU23:BV23" si="203">SUM(BO23+BR23)</f>
        <v>51</v>
      </c>
      <c r="BV23" s="26">
        <f t="shared" si="203"/>
        <v>109</v>
      </c>
      <c r="BW23" s="27">
        <f t="shared" si="167"/>
        <v>160</v>
      </c>
      <c r="BX23" s="30">
        <f>Mei!CD23</f>
        <v>75</v>
      </c>
      <c r="BY23" s="26">
        <f>Mei!CE23</f>
        <v>191</v>
      </c>
      <c r="BZ23" s="26">
        <f t="shared" si="168"/>
        <v>266</v>
      </c>
      <c r="CA23" s="25">
        <v>31</v>
      </c>
      <c r="CB23" s="25">
        <v>80</v>
      </c>
      <c r="CC23" s="26">
        <f t="shared" si="169"/>
        <v>111</v>
      </c>
      <c r="CD23" s="26">
        <f t="shared" ref="CD23:CE23" si="204">SUM(BX23+CA23)</f>
        <v>106</v>
      </c>
      <c r="CE23" s="26">
        <f t="shared" si="204"/>
        <v>271</v>
      </c>
      <c r="CF23" s="27">
        <f t="shared" si="171"/>
        <v>377</v>
      </c>
      <c r="CG23" s="28">
        <f>Mei!CM23</f>
        <v>133</v>
      </c>
      <c r="CH23" s="28">
        <f>Mei!CN23</f>
        <v>570</v>
      </c>
      <c r="CI23" s="26">
        <f t="shared" si="172"/>
        <v>703</v>
      </c>
      <c r="CJ23" s="25">
        <v>22</v>
      </c>
      <c r="CK23" s="25">
        <v>42</v>
      </c>
      <c r="CL23" s="26">
        <f t="shared" si="173"/>
        <v>64</v>
      </c>
      <c r="CM23" s="26">
        <f t="shared" ref="CM23:CN23" si="205">SUM(CG23+CJ23)</f>
        <v>155</v>
      </c>
      <c r="CN23" s="26">
        <f t="shared" si="205"/>
        <v>612</v>
      </c>
      <c r="CO23" s="27">
        <f t="shared" si="175"/>
        <v>767</v>
      </c>
      <c r="CP23" s="31">
        <f ca="1">IFERROR(__xludf.DUMMYFUNCTION("""COMPUTED_VALUE"""),94)</f>
        <v>94</v>
      </c>
      <c r="CQ23" s="32">
        <f ca="1">IFERROR(__xludf.DUMMYFUNCTION("""COMPUTED_VALUE"""),200)</f>
        <v>200</v>
      </c>
      <c r="CR23" s="32">
        <f ca="1">IFERROR(__xludf.DUMMYFUNCTION("""COMPUTED_VALUE"""),294)</f>
        <v>294</v>
      </c>
      <c r="CS23" s="33">
        <f ca="1">IFERROR(__xludf.DUMMYFUNCTION("""COMPUTED_VALUE"""),9)</f>
        <v>9</v>
      </c>
      <c r="CT23" s="33">
        <f ca="1">IFERROR(__xludf.DUMMYFUNCTION("""COMPUTED_VALUE"""),40)</f>
        <v>40</v>
      </c>
      <c r="CU23" s="33">
        <f ca="1">IFERROR(__xludf.DUMMYFUNCTION("""COMPUTED_VALUE"""),49)</f>
        <v>49</v>
      </c>
      <c r="CV23" s="32">
        <f ca="1">IFERROR(__xludf.DUMMYFUNCTION("""COMPUTED_VALUE"""),103)</f>
        <v>103</v>
      </c>
      <c r="CW23" s="32">
        <f ca="1">IFERROR(__xludf.DUMMYFUNCTION("""COMPUTED_VALUE"""),240)</f>
        <v>240</v>
      </c>
      <c r="CX23" s="34">
        <f ca="1">IFERROR(__xludf.DUMMYFUNCTION("""COMPUTED_VALUE"""),343)</f>
        <v>343</v>
      </c>
      <c r="CY23" s="28">
        <f>Mei!DE23</f>
        <v>23</v>
      </c>
      <c r="CZ23" s="28">
        <f>Mei!DF23</f>
        <v>91</v>
      </c>
      <c r="DA23" s="26">
        <f t="shared" si="176"/>
        <v>114</v>
      </c>
      <c r="DB23" s="25">
        <v>10</v>
      </c>
      <c r="DC23" s="25">
        <v>12</v>
      </c>
      <c r="DD23" s="26">
        <f t="shared" si="177"/>
        <v>22</v>
      </c>
      <c r="DE23" s="26">
        <f t="shared" ref="DE23:DF23" si="206">SUM(CY23+DB23)</f>
        <v>33</v>
      </c>
      <c r="DF23" s="26">
        <f t="shared" si="206"/>
        <v>103</v>
      </c>
      <c r="DG23" s="27">
        <f t="shared" si="179"/>
        <v>136</v>
      </c>
      <c r="DH23" s="30">
        <f>Mei!DN23</f>
        <v>140</v>
      </c>
      <c r="DI23" s="26">
        <f>Mei!DO23</f>
        <v>354</v>
      </c>
      <c r="DJ23" s="26">
        <f t="shared" si="180"/>
        <v>494</v>
      </c>
      <c r="DK23" s="66">
        <v>41</v>
      </c>
      <c r="DL23" s="67">
        <v>138</v>
      </c>
      <c r="DM23" s="26">
        <f t="shared" si="181"/>
        <v>179</v>
      </c>
      <c r="DN23" s="26">
        <f t="shared" ref="DN23:DO23" si="207">SUM(DH23+DK23)</f>
        <v>181</v>
      </c>
      <c r="DO23" s="26">
        <f t="shared" si="207"/>
        <v>492</v>
      </c>
      <c r="DP23" s="27">
        <f t="shared" si="183"/>
        <v>673</v>
      </c>
      <c r="DQ23" s="28">
        <f>Mei!DW23</f>
        <v>114</v>
      </c>
      <c r="DR23" s="28">
        <f>Mei!DX23</f>
        <v>229</v>
      </c>
      <c r="DS23" s="26">
        <f t="shared" si="184"/>
        <v>343</v>
      </c>
      <c r="DT23" s="68">
        <v>41</v>
      </c>
      <c r="DU23" s="59">
        <v>124</v>
      </c>
      <c r="DV23" s="26">
        <f t="shared" si="185"/>
        <v>165</v>
      </c>
      <c r="DW23" s="26">
        <f t="shared" ref="DW23:DX23" si="208">SUM(DQ23+DT23)</f>
        <v>155</v>
      </c>
      <c r="DX23" s="26">
        <f t="shared" si="208"/>
        <v>353</v>
      </c>
      <c r="DY23" s="27">
        <f t="shared" si="187"/>
        <v>508</v>
      </c>
      <c r="DZ23" s="30">
        <f>Mei!EF23</f>
        <v>111</v>
      </c>
      <c r="EA23" s="26">
        <f>Mei!EG23</f>
        <v>256</v>
      </c>
      <c r="EB23" s="26">
        <f t="shared" si="188"/>
        <v>367</v>
      </c>
      <c r="EC23" s="25">
        <v>17</v>
      </c>
      <c r="ED23" s="25">
        <v>61</v>
      </c>
      <c r="EE23" s="26">
        <f t="shared" si="189"/>
        <v>78</v>
      </c>
      <c r="EF23" s="26">
        <f t="shared" ref="EF23:EG23" si="209">SUM(DZ23+EC23)</f>
        <v>128</v>
      </c>
      <c r="EG23" s="26">
        <f t="shared" si="209"/>
        <v>317</v>
      </c>
      <c r="EH23" s="27">
        <f t="shared" si="191"/>
        <v>445</v>
      </c>
      <c r="EI23" s="30">
        <f>Mei!EO23</f>
        <v>84</v>
      </c>
      <c r="EJ23" s="26">
        <f>April!EP23</f>
        <v>126</v>
      </c>
      <c r="EK23" s="26">
        <f t="shared" si="192"/>
        <v>210</v>
      </c>
      <c r="EL23" s="25">
        <v>21</v>
      </c>
      <c r="EM23" s="25">
        <v>41</v>
      </c>
      <c r="EN23" s="26">
        <f t="shared" si="193"/>
        <v>62</v>
      </c>
      <c r="EO23" s="26">
        <f t="shared" ref="EO23:EP23" si="210">SUM(EI23+EL23)</f>
        <v>105</v>
      </c>
      <c r="EP23" s="26">
        <f t="shared" si="210"/>
        <v>167</v>
      </c>
      <c r="EQ23" s="27">
        <f t="shared" si="195"/>
        <v>272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24">
        <f>Mei!J24</f>
        <v>0</v>
      </c>
      <c r="E24" s="25">
        <f>Mei!K24</f>
        <v>0</v>
      </c>
      <c r="F24" s="26">
        <f t="shared" si="136"/>
        <v>0</v>
      </c>
      <c r="G24" s="68">
        <v>0</v>
      </c>
      <c r="H24" s="59">
        <v>0</v>
      </c>
      <c r="I24" s="26">
        <f t="shared" si="137"/>
        <v>0</v>
      </c>
      <c r="J24" s="26">
        <f t="shared" ref="J24:K24" si="211">SUM(D24+G24)</f>
        <v>0</v>
      </c>
      <c r="K24" s="26">
        <f t="shared" si="211"/>
        <v>0</v>
      </c>
      <c r="L24" s="27">
        <f t="shared" si="139"/>
        <v>0</v>
      </c>
      <c r="M24" s="28">
        <f>Mei!S24</f>
        <v>25</v>
      </c>
      <c r="N24" s="26">
        <f>Mei!T24</f>
        <v>60</v>
      </c>
      <c r="O24" s="26">
        <f t="shared" si="140"/>
        <v>85</v>
      </c>
      <c r="P24" s="25">
        <v>3</v>
      </c>
      <c r="Q24" s="25">
        <v>8</v>
      </c>
      <c r="R24" s="26">
        <f t="shared" si="141"/>
        <v>11</v>
      </c>
      <c r="S24" s="26">
        <f t="shared" ref="S24:T24" si="212">SUM(M24+P24)</f>
        <v>28</v>
      </c>
      <c r="T24" s="26">
        <f t="shared" si="212"/>
        <v>68</v>
      </c>
      <c r="U24" s="27">
        <f t="shared" si="143"/>
        <v>96</v>
      </c>
      <c r="V24" s="28">
        <f>Mei!AB24</f>
        <v>3</v>
      </c>
      <c r="W24" s="28">
        <f>Mei!AC24</f>
        <v>2</v>
      </c>
      <c r="X24" s="26">
        <f t="shared" si="144"/>
        <v>5</v>
      </c>
      <c r="Y24" s="68">
        <v>0</v>
      </c>
      <c r="Z24" s="59">
        <v>0</v>
      </c>
      <c r="AA24" s="26">
        <f t="shared" si="145"/>
        <v>0</v>
      </c>
      <c r="AB24" s="26">
        <f t="shared" ref="AB24:AC24" si="213">SUM(V24+Y24)</f>
        <v>3</v>
      </c>
      <c r="AC24" s="26">
        <f t="shared" si="213"/>
        <v>2</v>
      </c>
      <c r="AD24" s="27">
        <f t="shared" si="147"/>
        <v>5</v>
      </c>
      <c r="AE24" s="28">
        <f>Mei!AK24</f>
        <v>47</v>
      </c>
      <c r="AF24" s="28">
        <f>Mei!AL24</f>
        <v>163</v>
      </c>
      <c r="AG24" s="26">
        <f t="shared" si="148"/>
        <v>210</v>
      </c>
      <c r="AH24" s="25">
        <v>17</v>
      </c>
      <c r="AI24" s="25">
        <v>65</v>
      </c>
      <c r="AJ24" s="26">
        <f t="shared" si="149"/>
        <v>82</v>
      </c>
      <c r="AK24" s="26">
        <f t="shared" ref="AK24:AL24" si="214">SUM(AE24+AH24)</f>
        <v>64</v>
      </c>
      <c r="AL24" s="26">
        <f t="shared" si="214"/>
        <v>228</v>
      </c>
      <c r="AM24" s="27">
        <f t="shared" si="151"/>
        <v>292</v>
      </c>
      <c r="AN24" s="30">
        <f>Mei!AT24</f>
        <v>99</v>
      </c>
      <c r="AO24" s="26">
        <f>Mei!AU24</f>
        <v>263</v>
      </c>
      <c r="AP24" s="26">
        <f t="shared" si="152"/>
        <v>362</v>
      </c>
      <c r="AQ24" s="25">
        <v>40</v>
      </c>
      <c r="AR24" s="25">
        <v>102</v>
      </c>
      <c r="AS24" s="26">
        <f t="shared" si="153"/>
        <v>142</v>
      </c>
      <c r="AT24" s="26">
        <f t="shared" ref="AT24:AU24" si="215">SUM(AN24+AQ24)</f>
        <v>139</v>
      </c>
      <c r="AU24" s="26">
        <f t="shared" si="215"/>
        <v>365</v>
      </c>
      <c r="AV24" s="27">
        <f t="shared" si="155"/>
        <v>504</v>
      </c>
      <c r="AW24" s="28">
        <f>Mei!BC24</f>
        <v>43</v>
      </c>
      <c r="AX24" s="28">
        <f>Mei!BD24</f>
        <v>62</v>
      </c>
      <c r="AY24" s="26">
        <f t="shared" si="156"/>
        <v>105</v>
      </c>
      <c r="AZ24" s="25">
        <v>6</v>
      </c>
      <c r="BA24" s="25">
        <v>13</v>
      </c>
      <c r="BB24" s="26">
        <f t="shared" si="157"/>
        <v>19</v>
      </c>
      <c r="BC24" s="26">
        <f t="shared" ref="BC24:BD24" si="216">SUM(AW24+AZ24)</f>
        <v>49</v>
      </c>
      <c r="BD24" s="26">
        <f t="shared" si="216"/>
        <v>75</v>
      </c>
      <c r="BE24" s="27">
        <f t="shared" si="159"/>
        <v>124</v>
      </c>
      <c r="BF24" s="30">
        <f>Mei!BL24</f>
        <v>4</v>
      </c>
      <c r="BG24" s="26">
        <f>Mei!BM24</f>
        <v>22</v>
      </c>
      <c r="BH24" s="26">
        <f t="shared" si="160"/>
        <v>26</v>
      </c>
      <c r="BI24" s="48">
        <v>1</v>
      </c>
      <c r="BJ24" s="46">
        <v>5</v>
      </c>
      <c r="BK24" s="26">
        <f t="shared" si="161"/>
        <v>6</v>
      </c>
      <c r="BL24" s="26">
        <f t="shared" ref="BL24:BM24" si="217">SUM(BF24+BI24)</f>
        <v>5</v>
      </c>
      <c r="BM24" s="26">
        <f t="shared" si="217"/>
        <v>27</v>
      </c>
      <c r="BN24" s="27">
        <f t="shared" si="163"/>
        <v>32</v>
      </c>
      <c r="BO24" s="28">
        <f>Mei!BU24</f>
        <v>12</v>
      </c>
      <c r="BP24" s="28">
        <f>Mei!BV24</f>
        <v>35</v>
      </c>
      <c r="BQ24" s="26">
        <f t="shared" si="164"/>
        <v>47</v>
      </c>
      <c r="BR24" s="25">
        <v>3</v>
      </c>
      <c r="BS24" s="25">
        <v>9</v>
      </c>
      <c r="BT24" s="26">
        <f t="shared" si="165"/>
        <v>12</v>
      </c>
      <c r="BU24" s="26">
        <f t="shared" ref="BU24:BV24" si="218">SUM(BO24+BR24)</f>
        <v>15</v>
      </c>
      <c r="BV24" s="26">
        <f t="shared" si="218"/>
        <v>44</v>
      </c>
      <c r="BW24" s="27">
        <f t="shared" si="167"/>
        <v>59</v>
      </c>
      <c r="BX24" s="30">
        <f>Mei!CD24</f>
        <v>27</v>
      </c>
      <c r="BY24" s="26">
        <f>Mei!CE24</f>
        <v>41</v>
      </c>
      <c r="BZ24" s="26">
        <f t="shared" si="168"/>
        <v>68</v>
      </c>
      <c r="CA24" s="25">
        <v>1</v>
      </c>
      <c r="CB24" s="25">
        <v>4</v>
      </c>
      <c r="CC24" s="26">
        <f t="shared" si="169"/>
        <v>5</v>
      </c>
      <c r="CD24" s="26">
        <f t="shared" ref="CD24:CE24" si="219">SUM(BX24+CA24)</f>
        <v>28</v>
      </c>
      <c r="CE24" s="26">
        <f t="shared" si="219"/>
        <v>45</v>
      </c>
      <c r="CF24" s="27">
        <f t="shared" si="171"/>
        <v>73</v>
      </c>
      <c r="CG24" s="28">
        <f>Mei!CM24</f>
        <v>62</v>
      </c>
      <c r="CH24" s="28">
        <f>Mei!CN24</f>
        <v>165</v>
      </c>
      <c r="CI24" s="26">
        <f t="shared" si="172"/>
        <v>227</v>
      </c>
      <c r="CJ24" s="25">
        <v>7</v>
      </c>
      <c r="CK24" s="25">
        <v>3</v>
      </c>
      <c r="CL24" s="26">
        <f t="shared" si="173"/>
        <v>10</v>
      </c>
      <c r="CM24" s="26">
        <f t="shared" ref="CM24:CN24" si="220">SUM(CG24+CJ24)</f>
        <v>69</v>
      </c>
      <c r="CN24" s="26">
        <f t="shared" si="220"/>
        <v>168</v>
      </c>
      <c r="CO24" s="27">
        <f t="shared" si="175"/>
        <v>237</v>
      </c>
      <c r="CP24" s="31">
        <f ca="1">IFERROR(__xludf.DUMMYFUNCTION("""COMPUTED_VALUE"""),33)</f>
        <v>33</v>
      </c>
      <c r="CQ24" s="32">
        <f ca="1">IFERROR(__xludf.DUMMYFUNCTION("""COMPUTED_VALUE"""),66)</f>
        <v>66</v>
      </c>
      <c r="CR24" s="32">
        <f ca="1">IFERROR(__xludf.DUMMYFUNCTION("""COMPUTED_VALUE"""),99)</f>
        <v>99</v>
      </c>
      <c r="CS24" s="33">
        <f ca="1">IFERROR(__xludf.DUMMYFUNCTION("""COMPUTED_VALUE"""),4)</f>
        <v>4</v>
      </c>
      <c r="CT24" s="33">
        <f ca="1">IFERROR(__xludf.DUMMYFUNCTION("""COMPUTED_VALUE"""),9)</f>
        <v>9</v>
      </c>
      <c r="CU24" s="33">
        <f ca="1">IFERROR(__xludf.DUMMYFUNCTION("""COMPUTED_VALUE"""),13)</f>
        <v>13</v>
      </c>
      <c r="CV24" s="32">
        <f ca="1">IFERROR(__xludf.DUMMYFUNCTION("""COMPUTED_VALUE"""),37)</f>
        <v>37</v>
      </c>
      <c r="CW24" s="32">
        <f ca="1">IFERROR(__xludf.DUMMYFUNCTION("""COMPUTED_VALUE"""),75)</f>
        <v>75</v>
      </c>
      <c r="CX24" s="34">
        <f ca="1">IFERROR(__xludf.DUMMYFUNCTION("""COMPUTED_VALUE"""),112)</f>
        <v>112</v>
      </c>
      <c r="CY24" s="28">
        <f>Mei!DE24</f>
        <v>1</v>
      </c>
      <c r="CZ24" s="28">
        <f>Mei!DF24</f>
        <v>16</v>
      </c>
      <c r="DA24" s="26">
        <f t="shared" si="176"/>
        <v>17</v>
      </c>
      <c r="DB24" s="25">
        <v>4</v>
      </c>
      <c r="DC24" s="25">
        <v>3</v>
      </c>
      <c r="DD24" s="26">
        <f t="shared" si="177"/>
        <v>7</v>
      </c>
      <c r="DE24" s="26">
        <f t="shared" ref="DE24:DF24" si="221">SUM(CY24+DB24)</f>
        <v>5</v>
      </c>
      <c r="DF24" s="26">
        <f t="shared" si="221"/>
        <v>19</v>
      </c>
      <c r="DG24" s="27">
        <f t="shared" si="179"/>
        <v>24</v>
      </c>
      <c r="DH24" s="30">
        <f>Mei!DN24</f>
        <v>100</v>
      </c>
      <c r="DI24" s="26">
        <f>Mei!DO24</f>
        <v>247</v>
      </c>
      <c r="DJ24" s="26">
        <f t="shared" si="180"/>
        <v>347</v>
      </c>
      <c r="DK24" s="66">
        <v>33</v>
      </c>
      <c r="DL24" s="67">
        <v>98</v>
      </c>
      <c r="DM24" s="26">
        <f t="shared" si="181"/>
        <v>131</v>
      </c>
      <c r="DN24" s="26">
        <f t="shared" ref="DN24:DO24" si="222">SUM(DH24+DK24)</f>
        <v>133</v>
      </c>
      <c r="DO24" s="26">
        <f t="shared" si="222"/>
        <v>345</v>
      </c>
      <c r="DP24" s="27">
        <f t="shared" si="183"/>
        <v>478</v>
      </c>
      <c r="DQ24" s="28">
        <f>Mei!DW24</f>
        <v>55</v>
      </c>
      <c r="DR24" s="28">
        <f>Mei!DX24</f>
        <v>78</v>
      </c>
      <c r="DS24" s="26">
        <f t="shared" si="184"/>
        <v>133</v>
      </c>
      <c r="DT24" s="68">
        <v>11</v>
      </c>
      <c r="DU24" s="59">
        <v>49</v>
      </c>
      <c r="DV24" s="26">
        <f t="shared" si="185"/>
        <v>60</v>
      </c>
      <c r="DW24" s="26">
        <f t="shared" ref="DW24:DX24" si="223">SUM(DQ24+DT24)</f>
        <v>66</v>
      </c>
      <c r="DX24" s="26">
        <f t="shared" si="223"/>
        <v>127</v>
      </c>
      <c r="DY24" s="27">
        <f t="shared" si="187"/>
        <v>193</v>
      </c>
      <c r="DZ24" s="30">
        <f>Mei!EF24</f>
        <v>111</v>
      </c>
      <c r="EA24" s="26">
        <f>Mei!EG24</f>
        <v>256</v>
      </c>
      <c r="EB24" s="26">
        <f t="shared" si="188"/>
        <v>367</v>
      </c>
      <c r="EC24" s="25">
        <v>17</v>
      </c>
      <c r="ED24" s="25">
        <v>61</v>
      </c>
      <c r="EE24" s="26">
        <f t="shared" si="189"/>
        <v>78</v>
      </c>
      <c r="EF24" s="26">
        <f t="shared" ref="EF24:EG24" si="224">SUM(DZ24+EC24)</f>
        <v>128</v>
      </c>
      <c r="EG24" s="26">
        <f t="shared" si="224"/>
        <v>317</v>
      </c>
      <c r="EH24" s="27">
        <f t="shared" si="191"/>
        <v>445</v>
      </c>
      <c r="EI24" s="30">
        <f>Mei!EO24</f>
        <v>72</v>
      </c>
      <c r="EJ24" s="26">
        <f>April!EP24</f>
        <v>108</v>
      </c>
      <c r="EK24" s="26">
        <f t="shared" si="192"/>
        <v>180</v>
      </c>
      <c r="EL24" s="25">
        <v>8</v>
      </c>
      <c r="EM24" s="25">
        <v>31</v>
      </c>
      <c r="EN24" s="26">
        <f t="shared" si="193"/>
        <v>39</v>
      </c>
      <c r="EO24" s="26">
        <f t="shared" ref="EO24:EP24" si="225">SUM(EI24+EL24)</f>
        <v>80</v>
      </c>
      <c r="EP24" s="26">
        <f t="shared" si="225"/>
        <v>139</v>
      </c>
      <c r="EQ24" s="27">
        <f t="shared" si="195"/>
        <v>219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24">
        <f>Mei!J25</f>
        <v>0</v>
      </c>
      <c r="E25" s="25">
        <f>Mei!K25</f>
        <v>0</v>
      </c>
      <c r="F25" s="26">
        <f t="shared" si="136"/>
        <v>0</v>
      </c>
      <c r="G25" s="68">
        <v>0</v>
      </c>
      <c r="H25" s="59">
        <v>0</v>
      </c>
      <c r="I25" s="26">
        <f t="shared" si="137"/>
        <v>0</v>
      </c>
      <c r="J25" s="26">
        <f t="shared" ref="J25:K25" si="226">SUM(D25+G25)</f>
        <v>0</v>
      </c>
      <c r="K25" s="26">
        <f t="shared" si="226"/>
        <v>0</v>
      </c>
      <c r="L25" s="27">
        <f t="shared" si="139"/>
        <v>0</v>
      </c>
      <c r="M25" s="28">
        <f>Mei!S25</f>
        <v>0</v>
      </c>
      <c r="N25" s="26">
        <f>Mei!T25</f>
        <v>1</v>
      </c>
      <c r="O25" s="26">
        <f t="shared" si="140"/>
        <v>1</v>
      </c>
      <c r="P25" s="25">
        <v>0</v>
      </c>
      <c r="Q25" s="25">
        <v>1</v>
      </c>
      <c r="R25" s="25">
        <v>1</v>
      </c>
      <c r="S25" s="26">
        <f t="shared" ref="S25:T25" si="227">SUM(M25+P25)</f>
        <v>0</v>
      </c>
      <c r="T25" s="26">
        <f t="shared" si="227"/>
        <v>2</v>
      </c>
      <c r="U25" s="27">
        <f t="shared" si="143"/>
        <v>2</v>
      </c>
      <c r="V25" s="28">
        <f>Mei!AB25</f>
        <v>1</v>
      </c>
      <c r="W25" s="28">
        <f>Mei!AC25</f>
        <v>2</v>
      </c>
      <c r="X25" s="26">
        <f t="shared" si="144"/>
        <v>3</v>
      </c>
      <c r="Y25" s="68">
        <v>0</v>
      </c>
      <c r="Z25" s="59">
        <v>0</v>
      </c>
      <c r="AA25" s="26">
        <f t="shared" si="145"/>
        <v>0</v>
      </c>
      <c r="AB25" s="26">
        <f t="shared" ref="AB25:AC25" si="228">SUM(V25+Y25)</f>
        <v>1</v>
      </c>
      <c r="AC25" s="26">
        <f t="shared" si="228"/>
        <v>2</v>
      </c>
      <c r="AD25" s="27">
        <f t="shared" si="147"/>
        <v>3</v>
      </c>
      <c r="AE25" s="28">
        <f>Mei!AK25</f>
        <v>38</v>
      </c>
      <c r="AF25" s="28">
        <f>Mei!AL25</f>
        <v>102</v>
      </c>
      <c r="AG25" s="26">
        <f t="shared" si="148"/>
        <v>140</v>
      </c>
      <c r="AH25" s="25">
        <v>14</v>
      </c>
      <c r="AI25" s="25">
        <v>43</v>
      </c>
      <c r="AJ25" s="26">
        <f t="shared" si="149"/>
        <v>57</v>
      </c>
      <c r="AK25" s="26">
        <f t="shared" ref="AK25:AL25" si="229">SUM(AE25+AH25)</f>
        <v>52</v>
      </c>
      <c r="AL25" s="26">
        <f t="shared" si="229"/>
        <v>145</v>
      </c>
      <c r="AM25" s="27">
        <f t="shared" si="151"/>
        <v>197</v>
      </c>
      <c r="AN25" s="30">
        <f>Mei!AT25</f>
        <v>34</v>
      </c>
      <c r="AO25" s="26">
        <f>Mei!AU25</f>
        <v>80</v>
      </c>
      <c r="AP25" s="26">
        <f t="shared" si="152"/>
        <v>114</v>
      </c>
      <c r="AQ25" s="25">
        <v>17</v>
      </c>
      <c r="AR25" s="25">
        <v>36</v>
      </c>
      <c r="AS25" s="26">
        <f t="shared" si="153"/>
        <v>53</v>
      </c>
      <c r="AT25" s="26">
        <f t="shared" ref="AT25:AU25" si="230">SUM(AN25+AQ25)</f>
        <v>51</v>
      </c>
      <c r="AU25" s="26">
        <f t="shared" si="230"/>
        <v>116</v>
      </c>
      <c r="AV25" s="27">
        <f t="shared" si="155"/>
        <v>167</v>
      </c>
      <c r="AW25" s="28">
        <f>Mei!BC25</f>
        <v>0</v>
      </c>
      <c r="AX25" s="28">
        <f>Mei!BD25</f>
        <v>0</v>
      </c>
      <c r="AY25" s="26">
        <f t="shared" si="156"/>
        <v>0</v>
      </c>
      <c r="AZ25" s="25">
        <v>0</v>
      </c>
      <c r="BA25" s="25">
        <v>0</v>
      </c>
      <c r="BB25" s="26">
        <f t="shared" si="157"/>
        <v>0</v>
      </c>
      <c r="BC25" s="26">
        <f t="shared" ref="BC25:BD25" si="231">SUM(AW25+AZ25)</f>
        <v>0</v>
      </c>
      <c r="BD25" s="26">
        <f t="shared" si="231"/>
        <v>0</v>
      </c>
      <c r="BE25" s="27">
        <f t="shared" si="159"/>
        <v>0</v>
      </c>
      <c r="BF25" s="30">
        <f>Mei!BL25</f>
        <v>0</v>
      </c>
      <c r="BG25" s="26">
        <f>Mei!BM25</f>
        <v>0</v>
      </c>
      <c r="BH25" s="26">
        <f t="shared" si="160"/>
        <v>0</v>
      </c>
      <c r="BI25" s="48">
        <v>0</v>
      </c>
      <c r="BJ25" s="46">
        <v>0</v>
      </c>
      <c r="BK25" s="26">
        <f t="shared" si="161"/>
        <v>0</v>
      </c>
      <c r="BL25" s="26">
        <f t="shared" ref="BL25:BM25" si="232">SUM(BF25+BI25)</f>
        <v>0</v>
      </c>
      <c r="BM25" s="26">
        <f t="shared" si="232"/>
        <v>0</v>
      </c>
      <c r="BN25" s="27">
        <f t="shared" si="163"/>
        <v>0</v>
      </c>
      <c r="BO25" s="28">
        <f>Mei!BU25</f>
        <v>11</v>
      </c>
      <c r="BP25" s="28">
        <f>Mei!BV25</f>
        <v>15</v>
      </c>
      <c r="BQ25" s="26">
        <f t="shared" si="164"/>
        <v>26</v>
      </c>
      <c r="BR25" s="25">
        <v>1</v>
      </c>
      <c r="BS25" s="25">
        <v>4</v>
      </c>
      <c r="BT25" s="26">
        <f t="shared" si="165"/>
        <v>5</v>
      </c>
      <c r="BU25" s="26">
        <f t="shared" ref="BU25:BV25" si="233">SUM(BO25+BR25)</f>
        <v>12</v>
      </c>
      <c r="BV25" s="26">
        <f t="shared" si="233"/>
        <v>19</v>
      </c>
      <c r="BW25" s="27">
        <f t="shared" si="167"/>
        <v>31</v>
      </c>
      <c r="BX25" s="30">
        <f>Mei!CD25</f>
        <v>0</v>
      </c>
      <c r="BY25" s="26">
        <f>Mei!CE25</f>
        <v>0</v>
      </c>
      <c r="BZ25" s="26">
        <f t="shared" si="168"/>
        <v>0</v>
      </c>
      <c r="CA25" s="26"/>
      <c r="CB25" s="26"/>
      <c r="CC25" s="26">
        <f t="shared" si="169"/>
        <v>0</v>
      </c>
      <c r="CD25" s="26">
        <f t="shared" ref="CD25:CE25" si="234">SUM(BX25+CA25)</f>
        <v>0</v>
      </c>
      <c r="CE25" s="26">
        <f t="shared" si="234"/>
        <v>0</v>
      </c>
      <c r="CF25" s="27">
        <f t="shared" si="171"/>
        <v>0</v>
      </c>
      <c r="CG25" s="28">
        <f>Mei!CM25</f>
        <v>4</v>
      </c>
      <c r="CH25" s="28">
        <f>Mei!CN25</f>
        <v>8</v>
      </c>
      <c r="CI25" s="26">
        <f t="shared" si="172"/>
        <v>12</v>
      </c>
      <c r="CJ25" s="25">
        <v>0</v>
      </c>
      <c r="CK25" s="25">
        <v>0</v>
      </c>
      <c r="CL25" s="26">
        <f t="shared" si="173"/>
        <v>0</v>
      </c>
      <c r="CM25" s="26">
        <f t="shared" ref="CM25:CN25" si="235">SUM(CG25+CJ25)</f>
        <v>4</v>
      </c>
      <c r="CN25" s="26">
        <f t="shared" si="235"/>
        <v>8</v>
      </c>
      <c r="CO25" s="27">
        <f t="shared" si="175"/>
        <v>12</v>
      </c>
      <c r="CP25" s="31">
        <f ca="1">IFERROR(__xludf.DUMMYFUNCTION("""COMPUTED_VALUE"""),18)</f>
        <v>18</v>
      </c>
      <c r="CQ25" s="32">
        <f ca="1">IFERROR(__xludf.DUMMYFUNCTION("""COMPUTED_VALUE"""),38)</f>
        <v>38</v>
      </c>
      <c r="CR25" s="32">
        <f ca="1">IFERROR(__xludf.DUMMYFUNCTION("""COMPUTED_VALUE"""),56)</f>
        <v>56</v>
      </c>
      <c r="CS25" s="33">
        <f ca="1">IFERROR(__xludf.DUMMYFUNCTION("""COMPUTED_VALUE"""),3)</f>
        <v>3</v>
      </c>
      <c r="CT25" s="33">
        <f ca="1">IFERROR(__xludf.DUMMYFUNCTION("""COMPUTED_VALUE"""),6)</f>
        <v>6</v>
      </c>
      <c r="CU25" s="33">
        <f ca="1">IFERROR(__xludf.DUMMYFUNCTION("""COMPUTED_VALUE"""),9)</f>
        <v>9</v>
      </c>
      <c r="CV25" s="32">
        <f ca="1">IFERROR(__xludf.DUMMYFUNCTION("""COMPUTED_VALUE"""),21)</f>
        <v>21</v>
      </c>
      <c r="CW25" s="32">
        <f ca="1">IFERROR(__xludf.DUMMYFUNCTION("""COMPUTED_VALUE"""),44)</f>
        <v>44</v>
      </c>
      <c r="CX25" s="34">
        <f ca="1">IFERROR(__xludf.DUMMYFUNCTION("""COMPUTED_VALUE"""),65)</f>
        <v>65</v>
      </c>
      <c r="CY25" s="28">
        <f>Mei!DE25</f>
        <v>0</v>
      </c>
      <c r="CZ25" s="28">
        <f>Mei!DF25</f>
        <v>0</v>
      </c>
      <c r="DA25" s="26">
        <f t="shared" si="176"/>
        <v>0</v>
      </c>
      <c r="DB25" s="25">
        <v>0</v>
      </c>
      <c r="DC25" s="25">
        <v>0</v>
      </c>
      <c r="DD25" s="26">
        <f t="shared" si="177"/>
        <v>0</v>
      </c>
      <c r="DE25" s="26">
        <f t="shared" ref="DE25:DF25" si="236">SUM(CY25+DB25)</f>
        <v>0</v>
      </c>
      <c r="DF25" s="26">
        <f t="shared" si="236"/>
        <v>0</v>
      </c>
      <c r="DG25" s="27">
        <f t="shared" si="179"/>
        <v>0</v>
      </c>
      <c r="DH25" s="30">
        <f>Mei!DN25</f>
        <v>14</v>
      </c>
      <c r="DI25" s="26">
        <f>Mei!DO25</f>
        <v>33</v>
      </c>
      <c r="DJ25" s="26">
        <f t="shared" si="180"/>
        <v>47</v>
      </c>
      <c r="DK25" s="66">
        <v>5</v>
      </c>
      <c r="DL25" s="67">
        <v>18</v>
      </c>
      <c r="DM25" s="26">
        <f t="shared" si="181"/>
        <v>23</v>
      </c>
      <c r="DN25" s="26">
        <f t="shared" ref="DN25:DO25" si="237">SUM(DH25+DK25)</f>
        <v>19</v>
      </c>
      <c r="DO25" s="26">
        <f t="shared" si="237"/>
        <v>51</v>
      </c>
      <c r="DP25" s="27">
        <f t="shared" si="183"/>
        <v>70</v>
      </c>
      <c r="DQ25" s="28">
        <f>Mei!DW25</f>
        <v>43</v>
      </c>
      <c r="DR25" s="28">
        <f>Mei!DX25</f>
        <v>62</v>
      </c>
      <c r="DS25" s="26">
        <f t="shared" si="184"/>
        <v>105</v>
      </c>
      <c r="DT25" s="68">
        <v>9</v>
      </c>
      <c r="DU25" s="59">
        <v>42</v>
      </c>
      <c r="DV25" s="26">
        <f t="shared" si="185"/>
        <v>51</v>
      </c>
      <c r="DW25" s="26">
        <f t="shared" ref="DW25:DX25" si="238">SUM(DQ25+DT25)</f>
        <v>52</v>
      </c>
      <c r="DX25" s="26">
        <f t="shared" si="238"/>
        <v>104</v>
      </c>
      <c r="DY25" s="27">
        <f t="shared" si="187"/>
        <v>156</v>
      </c>
      <c r="DZ25" s="30">
        <f>Mei!EF25</f>
        <v>25</v>
      </c>
      <c r="EA25" s="26">
        <f>Mei!EG25</f>
        <v>37</v>
      </c>
      <c r="EB25" s="26">
        <f t="shared" si="188"/>
        <v>62</v>
      </c>
      <c r="EC25" s="25">
        <v>3</v>
      </c>
      <c r="ED25" s="25">
        <v>11</v>
      </c>
      <c r="EE25" s="26">
        <f t="shared" si="189"/>
        <v>14</v>
      </c>
      <c r="EF25" s="26">
        <f t="shared" ref="EF25:EG25" si="239">SUM(DZ25+EC25)</f>
        <v>28</v>
      </c>
      <c r="EG25" s="26">
        <f t="shared" si="239"/>
        <v>48</v>
      </c>
      <c r="EH25" s="27">
        <f t="shared" si="191"/>
        <v>76</v>
      </c>
      <c r="EI25" s="30">
        <f>Mei!EO25</f>
        <v>71</v>
      </c>
      <c r="EJ25" s="26">
        <f>April!EP25</f>
        <v>109</v>
      </c>
      <c r="EK25" s="26">
        <f t="shared" si="192"/>
        <v>180</v>
      </c>
      <c r="EL25" s="25">
        <v>8</v>
      </c>
      <c r="EM25" s="25">
        <v>33</v>
      </c>
      <c r="EN25" s="26">
        <f t="shared" si="193"/>
        <v>41</v>
      </c>
      <c r="EO25" s="26">
        <f t="shared" ref="EO25:EP25" si="240">SUM(EI25+EL25)</f>
        <v>79</v>
      </c>
      <c r="EP25" s="26">
        <f t="shared" si="240"/>
        <v>142</v>
      </c>
      <c r="EQ25" s="27">
        <f t="shared" si="195"/>
        <v>221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24">
        <f>Mei!J26</f>
        <v>0</v>
      </c>
      <c r="E26" s="25">
        <f>Mei!K26</f>
        <v>0</v>
      </c>
      <c r="F26" s="26">
        <f t="shared" si="136"/>
        <v>0</v>
      </c>
      <c r="G26" s="68">
        <v>0</v>
      </c>
      <c r="H26" s="59">
        <v>0</v>
      </c>
      <c r="I26" s="26">
        <f t="shared" si="137"/>
        <v>0</v>
      </c>
      <c r="J26" s="26">
        <f t="shared" ref="J26:K26" si="241">SUM(D26+G26)</f>
        <v>0</v>
      </c>
      <c r="K26" s="26">
        <f t="shared" si="241"/>
        <v>0</v>
      </c>
      <c r="L26" s="27">
        <f t="shared" si="139"/>
        <v>0</v>
      </c>
      <c r="M26" s="28">
        <f>Mei!S26</f>
        <v>0</v>
      </c>
      <c r="N26" s="26">
        <f>Mei!T26</f>
        <v>1</v>
      </c>
      <c r="O26" s="26">
        <f t="shared" si="140"/>
        <v>1</v>
      </c>
      <c r="P26" s="25">
        <v>0</v>
      </c>
      <c r="Q26" s="25">
        <v>1</v>
      </c>
      <c r="R26" s="26">
        <f t="shared" ref="R26:R28" si="242">SUM(P26:Q26)</f>
        <v>1</v>
      </c>
      <c r="S26" s="26">
        <f t="shared" ref="S26:T26" si="243">SUM(M26+P26)</f>
        <v>0</v>
      </c>
      <c r="T26" s="26">
        <f t="shared" si="243"/>
        <v>2</v>
      </c>
      <c r="U26" s="27">
        <f t="shared" si="143"/>
        <v>2</v>
      </c>
      <c r="V26" s="28">
        <f>Mei!AB26</f>
        <v>1</v>
      </c>
      <c r="W26" s="28">
        <f>Mei!AC26</f>
        <v>2</v>
      </c>
      <c r="X26" s="26">
        <f t="shared" si="144"/>
        <v>3</v>
      </c>
      <c r="Y26" s="68">
        <v>0</v>
      </c>
      <c r="Z26" s="59">
        <v>0</v>
      </c>
      <c r="AA26" s="26">
        <f t="shared" si="145"/>
        <v>0</v>
      </c>
      <c r="AB26" s="26">
        <f t="shared" ref="AB26:AC26" si="244">SUM(V26+Y26)</f>
        <v>1</v>
      </c>
      <c r="AC26" s="26">
        <f t="shared" si="244"/>
        <v>2</v>
      </c>
      <c r="AD26" s="27">
        <f t="shared" si="147"/>
        <v>3</v>
      </c>
      <c r="AE26" s="28">
        <f>Mei!AK26</f>
        <v>66</v>
      </c>
      <c r="AF26" s="28">
        <f>Mei!AL26</f>
        <v>184</v>
      </c>
      <c r="AG26" s="26">
        <f t="shared" si="148"/>
        <v>250</v>
      </c>
      <c r="AH26" s="25">
        <v>17</v>
      </c>
      <c r="AI26" s="25">
        <v>52</v>
      </c>
      <c r="AJ26" s="26">
        <f t="shared" si="149"/>
        <v>69</v>
      </c>
      <c r="AK26" s="26">
        <f t="shared" ref="AK26:AL26" si="245">SUM(AE26+AH26)</f>
        <v>83</v>
      </c>
      <c r="AL26" s="26">
        <f t="shared" si="245"/>
        <v>236</v>
      </c>
      <c r="AM26" s="27">
        <f t="shared" si="151"/>
        <v>319</v>
      </c>
      <c r="AN26" s="30">
        <f>Mei!AT26</f>
        <v>34</v>
      </c>
      <c r="AO26" s="26">
        <f>Mei!AU26</f>
        <v>80</v>
      </c>
      <c r="AP26" s="26">
        <f t="shared" si="152"/>
        <v>114</v>
      </c>
      <c r="AQ26" s="25">
        <v>17</v>
      </c>
      <c r="AR26" s="25">
        <v>36</v>
      </c>
      <c r="AS26" s="26">
        <f t="shared" si="153"/>
        <v>53</v>
      </c>
      <c r="AT26" s="26">
        <f t="shared" ref="AT26:AU26" si="246">SUM(AN26+AQ26)</f>
        <v>51</v>
      </c>
      <c r="AU26" s="26">
        <f t="shared" si="246"/>
        <v>116</v>
      </c>
      <c r="AV26" s="27">
        <f t="shared" si="155"/>
        <v>167</v>
      </c>
      <c r="AW26" s="28">
        <f>Mei!BC26</f>
        <v>0</v>
      </c>
      <c r="AX26" s="28">
        <f>Mei!BD26</f>
        <v>0</v>
      </c>
      <c r="AY26" s="26">
        <f t="shared" si="156"/>
        <v>0</v>
      </c>
      <c r="AZ26" s="25">
        <v>0</v>
      </c>
      <c r="BA26" s="25">
        <v>0</v>
      </c>
      <c r="BB26" s="26">
        <f t="shared" si="157"/>
        <v>0</v>
      </c>
      <c r="BC26" s="26">
        <f t="shared" ref="BC26:BD26" si="247">SUM(AW26+AZ26)</f>
        <v>0</v>
      </c>
      <c r="BD26" s="26">
        <f t="shared" si="247"/>
        <v>0</v>
      </c>
      <c r="BE26" s="27">
        <f t="shared" si="159"/>
        <v>0</v>
      </c>
      <c r="BF26" s="30">
        <f>Mei!BL26</f>
        <v>0</v>
      </c>
      <c r="BG26" s="26">
        <f>Mei!BM26</f>
        <v>0</v>
      </c>
      <c r="BH26" s="26">
        <f t="shared" si="160"/>
        <v>0</v>
      </c>
      <c r="BI26" s="48">
        <v>0</v>
      </c>
      <c r="BJ26" s="46">
        <v>0</v>
      </c>
      <c r="BK26" s="26">
        <f t="shared" si="161"/>
        <v>0</v>
      </c>
      <c r="BL26" s="26">
        <f t="shared" ref="BL26:BM26" si="248">SUM(BF26+BI26)</f>
        <v>0</v>
      </c>
      <c r="BM26" s="26">
        <f t="shared" si="248"/>
        <v>0</v>
      </c>
      <c r="BN26" s="27">
        <f t="shared" si="163"/>
        <v>0</v>
      </c>
      <c r="BO26" s="28">
        <f>Mei!BU26</f>
        <v>11</v>
      </c>
      <c r="BP26" s="28">
        <f>Mei!BV26</f>
        <v>15</v>
      </c>
      <c r="BQ26" s="26">
        <f t="shared" si="164"/>
        <v>26</v>
      </c>
      <c r="BR26" s="25">
        <v>1</v>
      </c>
      <c r="BS26" s="25">
        <v>4</v>
      </c>
      <c r="BT26" s="26">
        <f t="shared" si="165"/>
        <v>5</v>
      </c>
      <c r="BU26" s="26">
        <f t="shared" ref="BU26:BV26" si="249">SUM(BO26+BR26)</f>
        <v>12</v>
      </c>
      <c r="BV26" s="26">
        <f t="shared" si="249"/>
        <v>19</v>
      </c>
      <c r="BW26" s="27">
        <f t="shared" si="167"/>
        <v>31</v>
      </c>
      <c r="BX26" s="30">
        <f>Mei!CD26</f>
        <v>0</v>
      </c>
      <c r="BY26" s="26">
        <f>Mei!CE26</f>
        <v>0</v>
      </c>
      <c r="BZ26" s="26">
        <f t="shared" si="168"/>
        <v>0</v>
      </c>
      <c r="CA26" s="26"/>
      <c r="CB26" s="26"/>
      <c r="CC26" s="26">
        <f t="shared" si="169"/>
        <v>0</v>
      </c>
      <c r="CD26" s="26">
        <f t="shared" ref="CD26:CE26" si="250">SUM(BX26+CA26)</f>
        <v>0</v>
      </c>
      <c r="CE26" s="26">
        <f t="shared" si="250"/>
        <v>0</v>
      </c>
      <c r="CF26" s="27">
        <f t="shared" si="171"/>
        <v>0</v>
      </c>
      <c r="CG26" s="28">
        <f>Mei!CM26</f>
        <v>4</v>
      </c>
      <c r="CH26" s="28">
        <f>Mei!CN26</f>
        <v>8</v>
      </c>
      <c r="CI26" s="26">
        <f t="shared" si="172"/>
        <v>12</v>
      </c>
      <c r="CJ26" s="25">
        <v>0</v>
      </c>
      <c r="CK26" s="25">
        <v>0</v>
      </c>
      <c r="CL26" s="26">
        <f t="shared" si="173"/>
        <v>0</v>
      </c>
      <c r="CM26" s="26">
        <f t="shared" ref="CM26:CN26" si="251">SUM(CG26+CJ26)</f>
        <v>4</v>
      </c>
      <c r="CN26" s="26">
        <f t="shared" si="251"/>
        <v>8</v>
      </c>
      <c r="CO26" s="27">
        <f t="shared" si="175"/>
        <v>12</v>
      </c>
      <c r="CP26" s="31">
        <f ca="1">IFERROR(__xludf.DUMMYFUNCTION("""COMPUTED_VALUE"""),18)</f>
        <v>18</v>
      </c>
      <c r="CQ26" s="32">
        <f ca="1">IFERROR(__xludf.DUMMYFUNCTION("""COMPUTED_VALUE"""),38)</f>
        <v>38</v>
      </c>
      <c r="CR26" s="32">
        <f ca="1">IFERROR(__xludf.DUMMYFUNCTION("""COMPUTED_VALUE"""),56)</f>
        <v>56</v>
      </c>
      <c r="CS26" s="33">
        <f ca="1">IFERROR(__xludf.DUMMYFUNCTION("""COMPUTED_VALUE"""),3)</f>
        <v>3</v>
      </c>
      <c r="CT26" s="33">
        <f ca="1">IFERROR(__xludf.DUMMYFUNCTION("""COMPUTED_VALUE"""),6)</f>
        <v>6</v>
      </c>
      <c r="CU26" s="33">
        <f ca="1">IFERROR(__xludf.DUMMYFUNCTION("""COMPUTED_VALUE"""),9)</f>
        <v>9</v>
      </c>
      <c r="CV26" s="32">
        <f ca="1">IFERROR(__xludf.DUMMYFUNCTION("""COMPUTED_VALUE"""),21)</f>
        <v>21</v>
      </c>
      <c r="CW26" s="32">
        <f ca="1">IFERROR(__xludf.DUMMYFUNCTION("""COMPUTED_VALUE"""),44)</f>
        <v>44</v>
      </c>
      <c r="CX26" s="34">
        <f ca="1">IFERROR(__xludf.DUMMYFUNCTION("""COMPUTED_VALUE"""),65)</f>
        <v>65</v>
      </c>
      <c r="CY26" s="28">
        <f>Mei!DE26</f>
        <v>0</v>
      </c>
      <c r="CZ26" s="28">
        <f>Mei!DF26</f>
        <v>0</v>
      </c>
      <c r="DA26" s="26">
        <f t="shared" si="176"/>
        <v>0</v>
      </c>
      <c r="DB26" s="25">
        <v>0</v>
      </c>
      <c r="DC26" s="25">
        <v>0</v>
      </c>
      <c r="DD26" s="26">
        <f t="shared" si="177"/>
        <v>0</v>
      </c>
      <c r="DE26" s="26">
        <f t="shared" ref="DE26:DF26" si="252">SUM(CY26+DB26)</f>
        <v>0</v>
      </c>
      <c r="DF26" s="26">
        <f t="shared" si="252"/>
        <v>0</v>
      </c>
      <c r="DG26" s="27">
        <f t="shared" si="179"/>
        <v>0</v>
      </c>
      <c r="DH26" s="30">
        <f>Mei!DN26</f>
        <v>14</v>
      </c>
      <c r="DI26" s="26">
        <f>Mei!DO26</f>
        <v>33</v>
      </c>
      <c r="DJ26" s="26">
        <f t="shared" si="180"/>
        <v>47</v>
      </c>
      <c r="DK26" s="66">
        <v>5</v>
      </c>
      <c r="DL26" s="67">
        <v>18</v>
      </c>
      <c r="DM26" s="26">
        <f t="shared" si="181"/>
        <v>23</v>
      </c>
      <c r="DN26" s="26">
        <f t="shared" ref="DN26:DO26" si="253">SUM(DH26+DK26)</f>
        <v>19</v>
      </c>
      <c r="DO26" s="26">
        <f t="shared" si="253"/>
        <v>51</v>
      </c>
      <c r="DP26" s="27">
        <f t="shared" si="183"/>
        <v>70</v>
      </c>
      <c r="DQ26" s="28">
        <f>Mei!DW26</f>
        <v>43</v>
      </c>
      <c r="DR26" s="28">
        <f>Mei!DX26</f>
        <v>62</v>
      </c>
      <c r="DS26" s="26">
        <f t="shared" si="184"/>
        <v>105</v>
      </c>
      <c r="DT26" s="68">
        <v>9</v>
      </c>
      <c r="DU26" s="59">
        <v>42</v>
      </c>
      <c r="DV26" s="26">
        <f t="shared" si="185"/>
        <v>51</v>
      </c>
      <c r="DW26" s="26">
        <f t="shared" ref="DW26:DX26" si="254">SUM(DQ26+DT26)</f>
        <v>52</v>
      </c>
      <c r="DX26" s="26">
        <f t="shared" si="254"/>
        <v>104</v>
      </c>
      <c r="DY26" s="27">
        <f t="shared" si="187"/>
        <v>156</v>
      </c>
      <c r="DZ26" s="30">
        <f>Mei!EF26</f>
        <v>25</v>
      </c>
      <c r="EA26" s="26">
        <f>Mei!EG26</f>
        <v>37</v>
      </c>
      <c r="EB26" s="26">
        <f t="shared" si="188"/>
        <v>62</v>
      </c>
      <c r="EC26" s="25">
        <v>3</v>
      </c>
      <c r="ED26" s="25">
        <v>11</v>
      </c>
      <c r="EE26" s="26">
        <f t="shared" si="189"/>
        <v>14</v>
      </c>
      <c r="EF26" s="26">
        <f t="shared" ref="EF26:EG26" si="255">SUM(DZ26+EC26)</f>
        <v>28</v>
      </c>
      <c r="EG26" s="26">
        <f t="shared" si="255"/>
        <v>48</v>
      </c>
      <c r="EH26" s="27">
        <f t="shared" si="191"/>
        <v>76</v>
      </c>
      <c r="EI26" s="30">
        <f>Mei!EO26</f>
        <v>71</v>
      </c>
      <c r="EJ26" s="26">
        <f>April!EP26</f>
        <v>109</v>
      </c>
      <c r="EK26" s="26">
        <f t="shared" si="192"/>
        <v>180</v>
      </c>
      <c r="EL26" s="25">
        <v>8</v>
      </c>
      <c r="EM26" s="25">
        <v>33</v>
      </c>
      <c r="EN26" s="26">
        <f t="shared" si="193"/>
        <v>41</v>
      </c>
      <c r="EO26" s="26">
        <f t="shared" ref="EO26:EP26" si="256">SUM(EI26+EL26)</f>
        <v>79</v>
      </c>
      <c r="EP26" s="26">
        <f t="shared" si="256"/>
        <v>142</v>
      </c>
      <c r="EQ26" s="27">
        <f t="shared" si="195"/>
        <v>221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24">
        <f>Mei!J27</f>
        <v>0</v>
      </c>
      <c r="E27" s="25">
        <f>Mei!K27</f>
        <v>0</v>
      </c>
      <c r="F27" s="26">
        <f t="shared" si="136"/>
        <v>0</v>
      </c>
      <c r="G27" s="68">
        <v>0</v>
      </c>
      <c r="H27" s="59">
        <v>0</v>
      </c>
      <c r="I27" s="26">
        <f t="shared" si="137"/>
        <v>0</v>
      </c>
      <c r="J27" s="26">
        <f t="shared" ref="J27:K27" si="257">SUM(D27+G27)</f>
        <v>0</v>
      </c>
      <c r="K27" s="26">
        <f t="shared" si="257"/>
        <v>0</v>
      </c>
      <c r="L27" s="27">
        <f t="shared" si="139"/>
        <v>0</v>
      </c>
      <c r="M27" s="28">
        <f>Mei!S27</f>
        <v>0</v>
      </c>
      <c r="N27" s="26">
        <f>Mei!T27</f>
        <v>1</v>
      </c>
      <c r="O27" s="26">
        <f t="shared" si="140"/>
        <v>1</v>
      </c>
      <c r="P27" s="25">
        <v>0</v>
      </c>
      <c r="Q27" s="25">
        <v>1</v>
      </c>
      <c r="R27" s="26">
        <f t="shared" si="242"/>
        <v>1</v>
      </c>
      <c r="S27" s="26">
        <f t="shared" ref="S27:T27" si="258">SUM(M27+P27)</f>
        <v>0</v>
      </c>
      <c r="T27" s="26">
        <f t="shared" si="258"/>
        <v>2</v>
      </c>
      <c r="U27" s="27">
        <f t="shared" si="143"/>
        <v>2</v>
      </c>
      <c r="V27" s="28">
        <f>Mei!AB27</f>
        <v>4</v>
      </c>
      <c r="W27" s="28">
        <f>Mei!AC27</f>
        <v>4</v>
      </c>
      <c r="X27" s="26">
        <f t="shared" si="144"/>
        <v>8</v>
      </c>
      <c r="Y27" s="68">
        <v>0</v>
      </c>
      <c r="Z27" s="59">
        <v>0</v>
      </c>
      <c r="AA27" s="26">
        <f t="shared" si="145"/>
        <v>0</v>
      </c>
      <c r="AB27" s="26">
        <f t="shared" ref="AB27:AC27" si="259">SUM(V27+Y27)</f>
        <v>4</v>
      </c>
      <c r="AC27" s="26">
        <f t="shared" si="259"/>
        <v>4</v>
      </c>
      <c r="AD27" s="27">
        <f t="shared" si="147"/>
        <v>8</v>
      </c>
      <c r="AE27" s="28">
        <f>Mei!AK27</f>
        <v>59</v>
      </c>
      <c r="AF27" s="28">
        <f>Mei!AL27</f>
        <v>143</v>
      </c>
      <c r="AG27" s="26">
        <f t="shared" si="148"/>
        <v>202</v>
      </c>
      <c r="AH27" s="25">
        <v>20</v>
      </c>
      <c r="AI27" s="25">
        <v>86</v>
      </c>
      <c r="AJ27" s="26">
        <f t="shared" si="149"/>
        <v>106</v>
      </c>
      <c r="AK27" s="26">
        <f t="shared" ref="AK27:AL27" si="260">SUM(AE27+AH27)</f>
        <v>79</v>
      </c>
      <c r="AL27" s="26">
        <f t="shared" si="260"/>
        <v>229</v>
      </c>
      <c r="AM27" s="27">
        <f t="shared" si="151"/>
        <v>308</v>
      </c>
      <c r="AN27" s="30">
        <f>Mei!AT27</f>
        <v>9</v>
      </c>
      <c r="AO27" s="26">
        <f>Mei!AU27</f>
        <v>9</v>
      </c>
      <c r="AP27" s="26">
        <f t="shared" si="152"/>
        <v>18</v>
      </c>
      <c r="AQ27" s="25">
        <v>1</v>
      </c>
      <c r="AR27" s="25">
        <v>3</v>
      </c>
      <c r="AS27" s="26">
        <f t="shared" si="153"/>
        <v>4</v>
      </c>
      <c r="AT27" s="26">
        <f t="shared" ref="AT27:AU27" si="261">SUM(AN27+AQ27)</f>
        <v>10</v>
      </c>
      <c r="AU27" s="26">
        <f t="shared" si="261"/>
        <v>12</v>
      </c>
      <c r="AV27" s="27">
        <f t="shared" si="155"/>
        <v>22</v>
      </c>
      <c r="AW27" s="28">
        <f>Mei!BC27</f>
        <v>32</v>
      </c>
      <c r="AX27" s="28">
        <f>Mei!BD27</f>
        <v>34</v>
      </c>
      <c r="AY27" s="26">
        <f t="shared" si="156"/>
        <v>66</v>
      </c>
      <c r="AZ27" s="25">
        <v>0</v>
      </c>
      <c r="BA27" s="25">
        <v>0</v>
      </c>
      <c r="BB27" s="26">
        <f t="shared" si="157"/>
        <v>0</v>
      </c>
      <c r="BC27" s="26">
        <f t="shared" ref="BC27:BD27" si="262">SUM(AW27+AZ27)</f>
        <v>32</v>
      </c>
      <c r="BD27" s="26">
        <f t="shared" si="262"/>
        <v>34</v>
      </c>
      <c r="BE27" s="27">
        <f t="shared" si="159"/>
        <v>66</v>
      </c>
      <c r="BF27" s="30">
        <f>Mei!BL27</f>
        <v>0</v>
      </c>
      <c r="BG27" s="26">
        <f>Mei!BM27</f>
        <v>0</v>
      </c>
      <c r="BH27" s="26">
        <f t="shared" si="160"/>
        <v>0</v>
      </c>
      <c r="BI27" s="48">
        <v>0</v>
      </c>
      <c r="BJ27" s="46">
        <v>0</v>
      </c>
      <c r="BK27" s="26">
        <f t="shared" si="161"/>
        <v>0</v>
      </c>
      <c r="BL27" s="26">
        <f t="shared" ref="BL27:BM27" si="263">SUM(BF27+BI27)</f>
        <v>0</v>
      </c>
      <c r="BM27" s="26">
        <f t="shared" si="263"/>
        <v>0</v>
      </c>
      <c r="BN27" s="27">
        <f t="shared" si="163"/>
        <v>0</v>
      </c>
      <c r="BO27" s="28">
        <f>Mei!BU27</f>
        <v>4</v>
      </c>
      <c r="BP27" s="28">
        <f>Mei!BV27</f>
        <v>2</v>
      </c>
      <c r="BQ27" s="26">
        <f t="shared" si="164"/>
        <v>6</v>
      </c>
      <c r="BR27" s="25">
        <v>0</v>
      </c>
      <c r="BS27" s="25">
        <v>2</v>
      </c>
      <c r="BT27" s="26">
        <f t="shared" si="165"/>
        <v>2</v>
      </c>
      <c r="BU27" s="26">
        <f t="shared" ref="BU27:BV27" si="264">SUM(BO27+BR27)</f>
        <v>4</v>
      </c>
      <c r="BV27" s="26">
        <f t="shared" si="264"/>
        <v>4</v>
      </c>
      <c r="BW27" s="27">
        <f t="shared" si="167"/>
        <v>8</v>
      </c>
      <c r="BX27" s="30">
        <f>Mei!CD27</f>
        <v>9</v>
      </c>
      <c r="BY27" s="26">
        <f>Mei!CE27</f>
        <v>12</v>
      </c>
      <c r="BZ27" s="26">
        <f t="shared" si="168"/>
        <v>21</v>
      </c>
      <c r="CA27" s="25">
        <v>2</v>
      </c>
      <c r="CB27" s="25">
        <v>1</v>
      </c>
      <c r="CC27" s="26">
        <f t="shared" si="169"/>
        <v>3</v>
      </c>
      <c r="CD27" s="26">
        <f t="shared" ref="CD27:CE27" si="265">SUM(BX27+CA27)</f>
        <v>11</v>
      </c>
      <c r="CE27" s="26">
        <f t="shared" si="265"/>
        <v>13</v>
      </c>
      <c r="CF27" s="27">
        <f t="shared" si="171"/>
        <v>24</v>
      </c>
      <c r="CG27" s="28">
        <f>Mei!CM27</f>
        <v>0</v>
      </c>
      <c r="CH27" s="28">
        <f>Mei!CN27</f>
        <v>4</v>
      </c>
      <c r="CI27" s="26">
        <f t="shared" si="172"/>
        <v>4</v>
      </c>
      <c r="CJ27" s="25">
        <v>0</v>
      </c>
      <c r="CK27" s="25">
        <v>0</v>
      </c>
      <c r="CL27" s="26">
        <f t="shared" si="173"/>
        <v>0</v>
      </c>
      <c r="CM27" s="26">
        <f t="shared" ref="CM27:CN27" si="266">SUM(CG27+CJ27)</f>
        <v>0</v>
      </c>
      <c r="CN27" s="26">
        <f t="shared" si="266"/>
        <v>4</v>
      </c>
      <c r="CO27" s="27">
        <f t="shared" si="175"/>
        <v>4</v>
      </c>
      <c r="CP27" s="31">
        <f ca="1">IFERROR(__xludf.DUMMYFUNCTION("""COMPUTED_VALUE"""),51)</f>
        <v>51</v>
      </c>
      <c r="CQ27" s="32">
        <f ca="1">IFERROR(__xludf.DUMMYFUNCTION("""COMPUTED_VALUE"""),78)</f>
        <v>78</v>
      </c>
      <c r="CR27" s="32">
        <f ca="1">IFERROR(__xludf.DUMMYFUNCTION("""COMPUTED_VALUE"""),129)</f>
        <v>129</v>
      </c>
      <c r="CS27" s="33">
        <f ca="1">IFERROR(__xludf.DUMMYFUNCTION("""COMPUTED_VALUE"""),6)</f>
        <v>6</v>
      </c>
      <c r="CT27" s="33">
        <f ca="1">IFERROR(__xludf.DUMMYFUNCTION("""COMPUTED_VALUE"""),11)</f>
        <v>11</v>
      </c>
      <c r="CU27" s="33">
        <f ca="1">IFERROR(__xludf.DUMMYFUNCTION("""COMPUTED_VALUE"""),17)</f>
        <v>17</v>
      </c>
      <c r="CV27" s="32">
        <f ca="1">IFERROR(__xludf.DUMMYFUNCTION("""COMPUTED_VALUE"""),57)</f>
        <v>57</v>
      </c>
      <c r="CW27" s="32">
        <f ca="1">IFERROR(__xludf.DUMMYFUNCTION("""COMPUTED_VALUE"""),89)</f>
        <v>89</v>
      </c>
      <c r="CX27" s="34">
        <f ca="1">IFERROR(__xludf.DUMMYFUNCTION("""COMPUTED_VALUE"""),146)</f>
        <v>146</v>
      </c>
      <c r="CY27" s="28">
        <f>Mei!DE27</f>
        <v>4</v>
      </c>
      <c r="CZ27" s="28">
        <f>Mei!DF27</f>
        <v>10</v>
      </c>
      <c r="DA27" s="26">
        <f t="shared" si="176"/>
        <v>14</v>
      </c>
      <c r="DB27" s="25">
        <v>5</v>
      </c>
      <c r="DC27" s="25">
        <v>0</v>
      </c>
      <c r="DD27" s="26">
        <f t="shared" si="177"/>
        <v>5</v>
      </c>
      <c r="DE27" s="26">
        <f t="shared" ref="DE27:DF27" si="267">SUM(CY27+DB27)</f>
        <v>9</v>
      </c>
      <c r="DF27" s="26">
        <f t="shared" si="267"/>
        <v>10</v>
      </c>
      <c r="DG27" s="27">
        <f t="shared" si="179"/>
        <v>19</v>
      </c>
      <c r="DH27" s="30">
        <f>Mei!DN27</f>
        <v>28</v>
      </c>
      <c r="DI27" s="26">
        <f>Mei!DO27</f>
        <v>40</v>
      </c>
      <c r="DJ27" s="26">
        <f t="shared" si="180"/>
        <v>68</v>
      </c>
      <c r="DK27" s="66">
        <v>7</v>
      </c>
      <c r="DL27" s="67">
        <v>9</v>
      </c>
      <c r="DM27" s="26">
        <f t="shared" si="181"/>
        <v>16</v>
      </c>
      <c r="DN27" s="26">
        <f t="shared" ref="DN27:DO27" si="268">SUM(DH27+DK27)</f>
        <v>35</v>
      </c>
      <c r="DO27" s="26">
        <f t="shared" si="268"/>
        <v>49</v>
      </c>
      <c r="DP27" s="27">
        <f t="shared" si="183"/>
        <v>84</v>
      </c>
      <c r="DQ27" s="28">
        <f>Mei!DW27</f>
        <v>40</v>
      </c>
      <c r="DR27" s="28">
        <f>Mei!DX27</f>
        <v>54</v>
      </c>
      <c r="DS27" s="26">
        <f t="shared" si="184"/>
        <v>94</v>
      </c>
      <c r="DT27" s="68">
        <v>3</v>
      </c>
      <c r="DU27" s="59">
        <v>3</v>
      </c>
      <c r="DV27" s="26">
        <f t="shared" si="185"/>
        <v>6</v>
      </c>
      <c r="DW27" s="26">
        <f t="shared" ref="DW27:DX27" si="269">SUM(DQ27+DT27)</f>
        <v>43</v>
      </c>
      <c r="DX27" s="26">
        <f t="shared" si="269"/>
        <v>57</v>
      </c>
      <c r="DY27" s="27">
        <f t="shared" si="187"/>
        <v>100</v>
      </c>
      <c r="DZ27" s="30">
        <f>Mei!EF27</f>
        <v>9</v>
      </c>
      <c r="EA27" s="26">
        <f>Mei!EG27</f>
        <v>10</v>
      </c>
      <c r="EB27" s="26">
        <f t="shared" si="188"/>
        <v>19</v>
      </c>
      <c r="EC27" s="25">
        <v>1</v>
      </c>
      <c r="ED27" s="25">
        <v>4</v>
      </c>
      <c r="EE27" s="26">
        <f t="shared" si="189"/>
        <v>5</v>
      </c>
      <c r="EF27" s="26">
        <f t="shared" ref="EF27:EG27" si="270">SUM(DZ27+EC27)</f>
        <v>10</v>
      </c>
      <c r="EG27" s="26">
        <f t="shared" si="270"/>
        <v>14</v>
      </c>
      <c r="EH27" s="27">
        <f t="shared" si="191"/>
        <v>24</v>
      </c>
      <c r="EI27" s="30">
        <f>Mei!EO27</f>
        <v>42</v>
      </c>
      <c r="EJ27" s="26">
        <f>April!EP27</f>
        <v>47</v>
      </c>
      <c r="EK27" s="26">
        <f t="shared" si="192"/>
        <v>89</v>
      </c>
      <c r="EL27" s="25">
        <v>5</v>
      </c>
      <c r="EM27" s="25">
        <v>7</v>
      </c>
      <c r="EN27" s="26">
        <f t="shared" si="193"/>
        <v>12</v>
      </c>
      <c r="EO27" s="26">
        <f t="shared" ref="EO27:EP27" si="271">SUM(EI27+EL27)</f>
        <v>47</v>
      </c>
      <c r="EP27" s="26">
        <f t="shared" si="271"/>
        <v>54</v>
      </c>
      <c r="EQ27" s="27">
        <f t="shared" si="195"/>
        <v>101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24">
        <f>Mei!J28</f>
        <v>0</v>
      </c>
      <c r="E28" s="25">
        <f>Mei!K28</f>
        <v>0</v>
      </c>
      <c r="F28" s="26">
        <f t="shared" si="136"/>
        <v>0</v>
      </c>
      <c r="G28" s="68">
        <v>0</v>
      </c>
      <c r="H28" s="59">
        <v>0</v>
      </c>
      <c r="I28" s="26">
        <f t="shared" si="137"/>
        <v>0</v>
      </c>
      <c r="J28" s="26">
        <f t="shared" ref="J28:K28" si="272">SUM(D28+G28)</f>
        <v>0</v>
      </c>
      <c r="K28" s="26">
        <f t="shared" si="272"/>
        <v>0</v>
      </c>
      <c r="L28" s="27">
        <f t="shared" si="139"/>
        <v>0</v>
      </c>
      <c r="M28" s="28">
        <f>Mei!S28</f>
        <v>0</v>
      </c>
      <c r="N28" s="26">
        <f>Mei!T28</f>
        <v>0</v>
      </c>
      <c r="O28" s="26">
        <f t="shared" si="140"/>
        <v>0</v>
      </c>
      <c r="P28" s="26"/>
      <c r="Q28" s="25">
        <v>0</v>
      </c>
      <c r="R28" s="26">
        <f t="shared" si="242"/>
        <v>0</v>
      </c>
      <c r="S28" s="26">
        <f t="shared" ref="S28:T28" si="273">SUM(M28+P28)</f>
        <v>0</v>
      </c>
      <c r="T28" s="26">
        <f t="shared" si="273"/>
        <v>0</v>
      </c>
      <c r="U28" s="27">
        <f t="shared" si="143"/>
        <v>0</v>
      </c>
      <c r="V28" s="28">
        <f>Mei!AB28</f>
        <v>4</v>
      </c>
      <c r="W28" s="28">
        <f>Mei!AC28</f>
        <v>4</v>
      </c>
      <c r="X28" s="26">
        <f t="shared" si="144"/>
        <v>8</v>
      </c>
      <c r="Y28" s="68">
        <v>0</v>
      </c>
      <c r="Z28" s="59">
        <v>0</v>
      </c>
      <c r="AA28" s="26">
        <f t="shared" si="145"/>
        <v>0</v>
      </c>
      <c r="AB28" s="26">
        <f t="shared" ref="AB28:AC28" si="274">SUM(V28+Y28)</f>
        <v>4</v>
      </c>
      <c r="AC28" s="26">
        <f t="shared" si="274"/>
        <v>4</v>
      </c>
      <c r="AD28" s="27">
        <f t="shared" si="147"/>
        <v>8</v>
      </c>
      <c r="AE28" s="28">
        <f>Mei!AK28</f>
        <v>59</v>
      </c>
      <c r="AF28" s="28">
        <f>Mei!AL28</f>
        <v>143</v>
      </c>
      <c r="AG28" s="26">
        <f t="shared" si="148"/>
        <v>202</v>
      </c>
      <c r="AH28" s="25">
        <v>20</v>
      </c>
      <c r="AI28" s="25">
        <v>86</v>
      </c>
      <c r="AJ28" s="26">
        <f t="shared" si="149"/>
        <v>106</v>
      </c>
      <c r="AK28" s="26">
        <f t="shared" ref="AK28:AL28" si="275">SUM(AE28+AH28)</f>
        <v>79</v>
      </c>
      <c r="AL28" s="26">
        <f t="shared" si="275"/>
        <v>229</v>
      </c>
      <c r="AM28" s="27">
        <f t="shared" si="151"/>
        <v>308</v>
      </c>
      <c r="AN28" s="30">
        <f>Mei!AT28</f>
        <v>9</v>
      </c>
      <c r="AO28" s="26">
        <f>Mei!AU28</f>
        <v>9</v>
      </c>
      <c r="AP28" s="26">
        <f t="shared" si="152"/>
        <v>18</v>
      </c>
      <c r="AQ28" s="25">
        <v>1</v>
      </c>
      <c r="AR28" s="25">
        <v>3</v>
      </c>
      <c r="AS28" s="26">
        <f t="shared" si="153"/>
        <v>4</v>
      </c>
      <c r="AT28" s="26">
        <f t="shared" ref="AT28:AU28" si="276">SUM(AN28+AQ28)</f>
        <v>10</v>
      </c>
      <c r="AU28" s="26">
        <f t="shared" si="276"/>
        <v>12</v>
      </c>
      <c r="AV28" s="27">
        <f t="shared" si="155"/>
        <v>22</v>
      </c>
      <c r="AW28" s="28">
        <f>Mei!BC28</f>
        <v>0</v>
      </c>
      <c r="AX28" s="28">
        <f>Mei!BD28</f>
        <v>0</v>
      </c>
      <c r="AY28" s="26">
        <f t="shared" si="156"/>
        <v>0</v>
      </c>
      <c r="AZ28" s="25">
        <v>0</v>
      </c>
      <c r="BA28" s="25">
        <v>0</v>
      </c>
      <c r="BB28" s="26">
        <f t="shared" si="157"/>
        <v>0</v>
      </c>
      <c r="BC28" s="26">
        <f t="shared" ref="BC28:BD28" si="277">SUM(AW28+AZ28)</f>
        <v>0</v>
      </c>
      <c r="BD28" s="26">
        <f t="shared" si="277"/>
        <v>0</v>
      </c>
      <c r="BE28" s="27">
        <f t="shared" si="159"/>
        <v>0</v>
      </c>
      <c r="BF28" s="30">
        <f>Mei!BL28</f>
        <v>3</v>
      </c>
      <c r="BG28" s="26">
        <f>Mei!BM28</f>
        <v>3</v>
      </c>
      <c r="BH28" s="26">
        <f t="shared" si="160"/>
        <v>6</v>
      </c>
      <c r="BI28" s="48">
        <v>0</v>
      </c>
      <c r="BJ28" s="46">
        <v>2</v>
      </c>
      <c r="BK28" s="26">
        <f t="shared" si="161"/>
        <v>2</v>
      </c>
      <c r="BL28" s="26">
        <f t="shared" ref="BL28:BM28" si="278">SUM(BF28+BI28)</f>
        <v>3</v>
      </c>
      <c r="BM28" s="26">
        <f t="shared" si="278"/>
        <v>5</v>
      </c>
      <c r="BN28" s="27">
        <f t="shared" si="163"/>
        <v>8</v>
      </c>
      <c r="BO28" s="28">
        <f>Mei!BU28</f>
        <v>3</v>
      </c>
      <c r="BP28" s="28">
        <f>Mei!BV28</f>
        <v>1</v>
      </c>
      <c r="BQ28" s="26">
        <f t="shared" si="164"/>
        <v>4</v>
      </c>
      <c r="BR28" s="25">
        <v>0</v>
      </c>
      <c r="BS28" s="25">
        <v>2</v>
      </c>
      <c r="BT28" s="26">
        <f t="shared" si="165"/>
        <v>2</v>
      </c>
      <c r="BU28" s="26">
        <f t="shared" ref="BU28:BV28" si="279">SUM(BO28+BR28)</f>
        <v>3</v>
      </c>
      <c r="BV28" s="26">
        <f t="shared" si="279"/>
        <v>3</v>
      </c>
      <c r="BW28" s="27">
        <f t="shared" si="167"/>
        <v>6</v>
      </c>
      <c r="BX28" s="30">
        <f>Mei!CD28</f>
        <v>9</v>
      </c>
      <c r="BY28" s="26">
        <f>Mei!CE28</f>
        <v>12</v>
      </c>
      <c r="BZ28" s="26">
        <f t="shared" si="168"/>
        <v>21</v>
      </c>
      <c r="CA28" s="25">
        <v>2</v>
      </c>
      <c r="CB28" s="25">
        <v>1</v>
      </c>
      <c r="CC28" s="26">
        <f t="shared" si="169"/>
        <v>3</v>
      </c>
      <c r="CD28" s="26">
        <f t="shared" ref="CD28:CE28" si="280">SUM(BX28+CA28)</f>
        <v>11</v>
      </c>
      <c r="CE28" s="26">
        <f t="shared" si="280"/>
        <v>13</v>
      </c>
      <c r="CF28" s="27">
        <f t="shared" si="171"/>
        <v>24</v>
      </c>
      <c r="CG28" s="28">
        <f>Mei!CM28</f>
        <v>0</v>
      </c>
      <c r="CH28" s="28">
        <f>Mei!CN28</f>
        <v>4</v>
      </c>
      <c r="CI28" s="26">
        <f t="shared" si="172"/>
        <v>4</v>
      </c>
      <c r="CJ28" s="25">
        <v>0</v>
      </c>
      <c r="CK28" s="25">
        <v>0</v>
      </c>
      <c r="CL28" s="26">
        <f t="shared" si="173"/>
        <v>0</v>
      </c>
      <c r="CM28" s="26">
        <f t="shared" ref="CM28:CN28" si="281">SUM(CG28+CJ28)</f>
        <v>0</v>
      </c>
      <c r="CN28" s="26">
        <f t="shared" si="281"/>
        <v>4</v>
      </c>
      <c r="CO28" s="27">
        <f t="shared" si="175"/>
        <v>4</v>
      </c>
      <c r="CP28" s="31">
        <f ca="1">IFERROR(__xludf.DUMMYFUNCTION("""COMPUTED_VALUE"""),51)</f>
        <v>51</v>
      </c>
      <c r="CQ28" s="32">
        <f ca="1">IFERROR(__xludf.DUMMYFUNCTION("""COMPUTED_VALUE"""),78)</f>
        <v>78</v>
      </c>
      <c r="CR28" s="32">
        <f ca="1">IFERROR(__xludf.DUMMYFUNCTION("""COMPUTED_VALUE"""),129)</f>
        <v>129</v>
      </c>
      <c r="CS28" s="33">
        <f ca="1">IFERROR(__xludf.DUMMYFUNCTION("""COMPUTED_VALUE"""),6)</f>
        <v>6</v>
      </c>
      <c r="CT28" s="33">
        <f ca="1">IFERROR(__xludf.DUMMYFUNCTION("""COMPUTED_VALUE"""),11)</f>
        <v>11</v>
      </c>
      <c r="CU28" s="33">
        <f ca="1">IFERROR(__xludf.DUMMYFUNCTION("""COMPUTED_VALUE"""),17)</f>
        <v>17</v>
      </c>
      <c r="CV28" s="32">
        <f ca="1">IFERROR(__xludf.DUMMYFUNCTION("""COMPUTED_VALUE"""),57)</f>
        <v>57</v>
      </c>
      <c r="CW28" s="32">
        <f ca="1">IFERROR(__xludf.DUMMYFUNCTION("""COMPUTED_VALUE"""),89)</f>
        <v>89</v>
      </c>
      <c r="CX28" s="34">
        <f ca="1">IFERROR(__xludf.DUMMYFUNCTION("""COMPUTED_VALUE"""),146)</f>
        <v>146</v>
      </c>
      <c r="CY28" s="28">
        <f>Mei!DE28</f>
        <v>4</v>
      </c>
      <c r="CZ28" s="28">
        <f>Mei!DF28</f>
        <v>10</v>
      </c>
      <c r="DA28" s="26">
        <f t="shared" si="176"/>
        <v>14</v>
      </c>
      <c r="DB28" s="25">
        <v>5</v>
      </c>
      <c r="DC28" s="25">
        <v>0</v>
      </c>
      <c r="DD28" s="26">
        <f t="shared" si="177"/>
        <v>5</v>
      </c>
      <c r="DE28" s="26">
        <f t="shared" ref="DE28:DF28" si="282">SUM(CY28+DB28)</f>
        <v>9</v>
      </c>
      <c r="DF28" s="26">
        <f t="shared" si="282"/>
        <v>10</v>
      </c>
      <c r="DG28" s="27">
        <f t="shared" si="179"/>
        <v>19</v>
      </c>
      <c r="DH28" s="30">
        <f>Mei!DN28</f>
        <v>33</v>
      </c>
      <c r="DI28" s="26">
        <f>Mei!DO28</f>
        <v>51</v>
      </c>
      <c r="DJ28" s="26">
        <f t="shared" si="180"/>
        <v>84</v>
      </c>
      <c r="DK28" s="66">
        <v>8</v>
      </c>
      <c r="DL28" s="67">
        <v>13</v>
      </c>
      <c r="DM28" s="26">
        <f t="shared" si="181"/>
        <v>21</v>
      </c>
      <c r="DN28" s="26">
        <f t="shared" ref="DN28:DO28" si="283">SUM(DH28+DK28)</f>
        <v>41</v>
      </c>
      <c r="DO28" s="26">
        <f t="shared" si="283"/>
        <v>64</v>
      </c>
      <c r="DP28" s="27">
        <f t="shared" si="183"/>
        <v>105</v>
      </c>
      <c r="DQ28" s="28">
        <f>Mei!DW28</f>
        <v>40</v>
      </c>
      <c r="DR28" s="28">
        <f>Mei!DX28</f>
        <v>54</v>
      </c>
      <c r="DS28" s="26">
        <f t="shared" si="184"/>
        <v>94</v>
      </c>
      <c r="DT28" s="68">
        <v>3</v>
      </c>
      <c r="DU28" s="59">
        <v>3</v>
      </c>
      <c r="DV28" s="26">
        <f t="shared" si="185"/>
        <v>6</v>
      </c>
      <c r="DW28" s="26">
        <f t="shared" ref="DW28:DX28" si="284">SUM(DQ28+DT28)</f>
        <v>43</v>
      </c>
      <c r="DX28" s="26">
        <f t="shared" si="284"/>
        <v>57</v>
      </c>
      <c r="DY28" s="27">
        <f t="shared" si="187"/>
        <v>100</v>
      </c>
      <c r="DZ28" s="30">
        <f>Mei!EF28</f>
        <v>9</v>
      </c>
      <c r="EA28" s="26">
        <f>Mei!EG28</f>
        <v>10</v>
      </c>
      <c r="EB28" s="26">
        <f t="shared" si="188"/>
        <v>19</v>
      </c>
      <c r="EC28" s="25">
        <v>1</v>
      </c>
      <c r="ED28" s="25">
        <v>4</v>
      </c>
      <c r="EE28" s="26">
        <f t="shared" si="189"/>
        <v>5</v>
      </c>
      <c r="EF28" s="26">
        <f t="shared" ref="EF28:EG28" si="285">SUM(DZ28+EC28)</f>
        <v>10</v>
      </c>
      <c r="EG28" s="26">
        <f t="shared" si="285"/>
        <v>14</v>
      </c>
      <c r="EH28" s="27">
        <f t="shared" si="191"/>
        <v>24</v>
      </c>
      <c r="EI28" s="30">
        <f>Mei!EO28</f>
        <v>42</v>
      </c>
      <c r="EJ28" s="26">
        <f>April!EP28</f>
        <v>43</v>
      </c>
      <c r="EK28" s="26">
        <f t="shared" si="192"/>
        <v>85</v>
      </c>
      <c r="EL28" s="25">
        <v>5</v>
      </c>
      <c r="EM28" s="25">
        <v>7</v>
      </c>
      <c r="EN28" s="26">
        <f t="shared" si="193"/>
        <v>12</v>
      </c>
      <c r="EO28" s="26">
        <f t="shared" ref="EO28:EP28" si="286">SUM(EI28+EL28)</f>
        <v>47</v>
      </c>
      <c r="EP28" s="26">
        <f t="shared" si="286"/>
        <v>50</v>
      </c>
      <c r="EQ28" s="27">
        <f t="shared" si="195"/>
        <v>97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24">
        <f>Mei!J29</f>
        <v>43</v>
      </c>
      <c r="E29" s="25">
        <f>Mei!K29</f>
        <v>101</v>
      </c>
      <c r="F29" s="26">
        <f t="shared" si="136"/>
        <v>144</v>
      </c>
      <c r="G29" s="68">
        <v>7</v>
      </c>
      <c r="H29" s="59">
        <v>49</v>
      </c>
      <c r="I29" s="26">
        <f t="shared" si="137"/>
        <v>56</v>
      </c>
      <c r="J29" s="26">
        <f t="shared" ref="J29:K29" si="287">SUM(D29+G29)</f>
        <v>50</v>
      </c>
      <c r="K29" s="26">
        <f t="shared" si="287"/>
        <v>150</v>
      </c>
      <c r="L29" s="27">
        <f t="shared" si="139"/>
        <v>200</v>
      </c>
      <c r="M29" s="28">
        <f>Mei!S29</f>
        <v>26</v>
      </c>
      <c r="N29" s="26">
        <f>Mei!T29</f>
        <v>58</v>
      </c>
      <c r="O29" s="26">
        <f t="shared" si="140"/>
        <v>84</v>
      </c>
      <c r="P29" s="26"/>
      <c r="Q29" s="25">
        <v>13</v>
      </c>
      <c r="R29" s="25">
        <v>39</v>
      </c>
      <c r="S29" s="26">
        <f t="shared" ref="S29:T29" si="288">SUM(M29+P29)</f>
        <v>26</v>
      </c>
      <c r="T29" s="26">
        <f t="shared" si="288"/>
        <v>71</v>
      </c>
      <c r="U29" s="27">
        <f t="shared" si="143"/>
        <v>97</v>
      </c>
      <c r="V29" s="28">
        <f>Mei!AB29</f>
        <v>84</v>
      </c>
      <c r="W29" s="28">
        <f>Mei!AC29</f>
        <v>220</v>
      </c>
      <c r="X29" s="26">
        <f t="shared" si="144"/>
        <v>304</v>
      </c>
      <c r="Y29" s="68">
        <v>34</v>
      </c>
      <c r="Z29" s="59">
        <v>59</v>
      </c>
      <c r="AA29" s="26">
        <f t="shared" si="145"/>
        <v>93</v>
      </c>
      <c r="AB29" s="26">
        <f t="shared" ref="AB29:AC29" si="289">SUM(V29+Y29)</f>
        <v>118</v>
      </c>
      <c r="AC29" s="26">
        <f t="shared" si="289"/>
        <v>279</v>
      </c>
      <c r="AD29" s="27">
        <f t="shared" si="147"/>
        <v>397</v>
      </c>
      <c r="AE29" s="28">
        <f>Mei!AK29</f>
        <v>112</v>
      </c>
      <c r="AF29" s="28">
        <f>Mei!AL29</f>
        <v>298</v>
      </c>
      <c r="AG29" s="26">
        <f t="shared" si="148"/>
        <v>410</v>
      </c>
      <c r="AH29" s="25">
        <v>31</v>
      </c>
      <c r="AI29" s="25">
        <v>77</v>
      </c>
      <c r="AJ29" s="26">
        <f t="shared" si="149"/>
        <v>108</v>
      </c>
      <c r="AK29" s="26">
        <f t="shared" ref="AK29:AL29" si="290">SUM(AE29+AH29)</f>
        <v>143</v>
      </c>
      <c r="AL29" s="26">
        <f t="shared" si="290"/>
        <v>375</v>
      </c>
      <c r="AM29" s="27">
        <f t="shared" si="151"/>
        <v>518</v>
      </c>
      <c r="AN29" s="30">
        <f>Mei!AT29</f>
        <v>98</v>
      </c>
      <c r="AO29" s="26">
        <f>Mei!AU29</f>
        <v>274</v>
      </c>
      <c r="AP29" s="26">
        <f t="shared" si="152"/>
        <v>372</v>
      </c>
      <c r="AQ29" s="25">
        <v>42</v>
      </c>
      <c r="AR29" s="25">
        <v>114</v>
      </c>
      <c r="AS29" s="26">
        <f t="shared" si="153"/>
        <v>156</v>
      </c>
      <c r="AT29" s="26">
        <f t="shared" ref="AT29:AU29" si="291">SUM(AN29+AQ29)</f>
        <v>140</v>
      </c>
      <c r="AU29" s="26">
        <f t="shared" si="291"/>
        <v>388</v>
      </c>
      <c r="AV29" s="27">
        <f t="shared" si="155"/>
        <v>528</v>
      </c>
      <c r="AW29" s="28">
        <f>Mei!BC29</f>
        <v>216</v>
      </c>
      <c r="AX29" s="28">
        <f>Mei!BD29</f>
        <v>470</v>
      </c>
      <c r="AY29" s="26">
        <f t="shared" si="156"/>
        <v>686</v>
      </c>
      <c r="AZ29" s="25">
        <v>52</v>
      </c>
      <c r="BA29" s="25">
        <v>104</v>
      </c>
      <c r="BB29" s="26">
        <f t="shared" si="157"/>
        <v>156</v>
      </c>
      <c r="BC29" s="26">
        <f t="shared" ref="BC29:BD29" si="292">SUM(AW29+AZ29)</f>
        <v>268</v>
      </c>
      <c r="BD29" s="26">
        <f t="shared" si="292"/>
        <v>574</v>
      </c>
      <c r="BE29" s="27">
        <f t="shared" si="159"/>
        <v>842</v>
      </c>
      <c r="BF29" s="30">
        <f>Mei!BL29</f>
        <v>11</v>
      </c>
      <c r="BG29" s="26">
        <f>Mei!BM29</f>
        <v>51</v>
      </c>
      <c r="BH29" s="26">
        <f t="shared" si="160"/>
        <v>62</v>
      </c>
      <c r="BI29" s="48">
        <v>4</v>
      </c>
      <c r="BJ29" s="46">
        <v>30</v>
      </c>
      <c r="BK29" s="26">
        <f t="shared" si="161"/>
        <v>34</v>
      </c>
      <c r="BL29" s="26">
        <f t="shared" ref="BL29:BM29" si="293">SUM(BF29+BI29)</f>
        <v>15</v>
      </c>
      <c r="BM29" s="26">
        <f t="shared" si="293"/>
        <v>81</v>
      </c>
      <c r="BN29" s="27">
        <f t="shared" si="163"/>
        <v>96</v>
      </c>
      <c r="BO29" s="28">
        <f>Mei!BU29</f>
        <v>39</v>
      </c>
      <c r="BP29" s="28">
        <f>Mei!BV29</f>
        <v>96</v>
      </c>
      <c r="BQ29" s="26">
        <f t="shared" si="164"/>
        <v>135</v>
      </c>
      <c r="BR29" s="25">
        <v>9</v>
      </c>
      <c r="BS29" s="25">
        <v>18</v>
      </c>
      <c r="BT29" s="26">
        <f t="shared" si="165"/>
        <v>27</v>
      </c>
      <c r="BU29" s="26">
        <f t="shared" ref="BU29:BV29" si="294">SUM(BO29+BR29)</f>
        <v>48</v>
      </c>
      <c r="BV29" s="26">
        <f t="shared" si="294"/>
        <v>114</v>
      </c>
      <c r="BW29" s="27">
        <f t="shared" si="167"/>
        <v>162</v>
      </c>
      <c r="BX29" s="30">
        <f>Mei!CD29</f>
        <v>68</v>
      </c>
      <c r="BY29" s="26">
        <f>Mei!CE29</f>
        <v>164</v>
      </c>
      <c r="BZ29" s="26">
        <f t="shared" si="168"/>
        <v>232</v>
      </c>
      <c r="CA29" s="25">
        <v>26</v>
      </c>
      <c r="CB29" s="25">
        <v>59</v>
      </c>
      <c r="CC29" s="26">
        <f t="shared" si="169"/>
        <v>85</v>
      </c>
      <c r="CD29" s="26">
        <f t="shared" ref="CD29:CE29" si="295">SUM(BX29+CA29)</f>
        <v>94</v>
      </c>
      <c r="CE29" s="26">
        <f t="shared" si="295"/>
        <v>223</v>
      </c>
      <c r="CF29" s="27">
        <f t="shared" si="171"/>
        <v>317</v>
      </c>
      <c r="CG29" s="28">
        <f>Mei!CM29</f>
        <v>96</v>
      </c>
      <c r="CH29" s="28">
        <f>Mei!CN29</f>
        <v>294</v>
      </c>
      <c r="CI29" s="26">
        <f t="shared" si="172"/>
        <v>390</v>
      </c>
      <c r="CJ29" s="25">
        <v>19</v>
      </c>
      <c r="CK29" s="25">
        <v>48</v>
      </c>
      <c r="CL29" s="26">
        <f t="shared" si="173"/>
        <v>67</v>
      </c>
      <c r="CM29" s="26">
        <f t="shared" ref="CM29:CN29" si="296">SUM(CG29+CJ29)</f>
        <v>115</v>
      </c>
      <c r="CN29" s="26">
        <f t="shared" si="296"/>
        <v>342</v>
      </c>
      <c r="CO29" s="27">
        <f t="shared" si="175"/>
        <v>457</v>
      </c>
      <c r="CP29" s="31">
        <f ca="1">IFERROR(__xludf.DUMMYFUNCTION("""COMPUTED_VALUE"""),61)</f>
        <v>61</v>
      </c>
      <c r="CQ29" s="32">
        <f ca="1">IFERROR(__xludf.DUMMYFUNCTION("""COMPUTED_VALUE"""),121)</f>
        <v>121</v>
      </c>
      <c r="CR29" s="32">
        <f ca="1">IFERROR(__xludf.DUMMYFUNCTION("""COMPUTED_VALUE"""),182)</f>
        <v>182</v>
      </c>
      <c r="CS29" s="33">
        <f ca="1">IFERROR(__xludf.DUMMYFUNCTION("""COMPUTED_VALUE"""),6)</f>
        <v>6</v>
      </c>
      <c r="CT29" s="33">
        <f ca="1">IFERROR(__xludf.DUMMYFUNCTION("""COMPUTED_VALUE"""),29)</f>
        <v>29</v>
      </c>
      <c r="CU29" s="33">
        <f ca="1">IFERROR(__xludf.DUMMYFUNCTION("""COMPUTED_VALUE"""),35)</f>
        <v>35</v>
      </c>
      <c r="CV29" s="32">
        <f ca="1">IFERROR(__xludf.DUMMYFUNCTION("""COMPUTED_VALUE"""),67)</f>
        <v>67</v>
      </c>
      <c r="CW29" s="32">
        <f ca="1">IFERROR(__xludf.DUMMYFUNCTION("""COMPUTED_VALUE"""),150)</f>
        <v>150</v>
      </c>
      <c r="CX29" s="34">
        <f ca="1">IFERROR(__xludf.DUMMYFUNCTION("""COMPUTED_VALUE"""),217)</f>
        <v>217</v>
      </c>
      <c r="CY29" s="28">
        <f>Mei!DE29</f>
        <v>20</v>
      </c>
      <c r="CZ29" s="28">
        <f>Mei!DF29</f>
        <v>55</v>
      </c>
      <c r="DA29" s="26">
        <f t="shared" si="176"/>
        <v>75</v>
      </c>
      <c r="DB29" s="25">
        <v>10</v>
      </c>
      <c r="DC29" s="25">
        <v>22</v>
      </c>
      <c r="DD29" s="26">
        <f t="shared" si="177"/>
        <v>32</v>
      </c>
      <c r="DE29" s="26">
        <f t="shared" ref="DE29:DF29" si="297">SUM(CY29+DB29)</f>
        <v>30</v>
      </c>
      <c r="DF29" s="26">
        <f t="shared" si="297"/>
        <v>77</v>
      </c>
      <c r="DG29" s="27">
        <f t="shared" si="179"/>
        <v>107</v>
      </c>
      <c r="DH29" s="30">
        <f>Mei!DN29</f>
        <v>141</v>
      </c>
      <c r="DI29" s="26">
        <f>Mei!DO29</f>
        <v>344</v>
      </c>
      <c r="DJ29" s="26">
        <f t="shared" si="180"/>
        <v>485</v>
      </c>
      <c r="DK29" s="66">
        <v>46</v>
      </c>
      <c r="DL29" s="67">
        <v>129</v>
      </c>
      <c r="DM29" s="26">
        <f t="shared" si="181"/>
        <v>175</v>
      </c>
      <c r="DN29" s="26">
        <f t="shared" ref="DN29:DO29" si="298">SUM(DH29+DK29)</f>
        <v>187</v>
      </c>
      <c r="DO29" s="26">
        <f t="shared" si="298"/>
        <v>473</v>
      </c>
      <c r="DP29" s="27">
        <f t="shared" si="183"/>
        <v>660</v>
      </c>
      <c r="DQ29" s="28">
        <f>Mei!DW29</f>
        <v>60</v>
      </c>
      <c r="DR29" s="28">
        <f>Mei!DX29</f>
        <v>123</v>
      </c>
      <c r="DS29" s="26">
        <f t="shared" si="184"/>
        <v>183</v>
      </c>
      <c r="DT29" s="68">
        <v>16</v>
      </c>
      <c r="DU29" s="59">
        <v>51</v>
      </c>
      <c r="DV29" s="26">
        <f t="shared" si="185"/>
        <v>67</v>
      </c>
      <c r="DW29" s="26">
        <f t="shared" ref="DW29:DX29" si="299">SUM(DQ29+DT29)</f>
        <v>76</v>
      </c>
      <c r="DX29" s="26">
        <f t="shared" si="299"/>
        <v>174</v>
      </c>
      <c r="DY29" s="27">
        <f t="shared" si="187"/>
        <v>250</v>
      </c>
      <c r="DZ29" s="30">
        <f>Mei!EF29</f>
        <v>82</v>
      </c>
      <c r="EA29" s="26">
        <f>Mei!EG29</f>
        <v>164</v>
      </c>
      <c r="EB29" s="26">
        <f t="shared" si="188"/>
        <v>246</v>
      </c>
      <c r="EC29" s="25">
        <v>15</v>
      </c>
      <c r="ED29" s="25">
        <v>44</v>
      </c>
      <c r="EE29" s="26">
        <f t="shared" si="189"/>
        <v>59</v>
      </c>
      <c r="EF29" s="26">
        <f t="shared" ref="EF29:EG29" si="300">SUM(DZ29+EC29)</f>
        <v>97</v>
      </c>
      <c r="EG29" s="26">
        <f t="shared" si="300"/>
        <v>208</v>
      </c>
      <c r="EH29" s="27">
        <f t="shared" si="191"/>
        <v>305</v>
      </c>
      <c r="EI29" s="30">
        <f>Mei!EO29</f>
        <v>62</v>
      </c>
      <c r="EJ29" s="26">
        <f>April!EP29</f>
        <v>86</v>
      </c>
      <c r="EK29" s="26">
        <f t="shared" si="192"/>
        <v>148</v>
      </c>
      <c r="EL29" s="25">
        <v>14</v>
      </c>
      <c r="EM29" s="25">
        <v>21</v>
      </c>
      <c r="EN29" s="26">
        <f t="shared" si="193"/>
        <v>35</v>
      </c>
      <c r="EO29" s="26">
        <f t="shared" ref="EO29:EP29" si="301">SUM(EI29+EL29)</f>
        <v>76</v>
      </c>
      <c r="EP29" s="26">
        <f t="shared" si="301"/>
        <v>107</v>
      </c>
      <c r="EQ29" s="27">
        <f t="shared" si="195"/>
        <v>183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24">
        <f>Mei!J30</f>
        <v>0</v>
      </c>
      <c r="E30" s="25">
        <f>Mei!K30</f>
        <v>0</v>
      </c>
      <c r="F30" s="26">
        <f t="shared" si="136"/>
        <v>0</v>
      </c>
      <c r="G30" s="68">
        <v>0</v>
      </c>
      <c r="H30" s="59">
        <v>0</v>
      </c>
      <c r="I30" s="26">
        <f t="shared" si="137"/>
        <v>0</v>
      </c>
      <c r="J30" s="26">
        <f t="shared" ref="J30:K30" si="302">SUM(D30+G30)</f>
        <v>0</v>
      </c>
      <c r="K30" s="26">
        <f t="shared" si="302"/>
        <v>0</v>
      </c>
      <c r="L30" s="27">
        <f t="shared" si="139"/>
        <v>0</v>
      </c>
      <c r="M30" s="28">
        <f>Mei!S30</f>
        <v>0</v>
      </c>
      <c r="N30" s="26">
        <f>Mei!T30</f>
        <v>0</v>
      </c>
      <c r="O30" s="26">
        <f t="shared" si="140"/>
        <v>0</v>
      </c>
      <c r="P30" s="26"/>
      <c r="Q30" s="25">
        <v>0</v>
      </c>
      <c r="R30" s="25">
        <v>0</v>
      </c>
      <c r="S30" s="26">
        <f t="shared" ref="S30:T30" si="303">SUM(M30+P30)</f>
        <v>0</v>
      </c>
      <c r="T30" s="26">
        <f t="shared" si="303"/>
        <v>0</v>
      </c>
      <c r="U30" s="27">
        <f t="shared" si="143"/>
        <v>0</v>
      </c>
      <c r="V30" s="28">
        <f>Mei!AB30</f>
        <v>0</v>
      </c>
      <c r="W30" s="28">
        <f>Mei!AC30</f>
        <v>2</v>
      </c>
      <c r="X30" s="26">
        <f t="shared" si="144"/>
        <v>2</v>
      </c>
      <c r="Y30" s="26"/>
      <c r="Z30" s="26"/>
      <c r="AA30" s="26">
        <f t="shared" si="145"/>
        <v>0</v>
      </c>
      <c r="AB30" s="26">
        <f t="shared" ref="AB30:AC30" si="304">SUM(V30+Y30)</f>
        <v>0</v>
      </c>
      <c r="AC30" s="26">
        <f t="shared" si="304"/>
        <v>2</v>
      </c>
      <c r="AD30" s="27">
        <f t="shared" si="147"/>
        <v>2</v>
      </c>
      <c r="AE30" s="28">
        <f>Mei!AK30</f>
        <v>17</v>
      </c>
      <c r="AF30" s="28">
        <f>Mei!AL30</f>
        <v>36</v>
      </c>
      <c r="AG30" s="26">
        <f t="shared" si="148"/>
        <v>53</v>
      </c>
      <c r="AH30" s="25">
        <v>2</v>
      </c>
      <c r="AI30" s="25">
        <v>3</v>
      </c>
      <c r="AJ30" s="26">
        <f t="shared" si="149"/>
        <v>5</v>
      </c>
      <c r="AK30" s="26">
        <f t="shared" ref="AK30:AL30" si="305">SUM(AE30+AH30)</f>
        <v>19</v>
      </c>
      <c r="AL30" s="26">
        <f t="shared" si="305"/>
        <v>39</v>
      </c>
      <c r="AM30" s="27">
        <f t="shared" si="151"/>
        <v>58</v>
      </c>
      <c r="AN30" s="30">
        <f>Mei!AT30</f>
        <v>9</v>
      </c>
      <c r="AO30" s="26">
        <f>Mei!AU30</f>
        <v>7</v>
      </c>
      <c r="AP30" s="26">
        <f t="shared" si="152"/>
        <v>16</v>
      </c>
      <c r="AQ30" s="25">
        <v>0</v>
      </c>
      <c r="AR30" s="25">
        <v>4</v>
      </c>
      <c r="AS30" s="26">
        <f t="shared" si="153"/>
        <v>4</v>
      </c>
      <c r="AT30" s="26">
        <f t="shared" ref="AT30:AU30" si="306">SUM(AN30+AQ30)</f>
        <v>9</v>
      </c>
      <c r="AU30" s="26">
        <f t="shared" si="306"/>
        <v>11</v>
      </c>
      <c r="AV30" s="27">
        <f t="shared" si="155"/>
        <v>20</v>
      </c>
      <c r="AW30" s="28">
        <f>Mei!BC30</f>
        <v>32</v>
      </c>
      <c r="AX30" s="28">
        <f>Mei!BD30</f>
        <v>38</v>
      </c>
      <c r="AY30" s="26">
        <f t="shared" si="156"/>
        <v>70</v>
      </c>
      <c r="AZ30" s="25">
        <v>2</v>
      </c>
      <c r="BA30" s="25">
        <v>6</v>
      </c>
      <c r="BB30" s="26">
        <f t="shared" si="157"/>
        <v>8</v>
      </c>
      <c r="BC30" s="26">
        <f t="shared" ref="BC30:BD30" si="307">SUM(AW30+AZ30)</f>
        <v>34</v>
      </c>
      <c r="BD30" s="26">
        <f t="shared" si="307"/>
        <v>44</v>
      </c>
      <c r="BE30" s="27">
        <f t="shared" si="159"/>
        <v>78</v>
      </c>
      <c r="BF30" s="30">
        <f>Mei!BL30</f>
        <v>0</v>
      </c>
      <c r="BG30" s="26">
        <f>Mei!BM30</f>
        <v>0</v>
      </c>
      <c r="BH30" s="26">
        <f t="shared" si="160"/>
        <v>0</v>
      </c>
      <c r="BI30" s="48">
        <v>0</v>
      </c>
      <c r="BJ30" s="46">
        <v>0</v>
      </c>
      <c r="BK30" s="26">
        <f t="shared" si="161"/>
        <v>0</v>
      </c>
      <c r="BL30" s="26">
        <f t="shared" ref="BL30:BM30" si="308">SUM(BF30+BI30)</f>
        <v>0</v>
      </c>
      <c r="BM30" s="26">
        <f t="shared" si="308"/>
        <v>0</v>
      </c>
      <c r="BN30" s="27">
        <f t="shared" si="163"/>
        <v>0</v>
      </c>
      <c r="BO30" s="28">
        <f>Mei!BU30</f>
        <v>0</v>
      </c>
      <c r="BP30" s="28">
        <f>Mei!BV30</f>
        <v>2</v>
      </c>
      <c r="BQ30" s="26">
        <f t="shared" si="164"/>
        <v>2</v>
      </c>
      <c r="BR30" s="25">
        <v>0</v>
      </c>
      <c r="BS30" s="25">
        <v>1</v>
      </c>
      <c r="BT30" s="26">
        <f t="shared" si="165"/>
        <v>1</v>
      </c>
      <c r="BU30" s="26">
        <f t="shared" ref="BU30:BV30" si="309">SUM(BO30+BR30)</f>
        <v>0</v>
      </c>
      <c r="BV30" s="26">
        <f t="shared" si="309"/>
        <v>3</v>
      </c>
      <c r="BW30" s="27">
        <f t="shared" si="167"/>
        <v>3</v>
      </c>
      <c r="BX30" s="30">
        <f>Mei!CD30</f>
        <v>6</v>
      </c>
      <c r="BY30" s="26">
        <f>Mei!CE30</f>
        <v>7</v>
      </c>
      <c r="BZ30" s="26">
        <f t="shared" si="168"/>
        <v>13</v>
      </c>
      <c r="CA30" s="25">
        <v>1</v>
      </c>
      <c r="CB30" s="25">
        <v>1</v>
      </c>
      <c r="CC30" s="26">
        <f t="shared" si="169"/>
        <v>2</v>
      </c>
      <c r="CD30" s="26">
        <f t="shared" ref="CD30:CE30" si="310">SUM(BX30+CA30)</f>
        <v>7</v>
      </c>
      <c r="CE30" s="26">
        <f t="shared" si="310"/>
        <v>8</v>
      </c>
      <c r="CF30" s="27">
        <f t="shared" si="171"/>
        <v>15</v>
      </c>
      <c r="CG30" s="28">
        <f>Mei!CM30</f>
        <v>2</v>
      </c>
      <c r="CH30" s="28">
        <f>Mei!CN30</f>
        <v>6</v>
      </c>
      <c r="CI30" s="26">
        <f t="shared" si="172"/>
        <v>8</v>
      </c>
      <c r="CJ30" s="25">
        <v>0</v>
      </c>
      <c r="CK30" s="25">
        <v>0</v>
      </c>
      <c r="CL30" s="26">
        <f t="shared" si="173"/>
        <v>0</v>
      </c>
      <c r="CM30" s="26">
        <f t="shared" ref="CM30:CN30" si="311">SUM(CG30+CJ30)</f>
        <v>2</v>
      </c>
      <c r="CN30" s="26">
        <f t="shared" si="311"/>
        <v>6</v>
      </c>
      <c r="CO30" s="27">
        <f t="shared" si="175"/>
        <v>8</v>
      </c>
      <c r="CP30" s="31">
        <f ca="1">IFERROR(__xludf.DUMMYFUNCTION("""COMPUTED_VALUE"""),26)</f>
        <v>26</v>
      </c>
      <c r="CQ30" s="32">
        <f ca="1">IFERROR(__xludf.DUMMYFUNCTION("""COMPUTED_VALUE"""),27)</f>
        <v>27</v>
      </c>
      <c r="CR30" s="32">
        <f ca="1">IFERROR(__xludf.DUMMYFUNCTION("""COMPUTED_VALUE"""),53)</f>
        <v>53</v>
      </c>
      <c r="CS30" s="33">
        <f ca="1">IFERROR(__xludf.DUMMYFUNCTION("""COMPUTED_VALUE"""),4)</f>
        <v>4</v>
      </c>
      <c r="CT30" s="33">
        <f ca="1">IFERROR(__xludf.DUMMYFUNCTION("""COMPUTED_VALUE"""),1)</f>
        <v>1</v>
      </c>
      <c r="CU30" s="33">
        <f ca="1">IFERROR(__xludf.DUMMYFUNCTION("""COMPUTED_VALUE"""),5)</f>
        <v>5</v>
      </c>
      <c r="CV30" s="32">
        <f ca="1">IFERROR(__xludf.DUMMYFUNCTION("""COMPUTED_VALUE"""),30)</f>
        <v>30</v>
      </c>
      <c r="CW30" s="32">
        <f ca="1">IFERROR(__xludf.DUMMYFUNCTION("""COMPUTED_VALUE"""),28)</f>
        <v>28</v>
      </c>
      <c r="CX30" s="34">
        <f ca="1">IFERROR(__xludf.DUMMYFUNCTION("""COMPUTED_VALUE"""),58)</f>
        <v>58</v>
      </c>
      <c r="CY30" s="28">
        <f>Mei!DE30</f>
        <v>4</v>
      </c>
      <c r="CZ30" s="28">
        <f>Mei!DF30</f>
        <v>6</v>
      </c>
      <c r="DA30" s="26">
        <f t="shared" si="176"/>
        <v>10</v>
      </c>
      <c r="DB30" s="25">
        <v>5</v>
      </c>
      <c r="DC30" s="25">
        <v>0</v>
      </c>
      <c r="DD30" s="26">
        <f t="shared" si="177"/>
        <v>5</v>
      </c>
      <c r="DE30" s="26">
        <f t="shared" ref="DE30:DF30" si="312">SUM(CY30+DB30)</f>
        <v>9</v>
      </c>
      <c r="DF30" s="26">
        <f t="shared" si="312"/>
        <v>6</v>
      </c>
      <c r="DG30" s="27">
        <f t="shared" si="179"/>
        <v>15</v>
      </c>
      <c r="DH30" s="30">
        <f>Mei!DN30</f>
        <v>13</v>
      </c>
      <c r="DI30" s="26">
        <f>Mei!DO30</f>
        <v>26</v>
      </c>
      <c r="DJ30" s="26">
        <f t="shared" si="180"/>
        <v>39</v>
      </c>
      <c r="DK30" s="66">
        <v>3</v>
      </c>
      <c r="DL30" s="67">
        <v>7</v>
      </c>
      <c r="DM30" s="26">
        <f t="shared" si="181"/>
        <v>10</v>
      </c>
      <c r="DN30" s="26">
        <f t="shared" ref="DN30:DO30" si="313">SUM(DH30+DK30)</f>
        <v>16</v>
      </c>
      <c r="DO30" s="26">
        <f t="shared" si="313"/>
        <v>33</v>
      </c>
      <c r="DP30" s="27">
        <f t="shared" si="183"/>
        <v>49</v>
      </c>
      <c r="DQ30" s="28">
        <f>Mei!DW30</f>
        <v>39</v>
      </c>
      <c r="DR30" s="28">
        <f>Mei!DX30</f>
        <v>52</v>
      </c>
      <c r="DS30" s="26">
        <f t="shared" si="184"/>
        <v>91</v>
      </c>
      <c r="DT30" s="68">
        <v>1</v>
      </c>
      <c r="DU30" s="59">
        <v>0</v>
      </c>
      <c r="DV30" s="26">
        <f t="shared" si="185"/>
        <v>1</v>
      </c>
      <c r="DW30" s="26">
        <f t="shared" ref="DW30:DX30" si="314">SUM(DQ30+DT30)</f>
        <v>40</v>
      </c>
      <c r="DX30" s="26">
        <f t="shared" si="314"/>
        <v>52</v>
      </c>
      <c r="DY30" s="27">
        <f t="shared" si="187"/>
        <v>92</v>
      </c>
      <c r="DZ30" s="30">
        <f>Mei!EF30</f>
        <v>6</v>
      </c>
      <c r="EA30" s="26">
        <f>Mei!EG30</f>
        <v>7</v>
      </c>
      <c r="EB30" s="26">
        <f t="shared" si="188"/>
        <v>13</v>
      </c>
      <c r="EC30" s="25">
        <v>1</v>
      </c>
      <c r="ED30" s="25">
        <v>3</v>
      </c>
      <c r="EE30" s="26">
        <f t="shared" si="189"/>
        <v>4</v>
      </c>
      <c r="EF30" s="26">
        <f t="shared" ref="EF30:EG30" si="315">SUM(DZ30+EC30)</f>
        <v>7</v>
      </c>
      <c r="EG30" s="26">
        <f t="shared" si="315"/>
        <v>10</v>
      </c>
      <c r="EH30" s="27">
        <f t="shared" si="191"/>
        <v>17</v>
      </c>
      <c r="EI30" s="30">
        <f>Mei!EO30</f>
        <v>29</v>
      </c>
      <c r="EJ30" s="26">
        <f>April!EP30</f>
        <v>30</v>
      </c>
      <c r="EK30" s="26">
        <f t="shared" si="192"/>
        <v>59</v>
      </c>
      <c r="EL30" s="25">
        <v>3</v>
      </c>
      <c r="EM30" s="25">
        <v>5</v>
      </c>
      <c r="EN30" s="26">
        <f t="shared" si="193"/>
        <v>8</v>
      </c>
      <c r="EO30" s="26">
        <f t="shared" ref="EO30:EP30" si="316">SUM(EI30+EL30)</f>
        <v>32</v>
      </c>
      <c r="EP30" s="26">
        <f t="shared" si="316"/>
        <v>35</v>
      </c>
      <c r="EQ30" s="27">
        <f t="shared" si="195"/>
        <v>67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24">
        <f>Mei!J31</f>
        <v>0</v>
      </c>
      <c r="E31" s="25">
        <f>Mei!K31</f>
        <v>0</v>
      </c>
      <c r="F31" s="26">
        <f t="shared" si="136"/>
        <v>0</v>
      </c>
      <c r="G31" s="68">
        <v>0</v>
      </c>
      <c r="H31" s="59">
        <v>0</v>
      </c>
      <c r="I31" s="26">
        <f t="shared" si="137"/>
        <v>0</v>
      </c>
      <c r="J31" s="26">
        <f t="shared" ref="J31:K31" si="317">SUM(D31+G31)</f>
        <v>0</v>
      </c>
      <c r="K31" s="26">
        <f t="shared" si="317"/>
        <v>0</v>
      </c>
      <c r="L31" s="27">
        <f t="shared" si="139"/>
        <v>0</v>
      </c>
      <c r="M31" s="28">
        <f>Mei!S31</f>
        <v>0</v>
      </c>
      <c r="N31" s="26">
        <f>Mei!T31</f>
        <v>0</v>
      </c>
      <c r="O31" s="26">
        <f t="shared" si="140"/>
        <v>0</v>
      </c>
      <c r="P31" s="26"/>
      <c r="Q31" s="25">
        <v>0</v>
      </c>
      <c r="R31" s="25">
        <v>0</v>
      </c>
      <c r="S31" s="26">
        <f t="shared" ref="S31:T31" si="318">SUM(M31+P31)</f>
        <v>0</v>
      </c>
      <c r="T31" s="26">
        <f t="shared" si="318"/>
        <v>0</v>
      </c>
      <c r="U31" s="27">
        <f t="shared" si="143"/>
        <v>0</v>
      </c>
      <c r="V31" s="28">
        <f>Mei!AB31</f>
        <v>0</v>
      </c>
      <c r="W31" s="28">
        <f>Mei!AC31</f>
        <v>2</v>
      </c>
      <c r="X31" s="26">
        <f t="shared" si="144"/>
        <v>2</v>
      </c>
      <c r="Y31" s="26"/>
      <c r="Z31" s="26"/>
      <c r="AA31" s="26">
        <f t="shared" si="145"/>
        <v>0</v>
      </c>
      <c r="AB31" s="26">
        <f t="shared" ref="AB31:AC31" si="319">SUM(V31+Y31)</f>
        <v>0</v>
      </c>
      <c r="AC31" s="26">
        <f t="shared" si="319"/>
        <v>2</v>
      </c>
      <c r="AD31" s="27">
        <f t="shared" si="147"/>
        <v>2</v>
      </c>
      <c r="AE31" s="28">
        <f>Mei!AK31</f>
        <v>17</v>
      </c>
      <c r="AF31" s="28">
        <f>Mei!AL31</f>
        <v>36</v>
      </c>
      <c r="AG31" s="26">
        <f t="shared" si="148"/>
        <v>53</v>
      </c>
      <c r="AH31" s="25">
        <v>2</v>
      </c>
      <c r="AI31" s="25">
        <v>3</v>
      </c>
      <c r="AJ31" s="26">
        <f t="shared" si="149"/>
        <v>5</v>
      </c>
      <c r="AK31" s="26">
        <f t="shared" ref="AK31:AL31" si="320">SUM(AE31+AH31)</f>
        <v>19</v>
      </c>
      <c r="AL31" s="26">
        <f t="shared" si="320"/>
        <v>39</v>
      </c>
      <c r="AM31" s="27">
        <f t="shared" si="151"/>
        <v>58</v>
      </c>
      <c r="AN31" s="30">
        <f>Mei!AT31</f>
        <v>9</v>
      </c>
      <c r="AO31" s="26">
        <f>Mei!AU31</f>
        <v>7</v>
      </c>
      <c r="AP31" s="26">
        <f t="shared" si="152"/>
        <v>16</v>
      </c>
      <c r="AQ31" s="25">
        <v>0</v>
      </c>
      <c r="AR31" s="25">
        <v>4</v>
      </c>
      <c r="AS31" s="26">
        <f t="shared" si="153"/>
        <v>4</v>
      </c>
      <c r="AT31" s="26">
        <f t="shared" ref="AT31:AU31" si="321">SUM(AN31+AQ31)</f>
        <v>9</v>
      </c>
      <c r="AU31" s="26">
        <f t="shared" si="321"/>
        <v>11</v>
      </c>
      <c r="AV31" s="27">
        <f t="shared" si="155"/>
        <v>20</v>
      </c>
      <c r="AW31" s="28">
        <f>Mei!BC31</f>
        <v>32</v>
      </c>
      <c r="AX31" s="28">
        <f>Mei!BD31</f>
        <v>38</v>
      </c>
      <c r="AY31" s="26">
        <f t="shared" si="156"/>
        <v>70</v>
      </c>
      <c r="AZ31" s="25">
        <v>2</v>
      </c>
      <c r="BA31" s="25">
        <v>6</v>
      </c>
      <c r="BB31" s="26">
        <f t="shared" si="157"/>
        <v>8</v>
      </c>
      <c r="BC31" s="26">
        <f t="shared" ref="BC31:BD31" si="322">SUM(AW31+AZ31)</f>
        <v>34</v>
      </c>
      <c r="BD31" s="26">
        <f t="shared" si="322"/>
        <v>44</v>
      </c>
      <c r="BE31" s="27">
        <f t="shared" si="159"/>
        <v>78</v>
      </c>
      <c r="BF31" s="30">
        <f>Mei!BL31</f>
        <v>0</v>
      </c>
      <c r="BG31" s="26">
        <f>Mei!BM31</f>
        <v>0</v>
      </c>
      <c r="BH31" s="26">
        <f t="shared" si="160"/>
        <v>0</v>
      </c>
      <c r="BI31" s="48">
        <v>0</v>
      </c>
      <c r="BJ31" s="46">
        <v>0</v>
      </c>
      <c r="BK31" s="26">
        <f t="shared" si="161"/>
        <v>0</v>
      </c>
      <c r="BL31" s="26">
        <f t="shared" ref="BL31:BM31" si="323">SUM(BF31+BI31)</f>
        <v>0</v>
      </c>
      <c r="BM31" s="26">
        <f t="shared" si="323"/>
        <v>0</v>
      </c>
      <c r="BN31" s="27">
        <f t="shared" si="163"/>
        <v>0</v>
      </c>
      <c r="BO31" s="28">
        <f>Mei!BU31</f>
        <v>0</v>
      </c>
      <c r="BP31" s="28">
        <f>Mei!BV31</f>
        <v>2</v>
      </c>
      <c r="BQ31" s="26">
        <f t="shared" si="164"/>
        <v>2</v>
      </c>
      <c r="BR31" s="25">
        <v>0</v>
      </c>
      <c r="BS31" s="25">
        <v>1</v>
      </c>
      <c r="BT31" s="26">
        <f t="shared" si="165"/>
        <v>1</v>
      </c>
      <c r="BU31" s="26">
        <f t="shared" ref="BU31:BV31" si="324">SUM(BO31+BR31)</f>
        <v>0</v>
      </c>
      <c r="BV31" s="26">
        <f t="shared" si="324"/>
        <v>3</v>
      </c>
      <c r="BW31" s="27">
        <f t="shared" si="167"/>
        <v>3</v>
      </c>
      <c r="BX31" s="30">
        <f>Mei!CD31</f>
        <v>6</v>
      </c>
      <c r="BY31" s="26">
        <f>Mei!CE31</f>
        <v>7</v>
      </c>
      <c r="BZ31" s="26">
        <f t="shared" si="168"/>
        <v>13</v>
      </c>
      <c r="CA31" s="25">
        <v>1</v>
      </c>
      <c r="CB31" s="25">
        <v>1</v>
      </c>
      <c r="CC31" s="26">
        <f t="shared" si="169"/>
        <v>2</v>
      </c>
      <c r="CD31" s="26">
        <f t="shared" ref="CD31:CE31" si="325">SUM(BX31+CA31)</f>
        <v>7</v>
      </c>
      <c r="CE31" s="26">
        <f t="shared" si="325"/>
        <v>8</v>
      </c>
      <c r="CF31" s="27">
        <f t="shared" si="171"/>
        <v>15</v>
      </c>
      <c r="CG31" s="28">
        <f>Mei!CM31</f>
        <v>2</v>
      </c>
      <c r="CH31" s="28">
        <f>Mei!CN31</f>
        <v>6</v>
      </c>
      <c r="CI31" s="26">
        <f t="shared" si="172"/>
        <v>8</v>
      </c>
      <c r="CJ31" s="25">
        <v>0</v>
      </c>
      <c r="CK31" s="25">
        <v>0</v>
      </c>
      <c r="CL31" s="26">
        <f t="shared" si="173"/>
        <v>0</v>
      </c>
      <c r="CM31" s="26">
        <f t="shared" ref="CM31:CN31" si="326">SUM(CG31+CJ31)</f>
        <v>2</v>
      </c>
      <c r="CN31" s="26">
        <f t="shared" si="326"/>
        <v>6</v>
      </c>
      <c r="CO31" s="27">
        <f t="shared" si="175"/>
        <v>8</v>
      </c>
      <c r="CP31" s="31">
        <f ca="1">IFERROR(__xludf.DUMMYFUNCTION("""COMPUTED_VALUE"""),26)</f>
        <v>26</v>
      </c>
      <c r="CQ31" s="32">
        <f ca="1">IFERROR(__xludf.DUMMYFUNCTION("""COMPUTED_VALUE"""),27)</f>
        <v>27</v>
      </c>
      <c r="CR31" s="32">
        <f ca="1">IFERROR(__xludf.DUMMYFUNCTION("""COMPUTED_VALUE"""),53)</f>
        <v>53</v>
      </c>
      <c r="CS31" s="33">
        <f ca="1">IFERROR(__xludf.DUMMYFUNCTION("""COMPUTED_VALUE"""),4)</f>
        <v>4</v>
      </c>
      <c r="CT31" s="33">
        <f ca="1">IFERROR(__xludf.DUMMYFUNCTION("""COMPUTED_VALUE"""),1)</f>
        <v>1</v>
      </c>
      <c r="CU31" s="33">
        <f ca="1">IFERROR(__xludf.DUMMYFUNCTION("""COMPUTED_VALUE"""),5)</f>
        <v>5</v>
      </c>
      <c r="CV31" s="32">
        <f ca="1">IFERROR(__xludf.DUMMYFUNCTION("""COMPUTED_VALUE"""),30)</f>
        <v>30</v>
      </c>
      <c r="CW31" s="32">
        <f ca="1">IFERROR(__xludf.DUMMYFUNCTION("""COMPUTED_VALUE"""),28)</f>
        <v>28</v>
      </c>
      <c r="CX31" s="34">
        <f ca="1">IFERROR(__xludf.DUMMYFUNCTION("""COMPUTED_VALUE"""),58)</f>
        <v>58</v>
      </c>
      <c r="CY31" s="28">
        <f>Mei!DE31</f>
        <v>4</v>
      </c>
      <c r="CZ31" s="28">
        <f>Mei!DF31</f>
        <v>6</v>
      </c>
      <c r="DA31" s="26">
        <f t="shared" si="176"/>
        <v>10</v>
      </c>
      <c r="DB31" s="25">
        <v>5</v>
      </c>
      <c r="DC31" s="25">
        <v>0</v>
      </c>
      <c r="DD31" s="26">
        <f t="shared" si="177"/>
        <v>5</v>
      </c>
      <c r="DE31" s="26">
        <f t="shared" ref="DE31:DF31" si="327">SUM(CY31+DB31)</f>
        <v>9</v>
      </c>
      <c r="DF31" s="26">
        <f t="shared" si="327"/>
        <v>6</v>
      </c>
      <c r="DG31" s="27">
        <f t="shared" si="179"/>
        <v>15</v>
      </c>
      <c r="DH31" s="30">
        <f>Mei!DN31</f>
        <v>13</v>
      </c>
      <c r="DI31" s="26">
        <f>Mei!DO31</f>
        <v>26</v>
      </c>
      <c r="DJ31" s="26">
        <f t="shared" si="180"/>
        <v>39</v>
      </c>
      <c r="DK31" s="66">
        <v>3</v>
      </c>
      <c r="DL31" s="67">
        <v>7</v>
      </c>
      <c r="DM31" s="26">
        <f t="shared" si="181"/>
        <v>10</v>
      </c>
      <c r="DN31" s="26">
        <f t="shared" ref="DN31:DO31" si="328">SUM(DH31+DK31)</f>
        <v>16</v>
      </c>
      <c r="DO31" s="26">
        <f t="shared" si="328"/>
        <v>33</v>
      </c>
      <c r="DP31" s="27">
        <f t="shared" si="183"/>
        <v>49</v>
      </c>
      <c r="DQ31" s="28">
        <f>Mei!DW31</f>
        <v>39</v>
      </c>
      <c r="DR31" s="28">
        <f>Mei!DX31</f>
        <v>52</v>
      </c>
      <c r="DS31" s="26">
        <f t="shared" si="184"/>
        <v>91</v>
      </c>
      <c r="DT31" s="68">
        <v>1</v>
      </c>
      <c r="DU31" s="59">
        <v>0</v>
      </c>
      <c r="DV31" s="26">
        <f t="shared" si="185"/>
        <v>1</v>
      </c>
      <c r="DW31" s="26">
        <f t="shared" ref="DW31:DX31" si="329">SUM(DQ31+DT31)</f>
        <v>40</v>
      </c>
      <c r="DX31" s="26">
        <f t="shared" si="329"/>
        <v>52</v>
      </c>
      <c r="DY31" s="27">
        <f t="shared" si="187"/>
        <v>92</v>
      </c>
      <c r="DZ31" s="30">
        <f>Mei!EF31</f>
        <v>6</v>
      </c>
      <c r="EA31" s="26">
        <f>Mei!EG31</f>
        <v>7</v>
      </c>
      <c r="EB31" s="26">
        <f t="shared" si="188"/>
        <v>13</v>
      </c>
      <c r="EC31" s="25">
        <v>1</v>
      </c>
      <c r="ED31" s="25">
        <v>3</v>
      </c>
      <c r="EE31" s="26">
        <f t="shared" si="189"/>
        <v>4</v>
      </c>
      <c r="EF31" s="26">
        <f t="shared" ref="EF31:EG31" si="330">SUM(DZ31+EC31)</f>
        <v>7</v>
      </c>
      <c r="EG31" s="26">
        <f t="shared" si="330"/>
        <v>10</v>
      </c>
      <c r="EH31" s="27">
        <f t="shared" si="191"/>
        <v>17</v>
      </c>
      <c r="EI31" s="30">
        <f>Mei!EO31</f>
        <v>29</v>
      </c>
      <c r="EJ31" s="26">
        <f>April!EP31</f>
        <v>30</v>
      </c>
      <c r="EK31" s="26">
        <f t="shared" si="192"/>
        <v>59</v>
      </c>
      <c r="EL31" s="25">
        <v>3</v>
      </c>
      <c r="EM31" s="25">
        <v>5</v>
      </c>
      <c r="EN31" s="26">
        <f t="shared" si="193"/>
        <v>8</v>
      </c>
      <c r="EO31" s="26">
        <f t="shared" ref="EO31:EP31" si="331">SUM(EI31+EL31)</f>
        <v>32</v>
      </c>
      <c r="EP31" s="26">
        <f t="shared" si="331"/>
        <v>35</v>
      </c>
      <c r="EQ31" s="27">
        <f t="shared" si="195"/>
        <v>67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24">
        <f>Mei!J32</f>
        <v>0</v>
      </c>
      <c r="E32" s="25">
        <f>Mei!K32</f>
        <v>0</v>
      </c>
      <c r="F32" s="26">
        <f t="shared" si="136"/>
        <v>0</v>
      </c>
      <c r="G32" s="26"/>
      <c r="H32" s="26"/>
      <c r="I32" s="26">
        <f t="shared" si="137"/>
        <v>0</v>
      </c>
      <c r="J32" s="26">
        <f t="shared" ref="J32:K32" si="332">SUM(D32+G32)</f>
        <v>0</v>
      </c>
      <c r="K32" s="26">
        <f t="shared" si="332"/>
        <v>0</v>
      </c>
      <c r="L32" s="27">
        <f t="shared" si="139"/>
        <v>0</v>
      </c>
      <c r="M32" s="28">
        <f>Mei!S32</f>
        <v>0</v>
      </c>
      <c r="N32" s="26">
        <f>Mei!T32</f>
        <v>0</v>
      </c>
      <c r="O32" s="26">
        <f t="shared" si="140"/>
        <v>0</v>
      </c>
      <c r="P32" s="26"/>
      <c r="Q32" s="25">
        <v>0</v>
      </c>
      <c r="R32" s="26">
        <f>SUM(P32:Q32)</f>
        <v>0</v>
      </c>
      <c r="S32" s="26">
        <f t="shared" ref="S32:T32" si="333">SUM(M32+P32)</f>
        <v>0</v>
      </c>
      <c r="T32" s="26">
        <f t="shared" si="333"/>
        <v>0</v>
      </c>
      <c r="U32" s="27">
        <f t="shared" si="143"/>
        <v>0</v>
      </c>
      <c r="V32" s="28">
        <f>Mei!AB32</f>
        <v>0</v>
      </c>
      <c r="W32" s="28">
        <f>Mei!AC32</f>
        <v>0</v>
      </c>
      <c r="X32" s="26">
        <f t="shared" si="144"/>
        <v>0</v>
      </c>
      <c r="Y32" s="26"/>
      <c r="Z32" s="26"/>
      <c r="AA32" s="26">
        <f t="shared" si="145"/>
        <v>0</v>
      </c>
      <c r="AB32" s="26">
        <f t="shared" ref="AB32:AC32" si="334">SUM(V32+Y32)</f>
        <v>0</v>
      </c>
      <c r="AC32" s="26">
        <f t="shared" si="334"/>
        <v>0</v>
      </c>
      <c r="AD32" s="27">
        <f t="shared" si="147"/>
        <v>0</v>
      </c>
      <c r="AE32" s="28">
        <f>Mei!AK32</f>
        <v>0</v>
      </c>
      <c r="AF32" s="28">
        <f>Mei!AL32</f>
        <v>0</v>
      </c>
      <c r="AG32" s="26">
        <f t="shared" si="148"/>
        <v>0</v>
      </c>
      <c r="AH32" s="25">
        <v>0</v>
      </c>
      <c r="AI32" s="25">
        <v>0</v>
      </c>
      <c r="AJ32" s="26">
        <f t="shared" si="149"/>
        <v>0</v>
      </c>
      <c r="AK32" s="26">
        <f t="shared" ref="AK32:AL32" si="335">SUM(AE32+AH32)</f>
        <v>0</v>
      </c>
      <c r="AL32" s="26">
        <f t="shared" si="335"/>
        <v>0</v>
      </c>
      <c r="AM32" s="27">
        <f t="shared" si="151"/>
        <v>0</v>
      </c>
      <c r="AN32" s="30">
        <f>Mei!AT32</f>
        <v>0</v>
      </c>
      <c r="AO32" s="26">
        <f>Mei!AU32</f>
        <v>0</v>
      </c>
      <c r="AP32" s="26">
        <f t="shared" si="152"/>
        <v>0</v>
      </c>
      <c r="AQ32" s="25">
        <v>0</v>
      </c>
      <c r="AR32" s="25">
        <v>0</v>
      </c>
      <c r="AS32" s="26">
        <f t="shared" si="153"/>
        <v>0</v>
      </c>
      <c r="AT32" s="26">
        <f t="shared" ref="AT32:AU32" si="336">SUM(AN32+AQ32)</f>
        <v>0</v>
      </c>
      <c r="AU32" s="26">
        <f t="shared" si="336"/>
        <v>0</v>
      </c>
      <c r="AV32" s="27">
        <f t="shared" si="155"/>
        <v>0</v>
      </c>
      <c r="AW32" s="28">
        <f>Mei!BC32</f>
        <v>0</v>
      </c>
      <c r="AX32" s="28">
        <f>Mei!BD32</f>
        <v>0</v>
      </c>
      <c r="AY32" s="26">
        <f t="shared" si="156"/>
        <v>0</v>
      </c>
      <c r="AZ32" s="25">
        <v>0</v>
      </c>
      <c r="BA32" s="25">
        <v>0</v>
      </c>
      <c r="BB32" s="26">
        <f t="shared" si="157"/>
        <v>0</v>
      </c>
      <c r="BC32" s="26">
        <f t="shared" ref="BC32:BD32" si="337">SUM(AW32+AZ32)</f>
        <v>0</v>
      </c>
      <c r="BD32" s="26">
        <f t="shared" si="337"/>
        <v>0</v>
      </c>
      <c r="BE32" s="27">
        <f t="shared" si="159"/>
        <v>0</v>
      </c>
      <c r="BF32" s="30">
        <f>Mei!BL32</f>
        <v>0</v>
      </c>
      <c r="BG32" s="26">
        <f>Mei!BM32</f>
        <v>0</v>
      </c>
      <c r="BH32" s="26">
        <f t="shared" si="160"/>
        <v>0</v>
      </c>
      <c r="BI32" s="48">
        <v>0</v>
      </c>
      <c r="BJ32" s="46">
        <v>0</v>
      </c>
      <c r="BK32" s="26">
        <f t="shared" si="161"/>
        <v>0</v>
      </c>
      <c r="BL32" s="26">
        <f t="shared" ref="BL32:BM32" si="338">SUM(BF32+BI32)</f>
        <v>0</v>
      </c>
      <c r="BM32" s="26">
        <f t="shared" si="338"/>
        <v>0</v>
      </c>
      <c r="BN32" s="27">
        <f t="shared" si="163"/>
        <v>0</v>
      </c>
      <c r="BO32" s="28">
        <f>Mei!BU32</f>
        <v>0</v>
      </c>
      <c r="BP32" s="28">
        <f>Mei!BV32</f>
        <v>0</v>
      </c>
      <c r="BQ32" s="26">
        <f t="shared" si="164"/>
        <v>0</v>
      </c>
      <c r="BR32" s="26"/>
      <c r="BS32" s="26"/>
      <c r="BT32" s="26">
        <f t="shared" si="165"/>
        <v>0</v>
      </c>
      <c r="BU32" s="26">
        <f t="shared" ref="BU32:BV32" si="339">SUM(BO32+BR32)</f>
        <v>0</v>
      </c>
      <c r="BV32" s="26">
        <f t="shared" si="339"/>
        <v>0</v>
      </c>
      <c r="BW32" s="27">
        <f t="shared" si="167"/>
        <v>0</v>
      </c>
      <c r="BX32" s="30">
        <f>Mei!CD32</f>
        <v>0</v>
      </c>
      <c r="BY32" s="26">
        <f>Mei!CE32</f>
        <v>0</v>
      </c>
      <c r="BZ32" s="26">
        <f t="shared" si="168"/>
        <v>0</v>
      </c>
      <c r="CA32" s="26"/>
      <c r="CB32" s="26"/>
      <c r="CC32" s="26">
        <f t="shared" si="169"/>
        <v>0</v>
      </c>
      <c r="CD32" s="26">
        <f t="shared" ref="CD32:CE32" si="340">SUM(BX32+CA32)</f>
        <v>0</v>
      </c>
      <c r="CE32" s="26">
        <f t="shared" si="340"/>
        <v>0</v>
      </c>
      <c r="CF32" s="27">
        <f t="shared" si="171"/>
        <v>0</v>
      </c>
      <c r="CG32" s="28">
        <f>Mei!CM32</f>
        <v>0</v>
      </c>
      <c r="CH32" s="28">
        <f>Mei!CN32</f>
        <v>0</v>
      </c>
      <c r="CI32" s="26">
        <f t="shared" si="172"/>
        <v>0</v>
      </c>
      <c r="CJ32" s="26"/>
      <c r="CK32" s="26"/>
      <c r="CL32" s="26">
        <f t="shared" si="173"/>
        <v>0</v>
      </c>
      <c r="CM32" s="26">
        <f t="shared" ref="CM32:CN32" si="341">SUM(CG32+CJ32)</f>
        <v>0</v>
      </c>
      <c r="CN32" s="26">
        <f t="shared" si="341"/>
        <v>0</v>
      </c>
      <c r="CO32" s="27">
        <f t="shared" si="175"/>
        <v>0</v>
      </c>
      <c r="CP32" s="31"/>
      <c r="CQ32" s="32"/>
      <c r="CR32" s="32"/>
      <c r="CS32" s="33"/>
      <c r="CT32" s="33"/>
      <c r="CU32" s="33"/>
      <c r="CV32" s="32"/>
      <c r="CW32" s="32"/>
      <c r="CX32" s="34"/>
      <c r="CY32" s="28">
        <f>Mei!DE32</f>
        <v>0</v>
      </c>
      <c r="CZ32" s="28">
        <f>Mei!DF32</f>
        <v>0</v>
      </c>
      <c r="DA32" s="26">
        <f t="shared" si="176"/>
        <v>0</v>
      </c>
      <c r="DB32" s="25">
        <v>0</v>
      </c>
      <c r="DC32" s="25">
        <v>0</v>
      </c>
      <c r="DD32" s="26">
        <f t="shared" si="177"/>
        <v>0</v>
      </c>
      <c r="DE32" s="26">
        <f t="shared" ref="DE32:DF32" si="342">SUM(CY32+DB32)</f>
        <v>0</v>
      </c>
      <c r="DF32" s="26">
        <f t="shared" si="342"/>
        <v>0</v>
      </c>
      <c r="DG32" s="27">
        <f t="shared" si="179"/>
        <v>0</v>
      </c>
      <c r="DH32" s="30">
        <f>Mei!DN32</f>
        <v>0</v>
      </c>
      <c r="DI32" s="26">
        <f>Mei!DO32</f>
        <v>0</v>
      </c>
      <c r="DJ32" s="26">
        <f t="shared" si="180"/>
        <v>0</v>
      </c>
      <c r="DK32" s="26"/>
      <c r="DL32" s="26"/>
      <c r="DM32" s="26">
        <f t="shared" si="181"/>
        <v>0</v>
      </c>
      <c r="DN32" s="26">
        <f t="shared" ref="DN32:DO32" si="343">SUM(DH32+DK32)</f>
        <v>0</v>
      </c>
      <c r="DO32" s="26">
        <f t="shared" si="343"/>
        <v>0</v>
      </c>
      <c r="DP32" s="27">
        <f t="shared" si="183"/>
        <v>0</v>
      </c>
      <c r="DQ32" s="28">
        <f>Mei!DW32</f>
        <v>0</v>
      </c>
      <c r="DR32" s="28">
        <f>Mei!DX32</f>
        <v>0</v>
      </c>
      <c r="DS32" s="26">
        <f t="shared" si="184"/>
        <v>0</v>
      </c>
      <c r="DT32" s="26"/>
      <c r="DU32" s="26"/>
      <c r="DV32" s="26">
        <f t="shared" si="185"/>
        <v>0</v>
      </c>
      <c r="DW32" s="26">
        <f t="shared" ref="DW32:DX32" si="344">SUM(DQ32+DT32)</f>
        <v>0</v>
      </c>
      <c r="DX32" s="26">
        <f t="shared" si="344"/>
        <v>0</v>
      </c>
      <c r="DY32" s="27">
        <f t="shared" si="187"/>
        <v>0</v>
      </c>
      <c r="DZ32" s="30">
        <f>Mei!EF32</f>
        <v>0</v>
      </c>
      <c r="EA32" s="26">
        <f>Mei!EG32</f>
        <v>0</v>
      </c>
      <c r="EB32" s="26">
        <f t="shared" si="188"/>
        <v>0</v>
      </c>
      <c r="EC32" s="26"/>
      <c r="ED32" s="26"/>
      <c r="EE32" s="26">
        <f t="shared" si="189"/>
        <v>0</v>
      </c>
      <c r="EF32" s="26">
        <f t="shared" ref="EF32:EG32" si="345">SUM(DZ32+EC32)</f>
        <v>0</v>
      </c>
      <c r="EG32" s="26">
        <f t="shared" si="345"/>
        <v>0</v>
      </c>
      <c r="EH32" s="27">
        <f t="shared" si="191"/>
        <v>0</v>
      </c>
      <c r="EI32" s="30">
        <f>Mei!EO32</f>
        <v>0</v>
      </c>
      <c r="EJ32" s="26">
        <f>April!EP32</f>
        <v>0</v>
      </c>
      <c r="EK32" s="26">
        <f t="shared" si="192"/>
        <v>0</v>
      </c>
      <c r="EL32" s="26"/>
      <c r="EM32" s="26"/>
      <c r="EN32" s="26">
        <f t="shared" si="193"/>
        <v>0</v>
      </c>
      <c r="EO32" s="26">
        <f t="shared" ref="EO32:EP32" si="346">SUM(EI32+EL32)</f>
        <v>0</v>
      </c>
      <c r="EP32" s="26">
        <f t="shared" si="346"/>
        <v>0</v>
      </c>
      <c r="EQ32" s="27">
        <f t="shared" si="195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135">
        <f>Mei!J33</f>
        <v>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136"/>
    </row>
    <row r="34" spans="1:156" ht="14">
      <c r="A34" s="276" t="s">
        <v>54</v>
      </c>
      <c r="B34" s="256"/>
      <c r="C34" s="52" t="s">
        <v>55</v>
      </c>
      <c r="D34" s="94">
        <f>Mei!J34</f>
        <v>0</v>
      </c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30">
        <f>Mei!EO34</f>
        <v>0</v>
      </c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39"/>
    </row>
    <row r="35" spans="1:156" ht="14">
      <c r="A35" s="58"/>
      <c r="B35" s="59">
        <v>1</v>
      </c>
      <c r="C35" s="57" t="s">
        <v>56</v>
      </c>
      <c r="D35" s="24">
        <f>Mei!J35</f>
        <v>35</v>
      </c>
      <c r="E35" s="25">
        <f>Mei!K35</f>
        <v>38</v>
      </c>
      <c r="F35" s="26">
        <f t="shared" ref="F35:F41" si="347">SUM(D35:E35)</f>
        <v>73</v>
      </c>
      <c r="G35" s="48">
        <v>8</v>
      </c>
      <c r="H35" s="46">
        <v>6</v>
      </c>
      <c r="I35" s="26">
        <f t="shared" ref="I35:I41" si="348">SUM(G35:H35)</f>
        <v>14</v>
      </c>
      <c r="J35" s="26">
        <f t="shared" ref="J35:K35" si="349">SUM(D35+G35)</f>
        <v>43</v>
      </c>
      <c r="K35" s="26">
        <f t="shared" si="349"/>
        <v>44</v>
      </c>
      <c r="L35" s="27">
        <f t="shared" ref="L35:L41" si="350">SUM(J35:K35)</f>
        <v>87</v>
      </c>
      <c r="M35" s="28">
        <f>Mei!S35</f>
        <v>12</v>
      </c>
      <c r="N35" s="26">
        <f>Mei!T35</f>
        <v>14</v>
      </c>
      <c r="O35" s="26">
        <f t="shared" ref="O35:O41" si="351">SUM(M35:N35)</f>
        <v>26</v>
      </c>
      <c r="P35" s="25">
        <v>1</v>
      </c>
      <c r="Q35" s="25">
        <v>3</v>
      </c>
      <c r="R35" s="25">
        <v>3</v>
      </c>
      <c r="S35" s="26">
        <f t="shared" ref="S35:T35" si="352">SUM(M35+P35)</f>
        <v>13</v>
      </c>
      <c r="T35" s="26">
        <f t="shared" si="352"/>
        <v>17</v>
      </c>
      <c r="U35" s="27">
        <f t="shared" ref="U35:U41" si="353">SUM(S35:T35)</f>
        <v>30</v>
      </c>
      <c r="V35" s="28">
        <f>Mei!AB35</f>
        <v>24</v>
      </c>
      <c r="W35" s="28">
        <f>Mei!AC35</f>
        <v>36</v>
      </c>
      <c r="X35" s="26">
        <f t="shared" ref="X35:X41" si="354">SUM(V35:W35)</f>
        <v>60</v>
      </c>
      <c r="Y35" s="48">
        <v>2</v>
      </c>
      <c r="Z35" s="46">
        <v>10</v>
      </c>
      <c r="AA35" s="26">
        <f t="shared" ref="AA35:AA41" si="355">SUM(Y35:Z35)</f>
        <v>12</v>
      </c>
      <c r="AB35" s="26">
        <f t="shared" ref="AB35:AC35" si="356">SUM(V35+Y35)</f>
        <v>26</v>
      </c>
      <c r="AC35" s="26">
        <f t="shared" si="356"/>
        <v>46</v>
      </c>
      <c r="AD35" s="27">
        <f t="shared" ref="AD35:AD41" si="357">SUM(AB35:AC35)</f>
        <v>72</v>
      </c>
      <c r="AE35" s="28">
        <f>Mei!AK35</f>
        <v>26</v>
      </c>
      <c r="AF35" s="28">
        <f>Mei!AL35</f>
        <v>45</v>
      </c>
      <c r="AG35" s="26">
        <f t="shared" ref="AG35:AG41" si="358">SUM(AE35:AF35)</f>
        <v>71</v>
      </c>
      <c r="AH35" s="25">
        <v>16</v>
      </c>
      <c r="AI35" s="25">
        <v>12</v>
      </c>
      <c r="AJ35" s="26">
        <f t="shared" ref="AJ35:AJ41" si="359">SUM(AH35:AI35)</f>
        <v>28</v>
      </c>
      <c r="AK35" s="26">
        <f t="shared" ref="AK35:AL35" si="360">SUM(AE35+AH35)</f>
        <v>42</v>
      </c>
      <c r="AL35" s="26">
        <f t="shared" si="360"/>
        <v>57</v>
      </c>
      <c r="AM35" s="27">
        <f t="shared" ref="AM35:AM41" si="361">SUM(AK35:AL35)</f>
        <v>99</v>
      </c>
      <c r="AN35" s="30">
        <f>Mei!AT35</f>
        <v>51</v>
      </c>
      <c r="AO35" s="26">
        <f>Mei!AU35</f>
        <v>57</v>
      </c>
      <c r="AP35" s="26">
        <f t="shared" ref="AP35:AP41" si="362">SUM(AN35:AO35)</f>
        <v>108</v>
      </c>
      <c r="AQ35" s="25">
        <v>8</v>
      </c>
      <c r="AR35" s="25">
        <v>9</v>
      </c>
      <c r="AS35" s="26">
        <f t="shared" ref="AS35:AS41" si="363">SUM(AQ35:AR35)</f>
        <v>17</v>
      </c>
      <c r="AT35" s="26">
        <f t="shared" ref="AT35:AU35" si="364">SUM(AN35+AQ35)</f>
        <v>59</v>
      </c>
      <c r="AU35" s="26">
        <f t="shared" si="364"/>
        <v>66</v>
      </c>
      <c r="AV35" s="27">
        <f t="shared" ref="AV35:AV41" si="365">SUM(AT35:AU35)</f>
        <v>125</v>
      </c>
      <c r="AW35" s="28">
        <f>Mei!BC35</f>
        <v>100</v>
      </c>
      <c r="AX35" s="28">
        <f>Mei!BD35</f>
        <v>107</v>
      </c>
      <c r="AY35" s="26">
        <f t="shared" ref="AY35:AY41" si="366">SUM(AW35:AX35)</f>
        <v>207</v>
      </c>
      <c r="AZ35" s="25">
        <v>18</v>
      </c>
      <c r="BA35" s="25">
        <v>30</v>
      </c>
      <c r="BB35" s="26">
        <f t="shared" ref="BB35:BB41" si="367">SUM(AZ35:BA35)</f>
        <v>48</v>
      </c>
      <c r="BC35" s="26">
        <f t="shared" ref="BC35:BD35" si="368">SUM(AW35+AZ35)</f>
        <v>118</v>
      </c>
      <c r="BD35" s="26">
        <f t="shared" si="368"/>
        <v>137</v>
      </c>
      <c r="BE35" s="27">
        <f t="shared" ref="BE35:BE41" si="369">SUM(BC35:BD35)</f>
        <v>255</v>
      </c>
      <c r="BF35" s="30">
        <f>Mei!BL35</f>
        <v>25</v>
      </c>
      <c r="BG35" s="26">
        <f>Mei!BM35</f>
        <v>35</v>
      </c>
      <c r="BH35" s="26">
        <f t="shared" ref="BH35:BH41" si="370">SUM(BF35:BG35)</f>
        <v>60</v>
      </c>
      <c r="BI35" s="48">
        <v>6</v>
      </c>
      <c r="BJ35" s="46">
        <v>11</v>
      </c>
      <c r="BK35" s="26">
        <f t="shared" ref="BK35:BK41" si="371">SUM(BI35:BJ35)</f>
        <v>17</v>
      </c>
      <c r="BL35" s="26">
        <f t="shared" ref="BL35:BM35" si="372">SUM(BF35+BI35)</f>
        <v>31</v>
      </c>
      <c r="BM35" s="26">
        <f t="shared" si="372"/>
        <v>46</v>
      </c>
      <c r="BN35" s="27">
        <f t="shared" ref="BN35:BN41" si="373">SUM(BL35:BM35)</f>
        <v>77</v>
      </c>
      <c r="BO35" s="28">
        <f>Mei!BU35</f>
        <v>29</v>
      </c>
      <c r="BP35" s="28">
        <f>Mei!BV35</f>
        <v>52</v>
      </c>
      <c r="BQ35" s="26">
        <f t="shared" ref="BQ35:BQ41" si="374">SUM(BO35:BP35)</f>
        <v>81</v>
      </c>
      <c r="BR35" s="25">
        <v>4</v>
      </c>
      <c r="BS35" s="25">
        <v>13</v>
      </c>
      <c r="BT35" s="26">
        <f t="shared" ref="BT35:BT41" si="375">SUM(BR35:BS35)</f>
        <v>17</v>
      </c>
      <c r="BU35" s="26">
        <f t="shared" ref="BU35:BV35" si="376">SUM(BO35+BR35)</f>
        <v>33</v>
      </c>
      <c r="BV35" s="26">
        <f t="shared" si="376"/>
        <v>65</v>
      </c>
      <c r="BW35" s="27">
        <f t="shared" ref="BW35:BW41" si="377">SUM(BU35:BV35)</f>
        <v>98</v>
      </c>
      <c r="BX35" s="30">
        <f>Mei!CD35</f>
        <v>8</v>
      </c>
      <c r="BY35" s="26">
        <f>Mei!CE35</f>
        <v>8</v>
      </c>
      <c r="BZ35" s="26">
        <f t="shared" ref="BZ35:BZ41" si="378">SUM(BX35:BY35)</f>
        <v>16</v>
      </c>
      <c r="CA35" s="25">
        <v>4</v>
      </c>
      <c r="CB35" s="25">
        <v>5</v>
      </c>
      <c r="CC35" s="26">
        <f t="shared" ref="CC35:CC41" si="379">SUM(CA35:CB35)</f>
        <v>9</v>
      </c>
      <c r="CD35" s="26">
        <f t="shared" ref="CD35:CE35" si="380">SUM(BX35+CA35)</f>
        <v>12</v>
      </c>
      <c r="CE35" s="26">
        <f t="shared" si="380"/>
        <v>13</v>
      </c>
      <c r="CF35" s="27">
        <f t="shared" ref="CF35:CF41" si="381">SUM(CD35:CE35)</f>
        <v>25</v>
      </c>
      <c r="CG35" s="28">
        <f>Mei!CM35</f>
        <v>15</v>
      </c>
      <c r="CH35" s="28">
        <f>Mei!CN35</f>
        <v>42</v>
      </c>
      <c r="CI35" s="26">
        <f t="shared" ref="CI35:CI41" si="382">SUM(CG35:CH35)</f>
        <v>57</v>
      </c>
      <c r="CJ35" s="25">
        <v>6</v>
      </c>
      <c r="CK35" s="25">
        <v>4</v>
      </c>
      <c r="CL35" s="26">
        <f t="shared" ref="CL35:CL41" si="383">SUM(CJ35:CK35)</f>
        <v>10</v>
      </c>
      <c r="CM35" s="26">
        <f t="shared" ref="CM35:CN35" si="384">SUM(CG35+CJ35)</f>
        <v>21</v>
      </c>
      <c r="CN35" s="26">
        <f t="shared" si="384"/>
        <v>46</v>
      </c>
      <c r="CO35" s="27">
        <f t="shared" ref="CO35:CO41" si="385">SUM(CM35:CN35)</f>
        <v>67</v>
      </c>
      <c r="CP35" s="31">
        <f ca="1">IFERROR(__xludf.DUMMYFUNCTION("""COMPUTED_VALUE"""),37)</f>
        <v>37</v>
      </c>
      <c r="CQ35" s="32">
        <f ca="1">IFERROR(__xludf.DUMMYFUNCTION("""COMPUTED_VALUE"""),66)</f>
        <v>66</v>
      </c>
      <c r="CR35" s="32">
        <f ca="1">IFERROR(__xludf.DUMMYFUNCTION("""COMPUTED_VALUE"""),103)</f>
        <v>103</v>
      </c>
      <c r="CS35" s="33">
        <f ca="1">IFERROR(__xludf.DUMMYFUNCTION("""COMPUTED_VALUE"""),8)</f>
        <v>8</v>
      </c>
      <c r="CT35" s="33">
        <f ca="1">IFERROR(__xludf.DUMMYFUNCTION("""COMPUTED_VALUE"""),14)</f>
        <v>14</v>
      </c>
      <c r="CU35" s="33">
        <f ca="1">IFERROR(__xludf.DUMMYFUNCTION("""COMPUTED_VALUE"""),22)</f>
        <v>22</v>
      </c>
      <c r="CV35" s="32">
        <f ca="1">IFERROR(__xludf.DUMMYFUNCTION("""COMPUTED_VALUE"""),45)</f>
        <v>45</v>
      </c>
      <c r="CW35" s="32">
        <f ca="1">IFERROR(__xludf.DUMMYFUNCTION("""COMPUTED_VALUE"""),80)</f>
        <v>80</v>
      </c>
      <c r="CX35" s="34">
        <f ca="1">IFERROR(__xludf.DUMMYFUNCTION("""COMPUTED_VALUE"""),125)</f>
        <v>125</v>
      </c>
      <c r="CY35" s="28">
        <f>Mei!DE35</f>
        <v>31</v>
      </c>
      <c r="CZ35" s="28">
        <f>Mei!DF35</f>
        <v>47</v>
      </c>
      <c r="DA35" s="26">
        <f t="shared" ref="DA35:DA41" si="386">SUM(CY35:CZ35)</f>
        <v>78</v>
      </c>
      <c r="DB35" s="25">
        <v>19</v>
      </c>
      <c r="DC35" s="25">
        <v>16</v>
      </c>
      <c r="DD35" s="26">
        <f t="shared" ref="DD35:DD41" si="387">SUM(DB35:DC35)</f>
        <v>35</v>
      </c>
      <c r="DE35" s="26">
        <f t="shared" ref="DE35:DF35" si="388">SUM(CY35+DB35)</f>
        <v>50</v>
      </c>
      <c r="DF35" s="26">
        <f t="shared" si="388"/>
        <v>63</v>
      </c>
      <c r="DG35" s="27">
        <f t="shared" ref="DG35:DG41" si="389">SUM(DE35:DF35)</f>
        <v>113</v>
      </c>
      <c r="DH35" s="30">
        <f>Mei!DN35</f>
        <v>80</v>
      </c>
      <c r="DI35" s="26">
        <f>Mei!DO35</f>
        <v>69</v>
      </c>
      <c r="DJ35" s="26">
        <f t="shared" ref="DJ35:DJ41" si="390">SUM(DH35:DI35)</f>
        <v>149</v>
      </c>
      <c r="DK35" s="64">
        <v>26</v>
      </c>
      <c r="DL35" s="65">
        <v>15</v>
      </c>
      <c r="DM35" s="26">
        <f t="shared" ref="DM35:DM41" si="391">SUM(DK35:DL35)</f>
        <v>41</v>
      </c>
      <c r="DN35" s="26">
        <f t="shared" ref="DN35:DO35" si="392">SUM(DH35+DK35)</f>
        <v>106</v>
      </c>
      <c r="DO35" s="26">
        <f t="shared" si="392"/>
        <v>84</v>
      </c>
      <c r="DP35" s="27">
        <f t="shared" ref="DP35:DP41" si="393">SUM(DN35:DO35)</f>
        <v>190</v>
      </c>
      <c r="DQ35" s="28">
        <f>Mei!DW35</f>
        <v>33</v>
      </c>
      <c r="DR35" s="28">
        <f>Mei!DX35</f>
        <v>41</v>
      </c>
      <c r="DS35" s="26">
        <f t="shared" ref="DS35:DS41" si="394">SUM(DQ35:DR35)</f>
        <v>74</v>
      </c>
      <c r="DT35" s="48">
        <v>6</v>
      </c>
      <c r="DU35" s="46">
        <v>10</v>
      </c>
      <c r="DV35" s="26">
        <f t="shared" ref="DV35:DV41" si="395">SUM(DT35:DU35)</f>
        <v>16</v>
      </c>
      <c r="DW35" s="26">
        <f t="shared" ref="DW35:DX35" si="396">SUM(DQ35+DT35)</f>
        <v>39</v>
      </c>
      <c r="DX35" s="26">
        <f t="shared" si="396"/>
        <v>51</v>
      </c>
      <c r="DY35" s="27">
        <f t="shared" ref="DY35:DY41" si="397">SUM(DW35:DX35)</f>
        <v>90</v>
      </c>
      <c r="DZ35" s="30">
        <f>Mei!EF35</f>
        <v>66</v>
      </c>
      <c r="EA35" s="26">
        <f>Mei!EG35</f>
        <v>81</v>
      </c>
      <c r="EB35" s="26">
        <f t="shared" ref="EB35:EB41" si="398">SUM(DZ35:EA35)</f>
        <v>147</v>
      </c>
      <c r="EC35" s="25">
        <v>21</v>
      </c>
      <c r="ED35" s="25">
        <v>31</v>
      </c>
      <c r="EE35" s="26">
        <f t="shared" ref="EE35:EE41" si="399">SUM(EC35:ED35)</f>
        <v>52</v>
      </c>
      <c r="EF35" s="26">
        <f t="shared" ref="EF35:EG35" si="400">SUM(DZ35+EC35)</f>
        <v>87</v>
      </c>
      <c r="EG35" s="26">
        <f t="shared" si="400"/>
        <v>112</v>
      </c>
      <c r="EH35" s="27">
        <f t="shared" ref="EH35:EH41" si="401">SUM(EF35:EG35)</f>
        <v>199</v>
      </c>
      <c r="EI35" s="30">
        <f>Mei!EO35</f>
        <v>10</v>
      </c>
      <c r="EJ35" s="26">
        <f>April!EP35</f>
        <v>1</v>
      </c>
      <c r="EK35" s="26">
        <f t="shared" ref="EK35:EK41" si="402">SUM(EI35:EJ35)</f>
        <v>11</v>
      </c>
      <c r="EL35" s="25">
        <v>7</v>
      </c>
      <c r="EM35" s="25">
        <v>9</v>
      </c>
      <c r="EN35" s="26">
        <f t="shared" ref="EN35:EN41" si="403">SUM(EL35:EM35)</f>
        <v>16</v>
      </c>
      <c r="EO35" s="26">
        <f t="shared" ref="EO35:EP35" si="404">SUM(EI35+EL35)</f>
        <v>17</v>
      </c>
      <c r="EP35" s="26">
        <f t="shared" si="404"/>
        <v>10</v>
      </c>
      <c r="EQ35" s="27">
        <f t="shared" ref="EQ35:EQ41" si="405">SUM(EO35:EP35)</f>
        <v>27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24">
        <f>Mei!J36</f>
        <v>8</v>
      </c>
      <c r="E36" s="25">
        <f>Mei!K36</f>
        <v>379</v>
      </c>
      <c r="F36" s="26">
        <f t="shared" si="347"/>
        <v>387</v>
      </c>
      <c r="G36" s="68">
        <v>0</v>
      </c>
      <c r="H36" s="59">
        <v>109</v>
      </c>
      <c r="I36" s="26">
        <f t="shared" si="348"/>
        <v>109</v>
      </c>
      <c r="J36" s="26">
        <f t="shared" ref="J36:K36" si="406">SUM(D36+G36)</f>
        <v>8</v>
      </c>
      <c r="K36" s="26">
        <f t="shared" si="406"/>
        <v>488</v>
      </c>
      <c r="L36" s="27">
        <f t="shared" si="350"/>
        <v>496</v>
      </c>
      <c r="M36" s="28">
        <f>Mei!S36</f>
        <v>2</v>
      </c>
      <c r="N36" s="26">
        <f>Mei!T36</f>
        <v>322</v>
      </c>
      <c r="O36" s="26">
        <f t="shared" si="351"/>
        <v>324</v>
      </c>
      <c r="P36" s="25">
        <v>0</v>
      </c>
      <c r="Q36" s="25">
        <v>58</v>
      </c>
      <c r="R36" s="25">
        <v>58</v>
      </c>
      <c r="S36" s="26">
        <f t="shared" ref="S36:T36" si="407">SUM(M36+P36)</f>
        <v>2</v>
      </c>
      <c r="T36" s="26">
        <f t="shared" si="407"/>
        <v>380</v>
      </c>
      <c r="U36" s="27">
        <f t="shared" si="353"/>
        <v>382</v>
      </c>
      <c r="V36" s="28">
        <f>Mei!AB36</f>
        <v>9</v>
      </c>
      <c r="W36" s="28">
        <f>Mei!AC36</f>
        <v>212</v>
      </c>
      <c r="X36" s="26">
        <f t="shared" si="354"/>
        <v>221</v>
      </c>
      <c r="Y36" s="68">
        <v>0</v>
      </c>
      <c r="Z36" s="59">
        <v>41</v>
      </c>
      <c r="AA36" s="26">
        <f t="shared" si="355"/>
        <v>41</v>
      </c>
      <c r="AB36" s="26">
        <f t="shared" ref="AB36:AC36" si="408">SUM(V36+Y36)</f>
        <v>9</v>
      </c>
      <c r="AC36" s="26">
        <f t="shared" si="408"/>
        <v>253</v>
      </c>
      <c r="AD36" s="27">
        <f t="shared" si="357"/>
        <v>262</v>
      </c>
      <c r="AE36" s="28">
        <f>Mei!AK36</f>
        <v>10</v>
      </c>
      <c r="AF36" s="28">
        <f>Mei!AL36</f>
        <v>303</v>
      </c>
      <c r="AG36" s="26">
        <f t="shared" si="358"/>
        <v>313</v>
      </c>
      <c r="AH36" s="25">
        <v>5</v>
      </c>
      <c r="AI36" s="25">
        <v>80</v>
      </c>
      <c r="AJ36" s="26">
        <f t="shared" si="359"/>
        <v>85</v>
      </c>
      <c r="AK36" s="26">
        <f t="shared" ref="AK36:AL36" si="409">SUM(AE36+AH36)</f>
        <v>15</v>
      </c>
      <c r="AL36" s="26">
        <f t="shared" si="409"/>
        <v>383</v>
      </c>
      <c r="AM36" s="27">
        <f t="shared" si="361"/>
        <v>398</v>
      </c>
      <c r="AN36" s="30">
        <f>Mei!AT36</f>
        <v>75</v>
      </c>
      <c r="AO36" s="26">
        <f>Mei!AU36</f>
        <v>283</v>
      </c>
      <c r="AP36" s="26">
        <f t="shared" si="362"/>
        <v>358</v>
      </c>
      <c r="AQ36" s="25">
        <v>27</v>
      </c>
      <c r="AR36" s="25">
        <v>90</v>
      </c>
      <c r="AS36" s="26">
        <f t="shared" si="363"/>
        <v>117</v>
      </c>
      <c r="AT36" s="26">
        <f t="shared" ref="AT36:AU36" si="410">SUM(AN36+AQ36)</f>
        <v>102</v>
      </c>
      <c r="AU36" s="26">
        <f t="shared" si="410"/>
        <v>373</v>
      </c>
      <c r="AV36" s="27">
        <f t="shared" si="365"/>
        <v>475</v>
      </c>
      <c r="AW36" s="28">
        <f>Mei!BC36</f>
        <v>21</v>
      </c>
      <c r="AX36" s="28">
        <f>Mei!BD36</f>
        <v>373</v>
      </c>
      <c r="AY36" s="26">
        <f t="shared" si="366"/>
        <v>394</v>
      </c>
      <c r="AZ36" s="25">
        <v>8</v>
      </c>
      <c r="BA36" s="25">
        <v>90</v>
      </c>
      <c r="BB36" s="26">
        <f t="shared" si="367"/>
        <v>98</v>
      </c>
      <c r="BC36" s="26">
        <f t="shared" ref="BC36:BD36" si="411">SUM(AW36+AZ36)</f>
        <v>29</v>
      </c>
      <c r="BD36" s="26">
        <f t="shared" si="411"/>
        <v>463</v>
      </c>
      <c r="BE36" s="27">
        <f t="shared" si="369"/>
        <v>492</v>
      </c>
      <c r="BF36" s="30">
        <f>Mei!BL36</f>
        <v>139</v>
      </c>
      <c r="BG36" s="26">
        <f>Mei!BM36</f>
        <v>177</v>
      </c>
      <c r="BH36" s="26">
        <f t="shared" si="370"/>
        <v>316</v>
      </c>
      <c r="BI36" s="48">
        <v>10</v>
      </c>
      <c r="BJ36" s="46">
        <v>63</v>
      </c>
      <c r="BK36" s="26">
        <f t="shared" si="371"/>
        <v>73</v>
      </c>
      <c r="BL36" s="26">
        <f t="shared" ref="BL36:BM36" si="412">SUM(BF36+BI36)</f>
        <v>149</v>
      </c>
      <c r="BM36" s="26">
        <f t="shared" si="412"/>
        <v>240</v>
      </c>
      <c r="BN36" s="27">
        <f t="shared" si="373"/>
        <v>389</v>
      </c>
      <c r="BO36" s="28">
        <f>Mei!BU36</f>
        <v>6</v>
      </c>
      <c r="BP36" s="28">
        <f>Mei!BV36</f>
        <v>146</v>
      </c>
      <c r="BQ36" s="26">
        <f t="shared" si="374"/>
        <v>152</v>
      </c>
      <c r="BR36" s="25">
        <v>2</v>
      </c>
      <c r="BS36" s="25">
        <v>40</v>
      </c>
      <c r="BT36" s="26">
        <f t="shared" si="375"/>
        <v>42</v>
      </c>
      <c r="BU36" s="26">
        <f t="shared" ref="BU36:BV36" si="413">SUM(BO36+BR36)</f>
        <v>8</v>
      </c>
      <c r="BV36" s="26">
        <f t="shared" si="413"/>
        <v>186</v>
      </c>
      <c r="BW36" s="27">
        <f t="shared" si="377"/>
        <v>194</v>
      </c>
      <c r="BX36" s="30">
        <f>Mei!CD36</f>
        <v>13</v>
      </c>
      <c r="BY36" s="26">
        <f>Mei!CE36</f>
        <v>93</v>
      </c>
      <c r="BZ36" s="26">
        <f t="shared" si="378"/>
        <v>106</v>
      </c>
      <c r="CA36" s="25">
        <v>6</v>
      </c>
      <c r="CB36" s="25">
        <v>19</v>
      </c>
      <c r="CC36" s="26">
        <f t="shared" si="379"/>
        <v>25</v>
      </c>
      <c r="CD36" s="26">
        <f t="shared" ref="CD36:CE36" si="414">SUM(BX36+CA36)</f>
        <v>19</v>
      </c>
      <c r="CE36" s="26">
        <f t="shared" si="414"/>
        <v>112</v>
      </c>
      <c r="CF36" s="27">
        <f t="shared" si="381"/>
        <v>131</v>
      </c>
      <c r="CG36" s="28">
        <f>Mei!CM36</f>
        <v>6</v>
      </c>
      <c r="CH36" s="28">
        <f>Mei!CN36</f>
        <v>215</v>
      </c>
      <c r="CI36" s="26">
        <f t="shared" si="382"/>
        <v>221</v>
      </c>
      <c r="CJ36" s="25">
        <v>2</v>
      </c>
      <c r="CK36" s="25">
        <v>46</v>
      </c>
      <c r="CL36" s="26">
        <f t="shared" si="383"/>
        <v>48</v>
      </c>
      <c r="CM36" s="26">
        <f t="shared" ref="CM36:CN36" si="415">SUM(CG36+CJ36)</f>
        <v>8</v>
      </c>
      <c r="CN36" s="26">
        <f t="shared" si="415"/>
        <v>261</v>
      </c>
      <c r="CO36" s="27">
        <f t="shared" si="385"/>
        <v>269</v>
      </c>
      <c r="CP36" s="31">
        <f ca="1">IFERROR(__xludf.DUMMYFUNCTION("""COMPUTED_VALUE"""),141)</f>
        <v>141</v>
      </c>
      <c r="CQ36" s="32">
        <f ca="1">IFERROR(__xludf.DUMMYFUNCTION("""COMPUTED_VALUE"""),308)</f>
        <v>308</v>
      </c>
      <c r="CR36" s="32">
        <f ca="1">IFERROR(__xludf.DUMMYFUNCTION("""COMPUTED_VALUE"""),449)</f>
        <v>449</v>
      </c>
      <c r="CS36" s="33">
        <f ca="1">IFERROR(__xludf.DUMMYFUNCTION("""COMPUTED_VALUE"""),3)</f>
        <v>3</v>
      </c>
      <c r="CT36" s="33">
        <f ca="1">IFERROR(__xludf.DUMMYFUNCTION("""COMPUTED_VALUE"""),67)</f>
        <v>67</v>
      </c>
      <c r="CU36" s="33">
        <f ca="1">IFERROR(__xludf.DUMMYFUNCTION("""COMPUTED_VALUE"""),70)</f>
        <v>70</v>
      </c>
      <c r="CV36" s="32">
        <f ca="1">IFERROR(__xludf.DUMMYFUNCTION("""COMPUTED_VALUE"""),144)</f>
        <v>144</v>
      </c>
      <c r="CW36" s="32">
        <f ca="1">IFERROR(__xludf.DUMMYFUNCTION("""COMPUTED_VALUE"""),375)</f>
        <v>375</v>
      </c>
      <c r="CX36" s="34">
        <f ca="1">IFERROR(__xludf.DUMMYFUNCTION("""COMPUTED_VALUE"""),519)</f>
        <v>519</v>
      </c>
      <c r="CY36" s="28">
        <f>Mei!DE36</f>
        <v>6</v>
      </c>
      <c r="CZ36" s="28">
        <f>Mei!DF36</f>
        <v>246</v>
      </c>
      <c r="DA36" s="26">
        <f t="shared" si="386"/>
        <v>252</v>
      </c>
      <c r="DB36" s="25">
        <v>30</v>
      </c>
      <c r="DC36" s="25">
        <v>119</v>
      </c>
      <c r="DD36" s="26">
        <f t="shared" si="387"/>
        <v>149</v>
      </c>
      <c r="DE36" s="26">
        <f t="shared" ref="DE36:DF36" si="416">SUM(CY36+DB36)</f>
        <v>36</v>
      </c>
      <c r="DF36" s="26">
        <f t="shared" si="416"/>
        <v>365</v>
      </c>
      <c r="DG36" s="27">
        <f t="shared" si="389"/>
        <v>401</v>
      </c>
      <c r="DH36" s="30">
        <f>Mei!DN36</f>
        <v>341</v>
      </c>
      <c r="DI36" s="26">
        <f>Mei!DO36</f>
        <v>374</v>
      </c>
      <c r="DJ36" s="26">
        <f t="shared" si="390"/>
        <v>715</v>
      </c>
      <c r="DK36" s="66">
        <v>79</v>
      </c>
      <c r="DL36" s="67">
        <v>112</v>
      </c>
      <c r="DM36" s="26">
        <f t="shared" si="391"/>
        <v>191</v>
      </c>
      <c r="DN36" s="26">
        <f t="shared" ref="DN36:DO36" si="417">SUM(DH36+DK36)</f>
        <v>420</v>
      </c>
      <c r="DO36" s="26">
        <f t="shared" si="417"/>
        <v>486</v>
      </c>
      <c r="DP36" s="27">
        <f t="shared" si="393"/>
        <v>906</v>
      </c>
      <c r="DQ36" s="28">
        <f>Mei!DW36</f>
        <v>10</v>
      </c>
      <c r="DR36" s="28">
        <f>Mei!DX36</f>
        <v>254</v>
      </c>
      <c r="DS36" s="26">
        <f t="shared" si="394"/>
        <v>264</v>
      </c>
      <c r="DT36" s="68">
        <v>0</v>
      </c>
      <c r="DU36" s="59">
        <v>60</v>
      </c>
      <c r="DV36" s="26">
        <f t="shared" si="395"/>
        <v>60</v>
      </c>
      <c r="DW36" s="26">
        <f t="shared" ref="DW36:DX36" si="418">SUM(DQ36+DT36)</f>
        <v>10</v>
      </c>
      <c r="DX36" s="26">
        <f t="shared" si="418"/>
        <v>314</v>
      </c>
      <c r="DY36" s="27">
        <f t="shared" si="397"/>
        <v>324</v>
      </c>
      <c r="DZ36" s="30">
        <f>Mei!EF36</f>
        <v>31</v>
      </c>
      <c r="EA36" s="26">
        <f>Mei!EG36</f>
        <v>241</v>
      </c>
      <c r="EB36" s="26">
        <f t="shared" si="398"/>
        <v>272</v>
      </c>
      <c r="EC36" s="25">
        <v>8</v>
      </c>
      <c r="ED36" s="25">
        <v>56</v>
      </c>
      <c r="EE36" s="26">
        <f t="shared" si="399"/>
        <v>64</v>
      </c>
      <c r="EF36" s="26">
        <f t="shared" ref="EF36:EG36" si="419">SUM(DZ36+EC36)</f>
        <v>39</v>
      </c>
      <c r="EG36" s="26">
        <f t="shared" si="419"/>
        <v>297</v>
      </c>
      <c r="EH36" s="27">
        <f t="shared" si="401"/>
        <v>336</v>
      </c>
      <c r="EI36" s="30">
        <f>Mei!EO36</f>
        <v>2</v>
      </c>
      <c r="EJ36" s="26">
        <f>April!EP36</f>
        <v>180</v>
      </c>
      <c r="EK36" s="26">
        <f t="shared" si="402"/>
        <v>182</v>
      </c>
      <c r="EL36" s="25">
        <v>5</v>
      </c>
      <c r="EM36" s="25">
        <v>65</v>
      </c>
      <c r="EN36" s="26">
        <f t="shared" si="403"/>
        <v>70</v>
      </c>
      <c r="EO36" s="26">
        <f t="shared" ref="EO36:EP36" si="420">SUM(EI36+EL36)</f>
        <v>7</v>
      </c>
      <c r="EP36" s="26">
        <f t="shared" si="420"/>
        <v>245</v>
      </c>
      <c r="EQ36" s="27">
        <f t="shared" si="405"/>
        <v>252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24">
        <f>Mei!J37</f>
        <v>3</v>
      </c>
      <c r="E37" s="25">
        <f>Mei!K37</f>
        <v>326</v>
      </c>
      <c r="F37" s="26">
        <f t="shared" si="347"/>
        <v>329</v>
      </c>
      <c r="G37" s="68">
        <v>0</v>
      </c>
      <c r="H37" s="59">
        <v>92</v>
      </c>
      <c r="I37" s="26">
        <f t="shared" si="348"/>
        <v>92</v>
      </c>
      <c r="J37" s="26">
        <f t="shared" ref="J37:K37" si="421">SUM(D37+G37)</f>
        <v>3</v>
      </c>
      <c r="K37" s="26">
        <f t="shared" si="421"/>
        <v>418</v>
      </c>
      <c r="L37" s="27">
        <f t="shared" si="350"/>
        <v>421</v>
      </c>
      <c r="M37" s="28">
        <f>Mei!S37</f>
        <v>0</v>
      </c>
      <c r="N37" s="26">
        <f>Mei!T37</f>
        <v>265</v>
      </c>
      <c r="O37" s="26">
        <f t="shared" si="351"/>
        <v>265</v>
      </c>
      <c r="P37" s="25">
        <v>0</v>
      </c>
      <c r="Q37" s="25">
        <v>57</v>
      </c>
      <c r="R37" s="25">
        <v>57</v>
      </c>
      <c r="S37" s="26">
        <f t="shared" ref="S37:T37" si="422">SUM(M37+P37)</f>
        <v>0</v>
      </c>
      <c r="T37" s="26">
        <f t="shared" si="422"/>
        <v>322</v>
      </c>
      <c r="U37" s="27">
        <f t="shared" si="353"/>
        <v>322</v>
      </c>
      <c r="V37" s="28">
        <f>Mei!AB37</f>
        <v>0</v>
      </c>
      <c r="W37" s="28">
        <f>Mei!AC37</f>
        <v>208</v>
      </c>
      <c r="X37" s="26">
        <f t="shared" si="354"/>
        <v>208</v>
      </c>
      <c r="Y37" s="68">
        <v>0</v>
      </c>
      <c r="Z37" s="59">
        <v>39</v>
      </c>
      <c r="AA37" s="26">
        <f t="shared" si="355"/>
        <v>39</v>
      </c>
      <c r="AB37" s="26">
        <f t="shared" ref="AB37:AC37" si="423">SUM(V37+Y37)</f>
        <v>0</v>
      </c>
      <c r="AC37" s="26">
        <f t="shared" si="423"/>
        <v>247</v>
      </c>
      <c r="AD37" s="27">
        <f t="shared" si="357"/>
        <v>247</v>
      </c>
      <c r="AE37" s="28">
        <f>Mei!AK37</f>
        <v>6</v>
      </c>
      <c r="AF37" s="28">
        <f>Mei!AL37</f>
        <v>296</v>
      </c>
      <c r="AG37" s="26">
        <f t="shared" si="358"/>
        <v>302</v>
      </c>
      <c r="AH37" s="25">
        <v>0</v>
      </c>
      <c r="AI37" s="25">
        <v>77</v>
      </c>
      <c r="AJ37" s="26">
        <f t="shared" si="359"/>
        <v>77</v>
      </c>
      <c r="AK37" s="26">
        <f t="shared" ref="AK37:AL37" si="424">SUM(AE37+AH37)</f>
        <v>6</v>
      </c>
      <c r="AL37" s="26">
        <f t="shared" si="424"/>
        <v>373</v>
      </c>
      <c r="AM37" s="27">
        <f t="shared" si="361"/>
        <v>379</v>
      </c>
      <c r="AN37" s="30">
        <f>Mei!AT37</f>
        <v>3</v>
      </c>
      <c r="AO37" s="26">
        <f>Mei!AU37</f>
        <v>271</v>
      </c>
      <c r="AP37" s="26">
        <f t="shared" si="362"/>
        <v>274</v>
      </c>
      <c r="AQ37" s="25">
        <v>1</v>
      </c>
      <c r="AR37" s="25">
        <v>66</v>
      </c>
      <c r="AS37" s="26">
        <f t="shared" si="363"/>
        <v>67</v>
      </c>
      <c r="AT37" s="26">
        <f t="shared" ref="AT37:AU37" si="425">SUM(AN37+AQ37)</f>
        <v>4</v>
      </c>
      <c r="AU37" s="26">
        <f t="shared" si="425"/>
        <v>337</v>
      </c>
      <c r="AV37" s="27">
        <f t="shared" si="365"/>
        <v>341</v>
      </c>
      <c r="AW37" s="28">
        <f>Mei!BC37</f>
        <v>8</v>
      </c>
      <c r="AX37" s="28">
        <f>Mei!BD37</f>
        <v>366</v>
      </c>
      <c r="AY37" s="26">
        <f t="shared" si="366"/>
        <v>374</v>
      </c>
      <c r="AZ37" s="25">
        <v>3</v>
      </c>
      <c r="BA37" s="25">
        <v>87</v>
      </c>
      <c r="BB37" s="26">
        <f t="shared" si="367"/>
        <v>90</v>
      </c>
      <c r="BC37" s="26">
        <f t="shared" ref="BC37:BD37" si="426">SUM(AW37+AZ37)</f>
        <v>11</v>
      </c>
      <c r="BD37" s="26">
        <f t="shared" si="426"/>
        <v>453</v>
      </c>
      <c r="BE37" s="27">
        <f t="shared" si="369"/>
        <v>464</v>
      </c>
      <c r="BF37" s="30">
        <f>Mei!BL37</f>
        <v>0</v>
      </c>
      <c r="BG37" s="26">
        <f>Mei!BM37</f>
        <v>135</v>
      </c>
      <c r="BH37" s="26">
        <f t="shared" si="370"/>
        <v>135</v>
      </c>
      <c r="BI37" s="48">
        <v>0</v>
      </c>
      <c r="BJ37" s="46">
        <v>32</v>
      </c>
      <c r="BK37" s="26">
        <f t="shared" si="371"/>
        <v>32</v>
      </c>
      <c r="BL37" s="26">
        <f t="shared" ref="BL37:BM37" si="427">SUM(BF37+BI37)</f>
        <v>0</v>
      </c>
      <c r="BM37" s="26">
        <f t="shared" si="427"/>
        <v>167</v>
      </c>
      <c r="BN37" s="27">
        <f t="shared" si="373"/>
        <v>167</v>
      </c>
      <c r="BO37" s="28">
        <f>Mei!BU37</f>
        <v>1</v>
      </c>
      <c r="BP37" s="28">
        <f>Mei!BV37</f>
        <v>143</v>
      </c>
      <c r="BQ37" s="26">
        <f t="shared" si="374"/>
        <v>144</v>
      </c>
      <c r="BR37" s="25">
        <v>0</v>
      </c>
      <c r="BS37" s="25">
        <v>40</v>
      </c>
      <c r="BT37" s="26">
        <f t="shared" si="375"/>
        <v>40</v>
      </c>
      <c r="BU37" s="26">
        <f t="shared" ref="BU37:BV37" si="428">SUM(BO37+BR37)</f>
        <v>1</v>
      </c>
      <c r="BV37" s="26">
        <f t="shared" si="428"/>
        <v>183</v>
      </c>
      <c r="BW37" s="27">
        <f t="shared" si="377"/>
        <v>184</v>
      </c>
      <c r="BX37" s="30">
        <f>Mei!CD37</f>
        <v>2</v>
      </c>
      <c r="BY37" s="26">
        <f>Mei!CE37</f>
        <v>79</v>
      </c>
      <c r="BZ37" s="26">
        <f t="shared" si="378"/>
        <v>81</v>
      </c>
      <c r="CA37" s="26"/>
      <c r="CB37" s="25">
        <v>14</v>
      </c>
      <c r="CC37" s="26">
        <f t="shared" si="379"/>
        <v>14</v>
      </c>
      <c r="CD37" s="26">
        <f t="shared" ref="CD37:CE37" si="429">SUM(BX37+CA37)</f>
        <v>2</v>
      </c>
      <c r="CE37" s="26">
        <f t="shared" si="429"/>
        <v>93</v>
      </c>
      <c r="CF37" s="27">
        <f t="shared" si="381"/>
        <v>95</v>
      </c>
      <c r="CG37" s="28">
        <f>Mei!CM37</f>
        <v>0</v>
      </c>
      <c r="CH37" s="28">
        <f>Mei!CN37</f>
        <v>191</v>
      </c>
      <c r="CI37" s="26">
        <f t="shared" si="382"/>
        <v>191</v>
      </c>
      <c r="CJ37" s="25">
        <v>2</v>
      </c>
      <c r="CK37" s="25">
        <v>46</v>
      </c>
      <c r="CL37" s="26">
        <f t="shared" si="383"/>
        <v>48</v>
      </c>
      <c r="CM37" s="26">
        <f t="shared" ref="CM37:CN37" si="430">SUM(CG37+CJ37)</f>
        <v>2</v>
      </c>
      <c r="CN37" s="26">
        <f t="shared" si="430"/>
        <v>237</v>
      </c>
      <c r="CO37" s="27">
        <f t="shared" si="385"/>
        <v>239</v>
      </c>
      <c r="CP37" s="31">
        <f ca="1">IFERROR(__xludf.DUMMYFUNCTION("""COMPUTED_VALUE"""),6)</f>
        <v>6</v>
      </c>
      <c r="CQ37" s="32">
        <f ca="1">IFERROR(__xludf.DUMMYFUNCTION("""COMPUTED_VALUE"""),292)</f>
        <v>292</v>
      </c>
      <c r="CR37" s="32">
        <f ca="1">IFERROR(__xludf.DUMMYFUNCTION("""COMPUTED_VALUE"""),298)</f>
        <v>298</v>
      </c>
      <c r="CS37" s="33">
        <f ca="1">IFERROR(__xludf.DUMMYFUNCTION("""COMPUTED_VALUE"""),0)</f>
        <v>0</v>
      </c>
      <c r="CT37" s="33">
        <f ca="1">IFERROR(__xludf.DUMMYFUNCTION("""COMPUTED_VALUE"""),65)</f>
        <v>65</v>
      </c>
      <c r="CU37" s="33">
        <f ca="1">IFERROR(__xludf.DUMMYFUNCTION("""COMPUTED_VALUE"""),65)</f>
        <v>65</v>
      </c>
      <c r="CV37" s="32">
        <f ca="1">IFERROR(__xludf.DUMMYFUNCTION("""COMPUTED_VALUE"""),6)</f>
        <v>6</v>
      </c>
      <c r="CW37" s="32">
        <f ca="1">IFERROR(__xludf.DUMMYFUNCTION("""COMPUTED_VALUE"""),357)</f>
        <v>357</v>
      </c>
      <c r="CX37" s="34">
        <f ca="1">IFERROR(__xludf.DUMMYFUNCTION("""COMPUTED_VALUE"""),363)</f>
        <v>363</v>
      </c>
      <c r="CY37" s="28">
        <f>Mei!DE37</f>
        <v>1</v>
      </c>
      <c r="CZ37" s="28">
        <f>Mei!DF37</f>
        <v>172</v>
      </c>
      <c r="DA37" s="26">
        <f t="shared" si="386"/>
        <v>173</v>
      </c>
      <c r="DB37" s="25">
        <v>0</v>
      </c>
      <c r="DC37" s="25">
        <v>34</v>
      </c>
      <c r="DD37" s="26">
        <f t="shared" si="387"/>
        <v>34</v>
      </c>
      <c r="DE37" s="26">
        <f t="shared" ref="DE37:DF37" si="431">SUM(CY37+DB37)</f>
        <v>1</v>
      </c>
      <c r="DF37" s="26">
        <f t="shared" si="431"/>
        <v>206</v>
      </c>
      <c r="DG37" s="27">
        <f t="shared" si="389"/>
        <v>207</v>
      </c>
      <c r="DH37" s="30">
        <f>Mei!DN37</f>
        <v>0</v>
      </c>
      <c r="DI37" s="26">
        <f>Mei!DO37</f>
        <v>256</v>
      </c>
      <c r="DJ37" s="26">
        <f t="shared" si="390"/>
        <v>256</v>
      </c>
      <c r="DK37" s="66">
        <v>4</v>
      </c>
      <c r="DL37" s="67">
        <v>58</v>
      </c>
      <c r="DM37" s="26">
        <f t="shared" si="391"/>
        <v>62</v>
      </c>
      <c r="DN37" s="26">
        <f t="shared" ref="DN37:DO37" si="432">SUM(DH37+DK37)</f>
        <v>4</v>
      </c>
      <c r="DO37" s="26">
        <f t="shared" si="432"/>
        <v>314</v>
      </c>
      <c r="DP37" s="27">
        <f t="shared" si="393"/>
        <v>318</v>
      </c>
      <c r="DQ37" s="28">
        <f>Mei!DW37</f>
        <v>2</v>
      </c>
      <c r="DR37" s="28">
        <f>Mei!DX37</f>
        <v>220</v>
      </c>
      <c r="DS37" s="26">
        <f t="shared" si="394"/>
        <v>222</v>
      </c>
      <c r="DT37" s="68">
        <v>0</v>
      </c>
      <c r="DU37" s="59">
        <v>58</v>
      </c>
      <c r="DV37" s="26">
        <f t="shared" si="395"/>
        <v>58</v>
      </c>
      <c r="DW37" s="26">
        <f t="shared" ref="DW37:DX37" si="433">SUM(DQ37+DT37)</f>
        <v>2</v>
      </c>
      <c r="DX37" s="26">
        <f t="shared" si="433"/>
        <v>278</v>
      </c>
      <c r="DY37" s="27">
        <f t="shared" si="397"/>
        <v>280</v>
      </c>
      <c r="DZ37" s="30">
        <f>Mei!EF37</f>
        <v>0</v>
      </c>
      <c r="EA37" s="26">
        <f>Mei!EG37</f>
        <v>216</v>
      </c>
      <c r="EB37" s="26">
        <f t="shared" si="398"/>
        <v>216</v>
      </c>
      <c r="EC37" s="26"/>
      <c r="ED37" s="25">
        <v>56</v>
      </c>
      <c r="EE37" s="26">
        <f t="shared" si="399"/>
        <v>56</v>
      </c>
      <c r="EF37" s="26">
        <f t="shared" ref="EF37:EG37" si="434">SUM(DZ37+EC37)</f>
        <v>0</v>
      </c>
      <c r="EG37" s="26">
        <f t="shared" si="434"/>
        <v>272</v>
      </c>
      <c r="EH37" s="27">
        <f t="shared" si="401"/>
        <v>272</v>
      </c>
      <c r="EI37" s="30">
        <f>Mei!EO37</f>
        <v>3</v>
      </c>
      <c r="EJ37" s="26">
        <f>April!EP37</f>
        <v>143</v>
      </c>
      <c r="EK37" s="26">
        <f t="shared" si="402"/>
        <v>146</v>
      </c>
      <c r="EL37" s="25">
        <v>1</v>
      </c>
      <c r="EM37" s="25">
        <v>36</v>
      </c>
      <c r="EN37" s="26">
        <f t="shared" si="403"/>
        <v>37</v>
      </c>
      <c r="EO37" s="26">
        <f t="shared" ref="EO37:EP37" si="435">SUM(EI37+EL37)</f>
        <v>4</v>
      </c>
      <c r="EP37" s="26">
        <f t="shared" si="435"/>
        <v>179</v>
      </c>
      <c r="EQ37" s="27">
        <f t="shared" si="405"/>
        <v>183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24">
        <f>Mei!J38</f>
        <v>0</v>
      </c>
      <c r="E38" s="25">
        <f>Mei!K38</f>
        <v>0</v>
      </c>
      <c r="F38" s="26">
        <f t="shared" si="347"/>
        <v>0</v>
      </c>
      <c r="G38" s="68">
        <v>0</v>
      </c>
      <c r="H38" s="59">
        <v>0</v>
      </c>
      <c r="I38" s="26">
        <f t="shared" si="348"/>
        <v>0</v>
      </c>
      <c r="J38" s="26">
        <f t="shared" ref="J38:K38" si="436">SUM(D38+G38)</f>
        <v>0</v>
      </c>
      <c r="K38" s="26">
        <f t="shared" si="436"/>
        <v>0</v>
      </c>
      <c r="L38" s="27">
        <f t="shared" si="350"/>
        <v>0</v>
      </c>
      <c r="M38" s="28">
        <f>Mei!S38</f>
        <v>0</v>
      </c>
      <c r="N38" s="26">
        <f>Mei!T38</f>
        <v>0</v>
      </c>
      <c r="O38" s="26">
        <f t="shared" si="351"/>
        <v>0</v>
      </c>
      <c r="P38" s="25">
        <v>0</v>
      </c>
      <c r="Q38" s="25">
        <v>0</v>
      </c>
      <c r="R38" s="26">
        <f t="shared" ref="R38:R41" si="437">SUM(P38:Q38)</f>
        <v>0</v>
      </c>
      <c r="S38" s="26">
        <f t="shared" ref="S38:T38" si="438">SUM(M38+P38)</f>
        <v>0</v>
      </c>
      <c r="T38" s="26">
        <f t="shared" si="438"/>
        <v>0</v>
      </c>
      <c r="U38" s="27">
        <f t="shared" si="353"/>
        <v>0</v>
      </c>
      <c r="V38" s="28">
        <f>Mei!AB38</f>
        <v>0</v>
      </c>
      <c r="W38" s="28">
        <f>Mei!AC38</f>
        <v>0</v>
      </c>
      <c r="X38" s="26">
        <f t="shared" si="354"/>
        <v>0</v>
      </c>
      <c r="Y38" s="26"/>
      <c r="Z38" s="26"/>
      <c r="AA38" s="26">
        <f t="shared" si="355"/>
        <v>0</v>
      </c>
      <c r="AB38" s="26">
        <f t="shared" ref="AB38:AC38" si="439">SUM(V38+Y38)</f>
        <v>0</v>
      </c>
      <c r="AC38" s="26">
        <f t="shared" si="439"/>
        <v>0</v>
      </c>
      <c r="AD38" s="27">
        <f t="shared" si="357"/>
        <v>0</v>
      </c>
      <c r="AE38" s="28">
        <f>Mei!AK38</f>
        <v>0</v>
      </c>
      <c r="AF38" s="28">
        <f>Mei!AL38</f>
        <v>0</v>
      </c>
      <c r="AG38" s="26">
        <f t="shared" si="358"/>
        <v>0</v>
      </c>
      <c r="AH38" s="25">
        <v>0</v>
      </c>
      <c r="AI38" s="25">
        <v>0</v>
      </c>
      <c r="AJ38" s="26">
        <f t="shared" si="359"/>
        <v>0</v>
      </c>
      <c r="AK38" s="26">
        <f t="shared" ref="AK38:AL38" si="440">SUM(AE38+AH38)</f>
        <v>0</v>
      </c>
      <c r="AL38" s="26">
        <f t="shared" si="440"/>
        <v>0</v>
      </c>
      <c r="AM38" s="27">
        <f t="shared" si="361"/>
        <v>0</v>
      </c>
      <c r="AN38" s="30">
        <f>Mei!AT38</f>
        <v>0</v>
      </c>
      <c r="AO38" s="26">
        <f>Mei!AU38</f>
        <v>0</v>
      </c>
      <c r="AP38" s="26">
        <f t="shared" si="362"/>
        <v>0</v>
      </c>
      <c r="AQ38" s="25">
        <v>0</v>
      </c>
      <c r="AR38" s="25">
        <v>0</v>
      </c>
      <c r="AS38" s="26">
        <f t="shared" si="363"/>
        <v>0</v>
      </c>
      <c r="AT38" s="26">
        <f t="shared" ref="AT38:AU38" si="441">SUM(AN38+AQ38)</f>
        <v>0</v>
      </c>
      <c r="AU38" s="26">
        <f t="shared" si="441"/>
        <v>0</v>
      </c>
      <c r="AV38" s="27">
        <f t="shared" si="365"/>
        <v>0</v>
      </c>
      <c r="AW38" s="28">
        <f>Mei!BC38</f>
        <v>0</v>
      </c>
      <c r="AX38" s="28">
        <f>Mei!BD38</f>
        <v>0</v>
      </c>
      <c r="AY38" s="26">
        <f t="shared" si="366"/>
        <v>0</v>
      </c>
      <c r="AZ38" s="25">
        <v>0</v>
      </c>
      <c r="BA38" s="25">
        <v>0</v>
      </c>
      <c r="BB38" s="26">
        <f t="shared" si="367"/>
        <v>0</v>
      </c>
      <c r="BC38" s="26">
        <f t="shared" ref="BC38:BD38" si="442">SUM(AW38+AZ38)</f>
        <v>0</v>
      </c>
      <c r="BD38" s="26">
        <f t="shared" si="442"/>
        <v>0</v>
      </c>
      <c r="BE38" s="27">
        <f t="shared" si="369"/>
        <v>0</v>
      </c>
      <c r="BF38" s="30">
        <f>Mei!BL38</f>
        <v>0</v>
      </c>
      <c r="BG38" s="26">
        <f>Mei!BM38</f>
        <v>0</v>
      </c>
      <c r="BH38" s="26">
        <f t="shared" si="370"/>
        <v>0</v>
      </c>
      <c r="BI38" s="48">
        <v>0</v>
      </c>
      <c r="BJ38" s="46">
        <v>0</v>
      </c>
      <c r="BK38" s="26">
        <f t="shared" si="371"/>
        <v>0</v>
      </c>
      <c r="BL38" s="26">
        <f t="shared" ref="BL38:BM38" si="443">SUM(BF38+BI38)</f>
        <v>0</v>
      </c>
      <c r="BM38" s="26">
        <f t="shared" si="443"/>
        <v>0</v>
      </c>
      <c r="BN38" s="27">
        <f t="shared" si="373"/>
        <v>0</v>
      </c>
      <c r="BO38" s="28">
        <f>Mei!BU38</f>
        <v>0</v>
      </c>
      <c r="BP38" s="28">
        <f>Mei!BV38</f>
        <v>0</v>
      </c>
      <c r="BQ38" s="26">
        <f t="shared" si="374"/>
        <v>0</v>
      </c>
      <c r="BR38" s="25">
        <v>0</v>
      </c>
      <c r="BS38" s="25">
        <v>0</v>
      </c>
      <c r="BT38" s="26">
        <f t="shared" si="375"/>
        <v>0</v>
      </c>
      <c r="BU38" s="26">
        <f t="shared" ref="BU38:BV38" si="444">SUM(BO38+BR38)</f>
        <v>0</v>
      </c>
      <c r="BV38" s="26">
        <f t="shared" si="444"/>
        <v>0</v>
      </c>
      <c r="BW38" s="27">
        <f t="shared" si="377"/>
        <v>0</v>
      </c>
      <c r="BX38" s="30">
        <f>Mei!CD38</f>
        <v>0</v>
      </c>
      <c r="BY38" s="26">
        <f>Mei!CE38</f>
        <v>0</v>
      </c>
      <c r="BZ38" s="26">
        <f t="shared" si="378"/>
        <v>0</v>
      </c>
      <c r="CA38" s="26"/>
      <c r="CB38" s="26"/>
      <c r="CC38" s="26">
        <f t="shared" si="379"/>
        <v>0</v>
      </c>
      <c r="CD38" s="26">
        <f t="shared" ref="CD38:CE38" si="445">SUM(BX38+CA38)</f>
        <v>0</v>
      </c>
      <c r="CE38" s="26">
        <f t="shared" si="445"/>
        <v>0</v>
      </c>
      <c r="CF38" s="27">
        <f t="shared" si="381"/>
        <v>0</v>
      </c>
      <c r="CG38" s="28">
        <f>Mei!CM38</f>
        <v>0</v>
      </c>
      <c r="CH38" s="28">
        <f>Mei!CN38</f>
        <v>0</v>
      </c>
      <c r="CI38" s="26">
        <f t="shared" si="382"/>
        <v>0</v>
      </c>
      <c r="CJ38" s="25">
        <v>0</v>
      </c>
      <c r="CK38" s="25">
        <v>0</v>
      </c>
      <c r="CL38" s="26">
        <f t="shared" si="383"/>
        <v>0</v>
      </c>
      <c r="CM38" s="26">
        <f t="shared" ref="CM38:CN38" si="446">SUM(CG38+CJ38)</f>
        <v>0</v>
      </c>
      <c r="CN38" s="26">
        <f t="shared" si="446"/>
        <v>0</v>
      </c>
      <c r="CO38" s="27">
        <f t="shared" si="385"/>
        <v>0</v>
      </c>
      <c r="CP38" s="31">
        <f ca="1">IFERROR(__xludf.DUMMYFUNCTION("""COMPUTED_VALUE"""),0)</f>
        <v>0</v>
      </c>
      <c r="CQ38" s="32">
        <f ca="1">IFERROR(__xludf.DUMMYFUNCTION("""COMPUTED_VALUE"""),0)</f>
        <v>0</v>
      </c>
      <c r="CR38" s="32">
        <f ca="1">IFERROR(__xludf.DUMMYFUNCTION("""COMPUTED_VALUE"""),0)</f>
        <v>0</v>
      </c>
      <c r="CS38" s="33">
        <f ca="1">IFERROR(__xludf.DUMMYFUNCTION("""COMPUTED_VALUE"""),0)</f>
        <v>0</v>
      </c>
      <c r="CT38" s="33">
        <f ca="1">IFERROR(__xludf.DUMMYFUNCTION("""COMPUTED_VALUE"""),0)</f>
        <v>0</v>
      </c>
      <c r="CU38" s="33">
        <f ca="1">IFERROR(__xludf.DUMMYFUNCTION("""COMPUTED_VALUE"""),0)</f>
        <v>0</v>
      </c>
      <c r="CV38" s="32">
        <f ca="1">IFERROR(__xludf.DUMMYFUNCTION("""COMPUTED_VALUE"""),0)</f>
        <v>0</v>
      </c>
      <c r="CW38" s="32">
        <f ca="1">IFERROR(__xludf.DUMMYFUNCTION("""COMPUTED_VALUE"""),0)</f>
        <v>0</v>
      </c>
      <c r="CX38" s="34">
        <f ca="1">IFERROR(__xludf.DUMMYFUNCTION("""COMPUTED_VALUE"""),0)</f>
        <v>0</v>
      </c>
      <c r="CY38" s="28">
        <f>Mei!DE38</f>
        <v>0</v>
      </c>
      <c r="CZ38" s="28">
        <f>Mei!DF38</f>
        <v>0</v>
      </c>
      <c r="DA38" s="26">
        <f t="shared" si="386"/>
        <v>0</v>
      </c>
      <c r="DB38" s="25">
        <v>0</v>
      </c>
      <c r="DC38" s="25">
        <v>0</v>
      </c>
      <c r="DD38" s="26">
        <f t="shared" si="387"/>
        <v>0</v>
      </c>
      <c r="DE38" s="26">
        <f t="shared" ref="DE38:DF38" si="447">SUM(CY38+DB38)</f>
        <v>0</v>
      </c>
      <c r="DF38" s="26">
        <f t="shared" si="447"/>
        <v>0</v>
      </c>
      <c r="DG38" s="27">
        <f t="shared" si="389"/>
        <v>0</v>
      </c>
      <c r="DH38" s="30">
        <f>Mei!DN38</f>
        <v>0</v>
      </c>
      <c r="DI38" s="26">
        <f>Mei!DO38</f>
        <v>0</v>
      </c>
      <c r="DJ38" s="26">
        <f t="shared" si="390"/>
        <v>0</v>
      </c>
      <c r="DK38" s="66"/>
      <c r="DL38" s="67"/>
      <c r="DM38" s="26">
        <f t="shared" si="391"/>
        <v>0</v>
      </c>
      <c r="DN38" s="26">
        <f t="shared" ref="DN38:DO38" si="448">SUM(DH38+DK38)</f>
        <v>0</v>
      </c>
      <c r="DO38" s="26">
        <f t="shared" si="448"/>
        <v>0</v>
      </c>
      <c r="DP38" s="27">
        <f t="shared" si="393"/>
        <v>0</v>
      </c>
      <c r="DQ38" s="28">
        <f>Mei!DW38</f>
        <v>0</v>
      </c>
      <c r="DR38" s="28">
        <f>Mei!DX38</f>
        <v>0</v>
      </c>
      <c r="DS38" s="26">
        <f t="shared" si="394"/>
        <v>0</v>
      </c>
      <c r="DT38" s="68">
        <v>0</v>
      </c>
      <c r="DU38" s="59">
        <v>0</v>
      </c>
      <c r="DV38" s="26">
        <f t="shared" si="395"/>
        <v>0</v>
      </c>
      <c r="DW38" s="26">
        <f t="shared" ref="DW38:DX38" si="449">SUM(DQ38+DT38)</f>
        <v>0</v>
      </c>
      <c r="DX38" s="26">
        <f t="shared" si="449"/>
        <v>0</v>
      </c>
      <c r="DY38" s="27">
        <f t="shared" si="397"/>
        <v>0</v>
      </c>
      <c r="DZ38" s="30">
        <f>Mei!EF38</f>
        <v>0</v>
      </c>
      <c r="EA38" s="26">
        <f>Mei!EG38</f>
        <v>0</v>
      </c>
      <c r="EB38" s="26">
        <f t="shared" si="398"/>
        <v>0</v>
      </c>
      <c r="EC38" s="26"/>
      <c r="ED38" s="26"/>
      <c r="EE38" s="26">
        <f t="shared" si="399"/>
        <v>0</v>
      </c>
      <c r="EF38" s="26">
        <f t="shared" ref="EF38:EG38" si="450">SUM(DZ38+EC38)</f>
        <v>0</v>
      </c>
      <c r="EG38" s="26">
        <f t="shared" si="450"/>
        <v>0</v>
      </c>
      <c r="EH38" s="27">
        <f t="shared" si="401"/>
        <v>0</v>
      </c>
      <c r="EI38" s="30">
        <f>Mei!EO38</f>
        <v>0</v>
      </c>
      <c r="EJ38" s="26">
        <f>April!EP38</f>
        <v>0</v>
      </c>
      <c r="EK38" s="26">
        <f t="shared" si="402"/>
        <v>0</v>
      </c>
      <c r="EL38" s="26"/>
      <c r="EM38" s="26"/>
      <c r="EN38" s="26">
        <f t="shared" si="403"/>
        <v>0</v>
      </c>
      <c r="EO38" s="26">
        <f t="shared" ref="EO38:EP38" si="451">SUM(EI38+EL38)</f>
        <v>0</v>
      </c>
      <c r="EP38" s="26">
        <f t="shared" si="451"/>
        <v>0</v>
      </c>
      <c r="EQ38" s="27">
        <f t="shared" si="405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24">
        <f>Mei!J39</f>
        <v>0</v>
      </c>
      <c r="E39" s="25">
        <f>Mei!K39</f>
        <v>341</v>
      </c>
      <c r="F39" s="26">
        <f t="shared" si="347"/>
        <v>341</v>
      </c>
      <c r="G39" s="68">
        <v>0</v>
      </c>
      <c r="H39" s="59">
        <v>91</v>
      </c>
      <c r="I39" s="26">
        <f t="shared" si="348"/>
        <v>91</v>
      </c>
      <c r="J39" s="26">
        <f t="shared" ref="J39:K39" si="452">SUM(D39+G39)</f>
        <v>0</v>
      </c>
      <c r="K39" s="26">
        <f t="shared" si="452"/>
        <v>432</v>
      </c>
      <c r="L39" s="27">
        <f t="shared" si="350"/>
        <v>432</v>
      </c>
      <c r="M39" s="28">
        <f>Mei!S39</f>
        <v>0</v>
      </c>
      <c r="N39" s="26">
        <f>Mei!T39</f>
        <v>227</v>
      </c>
      <c r="O39" s="26">
        <f t="shared" si="351"/>
        <v>227</v>
      </c>
      <c r="P39" s="25">
        <v>0</v>
      </c>
      <c r="Q39" s="25">
        <v>57</v>
      </c>
      <c r="R39" s="26">
        <f t="shared" si="437"/>
        <v>57</v>
      </c>
      <c r="S39" s="26">
        <f t="shared" ref="S39:T39" si="453">SUM(M39+P39)</f>
        <v>0</v>
      </c>
      <c r="T39" s="26">
        <f t="shared" si="453"/>
        <v>284</v>
      </c>
      <c r="U39" s="27">
        <f t="shared" si="353"/>
        <v>284</v>
      </c>
      <c r="V39" s="28">
        <f>Mei!AB39</f>
        <v>0</v>
      </c>
      <c r="W39" s="28">
        <f>Mei!AC39</f>
        <v>208</v>
      </c>
      <c r="X39" s="26">
        <f t="shared" si="354"/>
        <v>208</v>
      </c>
      <c r="Y39" s="26"/>
      <c r="Z39" s="48">
        <v>36</v>
      </c>
      <c r="AA39" s="26">
        <f t="shared" si="355"/>
        <v>36</v>
      </c>
      <c r="AB39" s="26">
        <f t="shared" ref="AB39:AC39" si="454">SUM(V39+Y39)</f>
        <v>0</v>
      </c>
      <c r="AC39" s="26">
        <f t="shared" si="454"/>
        <v>244</v>
      </c>
      <c r="AD39" s="27">
        <f t="shared" si="357"/>
        <v>244</v>
      </c>
      <c r="AE39" s="28">
        <f>Mei!AK39</f>
        <v>0</v>
      </c>
      <c r="AF39" s="28">
        <f>Mei!AL39</f>
        <v>279</v>
      </c>
      <c r="AG39" s="26">
        <f t="shared" si="358"/>
        <v>279</v>
      </c>
      <c r="AH39" s="25">
        <v>0</v>
      </c>
      <c r="AI39" s="25">
        <v>77</v>
      </c>
      <c r="AJ39" s="26">
        <f t="shared" si="359"/>
        <v>77</v>
      </c>
      <c r="AK39" s="26">
        <f t="shared" ref="AK39:AL39" si="455">SUM(AE39+AH39)</f>
        <v>0</v>
      </c>
      <c r="AL39" s="26">
        <f t="shared" si="455"/>
        <v>356</v>
      </c>
      <c r="AM39" s="27">
        <f t="shared" si="361"/>
        <v>356</v>
      </c>
      <c r="AN39" s="30">
        <f>Mei!AT39</f>
        <v>1</v>
      </c>
      <c r="AO39" s="26">
        <f>Mei!AU39</f>
        <v>271</v>
      </c>
      <c r="AP39" s="26">
        <f t="shared" si="362"/>
        <v>272</v>
      </c>
      <c r="AQ39" s="25">
        <v>0</v>
      </c>
      <c r="AR39" s="25">
        <v>64</v>
      </c>
      <c r="AS39" s="26">
        <f t="shared" si="363"/>
        <v>64</v>
      </c>
      <c r="AT39" s="26">
        <f t="shared" ref="AT39:AU39" si="456">SUM(AN39+AQ39)</f>
        <v>1</v>
      </c>
      <c r="AU39" s="26">
        <f t="shared" si="456"/>
        <v>335</v>
      </c>
      <c r="AV39" s="27">
        <f t="shared" si="365"/>
        <v>336</v>
      </c>
      <c r="AW39" s="28">
        <f>Mei!BC39</f>
        <v>11</v>
      </c>
      <c r="AX39" s="28">
        <f>Mei!BD39</f>
        <v>347</v>
      </c>
      <c r="AY39" s="26">
        <f t="shared" si="366"/>
        <v>358</v>
      </c>
      <c r="AZ39" s="25">
        <v>4</v>
      </c>
      <c r="BA39" s="25">
        <v>87</v>
      </c>
      <c r="BB39" s="26">
        <f t="shared" si="367"/>
        <v>91</v>
      </c>
      <c r="BC39" s="26">
        <f t="shared" ref="BC39:BD39" si="457">SUM(AW39+AZ39)</f>
        <v>15</v>
      </c>
      <c r="BD39" s="26">
        <f t="shared" si="457"/>
        <v>434</v>
      </c>
      <c r="BE39" s="27">
        <f t="shared" si="369"/>
        <v>449</v>
      </c>
      <c r="BF39" s="30">
        <f>Mei!BL39</f>
        <v>0</v>
      </c>
      <c r="BG39" s="26">
        <f>Mei!BM39</f>
        <v>0</v>
      </c>
      <c r="BH39" s="26">
        <f t="shared" si="370"/>
        <v>0</v>
      </c>
      <c r="BI39" s="48">
        <v>0</v>
      </c>
      <c r="BJ39" s="46">
        <v>0</v>
      </c>
      <c r="BK39" s="26">
        <f t="shared" si="371"/>
        <v>0</v>
      </c>
      <c r="BL39" s="26">
        <f t="shared" ref="BL39:BM39" si="458">SUM(BF39+BI39)</f>
        <v>0</v>
      </c>
      <c r="BM39" s="26">
        <f t="shared" si="458"/>
        <v>0</v>
      </c>
      <c r="BN39" s="27">
        <f t="shared" si="373"/>
        <v>0</v>
      </c>
      <c r="BO39" s="28">
        <f>Mei!BU39</f>
        <v>0</v>
      </c>
      <c r="BP39" s="28">
        <f>Mei!BV39</f>
        <v>143</v>
      </c>
      <c r="BQ39" s="26">
        <f t="shared" si="374"/>
        <v>143</v>
      </c>
      <c r="BR39" s="25">
        <v>0</v>
      </c>
      <c r="BS39" s="25">
        <v>40</v>
      </c>
      <c r="BT39" s="26">
        <f t="shared" si="375"/>
        <v>40</v>
      </c>
      <c r="BU39" s="26">
        <f t="shared" ref="BU39:BV39" si="459">SUM(BO39+BR39)</f>
        <v>0</v>
      </c>
      <c r="BV39" s="26">
        <f t="shared" si="459"/>
        <v>183</v>
      </c>
      <c r="BW39" s="27">
        <f t="shared" si="377"/>
        <v>183</v>
      </c>
      <c r="BX39" s="30">
        <f>Mei!CD39</f>
        <v>1</v>
      </c>
      <c r="BY39" s="26">
        <f>Mei!CE39</f>
        <v>75</v>
      </c>
      <c r="BZ39" s="26">
        <f t="shared" si="378"/>
        <v>76</v>
      </c>
      <c r="CA39" s="26"/>
      <c r="CB39" s="25">
        <v>14</v>
      </c>
      <c r="CC39" s="26">
        <f t="shared" si="379"/>
        <v>14</v>
      </c>
      <c r="CD39" s="26">
        <f t="shared" ref="CD39:CE39" si="460">SUM(BX39+CA39)</f>
        <v>1</v>
      </c>
      <c r="CE39" s="26">
        <f t="shared" si="460"/>
        <v>89</v>
      </c>
      <c r="CF39" s="27">
        <f t="shared" si="381"/>
        <v>90</v>
      </c>
      <c r="CG39" s="28">
        <f>Mei!CM39</f>
        <v>1</v>
      </c>
      <c r="CH39" s="28">
        <f>Mei!CN39</f>
        <v>191</v>
      </c>
      <c r="CI39" s="26">
        <f t="shared" si="382"/>
        <v>192</v>
      </c>
      <c r="CJ39" s="25">
        <v>2</v>
      </c>
      <c r="CK39" s="25">
        <v>46</v>
      </c>
      <c r="CL39" s="26">
        <f t="shared" si="383"/>
        <v>48</v>
      </c>
      <c r="CM39" s="26">
        <f t="shared" ref="CM39:CN39" si="461">SUM(CG39+CJ39)</f>
        <v>3</v>
      </c>
      <c r="CN39" s="26">
        <f t="shared" si="461"/>
        <v>237</v>
      </c>
      <c r="CO39" s="27">
        <f t="shared" si="385"/>
        <v>240</v>
      </c>
      <c r="CP39" s="31">
        <f ca="1">IFERROR(__xludf.DUMMYFUNCTION("""COMPUTED_VALUE"""),2)</f>
        <v>2</v>
      </c>
      <c r="CQ39" s="32">
        <f ca="1">IFERROR(__xludf.DUMMYFUNCTION("""COMPUTED_VALUE"""),213)</f>
        <v>213</v>
      </c>
      <c r="CR39" s="32">
        <f ca="1">IFERROR(__xludf.DUMMYFUNCTION("""COMPUTED_VALUE"""),215)</f>
        <v>215</v>
      </c>
      <c r="CS39" s="33">
        <f ca="1">IFERROR(__xludf.DUMMYFUNCTION("""COMPUTED_VALUE"""),0)</f>
        <v>0</v>
      </c>
      <c r="CT39" s="33">
        <f ca="1">IFERROR(__xludf.DUMMYFUNCTION("""COMPUTED_VALUE"""),69)</f>
        <v>69</v>
      </c>
      <c r="CU39" s="33">
        <f ca="1">IFERROR(__xludf.DUMMYFUNCTION("""COMPUTED_VALUE"""),69)</f>
        <v>69</v>
      </c>
      <c r="CV39" s="32">
        <f ca="1">IFERROR(__xludf.DUMMYFUNCTION("""COMPUTED_VALUE"""),2)</f>
        <v>2</v>
      </c>
      <c r="CW39" s="32">
        <f ca="1">IFERROR(__xludf.DUMMYFUNCTION("""COMPUTED_VALUE"""),282)</f>
        <v>282</v>
      </c>
      <c r="CX39" s="34">
        <f ca="1">IFERROR(__xludf.DUMMYFUNCTION("""COMPUTED_VALUE"""),284)</f>
        <v>284</v>
      </c>
      <c r="CY39" s="28">
        <f>Mei!DE39</f>
        <v>4</v>
      </c>
      <c r="CZ39" s="28">
        <f>Mei!DF39</f>
        <v>173</v>
      </c>
      <c r="DA39" s="26">
        <f t="shared" si="386"/>
        <v>177</v>
      </c>
      <c r="DB39" s="25">
        <v>2</v>
      </c>
      <c r="DC39" s="25">
        <v>36</v>
      </c>
      <c r="DD39" s="26">
        <f t="shared" si="387"/>
        <v>38</v>
      </c>
      <c r="DE39" s="26">
        <f t="shared" ref="DE39:DF39" si="462">SUM(CY39+DB39)</f>
        <v>6</v>
      </c>
      <c r="DF39" s="26">
        <f t="shared" si="462"/>
        <v>209</v>
      </c>
      <c r="DG39" s="27">
        <f t="shared" si="389"/>
        <v>215</v>
      </c>
      <c r="DH39" s="30">
        <f>Mei!DN39</f>
        <v>61</v>
      </c>
      <c r="DI39" s="26">
        <f>Mei!DO39</f>
        <v>240</v>
      </c>
      <c r="DJ39" s="26">
        <f t="shared" si="390"/>
        <v>301</v>
      </c>
      <c r="DK39" s="66">
        <v>22</v>
      </c>
      <c r="DL39" s="67">
        <v>66</v>
      </c>
      <c r="DM39" s="26">
        <f t="shared" si="391"/>
        <v>88</v>
      </c>
      <c r="DN39" s="26">
        <f t="shared" ref="DN39:DO39" si="463">SUM(DH39+DK39)</f>
        <v>83</v>
      </c>
      <c r="DO39" s="26">
        <f t="shared" si="463"/>
        <v>306</v>
      </c>
      <c r="DP39" s="27">
        <f t="shared" si="393"/>
        <v>389</v>
      </c>
      <c r="DQ39" s="28">
        <f>Mei!DW39</f>
        <v>3</v>
      </c>
      <c r="DR39" s="28">
        <f>Mei!DX39</f>
        <v>214</v>
      </c>
      <c r="DS39" s="26">
        <f t="shared" si="394"/>
        <v>217</v>
      </c>
      <c r="DT39" s="68">
        <v>0</v>
      </c>
      <c r="DU39" s="59">
        <v>57</v>
      </c>
      <c r="DV39" s="26">
        <f t="shared" si="395"/>
        <v>57</v>
      </c>
      <c r="DW39" s="26">
        <f t="shared" ref="DW39:DX39" si="464">SUM(DQ39+DT39)</f>
        <v>3</v>
      </c>
      <c r="DX39" s="26">
        <f t="shared" si="464"/>
        <v>271</v>
      </c>
      <c r="DY39" s="27">
        <f t="shared" si="397"/>
        <v>274</v>
      </c>
      <c r="DZ39" s="30">
        <f>Mei!EF39</f>
        <v>1</v>
      </c>
      <c r="EA39" s="26">
        <f>Mei!EG39</f>
        <v>214</v>
      </c>
      <c r="EB39" s="26">
        <f t="shared" si="398"/>
        <v>215</v>
      </c>
      <c r="EC39" s="26"/>
      <c r="ED39" s="25">
        <v>55</v>
      </c>
      <c r="EE39" s="26">
        <f t="shared" si="399"/>
        <v>55</v>
      </c>
      <c r="EF39" s="26">
        <f t="shared" ref="EF39:EG39" si="465">SUM(DZ39+EC39)</f>
        <v>1</v>
      </c>
      <c r="EG39" s="26">
        <f t="shared" si="465"/>
        <v>269</v>
      </c>
      <c r="EH39" s="27">
        <f t="shared" si="401"/>
        <v>270</v>
      </c>
      <c r="EI39" s="30">
        <f>Mei!EO39</f>
        <v>0</v>
      </c>
      <c r="EJ39" s="26">
        <f>April!EP39</f>
        <v>134</v>
      </c>
      <c r="EK39" s="26">
        <f t="shared" si="402"/>
        <v>134</v>
      </c>
      <c r="EL39" s="26"/>
      <c r="EM39" s="25">
        <v>36</v>
      </c>
      <c r="EN39" s="26">
        <f t="shared" si="403"/>
        <v>36</v>
      </c>
      <c r="EO39" s="26">
        <f t="shared" ref="EO39:EP39" si="466">SUM(EI39+EL39)</f>
        <v>0</v>
      </c>
      <c r="EP39" s="26">
        <f t="shared" si="466"/>
        <v>170</v>
      </c>
      <c r="EQ39" s="27">
        <f t="shared" si="405"/>
        <v>170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24">
        <f>Mei!J40</f>
        <v>0</v>
      </c>
      <c r="E40" s="25">
        <f>Mei!K40</f>
        <v>0</v>
      </c>
      <c r="F40" s="26">
        <f t="shared" si="347"/>
        <v>0</v>
      </c>
      <c r="G40" s="68">
        <v>0</v>
      </c>
      <c r="H40" s="59">
        <v>0</v>
      </c>
      <c r="I40" s="26">
        <f t="shared" si="348"/>
        <v>0</v>
      </c>
      <c r="J40" s="26">
        <f t="shared" ref="J40:K40" si="467">SUM(D40+G40)</f>
        <v>0</v>
      </c>
      <c r="K40" s="26">
        <f t="shared" si="467"/>
        <v>0</v>
      </c>
      <c r="L40" s="27">
        <f t="shared" si="350"/>
        <v>0</v>
      </c>
      <c r="M40" s="28">
        <f>Mei!S40</f>
        <v>0</v>
      </c>
      <c r="N40" s="26">
        <f>Mei!T40</f>
        <v>0</v>
      </c>
      <c r="O40" s="26">
        <f t="shared" si="351"/>
        <v>0</v>
      </c>
      <c r="P40" s="25">
        <v>0</v>
      </c>
      <c r="Q40" s="25">
        <v>0</v>
      </c>
      <c r="R40" s="26">
        <f t="shared" si="437"/>
        <v>0</v>
      </c>
      <c r="S40" s="26">
        <f t="shared" ref="S40:T40" si="468">SUM(M40+P40)</f>
        <v>0</v>
      </c>
      <c r="T40" s="26">
        <f t="shared" si="468"/>
        <v>0</v>
      </c>
      <c r="U40" s="27">
        <f t="shared" si="353"/>
        <v>0</v>
      </c>
      <c r="V40" s="28">
        <f>Mei!AB40</f>
        <v>0</v>
      </c>
      <c r="W40" s="28">
        <f>Mei!AC40</f>
        <v>0</v>
      </c>
      <c r="X40" s="26">
        <f t="shared" si="354"/>
        <v>0</v>
      </c>
      <c r="Y40" s="26"/>
      <c r="Z40" s="26"/>
      <c r="AA40" s="26">
        <f t="shared" si="355"/>
        <v>0</v>
      </c>
      <c r="AB40" s="26">
        <f t="shared" ref="AB40:AC40" si="469">SUM(V40+Y40)</f>
        <v>0</v>
      </c>
      <c r="AC40" s="26">
        <f t="shared" si="469"/>
        <v>0</v>
      </c>
      <c r="AD40" s="27">
        <f t="shared" si="357"/>
        <v>0</v>
      </c>
      <c r="AE40" s="28">
        <f>Mei!AK40</f>
        <v>0</v>
      </c>
      <c r="AF40" s="28">
        <f>Mei!AL40</f>
        <v>0</v>
      </c>
      <c r="AG40" s="26">
        <f t="shared" si="358"/>
        <v>0</v>
      </c>
      <c r="AH40" s="25">
        <v>0</v>
      </c>
      <c r="AI40" s="25">
        <v>0</v>
      </c>
      <c r="AJ40" s="26">
        <f t="shared" si="359"/>
        <v>0</v>
      </c>
      <c r="AK40" s="26">
        <f t="shared" ref="AK40:AL40" si="470">SUM(AE40+AH40)</f>
        <v>0</v>
      </c>
      <c r="AL40" s="26">
        <f t="shared" si="470"/>
        <v>0</v>
      </c>
      <c r="AM40" s="27">
        <f t="shared" si="361"/>
        <v>0</v>
      </c>
      <c r="AN40" s="30">
        <f>Mei!AT40</f>
        <v>0</v>
      </c>
      <c r="AO40" s="26">
        <f>Mei!AU40</f>
        <v>0</v>
      </c>
      <c r="AP40" s="26">
        <f t="shared" si="362"/>
        <v>0</v>
      </c>
      <c r="AQ40" s="25">
        <v>0</v>
      </c>
      <c r="AR40" s="25">
        <v>0</v>
      </c>
      <c r="AS40" s="26">
        <f t="shared" si="363"/>
        <v>0</v>
      </c>
      <c r="AT40" s="26">
        <f t="shared" ref="AT40:AU40" si="471">SUM(AN40+AQ40)</f>
        <v>0</v>
      </c>
      <c r="AU40" s="26">
        <f t="shared" si="471"/>
        <v>0</v>
      </c>
      <c r="AV40" s="27">
        <f t="shared" si="365"/>
        <v>0</v>
      </c>
      <c r="AW40" s="28">
        <f>Mei!BC40</f>
        <v>0</v>
      </c>
      <c r="AX40" s="28">
        <f>Mei!BD40</f>
        <v>0</v>
      </c>
      <c r="AY40" s="26">
        <f t="shared" si="366"/>
        <v>0</v>
      </c>
      <c r="AZ40" s="25">
        <v>0</v>
      </c>
      <c r="BA40" s="25">
        <v>0</v>
      </c>
      <c r="BB40" s="26">
        <f t="shared" si="367"/>
        <v>0</v>
      </c>
      <c r="BC40" s="26">
        <f t="shared" ref="BC40:BD40" si="472">SUM(AW40+AZ40)</f>
        <v>0</v>
      </c>
      <c r="BD40" s="26">
        <f t="shared" si="472"/>
        <v>0</v>
      </c>
      <c r="BE40" s="27">
        <f t="shared" si="369"/>
        <v>0</v>
      </c>
      <c r="BF40" s="30">
        <f>Mei!BL40</f>
        <v>0</v>
      </c>
      <c r="BG40" s="26">
        <f>Mei!BM40</f>
        <v>0</v>
      </c>
      <c r="BH40" s="26">
        <f t="shared" si="370"/>
        <v>0</v>
      </c>
      <c r="BI40" s="48">
        <v>0</v>
      </c>
      <c r="BJ40" s="46">
        <v>0</v>
      </c>
      <c r="BK40" s="26">
        <f t="shared" si="371"/>
        <v>0</v>
      </c>
      <c r="BL40" s="26">
        <f t="shared" ref="BL40:BM40" si="473">SUM(BF40+BI40)</f>
        <v>0</v>
      </c>
      <c r="BM40" s="26">
        <f t="shared" si="473"/>
        <v>0</v>
      </c>
      <c r="BN40" s="27">
        <f t="shared" si="373"/>
        <v>0</v>
      </c>
      <c r="BO40" s="28">
        <f>Mei!BU40</f>
        <v>0</v>
      </c>
      <c r="BP40" s="28">
        <f>Mei!BV40</f>
        <v>0</v>
      </c>
      <c r="BQ40" s="26">
        <f t="shared" si="374"/>
        <v>0</v>
      </c>
      <c r="BR40" s="25">
        <v>0</v>
      </c>
      <c r="BS40" s="25">
        <v>0</v>
      </c>
      <c r="BT40" s="26">
        <f t="shared" si="375"/>
        <v>0</v>
      </c>
      <c r="BU40" s="26">
        <f t="shared" ref="BU40:BV40" si="474">SUM(BO40+BR40)</f>
        <v>0</v>
      </c>
      <c r="BV40" s="26">
        <f t="shared" si="474"/>
        <v>0</v>
      </c>
      <c r="BW40" s="27">
        <f t="shared" si="377"/>
        <v>0</v>
      </c>
      <c r="BX40" s="30">
        <f>Mei!CD40</f>
        <v>6</v>
      </c>
      <c r="BY40" s="26">
        <f>Mei!CE40</f>
        <v>7</v>
      </c>
      <c r="BZ40" s="26">
        <f t="shared" si="378"/>
        <v>13</v>
      </c>
      <c r="CA40" s="25">
        <v>3</v>
      </c>
      <c r="CB40" s="25">
        <v>1</v>
      </c>
      <c r="CC40" s="26">
        <f t="shared" si="379"/>
        <v>4</v>
      </c>
      <c r="CD40" s="26">
        <f t="shared" ref="CD40:CE40" si="475">SUM(BX40+CA40)</f>
        <v>9</v>
      </c>
      <c r="CE40" s="26">
        <f t="shared" si="475"/>
        <v>8</v>
      </c>
      <c r="CF40" s="27">
        <f t="shared" si="381"/>
        <v>17</v>
      </c>
      <c r="CG40" s="28">
        <f>Mei!CM40</f>
        <v>1</v>
      </c>
      <c r="CH40" s="28">
        <f>Mei!CN40</f>
        <v>191</v>
      </c>
      <c r="CI40" s="26">
        <f t="shared" si="382"/>
        <v>192</v>
      </c>
      <c r="CJ40" s="25">
        <v>2</v>
      </c>
      <c r="CK40" s="25">
        <v>46</v>
      </c>
      <c r="CL40" s="26">
        <f t="shared" si="383"/>
        <v>48</v>
      </c>
      <c r="CM40" s="26">
        <f t="shared" ref="CM40:CN40" si="476">SUM(CG40+CJ40)</f>
        <v>3</v>
      </c>
      <c r="CN40" s="26">
        <f t="shared" si="476"/>
        <v>237</v>
      </c>
      <c r="CO40" s="27">
        <f t="shared" si="385"/>
        <v>240</v>
      </c>
      <c r="CP40" s="31">
        <f ca="1">IFERROR(__xludf.DUMMYFUNCTION("""COMPUTED_VALUE"""),0)</f>
        <v>0</v>
      </c>
      <c r="CQ40" s="32">
        <f ca="1">IFERROR(__xludf.DUMMYFUNCTION("""COMPUTED_VALUE"""),0)</f>
        <v>0</v>
      </c>
      <c r="CR40" s="32">
        <f ca="1">IFERROR(__xludf.DUMMYFUNCTION("""COMPUTED_VALUE"""),0)</f>
        <v>0</v>
      </c>
      <c r="CS40" s="33">
        <f ca="1">IFERROR(__xludf.DUMMYFUNCTION("""COMPUTED_VALUE"""),0)</f>
        <v>0</v>
      </c>
      <c r="CT40" s="33">
        <f ca="1">IFERROR(__xludf.DUMMYFUNCTION("""COMPUTED_VALUE"""),0)</f>
        <v>0</v>
      </c>
      <c r="CU40" s="33">
        <f ca="1">IFERROR(__xludf.DUMMYFUNCTION("""COMPUTED_VALUE"""),0)</f>
        <v>0</v>
      </c>
      <c r="CV40" s="32">
        <f ca="1">IFERROR(__xludf.DUMMYFUNCTION("""COMPUTED_VALUE"""),0)</f>
        <v>0</v>
      </c>
      <c r="CW40" s="32">
        <f ca="1">IFERROR(__xludf.DUMMYFUNCTION("""COMPUTED_VALUE"""),0)</f>
        <v>0</v>
      </c>
      <c r="CX40" s="34">
        <f ca="1">IFERROR(__xludf.DUMMYFUNCTION("""COMPUTED_VALUE"""),0)</f>
        <v>0</v>
      </c>
      <c r="CY40" s="28">
        <f>Mei!DE40</f>
        <v>0</v>
      </c>
      <c r="CZ40" s="28">
        <f>Mei!DF40</f>
        <v>0</v>
      </c>
      <c r="DA40" s="26">
        <f t="shared" si="386"/>
        <v>0</v>
      </c>
      <c r="DB40" s="25">
        <v>0</v>
      </c>
      <c r="DC40" s="25">
        <v>0</v>
      </c>
      <c r="DD40" s="26">
        <f t="shared" si="387"/>
        <v>0</v>
      </c>
      <c r="DE40" s="26">
        <f t="shared" ref="DE40:DF40" si="477">SUM(CY40+DB40)</f>
        <v>0</v>
      </c>
      <c r="DF40" s="26">
        <f t="shared" si="477"/>
        <v>0</v>
      </c>
      <c r="DG40" s="27">
        <f t="shared" si="389"/>
        <v>0</v>
      </c>
      <c r="DH40" s="30">
        <f>Mei!DN40</f>
        <v>0</v>
      </c>
      <c r="DI40" s="26">
        <f>Mei!DO40</f>
        <v>0</v>
      </c>
      <c r="DJ40" s="26">
        <f t="shared" si="390"/>
        <v>0</v>
      </c>
      <c r="DK40" s="26"/>
      <c r="DL40" s="26"/>
      <c r="DM40" s="26">
        <f t="shared" si="391"/>
        <v>0</v>
      </c>
      <c r="DN40" s="26">
        <f t="shared" ref="DN40:DO40" si="478">SUM(DH40+DK40)</f>
        <v>0</v>
      </c>
      <c r="DO40" s="26">
        <f t="shared" si="478"/>
        <v>0</v>
      </c>
      <c r="DP40" s="27">
        <f t="shared" si="393"/>
        <v>0</v>
      </c>
      <c r="DQ40" s="28">
        <f>Mei!DW40</f>
        <v>0</v>
      </c>
      <c r="DR40" s="28">
        <f>Mei!DX40</f>
        <v>0</v>
      </c>
      <c r="DS40" s="26">
        <f t="shared" si="394"/>
        <v>0</v>
      </c>
      <c r="DT40" s="68">
        <v>0</v>
      </c>
      <c r="DU40" s="59">
        <v>0</v>
      </c>
      <c r="DV40" s="26">
        <f t="shared" si="395"/>
        <v>0</v>
      </c>
      <c r="DW40" s="26">
        <f t="shared" ref="DW40:DX40" si="479">SUM(DQ40+DT40)</f>
        <v>0</v>
      </c>
      <c r="DX40" s="26">
        <f t="shared" si="479"/>
        <v>0</v>
      </c>
      <c r="DY40" s="27">
        <f t="shared" si="397"/>
        <v>0</v>
      </c>
      <c r="DZ40" s="30">
        <f>Mei!EF40</f>
        <v>0</v>
      </c>
      <c r="EA40" s="26">
        <f>Mei!EG40</f>
        <v>0</v>
      </c>
      <c r="EB40" s="26">
        <f t="shared" si="398"/>
        <v>0</v>
      </c>
      <c r="EC40" s="26"/>
      <c r="ED40" s="26"/>
      <c r="EE40" s="26">
        <f t="shared" si="399"/>
        <v>0</v>
      </c>
      <c r="EF40" s="26">
        <f t="shared" ref="EF40:EG40" si="480">SUM(DZ40+EC40)</f>
        <v>0</v>
      </c>
      <c r="EG40" s="26">
        <f t="shared" si="480"/>
        <v>0</v>
      </c>
      <c r="EH40" s="27">
        <f t="shared" si="401"/>
        <v>0</v>
      </c>
      <c r="EI40" s="30">
        <f>Mei!EO40</f>
        <v>0</v>
      </c>
      <c r="EJ40" s="26">
        <f>April!EP40</f>
        <v>0</v>
      </c>
      <c r="EK40" s="26">
        <f t="shared" si="402"/>
        <v>0</v>
      </c>
      <c r="EL40" s="26"/>
      <c r="EM40" s="26"/>
      <c r="EN40" s="26">
        <f t="shared" si="403"/>
        <v>0</v>
      </c>
      <c r="EO40" s="26">
        <f t="shared" ref="EO40:EP40" si="481">SUM(EI40+EL40)</f>
        <v>0</v>
      </c>
      <c r="EP40" s="26">
        <f t="shared" si="481"/>
        <v>0</v>
      </c>
      <c r="EQ40" s="27">
        <f t="shared" si="405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24">
        <f>Mei!J41</f>
        <v>3</v>
      </c>
      <c r="E41" s="25">
        <f>Mei!K41</f>
        <v>2</v>
      </c>
      <c r="F41" s="26">
        <f t="shared" si="347"/>
        <v>5</v>
      </c>
      <c r="G41" s="68">
        <v>1</v>
      </c>
      <c r="H41" s="59">
        <v>3</v>
      </c>
      <c r="I41" s="26">
        <f t="shared" si="348"/>
        <v>4</v>
      </c>
      <c r="J41" s="26">
        <f t="shared" ref="J41:K41" si="482">SUM(D41+G41)</f>
        <v>4</v>
      </c>
      <c r="K41" s="26">
        <f t="shared" si="482"/>
        <v>5</v>
      </c>
      <c r="L41" s="27">
        <f t="shared" si="350"/>
        <v>9</v>
      </c>
      <c r="M41" s="28">
        <f>Mei!S41</f>
        <v>1</v>
      </c>
      <c r="N41" s="26">
        <f>Mei!T41</f>
        <v>1</v>
      </c>
      <c r="O41" s="26">
        <f t="shared" si="351"/>
        <v>2</v>
      </c>
      <c r="P41" s="25">
        <v>0</v>
      </c>
      <c r="Q41" s="25">
        <v>1</v>
      </c>
      <c r="R41" s="26">
        <f t="shared" si="437"/>
        <v>1</v>
      </c>
      <c r="S41" s="26">
        <f t="shared" ref="S41:T41" si="483">SUM(M41+P41)</f>
        <v>1</v>
      </c>
      <c r="T41" s="26">
        <f t="shared" si="483"/>
        <v>2</v>
      </c>
      <c r="U41" s="27">
        <f t="shared" si="353"/>
        <v>3</v>
      </c>
      <c r="V41" s="28">
        <f>Mei!AB41</f>
        <v>0</v>
      </c>
      <c r="W41" s="28">
        <f>Mei!AC41</f>
        <v>1</v>
      </c>
      <c r="X41" s="26">
        <f t="shared" si="354"/>
        <v>1</v>
      </c>
      <c r="Y41" s="26"/>
      <c r="Z41" s="26"/>
      <c r="AA41" s="26">
        <f t="shared" si="355"/>
        <v>0</v>
      </c>
      <c r="AB41" s="26">
        <f t="shared" ref="AB41:AC41" si="484">SUM(V41+Y41)</f>
        <v>0</v>
      </c>
      <c r="AC41" s="26">
        <f t="shared" si="484"/>
        <v>1</v>
      </c>
      <c r="AD41" s="27">
        <f t="shared" si="357"/>
        <v>1</v>
      </c>
      <c r="AE41" s="28">
        <f>Mei!AK41</f>
        <v>1</v>
      </c>
      <c r="AF41" s="28">
        <f>Mei!AL41</f>
        <v>0</v>
      </c>
      <c r="AG41" s="26">
        <f t="shared" si="358"/>
        <v>1</v>
      </c>
      <c r="AH41" s="25">
        <v>0</v>
      </c>
      <c r="AI41" s="25">
        <v>0</v>
      </c>
      <c r="AJ41" s="26">
        <f t="shared" si="359"/>
        <v>0</v>
      </c>
      <c r="AK41" s="26">
        <f t="shared" ref="AK41:AL41" si="485">SUM(AE41+AH41)</f>
        <v>1</v>
      </c>
      <c r="AL41" s="26">
        <f t="shared" si="485"/>
        <v>0</v>
      </c>
      <c r="AM41" s="27">
        <f t="shared" si="361"/>
        <v>1</v>
      </c>
      <c r="AN41" s="30">
        <f>Mei!AT41</f>
        <v>0</v>
      </c>
      <c r="AO41" s="26">
        <f>Mei!AU41</f>
        <v>0</v>
      </c>
      <c r="AP41" s="26">
        <f t="shared" si="362"/>
        <v>0</v>
      </c>
      <c r="AQ41" s="25">
        <v>0</v>
      </c>
      <c r="AR41" s="25">
        <v>0</v>
      </c>
      <c r="AS41" s="26">
        <f t="shared" si="363"/>
        <v>0</v>
      </c>
      <c r="AT41" s="26">
        <f t="shared" ref="AT41:AU41" si="486">SUM(AN41+AQ41)</f>
        <v>0</v>
      </c>
      <c r="AU41" s="26">
        <f t="shared" si="486"/>
        <v>0</v>
      </c>
      <c r="AV41" s="27">
        <f t="shared" si="365"/>
        <v>0</v>
      </c>
      <c r="AW41" s="28">
        <f>Mei!BC41</f>
        <v>4</v>
      </c>
      <c r="AX41" s="28">
        <f>Mei!BD41</f>
        <v>5</v>
      </c>
      <c r="AY41" s="26">
        <f t="shared" si="366"/>
        <v>9</v>
      </c>
      <c r="AZ41" s="25">
        <v>3</v>
      </c>
      <c r="BA41" s="25">
        <v>4</v>
      </c>
      <c r="BB41" s="26">
        <f t="shared" si="367"/>
        <v>7</v>
      </c>
      <c r="BC41" s="26">
        <f t="shared" ref="BC41:BD41" si="487">SUM(AW41+AZ41)</f>
        <v>7</v>
      </c>
      <c r="BD41" s="26">
        <f t="shared" si="487"/>
        <v>9</v>
      </c>
      <c r="BE41" s="27">
        <f t="shared" si="369"/>
        <v>16</v>
      </c>
      <c r="BF41" s="30">
        <f>Mei!BL41</f>
        <v>5</v>
      </c>
      <c r="BG41" s="26">
        <f>Mei!BM41</f>
        <v>1</v>
      </c>
      <c r="BH41" s="26">
        <f t="shared" si="370"/>
        <v>6</v>
      </c>
      <c r="BI41" s="48">
        <v>4</v>
      </c>
      <c r="BJ41" s="46">
        <v>5</v>
      </c>
      <c r="BK41" s="26">
        <f t="shared" si="371"/>
        <v>9</v>
      </c>
      <c r="BL41" s="26">
        <f t="shared" ref="BL41:BM41" si="488">SUM(BF41+BI41)</f>
        <v>9</v>
      </c>
      <c r="BM41" s="26">
        <f t="shared" si="488"/>
        <v>6</v>
      </c>
      <c r="BN41" s="27">
        <f t="shared" si="373"/>
        <v>15</v>
      </c>
      <c r="BO41" s="28">
        <f>Mei!BU41</f>
        <v>0</v>
      </c>
      <c r="BP41" s="28">
        <f>Mei!BV41</f>
        <v>0</v>
      </c>
      <c r="BQ41" s="26">
        <f t="shared" si="374"/>
        <v>0</v>
      </c>
      <c r="BR41" s="25">
        <v>0</v>
      </c>
      <c r="BS41" s="25">
        <v>0</v>
      </c>
      <c r="BT41" s="26">
        <f t="shared" si="375"/>
        <v>0</v>
      </c>
      <c r="BU41" s="26">
        <f t="shared" ref="BU41:BV41" si="489">SUM(BO41+BR41)</f>
        <v>0</v>
      </c>
      <c r="BV41" s="26">
        <f t="shared" si="489"/>
        <v>0</v>
      </c>
      <c r="BW41" s="27">
        <f t="shared" si="377"/>
        <v>0</v>
      </c>
      <c r="BX41" s="30">
        <f>Mei!CD41</f>
        <v>1</v>
      </c>
      <c r="BY41" s="26">
        <f>Mei!CE41</f>
        <v>1</v>
      </c>
      <c r="BZ41" s="26">
        <f t="shared" si="378"/>
        <v>2</v>
      </c>
      <c r="CA41" s="26"/>
      <c r="CB41" s="26"/>
      <c r="CC41" s="26">
        <f t="shared" si="379"/>
        <v>0</v>
      </c>
      <c r="CD41" s="26">
        <f t="shared" ref="CD41:CE41" si="490">SUM(BX41+CA41)</f>
        <v>1</v>
      </c>
      <c r="CE41" s="26">
        <f t="shared" si="490"/>
        <v>1</v>
      </c>
      <c r="CF41" s="27">
        <f t="shared" si="381"/>
        <v>2</v>
      </c>
      <c r="CG41" s="28">
        <f>Mei!CM41</f>
        <v>0</v>
      </c>
      <c r="CH41" s="28">
        <f>Mei!CN41</f>
        <v>0</v>
      </c>
      <c r="CI41" s="26">
        <f t="shared" si="382"/>
        <v>0</v>
      </c>
      <c r="CJ41" s="25">
        <v>0</v>
      </c>
      <c r="CK41" s="25">
        <v>0</v>
      </c>
      <c r="CL41" s="26">
        <f t="shared" si="383"/>
        <v>0</v>
      </c>
      <c r="CM41" s="26">
        <f t="shared" ref="CM41:CN41" si="491">SUM(CG41+CJ41)</f>
        <v>0</v>
      </c>
      <c r="CN41" s="26">
        <f t="shared" si="491"/>
        <v>0</v>
      </c>
      <c r="CO41" s="27">
        <f t="shared" si="385"/>
        <v>0</v>
      </c>
      <c r="CP41" s="31">
        <f ca="1">IFERROR(__xludf.DUMMYFUNCTION("""COMPUTED_VALUE"""),4)</f>
        <v>4</v>
      </c>
      <c r="CQ41" s="32">
        <f ca="1">IFERROR(__xludf.DUMMYFUNCTION("""COMPUTED_VALUE"""),5)</f>
        <v>5</v>
      </c>
      <c r="CR41" s="32">
        <f ca="1">IFERROR(__xludf.DUMMYFUNCTION("""COMPUTED_VALUE"""),9)</f>
        <v>9</v>
      </c>
      <c r="CS41" s="33">
        <f ca="1">IFERROR(__xludf.DUMMYFUNCTION("""COMPUTED_VALUE"""),3)</f>
        <v>3</v>
      </c>
      <c r="CT41" s="33">
        <f ca="1">IFERROR(__xludf.DUMMYFUNCTION("""COMPUTED_VALUE"""),4)</f>
        <v>4</v>
      </c>
      <c r="CU41" s="33">
        <f ca="1">IFERROR(__xludf.DUMMYFUNCTION("""COMPUTED_VALUE"""),7)</f>
        <v>7</v>
      </c>
      <c r="CV41" s="32">
        <f ca="1">IFERROR(__xludf.DUMMYFUNCTION("""COMPUTED_VALUE"""),7)</f>
        <v>7</v>
      </c>
      <c r="CW41" s="32">
        <f ca="1">IFERROR(__xludf.DUMMYFUNCTION("""COMPUTED_VALUE"""),9)</f>
        <v>9</v>
      </c>
      <c r="CX41" s="34">
        <f ca="1">IFERROR(__xludf.DUMMYFUNCTION("""COMPUTED_VALUE"""),16)</f>
        <v>16</v>
      </c>
      <c r="CY41" s="28">
        <f>Mei!DE41</f>
        <v>3</v>
      </c>
      <c r="CZ41" s="28">
        <f>Mei!DF41</f>
        <v>4</v>
      </c>
      <c r="DA41" s="26">
        <f t="shared" si="386"/>
        <v>7</v>
      </c>
      <c r="DB41" s="25">
        <v>3</v>
      </c>
      <c r="DC41" s="25">
        <v>0</v>
      </c>
      <c r="DD41" s="26">
        <f t="shared" si="387"/>
        <v>3</v>
      </c>
      <c r="DE41" s="26">
        <f t="shared" ref="DE41:DF41" si="492">SUM(CY41+DB41)</f>
        <v>6</v>
      </c>
      <c r="DF41" s="26">
        <f t="shared" si="492"/>
        <v>4</v>
      </c>
      <c r="DG41" s="27">
        <f t="shared" si="389"/>
        <v>10</v>
      </c>
      <c r="DH41" s="30">
        <f>Mei!DN41</f>
        <v>7</v>
      </c>
      <c r="DI41" s="26">
        <f>Mei!DO41</f>
        <v>6</v>
      </c>
      <c r="DJ41" s="26">
        <f t="shared" si="390"/>
        <v>13</v>
      </c>
      <c r="DK41" s="26"/>
      <c r="DL41" s="26"/>
      <c r="DM41" s="26">
        <f t="shared" si="391"/>
        <v>0</v>
      </c>
      <c r="DN41" s="26">
        <f t="shared" ref="DN41:DO41" si="493">SUM(DH41+DK41)</f>
        <v>7</v>
      </c>
      <c r="DO41" s="26">
        <f t="shared" si="493"/>
        <v>6</v>
      </c>
      <c r="DP41" s="27">
        <f t="shared" si="393"/>
        <v>13</v>
      </c>
      <c r="DQ41" s="28">
        <f>Mei!DW41</f>
        <v>1</v>
      </c>
      <c r="DR41" s="28">
        <f>Mei!DX41</f>
        <v>1</v>
      </c>
      <c r="DS41" s="26">
        <f t="shared" si="394"/>
        <v>2</v>
      </c>
      <c r="DT41" s="68">
        <v>0</v>
      </c>
      <c r="DU41" s="59">
        <v>0</v>
      </c>
      <c r="DV41" s="26">
        <f t="shared" si="395"/>
        <v>0</v>
      </c>
      <c r="DW41" s="26">
        <f t="shared" ref="DW41:DX41" si="494">SUM(DQ41+DT41)</f>
        <v>1</v>
      </c>
      <c r="DX41" s="26">
        <f t="shared" si="494"/>
        <v>1</v>
      </c>
      <c r="DY41" s="27">
        <f t="shared" si="397"/>
        <v>2</v>
      </c>
      <c r="DZ41" s="30">
        <f>Mei!EF41</f>
        <v>0</v>
      </c>
      <c r="EA41" s="26">
        <f>Mei!EG41</f>
        <v>0</v>
      </c>
      <c r="EB41" s="26">
        <f t="shared" si="398"/>
        <v>0</v>
      </c>
      <c r="EC41" s="26"/>
      <c r="ED41" s="26"/>
      <c r="EE41" s="26">
        <f t="shared" si="399"/>
        <v>0</v>
      </c>
      <c r="EF41" s="26">
        <f t="shared" ref="EF41:EG41" si="495">SUM(DZ41+EC41)</f>
        <v>0</v>
      </c>
      <c r="EG41" s="26">
        <f t="shared" si="495"/>
        <v>0</v>
      </c>
      <c r="EH41" s="27">
        <f t="shared" si="401"/>
        <v>0</v>
      </c>
      <c r="EI41" s="30">
        <f>Mei!EO41</f>
        <v>4</v>
      </c>
      <c r="EJ41" s="26">
        <f>April!EP41</f>
        <v>0</v>
      </c>
      <c r="EK41" s="26">
        <f t="shared" si="402"/>
        <v>4</v>
      </c>
      <c r="EL41" s="25">
        <v>5</v>
      </c>
      <c r="EM41" s="25">
        <v>3</v>
      </c>
      <c r="EN41" s="26">
        <f t="shared" si="403"/>
        <v>8</v>
      </c>
      <c r="EO41" s="26">
        <f t="shared" ref="EO41:EP41" si="496">SUM(EI41+EL41)</f>
        <v>9</v>
      </c>
      <c r="EP41" s="26">
        <f t="shared" si="496"/>
        <v>3</v>
      </c>
      <c r="EQ41" s="27">
        <f t="shared" si="405"/>
        <v>12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108</v>
      </c>
      <c r="D42" s="24">
        <f>Mei!J42</f>
        <v>0</v>
      </c>
      <c r="E42" s="25">
        <f>Mei!K42</f>
        <v>0</v>
      </c>
      <c r="F42" s="26"/>
      <c r="G42" s="26"/>
      <c r="H42" s="26"/>
      <c r="I42" s="26"/>
      <c r="J42" s="26"/>
      <c r="K42" s="26"/>
      <c r="L42" s="27"/>
      <c r="M42" s="28">
        <f>Mei!S42</f>
        <v>0</v>
      </c>
      <c r="N42" s="26">
        <f>Mei!T42</f>
        <v>0</v>
      </c>
      <c r="O42" s="26"/>
      <c r="P42" s="26"/>
      <c r="Q42" s="26"/>
      <c r="R42" s="26"/>
      <c r="S42" s="26"/>
      <c r="T42" s="26"/>
      <c r="U42" s="27"/>
      <c r="V42" s="28">
        <f>Mei!AB42</f>
        <v>0</v>
      </c>
      <c r="W42" s="28">
        <f>Mei!AC42</f>
        <v>0</v>
      </c>
      <c r="X42" s="26"/>
      <c r="Y42" s="26"/>
      <c r="Z42" s="26"/>
      <c r="AA42" s="26"/>
      <c r="AB42" s="26"/>
      <c r="AC42" s="26"/>
      <c r="AD42" s="27"/>
      <c r="AE42" s="28">
        <f>Mei!AK42</f>
        <v>0</v>
      </c>
      <c r="AF42" s="28">
        <f>Mei!AL42</f>
        <v>0</v>
      </c>
      <c r="AG42" s="26"/>
      <c r="AH42" s="26"/>
      <c r="AI42" s="26"/>
      <c r="AJ42" s="26"/>
      <c r="AK42" s="26"/>
      <c r="AL42" s="26"/>
      <c r="AM42" s="29"/>
      <c r="AN42" s="30">
        <f>Mei!AT42</f>
        <v>0</v>
      </c>
      <c r="AO42" s="26">
        <f>Mei!AU42</f>
        <v>0</v>
      </c>
      <c r="AP42" s="26"/>
      <c r="AQ42" s="26"/>
      <c r="AR42" s="26"/>
      <c r="AS42" s="26"/>
      <c r="AT42" s="26"/>
      <c r="AU42" s="26"/>
      <c r="AV42" s="27"/>
      <c r="AW42" s="28">
        <f>Mei!BC42</f>
        <v>0</v>
      </c>
      <c r="AX42" s="28">
        <f>Mei!BD42</f>
        <v>0</v>
      </c>
      <c r="AY42" s="26"/>
      <c r="AZ42" s="26"/>
      <c r="BA42" s="26"/>
      <c r="BB42" s="26"/>
      <c r="BC42" s="26"/>
      <c r="BD42" s="26"/>
      <c r="BE42" s="29"/>
      <c r="BF42" s="30">
        <f>Mei!BL42</f>
        <v>0</v>
      </c>
      <c r="BG42" s="26">
        <f>Mei!BM42</f>
        <v>0</v>
      </c>
      <c r="BH42" s="26"/>
      <c r="BI42" s="26"/>
      <c r="BJ42" s="26"/>
      <c r="BK42" s="26"/>
      <c r="BL42" s="26"/>
      <c r="BM42" s="26"/>
      <c r="BN42" s="27"/>
      <c r="BO42" s="28">
        <f>Mei!BU42</f>
        <v>0</v>
      </c>
      <c r="BP42" s="28">
        <f>Mei!BV42</f>
        <v>0</v>
      </c>
      <c r="BQ42" s="26"/>
      <c r="BR42" s="26"/>
      <c r="BS42" s="26"/>
      <c r="BT42" s="26"/>
      <c r="BU42" s="26"/>
      <c r="BV42" s="26"/>
      <c r="BW42" s="29"/>
      <c r="BX42" s="30">
        <f>Mei!CD42</f>
        <v>0</v>
      </c>
      <c r="BY42" s="26">
        <f>Mei!CE42</f>
        <v>0</v>
      </c>
      <c r="BZ42" s="26"/>
      <c r="CA42" s="26"/>
      <c r="CB42" s="26"/>
      <c r="CC42" s="26"/>
      <c r="CD42" s="26"/>
      <c r="CE42" s="26"/>
      <c r="CF42" s="27"/>
      <c r="CG42" s="28">
        <f>Mei!CM42</f>
        <v>0</v>
      </c>
      <c r="CH42" s="28">
        <f>Mei!CN42</f>
        <v>0</v>
      </c>
      <c r="CI42" s="26"/>
      <c r="CJ42" s="26"/>
      <c r="CK42" s="26"/>
      <c r="CL42" s="26"/>
      <c r="CM42" s="26"/>
      <c r="CN42" s="26"/>
      <c r="CO42" s="29"/>
      <c r="CP42" s="31">
        <f ca="1">IFERROR(__xludf.DUMMYFUNCTION("""COMPUTED_VALUE"""),553)</f>
        <v>553</v>
      </c>
      <c r="CQ42" s="32">
        <f ca="1">IFERROR(__xludf.DUMMYFUNCTION("""COMPUTED_VALUE"""),928)</f>
        <v>928</v>
      </c>
      <c r="CR42" s="32">
        <f ca="1">IFERROR(__xludf.DUMMYFUNCTION("""COMPUTED_VALUE"""),1481)</f>
        <v>1481</v>
      </c>
      <c r="CS42" s="33">
        <f ca="1">IFERROR(__xludf.DUMMYFUNCTION("""COMPUTED_VALUE"""),14)</f>
        <v>14</v>
      </c>
      <c r="CT42" s="33">
        <f ca="1">IFERROR(__xludf.DUMMYFUNCTION("""COMPUTED_VALUE"""),19)</f>
        <v>19</v>
      </c>
      <c r="CU42" s="33">
        <f ca="1">IFERROR(__xludf.DUMMYFUNCTION("""COMPUTED_VALUE"""),33)</f>
        <v>33</v>
      </c>
      <c r="CV42" s="32">
        <f ca="1">IFERROR(__xludf.DUMMYFUNCTION("""COMPUTED_VALUE"""),567)</f>
        <v>567</v>
      </c>
      <c r="CW42" s="32">
        <f ca="1">IFERROR(__xludf.DUMMYFUNCTION("""COMPUTED_VALUE"""),947)</f>
        <v>947</v>
      </c>
      <c r="CX42" s="34">
        <f ca="1">IFERROR(__xludf.DUMMYFUNCTION("""COMPUTED_VALUE"""),1514)</f>
        <v>1514</v>
      </c>
      <c r="CY42" s="28">
        <f>Mei!DE42</f>
        <v>0</v>
      </c>
      <c r="CZ42" s="28">
        <f>Mei!DF42</f>
        <v>0</v>
      </c>
      <c r="DA42" s="26"/>
      <c r="DB42" s="26"/>
      <c r="DC42" s="26"/>
      <c r="DD42" s="26"/>
      <c r="DE42" s="26"/>
      <c r="DF42" s="26"/>
      <c r="DG42" s="29"/>
      <c r="DH42" s="30">
        <f>Mei!DN42</f>
        <v>0</v>
      </c>
      <c r="DI42" s="26">
        <f>Mei!DO42</f>
        <v>0</v>
      </c>
      <c r="DJ42" s="26"/>
      <c r="DK42" s="26"/>
      <c r="DL42" s="26"/>
      <c r="DM42" s="26"/>
      <c r="DN42" s="26"/>
      <c r="DO42" s="26"/>
      <c r="DP42" s="27"/>
      <c r="DQ42" s="28">
        <f>Mei!DW42</f>
        <v>0</v>
      </c>
      <c r="DR42" s="28">
        <f>Mei!DX42</f>
        <v>0</v>
      </c>
      <c r="DS42" s="26"/>
      <c r="DT42" s="26"/>
      <c r="DU42" s="26"/>
      <c r="DV42" s="26"/>
      <c r="DW42" s="26"/>
      <c r="DX42" s="26"/>
      <c r="DY42" s="29"/>
      <c r="DZ42" s="30">
        <f>Mei!EF42</f>
        <v>0</v>
      </c>
      <c r="EA42" s="26">
        <f>Mei!EG42</f>
        <v>0</v>
      </c>
      <c r="EB42" s="26"/>
      <c r="EC42" s="26"/>
      <c r="ED42" s="26"/>
      <c r="EE42" s="26"/>
      <c r="EF42" s="26"/>
      <c r="EG42" s="26"/>
      <c r="EH42" s="29"/>
      <c r="EI42" s="30">
        <f>Mei!EO42</f>
        <v>0</v>
      </c>
      <c r="EJ42" s="26">
        <f>April!EP42</f>
        <v>0</v>
      </c>
      <c r="EK42" s="26"/>
      <c r="EL42" s="26"/>
      <c r="EM42" s="26"/>
      <c r="EN42" s="26"/>
      <c r="EO42" s="26"/>
      <c r="EP42" s="26"/>
      <c r="EQ42" s="27"/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135">
        <f>Mei!J43</f>
        <v>0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136"/>
    </row>
    <row r="44" spans="1:156" ht="14">
      <c r="A44" s="276" t="s">
        <v>64</v>
      </c>
      <c r="B44" s="256"/>
      <c r="C44" s="52" t="s">
        <v>65</v>
      </c>
      <c r="D44" s="94">
        <f>Mei!J44</f>
        <v>0</v>
      </c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30">
        <f>Mei!EO44</f>
        <v>0</v>
      </c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39"/>
    </row>
    <row r="45" spans="1:156" ht="14">
      <c r="A45" s="45" t="s">
        <v>64</v>
      </c>
      <c r="B45" s="46">
        <v>1</v>
      </c>
      <c r="C45" s="57" t="s">
        <v>66</v>
      </c>
      <c r="D45" s="24">
        <f>Mei!J45</f>
        <v>21</v>
      </c>
      <c r="E45" s="25">
        <f>Mei!K45</f>
        <v>458</v>
      </c>
      <c r="F45" s="26">
        <f>SUM(D45:E45)</f>
        <v>479</v>
      </c>
      <c r="G45" s="48">
        <v>9</v>
      </c>
      <c r="H45" s="46">
        <v>166</v>
      </c>
      <c r="I45" s="26">
        <f>SUM(G45:H45)</f>
        <v>175</v>
      </c>
      <c r="J45" s="26">
        <f t="shared" ref="J45:K45" si="497">SUM(D45+G45)</f>
        <v>30</v>
      </c>
      <c r="K45" s="26">
        <f t="shared" si="497"/>
        <v>624</v>
      </c>
      <c r="L45" s="27">
        <f>SUM(J45:K45)</f>
        <v>654</v>
      </c>
      <c r="M45" s="28">
        <f>Mei!S45</f>
        <v>9</v>
      </c>
      <c r="N45" s="26">
        <f>Mei!T45</f>
        <v>408</v>
      </c>
      <c r="O45" s="26">
        <f>SUM(M45:N45)</f>
        <v>417</v>
      </c>
      <c r="P45" s="25">
        <v>0</v>
      </c>
      <c r="Q45" s="25">
        <v>58</v>
      </c>
      <c r="R45" s="26">
        <f>SUM(P45:Q45)</f>
        <v>58</v>
      </c>
      <c r="S45" s="26">
        <f t="shared" ref="S45:T45" si="498">SUM(M45+P45)</f>
        <v>9</v>
      </c>
      <c r="T45" s="26">
        <f t="shared" si="498"/>
        <v>466</v>
      </c>
      <c r="U45" s="27">
        <f>SUM(S45:T45)</f>
        <v>475</v>
      </c>
      <c r="V45" s="28">
        <f>Mei!AB45</f>
        <v>8</v>
      </c>
      <c r="W45" s="28">
        <f>Mei!AC45</f>
        <v>264</v>
      </c>
      <c r="X45" s="26">
        <f>SUM(V45:W45)</f>
        <v>272</v>
      </c>
      <c r="Y45" s="48">
        <v>2</v>
      </c>
      <c r="Z45" s="46">
        <v>60</v>
      </c>
      <c r="AA45" s="26">
        <f>SUM(Y45:Z45)</f>
        <v>62</v>
      </c>
      <c r="AB45" s="26">
        <f t="shared" ref="AB45:AC45" si="499">SUM(V45+Y45)</f>
        <v>10</v>
      </c>
      <c r="AC45" s="26">
        <f t="shared" si="499"/>
        <v>324</v>
      </c>
      <c r="AD45" s="27">
        <f>SUM(AB45:AC45)</f>
        <v>334</v>
      </c>
      <c r="AE45" s="28">
        <f>Mei!AK45</f>
        <v>36</v>
      </c>
      <c r="AF45" s="28">
        <f>Mei!AL45</f>
        <v>379</v>
      </c>
      <c r="AG45" s="26">
        <f>SUM(AE45:AF45)</f>
        <v>415</v>
      </c>
      <c r="AH45" s="25">
        <v>5</v>
      </c>
      <c r="AI45" s="25">
        <v>91</v>
      </c>
      <c r="AJ45" s="26">
        <f>SUM(AH45:AI45)</f>
        <v>96</v>
      </c>
      <c r="AK45" s="26">
        <f t="shared" ref="AK45:AL45" si="500">SUM(AE45+AH45)</f>
        <v>41</v>
      </c>
      <c r="AL45" s="26">
        <f t="shared" si="500"/>
        <v>470</v>
      </c>
      <c r="AM45" s="27">
        <f>SUM(AK45:AL45)</f>
        <v>511</v>
      </c>
      <c r="AN45" s="30">
        <f>Mei!AT45</f>
        <v>15</v>
      </c>
      <c r="AO45" s="26">
        <f>Mei!AU45</f>
        <v>330</v>
      </c>
      <c r="AP45" s="26">
        <f>SUM(AN45:AO45)</f>
        <v>345</v>
      </c>
      <c r="AQ45" s="25">
        <v>2</v>
      </c>
      <c r="AR45" s="25">
        <v>77</v>
      </c>
      <c r="AS45" s="26">
        <f>SUM(AQ45:AR45)</f>
        <v>79</v>
      </c>
      <c r="AT45" s="26">
        <f t="shared" ref="AT45:AU45" si="501">SUM(AN45+AQ45)</f>
        <v>17</v>
      </c>
      <c r="AU45" s="26">
        <f t="shared" si="501"/>
        <v>407</v>
      </c>
      <c r="AV45" s="27">
        <f>SUM(AT45:AU45)</f>
        <v>424</v>
      </c>
      <c r="AW45" s="28">
        <f>Mei!BC45</f>
        <v>52</v>
      </c>
      <c r="AX45" s="28">
        <f>Mei!BD45</f>
        <v>389</v>
      </c>
      <c r="AY45" s="26">
        <f>SUM(AW45:AX45)</f>
        <v>441</v>
      </c>
      <c r="AZ45" s="25">
        <v>5</v>
      </c>
      <c r="BA45" s="25">
        <v>89</v>
      </c>
      <c r="BB45" s="26">
        <f>SUM(AZ45:BA45)</f>
        <v>94</v>
      </c>
      <c r="BC45" s="26">
        <f t="shared" ref="BC45:BD45" si="502">SUM(AW45+AZ45)</f>
        <v>57</v>
      </c>
      <c r="BD45" s="26">
        <f t="shared" si="502"/>
        <v>478</v>
      </c>
      <c r="BE45" s="27">
        <f>SUM(BC45:BD45)</f>
        <v>535</v>
      </c>
      <c r="BF45" s="30">
        <f>Mei!BL45</f>
        <v>6</v>
      </c>
      <c r="BG45" s="26">
        <f>Mei!BM45</f>
        <v>171</v>
      </c>
      <c r="BH45" s="26">
        <f>SUM(BF45:BG45)</f>
        <v>177</v>
      </c>
      <c r="BI45" s="48">
        <v>3</v>
      </c>
      <c r="BJ45" s="46">
        <v>41</v>
      </c>
      <c r="BK45" s="26">
        <f>SUM(BI45:BJ45)</f>
        <v>44</v>
      </c>
      <c r="BL45" s="26">
        <f t="shared" ref="BL45:BM45" si="503">SUM(BF45+BI45)</f>
        <v>9</v>
      </c>
      <c r="BM45" s="26">
        <f t="shared" si="503"/>
        <v>212</v>
      </c>
      <c r="BN45" s="27">
        <f>SUM(BL45:BM45)</f>
        <v>221</v>
      </c>
      <c r="BO45" s="28">
        <f>Mei!BU45</f>
        <v>15</v>
      </c>
      <c r="BP45" s="28">
        <f>Mei!BV45</f>
        <v>192</v>
      </c>
      <c r="BQ45" s="26">
        <f>SUM(BO45:BP45)</f>
        <v>207</v>
      </c>
      <c r="BR45" s="25">
        <v>3</v>
      </c>
      <c r="BS45" s="25">
        <v>50</v>
      </c>
      <c r="BT45" s="26">
        <f>SUM(BR45:BS45)</f>
        <v>53</v>
      </c>
      <c r="BU45" s="26">
        <f t="shared" ref="BU45:BV45" si="504">SUM(BO45+BR45)</f>
        <v>18</v>
      </c>
      <c r="BV45" s="26">
        <f t="shared" si="504"/>
        <v>242</v>
      </c>
      <c r="BW45" s="27">
        <f>SUM(BU45:BV45)</f>
        <v>260</v>
      </c>
      <c r="BX45" s="30">
        <f>Mei!CD45</f>
        <v>11</v>
      </c>
      <c r="BY45" s="26">
        <f>Mei!CE45</f>
        <v>121</v>
      </c>
      <c r="BZ45" s="26">
        <f>SUM(BX45:BY45)</f>
        <v>132</v>
      </c>
      <c r="CA45" s="25">
        <v>5</v>
      </c>
      <c r="CB45" s="25">
        <v>19</v>
      </c>
      <c r="CC45" s="26">
        <f>SUM(CA45:CB45)</f>
        <v>24</v>
      </c>
      <c r="CD45" s="26">
        <f t="shared" ref="CD45:CE45" si="505">SUM(BX45+CA45)</f>
        <v>16</v>
      </c>
      <c r="CE45" s="26">
        <f t="shared" si="505"/>
        <v>140</v>
      </c>
      <c r="CF45" s="27">
        <f>SUM(CD45:CE45)</f>
        <v>156</v>
      </c>
      <c r="CG45" s="28">
        <f>Mei!CM45</f>
        <v>9</v>
      </c>
      <c r="CH45" s="28">
        <f>Mei!CN45</f>
        <v>227</v>
      </c>
      <c r="CI45" s="26">
        <f>SUM(CG45:CH45)</f>
        <v>236</v>
      </c>
      <c r="CJ45" s="25">
        <v>2</v>
      </c>
      <c r="CK45" s="25">
        <v>33</v>
      </c>
      <c r="CL45" s="26">
        <f>SUM(CJ45:CK45)</f>
        <v>35</v>
      </c>
      <c r="CM45" s="26">
        <f t="shared" ref="CM45:CN45" si="506">SUM(CG45+CJ45)</f>
        <v>11</v>
      </c>
      <c r="CN45" s="26">
        <f t="shared" si="506"/>
        <v>260</v>
      </c>
      <c r="CO45" s="27">
        <f>SUM(CM45:CN45)</f>
        <v>271</v>
      </c>
      <c r="CP45" s="31">
        <f ca="1">IFERROR(__xludf.DUMMYFUNCTION("""COMPUTED_VALUE"""),19)</f>
        <v>19</v>
      </c>
      <c r="CQ45" s="32">
        <f ca="1">IFERROR(__xludf.DUMMYFUNCTION("""COMPUTED_VALUE"""),750)</f>
        <v>750</v>
      </c>
      <c r="CR45" s="32">
        <f ca="1">IFERROR(__xludf.DUMMYFUNCTION("""COMPUTED_VALUE"""),769)</f>
        <v>769</v>
      </c>
      <c r="CS45" s="33">
        <f ca="1">IFERROR(__xludf.DUMMYFUNCTION("""COMPUTED_VALUE"""),4)</f>
        <v>4</v>
      </c>
      <c r="CT45" s="33">
        <f ca="1">IFERROR(__xludf.DUMMYFUNCTION("""COMPUTED_VALUE"""),189)</f>
        <v>189</v>
      </c>
      <c r="CU45" s="33">
        <f ca="1">IFERROR(__xludf.DUMMYFUNCTION("""COMPUTED_VALUE"""),193)</f>
        <v>193</v>
      </c>
      <c r="CV45" s="32">
        <f ca="1">IFERROR(__xludf.DUMMYFUNCTION("""COMPUTED_VALUE"""),23)</f>
        <v>23</v>
      </c>
      <c r="CW45" s="32">
        <f ca="1">IFERROR(__xludf.DUMMYFUNCTION("""COMPUTED_VALUE"""),939)</f>
        <v>939</v>
      </c>
      <c r="CX45" s="34">
        <f ca="1">IFERROR(__xludf.DUMMYFUNCTION("""COMPUTED_VALUE"""),962)</f>
        <v>962</v>
      </c>
      <c r="CY45" s="28">
        <f>Mei!DE45</f>
        <v>16</v>
      </c>
      <c r="CZ45" s="28">
        <f>Mei!DF45</f>
        <v>202</v>
      </c>
      <c r="DA45" s="26">
        <f>SUM(CY45:CZ45)</f>
        <v>218</v>
      </c>
      <c r="DB45" s="26"/>
      <c r="DC45" s="26"/>
      <c r="DD45" s="26">
        <f>SUM(DB45:DC45)</f>
        <v>0</v>
      </c>
      <c r="DE45" s="26">
        <f t="shared" ref="DE45:DF45" si="507">SUM(CY45+DB45)</f>
        <v>16</v>
      </c>
      <c r="DF45" s="26">
        <f t="shared" si="507"/>
        <v>202</v>
      </c>
      <c r="DG45" s="27">
        <f>SUM(DE45:DF45)</f>
        <v>218</v>
      </c>
      <c r="DH45" s="30">
        <f>Mei!DN45</f>
        <v>23</v>
      </c>
      <c r="DI45" s="26">
        <f>Mei!DO45</f>
        <v>316</v>
      </c>
      <c r="DJ45" s="26">
        <f>SUM(DH45:DI45)</f>
        <v>339</v>
      </c>
      <c r="DK45" s="117">
        <v>7</v>
      </c>
      <c r="DL45" s="118">
        <v>76</v>
      </c>
      <c r="DM45" s="26">
        <f>SUM(DK45:DL45)</f>
        <v>83</v>
      </c>
      <c r="DN45" s="26">
        <f t="shared" ref="DN45:DO45" si="508">SUM(DH45+DK45)</f>
        <v>30</v>
      </c>
      <c r="DO45" s="26">
        <f t="shared" si="508"/>
        <v>392</v>
      </c>
      <c r="DP45" s="27">
        <f>SUM(DN45:DO45)</f>
        <v>422</v>
      </c>
      <c r="DQ45" s="28">
        <f>Mei!DW45</f>
        <v>14</v>
      </c>
      <c r="DR45" s="28">
        <f>Mei!DX45</f>
        <v>333</v>
      </c>
      <c r="DS45" s="26">
        <f>SUM(DQ45:DR45)</f>
        <v>347</v>
      </c>
      <c r="DT45" s="48">
        <v>1</v>
      </c>
      <c r="DU45" s="46">
        <v>83</v>
      </c>
      <c r="DV45" s="26">
        <f>SUM(DT45:DU45)</f>
        <v>84</v>
      </c>
      <c r="DW45" s="26">
        <f t="shared" ref="DW45:DX45" si="509">SUM(DQ45+DT45)</f>
        <v>15</v>
      </c>
      <c r="DX45" s="26">
        <f t="shared" si="509"/>
        <v>416</v>
      </c>
      <c r="DY45" s="27">
        <f>SUM(DW45:DX45)</f>
        <v>431</v>
      </c>
      <c r="DZ45" s="30">
        <f>Mei!EF45</f>
        <v>12</v>
      </c>
      <c r="EA45" s="26">
        <f>Mei!EG45</f>
        <v>342</v>
      </c>
      <c r="EB45" s="26">
        <f>SUM(DZ45:EA45)</f>
        <v>354</v>
      </c>
      <c r="EC45" s="25">
        <v>7</v>
      </c>
      <c r="ED45" s="25">
        <v>82</v>
      </c>
      <c r="EE45" s="26">
        <f>SUM(EC45:ED45)</f>
        <v>89</v>
      </c>
      <c r="EF45" s="26">
        <f t="shared" ref="EF45:EG45" si="510">SUM(DZ45+EC45)</f>
        <v>19</v>
      </c>
      <c r="EG45" s="26">
        <f t="shared" si="510"/>
        <v>424</v>
      </c>
      <c r="EH45" s="27">
        <f>SUM(EF45:EG45)</f>
        <v>443</v>
      </c>
      <c r="EI45" s="30">
        <f>Mei!EO45</f>
        <v>37</v>
      </c>
      <c r="EJ45" s="26">
        <f>April!EP45</f>
        <v>216</v>
      </c>
      <c r="EK45" s="26">
        <f>SUM(EI45:EJ45)</f>
        <v>253</v>
      </c>
      <c r="EL45" s="25">
        <v>4</v>
      </c>
      <c r="EM45" s="25">
        <v>46</v>
      </c>
      <c r="EN45" s="26">
        <f>SUM(EL45:EM45)</f>
        <v>50</v>
      </c>
      <c r="EO45" s="26">
        <f t="shared" ref="EO45:EP45" si="511">SUM(EI45+EL45)</f>
        <v>41</v>
      </c>
      <c r="EP45" s="26">
        <f t="shared" si="511"/>
        <v>262</v>
      </c>
      <c r="EQ45" s="27">
        <f>SUM(EO45:EP45)</f>
        <v>303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24">
        <f>Mei!J46</f>
        <v>0</v>
      </c>
      <c r="E46" s="25">
        <f>Mei!K46</f>
        <v>0</v>
      </c>
      <c r="F46" s="41"/>
      <c r="G46" s="41"/>
      <c r="H46" s="41"/>
      <c r="I46" s="41"/>
      <c r="J46" s="41"/>
      <c r="K46" s="41"/>
      <c r="L46" s="41"/>
      <c r="M46" s="28">
        <f>Mei!S46</f>
        <v>0</v>
      </c>
      <c r="N46" s="26">
        <f>Mei!T46</f>
        <v>0</v>
      </c>
      <c r="O46" s="41"/>
      <c r="P46" s="41"/>
      <c r="Q46" s="41"/>
      <c r="R46" s="41"/>
      <c r="S46" s="41"/>
      <c r="T46" s="41"/>
      <c r="U46" s="41"/>
      <c r="V46" s="28">
        <f>Mei!AB46</f>
        <v>0</v>
      </c>
      <c r="W46" s="28">
        <f>Mei!AC46</f>
        <v>0</v>
      </c>
      <c r="X46" s="41"/>
      <c r="Y46" s="41"/>
      <c r="Z46" s="41"/>
      <c r="AA46" s="41"/>
      <c r="AB46" s="41"/>
      <c r="AC46" s="41"/>
      <c r="AD46" s="41"/>
      <c r="AE46" s="28">
        <f>Mei!AK46</f>
        <v>0</v>
      </c>
      <c r="AF46" s="28">
        <f>Mei!AL46</f>
        <v>0</v>
      </c>
      <c r="AG46" s="41"/>
      <c r="AH46" s="41"/>
      <c r="AI46" s="41"/>
      <c r="AJ46" s="41"/>
      <c r="AK46" s="41"/>
      <c r="AL46" s="41"/>
      <c r="AM46" s="41"/>
      <c r="AN46" s="30">
        <f>Mei!AT46</f>
        <v>0</v>
      </c>
      <c r="AO46" s="26">
        <f>Mei!AU46</f>
        <v>0</v>
      </c>
      <c r="AP46" s="41"/>
      <c r="AQ46" s="41"/>
      <c r="AR46" s="41"/>
      <c r="AS46" s="41"/>
      <c r="AT46" s="41"/>
      <c r="AU46" s="41"/>
      <c r="AV46" s="41"/>
      <c r="AW46" s="28">
        <f>Mei!BC46</f>
        <v>0</v>
      </c>
      <c r="AX46" s="28">
        <f>Mei!BD46</f>
        <v>0</v>
      </c>
      <c r="AY46" s="41"/>
      <c r="AZ46" s="41"/>
      <c r="BA46" s="41"/>
      <c r="BB46" s="41"/>
      <c r="BC46" s="41"/>
      <c r="BD46" s="41"/>
      <c r="BE46" s="41"/>
      <c r="BF46" s="30">
        <f>Mei!BL46</f>
        <v>0</v>
      </c>
      <c r="BG46" s="26">
        <f>Mei!BM46</f>
        <v>0</v>
      </c>
      <c r="BH46" s="41"/>
      <c r="BI46" s="41"/>
      <c r="BJ46" s="41"/>
      <c r="BK46" s="41"/>
      <c r="BL46" s="41"/>
      <c r="BM46" s="41"/>
      <c r="BN46" s="41"/>
      <c r="BO46" s="28">
        <f>Mei!BU46</f>
        <v>0</v>
      </c>
      <c r="BP46" s="28">
        <f>Mei!BV46</f>
        <v>0</v>
      </c>
      <c r="BQ46" s="41"/>
      <c r="BR46" s="41"/>
      <c r="BS46" s="41"/>
      <c r="BT46" s="41"/>
      <c r="BU46" s="41"/>
      <c r="BV46" s="41"/>
      <c r="BW46" s="41"/>
      <c r="BX46" s="30">
        <f>Mei!CD46</f>
        <v>0</v>
      </c>
      <c r="BY46" s="26">
        <f>Mei!CE46</f>
        <v>0</v>
      </c>
      <c r="BZ46" s="41"/>
      <c r="CA46" s="41"/>
      <c r="CB46" s="41"/>
      <c r="CC46" s="41"/>
      <c r="CD46" s="41"/>
      <c r="CE46" s="41"/>
      <c r="CF46" s="41"/>
      <c r="CG46" s="28">
        <f>Mei!CM46</f>
        <v>0</v>
      </c>
      <c r="CH46" s="28">
        <f>Mei!CN46</f>
        <v>0</v>
      </c>
      <c r="CI46" s="41"/>
      <c r="CJ46" s="41"/>
      <c r="CK46" s="41"/>
      <c r="CL46" s="41"/>
      <c r="CM46" s="41"/>
      <c r="CN46" s="41"/>
      <c r="CO46" s="41"/>
      <c r="CP46" s="41"/>
      <c r="CQ46" s="41"/>
      <c r="CR46" s="119"/>
      <c r="CS46" s="119"/>
      <c r="CT46" s="119"/>
      <c r="CU46" s="119"/>
      <c r="CV46" s="119"/>
      <c r="CW46" s="119"/>
      <c r="CX46" s="119"/>
      <c r="CY46" s="28">
        <f>Mei!DE46</f>
        <v>0</v>
      </c>
      <c r="CZ46" s="28">
        <f>Mei!DF46</f>
        <v>0</v>
      </c>
      <c r="DA46" s="41"/>
      <c r="DB46" s="41"/>
      <c r="DC46" s="41"/>
      <c r="DD46" s="41"/>
      <c r="DE46" s="41"/>
      <c r="DF46" s="41"/>
      <c r="DG46" s="41"/>
      <c r="DH46" s="30">
        <f>Mei!DN46</f>
        <v>0</v>
      </c>
      <c r="DI46" s="26">
        <f>Mei!DO46</f>
        <v>0</v>
      </c>
      <c r="DJ46" s="41"/>
      <c r="DK46" s="120"/>
      <c r="DL46" s="120"/>
      <c r="DM46" s="41"/>
      <c r="DN46" s="41"/>
      <c r="DO46" s="41"/>
      <c r="DP46" s="41"/>
      <c r="DQ46" s="28">
        <f>Mei!DW46</f>
        <v>0</v>
      </c>
      <c r="DR46" s="28">
        <f>Mei!DX46</f>
        <v>0</v>
      </c>
      <c r="DS46" s="41"/>
      <c r="DT46" s="41"/>
      <c r="DU46" s="41"/>
      <c r="DV46" s="41"/>
      <c r="DW46" s="41"/>
      <c r="DX46" s="41"/>
      <c r="DY46" s="41"/>
      <c r="DZ46" s="30">
        <f>Mei!EF46</f>
        <v>0</v>
      </c>
      <c r="EA46" s="26">
        <f>Mei!EG46</f>
        <v>0</v>
      </c>
      <c r="EB46" s="41"/>
      <c r="EC46" s="41"/>
      <c r="ED46" s="41"/>
      <c r="EE46" s="41"/>
      <c r="EF46" s="41"/>
      <c r="EG46" s="41"/>
      <c r="EH46" s="41"/>
      <c r="EI46" s="30">
        <f>Mei!EO46</f>
        <v>0</v>
      </c>
      <c r="EJ46" s="26">
        <f>April!EP46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24">
        <f>Mei!J47</f>
        <v>9</v>
      </c>
      <c r="E47" s="25">
        <f>Mei!K47</f>
        <v>40</v>
      </c>
      <c r="F47" s="26">
        <f t="shared" ref="F47:F49" si="512">SUM(D47:E47)</f>
        <v>49</v>
      </c>
      <c r="G47" s="48">
        <v>3</v>
      </c>
      <c r="H47" s="46">
        <v>9</v>
      </c>
      <c r="I47" s="26">
        <f t="shared" ref="I47:I49" si="513">SUM(G47:H47)</f>
        <v>12</v>
      </c>
      <c r="J47" s="26">
        <f t="shared" ref="J47:K47" si="514">SUM(D47+G47)</f>
        <v>12</v>
      </c>
      <c r="K47" s="26">
        <f t="shared" si="514"/>
        <v>49</v>
      </c>
      <c r="L47" s="27">
        <f t="shared" ref="L47:L49" si="515">SUM(J47:K47)</f>
        <v>61</v>
      </c>
      <c r="M47" s="28">
        <f>Mei!S47</f>
        <v>9</v>
      </c>
      <c r="N47" s="26">
        <f>Mei!T47</f>
        <v>85</v>
      </c>
      <c r="O47" s="26">
        <f t="shared" ref="O47:O49" si="516">SUM(M47:N47)</f>
        <v>94</v>
      </c>
      <c r="P47" s="25">
        <v>0</v>
      </c>
      <c r="Q47" s="25">
        <v>11</v>
      </c>
      <c r="R47" s="26">
        <f t="shared" ref="R47:R49" si="517">SUM(P47:Q47)</f>
        <v>11</v>
      </c>
      <c r="S47" s="26">
        <f t="shared" ref="S47:T47" si="518">SUM(M47+P47)</f>
        <v>9</v>
      </c>
      <c r="T47" s="26">
        <f t="shared" si="518"/>
        <v>96</v>
      </c>
      <c r="U47" s="27">
        <f t="shared" ref="U47:U49" si="519">SUM(S47:T47)</f>
        <v>105</v>
      </c>
      <c r="V47" s="28">
        <f>Mei!AB47</f>
        <v>8</v>
      </c>
      <c r="W47" s="28">
        <f>Mei!AC47</f>
        <v>15</v>
      </c>
      <c r="X47" s="26">
        <f t="shared" ref="X47:X49" si="520">SUM(V47:W47)</f>
        <v>23</v>
      </c>
      <c r="Y47" s="48">
        <v>2</v>
      </c>
      <c r="Z47" s="46">
        <v>3</v>
      </c>
      <c r="AA47" s="26">
        <f t="shared" ref="AA47:AA49" si="521">SUM(Y47:Z47)</f>
        <v>5</v>
      </c>
      <c r="AB47" s="26">
        <f t="shared" ref="AB47:AC47" si="522">SUM(V47+Y47)</f>
        <v>10</v>
      </c>
      <c r="AC47" s="26">
        <f t="shared" si="522"/>
        <v>18</v>
      </c>
      <c r="AD47" s="27">
        <f t="shared" ref="AD47:AD49" si="523">SUM(AB47:AC47)</f>
        <v>28</v>
      </c>
      <c r="AE47" s="28">
        <f>Mei!AK47</f>
        <v>32</v>
      </c>
      <c r="AF47" s="28">
        <f>Mei!AL47</f>
        <v>44</v>
      </c>
      <c r="AG47" s="26">
        <f t="shared" ref="AG47:AG49" si="524">SUM(AE47:AF47)</f>
        <v>76</v>
      </c>
      <c r="AH47" s="25">
        <v>5</v>
      </c>
      <c r="AI47" s="25">
        <v>3</v>
      </c>
      <c r="AJ47" s="26">
        <f t="shared" ref="AJ47:AJ49" si="525">SUM(AH47:AI47)</f>
        <v>8</v>
      </c>
      <c r="AK47" s="26">
        <f t="shared" ref="AK47:AL47" si="526">SUM(AE47+AH47)</f>
        <v>37</v>
      </c>
      <c r="AL47" s="26">
        <f t="shared" si="526"/>
        <v>47</v>
      </c>
      <c r="AM47" s="27">
        <f t="shared" ref="AM47:AM49" si="527">SUM(AK47:AL47)</f>
        <v>84</v>
      </c>
      <c r="AN47" s="30">
        <f>Mei!AT47</f>
        <v>15</v>
      </c>
      <c r="AO47" s="26">
        <f>Mei!AU47</f>
        <v>41</v>
      </c>
      <c r="AP47" s="26">
        <f t="shared" ref="AP47:AP49" si="528">SUM(AN47:AO47)</f>
        <v>56</v>
      </c>
      <c r="AQ47" s="25">
        <v>2</v>
      </c>
      <c r="AR47" s="25">
        <v>7</v>
      </c>
      <c r="AS47" s="26">
        <f t="shared" ref="AS47:AS49" si="529">SUM(AQ47:AR47)</f>
        <v>9</v>
      </c>
      <c r="AT47" s="26">
        <f t="shared" ref="AT47:AU47" si="530">SUM(AN47+AQ47)</f>
        <v>17</v>
      </c>
      <c r="AU47" s="26">
        <f t="shared" si="530"/>
        <v>48</v>
      </c>
      <c r="AV47" s="27">
        <f t="shared" ref="AV47:AV49" si="531">SUM(AT47:AU47)</f>
        <v>65</v>
      </c>
      <c r="AW47" s="28">
        <f>Mei!BC47</f>
        <v>50</v>
      </c>
      <c r="AX47" s="28">
        <f>Mei!BD47</f>
        <v>87</v>
      </c>
      <c r="AY47" s="26">
        <f t="shared" ref="AY47:AY49" si="532">SUM(AW47:AX47)</f>
        <v>137</v>
      </c>
      <c r="AZ47" s="25">
        <v>5</v>
      </c>
      <c r="BA47" s="25">
        <v>11</v>
      </c>
      <c r="BB47" s="26">
        <f t="shared" ref="BB47:BB49" si="533">SUM(AZ47:BA47)</f>
        <v>16</v>
      </c>
      <c r="BC47" s="26">
        <f t="shared" ref="BC47:BD47" si="534">SUM(AW47+AZ47)</f>
        <v>55</v>
      </c>
      <c r="BD47" s="26">
        <f t="shared" si="534"/>
        <v>98</v>
      </c>
      <c r="BE47" s="27">
        <f t="shared" ref="BE47:BE49" si="535">SUM(BC47:BD47)</f>
        <v>153</v>
      </c>
      <c r="BF47" s="30">
        <f>Mei!BL47</f>
        <v>6</v>
      </c>
      <c r="BG47" s="26">
        <f>Mei!BM47</f>
        <v>23</v>
      </c>
      <c r="BH47" s="26">
        <f t="shared" ref="BH47:BH49" si="536">SUM(BF47:BG47)</f>
        <v>29</v>
      </c>
      <c r="BI47" s="48">
        <v>3</v>
      </c>
      <c r="BJ47" s="46">
        <v>8</v>
      </c>
      <c r="BK47" s="26">
        <f t="shared" ref="BK47:BK49" si="537">SUM(BI47:BJ47)</f>
        <v>11</v>
      </c>
      <c r="BL47" s="26">
        <f t="shared" ref="BL47:BM47" si="538">SUM(BF47+BI47)</f>
        <v>9</v>
      </c>
      <c r="BM47" s="26">
        <f t="shared" si="538"/>
        <v>31</v>
      </c>
      <c r="BN47" s="27">
        <f t="shared" ref="BN47:BN49" si="539">SUM(BL47:BM47)</f>
        <v>40</v>
      </c>
      <c r="BO47" s="28">
        <f>Mei!BU47</f>
        <v>12</v>
      </c>
      <c r="BP47" s="28">
        <f>Mei!BV47</f>
        <v>29</v>
      </c>
      <c r="BQ47" s="26">
        <f t="shared" ref="BQ47:BQ49" si="540">SUM(BO47:BP47)</f>
        <v>41</v>
      </c>
      <c r="BR47" s="25">
        <v>2</v>
      </c>
      <c r="BS47" s="25">
        <v>2</v>
      </c>
      <c r="BT47" s="26">
        <f t="shared" ref="BT47:BT49" si="541">SUM(BR47:BS47)</f>
        <v>4</v>
      </c>
      <c r="BU47" s="26">
        <f t="shared" ref="BU47:BV47" si="542">SUM(BO47+BR47)</f>
        <v>14</v>
      </c>
      <c r="BV47" s="26">
        <f t="shared" si="542"/>
        <v>31</v>
      </c>
      <c r="BW47" s="27">
        <f t="shared" ref="BW47:BW49" si="543">SUM(BU47:BV47)</f>
        <v>45</v>
      </c>
      <c r="BX47" s="30">
        <f>Mei!CD47</f>
        <v>10</v>
      </c>
      <c r="BY47" s="26">
        <f>Mei!CE47</f>
        <v>21</v>
      </c>
      <c r="BZ47" s="26">
        <f t="shared" ref="BZ47:BZ49" si="544">SUM(BX47:BY47)</f>
        <v>31</v>
      </c>
      <c r="CA47" s="25">
        <v>5</v>
      </c>
      <c r="CB47" s="25">
        <v>6</v>
      </c>
      <c r="CC47" s="26">
        <f t="shared" ref="CC47:CC49" si="545">SUM(CA47:CB47)</f>
        <v>11</v>
      </c>
      <c r="CD47" s="26">
        <f t="shared" ref="CD47:CE47" si="546">SUM(BX47+CA47)</f>
        <v>15</v>
      </c>
      <c r="CE47" s="26">
        <f t="shared" si="546"/>
        <v>27</v>
      </c>
      <c r="CF47" s="27">
        <f t="shared" ref="CF47:CF49" si="547">SUM(CD47:CE47)</f>
        <v>42</v>
      </c>
      <c r="CG47" s="28">
        <f>Mei!CM47</f>
        <v>7</v>
      </c>
      <c r="CH47" s="28">
        <f>Mei!CN47</f>
        <v>11</v>
      </c>
      <c r="CI47" s="26">
        <f t="shared" ref="CI47:CI49" si="548">SUM(CG47:CH47)</f>
        <v>18</v>
      </c>
      <c r="CJ47" s="25">
        <v>2</v>
      </c>
      <c r="CK47" s="25">
        <v>3</v>
      </c>
      <c r="CL47" s="26">
        <f t="shared" ref="CL47:CL49" si="549">SUM(CJ47:CK47)</f>
        <v>5</v>
      </c>
      <c r="CM47" s="26">
        <f t="shared" ref="CM47:CN47" si="550">SUM(CG47+CJ47)</f>
        <v>9</v>
      </c>
      <c r="CN47" s="26">
        <f t="shared" si="550"/>
        <v>14</v>
      </c>
      <c r="CO47" s="27">
        <f t="shared" ref="CO47:CO49" si="551">SUM(CM47:CN47)</f>
        <v>23</v>
      </c>
      <c r="CP47" s="31">
        <f ca="1">IFERROR(__xludf.DUMMYFUNCTION("""COMPUTED_VALUE"""),19)</f>
        <v>19</v>
      </c>
      <c r="CQ47" s="32">
        <f ca="1">IFERROR(__xludf.DUMMYFUNCTION("""COMPUTED_VALUE"""),50)</f>
        <v>50</v>
      </c>
      <c r="CR47" s="32">
        <f ca="1">IFERROR(__xludf.DUMMYFUNCTION("""COMPUTED_VALUE"""),69)</f>
        <v>69</v>
      </c>
      <c r="CS47" s="33">
        <f ca="1">IFERROR(__xludf.DUMMYFUNCTION("""COMPUTED_VALUE"""),4)</f>
        <v>4</v>
      </c>
      <c r="CT47" s="33">
        <f ca="1">IFERROR(__xludf.DUMMYFUNCTION("""COMPUTED_VALUE"""),11)</f>
        <v>11</v>
      </c>
      <c r="CU47" s="33">
        <f ca="1">IFERROR(__xludf.DUMMYFUNCTION("""COMPUTED_VALUE"""),15)</f>
        <v>15</v>
      </c>
      <c r="CV47" s="32">
        <f ca="1">IFERROR(__xludf.DUMMYFUNCTION("""COMPUTED_VALUE"""),23)</f>
        <v>23</v>
      </c>
      <c r="CW47" s="32">
        <f ca="1">IFERROR(__xludf.DUMMYFUNCTION("""COMPUTED_VALUE"""),61)</f>
        <v>61</v>
      </c>
      <c r="CX47" s="34">
        <f ca="1">IFERROR(__xludf.DUMMYFUNCTION("""COMPUTED_VALUE"""),84)</f>
        <v>84</v>
      </c>
      <c r="CY47" s="28">
        <f>Mei!DE47</f>
        <v>17</v>
      </c>
      <c r="CZ47" s="28">
        <f>Mei!DF47</f>
        <v>32</v>
      </c>
      <c r="DA47" s="26">
        <f t="shared" ref="DA47:DA49" si="552">SUM(CY47:CZ47)</f>
        <v>49</v>
      </c>
      <c r="DB47" s="26"/>
      <c r="DC47" s="26"/>
      <c r="DD47" s="26">
        <f t="shared" ref="DD47:DD49" si="553">SUM(DB47:DC47)</f>
        <v>0</v>
      </c>
      <c r="DE47" s="26">
        <f t="shared" ref="DE47:DF47" si="554">SUM(CY47+DB47)</f>
        <v>17</v>
      </c>
      <c r="DF47" s="26">
        <f t="shared" si="554"/>
        <v>32</v>
      </c>
      <c r="DG47" s="27">
        <f t="shared" ref="DG47:DG49" si="555">SUM(DE47:DF47)</f>
        <v>49</v>
      </c>
      <c r="DH47" s="30">
        <f>Mei!DN47</f>
        <v>23</v>
      </c>
      <c r="DI47" s="26">
        <f>Mei!DO47</f>
        <v>61</v>
      </c>
      <c r="DJ47" s="26">
        <f t="shared" ref="DJ47:DJ49" si="556">SUM(DH47:DI47)</f>
        <v>84</v>
      </c>
      <c r="DK47" s="66">
        <v>7</v>
      </c>
      <c r="DL47" s="67">
        <v>20</v>
      </c>
      <c r="DM47" s="26">
        <f t="shared" ref="DM47:DM49" si="557">SUM(DK47:DL47)</f>
        <v>27</v>
      </c>
      <c r="DN47" s="26">
        <f t="shared" ref="DN47:DO47" si="558">SUM(DH47+DK47)</f>
        <v>30</v>
      </c>
      <c r="DO47" s="26">
        <f t="shared" si="558"/>
        <v>81</v>
      </c>
      <c r="DP47" s="27">
        <f t="shared" ref="DP47:DP49" si="559">SUM(DN47:DO47)</f>
        <v>111</v>
      </c>
      <c r="DQ47" s="28">
        <f>Mei!DW47</f>
        <v>16</v>
      </c>
      <c r="DR47" s="28">
        <f>Mei!DX47</f>
        <v>32</v>
      </c>
      <c r="DS47" s="26">
        <f t="shared" ref="DS47:DS49" si="560">SUM(DQ47:DR47)</f>
        <v>48</v>
      </c>
      <c r="DT47" s="48">
        <v>10</v>
      </c>
      <c r="DU47" s="46">
        <v>38</v>
      </c>
      <c r="DV47" s="26">
        <f t="shared" ref="DV47:DV49" si="561">SUM(DT47:DU47)</f>
        <v>48</v>
      </c>
      <c r="DW47" s="26">
        <f t="shared" ref="DW47:DX47" si="562">SUM(DQ47+DT47)</f>
        <v>26</v>
      </c>
      <c r="DX47" s="26">
        <f t="shared" si="562"/>
        <v>70</v>
      </c>
      <c r="DY47" s="27">
        <f t="shared" ref="DY47:DY49" si="563">SUM(DW47:DX47)</f>
        <v>96</v>
      </c>
      <c r="DZ47" s="30">
        <f>Mei!EF47</f>
        <v>12</v>
      </c>
      <c r="EA47" s="26">
        <f>Mei!EG47</f>
        <v>45</v>
      </c>
      <c r="EB47" s="26">
        <f t="shared" ref="EB47:EB49" si="564">SUM(DZ47:EA47)</f>
        <v>57</v>
      </c>
      <c r="EC47" s="25">
        <v>6</v>
      </c>
      <c r="ED47" s="25">
        <v>12</v>
      </c>
      <c r="EE47" s="26">
        <f t="shared" ref="EE47:EE49" si="565">SUM(EC47:ED47)</f>
        <v>18</v>
      </c>
      <c r="EF47" s="26">
        <f t="shared" ref="EF47:EG47" si="566">SUM(DZ47+EC47)</f>
        <v>18</v>
      </c>
      <c r="EG47" s="26">
        <f t="shared" si="566"/>
        <v>57</v>
      </c>
      <c r="EH47" s="27">
        <f t="shared" ref="EH47:EH49" si="567">SUM(EF47:EG47)</f>
        <v>75</v>
      </c>
      <c r="EI47" s="30">
        <f>Mei!EO47</f>
        <v>38</v>
      </c>
      <c r="EJ47" s="26">
        <f>April!EP47</f>
        <v>45</v>
      </c>
      <c r="EK47" s="26">
        <f t="shared" ref="EK47:EK49" si="568">SUM(EI47:EJ47)</f>
        <v>83</v>
      </c>
      <c r="EL47" s="25">
        <v>2</v>
      </c>
      <c r="EM47" s="25">
        <v>16</v>
      </c>
      <c r="EN47" s="26">
        <f t="shared" ref="EN47:EN49" si="569">SUM(EL47:EM47)</f>
        <v>18</v>
      </c>
      <c r="EO47" s="26">
        <f t="shared" ref="EO47:EP47" si="570">SUM(EI47+EL47)</f>
        <v>40</v>
      </c>
      <c r="EP47" s="26">
        <f t="shared" si="570"/>
        <v>61</v>
      </c>
      <c r="EQ47" s="27">
        <f t="shared" ref="EQ47:EQ49" si="571">SUM(EO47:EP47)</f>
        <v>101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24">
        <f>Mei!J48</f>
        <v>0</v>
      </c>
      <c r="E48" s="25">
        <f>Mei!K48</f>
        <v>379</v>
      </c>
      <c r="F48" s="26">
        <f t="shared" si="512"/>
        <v>379</v>
      </c>
      <c r="G48" s="92"/>
      <c r="H48" s="59">
        <v>100</v>
      </c>
      <c r="I48" s="26">
        <f t="shared" si="513"/>
        <v>100</v>
      </c>
      <c r="J48" s="26">
        <f t="shared" ref="J48:K48" si="572">SUM(D48+G48)</f>
        <v>0</v>
      </c>
      <c r="K48" s="26">
        <f t="shared" si="572"/>
        <v>479</v>
      </c>
      <c r="L48" s="27">
        <f t="shared" si="515"/>
        <v>479</v>
      </c>
      <c r="M48" s="28">
        <f>Mei!S48</f>
        <v>0</v>
      </c>
      <c r="N48" s="26">
        <f>Mei!T48</f>
        <v>233</v>
      </c>
      <c r="O48" s="26">
        <f t="shared" si="516"/>
        <v>233</v>
      </c>
      <c r="P48" s="26"/>
      <c r="Q48" s="25">
        <v>35</v>
      </c>
      <c r="R48" s="26">
        <f t="shared" si="517"/>
        <v>35</v>
      </c>
      <c r="S48" s="26">
        <f t="shared" ref="S48:T48" si="573">SUM(M48+P48)</f>
        <v>0</v>
      </c>
      <c r="T48" s="26">
        <f t="shared" si="573"/>
        <v>268</v>
      </c>
      <c r="U48" s="27">
        <f t="shared" si="519"/>
        <v>268</v>
      </c>
      <c r="V48" s="28">
        <f>Mei!AB48</f>
        <v>0</v>
      </c>
      <c r="W48" s="28">
        <f>Mei!AC48</f>
        <v>247</v>
      </c>
      <c r="X48" s="26">
        <f t="shared" si="520"/>
        <v>247</v>
      </c>
      <c r="Y48" s="26"/>
      <c r="Z48" s="48">
        <v>54</v>
      </c>
      <c r="AA48" s="26">
        <f t="shared" si="521"/>
        <v>54</v>
      </c>
      <c r="AB48" s="26">
        <f t="shared" ref="AB48:AC48" si="574">SUM(V48+Y48)</f>
        <v>0</v>
      </c>
      <c r="AC48" s="26">
        <f t="shared" si="574"/>
        <v>301</v>
      </c>
      <c r="AD48" s="27">
        <f t="shared" si="523"/>
        <v>301</v>
      </c>
      <c r="AE48" s="28">
        <f>Mei!AK48</f>
        <v>0</v>
      </c>
      <c r="AF48" s="28">
        <f>Mei!AL48</f>
        <v>300</v>
      </c>
      <c r="AG48" s="26">
        <f t="shared" si="524"/>
        <v>300</v>
      </c>
      <c r="AH48" s="25">
        <v>0</v>
      </c>
      <c r="AI48" s="25">
        <v>79</v>
      </c>
      <c r="AJ48" s="26">
        <f t="shared" si="525"/>
        <v>79</v>
      </c>
      <c r="AK48" s="26">
        <f t="shared" ref="AK48:AL48" si="575">SUM(AE48+AH48)</f>
        <v>0</v>
      </c>
      <c r="AL48" s="26">
        <f t="shared" si="575"/>
        <v>379</v>
      </c>
      <c r="AM48" s="27">
        <f t="shared" si="527"/>
        <v>379</v>
      </c>
      <c r="AN48" s="30">
        <f>Mei!AT48</f>
        <v>0</v>
      </c>
      <c r="AO48" s="26">
        <f>Mei!AU48</f>
        <v>266</v>
      </c>
      <c r="AP48" s="26">
        <f t="shared" si="528"/>
        <v>266</v>
      </c>
      <c r="AQ48" s="25">
        <v>0</v>
      </c>
      <c r="AR48" s="25">
        <v>66</v>
      </c>
      <c r="AS48" s="26">
        <f t="shared" si="529"/>
        <v>66</v>
      </c>
      <c r="AT48" s="26">
        <f t="shared" ref="AT48:AU48" si="576">SUM(AN48+AQ48)</f>
        <v>0</v>
      </c>
      <c r="AU48" s="26">
        <f t="shared" si="576"/>
        <v>332</v>
      </c>
      <c r="AV48" s="27">
        <f t="shared" si="531"/>
        <v>332</v>
      </c>
      <c r="AW48" s="28">
        <f>Mei!BC48</f>
        <v>0</v>
      </c>
      <c r="AX48" s="28">
        <f>Mei!BD48</f>
        <v>239</v>
      </c>
      <c r="AY48" s="26">
        <f t="shared" si="532"/>
        <v>239</v>
      </c>
      <c r="AZ48" s="25">
        <v>0</v>
      </c>
      <c r="BA48" s="25">
        <v>59</v>
      </c>
      <c r="BB48" s="26">
        <f t="shared" si="533"/>
        <v>59</v>
      </c>
      <c r="BC48" s="26">
        <f t="shared" ref="BC48:BD48" si="577">SUM(AW48+AZ48)</f>
        <v>0</v>
      </c>
      <c r="BD48" s="26">
        <f t="shared" si="577"/>
        <v>298</v>
      </c>
      <c r="BE48" s="27">
        <f t="shared" si="535"/>
        <v>298</v>
      </c>
      <c r="BF48" s="30">
        <f>Mei!BL48</f>
        <v>0</v>
      </c>
      <c r="BG48" s="26">
        <f>Mei!BM48</f>
        <v>133</v>
      </c>
      <c r="BH48" s="26">
        <f t="shared" si="536"/>
        <v>133</v>
      </c>
      <c r="BI48" s="60"/>
      <c r="BJ48" s="46">
        <v>32</v>
      </c>
      <c r="BK48" s="26">
        <f t="shared" si="537"/>
        <v>32</v>
      </c>
      <c r="BL48" s="26">
        <f t="shared" ref="BL48:BM48" si="578">SUM(BF48+BI48)</f>
        <v>0</v>
      </c>
      <c r="BM48" s="26">
        <f t="shared" si="578"/>
        <v>165</v>
      </c>
      <c r="BN48" s="27">
        <f t="shared" si="539"/>
        <v>165</v>
      </c>
      <c r="BO48" s="28">
        <f>Mei!BU48</f>
        <v>0</v>
      </c>
      <c r="BP48" s="28">
        <f>Mei!BV48</f>
        <v>143</v>
      </c>
      <c r="BQ48" s="26">
        <f t="shared" si="540"/>
        <v>143</v>
      </c>
      <c r="BR48" s="25">
        <v>0</v>
      </c>
      <c r="BS48" s="25">
        <v>40</v>
      </c>
      <c r="BT48" s="26">
        <f t="shared" si="541"/>
        <v>40</v>
      </c>
      <c r="BU48" s="26">
        <f t="shared" ref="BU48:BV48" si="579">SUM(BO48+BR48)</f>
        <v>0</v>
      </c>
      <c r="BV48" s="26">
        <f t="shared" si="579"/>
        <v>183</v>
      </c>
      <c r="BW48" s="27">
        <f t="shared" si="543"/>
        <v>183</v>
      </c>
      <c r="BX48" s="30">
        <f>Mei!CD48</f>
        <v>0</v>
      </c>
      <c r="BY48" s="26">
        <f>Mei!CE48</f>
        <v>87</v>
      </c>
      <c r="BZ48" s="26">
        <f t="shared" si="544"/>
        <v>87</v>
      </c>
      <c r="CA48" s="26"/>
      <c r="CB48" s="25">
        <v>15</v>
      </c>
      <c r="CC48" s="26">
        <f t="shared" si="545"/>
        <v>15</v>
      </c>
      <c r="CD48" s="26">
        <f t="shared" ref="CD48:CE48" si="580">SUM(BX48+CA48)</f>
        <v>0</v>
      </c>
      <c r="CE48" s="26">
        <f t="shared" si="580"/>
        <v>102</v>
      </c>
      <c r="CF48" s="27">
        <f t="shared" si="547"/>
        <v>102</v>
      </c>
      <c r="CG48" s="28">
        <f>Mei!CM48</f>
        <v>0</v>
      </c>
      <c r="CH48" s="28">
        <f>Mei!CN48</f>
        <v>180</v>
      </c>
      <c r="CI48" s="26">
        <f t="shared" si="548"/>
        <v>180</v>
      </c>
      <c r="CJ48" s="25">
        <v>0</v>
      </c>
      <c r="CK48" s="25">
        <v>28</v>
      </c>
      <c r="CL48" s="26">
        <f t="shared" si="549"/>
        <v>28</v>
      </c>
      <c r="CM48" s="26">
        <f t="shared" ref="CM48:CN48" si="581">SUM(CG48+CJ48)</f>
        <v>0</v>
      </c>
      <c r="CN48" s="26">
        <f t="shared" si="581"/>
        <v>208</v>
      </c>
      <c r="CO48" s="27">
        <f t="shared" si="551"/>
        <v>208</v>
      </c>
      <c r="CP48" s="31"/>
      <c r="CQ48" s="32">
        <f ca="1">IFERROR(__xludf.DUMMYFUNCTION("""COMPUTED_VALUE"""),325)</f>
        <v>325</v>
      </c>
      <c r="CR48" s="32">
        <f ca="1">IFERROR(__xludf.DUMMYFUNCTION("""COMPUTED_VALUE"""),325)</f>
        <v>325</v>
      </c>
      <c r="CS48" s="33"/>
      <c r="CT48" s="33">
        <f ca="1">IFERROR(__xludf.DUMMYFUNCTION("""COMPUTED_VALUE"""),79)</f>
        <v>79</v>
      </c>
      <c r="CU48" s="33">
        <f ca="1">IFERROR(__xludf.DUMMYFUNCTION("""COMPUTED_VALUE"""),79)</f>
        <v>79</v>
      </c>
      <c r="CV48" s="32"/>
      <c r="CW48" s="32">
        <f ca="1">IFERROR(__xludf.DUMMYFUNCTION("""COMPUTED_VALUE"""),404)</f>
        <v>404</v>
      </c>
      <c r="CX48" s="34">
        <f ca="1">IFERROR(__xludf.DUMMYFUNCTION("""COMPUTED_VALUE"""),404)</f>
        <v>404</v>
      </c>
      <c r="CY48" s="28">
        <f>Mei!DE48</f>
        <v>0</v>
      </c>
      <c r="CZ48" s="28">
        <f>Mei!DF48</f>
        <v>139</v>
      </c>
      <c r="DA48" s="26">
        <f t="shared" si="552"/>
        <v>139</v>
      </c>
      <c r="DB48" s="26"/>
      <c r="DC48" s="26"/>
      <c r="DD48" s="26">
        <f t="shared" si="553"/>
        <v>0</v>
      </c>
      <c r="DE48" s="26">
        <f t="shared" ref="DE48:DF48" si="582">SUM(CY48+DB48)</f>
        <v>0</v>
      </c>
      <c r="DF48" s="26">
        <f t="shared" si="582"/>
        <v>139</v>
      </c>
      <c r="DG48" s="27">
        <f t="shared" si="555"/>
        <v>139</v>
      </c>
      <c r="DH48" s="30">
        <f>Mei!DN48</f>
        <v>0</v>
      </c>
      <c r="DI48" s="26">
        <f>Mei!DO48</f>
        <v>217</v>
      </c>
      <c r="DJ48" s="26">
        <f t="shared" si="556"/>
        <v>217</v>
      </c>
      <c r="DK48" s="139"/>
      <c r="DL48" s="67">
        <v>56</v>
      </c>
      <c r="DM48" s="26">
        <f t="shared" si="557"/>
        <v>56</v>
      </c>
      <c r="DN48" s="26">
        <f t="shared" ref="DN48:DO48" si="583">SUM(DH48+DK48)</f>
        <v>0</v>
      </c>
      <c r="DO48" s="26">
        <f t="shared" si="583"/>
        <v>273</v>
      </c>
      <c r="DP48" s="27">
        <f t="shared" si="559"/>
        <v>273</v>
      </c>
      <c r="DQ48" s="28">
        <f>Mei!DW48</f>
        <v>0</v>
      </c>
      <c r="DR48" s="28">
        <f>Mei!DX48</f>
        <v>278</v>
      </c>
      <c r="DS48" s="26">
        <f t="shared" si="560"/>
        <v>278</v>
      </c>
      <c r="DT48" s="92"/>
      <c r="DU48" s="59">
        <v>74</v>
      </c>
      <c r="DV48" s="26">
        <f t="shared" si="561"/>
        <v>74</v>
      </c>
      <c r="DW48" s="26">
        <f t="shared" ref="DW48:DX48" si="584">SUM(DQ48+DT48)</f>
        <v>0</v>
      </c>
      <c r="DX48" s="26">
        <f t="shared" si="584"/>
        <v>352</v>
      </c>
      <c r="DY48" s="27">
        <f t="shared" si="563"/>
        <v>352</v>
      </c>
      <c r="DZ48" s="30">
        <f>Mei!EF48</f>
        <v>0</v>
      </c>
      <c r="EA48" s="26">
        <f>Mei!EG48</f>
        <v>203</v>
      </c>
      <c r="EB48" s="26">
        <f t="shared" si="564"/>
        <v>203</v>
      </c>
      <c r="EC48" s="26"/>
      <c r="ED48" s="25">
        <v>51</v>
      </c>
      <c r="EE48" s="26">
        <f t="shared" si="565"/>
        <v>51</v>
      </c>
      <c r="EF48" s="26">
        <f t="shared" ref="EF48:EG48" si="585">SUM(DZ48+EC48)</f>
        <v>0</v>
      </c>
      <c r="EG48" s="26">
        <f t="shared" si="585"/>
        <v>254</v>
      </c>
      <c r="EH48" s="27">
        <f t="shared" si="567"/>
        <v>254</v>
      </c>
      <c r="EI48" s="30">
        <f>Mei!EO48</f>
        <v>0</v>
      </c>
      <c r="EJ48" s="26">
        <f>April!EP48</f>
        <v>148</v>
      </c>
      <c r="EK48" s="26">
        <f t="shared" si="568"/>
        <v>148</v>
      </c>
      <c r="EL48" s="26"/>
      <c r="EM48" s="25">
        <v>33</v>
      </c>
      <c r="EN48" s="26">
        <f t="shared" si="569"/>
        <v>33</v>
      </c>
      <c r="EO48" s="26">
        <f t="shared" ref="EO48:EP48" si="586">SUM(EI48+EL48)</f>
        <v>0</v>
      </c>
      <c r="EP48" s="26">
        <f t="shared" si="586"/>
        <v>181</v>
      </c>
      <c r="EQ48" s="27">
        <f t="shared" si="571"/>
        <v>181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24">
        <f>Mei!J49</f>
        <v>0</v>
      </c>
      <c r="E49" s="25">
        <f>Mei!K49</f>
        <v>35</v>
      </c>
      <c r="F49" s="26">
        <f t="shared" si="512"/>
        <v>35</v>
      </c>
      <c r="G49" s="92"/>
      <c r="H49" s="59">
        <v>57</v>
      </c>
      <c r="I49" s="26">
        <f t="shared" si="513"/>
        <v>57</v>
      </c>
      <c r="J49" s="26">
        <f t="shared" ref="J49:K49" si="587">SUM(D49+G49)</f>
        <v>0</v>
      </c>
      <c r="K49" s="26">
        <f t="shared" si="587"/>
        <v>92</v>
      </c>
      <c r="L49" s="27">
        <f t="shared" si="515"/>
        <v>92</v>
      </c>
      <c r="M49" s="28">
        <f>Mei!S49</f>
        <v>0</v>
      </c>
      <c r="N49" s="26">
        <f>Mei!T49</f>
        <v>104</v>
      </c>
      <c r="O49" s="26">
        <f t="shared" si="516"/>
        <v>104</v>
      </c>
      <c r="P49" s="26"/>
      <c r="Q49" s="25">
        <v>11</v>
      </c>
      <c r="R49" s="26">
        <f t="shared" si="517"/>
        <v>11</v>
      </c>
      <c r="S49" s="26">
        <f t="shared" ref="S49:T49" si="588">SUM(M49+P49)</f>
        <v>0</v>
      </c>
      <c r="T49" s="26">
        <f t="shared" si="588"/>
        <v>115</v>
      </c>
      <c r="U49" s="27">
        <f t="shared" si="519"/>
        <v>115</v>
      </c>
      <c r="V49" s="28">
        <f>Mei!AB49</f>
        <v>0</v>
      </c>
      <c r="W49" s="28">
        <f>Mei!AC49</f>
        <v>18</v>
      </c>
      <c r="X49" s="26">
        <f t="shared" si="520"/>
        <v>18</v>
      </c>
      <c r="Y49" s="26"/>
      <c r="Z49" s="68">
        <v>3</v>
      </c>
      <c r="AA49" s="26">
        <f t="shared" si="521"/>
        <v>3</v>
      </c>
      <c r="AB49" s="26">
        <f t="shared" ref="AB49:AC49" si="589">SUM(V49+Y49)</f>
        <v>0</v>
      </c>
      <c r="AC49" s="26">
        <f t="shared" si="589"/>
        <v>21</v>
      </c>
      <c r="AD49" s="27">
        <f t="shared" si="523"/>
        <v>21</v>
      </c>
      <c r="AE49" s="28">
        <f>Mei!AK49</f>
        <v>0</v>
      </c>
      <c r="AF49" s="28">
        <f>Mei!AL49</f>
        <v>39</v>
      </c>
      <c r="AG49" s="26">
        <f t="shared" si="524"/>
        <v>39</v>
      </c>
      <c r="AH49" s="25">
        <v>0</v>
      </c>
      <c r="AI49" s="25">
        <v>9</v>
      </c>
      <c r="AJ49" s="26">
        <f t="shared" si="525"/>
        <v>9</v>
      </c>
      <c r="AK49" s="26">
        <f t="shared" ref="AK49:AL49" si="590">SUM(AE49+AH49)</f>
        <v>0</v>
      </c>
      <c r="AL49" s="26">
        <f t="shared" si="590"/>
        <v>48</v>
      </c>
      <c r="AM49" s="27">
        <f t="shared" si="527"/>
        <v>48</v>
      </c>
      <c r="AN49" s="30">
        <f>Mei!AT49</f>
        <v>0</v>
      </c>
      <c r="AO49" s="26">
        <f>Mei!AU49</f>
        <v>23</v>
      </c>
      <c r="AP49" s="26">
        <f t="shared" si="528"/>
        <v>23</v>
      </c>
      <c r="AQ49" s="25">
        <v>0</v>
      </c>
      <c r="AR49" s="25">
        <v>4</v>
      </c>
      <c r="AS49" s="26">
        <f t="shared" si="529"/>
        <v>4</v>
      </c>
      <c r="AT49" s="26">
        <f t="shared" ref="AT49:AU49" si="591">SUM(AN49+AQ49)</f>
        <v>0</v>
      </c>
      <c r="AU49" s="26">
        <f t="shared" si="591"/>
        <v>27</v>
      </c>
      <c r="AV49" s="27">
        <f t="shared" si="531"/>
        <v>27</v>
      </c>
      <c r="AW49" s="28">
        <f>Mei!BC49</f>
        <v>0</v>
      </c>
      <c r="AX49" s="28">
        <f>Mei!BD49</f>
        <v>76</v>
      </c>
      <c r="AY49" s="26">
        <f t="shared" si="532"/>
        <v>76</v>
      </c>
      <c r="AZ49" s="25">
        <v>0</v>
      </c>
      <c r="BA49" s="25">
        <v>22</v>
      </c>
      <c r="BB49" s="26">
        <f t="shared" si="533"/>
        <v>22</v>
      </c>
      <c r="BC49" s="26">
        <f t="shared" ref="BC49:BD49" si="592">SUM(AW49+AZ49)</f>
        <v>0</v>
      </c>
      <c r="BD49" s="26">
        <f t="shared" si="592"/>
        <v>98</v>
      </c>
      <c r="BE49" s="27">
        <f t="shared" si="535"/>
        <v>98</v>
      </c>
      <c r="BF49" s="30">
        <f>Mei!BL49</f>
        <v>0</v>
      </c>
      <c r="BG49" s="26">
        <f>Mei!BM49</f>
        <v>15</v>
      </c>
      <c r="BH49" s="26">
        <f t="shared" si="536"/>
        <v>15</v>
      </c>
      <c r="BI49" s="60"/>
      <c r="BJ49" s="46">
        <v>1</v>
      </c>
      <c r="BK49" s="26">
        <f t="shared" si="537"/>
        <v>1</v>
      </c>
      <c r="BL49" s="26">
        <f t="shared" ref="BL49:BM49" si="593">SUM(BF49+BI49)</f>
        <v>0</v>
      </c>
      <c r="BM49" s="26">
        <f t="shared" si="593"/>
        <v>16</v>
      </c>
      <c r="BN49" s="27">
        <f t="shared" si="539"/>
        <v>16</v>
      </c>
      <c r="BO49" s="28">
        <f>Mei!BU49</f>
        <v>0</v>
      </c>
      <c r="BP49" s="28">
        <f>Mei!BV49</f>
        <v>33</v>
      </c>
      <c r="BQ49" s="26">
        <f t="shared" si="540"/>
        <v>33</v>
      </c>
      <c r="BR49" s="25">
        <v>0</v>
      </c>
      <c r="BS49" s="25">
        <v>6</v>
      </c>
      <c r="BT49" s="26">
        <f t="shared" si="541"/>
        <v>6</v>
      </c>
      <c r="BU49" s="26">
        <f t="shared" ref="BU49:BV49" si="594">SUM(BO49+BR49)</f>
        <v>0</v>
      </c>
      <c r="BV49" s="26">
        <f t="shared" si="594"/>
        <v>39</v>
      </c>
      <c r="BW49" s="27">
        <f t="shared" si="543"/>
        <v>39</v>
      </c>
      <c r="BX49" s="30">
        <f>Mei!CD49</f>
        <v>0</v>
      </c>
      <c r="BY49" s="26">
        <f>Mei!CE49</f>
        <v>8</v>
      </c>
      <c r="BZ49" s="26">
        <f t="shared" si="544"/>
        <v>8</v>
      </c>
      <c r="CA49" s="26"/>
      <c r="CB49" s="26"/>
      <c r="CC49" s="26">
        <f t="shared" si="545"/>
        <v>0</v>
      </c>
      <c r="CD49" s="26">
        <f t="shared" ref="CD49:CE49" si="595">SUM(BX49+CA49)</f>
        <v>0</v>
      </c>
      <c r="CE49" s="26">
        <f t="shared" si="595"/>
        <v>8</v>
      </c>
      <c r="CF49" s="27">
        <f t="shared" si="547"/>
        <v>8</v>
      </c>
      <c r="CG49" s="28">
        <f>Mei!CM49</f>
        <v>0</v>
      </c>
      <c r="CH49" s="28">
        <f>Mei!CN49</f>
        <v>66</v>
      </c>
      <c r="CI49" s="26">
        <f t="shared" si="548"/>
        <v>66</v>
      </c>
      <c r="CJ49" s="25">
        <v>0</v>
      </c>
      <c r="CK49" s="25">
        <v>2</v>
      </c>
      <c r="CL49" s="26">
        <f t="shared" si="549"/>
        <v>2</v>
      </c>
      <c r="CM49" s="26">
        <f t="shared" ref="CM49:CN49" si="596">SUM(CG49+CJ49)</f>
        <v>0</v>
      </c>
      <c r="CN49" s="26">
        <f t="shared" si="596"/>
        <v>68</v>
      </c>
      <c r="CO49" s="27">
        <f t="shared" si="551"/>
        <v>68</v>
      </c>
      <c r="CP49" s="31"/>
      <c r="CQ49" s="32">
        <f ca="1">IFERROR(__xludf.DUMMYFUNCTION("""COMPUTED_VALUE"""),50)</f>
        <v>50</v>
      </c>
      <c r="CR49" s="32">
        <f ca="1">IFERROR(__xludf.DUMMYFUNCTION("""COMPUTED_VALUE"""),50)</f>
        <v>50</v>
      </c>
      <c r="CS49" s="33"/>
      <c r="CT49" s="33">
        <f ca="1">IFERROR(__xludf.DUMMYFUNCTION("""COMPUTED_VALUE"""),20)</f>
        <v>20</v>
      </c>
      <c r="CU49" s="33">
        <f ca="1">IFERROR(__xludf.DUMMYFUNCTION("""COMPUTED_VALUE"""),20)</f>
        <v>20</v>
      </c>
      <c r="CV49" s="32"/>
      <c r="CW49" s="32">
        <f ca="1">IFERROR(__xludf.DUMMYFUNCTION("""COMPUTED_VALUE"""),70)</f>
        <v>70</v>
      </c>
      <c r="CX49" s="34">
        <f ca="1">IFERROR(__xludf.DUMMYFUNCTION("""COMPUTED_VALUE"""),70)</f>
        <v>70</v>
      </c>
      <c r="CY49" s="28">
        <f>Mei!DE49</f>
        <v>0</v>
      </c>
      <c r="CZ49" s="28">
        <f>Mei!DF49</f>
        <v>36</v>
      </c>
      <c r="DA49" s="26">
        <f t="shared" si="552"/>
        <v>36</v>
      </c>
      <c r="DB49" s="26"/>
      <c r="DC49" s="26"/>
      <c r="DD49" s="26">
        <f t="shared" si="553"/>
        <v>0</v>
      </c>
      <c r="DE49" s="26">
        <f t="shared" ref="DE49:DF49" si="597">SUM(CY49+DB49)</f>
        <v>0</v>
      </c>
      <c r="DF49" s="26">
        <f t="shared" si="597"/>
        <v>36</v>
      </c>
      <c r="DG49" s="27">
        <f t="shared" si="555"/>
        <v>36</v>
      </c>
      <c r="DH49" s="30">
        <f>Mei!DN49</f>
        <v>0</v>
      </c>
      <c r="DI49" s="26">
        <f>Mei!DO49</f>
        <v>38</v>
      </c>
      <c r="DJ49" s="26">
        <f t="shared" si="556"/>
        <v>38</v>
      </c>
      <c r="DK49" s="139"/>
      <c r="DL49" s="67">
        <v>9</v>
      </c>
      <c r="DM49" s="26">
        <f t="shared" si="557"/>
        <v>9</v>
      </c>
      <c r="DN49" s="26">
        <f t="shared" ref="DN49:DO49" si="598">SUM(DH49+DK49)</f>
        <v>0</v>
      </c>
      <c r="DO49" s="26">
        <f t="shared" si="598"/>
        <v>47</v>
      </c>
      <c r="DP49" s="27">
        <f t="shared" si="559"/>
        <v>47</v>
      </c>
      <c r="DQ49" s="28">
        <f>Mei!DW49</f>
        <v>0</v>
      </c>
      <c r="DR49" s="28">
        <f>Mei!DX49</f>
        <v>25</v>
      </c>
      <c r="DS49" s="26">
        <f t="shared" si="560"/>
        <v>25</v>
      </c>
      <c r="DT49" s="92"/>
      <c r="DU49" s="59">
        <v>3</v>
      </c>
      <c r="DV49" s="26">
        <f t="shared" si="561"/>
        <v>3</v>
      </c>
      <c r="DW49" s="26">
        <f t="shared" ref="DW49:DX49" si="599">SUM(DQ49+DT49)</f>
        <v>0</v>
      </c>
      <c r="DX49" s="26">
        <f t="shared" si="599"/>
        <v>28</v>
      </c>
      <c r="DY49" s="27">
        <f t="shared" si="563"/>
        <v>28</v>
      </c>
      <c r="DZ49" s="30">
        <f>Mei!EF49</f>
        <v>0</v>
      </c>
      <c r="EA49" s="26">
        <f>Mei!EG49</f>
        <v>130</v>
      </c>
      <c r="EB49" s="26">
        <f t="shared" si="564"/>
        <v>130</v>
      </c>
      <c r="EC49" s="26"/>
      <c r="ED49" s="25">
        <v>22</v>
      </c>
      <c r="EE49" s="26">
        <f t="shared" si="565"/>
        <v>22</v>
      </c>
      <c r="EF49" s="26">
        <f t="shared" ref="EF49:EG49" si="600">SUM(DZ49+EC49)</f>
        <v>0</v>
      </c>
      <c r="EG49" s="26">
        <f t="shared" si="600"/>
        <v>152</v>
      </c>
      <c r="EH49" s="27">
        <f t="shared" si="567"/>
        <v>152</v>
      </c>
      <c r="EI49" s="30">
        <f>Mei!EO49</f>
        <v>0</v>
      </c>
      <c r="EJ49" s="26">
        <f>April!EP49</f>
        <v>36</v>
      </c>
      <c r="EK49" s="26">
        <f t="shared" si="568"/>
        <v>36</v>
      </c>
      <c r="EL49" s="26"/>
      <c r="EM49" s="25">
        <v>7</v>
      </c>
      <c r="EN49" s="26">
        <f t="shared" si="569"/>
        <v>7</v>
      </c>
      <c r="EO49" s="26">
        <f t="shared" ref="EO49:EP49" si="601">SUM(EI49+EL49)</f>
        <v>0</v>
      </c>
      <c r="EP49" s="26">
        <f t="shared" si="601"/>
        <v>43</v>
      </c>
      <c r="EQ49" s="27">
        <f t="shared" si="571"/>
        <v>43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24">
        <f>Mei!J50</f>
        <v>0</v>
      </c>
      <c r="E50" s="25">
        <f>Mei!K50</f>
        <v>0</v>
      </c>
      <c r="F50" s="26"/>
      <c r="G50" s="26"/>
      <c r="H50" s="26"/>
      <c r="I50" s="26"/>
      <c r="J50" s="26"/>
      <c r="K50" s="26"/>
      <c r="L50" s="27"/>
      <c r="M50" s="28">
        <f>Mei!S50</f>
        <v>0</v>
      </c>
      <c r="N50" s="26">
        <f>Mei!T50</f>
        <v>0</v>
      </c>
      <c r="O50" s="26"/>
      <c r="P50" s="26"/>
      <c r="Q50" s="26"/>
      <c r="R50" s="26"/>
      <c r="S50" s="26"/>
      <c r="T50" s="26"/>
      <c r="U50" s="27"/>
      <c r="V50" s="28">
        <f>Mei!AB50</f>
        <v>0</v>
      </c>
      <c r="W50" s="28">
        <f>Mei!AC50</f>
        <v>0</v>
      </c>
      <c r="X50" s="26"/>
      <c r="Y50" s="26"/>
      <c r="Z50" s="26"/>
      <c r="AA50" s="26"/>
      <c r="AB50" s="26"/>
      <c r="AC50" s="26"/>
      <c r="AD50" s="27"/>
      <c r="AE50" s="28">
        <f>Mei!AK50</f>
        <v>0</v>
      </c>
      <c r="AF50" s="28">
        <f>Mei!AL50</f>
        <v>0</v>
      </c>
      <c r="AG50" s="26"/>
      <c r="AH50" s="26"/>
      <c r="AI50" s="26"/>
      <c r="AJ50" s="26"/>
      <c r="AK50" s="26"/>
      <c r="AL50" s="26"/>
      <c r="AM50" s="29"/>
      <c r="AN50" s="30">
        <f>Mei!AT50</f>
        <v>0</v>
      </c>
      <c r="AO50" s="26">
        <f>Mei!AU50</f>
        <v>0</v>
      </c>
      <c r="AP50" s="26"/>
      <c r="AQ50" s="26"/>
      <c r="AR50" s="26"/>
      <c r="AS50" s="26"/>
      <c r="AT50" s="26"/>
      <c r="AU50" s="26"/>
      <c r="AV50" s="27"/>
      <c r="AW50" s="28">
        <f>Mei!BC50</f>
        <v>0</v>
      </c>
      <c r="AX50" s="28">
        <f>Mei!BD50</f>
        <v>0</v>
      </c>
      <c r="AY50" s="26"/>
      <c r="AZ50" s="26"/>
      <c r="BA50" s="26"/>
      <c r="BB50" s="26"/>
      <c r="BC50" s="26"/>
      <c r="BD50" s="26"/>
      <c r="BE50" s="29"/>
      <c r="BF50" s="30">
        <f>Mei!BL50</f>
        <v>0</v>
      </c>
      <c r="BG50" s="26">
        <f>Mei!BM50</f>
        <v>0</v>
      </c>
      <c r="BH50" s="26"/>
      <c r="BI50" s="26"/>
      <c r="BJ50" s="26"/>
      <c r="BK50" s="26"/>
      <c r="BL50" s="26"/>
      <c r="BM50" s="26"/>
      <c r="BN50" s="27"/>
      <c r="BO50" s="28">
        <f>Mei!BU50</f>
        <v>0</v>
      </c>
      <c r="BP50" s="28">
        <f>Mei!BV50</f>
        <v>0</v>
      </c>
      <c r="BQ50" s="26"/>
      <c r="BR50" s="26"/>
      <c r="BS50" s="26"/>
      <c r="BT50" s="26"/>
      <c r="BU50" s="26"/>
      <c r="BV50" s="26"/>
      <c r="BW50" s="29"/>
      <c r="BX50" s="30">
        <f>Mei!CD50</f>
        <v>0</v>
      </c>
      <c r="BY50" s="26">
        <f>Mei!CE50</f>
        <v>0</v>
      </c>
      <c r="BZ50" s="26"/>
      <c r="CA50" s="26"/>
      <c r="CB50" s="26"/>
      <c r="CC50" s="26"/>
      <c r="CD50" s="26"/>
      <c r="CE50" s="26"/>
      <c r="CF50" s="27"/>
      <c r="CG50" s="28">
        <f>Mei!CM50</f>
        <v>0</v>
      </c>
      <c r="CH50" s="28">
        <f>Mei!CN50</f>
        <v>0</v>
      </c>
      <c r="CI50" s="26"/>
      <c r="CJ50" s="26"/>
      <c r="CK50" s="26"/>
      <c r="CL50" s="26"/>
      <c r="CM50" s="26"/>
      <c r="CN50" s="26"/>
      <c r="CO50" s="29"/>
      <c r="CP50" s="31"/>
      <c r="CQ50" s="32"/>
      <c r="CR50" s="32"/>
      <c r="CS50" s="33"/>
      <c r="CT50" s="33"/>
      <c r="CU50" s="33"/>
      <c r="CV50" s="32"/>
      <c r="CW50" s="32"/>
      <c r="CX50" s="34"/>
      <c r="CY50" s="28">
        <f>Mei!DE50</f>
        <v>0</v>
      </c>
      <c r="CZ50" s="28">
        <f>Mei!DF50</f>
        <v>0</v>
      </c>
      <c r="DA50" s="26"/>
      <c r="DB50" s="26"/>
      <c r="DC50" s="26"/>
      <c r="DD50" s="26"/>
      <c r="DE50" s="26"/>
      <c r="DF50" s="26"/>
      <c r="DG50" s="29"/>
      <c r="DH50" s="30">
        <f>Mei!DN50</f>
        <v>0</v>
      </c>
      <c r="DI50" s="26">
        <f>Mei!DO50</f>
        <v>0</v>
      </c>
      <c r="DJ50" s="26"/>
      <c r="DK50" s="26"/>
      <c r="DL50" s="26"/>
      <c r="DM50" s="26"/>
      <c r="DN50" s="26"/>
      <c r="DO50" s="26"/>
      <c r="DP50" s="27"/>
      <c r="DQ50" s="28">
        <f>Mei!DW50</f>
        <v>0</v>
      </c>
      <c r="DR50" s="28">
        <f>Mei!DX50</f>
        <v>0</v>
      </c>
      <c r="DS50" s="26"/>
      <c r="DT50" s="26"/>
      <c r="DU50" s="26"/>
      <c r="DV50" s="26"/>
      <c r="DW50" s="26"/>
      <c r="DX50" s="26"/>
      <c r="DY50" s="29"/>
      <c r="DZ50" s="30">
        <f>Mei!EF50</f>
        <v>0</v>
      </c>
      <c r="EA50" s="26">
        <f>Mei!EG50</f>
        <v>0</v>
      </c>
      <c r="EB50" s="26"/>
      <c r="EC50" s="26"/>
      <c r="ED50" s="26"/>
      <c r="EE50" s="26"/>
      <c r="EF50" s="26"/>
      <c r="EG50" s="26"/>
      <c r="EH50" s="29"/>
      <c r="EI50" s="30">
        <f>Mei!EO50</f>
        <v>0</v>
      </c>
      <c r="EJ50" s="26">
        <f>April!EP50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77"/>
      <c r="B51" s="278"/>
      <c r="C51" s="247"/>
      <c r="D51" s="135">
        <f>Mei!J51</f>
        <v>0</v>
      </c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136"/>
    </row>
    <row r="52" spans="1:156" ht="14">
      <c r="A52" s="276" t="s">
        <v>70</v>
      </c>
      <c r="B52" s="256"/>
      <c r="C52" s="52" t="s">
        <v>71</v>
      </c>
      <c r="D52" s="94">
        <f>Mei!J52</f>
        <v>0</v>
      </c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  <c r="DH52" s="137"/>
      <c r="DI52" s="137"/>
      <c r="DJ52" s="137"/>
      <c r="DK52" s="137"/>
      <c r="DL52" s="137"/>
      <c r="DM52" s="137"/>
      <c r="DN52" s="137"/>
      <c r="DO52" s="137"/>
      <c r="DP52" s="137"/>
      <c r="DQ52" s="137"/>
      <c r="DR52" s="137"/>
      <c r="DS52" s="137"/>
      <c r="DT52" s="137"/>
      <c r="DU52" s="137"/>
      <c r="DV52" s="137"/>
      <c r="DW52" s="137"/>
      <c r="DX52" s="137"/>
      <c r="DY52" s="137"/>
      <c r="DZ52" s="137"/>
      <c r="EA52" s="137"/>
      <c r="EB52" s="137"/>
      <c r="EC52" s="137"/>
      <c r="ED52" s="137"/>
      <c r="EE52" s="137"/>
      <c r="EF52" s="137"/>
      <c r="EG52" s="137"/>
      <c r="EH52" s="137"/>
      <c r="EI52" s="30">
        <f>Mei!EO52</f>
        <v>0</v>
      </c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39"/>
    </row>
    <row r="53" spans="1:156" ht="14">
      <c r="A53" s="45" t="s">
        <v>70</v>
      </c>
      <c r="B53" s="46">
        <v>1</v>
      </c>
      <c r="C53" s="57" t="s">
        <v>72</v>
      </c>
      <c r="D53" s="24">
        <f>Mei!J53</f>
        <v>0</v>
      </c>
      <c r="E53" s="25">
        <f>Mei!K53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2">SUM(D53+G53)</f>
        <v>0</v>
      </c>
      <c r="K53" s="26">
        <f t="shared" si="602"/>
        <v>0</v>
      </c>
      <c r="L53" s="27">
        <f>SUM(J53:K53)</f>
        <v>0</v>
      </c>
      <c r="M53" s="28">
        <f>Mei!S53</f>
        <v>0</v>
      </c>
      <c r="N53" s="26">
        <f>Mei!T53</f>
        <v>0</v>
      </c>
      <c r="O53" s="26">
        <f>SUM(M53:N53)</f>
        <v>0</v>
      </c>
      <c r="P53" s="25">
        <v>0</v>
      </c>
      <c r="Q53" s="25">
        <v>0</v>
      </c>
      <c r="R53" s="26">
        <f>SUM(P53:Q53)</f>
        <v>0</v>
      </c>
      <c r="S53" s="26">
        <f t="shared" ref="S53:T53" si="603">SUM(M53+P53)</f>
        <v>0</v>
      </c>
      <c r="T53" s="26">
        <f t="shared" si="603"/>
        <v>0</v>
      </c>
      <c r="U53" s="27">
        <f>SUM(S53:T53)</f>
        <v>0</v>
      </c>
      <c r="V53" s="28">
        <f>Mei!AB53</f>
        <v>0</v>
      </c>
      <c r="W53" s="28">
        <f>Mei!AC53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4">SUM(V53+Y53)</f>
        <v>0</v>
      </c>
      <c r="AC53" s="26">
        <f t="shared" si="604"/>
        <v>0</v>
      </c>
      <c r="AD53" s="27">
        <f>SUM(AB53:AC53)</f>
        <v>0</v>
      </c>
      <c r="AE53" s="28">
        <f>Mei!AK53</f>
        <v>0</v>
      </c>
      <c r="AF53" s="28">
        <f>Mei!AL53</f>
        <v>1</v>
      </c>
      <c r="AG53" s="26">
        <f t="shared" ref="AG53:AG54" si="605">SUM(AE53:AF53)</f>
        <v>1</v>
      </c>
      <c r="AH53" s="25">
        <v>0</v>
      </c>
      <c r="AI53" s="25">
        <v>0</v>
      </c>
      <c r="AJ53" s="26">
        <f t="shared" ref="AJ53:AJ54" si="606">SUM(AH53:AI53)</f>
        <v>0</v>
      </c>
      <c r="AK53" s="26">
        <f t="shared" ref="AK53:AL53" si="607">SUM(AE53+AH53)</f>
        <v>0</v>
      </c>
      <c r="AL53" s="26">
        <f t="shared" si="607"/>
        <v>1</v>
      </c>
      <c r="AM53" s="27">
        <f t="shared" ref="AM53:AM54" si="608">SUM(AK53:AL53)</f>
        <v>1</v>
      </c>
      <c r="AN53" s="30">
        <f>Mei!AT53</f>
        <v>0</v>
      </c>
      <c r="AO53" s="26">
        <f>Mei!AU53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9">SUM(AN53+AQ53)</f>
        <v>0</v>
      </c>
      <c r="AU53" s="26">
        <f t="shared" si="609"/>
        <v>0</v>
      </c>
      <c r="AV53" s="27">
        <f>SUM(AT53:AU53)</f>
        <v>0</v>
      </c>
      <c r="AW53" s="28">
        <f>Mei!BC53</f>
        <v>0</v>
      </c>
      <c r="AX53" s="28">
        <f>Mei!BD53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10">SUM(AW53+AZ53)</f>
        <v>0</v>
      </c>
      <c r="BD53" s="26">
        <f t="shared" si="610"/>
        <v>0</v>
      </c>
      <c r="BE53" s="27">
        <f>SUM(BC53:BD53)</f>
        <v>0</v>
      </c>
      <c r="BF53" s="30">
        <f>Mei!BL53</f>
        <v>0</v>
      </c>
      <c r="BG53" s="26">
        <f>Mei!BM53</f>
        <v>0</v>
      </c>
      <c r="BH53" s="26">
        <f>SUM(BF53:BG53)</f>
        <v>0</v>
      </c>
      <c r="BI53" s="48">
        <v>0</v>
      </c>
      <c r="BJ53" s="46">
        <v>0</v>
      </c>
      <c r="BK53" s="26">
        <f>SUM(BI53:BJ53)</f>
        <v>0</v>
      </c>
      <c r="BL53" s="26">
        <f t="shared" ref="BL53:BM53" si="611">SUM(BF53+BI53)</f>
        <v>0</v>
      </c>
      <c r="BM53" s="26">
        <f t="shared" si="611"/>
        <v>0</v>
      </c>
      <c r="BN53" s="27">
        <f>SUM(BL53:BM53)</f>
        <v>0</v>
      </c>
      <c r="BO53" s="28">
        <f>Mei!BU53</f>
        <v>0</v>
      </c>
      <c r="BP53" s="28">
        <f>Mei!BV53</f>
        <v>0</v>
      </c>
      <c r="BQ53" s="26">
        <f>SUM(BO53:BP53)</f>
        <v>0</v>
      </c>
      <c r="BR53" s="25">
        <v>0</v>
      </c>
      <c r="BS53" s="25">
        <v>0</v>
      </c>
      <c r="BT53" s="26">
        <f>SUM(BR53:BS53)</f>
        <v>0</v>
      </c>
      <c r="BU53" s="26">
        <f t="shared" ref="BU53:BV53" si="612">SUM(BO53+BR53)</f>
        <v>0</v>
      </c>
      <c r="BV53" s="26">
        <f t="shared" si="612"/>
        <v>0</v>
      </c>
      <c r="BW53" s="27">
        <f>SUM(BU53:BV53)</f>
        <v>0</v>
      </c>
      <c r="BX53" s="30">
        <f>Mei!CD53</f>
        <v>0</v>
      </c>
      <c r="BY53" s="26">
        <f>Mei!CE53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13">SUM(BX53+CA53)</f>
        <v>0</v>
      </c>
      <c r="CE53" s="26">
        <f t="shared" si="613"/>
        <v>0</v>
      </c>
      <c r="CF53" s="27">
        <f>SUM(CD53:CE53)</f>
        <v>0</v>
      </c>
      <c r="CG53" s="28">
        <f>Mei!CM53</f>
        <v>0</v>
      </c>
      <c r="CH53" s="28">
        <f>Mei!CN53</f>
        <v>0</v>
      </c>
      <c r="CI53" s="26">
        <f>SUM(CG53:CH53)</f>
        <v>0</v>
      </c>
      <c r="CJ53" s="25">
        <v>0</v>
      </c>
      <c r="CK53" s="25">
        <v>0</v>
      </c>
      <c r="CL53" s="26">
        <f>SUM(CJ53:CK53)</f>
        <v>0</v>
      </c>
      <c r="CM53" s="26">
        <f t="shared" ref="CM53:CN53" si="614">SUM(CG53+CJ53)</f>
        <v>0</v>
      </c>
      <c r="CN53" s="26">
        <f t="shared" si="614"/>
        <v>0</v>
      </c>
      <c r="CO53" s="27">
        <f>SUM(CM53:CN53)</f>
        <v>0</v>
      </c>
      <c r="CP53" s="31">
        <f ca="1">IFERROR(__xludf.DUMMYFUNCTION("""COMPUTED_VALUE"""),0)</f>
        <v>0</v>
      </c>
      <c r="CQ53" s="32">
        <f ca="1">IFERROR(__xludf.DUMMYFUNCTION("""COMPUTED_VALUE"""),0)</f>
        <v>0</v>
      </c>
      <c r="CR53" s="32">
        <f ca="1">IFERROR(__xludf.DUMMYFUNCTION("""COMPUTED_VALUE"""),0)</f>
        <v>0</v>
      </c>
      <c r="CS53" s="33">
        <f ca="1">IFERROR(__xludf.DUMMYFUNCTION("""COMPUTED_VALUE"""),0)</f>
        <v>0</v>
      </c>
      <c r="CT53" s="33">
        <f ca="1">IFERROR(__xludf.DUMMYFUNCTION("""COMPUTED_VALUE"""),0)</f>
        <v>0</v>
      </c>
      <c r="CU53" s="33">
        <f ca="1">IFERROR(__xludf.DUMMYFUNCTION("""COMPUTED_VALUE"""),0)</f>
        <v>0</v>
      </c>
      <c r="CV53" s="32">
        <f ca="1">IFERROR(__xludf.DUMMYFUNCTION("""COMPUTED_VALUE"""),0)</f>
        <v>0</v>
      </c>
      <c r="CW53" s="32">
        <f ca="1">IFERROR(__xludf.DUMMYFUNCTION("""COMPUTED_VALUE"""),0)</f>
        <v>0</v>
      </c>
      <c r="CX53" s="34">
        <f ca="1">IFERROR(__xludf.DUMMYFUNCTION("""COMPUTED_VALUE"""),0)</f>
        <v>0</v>
      </c>
      <c r="CY53" s="28">
        <f>Mei!DE53</f>
        <v>0</v>
      </c>
      <c r="CZ53" s="28">
        <f>Mei!DF53</f>
        <v>0</v>
      </c>
      <c r="DA53" s="26">
        <f>SUM(CY53:CZ53)</f>
        <v>0</v>
      </c>
      <c r="DB53" s="26"/>
      <c r="DC53" s="26"/>
      <c r="DD53" s="26">
        <f>SUM(DB53:DC53)</f>
        <v>0</v>
      </c>
      <c r="DE53" s="26">
        <f t="shared" ref="DE53:DF53" si="615">SUM(CY53+DB53)</f>
        <v>0</v>
      </c>
      <c r="DF53" s="26">
        <f t="shared" si="615"/>
        <v>0</v>
      </c>
      <c r="DG53" s="27">
        <f>SUM(DE53:DF53)</f>
        <v>0</v>
      </c>
      <c r="DH53" s="30">
        <f>Mei!DN53</f>
        <v>0</v>
      </c>
      <c r="DI53" s="26">
        <f>Mei!DO53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6">SUM(DH53+DK53)</f>
        <v>0</v>
      </c>
      <c r="DO53" s="26">
        <f t="shared" si="616"/>
        <v>0</v>
      </c>
      <c r="DP53" s="27">
        <f>SUM(DN53:DO53)</f>
        <v>0</v>
      </c>
      <c r="DQ53" s="28">
        <f>Mei!DW53</f>
        <v>4</v>
      </c>
      <c r="DR53" s="28">
        <f>Mei!DX53</f>
        <v>1</v>
      </c>
      <c r="DS53" s="26">
        <f>SUM(DQ53:DR53)</f>
        <v>5</v>
      </c>
      <c r="DT53" s="25">
        <v>0</v>
      </c>
      <c r="DU53" s="25">
        <v>0</v>
      </c>
      <c r="DV53" s="26">
        <f>SUM(DT53:DU53)</f>
        <v>0</v>
      </c>
      <c r="DW53" s="26">
        <f t="shared" ref="DW53:DX53" si="617">SUM(DQ53+DT53)</f>
        <v>4</v>
      </c>
      <c r="DX53" s="26">
        <f t="shared" si="617"/>
        <v>1</v>
      </c>
      <c r="DY53" s="27">
        <f>SUM(DW53:DX53)</f>
        <v>5</v>
      </c>
      <c r="DZ53" s="30">
        <f>Mei!EF53</f>
        <v>0</v>
      </c>
      <c r="EA53" s="26">
        <f>Mei!EG53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8">SUM(DZ53+EC53)</f>
        <v>0</v>
      </c>
      <c r="EG53" s="26">
        <f t="shared" si="618"/>
        <v>0</v>
      </c>
      <c r="EH53" s="27">
        <f>SUM(EF53:EG53)</f>
        <v>0</v>
      </c>
      <c r="EI53" s="30">
        <f>Mei!EO53</f>
        <v>0</v>
      </c>
      <c r="EJ53" s="26">
        <f>April!EP53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9">SUM(EI53+EL53)</f>
        <v>0</v>
      </c>
      <c r="EP53" s="26">
        <f t="shared" si="619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24">
        <f>Mei!J54</f>
        <v>0</v>
      </c>
      <c r="E54" s="25">
        <f>Mei!K54</f>
        <v>0</v>
      </c>
      <c r="F54" s="26"/>
      <c r="G54" s="26"/>
      <c r="H54" s="26"/>
      <c r="I54" s="26"/>
      <c r="J54" s="26"/>
      <c r="K54" s="26"/>
      <c r="L54" s="27"/>
      <c r="M54" s="28">
        <f>Mei!S54</f>
        <v>0</v>
      </c>
      <c r="N54" s="26">
        <f>Mei!T54</f>
        <v>0</v>
      </c>
      <c r="O54" s="26"/>
      <c r="P54" s="26"/>
      <c r="Q54" s="26"/>
      <c r="R54" s="26"/>
      <c r="S54" s="26"/>
      <c r="T54" s="26"/>
      <c r="U54" s="27"/>
      <c r="V54" s="28">
        <f>Mei!AB54</f>
        <v>0</v>
      </c>
      <c r="W54" s="28">
        <f>Mei!AC54</f>
        <v>0</v>
      </c>
      <c r="X54" s="26"/>
      <c r="Y54" s="26"/>
      <c r="Z54" s="26"/>
      <c r="AA54" s="26"/>
      <c r="AB54" s="26"/>
      <c r="AC54" s="26"/>
      <c r="AD54" s="27"/>
      <c r="AE54" s="28">
        <f>Mei!AK55</f>
        <v>0</v>
      </c>
      <c r="AF54" s="28">
        <f>Mei!AL55</f>
        <v>1</v>
      </c>
      <c r="AG54" s="26">
        <f t="shared" si="605"/>
        <v>1</v>
      </c>
      <c r="AH54" s="25">
        <v>0</v>
      </c>
      <c r="AI54" s="25">
        <v>0</v>
      </c>
      <c r="AJ54" s="26">
        <f t="shared" si="606"/>
        <v>0</v>
      </c>
      <c r="AK54" s="26">
        <f t="shared" ref="AK54:AL54" si="620">SUM(AE54+AH54)</f>
        <v>0</v>
      </c>
      <c r="AL54" s="26">
        <f t="shared" si="620"/>
        <v>1</v>
      </c>
      <c r="AM54" s="27">
        <f t="shared" si="608"/>
        <v>1</v>
      </c>
      <c r="AN54" s="30">
        <f>Mei!AT54</f>
        <v>0</v>
      </c>
      <c r="AO54" s="26">
        <f>Mei!AU54</f>
        <v>0</v>
      </c>
      <c r="AP54" s="26"/>
      <c r="AQ54" s="26"/>
      <c r="AR54" s="26"/>
      <c r="AS54" s="26"/>
      <c r="AT54" s="26"/>
      <c r="AU54" s="26"/>
      <c r="AV54" s="27"/>
      <c r="AW54" s="28">
        <f>Mei!BC54</f>
        <v>0</v>
      </c>
      <c r="AX54" s="28">
        <f>Mei!BD54</f>
        <v>0</v>
      </c>
      <c r="AY54" s="26"/>
      <c r="AZ54" s="26"/>
      <c r="BA54" s="26"/>
      <c r="BB54" s="26"/>
      <c r="BC54" s="26"/>
      <c r="BD54" s="26"/>
      <c r="BE54" s="29"/>
      <c r="BF54" s="30">
        <f>Mei!BL54</f>
        <v>0</v>
      </c>
      <c r="BG54" s="26">
        <f>Mei!BM54</f>
        <v>0</v>
      </c>
      <c r="BH54" s="26"/>
      <c r="BI54" s="26"/>
      <c r="BJ54" s="26"/>
      <c r="BK54" s="26"/>
      <c r="BL54" s="26"/>
      <c r="BM54" s="26"/>
      <c r="BN54" s="27"/>
      <c r="BO54" s="28">
        <f>Mei!BU54</f>
        <v>0</v>
      </c>
      <c r="BP54" s="28">
        <f>Mei!BV54</f>
        <v>0</v>
      </c>
      <c r="BQ54" s="26"/>
      <c r="BR54" s="26"/>
      <c r="BS54" s="26"/>
      <c r="BT54" s="26"/>
      <c r="BU54" s="26"/>
      <c r="BV54" s="26"/>
      <c r="BW54" s="29"/>
      <c r="BX54" s="30">
        <f>Mei!CD54</f>
        <v>0</v>
      </c>
      <c r="BY54" s="26">
        <f>Mei!CE54</f>
        <v>0</v>
      </c>
      <c r="BZ54" s="26"/>
      <c r="CA54" s="26"/>
      <c r="CB54" s="26"/>
      <c r="CC54" s="26"/>
      <c r="CD54" s="26"/>
      <c r="CE54" s="26"/>
      <c r="CF54" s="27"/>
      <c r="CG54" s="28">
        <f>Mei!CM54</f>
        <v>0</v>
      </c>
      <c r="CH54" s="28">
        <f>Mei!CN54</f>
        <v>0</v>
      </c>
      <c r="CI54" s="26"/>
      <c r="CJ54" s="26"/>
      <c r="CK54" s="25" t="s">
        <v>39</v>
      </c>
      <c r="CL54" s="26"/>
      <c r="CM54" s="26"/>
      <c r="CN54" s="26"/>
      <c r="CO54" s="29"/>
      <c r="CP54" s="30"/>
      <c r="CQ54" s="26"/>
      <c r="CR54" s="96"/>
      <c r="CS54" s="96"/>
      <c r="CT54" s="96"/>
      <c r="CU54" s="96"/>
      <c r="CV54" s="96"/>
      <c r="CW54" s="96"/>
      <c r="CX54" s="97"/>
      <c r="CY54" s="28">
        <f>Mei!DE54</f>
        <v>0</v>
      </c>
      <c r="CZ54" s="28">
        <f>Mei!DF54</f>
        <v>0</v>
      </c>
      <c r="DA54" s="26"/>
      <c r="DB54" s="26"/>
      <c r="DC54" s="26"/>
      <c r="DD54" s="26"/>
      <c r="DE54" s="26"/>
      <c r="DF54" s="26"/>
      <c r="DG54" s="29"/>
      <c r="DH54" s="30">
        <f>Mei!DN54</f>
        <v>0</v>
      </c>
      <c r="DI54" s="26">
        <f>Mei!DO54</f>
        <v>0</v>
      </c>
      <c r="DJ54" s="26"/>
      <c r="DK54" s="26"/>
      <c r="DL54" s="26"/>
      <c r="DM54" s="26"/>
      <c r="DN54" s="26"/>
      <c r="DO54" s="26"/>
      <c r="DP54" s="27"/>
      <c r="DQ54" s="28">
        <f>Mei!DW54</f>
        <v>0</v>
      </c>
      <c r="DR54" s="28">
        <f>Mei!DX54</f>
        <v>0</v>
      </c>
      <c r="DS54" s="26"/>
      <c r="DT54" s="26"/>
      <c r="DU54" s="26"/>
      <c r="DV54" s="26"/>
      <c r="DW54" s="26"/>
      <c r="DX54" s="26"/>
      <c r="DY54" s="29"/>
      <c r="DZ54" s="30">
        <f>Mei!EF54</f>
        <v>0</v>
      </c>
      <c r="EA54" s="26">
        <f>Mei!EG54</f>
        <v>0</v>
      </c>
      <c r="EB54" s="26"/>
      <c r="EC54" s="26"/>
      <c r="ED54" s="26"/>
      <c r="EE54" s="26"/>
      <c r="EF54" s="26"/>
      <c r="EG54" s="26"/>
      <c r="EH54" s="29"/>
      <c r="EI54" s="30">
        <f>Mei!EO54</f>
        <v>0</v>
      </c>
      <c r="EJ54" s="26">
        <f>April!EP54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24">
        <f>Mei!J55</f>
        <v>0</v>
      </c>
      <c r="E55" s="25">
        <f>Mei!K55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21">SUM(D55+G55)</f>
        <v>0</v>
      </c>
      <c r="K55" s="26">
        <f t="shared" si="621"/>
        <v>0</v>
      </c>
      <c r="L55" s="27">
        <f>SUM(J55:K55)</f>
        <v>0</v>
      </c>
      <c r="M55" s="28">
        <f>Mei!S55</f>
        <v>0</v>
      </c>
      <c r="N55" s="26">
        <f>Mei!T55</f>
        <v>0</v>
      </c>
      <c r="O55" s="26">
        <f>SUM(M55:N55)</f>
        <v>0</v>
      </c>
      <c r="P55" s="25">
        <v>0</v>
      </c>
      <c r="Q55" s="25">
        <v>0</v>
      </c>
      <c r="R55" s="26">
        <f>SUM(P55:Q55)</f>
        <v>0</v>
      </c>
      <c r="S55" s="26">
        <f t="shared" ref="S55:T55" si="622">SUM(M55+P55)</f>
        <v>0</v>
      </c>
      <c r="T55" s="26">
        <f t="shared" si="622"/>
        <v>0</v>
      </c>
      <c r="U55" s="27">
        <f>SUM(S55:T55)</f>
        <v>0</v>
      </c>
      <c r="V55" s="28">
        <f>Mei!AB55</f>
        <v>0</v>
      </c>
      <c r="W55" s="28">
        <f>Mei!AC55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23">SUM(V55+Y55)</f>
        <v>0</v>
      </c>
      <c r="AC55" s="26">
        <f t="shared" si="623"/>
        <v>0</v>
      </c>
      <c r="AD55" s="27">
        <f>SUM(AB55:AC55)</f>
        <v>0</v>
      </c>
      <c r="AN55" s="30">
        <f>Mei!AT55</f>
        <v>0</v>
      </c>
      <c r="AO55" s="26">
        <f>Mei!AU55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24">SUM(AN55+AQ55)</f>
        <v>0</v>
      </c>
      <c r="AU55" s="26">
        <f t="shared" si="624"/>
        <v>0</v>
      </c>
      <c r="AV55" s="27">
        <f>SUM(AT55:AU55)</f>
        <v>0</v>
      </c>
      <c r="AW55" s="28">
        <f>Mei!BC55</f>
        <v>0</v>
      </c>
      <c r="AX55" s="28">
        <f>Mei!BD55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5">SUM(AW55+AZ55)</f>
        <v>0</v>
      </c>
      <c r="BD55" s="26">
        <f t="shared" si="625"/>
        <v>0</v>
      </c>
      <c r="BE55" s="27">
        <f>SUM(BC55:BD55)</f>
        <v>0</v>
      </c>
      <c r="BF55" s="30">
        <f>Mei!BL55</f>
        <v>0</v>
      </c>
      <c r="BG55" s="26">
        <f>Mei!BM55</f>
        <v>0</v>
      </c>
      <c r="BH55" s="26">
        <f>SUM(BF55:BG55)</f>
        <v>0</v>
      </c>
      <c r="BI55" s="48">
        <v>0</v>
      </c>
      <c r="BJ55" s="46">
        <v>0</v>
      </c>
      <c r="BK55" s="26">
        <f>SUM(BI55:BJ55)</f>
        <v>0</v>
      </c>
      <c r="BL55" s="26">
        <f t="shared" ref="BL55:BM55" si="626">SUM(BF55+BI55)</f>
        <v>0</v>
      </c>
      <c r="BM55" s="26">
        <f t="shared" si="626"/>
        <v>0</v>
      </c>
      <c r="BN55" s="27">
        <f>SUM(BL55:BM55)</f>
        <v>0</v>
      </c>
      <c r="BO55" s="28">
        <f>Mei!BU55</f>
        <v>0</v>
      </c>
      <c r="BP55" s="28">
        <f>Mei!BV55</f>
        <v>0</v>
      </c>
      <c r="BQ55" s="26">
        <f>SUM(BO55:BP55)</f>
        <v>0</v>
      </c>
      <c r="BR55" s="25">
        <v>0</v>
      </c>
      <c r="BS55" s="25">
        <v>0</v>
      </c>
      <c r="BT55" s="26">
        <f>SUM(BR55:BS55)</f>
        <v>0</v>
      </c>
      <c r="BU55" s="26">
        <f t="shared" ref="BU55:BV55" si="627">SUM(BO55+BR55)</f>
        <v>0</v>
      </c>
      <c r="BV55" s="26">
        <f t="shared" si="627"/>
        <v>0</v>
      </c>
      <c r="BW55" s="27">
        <f>SUM(BU55:BV55)</f>
        <v>0</v>
      </c>
      <c r="BX55" s="30">
        <f>Mei!CD55</f>
        <v>0</v>
      </c>
      <c r="BY55" s="26">
        <f>Mei!CE55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8">SUM(BX55+CA55)</f>
        <v>0</v>
      </c>
      <c r="CE55" s="26">
        <f t="shared" si="628"/>
        <v>0</v>
      </c>
      <c r="CF55" s="27">
        <f>SUM(CD55:CE55)</f>
        <v>0</v>
      </c>
      <c r="CG55" s="28">
        <f>Mei!CM55</f>
        <v>0</v>
      </c>
      <c r="CH55" s="28">
        <f>Mei!CN55</f>
        <v>0</v>
      </c>
      <c r="CI55" s="26">
        <f>SUM(CG55:CH55)</f>
        <v>0</v>
      </c>
      <c r="CJ55" s="25">
        <v>0</v>
      </c>
      <c r="CK55" s="25">
        <v>0</v>
      </c>
      <c r="CL55" s="26">
        <f>SUM(CJ55:CK55)</f>
        <v>0</v>
      </c>
      <c r="CM55" s="26">
        <f t="shared" ref="CM55:CN55" si="629">SUM(CG55+CJ55)</f>
        <v>0</v>
      </c>
      <c r="CN55" s="26">
        <f t="shared" si="629"/>
        <v>0</v>
      </c>
      <c r="CO55" s="27">
        <f>SUM(CM55:CN55)</f>
        <v>0</v>
      </c>
      <c r="CP55" s="31">
        <f ca="1">IFERROR(__xludf.DUMMYFUNCTION("""COMPUTED_VALUE"""),0)</f>
        <v>0</v>
      </c>
      <c r="CQ55" s="32">
        <f ca="1">IFERROR(__xludf.DUMMYFUNCTION("""COMPUTED_VALUE"""),0)</f>
        <v>0</v>
      </c>
      <c r="CR55" s="32">
        <f ca="1">IFERROR(__xludf.DUMMYFUNCTION("""COMPUTED_VALUE"""),0)</f>
        <v>0</v>
      </c>
      <c r="CS55" s="33">
        <f ca="1">IFERROR(__xludf.DUMMYFUNCTION("""COMPUTED_VALUE"""),0)</f>
        <v>0</v>
      </c>
      <c r="CT55" s="33">
        <f ca="1">IFERROR(__xludf.DUMMYFUNCTION("""COMPUTED_VALUE"""),0)</f>
        <v>0</v>
      </c>
      <c r="CU55" s="33">
        <f ca="1">IFERROR(__xludf.DUMMYFUNCTION("""COMPUTED_VALUE"""),0)</f>
        <v>0</v>
      </c>
      <c r="CV55" s="32">
        <f ca="1">IFERROR(__xludf.DUMMYFUNCTION("""COMPUTED_VALUE"""),0)</f>
        <v>0</v>
      </c>
      <c r="CW55" s="32">
        <f ca="1">IFERROR(__xludf.DUMMYFUNCTION("""COMPUTED_VALUE"""),0)</f>
        <v>0</v>
      </c>
      <c r="CX55" s="34">
        <f ca="1">IFERROR(__xludf.DUMMYFUNCTION("""COMPUTED_VALUE"""),0)</f>
        <v>0</v>
      </c>
      <c r="CY55" s="28">
        <f>Mei!DE55</f>
        <v>0</v>
      </c>
      <c r="CZ55" s="28">
        <f>Mei!DF55</f>
        <v>0</v>
      </c>
      <c r="DA55" s="26">
        <f>SUM(CY55:CZ55)</f>
        <v>0</v>
      </c>
      <c r="DB55" s="26"/>
      <c r="DC55" s="26"/>
      <c r="DD55" s="26">
        <f>SUM(DB55:DC55)</f>
        <v>0</v>
      </c>
      <c r="DE55" s="26">
        <f t="shared" ref="DE55:DF55" si="630">SUM(CY55+DB55)</f>
        <v>0</v>
      </c>
      <c r="DF55" s="26">
        <f t="shared" si="630"/>
        <v>0</v>
      </c>
      <c r="DG55" s="27">
        <f>SUM(DE55:DF55)</f>
        <v>0</v>
      </c>
      <c r="DH55" s="30">
        <f>Mei!DN55</f>
        <v>0</v>
      </c>
      <c r="DI55" s="26">
        <f>Mei!DO55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31">SUM(DH55+DK55)</f>
        <v>0</v>
      </c>
      <c r="DO55" s="26">
        <f t="shared" si="631"/>
        <v>0</v>
      </c>
      <c r="DP55" s="27">
        <f>SUM(DN55:DO55)</f>
        <v>0</v>
      </c>
      <c r="DQ55" s="28">
        <f>Mei!DW55</f>
        <v>4</v>
      </c>
      <c r="DR55" s="28">
        <f>Mei!DX55</f>
        <v>1</v>
      </c>
      <c r="DS55" s="26">
        <f>SUM(DQ55:DR55)</f>
        <v>5</v>
      </c>
      <c r="DT55" s="25">
        <v>0</v>
      </c>
      <c r="DU55" s="25">
        <v>0</v>
      </c>
      <c r="DV55" s="26">
        <f>SUM(DT55:DU55)</f>
        <v>0</v>
      </c>
      <c r="DW55" s="26">
        <f t="shared" ref="DW55:DX55" si="632">SUM(DQ55+DT55)</f>
        <v>4</v>
      </c>
      <c r="DX55" s="26">
        <f t="shared" si="632"/>
        <v>1</v>
      </c>
      <c r="DY55" s="27">
        <f>SUM(DW55:DX55)</f>
        <v>5</v>
      </c>
      <c r="DZ55" s="30">
        <f>Mei!EF55</f>
        <v>0</v>
      </c>
      <c r="EA55" s="26">
        <f>Mei!EG55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33">SUM(DZ55+EC55)</f>
        <v>0</v>
      </c>
      <c r="EG55" s="26">
        <f t="shared" si="633"/>
        <v>0</v>
      </c>
      <c r="EH55" s="27">
        <f>SUM(EF55:EG55)</f>
        <v>0</v>
      </c>
      <c r="EI55" s="30">
        <f>Mei!EO55</f>
        <v>0</v>
      </c>
      <c r="EJ55" s="26">
        <f>April!EP55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34">SUM(EI55+EL55)</f>
        <v>0</v>
      </c>
      <c r="EP55" s="26">
        <f t="shared" si="634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24">
        <f>Mei!J56</f>
        <v>0</v>
      </c>
      <c r="E56" s="25">
        <f>Mei!K56</f>
        <v>0</v>
      </c>
      <c r="F56" s="26"/>
      <c r="G56" s="26"/>
      <c r="H56" s="26"/>
      <c r="I56" s="26"/>
      <c r="J56" s="26"/>
      <c r="K56" s="26"/>
      <c r="L56" s="27"/>
      <c r="M56" s="28">
        <f>Mei!S56</f>
        <v>0</v>
      </c>
      <c r="N56" s="26">
        <f>Mei!T56</f>
        <v>0</v>
      </c>
      <c r="O56" s="26"/>
      <c r="P56" s="26"/>
      <c r="Q56" s="26"/>
      <c r="R56" s="26"/>
      <c r="S56" s="26"/>
      <c r="T56" s="26"/>
      <c r="U56" s="27"/>
      <c r="V56" s="28">
        <f>Mei!AB56</f>
        <v>0</v>
      </c>
      <c r="W56" s="28">
        <f>Mei!AC56</f>
        <v>0</v>
      </c>
      <c r="X56" s="26"/>
      <c r="Y56" s="26"/>
      <c r="Z56" s="26"/>
      <c r="AA56" s="26"/>
      <c r="AB56" s="26"/>
      <c r="AC56" s="26"/>
      <c r="AD56" s="27"/>
      <c r="AE56" s="28">
        <f>Mei!AK56</f>
        <v>0</v>
      </c>
      <c r="AF56" s="28">
        <f>Mei!AL56</f>
        <v>0</v>
      </c>
      <c r="AG56" s="26"/>
      <c r="AH56" s="26"/>
      <c r="AI56" s="26"/>
      <c r="AJ56" s="26"/>
      <c r="AK56" s="26"/>
      <c r="AL56" s="26"/>
      <c r="AM56" s="29"/>
      <c r="AN56" s="30">
        <f>Mei!AT56</f>
        <v>0</v>
      </c>
      <c r="AO56" s="26">
        <f>Mei!AU56</f>
        <v>0</v>
      </c>
      <c r="AP56" s="26"/>
      <c r="AQ56" s="26"/>
      <c r="AR56" s="26"/>
      <c r="AS56" s="26"/>
      <c r="AT56" s="26"/>
      <c r="AU56" s="26"/>
      <c r="AV56" s="27"/>
      <c r="AW56" s="28">
        <f>Mei!BC56</f>
        <v>0</v>
      </c>
      <c r="AX56" s="28">
        <f>Mei!BD56</f>
        <v>0</v>
      </c>
      <c r="AY56" s="26"/>
      <c r="AZ56" s="26"/>
      <c r="BA56" s="26"/>
      <c r="BB56" s="26"/>
      <c r="BC56" s="26"/>
      <c r="BD56" s="26"/>
      <c r="BE56" s="29"/>
      <c r="BF56" s="30">
        <f>Mei!BL56</f>
        <v>0</v>
      </c>
      <c r="BG56" s="26">
        <f>Mei!BM56</f>
        <v>0</v>
      </c>
      <c r="BH56" s="26"/>
      <c r="BI56" s="26"/>
      <c r="BJ56" s="26"/>
      <c r="BK56" s="26"/>
      <c r="BL56" s="26"/>
      <c r="BM56" s="26"/>
      <c r="BN56" s="27"/>
      <c r="BO56" s="28">
        <f>Mei!BU56</f>
        <v>0</v>
      </c>
      <c r="BP56" s="28">
        <f>Mei!BV56</f>
        <v>0</v>
      </c>
      <c r="BQ56" s="26"/>
      <c r="BR56" s="26"/>
      <c r="BS56" s="26"/>
      <c r="BT56" s="26"/>
      <c r="BU56" s="26"/>
      <c r="BV56" s="26"/>
      <c r="BW56" s="29"/>
      <c r="BX56" s="30">
        <f>Mei!CD56</f>
        <v>0</v>
      </c>
      <c r="BY56" s="26">
        <f>Mei!CE56</f>
        <v>0</v>
      </c>
      <c r="BZ56" s="26"/>
      <c r="CA56" s="26"/>
      <c r="CB56" s="26"/>
      <c r="CC56" s="26"/>
      <c r="CD56" s="26"/>
      <c r="CE56" s="26"/>
      <c r="CF56" s="27"/>
      <c r="CG56" s="28">
        <f>Mei!CM56</f>
        <v>0</v>
      </c>
      <c r="CH56" s="28">
        <f>Mei!CN56</f>
        <v>0</v>
      </c>
      <c r="CI56" s="26"/>
      <c r="CJ56" s="26"/>
      <c r="CK56" s="26"/>
      <c r="CL56" s="26"/>
      <c r="CM56" s="26"/>
      <c r="CN56" s="26"/>
      <c r="CO56" s="29"/>
      <c r="CP56" s="30"/>
      <c r="CQ56" s="26"/>
      <c r="CR56" s="96"/>
      <c r="CS56" s="96"/>
      <c r="CT56" s="96"/>
      <c r="CU56" s="96"/>
      <c r="CV56" s="96"/>
      <c r="CW56" s="96"/>
      <c r="CX56" s="97"/>
      <c r="CY56" s="28">
        <f>Mei!DE56</f>
        <v>0</v>
      </c>
      <c r="CZ56" s="28">
        <f>Mei!DF56</f>
        <v>0</v>
      </c>
      <c r="DA56" s="26"/>
      <c r="DB56" s="26"/>
      <c r="DC56" s="26"/>
      <c r="DD56" s="26"/>
      <c r="DE56" s="26"/>
      <c r="DF56" s="26"/>
      <c r="DG56" s="29"/>
      <c r="DH56" s="30">
        <f>Mei!DN56</f>
        <v>0</v>
      </c>
      <c r="DI56" s="26">
        <f>Mei!DO56</f>
        <v>0</v>
      </c>
      <c r="DJ56" s="26"/>
      <c r="DK56" s="26"/>
      <c r="DL56" s="26"/>
      <c r="DM56" s="26"/>
      <c r="DN56" s="26"/>
      <c r="DO56" s="26"/>
      <c r="DP56" s="27"/>
      <c r="DQ56" s="28">
        <f>Mei!DW56</f>
        <v>0</v>
      </c>
      <c r="DR56" s="28">
        <f>Mei!DX56</f>
        <v>0</v>
      </c>
      <c r="DS56" s="26"/>
      <c r="DT56" s="26"/>
      <c r="DU56" s="26"/>
      <c r="DV56" s="26"/>
      <c r="DW56" s="26"/>
      <c r="DX56" s="26"/>
      <c r="DY56" s="29"/>
      <c r="DZ56" s="30">
        <f>Mei!EF56</f>
        <v>0</v>
      </c>
      <c r="EA56" s="26">
        <f>Mei!EG56</f>
        <v>0</v>
      </c>
      <c r="EB56" s="26"/>
      <c r="EC56" s="26"/>
      <c r="ED56" s="26"/>
      <c r="EE56" s="26"/>
      <c r="EF56" s="26"/>
      <c r="EG56" s="26"/>
      <c r="EH56" s="29"/>
      <c r="EI56" s="30">
        <f>Mei!EO56</f>
        <v>0</v>
      </c>
      <c r="EJ56" s="26">
        <f>April!EP56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135">
        <f>Mei!J57</f>
        <v>0</v>
      </c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136"/>
    </row>
    <row r="58" spans="1:156" ht="14">
      <c r="A58" s="276" t="s">
        <v>74</v>
      </c>
      <c r="B58" s="256"/>
      <c r="C58" s="52" t="s">
        <v>75</v>
      </c>
      <c r="D58" s="94">
        <f>Mei!J58</f>
        <v>0</v>
      </c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  <c r="EH58" s="137"/>
      <c r="EI58" s="30">
        <f>Mei!EO58</f>
        <v>0</v>
      </c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39"/>
    </row>
    <row r="59" spans="1:156" ht="14">
      <c r="A59" s="45" t="s">
        <v>74</v>
      </c>
      <c r="B59" s="46">
        <v>1</v>
      </c>
      <c r="C59" s="57" t="s">
        <v>76</v>
      </c>
      <c r="D59" s="24">
        <f>Mei!J59</f>
        <v>0</v>
      </c>
      <c r="E59" s="25">
        <f>Mei!K59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5">SUM(D59+G59)</f>
        <v>0</v>
      </c>
      <c r="K59" s="26">
        <f t="shared" si="635"/>
        <v>0</v>
      </c>
      <c r="L59" s="27">
        <f>SUM(J59:K59)</f>
        <v>0</v>
      </c>
      <c r="M59" s="28">
        <f>Mei!S59</f>
        <v>68</v>
      </c>
      <c r="N59" s="26">
        <f>Mei!T59</f>
        <v>253</v>
      </c>
      <c r="O59" s="26">
        <f>SUM(M59:N59)</f>
        <v>321</v>
      </c>
      <c r="P59" s="25">
        <v>8</v>
      </c>
      <c r="Q59" s="25">
        <v>17</v>
      </c>
      <c r="R59" s="26">
        <f>SUM(P59:Q59)</f>
        <v>25</v>
      </c>
      <c r="S59" s="26">
        <f t="shared" ref="S59:T59" si="636">SUM(M59+P59)</f>
        <v>76</v>
      </c>
      <c r="T59" s="26">
        <f t="shared" si="636"/>
        <v>270</v>
      </c>
      <c r="U59" s="27">
        <f>SUM(S59:T59)</f>
        <v>346</v>
      </c>
      <c r="V59" s="28">
        <f>Mei!AB59</f>
        <v>176</v>
      </c>
      <c r="W59" s="28">
        <f>Mei!AC59</f>
        <v>251</v>
      </c>
      <c r="X59" s="26">
        <f>SUM(V59:W59)</f>
        <v>427</v>
      </c>
      <c r="Y59" s="48">
        <v>4</v>
      </c>
      <c r="Z59" s="46">
        <v>13</v>
      </c>
      <c r="AA59" s="26">
        <f>SUM(Y59:Z59)</f>
        <v>17</v>
      </c>
      <c r="AB59" s="26">
        <f t="shared" ref="AB59:AC59" si="637">SUM(V59+Y59)</f>
        <v>180</v>
      </c>
      <c r="AC59" s="26">
        <f t="shared" si="637"/>
        <v>264</v>
      </c>
      <c r="AD59" s="27">
        <f>SUM(AB59:AC59)</f>
        <v>444</v>
      </c>
      <c r="AE59" s="28">
        <f>Mei!AK59</f>
        <v>22</v>
      </c>
      <c r="AF59" s="28">
        <f>Mei!AL59</f>
        <v>26</v>
      </c>
      <c r="AG59" s="26">
        <f>SUM(AE59:AF59)</f>
        <v>48</v>
      </c>
      <c r="AH59" s="25">
        <v>9</v>
      </c>
      <c r="AI59" s="25">
        <v>4</v>
      </c>
      <c r="AJ59" s="26">
        <f>SUM(AH59:AI59)</f>
        <v>13</v>
      </c>
      <c r="AK59" s="26">
        <f t="shared" ref="AK59:AL59" si="638">SUM(AE59+AH59)</f>
        <v>31</v>
      </c>
      <c r="AL59" s="26">
        <f t="shared" si="638"/>
        <v>30</v>
      </c>
      <c r="AM59" s="27">
        <f>SUM(AK59:AL59)</f>
        <v>61</v>
      </c>
      <c r="AN59" s="30">
        <f>Mei!AT59</f>
        <v>36</v>
      </c>
      <c r="AO59" s="26">
        <f>Mei!AU59</f>
        <v>52</v>
      </c>
      <c r="AP59" s="26">
        <f>SUM(AN59:AO59)</f>
        <v>88</v>
      </c>
      <c r="AQ59" s="25">
        <v>11</v>
      </c>
      <c r="AR59" s="25">
        <v>19</v>
      </c>
      <c r="AS59" s="26">
        <f>SUM(AQ59:AR59)</f>
        <v>30</v>
      </c>
      <c r="AT59" s="26">
        <f t="shared" ref="AT59:AU59" si="639">SUM(AN59+AQ59)</f>
        <v>47</v>
      </c>
      <c r="AU59" s="26">
        <f t="shared" si="639"/>
        <v>71</v>
      </c>
      <c r="AV59" s="27">
        <f>SUM(AT59:AU59)</f>
        <v>118</v>
      </c>
      <c r="AW59" s="28">
        <f>Mei!BC59</f>
        <v>25</v>
      </c>
      <c r="AX59" s="28">
        <f>Mei!BD59</f>
        <v>29</v>
      </c>
      <c r="AY59" s="26">
        <f>SUM(AW59:AX59)</f>
        <v>54</v>
      </c>
      <c r="AZ59" s="25">
        <v>5</v>
      </c>
      <c r="BA59" s="25">
        <v>3</v>
      </c>
      <c r="BB59" s="26">
        <f>SUM(AZ59:BA59)</f>
        <v>8</v>
      </c>
      <c r="BC59" s="26">
        <f t="shared" ref="BC59:BD59" si="640">SUM(AW59+AZ59)</f>
        <v>30</v>
      </c>
      <c r="BD59" s="26">
        <f t="shared" si="640"/>
        <v>32</v>
      </c>
      <c r="BE59" s="27">
        <f>SUM(BC59:BD59)</f>
        <v>62</v>
      </c>
      <c r="BF59" s="30">
        <f>Mei!BL59</f>
        <v>30</v>
      </c>
      <c r="BG59" s="26">
        <f>Mei!BM59</f>
        <v>62</v>
      </c>
      <c r="BH59" s="26">
        <f>SUM(BF59:BG59)</f>
        <v>92</v>
      </c>
      <c r="BI59" s="48">
        <v>8</v>
      </c>
      <c r="BJ59" s="46">
        <v>12</v>
      </c>
      <c r="BK59" s="26">
        <f>SUM(BI59:BJ59)</f>
        <v>20</v>
      </c>
      <c r="BL59" s="26">
        <f t="shared" ref="BL59:BM59" si="641">SUM(BF59+BI59)</f>
        <v>38</v>
      </c>
      <c r="BM59" s="26">
        <f t="shared" si="641"/>
        <v>74</v>
      </c>
      <c r="BN59" s="27">
        <f>SUM(BL59:BM59)</f>
        <v>112</v>
      </c>
      <c r="BO59" s="28">
        <f>Mei!BU59</f>
        <v>57</v>
      </c>
      <c r="BP59" s="28">
        <f>Mei!BV59</f>
        <v>51</v>
      </c>
      <c r="BQ59" s="26">
        <f>SUM(BO59:BP59)</f>
        <v>108</v>
      </c>
      <c r="BR59" s="26"/>
      <c r="BS59" s="26"/>
      <c r="BT59" s="26">
        <f>SUM(BR59:BS59)</f>
        <v>0</v>
      </c>
      <c r="BU59" s="26">
        <f t="shared" ref="BU59:BV59" si="642">SUM(BO59+BR59)</f>
        <v>57</v>
      </c>
      <c r="BV59" s="26">
        <f t="shared" si="642"/>
        <v>51</v>
      </c>
      <c r="BW59" s="27">
        <f>SUM(BU59:BV59)</f>
        <v>108</v>
      </c>
      <c r="BX59" s="30">
        <f>Mei!CD59</f>
        <v>441</v>
      </c>
      <c r="BY59" s="26">
        <f>Mei!CE59</f>
        <v>737</v>
      </c>
      <c r="BZ59" s="26">
        <f>SUM(BX59:BY59)</f>
        <v>1178</v>
      </c>
      <c r="CA59" s="25">
        <v>4</v>
      </c>
      <c r="CB59" s="25">
        <v>1</v>
      </c>
      <c r="CC59" s="26">
        <f>SUM(CA59:CB59)</f>
        <v>5</v>
      </c>
      <c r="CD59" s="26">
        <f t="shared" ref="CD59:CE59" si="643">SUM(BX59+CA59)</f>
        <v>445</v>
      </c>
      <c r="CE59" s="26">
        <f t="shared" si="643"/>
        <v>738</v>
      </c>
      <c r="CF59" s="27">
        <f>SUM(CD59:CE59)</f>
        <v>1183</v>
      </c>
      <c r="CG59" s="28">
        <f>Mei!CM59</f>
        <v>9</v>
      </c>
      <c r="CH59" s="28">
        <f>Mei!CN59</f>
        <v>21</v>
      </c>
      <c r="CI59" s="26">
        <f>SUM(CG59:CH59)</f>
        <v>30</v>
      </c>
      <c r="CJ59" s="26"/>
      <c r="CK59" s="26"/>
      <c r="CL59" s="26">
        <f>SUM(CJ59:CK59)</f>
        <v>0</v>
      </c>
      <c r="CM59" s="26">
        <f t="shared" ref="CM59:CN59" si="644">SUM(CG59+CJ59)</f>
        <v>9</v>
      </c>
      <c r="CN59" s="26">
        <f t="shared" si="644"/>
        <v>21</v>
      </c>
      <c r="CO59" s="27">
        <f>SUM(CM59:CN59)</f>
        <v>30</v>
      </c>
      <c r="CP59" s="140">
        <f ca="1">IFERROR(__xludf.DUMMYFUNCTION("importrange(""1DjzFX_5hpKQ32gDJ9cZkaQq64j_m636uVPTHxkMKqWg"",""LAP YANKES!BQ59:BY78"")"),583)</f>
        <v>583</v>
      </c>
      <c r="CQ59" s="32">
        <f ca="1">IFERROR(__xludf.DUMMYFUNCTION("""COMPUTED_VALUE"""),1014)</f>
        <v>1014</v>
      </c>
      <c r="CR59" s="32">
        <f ca="1">IFERROR(__xludf.DUMMYFUNCTION("""COMPUTED_VALUE"""),1597)</f>
        <v>1597</v>
      </c>
      <c r="CS59" s="33">
        <f ca="1">IFERROR(__xludf.DUMMYFUNCTION("""COMPUTED_VALUE"""),16)</f>
        <v>16</v>
      </c>
      <c r="CT59" s="33">
        <f ca="1">IFERROR(__xludf.DUMMYFUNCTION("""COMPUTED_VALUE"""),72)</f>
        <v>72</v>
      </c>
      <c r="CU59" s="33">
        <f ca="1">IFERROR(__xludf.DUMMYFUNCTION("""COMPUTED_VALUE"""),88)</f>
        <v>88</v>
      </c>
      <c r="CV59" s="32">
        <f ca="1">IFERROR(__xludf.DUMMYFUNCTION("""COMPUTED_VALUE"""),599)</f>
        <v>599</v>
      </c>
      <c r="CW59" s="32">
        <f ca="1">IFERROR(__xludf.DUMMYFUNCTION("""COMPUTED_VALUE"""),1086)</f>
        <v>1086</v>
      </c>
      <c r="CX59" s="34">
        <f ca="1">IFERROR(__xludf.DUMMYFUNCTION("""COMPUTED_VALUE"""),1685)</f>
        <v>1685</v>
      </c>
      <c r="CY59" s="28">
        <f>Mei!DE59</f>
        <v>331</v>
      </c>
      <c r="CZ59" s="28">
        <f>Mei!DF59</f>
        <v>555</v>
      </c>
      <c r="DA59" s="26">
        <f>SUM(CY59:CZ59)</f>
        <v>886</v>
      </c>
      <c r="DB59" s="26"/>
      <c r="DC59" s="26"/>
      <c r="DD59" s="26">
        <f>SUM(DB59:DC59)</f>
        <v>0</v>
      </c>
      <c r="DE59" s="26">
        <f t="shared" ref="DE59:DF59" si="645">SUM(CY59+DB59)</f>
        <v>331</v>
      </c>
      <c r="DF59" s="26">
        <f t="shared" si="645"/>
        <v>555</v>
      </c>
      <c r="DG59" s="27">
        <f>SUM(DE59:DF59)</f>
        <v>886</v>
      </c>
      <c r="DH59" s="30">
        <f>Mei!DN59</f>
        <v>49</v>
      </c>
      <c r="DI59" s="26">
        <f>Mei!DO59</f>
        <v>52</v>
      </c>
      <c r="DJ59" s="26">
        <f>SUM(DH59:DI59)</f>
        <v>101</v>
      </c>
      <c r="DK59" s="117">
        <v>16</v>
      </c>
      <c r="DL59" s="118">
        <v>7</v>
      </c>
      <c r="DM59" s="26">
        <f>SUM(DK59:DL59)</f>
        <v>23</v>
      </c>
      <c r="DN59" s="26">
        <f t="shared" ref="DN59:DO59" si="646">SUM(DH59+DK59)</f>
        <v>65</v>
      </c>
      <c r="DO59" s="26">
        <f t="shared" si="646"/>
        <v>59</v>
      </c>
      <c r="DP59" s="27">
        <f>SUM(DN59:DO59)</f>
        <v>124</v>
      </c>
      <c r="DQ59" s="28">
        <f>Mei!DW59</f>
        <v>595</v>
      </c>
      <c r="DR59" s="28">
        <f>Mei!DX59</f>
        <v>883</v>
      </c>
      <c r="DS59" s="25">
        <v>0</v>
      </c>
      <c r="DT59" s="48">
        <v>10</v>
      </c>
      <c r="DU59" s="46">
        <v>23</v>
      </c>
      <c r="DV59" s="26">
        <f>SUM(DT59:DU59)</f>
        <v>33</v>
      </c>
      <c r="DW59" s="26">
        <f t="shared" ref="DW59:DX59" si="647">SUM(DQ59+DT59)</f>
        <v>605</v>
      </c>
      <c r="DX59" s="26">
        <f t="shared" si="647"/>
        <v>906</v>
      </c>
      <c r="DY59" s="27">
        <f>SUM(DW59:DX59)</f>
        <v>1511</v>
      </c>
      <c r="DZ59" s="30">
        <f>Mei!EF59</f>
        <v>161</v>
      </c>
      <c r="EA59" s="26">
        <f>Mei!EG59</f>
        <v>233</v>
      </c>
      <c r="EB59" s="26">
        <f>SUM(DZ59:EA59)</f>
        <v>394</v>
      </c>
      <c r="EC59" s="25">
        <v>3</v>
      </c>
      <c r="ED59" s="26"/>
      <c r="EE59" s="26">
        <f>SUM(EC59:ED59)</f>
        <v>3</v>
      </c>
      <c r="EF59" s="26">
        <f t="shared" ref="EF59:EG59" si="648">SUM(DZ59+EC59)</f>
        <v>164</v>
      </c>
      <c r="EG59" s="26">
        <f t="shared" si="648"/>
        <v>233</v>
      </c>
      <c r="EH59" s="27">
        <f>SUM(EF59:EG59)</f>
        <v>397</v>
      </c>
      <c r="EI59" s="30">
        <f>Mei!EO59</f>
        <v>582</v>
      </c>
      <c r="EJ59" s="26">
        <f>April!EP59</f>
        <v>761</v>
      </c>
      <c r="EK59" s="26">
        <f>SUM(EI59:EJ59)</f>
        <v>1343</v>
      </c>
      <c r="EL59" s="25">
        <v>18</v>
      </c>
      <c r="EM59" s="25">
        <v>25</v>
      </c>
      <c r="EN59" s="26">
        <f>SUM(EL59:EM59)</f>
        <v>43</v>
      </c>
      <c r="EO59" s="26">
        <f t="shared" ref="EO59:EP59" si="649">SUM(EI59+EL59)</f>
        <v>600</v>
      </c>
      <c r="EP59" s="26">
        <f t="shared" si="649"/>
        <v>786</v>
      </c>
      <c r="EQ59" s="27">
        <f>SUM(EO59:EP59)</f>
        <v>1386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24">
        <f>Mei!J60</f>
        <v>0</v>
      </c>
      <c r="E60" s="25">
        <f>Mei!K60</f>
        <v>0</v>
      </c>
      <c r="F60" s="41"/>
      <c r="G60" s="41"/>
      <c r="H60" s="41"/>
      <c r="I60" s="41"/>
      <c r="J60" s="41"/>
      <c r="K60" s="41"/>
      <c r="L60" s="41"/>
      <c r="M60" s="28">
        <f>Mei!S60</f>
        <v>0</v>
      </c>
      <c r="N60" s="26">
        <f>Mei!T60</f>
        <v>0</v>
      </c>
      <c r="O60" s="41"/>
      <c r="P60" s="41"/>
      <c r="Q60" s="41"/>
      <c r="R60" s="41"/>
      <c r="S60" s="41"/>
      <c r="T60" s="41"/>
      <c r="U60" s="41"/>
      <c r="V60" s="28">
        <f>Mei!AB60</f>
        <v>0</v>
      </c>
      <c r="W60" s="28">
        <f>Mei!AC60</f>
        <v>0</v>
      </c>
      <c r="X60" s="41"/>
      <c r="Y60" s="41"/>
      <c r="Z60" s="41"/>
      <c r="AA60" s="41"/>
      <c r="AB60" s="41"/>
      <c r="AC60" s="41"/>
      <c r="AD60" s="41"/>
      <c r="AE60" s="28">
        <f>Mei!AK60</f>
        <v>0</v>
      </c>
      <c r="AF60" s="28">
        <f>Mei!AL60</f>
        <v>0</v>
      </c>
      <c r="AG60" s="41"/>
      <c r="AH60" s="41"/>
      <c r="AI60" s="41"/>
      <c r="AJ60" s="41"/>
      <c r="AK60" s="41"/>
      <c r="AL60" s="41"/>
      <c r="AM60" s="41"/>
      <c r="AN60" s="30">
        <f>Mei!AT60</f>
        <v>0</v>
      </c>
      <c r="AO60" s="26">
        <f>Mei!AU60</f>
        <v>0</v>
      </c>
      <c r="AP60" s="41"/>
      <c r="AQ60" s="41"/>
      <c r="AR60" s="41"/>
      <c r="AS60" s="41"/>
      <c r="AT60" s="41"/>
      <c r="AU60" s="41"/>
      <c r="AV60" s="41"/>
      <c r="AW60" s="28">
        <f>Mei!BC60</f>
        <v>0</v>
      </c>
      <c r="AX60" s="28">
        <f>Mei!BD60</f>
        <v>0</v>
      </c>
      <c r="AY60" s="41"/>
      <c r="AZ60" s="41"/>
      <c r="BA60" s="41"/>
      <c r="BB60" s="41"/>
      <c r="BC60" s="41"/>
      <c r="BD60" s="41"/>
      <c r="BE60" s="41"/>
      <c r="BF60" s="30">
        <f>Mei!BL60</f>
        <v>0</v>
      </c>
      <c r="BG60" s="26">
        <f>Mei!BM60</f>
        <v>0</v>
      </c>
      <c r="BH60" s="41"/>
      <c r="BI60" s="41"/>
      <c r="BJ60" s="41"/>
      <c r="BK60" s="41"/>
      <c r="BL60" s="41"/>
      <c r="BM60" s="41"/>
      <c r="BN60" s="41"/>
      <c r="BO60" s="28">
        <f>Mei!BU60</f>
        <v>0</v>
      </c>
      <c r="BP60" s="28">
        <f>Mei!BV60</f>
        <v>0</v>
      </c>
      <c r="BQ60" s="41"/>
      <c r="BR60" s="41"/>
      <c r="BS60" s="41"/>
      <c r="BT60" s="41"/>
      <c r="BU60" s="41"/>
      <c r="BV60" s="41"/>
      <c r="BW60" s="41"/>
      <c r="BX60" s="30">
        <f>Mei!CD60</f>
        <v>0</v>
      </c>
      <c r="BY60" s="26">
        <f>Mei!CE60</f>
        <v>0</v>
      </c>
      <c r="BZ60" s="41"/>
      <c r="CA60" s="41"/>
      <c r="CB60" s="41"/>
      <c r="CC60" s="41"/>
      <c r="CD60" s="41"/>
      <c r="CE60" s="41"/>
      <c r="CF60" s="41"/>
      <c r="CG60" s="28">
        <f>Mei!CM60</f>
        <v>0</v>
      </c>
      <c r="CH60" s="28">
        <f>Mei!CN60</f>
        <v>0</v>
      </c>
      <c r="CI60" s="41"/>
      <c r="CJ60" s="41"/>
      <c r="CK60" s="41"/>
      <c r="CL60" s="41"/>
      <c r="CM60" s="41"/>
      <c r="CN60" s="41"/>
      <c r="CO60" s="41"/>
      <c r="CP60" s="41"/>
      <c r="CQ60" s="41"/>
      <c r="CR60" s="119"/>
      <c r="CS60" s="119"/>
      <c r="CT60" s="119"/>
      <c r="CU60" s="119"/>
      <c r="CV60" s="119"/>
      <c r="CW60" s="119"/>
      <c r="CX60" s="119"/>
      <c r="CY60" s="28">
        <f>Mei!DE60</f>
        <v>0</v>
      </c>
      <c r="CZ60" s="28">
        <f>Mei!DF60</f>
        <v>0</v>
      </c>
      <c r="DA60" s="41"/>
      <c r="DB60" s="41"/>
      <c r="DC60" s="41"/>
      <c r="DD60" s="41"/>
      <c r="DE60" s="41"/>
      <c r="DF60" s="41"/>
      <c r="DG60" s="41"/>
      <c r="DH60" s="30">
        <f>Mei!DN60</f>
        <v>0</v>
      </c>
      <c r="DI60" s="26">
        <f>Mei!DO60</f>
        <v>0</v>
      </c>
      <c r="DJ60" s="41"/>
      <c r="DK60" s="121"/>
      <c r="DL60" s="121"/>
      <c r="DM60" s="41"/>
      <c r="DN60" s="41"/>
      <c r="DO60" s="41"/>
      <c r="DP60" s="41"/>
      <c r="DQ60" s="28">
        <f>Mei!DW60</f>
        <v>0</v>
      </c>
      <c r="DR60" s="28">
        <f>Mei!DX60</f>
        <v>0</v>
      </c>
      <c r="DS60" s="41"/>
      <c r="DT60" s="41"/>
      <c r="DU60" s="41"/>
      <c r="DV60" s="41"/>
      <c r="DW60" s="41"/>
      <c r="DX60" s="41"/>
      <c r="DY60" s="41"/>
      <c r="DZ60" s="30">
        <f>Mei!EF60</f>
        <v>0</v>
      </c>
      <c r="EA60" s="26">
        <f>Mei!EG60</f>
        <v>0</v>
      </c>
      <c r="EB60" s="41"/>
      <c r="EC60" s="41"/>
      <c r="ED60" s="41"/>
      <c r="EE60" s="41"/>
      <c r="EF60" s="41"/>
      <c r="EG60" s="41"/>
      <c r="EH60" s="41"/>
      <c r="EI60" s="30">
        <f>Mei!EO60</f>
        <v>0</v>
      </c>
      <c r="EJ60" s="26">
        <f>April!EP60</f>
        <v>0</v>
      </c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24">
        <f>Mei!J61</f>
        <v>22</v>
      </c>
      <c r="E61" s="25">
        <f>Mei!K61</f>
        <v>21</v>
      </c>
      <c r="F61" s="26">
        <f t="shared" ref="F61:F69" si="650">SUM(D61:E61)</f>
        <v>43</v>
      </c>
      <c r="G61" s="48">
        <v>1</v>
      </c>
      <c r="H61" s="46">
        <v>8</v>
      </c>
      <c r="I61" s="26">
        <f t="shared" ref="I61:I69" si="651">SUM(G61:H61)</f>
        <v>9</v>
      </c>
      <c r="J61" s="26">
        <f t="shared" ref="J61:K61" si="652">SUM(D61+G61)</f>
        <v>23</v>
      </c>
      <c r="K61" s="26">
        <f t="shared" si="652"/>
        <v>29</v>
      </c>
      <c r="L61" s="27">
        <f t="shared" ref="L61:L69" si="653">SUM(J61:K61)</f>
        <v>52</v>
      </c>
      <c r="M61" s="28">
        <f>Mei!S61</f>
        <v>10</v>
      </c>
      <c r="N61" s="26">
        <f>Mei!T61</f>
        <v>8</v>
      </c>
      <c r="O61" s="26">
        <f t="shared" ref="O61:O69" si="654">SUM(M61:N61)</f>
        <v>18</v>
      </c>
      <c r="P61" s="25">
        <v>1</v>
      </c>
      <c r="Q61" s="25">
        <v>2</v>
      </c>
      <c r="R61" s="26">
        <f t="shared" ref="R61:R69" si="655">SUM(P61:Q61)</f>
        <v>3</v>
      </c>
      <c r="S61" s="26">
        <f t="shared" ref="S61:T61" si="656">SUM(M61+P61)</f>
        <v>11</v>
      </c>
      <c r="T61" s="26">
        <f t="shared" si="656"/>
        <v>10</v>
      </c>
      <c r="U61" s="27">
        <f t="shared" ref="U61:U69" si="657">SUM(S61:T61)</f>
        <v>21</v>
      </c>
      <c r="V61" s="28">
        <f>Mei!AB61</f>
        <v>2</v>
      </c>
      <c r="W61" s="28">
        <f>Mei!AC61</f>
        <v>2</v>
      </c>
      <c r="X61" s="26">
        <f t="shared" ref="X61:X69" si="658">SUM(V61:W61)</f>
        <v>4</v>
      </c>
      <c r="Y61" s="48">
        <v>4</v>
      </c>
      <c r="Z61" s="46">
        <v>2</v>
      </c>
      <c r="AA61" s="26">
        <f t="shared" ref="AA61:AA69" si="659">SUM(Y61:Z61)</f>
        <v>6</v>
      </c>
      <c r="AB61" s="26">
        <f t="shared" ref="AB61:AC61" si="660">SUM(V61+Y61)</f>
        <v>6</v>
      </c>
      <c r="AC61" s="26">
        <f t="shared" si="660"/>
        <v>4</v>
      </c>
      <c r="AD61" s="27">
        <f t="shared" ref="AD61:AD69" si="661">SUM(AB61:AC61)</f>
        <v>10</v>
      </c>
      <c r="AE61" s="28">
        <f>Mei!AK61</f>
        <v>17</v>
      </c>
      <c r="AF61" s="28">
        <f>Mei!AL61</f>
        <v>23</v>
      </c>
      <c r="AG61" s="26">
        <f t="shared" ref="AG61:AG69" si="662">SUM(AE61:AF61)</f>
        <v>40</v>
      </c>
      <c r="AH61" s="25">
        <v>9</v>
      </c>
      <c r="AI61" s="25">
        <v>4</v>
      </c>
      <c r="AJ61" s="26">
        <f t="shared" ref="AJ61:AJ69" si="663">SUM(AH61:AI61)</f>
        <v>13</v>
      </c>
      <c r="AK61" s="26">
        <f t="shared" ref="AK61:AL61" si="664">SUM(AE61+AH61)</f>
        <v>26</v>
      </c>
      <c r="AL61" s="26">
        <f t="shared" si="664"/>
        <v>27</v>
      </c>
      <c r="AM61" s="27">
        <f t="shared" ref="AM61:AM69" si="665">SUM(AK61:AL61)</f>
        <v>53</v>
      </c>
      <c r="AN61" s="30">
        <f>Mei!AT61</f>
        <v>33</v>
      </c>
      <c r="AO61" s="26">
        <f>Mei!AU61</f>
        <v>26</v>
      </c>
      <c r="AP61" s="26">
        <f t="shared" ref="AP61:AP69" si="666">SUM(AN61:AO61)</f>
        <v>59</v>
      </c>
      <c r="AQ61" s="25">
        <v>9</v>
      </c>
      <c r="AR61" s="25">
        <v>10</v>
      </c>
      <c r="AS61" s="26">
        <f t="shared" ref="AS61:AS69" si="667">SUM(AQ61:AR61)</f>
        <v>19</v>
      </c>
      <c r="AT61" s="26">
        <f t="shared" ref="AT61:AU61" si="668">SUM(AN61+AQ61)</f>
        <v>42</v>
      </c>
      <c r="AU61" s="26">
        <f t="shared" si="668"/>
        <v>36</v>
      </c>
      <c r="AV61" s="27">
        <f t="shared" ref="AV61:AV69" si="669">SUM(AT61:AU61)</f>
        <v>78</v>
      </c>
      <c r="AW61" s="28">
        <f>Mei!BC61</f>
        <v>25</v>
      </c>
      <c r="AX61" s="28">
        <f>Mei!BD61</f>
        <v>29</v>
      </c>
      <c r="AY61" s="26">
        <f t="shared" ref="AY61:AY69" si="670">SUM(AW61:AX61)</f>
        <v>54</v>
      </c>
      <c r="AZ61" s="25">
        <v>5</v>
      </c>
      <c r="BA61" s="25">
        <v>3</v>
      </c>
      <c r="BB61" s="26">
        <f t="shared" ref="BB61:BB69" si="671">SUM(AZ61:BA61)</f>
        <v>8</v>
      </c>
      <c r="BC61" s="26">
        <f t="shared" ref="BC61:BD61" si="672">SUM(AW61+AZ61)</f>
        <v>30</v>
      </c>
      <c r="BD61" s="26">
        <f t="shared" si="672"/>
        <v>32</v>
      </c>
      <c r="BE61" s="27">
        <f t="shared" ref="BE61:BE69" si="673">SUM(BC61:BD61)</f>
        <v>62</v>
      </c>
      <c r="BF61" s="30">
        <f>Mei!BL61</f>
        <v>22</v>
      </c>
      <c r="BG61" s="26">
        <f>Mei!BM61</f>
        <v>14</v>
      </c>
      <c r="BH61" s="26">
        <f t="shared" ref="BH61:BH69" si="674">SUM(BF61:BG61)</f>
        <v>36</v>
      </c>
      <c r="BI61" s="48">
        <v>8</v>
      </c>
      <c r="BJ61" s="46">
        <v>4</v>
      </c>
      <c r="BK61" s="26">
        <f t="shared" ref="BK61:BK69" si="675">SUM(BI61:BJ61)</f>
        <v>12</v>
      </c>
      <c r="BL61" s="26">
        <f t="shared" ref="BL61:BM61" si="676">SUM(BF61+BI61)</f>
        <v>30</v>
      </c>
      <c r="BM61" s="26">
        <f t="shared" si="676"/>
        <v>18</v>
      </c>
      <c r="BN61" s="27">
        <f t="shared" ref="BN61:BN69" si="677">SUM(BL61:BM61)</f>
        <v>48</v>
      </c>
      <c r="BO61" s="28">
        <f>Mei!BU61</f>
        <v>10</v>
      </c>
      <c r="BP61" s="28">
        <f>Mei!BV61</f>
        <v>9</v>
      </c>
      <c r="BQ61" s="26">
        <f t="shared" ref="BQ61:BQ69" si="678">SUM(BO61:BP61)</f>
        <v>19</v>
      </c>
      <c r="BR61" s="25">
        <v>4</v>
      </c>
      <c r="BS61" s="25">
        <v>2</v>
      </c>
      <c r="BT61" s="26">
        <f t="shared" ref="BT61:BT69" si="679">SUM(BR61:BS61)</f>
        <v>6</v>
      </c>
      <c r="BU61" s="26">
        <f t="shared" ref="BU61:BV61" si="680">SUM(BO61+BR61)</f>
        <v>14</v>
      </c>
      <c r="BV61" s="26">
        <f t="shared" si="680"/>
        <v>11</v>
      </c>
      <c r="BW61" s="27">
        <f t="shared" ref="BW61:BW69" si="681">SUM(BU61:BV61)</f>
        <v>25</v>
      </c>
      <c r="BX61" s="30">
        <f>Mei!CD61</f>
        <v>3</v>
      </c>
      <c r="BY61" s="26">
        <f>Mei!CE61</f>
        <v>6</v>
      </c>
      <c r="BZ61" s="26">
        <f t="shared" ref="BZ61:BZ69" si="682">SUM(BX61:BY61)</f>
        <v>9</v>
      </c>
      <c r="CA61" s="25">
        <v>1</v>
      </c>
      <c r="CB61" s="25">
        <v>1</v>
      </c>
      <c r="CC61" s="26">
        <f t="shared" ref="CC61:CC69" si="683">SUM(CA61:CB61)</f>
        <v>2</v>
      </c>
      <c r="CD61" s="26">
        <f t="shared" ref="CD61:CE61" si="684">SUM(BX61+CA61)</f>
        <v>4</v>
      </c>
      <c r="CE61" s="26">
        <f t="shared" si="684"/>
        <v>7</v>
      </c>
      <c r="CF61" s="27">
        <f t="shared" ref="CF61:CF69" si="685">SUM(CD61:CE61)</f>
        <v>11</v>
      </c>
      <c r="CG61" s="28">
        <f>Mei!CM61</f>
        <v>11</v>
      </c>
      <c r="CH61" s="28">
        <f>Mei!CN61</f>
        <v>16</v>
      </c>
      <c r="CI61" s="26">
        <f t="shared" ref="CI61:CI69" si="686">SUM(CG61:CH61)</f>
        <v>27</v>
      </c>
      <c r="CJ61" s="25">
        <v>4</v>
      </c>
      <c r="CK61" s="25">
        <v>8</v>
      </c>
      <c r="CL61" s="26">
        <f t="shared" ref="CL61:CL69" si="687">SUM(CJ61:CK61)</f>
        <v>12</v>
      </c>
      <c r="CM61" s="26">
        <f t="shared" ref="CM61:CN61" si="688">SUM(CG61+CJ61)</f>
        <v>15</v>
      </c>
      <c r="CN61" s="26">
        <f t="shared" si="688"/>
        <v>24</v>
      </c>
      <c r="CO61" s="27">
        <f t="shared" ref="CO61:CO69" si="689">SUM(CM61:CN61)</f>
        <v>39</v>
      </c>
      <c r="CP61" s="31">
        <f ca="1">IFERROR(__xludf.DUMMYFUNCTION("""COMPUTED_VALUE"""),42)</f>
        <v>42</v>
      </c>
      <c r="CQ61" s="32">
        <f ca="1">IFERROR(__xludf.DUMMYFUNCTION("""COMPUTED_VALUE"""),45)</f>
        <v>45</v>
      </c>
      <c r="CR61" s="32">
        <f ca="1">IFERROR(__xludf.DUMMYFUNCTION("""COMPUTED_VALUE"""),87)</f>
        <v>87</v>
      </c>
      <c r="CS61" s="33">
        <f ca="1">IFERROR(__xludf.DUMMYFUNCTION("""COMPUTED_VALUE"""),16)</f>
        <v>16</v>
      </c>
      <c r="CT61" s="33">
        <f ca="1">IFERROR(__xludf.DUMMYFUNCTION("""COMPUTED_VALUE"""),12)</f>
        <v>12</v>
      </c>
      <c r="CU61" s="33">
        <f ca="1">IFERROR(__xludf.DUMMYFUNCTION("""COMPUTED_VALUE"""),28)</f>
        <v>28</v>
      </c>
      <c r="CV61" s="32">
        <f ca="1">IFERROR(__xludf.DUMMYFUNCTION("""COMPUTED_VALUE"""),58)</f>
        <v>58</v>
      </c>
      <c r="CW61" s="32">
        <f ca="1">IFERROR(__xludf.DUMMYFUNCTION("""COMPUTED_VALUE"""),57)</f>
        <v>57</v>
      </c>
      <c r="CX61" s="34">
        <f ca="1">IFERROR(__xludf.DUMMYFUNCTION("""COMPUTED_VALUE"""),115)</f>
        <v>115</v>
      </c>
      <c r="CY61" s="28">
        <f>Mei!DE61</f>
        <v>12</v>
      </c>
      <c r="CZ61" s="28">
        <f>Mei!DF61</f>
        <v>12</v>
      </c>
      <c r="DA61" s="26">
        <f t="shared" ref="DA61:DA69" si="690">SUM(CY61:CZ61)</f>
        <v>24</v>
      </c>
      <c r="DB61" s="26"/>
      <c r="DC61" s="26"/>
      <c r="DD61" s="26">
        <f t="shared" ref="DD61:DD69" si="691">SUM(DB61:DC61)</f>
        <v>0</v>
      </c>
      <c r="DE61" s="26">
        <f t="shared" ref="DE61:DF61" si="692">SUM(CY61+DB61)</f>
        <v>12</v>
      </c>
      <c r="DF61" s="26">
        <f t="shared" si="692"/>
        <v>12</v>
      </c>
      <c r="DG61" s="27">
        <f t="shared" ref="DG61:DG69" si="693">SUM(DE61:DF61)</f>
        <v>24</v>
      </c>
      <c r="DH61" s="30">
        <f>Mei!DN61</f>
        <v>10</v>
      </c>
      <c r="DI61" s="26">
        <f>Mei!DO61</f>
        <v>30</v>
      </c>
      <c r="DJ61" s="26">
        <f t="shared" ref="DJ61:DJ62" si="694">SUM(DH61:DI61)</f>
        <v>40</v>
      </c>
      <c r="DK61" s="124">
        <v>1</v>
      </c>
      <c r="DL61" s="125">
        <v>2</v>
      </c>
      <c r="DM61" s="26">
        <f t="shared" ref="DM61:DM69" si="695">SUM(DK61:DL61)</f>
        <v>3</v>
      </c>
      <c r="DN61" s="26">
        <f t="shared" ref="DN61:DO61" si="696">SUM(DH61+DK61)</f>
        <v>11</v>
      </c>
      <c r="DO61" s="26">
        <f t="shared" si="696"/>
        <v>32</v>
      </c>
      <c r="DP61" s="27">
        <f t="shared" ref="DP61:DP69" si="697">SUM(DN61:DO61)</f>
        <v>43</v>
      </c>
      <c r="DQ61" s="28">
        <f>Mei!DW61</f>
        <v>5</v>
      </c>
      <c r="DR61" s="28">
        <f>Mei!DX61</f>
        <v>7</v>
      </c>
      <c r="DS61" s="26">
        <f t="shared" ref="DS61:DS69" si="698">SUM(DQ61:DR61)</f>
        <v>12</v>
      </c>
      <c r="DT61" s="48">
        <v>0</v>
      </c>
      <c r="DU61" s="46">
        <v>2</v>
      </c>
      <c r="DV61" s="26">
        <f t="shared" ref="DV61:DV69" si="699">SUM(DT61:DU61)</f>
        <v>2</v>
      </c>
      <c r="DW61" s="26">
        <f t="shared" ref="DW61:DX61" si="700">SUM(DQ61+DT61)</f>
        <v>5</v>
      </c>
      <c r="DX61" s="26">
        <f t="shared" si="700"/>
        <v>9</v>
      </c>
      <c r="DY61" s="27">
        <f t="shared" ref="DY61:DY69" si="701">SUM(DW61:DX61)</f>
        <v>14</v>
      </c>
      <c r="DZ61" s="30">
        <f>Mei!EF61</f>
        <v>6</v>
      </c>
      <c r="EA61" s="26">
        <f>Mei!EG61</f>
        <v>10</v>
      </c>
      <c r="EB61" s="26">
        <f t="shared" ref="EB61:EB69" si="702">SUM(DZ61:EA61)</f>
        <v>16</v>
      </c>
      <c r="EC61" s="25">
        <v>4</v>
      </c>
      <c r="ED61" s="26"/>
      <c r="EE61" s="26">
        <f t="shared" ref="EE61:EE69" si="703">SUM(EC61:ED61)</f>
        <v>4</v>
      </c>
      <c r="EF61" s="26">
        <f t="shared" ref="EF61:EG61" si="704">SUM(DZ61+EC61)</f>
        <v>10</v>
      </c>
      <c r="EG61" s="26">
        <f t="shared" si="704"/>
        <v>10</v>
      </c>
      <c r="EH61" s="27">
        <f t="shared" ref="EH61:EH69" si="705">SUM(EF61:EG61)</f>
        <v>20</v>
      </c>
      <c r="EI61" s="30">
        <f>Mei!EO61</f>
        <v>14</v>
      </c>
      <c r="EJ61" s="26">
        <f>April!EP61</f>
        <v>16</v>
      </c>
      <c r="EK61" s="26">
        <f t="shared" ref="EK61:EK69" si="706">SUM(EI61:EJ61)</f>
        <v>30</v>
      </c>
      <c r="EL61" s="25">
        <v>4</v>
      </c>
      <c r="EM61" s="25">
        <v>4</v>
      </c>
      <c r="EN61" s="26">
        <f t="shared" ref="EN61:EN69" si="707">SUM(EL61:EM61)</f>
        <v>8</v>
      </c>
      <c r="EO61" s="26">
        <f t="shared" ref="EO61:EP61" si="708">SUM(EI61+EL61)</f>
        <v>18</v>
      </c>
      <c r="EP61" s="26">
        <f t="shared" si="708"/>
        <v>20</v>
      </c>
      <c r="EQ61" s="27">
        <f t="shared" ref="EQ61:EQ69" si="709">SUM(EO61:EP61)</f>
        <v>38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24">
        <f>Mei!J62</f>
        <v>1</v>
      </c>
      <c r="E62" s="25">
        <f>Mei!K62</f>
        <v>1</v>
      </c>
      <c r="F62" s="26">
        <f t="shared" si="650"/>
        <v>2</v>
      </c>
      <c r="G62" s="68">
        <v>0</v>
      </c>
      <c r="H62" s="59">
        <v>0</v>
      </c>
      <c r="I62" s="26">
        <f t="shared" si="651"/>
        <v>0</v>
      </c>
      <c r="J62" s="26">
        <f t="shared" ref="J62:K62" si="710">SUM(D62+G62)</f>
        <v>1</v>
      </c>
      <c r="K62" s="26">
        <f t="shared" si="710"/>
        <v>1</v>
      </c>
      <c r="L62" s="27">
        <f t="shared" si="653"/>
        <v>2</v>
      </c>
      <c r="M62" s="28">
        <f>Mei!S62</f>
        <v>0</v>
      </c>
      <c r="N62" s="26">
        <f>Mei!T62</f>
        <v>0</v>
      </c>
      <c r="O62" s="26">
        <f t="shared" si="654"/>
        <v>0</v>
      </c>
      <c r="P62" s="25">
        <v>0</v>
      </c>
      <c r="Q62" s="25">
        <v>0</v>
      </c>
      <c r="R62" s="26">
        <f t="shared" si="655"/>
        <v>0</v>
      </c>
      <c r="S62" s="26">
        <f t="shared" ref="S62:T62" si="711">SUM(M62+P62)</f>
        <v>0</v>
      </c>
      <c r="T62" s="26">
        <f t="shared" si="711"/>
        <v>0</v>
      </c>
      <c r="U62" s="27">
        <f t="shared" si="657"/>
        <v>0</v>
      </c>
      <c r="V62" s="28">
        <f>Mei!AB62</f>
        <v>0</v>
      </c>
      <c r="W62" s="28">
        <f>Mei!AC62</f>
        <v>0</v>
      </c>
      <c r="X62" s="26">
        <f t="shared" si="658"/>
        <v>0</v>
      </c>
      <c r="Y62" s="26"/>
      <c r="Z62" s="26"/>
      <c r="AA62" s="26">
        <f t="shared" si="659"/>
        <v>0</v>
      </c>
      <c r="AB62" s="26">
        <f t="shared" ref="AB62:AC62" si="712">SUM(V62+Y62)</f>
        <v>0</v>
      </c>
      <c r="AC62" s="26">
        <f t="shared" si="712"/>
        <v>0</v>
      </c>
      <c r="AD62" s="27">
        <f t="shared" si="661"/>
        <v>0</v>
      </c>
      <c r="AE62" s="28">
        <f>Mei!AK62</f>
        <v>0</v>
      </c>
      <c r="AF62" s="28">
        <f>Mei!AL62</f>
        <v>0</v>
      </c>
      <c r="AG62" s="26">
        <f t="shared" si="662"/>
        <v>0</v>
      </c>
      <c r="AH62" s="25">
        <v>0</v>
      </c>
      <c r="AI62" s="25">
        <v>0</v>
      </c>
      <c r="AJ62" s="26">
        <f t="shared" si="663"/>
        <v>0</v>
      </c>
      <c r="AK62" s="26">
        <f t="shared" ref="AK62:AL62" si="713">SUM(AE62+AH62)</f>
        <v>0</v>
      </c>
      <c r="AL62" s="26">
        <f t="shared" si="713"/>
        <v>0</v>
      </c>
      <c r="AM62" s="27">
        <f t="shared" si="665"/>
        <v>0</v>
      </c>
      <c r="AN62" s="30">
        <f>Mei!AT62</f>
        <v>0</v>
      </c>
      <c r="AO62" s="26">
        <f>Mei!AU62</f>
        <v>0</v>
      </c>
      <c r="AP62" s="26">
        <f t="shared" si="666"/>
        <v>0</v>
      </c>
      <c r="AQ62" s="25">
        <v>0</v>
      </c>
      <c r="AR62" s="25">
        <v>0</v>
      </c>
      <c r="AS62" s="26">
        <f t="shared" si="667"/>
        <v>0</v>
      </c>
      <c r="AT62" s="26">
        <f t="shared" ref="AT62:AU62" si="714">SUM(AN62+AQ62)</f>
        <v>0</v>
      </c>
      <c r="AU62" s="26">
        <f t="shared" si="714"/>
        <v>0</v>
      </c>
      <c r="AV62" s="27">
        <f t="shared" si="669"/>
        <v>0</v>
      </c>
      <c r="AW62" s="28">
        <f>Mei!BC62</f>
        <v>0</v>
      </c>
      <c r="AX62" s="28">
        <f>Mei!BD62</f>
        <v>0</v>
      </c>
      <c r="AY62" s="26">
        <f t="shared" si="670"/>
        <v>0</v>
      </c>
      <c r="AZ62" s="25">
        <v>0</v>
      </c>
      <c r="BA62" s="25">
        <v>0</v>
      </c>
      <c r="BB62" s="26">
        <f t="shared" si="671"/>
        <v>0</v>
      </c>
      <c r="BC62" s="26">
        <f t="shared" ref="BC62:BD62" si="715">SUM(AW62+AZ62)</f>
        <v>0</v>
      </c>
      <c r="BD62" s="26">
        <f t="shared" si="715"/>
        <v>0</v>
      </c>
      <c r="BE62" s="27">
        <f t="shared" si="673"/>
        <v>0</v>
      </c>
      <c r="BF62" s="30">
        <f>Mei!BL62</f>
        <v>0</v>
      </c>
      <c r="BG62" s="26">
        <f>Mei!BM62</f>
        <v>0</v>
      </c>
      <c r="BH62" s="26">
        <f t="shared" si="674"/>
        <v>0</v>
      </c>
      <c r="BI62" s="48">
        <v>0</v>
      </c>
      <c r="BJ62" s="46">
        <v>0</v>
      </c>
      <c r="BK62" s="26">
        <f t="shared" si="675"/>
        <v>0</v>
      </c>
      <c r="BL62" s="26">
        <f t="shared" ref="BL62:BM62" si="716">SUM(BF62+BI62)</f>
        <v>0</v>
      </c>
      <c r="BM62" s="26">
        <f t="shared" si="716"/>
        <v>0</v>
      </c>
      <c r="BN62" s="27">
        <f t="shared" si="677"/>
        <v>0</v>
      </c>
      <c r="BO62" s="28">
        <f>Mei!BU62</f>
        <v>0</v>
      </c>
      <c r="BP62" s="28">
        <f>Mei!BV62</f>
        <v>0</v>
      </c>
      <c r="BQ62" s="26">
        <f t="shared" si="678"/>
        <v>0</v>
      </c>
      <c r="BR62" s="25">
        <v>0</v>
      </c>
      <c r="BS62" s="25">
        <v>0</v>
      </c>
      <c r="BT62" s="26">
        <f t="shared" si="679"/>
        <v>0</v>
      </c>
      <c r="BU62" s="26">
        <f t="shared" ref="BU62:BV62" si="717">SUM(BO62+BR62)</f>
        <v>0</v>
      </c>
      <c r="BV62" s="26">
        <f t="shared" si="717"/>
        <v>0</v>
      </c>
      <c r="BW62" s="27">
        <f t="shared" si="681"/>
        <v>0</v>
      </c>
      <c r="BX62" s="30">
        <f>Mei!CD62</f>
        <v>0</v>
      </c>
      <c r="BY62" s="26">
        <f>Mei!CE62</f>
        <v>0</v>
      </c>
      <c r="BZ62" s="26">
        <f t="shared" si="682"/>
        <v>0</v>
      </c>
      <c r="CA62" s="26"/>
      <c r="CB62" s="26"/>
      <c r="CC62" s="26">
        <f t="shared" si="683"/>
        <v>0</v>
      </c>
      <c r="CD62" s="26">
        <f t="shared" ref="CD62:CE62" si="718">SUM(BX62+CA62)</f>
        <v>0</v>
      </c>
      <c r="CE62" s="26">
        <f t="shared" si="718"/>
        <v>0</v>
      </c>
      <c r="CF62" s="27">
        <f t="shared" si="685"/>
        <v>0</v>
      </c>
      <c r="CG62" s="28">
        <f>Mei!CM62</f>
        <v>0</v>
      </c>
      <c r="CH62" s="28">
        <f>Mei!CN62</f>
        <v>0</v>
      </c>
      <c r="CI62" s="26">
        <f t="shared" si="686"/>
        <v>0</v>
      </c>
      <c r="CJ62" s="25">
        <v>0</v>
      </c>
      <c r="CK62" s="25">
        <v>0</v>
      </c>
      <c r="CL62" s="26">
        <f t="shared" si="687"/>
        <v>0</v>
      </c>
      <c r="CM62" s="26">
        <f t="shared" ref="CM62:CN62" si="719">SUM(CG62+CJ62)</f>
        <v>0</v>
      </c>
      <c r="CN62" s="26">
        <f t="shared" si="719"/>
        <v>0</v>
      </c>
      <c r="CO62" s="27">
        <f t="shared" si="689"/>
        <v>0</v>
      </c>
      <c r="CP62" s="31">
        <f ca="1">IFERROR(__xludf.DUMMYFUNCTION("""COMPUTED_VALUE"""),0)</f>
        <v>0</v>
      </c>
      <c r="CQ62" s="32">
        <f ca="1">IFERROR(__xludf.DUMMYFUNCTION("""COMPUTED_VALUE"""),0)</f>
        <v>0</v>
      </c>
      <c r="CR62" s="32">
        <f ca="1">IFERROR(__xludf.DUMMYFUNCTION("""COMPUTED_VALUE"""),0)</f>
        <v>0</v>
      </c>
      <c r="CS62" s="33">
        <f ca="1">IFERROR(__xludf.DUMMYFUNCTION("""COMPUTED_VALUE"""),0)</f>
        <v>0</v>
      </c>
      <c r="CT62" s="33">
        <f ca="1">IFERROR(__xludf.DUMMYFUNCTION("""COMPUTED_VALUE"""),0)</f>
        <v>0</v>
      </c>
      <c r="CU62" s="33">
        <f ca="1">IFERROR(__xludf.DUMMYFUNCTION("""COMPUTED_VALUE"""),0)</f>
        <v>0</v>
      </c>
      <c r="CV62" s="32">
        <f ca="1">IFERROR(__xludf.DUMMYFUNCTION("""COMPUTED_VALUE"""),0)</f>
        <v>0</v>
      </c>
      <c r="CW62" s="32">
        <f ca="1">IFERROR(__xludf.DUMMYFUNCTION("""COMPUTED_VALUE"""),0)</f>
        <v>0</v>
      </c>
      <c r="CX62" s="34">
        <f ca="1">IFERROR(__xludf.DUMMYFUNCTION("""COMPUTED_VALUE"""),0)</f>
        <v>0</v>
      </c>
      <c r="CY62" s="28">
        <f>Mei!DE62</f>
        <v>0</v>
      </c>
      <c r="CZ62" s="28">
        <f>Mei!DF62</f>
        <v>0</v>
      </c>
      <c r="DA62" s="26">
        <f t="shared" si="690"/>
        <v>0</v>
      </c>
      <c r="DB62" s="26"/>
      <c r="DC62" s="26"/>
      <c r="DD62" s="26">
        <f t="shared" si="691"/>
        <v>0</v>
      </c>
      <c r="DE62" s="26">
        <f t="shared" ref="DE62:DF62" si="720">SUM(CY62+DB62)</f>
        <v>0</v>
      </c>
      <c r="DF62" s="26">
        <f t="shared" si="720"/>
        <v>0</v>
      </c>
      <c r="DG62" s="27">
        <f t="shared" si="693"/>
        <v>0</v>
      </c>
      <c r="DH62" s="30">
        <f>Mei!DN62</f>
        <v>1</v>
      </c>
      <c r="DI62" s="26">
        <f>Mei!DO62</f>
        <v>0</v>
      </c>
      <c r="DJ62" s="26">
        <f t="shared" si="694"/>
        <v>1</v>
      </c>
      <c r="DK62" s="124">
        <v>1</v>
      </c>
      <c r="DL62" s="125">
        <v>0</v>
      </c>
      <c r="DM62" s="26">
        <f t="shared" si="695"/>
        <v>1</v>
      </c>
      <c r="DN62" s="26">
        <f t="shared" ref="DN62:DO62" si="721">SUM(DH62+DK62)</f>
        <v>2</v>
      </c>
      <c r="DO62" s="26">
        <f t="shared" si="721"/>
        <v>0</v>
      </c>
      <c r="DP62" s="27">
        <f t="shared" si="697"/>
        <v>2</v>
      </c>
      <c r="DQ62" s="28">
        <f>Mei!DW62</f>
        <v>0</v>
      </c>
      <c r="DR62" s="28">
        <f>Mei!DX62</f>
        <v>0</v>
      </c>
      <c r="DS62" s="26">
        <f t="shared" si="698"/>
        <v>0</v>
      </c>
      <c r="DT62" s="68">
        <v>0</v>
      </c>
      <c r="DU62" s="59">
        <v>0</v>
      </c>
      <c r="DV62" s="26">
        <f t="shared" si="699"/>
        <v>0</v>
      </c>
      <c r="DW62" s="26">
        <f t="shared" ref="DW62:DX62" si="722">SUM(DQ62+DT62)</f>
        <v>0</v>
      </c>
      <c r="DX62" s="26">
        <f t="shared" si="722"/>
        <v>0</v>
      </c>
      <c r="DY62" s="27">
        <f t="shared" si="701"/>
        <v>0</v>
      </c>
      <c r="DZ62" s="30">
        <f>Mei!EF62</f>
        <v>0</v>
      </c>
      <c r="EA62" s="26">
        <f>Mei!EG62</f>
        <v>0</v>
      </c>
      <c r="EB62" s="26">
        <f t="shared" si="702"/>
        <v>0</v>
      </c>
      <c r="EC62" s="26"/>
      <c r="ED62" s="26"/>
      <c r="EE62" s="26">
        <f t="shared" si="703"/>
        <v>0</v>
      </c>
      <c r="EF62" s="26">
        <f t="shared" ref="EF62:EG62" si="723">SUM(DZ62+EC62)</f>
        <v>0</v>
      </c>
      <c r="EG62" s="26">
        <f t="shared" si="723"/>
        <v>0</v>
      </c>
      <c r="EH62" s="27">
        <f t="shared" si="705"/>
        <v>0</v>
      </c>
      <c r="EI62" s="30">
        <f>Mei!EO62</f>
        <v>0</v>
      </c>
      <c r="EJ62" s="26">
        <f>April!EP62</f>
        <v>0</v>
      </c>
      <c r="EK62" s="26">
        <f t="shared" si="706"/>
        <v>0</v>
      </c>
      <c r="EL62" s="26"/>
      <c r="EM62" s="26"/>
      <c r="EN62" s="26">
        <f t="shared" si="707"/>
        <v>0</v>
      </c>
      <c r="EO62" s="26">
        <f t="shared" ref="EO62:EP62" si="724">SUM(EI62+EL62)</f>
        <v>0</v>
      </c>
      <c r="EP62" s="26">
        <f t="shared" si="724"/>
        <v>0</v>
      </c>
      <c r="EQ62" s="27">
        <f t="shared" si="709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24">
        <f>Mei!J63</f>
        <v>0</v>
      </c>
      <c r="E63" s="25">
        <f>Mei!K63</f>
        <v>0</v>
      </c>
      <c r="F63" s="26">
        <f t="shared" si="650"/>
        <v>0</v>
      </c>
      <c r="G63" s="68">
        <v>0</v>
      </c>
      <c r="H63" s="59">
        <v>0</v>
      </c>
      <c r="I63" s="26">
        <f t="shared" si="651"/>
        <v>0</v>
      </c>
      <c r="J63" s="26">
        <f t="shared" ref="J63:K63" si="725">SUM(D63+G63)</f>
        <v>0</v>
      </c>
      <c r="K63" s="26">
        <f t="shared" si="725"/>
        <v>0</v>
      </c>
      <c r="L63" s="27">
        <f t="shared" si="653"/>
        <v>0</v>
      </c>
      <c r="M63" s="28">
        <f>Mei!S63</f>
        <v>0</v>
      </c>
      <c r="N63" s="26">
        <f>Mei!T63</f>
        <v>0</v>
      </c>
      <c r="O63" s="26">
        <f t="shared" si="654"/>
        <v>0</v>
      </c>
      <c r="P63" s="25">
        <v>0</v>
      </c>
      <c r="Q63" s="25">
        <v>0</v>
      </c>
      <c r="R63" s="26">
        <f t="shared" si="655"/>
        <v>0</v>
      </c>
      <c r="S63" s="26">
        <f t="shared" ref="S63:T63" si="726">SUM(M63+P63)</f>
        <v>0</v>
      </c>
      <c r="T63" s="26">
        <f t="shared" si="726"/>
        <v>0</v>
      </c>
      <c r="U63" s="27">
        <f t="shared" si="657"/>
        <v>0</v>
      </c>
      <c r="V63" s="28">
        <f>Mei!AB63</f>
        <v>0</v>
      </c>
      <c r="W63" s="28">
        <f>Mei!AC63</f>
        <v>0</v>
      </c>
      <c r="X63" s="26">
        <f t="shared" si="658"/>
        <v>0</v>
      </c>
      <c r="Y63" s="26"/>
      <c r="Z63" s="26"/>
      <c r="AA63" s="26">
        <f t="shared" si="659"/>
        <v>0</v>
      </c>
      <c r="AB63" s="26">
        <f t="shared" ref="AB63:AC63" si="727">SUM(V63+Y63)</f>
        <v>0</v>
      </c>
      <c r="AC63" s="26">
        <f t="shared" si="727"/>
        <v>0</v>
      </c>
      <c r="AD63" s="27">
        <f t="shared" si="661"/>
        <v>0</v>
      </c>
      <c r="AE63" s="28">
        <f>Mei!AK63</f>
        <v>0</v>
      </c>
      <c r="AF63" s="28">
        <f>Mei!AL63</f>
        <v>0</v>
      </c>
      <c r="AG63" s="26">
        <f t="shared" si="662"/>
        <v>0</v>
      </c>
      <c r="AH63" s="25">
        <v>0</v>
      </c>
      <c r="AI63" s="25">
        <v>0</v>
      </c>
      <c r="AJ63" s="26">
        <f t="shared" si="663"/>
        <v>0</v>
      </c>
      <c r="AK63" s="26">
        <f t="shared" ref="AK63:AL63" si="728">SUM(AE63+AH63)</f>
        <v>0</v>
      </c>
      <c r="AL63" s="26">
        <f t="shared" si="728"/>
        <v>0</v>
      </c>
      <c r="AM63" s="27">
        <f t="shared" si="665"/>
        <v>0</v>
      </c>
      <c r="AN63" s="30">
        <f>Mei!AT63</f>
        <v>0</v>
      </c>
      <c r="AO63" s="26">
        <f>Mei!AU63</f>
        <v>0</v>
      </c>
      <c r="AP63" s="26">
        <f t="shared" si="666"/>
        <v>0</v>
      </c>
      <c r="AQ63" s="25">
        <v>0</v>
      </c>
      <c r="AR63" s="25">
        <v>0</v>
      </c>
      <c r="AS63" s="26">
        <f t="shared" si="667"/>
        <v>0</v>
      </c>
      <c r="AT63" s="26">
        <f t="shared" ref="AT63:AU63" si="729">SUM(AN63+AQ63)</f>
        <v>0</v>
      </c>
      <c r="AU63" s="26">
        <f t="shared" si="729"/>
        <v>0</v>
      </c>
      <c r="AV63" s="27">
        <f t="shared" si="669"/>
        <v>0</v>
      </c>
      <c r="AW63" s="28">
        <f>Mei!BC63</f>
        <v>0</v>
      </c>
      <c r="AX63" s="28">
        <f>Mei!BD63</f>
        <v>0</v>
      </c>
      <c r="AY63" s="26">
        <f t="shared" si="670"/>
        <v>0</v>
      </c>
      <c r="AZ63" s="25">
        <v>0</v>
      </c>
      <c r="BA63" s="25">
        <v>0</v>
      </c>
      <c r="BB63" s="26">
        <f t="shared" si="671"/>
        <v>0</v>
      </c>
      <c r="BC63" s="26">
        <f t="shared" ref="BC63:BD63" si="730">SUM(AW63+AZ63)</f>
        <v>0</v>
      </c>
      <c r="BD63" s="26">
        <f t="shared" si="730"/>
        <v>0</v>
      </c>
      <c r="BE63" s="27">
        <f t="shared" si="673"/>
        <v>0</v>
      </c>
      <c r="BF63" s="30">
        <f>Mei!BL63</f>
        <v>0</v>
      </c>
      <c r="BG63" s="26">
        <f>Mei!BM63</f>
        <v>0</v>
      </c>
      <c r="BH63" s="26">
        <f t="shared" si="674"/>
        <v>0</v>
      </c>
      <c r="BI63" s="48">
        <v>0</v>
      </c>
      <c r="BJ63" s="46">
        <v>0</v>
      </c>
      <c r="BK63" s="26">
        <f t="shared" si="675"/>
        <v>0</v>
      </c>
      <c r="BL63" s="26">
        <f t="shared" ref="BL63:BM63" si="731">SUM(BF63+BI63)</f>
        <v>0</v>
      </c>
      <c r="BM63" s="26">
        <f t="shared" si="731"/>
        <v>0</v>
      </c>
      <c r="BN63" s="27">
        <f t="shared" si="677"/>
        <v>0</v>
      </c>
      <c r="BO63" s="28">
        <f>Mei!BU63</f>
        <v>18</v>
      </c>
      <c r="BP63" s="28">
        <f>Mei!BV63</f>
        <v>39</v>
      </c>
      <c r="BQ63" s="26">
        <f t="shared" si="678"/>
        <v>57</v>
      </c>
      <c r="BR63" s="25">
        <v>0</v>
      </c>
      <c r="BS63" s="25">
        <v>0</v>
      </c>
      <c r="BT63" s="26">
        <f t="shared" si="679"/>
        <v>0</v>
      </c>
      <c r="BU63" s="26">
        <f t="shared" ref="BU63:BV63" si="732">SUM(BO63+BR63)</f>
        <v>18</v>
      </c>
      <c r="BV63" s="26">
        <f t="shared" si="732"/>
        <v>39</v>
      </c>
      <c r="BW63" s="27">
        <f t="shared" si="681"/>
        <v>57</v>
      </c>
      <c r="BX63" s="30">
        <f>Mei!CD63</f>
        <v>191</v>
      </c>
      <c r="BY63" s="26">
        <f>Mei!CE63</f>
        <v>269</v>
      </c>
      <c r="BZ63" s="26">
        <f t="shared" si="682"/>
        <v>460</v>
      </c>
      <c r="CA63" s="25">
        <v>81</v>
      </c>
      <c r="CB63" s="25">
        <v>89</v>
      </c>
      <c r="CC63" s="26">
        <f t="shared" si="683"/>
        <v>170</v>
      </c>
      <c r="CD63" s="26">
        <f t="shared" ref="CD63:CE63" si="733">SUM(BX63+CA63)</f>
        <v>272</v>
      </c>
      <c r="CE63" s="26">
        <f t="shared" si="733"/>
        <v>358</v>
      </c>
      <c r="CF63" s="27">
        <f t="shared" si="685"/>
        <v>630</v>
      </c>
      <c r="CG63" s="28">
        <f>Mei!CM63</f>
        <v>0</v>
      </c>
      <c r="CH63" s="28">
        <f>Mei!CN63</f>
        <v>0</v>
      </c>
      <c r="CI63" s="26">
        <f t="shared" si="686"/>
        <v>0</v>
      </c>
      <c r="CJ63" s="25">
        <v>0</v>
      </c>
      <c r="CK63" s="25">
        <v>0</v>
      </c>
      <c r="CL63" s="26">
        <f t="shared" si="687"/>
        <v>0</v>
      </c>
      <c r="CM63" s="26">
        <f t="shared" ref="CM63:CN63" si="734">SUM(CG63+CJ63)</f>
        <v>0</v>
      </c>
      <c r="CN63" s="26">
        <f t="shared" si="734"/>
        <v>0</v>
      </c>
      <c r="CO63" s="27">
        <f t="shared" si="689"/>
        <v>0</v>
      </c>
      <c r="CP63" s="31">
        <f ca="1">IFERROR(__xludf.DUMMYFUNCTION("""COMPUTED_VALUE"""),0)</f>
        <v>0</v>
      </c>
      <c r="CQ63" s="32">
        <f ca="1">IFERROR(__xludf.DUMMYFUNCTION("""COMPUTED_VALUE"""),0)</f>
        <v>0</v>
      </c>
      <c r="CR63" s="32">
        <f ca="1">IFERROR(__xludf.DUMMYFUNCTION("""COMPUTED_VALUE"""),0)</f>
        <v>0</v>
      </c>
      <c r="CS63" s="33">
        <f ca="1">IFERROR(__xludf.DUMMYFUNCTION("""COMPUTED_VALUE"""),0)</f>
        <v>0</v>
      </c>
      <c r="CT63" s="33">
        <f ca="1">IFERROR(__xludf.DUMMYFUNCTION("""COMPUTED_VALUE"""),0)</f>
        <v>0</v>
      </c>
      <c r="CU63" s="33">
        <f ca="1">IFERROR(__xludf.DUMMYFUNCTION("""COMPUTED_VALUE"""),0)</f>
        <v>0</v>
      </c>
      <c r="CV63" s="32">
        <f ca="1">IFERROR(__xludf.DUMMYFUNCTION("""COMPUTED_VALUE"""),0)</f>
        <v>0</v>
      </c>
      <c r="CW63" s="32">
        <f ca="1">IFERROR(__xludf.DUMMYFUNCTION("""COMPUTED_VALUE"""),0)</f>
        <v>0</v>
      </c>
      <c r="CX63" s="34">
        <f ca="1">IFERROR(__xludf.DUMMYFUNCTION("""COMPUTED_VALUE"""),0)</f>
        <v>0</v>
      </c>
      <c r="CY63" s="28">
        <f>Mei!DE63</f>
        <v>0</v>
      </c>
      <c r="CZ63" s="28">
        <f>Mei!DF63</f>
        <v>0</v>
      </c>
      <c r="DA63" s="26">
        <f t="shared" si="690"/>
        <v>0</v>
      </c>
      <c r="DB63" s="26"/>
      <c r="DC63" s="26"/>
      <c r="DD63" s="26">
        <f t="shared" si="691"/>
        <v>0</v>
      </c>
      <c r="DE63" s="26">
        <f t="shared" ref="DE63:DF63" si="735">SUM(CY63+DB63)</f>
        <v>0</v>
      </c>
      <c r="DF63" s="26">
        <f t="shared" si="735"/>
        <v>0</v>
      </c>
      <c r="DG63" s="27">
        <f t="shared" si="693"/>
        <v>0</v>
      </c>
      <c r="DH63" s="30">
        <f>Mei!DN63</f>
        <v>0</v>
      </c>
      <c r="DI63" s="26">
        <f>Mei!DO63</f>
        <v>0</v>
      </c>
      <c r="DJ63" s="26"/>
      <c r="DK63" s="124"/>
      <c r="DL63" s="125">
        <v>0</v>
      </c>
      <c r="DM63" s="26">
        <f t="shared" si="695"/>
        <v>0</v>
      </c>
      <c r="DN63" s="26">
        <f t="shared" ref="DN63:DO63" si="736">SUM(DH63+DK63)</f>
        <v>0</v>
      </c>
      <c r="DO63" s="26">
        <f t="shared" si="736"/>
        <v>0</v>
      </c>
      <c r="DP63" s="27">
        <f t="shared" si="697"/>
        <v>0</v>
      </c>
      <c r="DQ63" s="39">
        <v>0</v>
      </c>
      <c r="DR63" s="39">
        <v>0</v>
      </c>
      <c r="DS63" s="26">
        <f t="shared" si="698"/>
        <v>0</v>
      </c>
      <c r="DT63" s="68"/>
      <c r="DU63" s="59"/>
      <c r="DV63" s="26">
        <f t="shared" si="699"/>
        <v>0</v>
      </c>
      <c r="DW63" s="26">
        <f t="shared" ref="DW63:DX63" si="737">SUM(DQ63+DT63)</f>
        <v>0</v>
      </c>
      <c r="DX63" s="26">
        <f t="shared" si="737"/>
        <v>0</v>
      </c>
      <c r="DY63" s="27">
        <f t="shared" si="701"/>
        <v>0</v>
      </c>
      <c r="DZ63" s="30">
        <f>Mei!EF63</f>
        <v>0</v>
      </c>
      <c r="EA63" s="26">
        <f>Mei!EG63</f>
        <v>0</v>
      </c>
      <c r="EB63" s="26">
        <f t="shared" si="702"/>
        <v>0</v>
      </c>
      <c r="EC63" s="26"/>
      <c r="ED63" s="26"/>
      <c r="EE63" s="26">
        <f t="shared" si="703"/>
        <v>0</v>
      </c>
      <c r="EF63" s="26">
        <f t="shared" ref="EF63:EG63" si="738">SUM(DZ63+EC63)</f>
        <v>0</v>
      </c>
      <c r="EG63" s="26">
        <f t="shared" si="738"/>
        <v>0</v>
      </c>
      <c r="EH63" s="27">
        <f t="shared" si="705"/>
        <v>0</v>
      </c>
      <c r="EI63" s="30">
        <f>Mei!EO63</f>
        <v>0</v>
      </c>
      <c r="EJ63" s="26">
        <f>April!EP63</f>
        <v>0</v>
      </c>
      <c r="EK63" s="26">
        <f t="shared" si="706"/>
        <v>0</v>
      </c>
      <c r="EL63" s="26"/>
      <c r="EM63" s="26"/>
      <c r="EN63" s="26">
        <f t="shared" si="707"/>
        <v>0</v>
      </c>
      <c r="EO63" s="26">
        <f t="shared" ref="EO63:EP63" si="739">SUM(EI63+EL63)</f>
        <v>0</v>
      </c>
      <c r="EP63" s="26">
        <f t="shared" si="739"/>
        <v>0</v>
      </c>
      <c r="EQ63" s="27">
        <f t="shared" si="709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24">
        <f>Mei!J64</f>
        <v>1</v>
      </c>
      <c r="E64" s="25">
        <f>Mei!K64</f>
        <v>2</v>
      </c>
      <c r="F64" s="26">
        <f t="shared" si="650"/>
        <v>3</v>
      </c>
      <c r="G64" s="68">
        <v>0</v>
      </c>
      <c r="H64" s="59">
        <v>0</v>
      </c>
      <c r="I64" s="26">
        <f t="shared" si="651"/>
        <v>0</v>
      </c>
      <c r="J64" s="26">
        <f t="shared" ref="J64:K64" si="740">SUM(D64+G64)</f>
        <v>1</v>
      </c>
      <c r="K64" s="26">
        <f t="shared" si="740"/>
        <v>2</v>
      </c>
      <c r="L64" s="27">
        <f t="shared" si="653"/>
        <v>3</v>
      </c>
      <c r="M64" s="28">
        <f>Mei!S64</f>
        <v>0</v>
      </c>
      <c r="N64" s="26" t="e">
        <f>Mei!T64</f>
        <v>#VALUE!</v>
      </c>
      <c r="O64" s="26" t="e">
        <f t="shared" si="654"/>
        <v>#VALUE!</v>
      </c>
      <c r="P64" s="25">
        <v>0</v>
      </c>
      <c r="Q64" s="25">
        <v>0</v>
      </c>
      <c r="R64" s="26">
        <f t="shared" si="655"/>
        <v>0</v>
      </c>
      <c r="S64" s="26">
        <f t="shared" ref="S64:T64" si="741">SUM(M64+P64)</f>
        <v>0</v>
      </c>
      <c r="T64" s="26" t="e">
        <f t="shared" si="741"/>
        <v>#VALUE!</v>
      </c>
      <c r="U64" s="27" t="e">
        <f t="shared" si="657"/>
        <v>#VALUE!</v>
      </c>
      <c r="V64" s="28">
        <f>Mei!AB64</f>
        <v>0</v>
      </c>
      <c r="W64" s="28">
        <f>Mei!AC64</f>
        <v>0</v>
      </c>
      <c r="X64" s="26">
        <f t="shared" si="658"/>
        <v>0</v>
      </c>
      <c r="Y64" s="26"/>
      <c r="Z64" s="26"/>
      <c r="AA64" s="26">
        <f t="shared" si="659"/>
        <v>0</v>
      </c>
      <c r="AB64" s="26">
        <f t="shared" ref="AB64:AC64" si="742">SUM(V64+Y64)</f>
        <v>0</v>
      </c>
      <c r="AC64" s="26">
        <f t="shared" si="742"/>
        <v>0</v>
      </c>
      <c r="AD64" s="27">
        <f t="shared" si="661"/>
        <v>0</v>
      </c>
      <c r="AE64" s="28">
        <f>Mei!AK64</f>
        <v>5</v>
      </c>
      <c r="AF64" s="28">
        <f>Mei!AL64</f>
        <v>3</v>
      </c>
      <c r="AG64" s="26">
        <f t="shared" si="662"/>
        <v>8</v>
      </c>
      <c r="AH64" s="25">
        <v>0</v>
      </c>
      <c r="AI64" s="25">
        <v>0</v>
      </c>
      <c r="AJ64" s="26">
        <f t="shared" si="663"/>
        <v>0</v>
      </c>
      <c r="AK64" s="26">
        <f t="shared" ref="AK64:AL64" si="743">SUM(AE64+AH64)</f>
        <v>5</v>
      </c>
      <c r="AL64" s="26">
        <f t="shared" si="743"/>
        <v>3</v>
      </c>
      <c r="AM64" s="27">
        <f t="shared" si="665"/>
        <v>8</v>
      </c>
      <c r="AN64" s="30">
        <f>Mei!AT64</f>
        <v>3</v>
      </c>
      <c r="AO64" s="26">
        <f>Mei!AU64</f>
        <v>26</v>
      </c>
      <c r="AP64" s="26">
        <f t="shared" si="666"/>
        <v>29</v>
      </c>
      <c r="AQ64" s="25">
        <v>2</v>
      </c>
      <c r="AR64" s="25">
        <v>7</v>
      </c>
      <c r="AS64" s="26">
        <f t="shared" si="667"/>
        <v>9</v>
      </c>
      <c r="AT64" s="26">
        <f t="shared" ref="AT64:AU64" si="744">SUM(AN64+AQ64)</f>
        <v>5</v>
      </c>
      <c r="AU64" s="26">
        <f t="shared" si="744"/>
        <v>33</v>
      </c>
      <c r="AV64" s="27">
        <f t="shared" si="669"/>
        <v>38</v>
      </c>
      <c r="AW64" s="28">
        <f>Mei!BC64</f>
        <v>0</v>
      </c>
      <c r="AX64" s="28">
        <f>Mei!BD64</f>
        <v>0</v>
      </c>
      <c r="AY64" s="26">
        <f t="shared" si="670"/>
        <v>0</v>
      </c>
      <c r="AZ64" s="25">
        <v>0</v>
      </c>
      <c r="BA64" s="25">
        <v>0</v>
      </c>
      <c r="BB64" s="26">
        <f t="shared" si="671"/>
        <v>0</v>
      </c>
      <c r="BC64" s="26">
        <f t="shared" ref="BC64:BD64" si="745">SUM(AW64+AZ64)</f>
        <v>0</v>
      </c>
      <c r="BD64" s="26">
        <f t="shared" si="745"/>
        <v>0</v>
      </c>
      <c r="BE64" s="27">
        <f t="shared" si="673"/>
        <v>0</v>
      </c>
      <c r="BF64" s="30">
        <f>Mei!BL64</f>
        <v>8</v>
      </c>
      <c r="BG64" s="26">
        <f>Mei!BM64</f>
        <v>12</v>
      </c>
      <c r="BH64" s="26">
        <f t="shared" si="674"/>
        <v>20</v>
      </c>
      <c r="BI64" s="48">
        <v>0</v>
      </c>
      <c r="BJ64" s="46">
        <v>2</v>
      </c>
      <c r="BK64" s="26">
        <f t="shared" si="675"/>
        <v>2</v>
      </c>
      <c r="BL64" s="26">
        <f t="shared" ref="BL64:BM64" si="746">SUM(BF64+BI64)</f>
        <v>8</v>
      </c>
      <c r="BM64" s="26">
        <f t="shared" si="746"/>
        <v>14</v>
      </c>
      <c r="BN64" s="27">
        <f t="shared" si="677"/>
        <v>22</v>
      </c>
      <c r="BO64" s="28">
        <f>Mei!BU64</f>
        <v>4</v>
      </c>
      <c r="BP64" s="28">
        <f>Mei!BV64</f>
        <v>0</v>
      </c>
      <c r="BQ64" s="26">
        <f t="shared" si="678"/>
        <v>4</v>
      </c>
      <c r="BR64" s="25">
        <v>0</v>
      </c>
      <c r="BS64" s="25">
        <v>0</v>
      </c>
      <c r="BT64" s="26">
        <f t="shared" si="679"/>
        <v>0</v>
      </c>
      <c r="BU64" s="26">
        <f t="shared" ref="BU64:BV64" si="747">SUM(BO64+BR64)</f>
        <v>4</v>
      </c>
      <c r="BV64" s="26">
        <f t="shared" si="747"/>
        <v>0</v>
      </c>
      <c r="BW64" s="27">
        <f t="shared" si="681"/>
        <v>4</v>
      </c>
      <c r="BX64" s="30">
        <f>Mei!CD64</f>
        <v>3</v>
      </c>
      <c r="BY64" s="26">
        <f>Mei!CE64</f>
        <v>1</v>
      </c>
      <c r="BZ64" s="26">
        <f t="shared" si="682"/>
        <v>4</v>
      </c>
      <c r="CA64" s="25">
        <v>1</v>
      </c>
      <c r="CB64" s="25">
        <v>1</v>
      </c>
      <c r="CC64" s="26">
        <f t="shared" si="683"/>
        <v>2</v>
      </c>
      <c r="CD64" s="26">
        <f t="shared" ref="CD64:CE64" si="748">SUM(BX64+CA64)</f>
        <v>4</v>
      </c>
      <c r="CE64" s="26">
        <f t="shared" si="748"/>
        <v>2</v>
      </c>
      <c r="CF64" s="27">
        <f t="shared" si="685"/>
        <v>6</v>
      </c>
      <c r="CG64" s="28">
        <f>Mei!CM64</f>
        <v>0</v>
      </c>
      <c r="CH64" s="28">
        <f>Mei!CN64</f>
        <v>0</v>
      </c>
      <c r="CI64" s="26">
        <f t="shared" si="686"/>
        <v>0</v>
      </c>
      <c r="CJ64" s="25">
        <v>0</v>
      </c>
      <c r="CK64" s="25">
        <v>0</v>
      </c>
      <c r="CL64" s="26">
        <f t="shared" si="687"/>
        <v>0</v>
      </c>
      <c r="CM64" s="26">
        <f t="shared" ref="CM64:CN64" si="749">SUM(CG64+CJ64)</f>
        <v>0</v>
      </c>
      <c r="CN64" s="26">
        <f t="shared" si="749"/>
        <v>0</v>
      </c>
      <c r="CO64" s="27">
        <f t="shared" si="689"/>
        <v>0</v>
      </c>
      <c r="CP64" s="31">
        <f ca="1">IFERROR(__xludf.DUMMYFUNCTION("""COMPUTED_VALUE"""),5)</f>
        <v>5</v>
      </c>
      <c r="CQ64" s="32">
        <f ca="1">IFERROR(__xludf.DUMMYFUNCTION("""COMPUTED_VALUE"""),46)</f>
        <v>46</v>
      </c>
      <c r="CR64" s="32">
        <f ca="1">IFERROR(__xludf.DUMMYFUNCTION("""COMPUTED_VALUE"""),51)</f>
        <v>51</v>
      </c>
      <c r="CS64" s="33">
        <f ca="1">IFERROR(__xludf.DUMMYFUNCTION("""COMPUTED_VALUE"""),0)</f>
        <v>0</v>
      </c>
      <c r="CT64" s="33">
        <f ca="1">IFERROR(__xludf.DUMMYFUNCTION("""COMPUTED_VALUE"""),15)</f>
        <v>15</v>
      </c>
      <c r="CU64" s="33">
        <f ca="1">IFERROR(__xludf.DUMMYFUNCTION("""COMPUTED_VALUE"""),15)</f>
        <v>15</v>
      </c>
      <c r="CV64" s="32">
        <f ca="1">IFERROR(__xludf.DUMMYFUNCTION("""COMPUTED_VALUE"""),5)</f>
        <v>5</v>
      </c>
      <c r="CW64" s="32">
        <f ca="1">IFERROR(__xludf.DUMMYFUNCTION("""COMPUTED_VALUE"""),61)</f>
        <v>61</v>
      </c>
      <c r="CX64" s="34">
        <f ca="1">IFERROR(__xludf.DUMMYFUNCTION("""COMPUTED_VALUE"""),66)</f>
        <v>66</v>
      </c>
      <c r="CY64" s="28">
        <f>Mei!DE64</f>
        <v>1</v>
      </c>
      <c r="CZ64" s="28">
        <f>Mei!DF64</f>
        <v>6</v>
      </c>
      <c r="DA64" s="26">
        <f t="shared" si="690"/>
        <v>7</v>
      </c>
      <c r="DB64" s="26"/>
      <c r="DC64" s="26"/>
      <c r="DD64" s="26">
        <f t="shared" si="691"/>
        <v>0</v>
      </c>
      <c r="DE64" s="26">
        <f t="shared" ref="DE64:DF64" si="750">SUM(CY64+DB64)</f>
        <v>1</v>
      </c>
      <c r="DF64" s="26">
        <f t="shared" si="750"/>
        <v>6</v>
      </c>
      <c r="DG64" s="27">
        <f t="shared" si="693"/>
        <v>7</v>
      </c>
      <c r="DH64" s="30">
        <f>Mei!DN64</f>
        <v>39</v>
      </c>
      <c r="DI64" s="26">
        <f>Mei!DO64</f>
        <v>22</v>
      </c>
      <c r="DJ64" s="26">
        <f t="shared" ref="DJ64:DJ69" si="751">SUM(DH64:DI64)</f>
        <v>61</v>
      </c>
      <c r="DK64" s="124">
        <v>14</v>
      </c>
      <c r="DL64" s="125">
        <v>5</v>
      </c>
      <c r="DM64" s="26">
        <f t="shared" si="695"/>
        <v>19</v>
      </c>
      <c r="DN64" s="26">
        <f t="shared" ref="DN64:DO64" si="752">SUM(DH64+DK64)</f>
        <v>53</v>
      </c>
      <c r="DO64" s="26">
        <f t="shared" si="752"/>
        <v>27</v>
      </c>
      <c r="DP64" s="27">
        <f t="shared" si="697"/>
        <v>80</v>
      </c>
      <c r="DQ64" s="28">
        <f>Mei!DW64</f>
        <v>2</v>
      </c>
      <c r="DR64" s="28">
        <f>Mei!DX64</f>
        <v>1</v>
      </c>
      <c r="DS64" s="26">
        <f t="shared" si="698"/>
        <v>3</v>
      </c>
      <c r="DT64" s="68">
        <v>1</v>
      </c>
      <c r="DU64" s="59">
        <v>0</v>
      </c>
      <c r="DV64" s="26">
        <f t="shared" si="699"/>
        <v>1</v>
      </c>
      <c r="DW64" s="26">
        <f t="shared" ref="DW64:DX64" si="753">SUM(DQ64+DT64)</f>
        <v>3</v>
      </c>
      <c r="DX64" s="26">
        <f t="shared" si="753"/>
        <v>1</v>
      </c>
      <c r="DY64" s="27">
        <f t="shared" si="701"/>
        <v>4</v>
      </c>
      <c r="DZ64" s="30">
        <f>Mei!EF64</f>
        <v>8</v>
      </c>
      <c r="EA64" s="26">
        <f>Mei!EG64</f>
        <v>0</v>
      </c>
      <c r="EB64" s="26">
        <f t="shared" si="702"/>
        <v>8</v>
      </c>
      <c r="EC64" s="26"/>
      <c r="ED64" s="26"/>
      <c r="EE64" s="26">
        <f t="shared" si="703"/>
        <v>0</v>
      </c>
      <c r="EF64" s="26">
        <f t="shared" ref="EF64:EG64" si="754">SUM(DZ64+EC64)</f>
        <v>8</v>
      </c>
      <c r="EG64" s="26">
        <f t="shared" si="754"/>
        <v>0</v>
      </c>
      <c r="EH64" s="27">
        <f t="shared" si="705"/>
        <v>8</v>
      </c>
      <c r="EI64" s="30">
        <f>Mei!EO64</f>
        <v>0</v>
      </c>
      <c r="EJ64" s="26">
        <f>April!EP64</f>
        <v>1</v>
      </c>
      <c r="EK64" s="26">
        <f t="shared" si="706"/>
        <v>1</v>
      </c>
      <c r="EL64" s="26"/>
      <c r="EM64" s="26"/>
      <c r="EN64" s="26">
        <f t="shared" si="707"/>
        <v>0</v>
      </c>
      <c r="EO64" s="26">
        <f t="shared" ref="EO64:EP64" si="755">SUM(EI64+EL64)</f>
        <v>0</v>
      </c>
      <c r="EP64" s="26">
        <f t="shared" si="755"/>
        <v>1</v>
      </c>
      <c r="EQ64" s="27">
        <f t="shared" si="709"/>
        <v>1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24">
        <f>Mei!J65</f>
        <v>0</v>
      </c>
      <c r="E65" s="25">
        <f>Mei!K65</f>
        <v>2</v>
      </c>
      <c r="F65" s="26">
        <f t="shared" si="650"/>
        <v>2</v>
      </c>
      <c r="G65" s="92"/>
      <c r="H65" s="59">
        <v>0</v>
      </c>
      <c r="I65" s="26">
        <f t="shared" si="651"/>
        <v>0</v>
      </c>
      <c r="J65" s="26">
        <f t="shared" ref="J65:K65" si="756">SUM(D65+G65)</f>
        <v>0</v>
      </c>
      <c r="K65" s="26">
        <f t="shared" si="756"/>
        <v>2</v>
      </c>
      <c r="L65" s="27">
        <f t="shared" si="653"/>
        <v>2</v>
      </c>
      <c r="M65" s="28">
        <f>Mei!S65</f>
        <v>0</v>
      </c>
      <c r="N65" s="26">
        <f>Mei!T65</f>
        <v>0</v>
      </c>
      <c r="O65" s="26">
        <f t="shared" si="654"/>
        <v>0</v>
      </c>
      <c r="P65" s="25">
        <v>0</v>
      </c>
      <c r="Q65" s="25">
        <v>0</v>
      </c>
      <c r="R65" s="26">
        <f t="shared" si="655"/>
        <v>0</v>
      </c>
      <c r="S65" s="26">
        <f t="shared" ref="S65:T65" si="757">SUM(M65+P65)</f>
        <v>0</v>
      </c>
      <c r="T65" s="26">
        <f t="shared" si="757"/>
        <v>0</v>
      </c>
      <c r="U65" s="27">
        <f t="shared" si="657"/>
        <v>0</v>
      </c>
      <c r="V65" s="28">
        <f>Mei!AB65</f>
        <v>0</v>
      </c>
      <c r="W65" s="28">
        <f>Mei!AC65</f>
        <v>0</v>
      </c>
      <c r="X65" s="26">
        <f t="shared" si="658"/>
        <v>0</v>
      </c>
      <c r="Y65" s="26"/>
      <c r="Z65" s="26"/>
      <c r="AA65" s="26">
        <f t="shared" si="659"/>
        <v>0</v>
      </c>
      <c r="AB65" s="26">
        <f t="shared" ref="AB65:AC65" si="758">SUM(V65+Y65)</f>
        <v>0</v>
      </c>
      <c r="AC65" s="26">
        <f t="shared" si="758"/>
        <v>0</v>
      </c>
      <c r="AD65" s="27">
        <f t="shared" si="661"/>
        <v>0</v>
      </c>
      <c r="AE65" s="28">
        <f>Mei!AK65</f>
        <v>3</v>
      </c>
      <c r="AF65" s="28">
        <f>Mei!AL65</f>
        <v>2</v>
      </c>
      <c r="AG65" s="26">
        <f t="shared" si="662"/>
        <v>5</v>
      </c>
      <c r="AH65" s="25">
        <v>0</v>
      </c>
      <c r="AI65" s="25">
        <v>0</v>
      </c>
      <c r="AJ65" s="26">
        <f t="shared" si="663"/>
        <v>0</v>
      </c>
      <c r="AK65" s="26">
        <f t="shared" ref="AK65:AL65" si="759">SUM(AE65+AH65)</f>
        <v>3</v>
      </c>
      <c r="AL65" s="26">
        <f t="shared" si="759"/>
        <v>2</v>
      </c>
      <c r="AM65" s="27">
        <f t="shared" si="665"/>
        <v>5</v>
      </c>
      <c r="AN65" s="30">
        <f>Mei!AT65</f>
        <v>3</v>
      </c>
      <c r="AO65" s="26">
        <f>Mei!AU65</f>
        <v>26</v>
      </c>
      <c r="AP65" s="26">
        <f t="shared" si="666"/>
        <v>29</v>
      </c>
      <c r="AQ65" s="25">
        <v>2</v>
      </c>
      <c r="AR65" s="25">
        <v>7</v>
      </c>
      <c r="AS65" s="26">
        <f t="shared" si="667"/>
        <v>9</v>
      </c>
      <c r="AT65" s="26">
        <f t="shared" ref="AT65:AU65" si="760">SUM(AN65+AQ65)</f>
        <v>5</v>
      </c>
      <c r="AU65" s="26">
        <f t="shared" si="760"/>
        <v>33</v>
      </c>
      <c r="AV65" s="27">
        <f t="shared" si="669"/>
        <v>38</v>
      </c>
      <c r="AW65" s="28">
        <f>Mei!BC65</f>
        <v>0</v>
      </c>
      <c r="AX65" s="28">
        <f>Mei!BD65</f>
        <v>0</v>
      </c>
      <c r="AY65" s="26">
        <f t="shared" si="670"/>
        <v>0</v>
      </c>
      <c r="AZ65" s="25">
        <v>0</v>
      </c>
      <c r="BA65" s="25">
        <v>0</v>
      </c>
      <c r="BB65" s="26">
        <f t="shared" si="671"/>
        <v>0</v>
      </c>
      <c r="BC65" s="26">
        <f t="shared" ref="BC65:BD65" si="761">SUM(AW65+AZ65)</f>
        <v>0</v>
      </c>
      <c r="BD65" s="26">
        <f t="shared" si="761"/>
        <v>0</v>
      </c>
      <c r="BE65" s="27">
        <f t="shared" si="673"/>
        <v>0</v>
      </c>
      <c r="BF65" s="30">
        <f>Mei!BL65</f>
        <v>0</v>
      </c>
      <c r="BG65" s="26">
        <f>Mei!BM65</f>
        <v>12</v>
      </c>
      <c r="BH65" s="26">
        <f t="shared" si="674"/>
        <v>12</v>
      </c>
      <c r="BI65" s="60"/>
      <c r="BJ65" s="46">
        <v>2</v>
      </c>
      <c r="BK65" s="26">
        <f t="shared" si="675"/>
        <v>2</v>
      </c>
      <c r="BL65" s="26">
        <f t="shared" ref="BL65:BM65" si="762">SUM(BF65+BI65)</f>
        <v>0</v>
      </c>
      <c r="BM65" s="26">
        <f t="shared" si="762"/>
        <v>14</v>
      </c>
      <c r="BN65" s="27">
        <f t="shared" si="677"/>
        <v>14</v>
      </c>
      <c r="BO65" s="28">
        <f>Mei!BU65</f>
        <v>2</v>
      </c>
      <c r="BP65" s="28">
        <f>Mei!BV65</f>
        <v>0</v>
      </c>
      <c r="BQ65" s="26">
        <f t="shared" si="678"/>
        <v>2</v>
      </c>
      <c r="BR65" s="25">
        <v>0</v>
      </c>
      <c r="BS65" s="25">
        <v>0</v>
      </c>
      <c r="BT65" s="26">
        <f t="shared" si="679"/>
        <v>0</v>
      </c>
      <c r="BU65" s="26">
        <f t="shared" ref="BU65:BV65" si="763">SUM(BO65+BR65)</f>
        <v>2</v>
      </c>
      <c r="BV65" s="26">
        <f t="shared" si="763"/>
        <v>0</v>
      </c>
      <c r="BW65" s="27">
        <f t="shared" si="681"/>
        <v>2</v>
      </c>
      <c r="BX65" s="30">
        <f>Mei!CD65</f>
        <v>0</v>
      </c>
      <c r="BY65" s="26">
        <f>Mei!CE65</f>
        <v>1</v>
      </c>
      <c r="BZ65" s="26">
        <f t="shared" si="682"/>
        <v>1</v>
      </c>
      <c r="CA65" s="26"/>
      <c r="CB65" s="25">
        <v>1</v>
      </c>
      <c r="CC65" s="26">
        <f t="shared" si="683"/>
        <v>1</v>
      </c>
      <c r="CD65" s="26">
        <f t="shared" ref="CD65:CE65" si="764">SUM(BX65+CA65)</f>
        <v>0</v>
      </c>
      <c r="CE65" s="26">
        <f t="shared" si="764"/>
        <v>2</v>
      </c>
      <c r="CF65" s="27">
        <f t="shared" si="685"/>
        <v>2</v>
      </c>
      <c r="CG65" s="28">
        <f>Mei!CM65</f>
        <v>0</v>
      </c>
      <c r="CH65" s="28">
        <f>Mei!CN65</f>
        <v>0</v>
      </c>
      <c r="CI65" s="26">
        <f t="shared" si="686"/>
        <v>0</v>
      </c>
      <c r="CJ65" s="25">
        <v>0</v>
      </c>
      <c r="CK65" s="25">
        <v>0</v>
      </c>
      <c r="CL65" s="26">
        <f t="shared" si="687"/>
        <v>0</v>
      </c>
      <c r="CM65" s="26">
        <f t="shared" ref="CM65:CN65" si="765">SUM(CG65+CJ65)</f>
        <v>0</v>
      </c>
      <c r="CN65" s="26">
        <f t="shared" si="765"/>
        <v>0</v>
      </c>
      <c r="CO65" s="27">
        <f t="shared" si="689"/>
        <v>0</v>
      </c>
      <c r="CP65" s="31"/>
      <c r="CQ65" s="32">
        <f ca="1">IFERROR(__xludf.DUMMYFUNCTION("""COMPUTED_VALUE"""),46)</f>
        <v>46</v>
      </c>
      <c r="CR65" s="32">
        <f ca="1">IFERROR(__xludf.DUMMYFUNCTION("""COMPUTED_VALUE"""),46)</f>
        <v>46</v>
      </c>
      <c r="CS65" s="33"/>
      <c r="CT65" s="33">
        <f ca="1">IFERROR(__xludf.DUMMYFUNCTION("""COMPUTED_VALUE"""),15)</f>
        <v>15</v>
      </c>
      <c r="CU65" s="33">
        <f ca="1">IFERROR(__xludf.DUMMYFUNCTION("""COMPUTED_VALUE"""),15)</f>
        <v>15</v>
      </c>
      <c r="CV65" s="32"/>
      <c r="CW65" s="32">
        <f ca="1">IFERROR(__xludf.DUMMYFUNCTION("""COMPUTED_VALUE"""),61)</f>
        <v>61</v>
      </c>
      <c r="CX65" s="34">
        <f ca="1">IFERROR(__xludf.DUMMYFUNCTION("""COMPUTED_VALUE"""),61)</f>
        <v>61</v>
      </c>
      <c r="CY65" s="28">
        <f>Mei!DE65</f>
        <v>0</v>
      </c>
      <c r="CZ65" s="28">
        <f>Mei!DF65</f>
        <v>5</v>
      </c>
      <c r="DA65" s="26">
        <f t="shared" si="690"/>
        <v>5</v>
      </c>
      <c r="DB65" s="26"/>
      <c r="DC65" s="26"/>
      <c r="DD65" s="26">
        <f t="shared" si="691"/>
        <v>0</v>
      </c>
      <c r="DE65" s="26">
        <f t="shared" ref="DE65:DF65" si="766">SUM(CY65+DB65)</f>
        <v>0</v>
      </c>
      <c r="DF65" s="26">
        <f t="shared" si="766"/>
        <v>5</v>
      </c>
      <c r="DG65" s="27">
        <f t="shared" si="693"/>
        <v>5</v>
      </c>
      <c r="DH65" s="30">
        <f>Mei!DN65</f>
        <v>0</v>
      </c>
      <c r="DI65" s="26">
        <f>Mei!DO65</f>
        <v>22</v>
      </c>
      <c r="DJ65" s="26">
        <f t="shared" si="751"/>
        <v>22</v>
      </c>
      <c r="DK65" s="141"/>
      <c r="DL65" s="67">
        <v>5</v>
      </c>
      <c r="DM65" s="26">
        <f t="shared" si="695"/>
        <v>5</v>
      </c>
      <c r="DN65" s="26">
        <f t="shared" ref="DN65:DO65" si="767">SUM(DH65+DK65)</f>
        <v>0</v>
      </c>
      <c r="DO65" s="26">
        <f t="shared" si="767"/>
        <v>27</v>
      </c>
      <c r="DP65" s="27">
        <f t="shared" si="697"/>
        <v>27</v>
      </c>
      <c r="DQ65" s="28">
        <f>Mei!DW65</f>
        <v>0</v>
      </c>
      <c r="DR65" s="28">
        <f>Mei!DX65</f>
        <v>0</v>
      </c>
      <c r="DS65" s="26">
        <f t="shared" si="698"/>
        <v>0</v>
      </c>
      <c r="DT65" s="92"/>
      <c r="DU65" s="59">
        <v>0</v>
      </c>
      <c r="DV65" s="26">
        <f t="shared" si="699"/>
        <v>0</v>
      </c>
      <c r="DW65" s="26">
        <f t="shared" ref="DW65:DX65" si="768">SUM(DQ65+DT65)</f>
        <v>0</v>
      </c>
      <c r="DX65" s="26">
        <f t="shared" si="768"/>
        <v>0</v>
      </c>
      <c r="DY65" s="27">
        <f t="shared" si="701"/>
        <v>0</v>
      </c>
      <c r="DZ65" s="30">
        <f>Mei!EF65</f>
        <v>0</v>
      </c>
      <c r="EA65" s="26">
        <f>Mei!EG65</f>
        <v>0</v>
      </c>
      <c r="EB65" s="26">
        <f t="shared" si="702"/>
        <v>0</v>
      </c>
      <c r="EC65" s="26"/>
      <c r="ED65" s="26"/>
      <c r="EE65" s="26">
        <f t="shared" si="703"/>
        <v>0</v>
      </c>
      <c r="EF65" s="26">
        <f t="shared" ref="EF65:EG65" si="769">SUM(DZ65+EC65)</f>
        <v>0</v>
      </c>
      <c r="EG65" s="26">
        <f t="shared" si="769"/>
        <v>0</v>
      </c>
      <c r="EH65" s="27">
        <f t="shared" si="705"/>
        <v>0</v>
      </c>
      <c r="EI65" s="30">
        <f>Mei!EO65</f>
        <v>0</v>
      </c>
      <c r="EJ65" s="26">
        <f>April!EP65</f>
        <v>1</v>
      </c>
      <c r="EK65" s="26">
        <f t="shared" si="706"/>
        <v>1</v>
      </c>
      <c r="EL65" s="26"/>
      <c r="EM65" s="26"/>
      <c r="EN65" s="26">
        <f t="shared" si="707"/>
        <v>0</v>
      </c>
      <c r="EO65" s="26">
        <f t="shared" ref="EO65:EP65" si="770">SUM(EI65+EL65)</f>
        <v>0</v>
      </c>
      <c r="EP65" s="26">
        <f t="shared" si="770"/>
        <v>1</v>
      </c>
      <c r="EQ65" s="27">
        <f t="shared" si="709"/>
        <v>1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24">
        <f>Mei!J66</f>
        <v>0</v>
      </c>
      <c r="E66" s="25">
        <f>Mei!K66</f>
        <v>2</v>
      </c>
      <c r="F66" s="26">
        <f t="shared" si="650"/>
        <v>2</v>
      </c>
      <c r="G66" s="92"/>
      <c r="H66" s="59">
        <v>0</v>
      </c>
      <c r="I66" s="26">
        <f t="shared" si="651"/>
        <v>0</v>
      </c>
      <c r="J66" s="26">
        <f t="shared" ref="J66:K66" si="771">SUM(D66+G66)</f>
        <v>0</v>
      </c>
      <c r="K66" s="26">
        <f t="shared" si="771"/>
        <v>2</v>
      </c>
      <c r="L66" s="27">
        <f t="shared" si="653"/>
        <v>2</v>
      </c>
      <c r="M66" s="28">
        <f>Mei!S66</f>
        <v>0</v>
      </c>
      <c r="N66" s="26">
        <f>Mei!T66</f>
        <v>0</v>
      </c>
      <c r="O66" s="26">
        <f t="shared" si="654"/>
        <v>0</v>
      </c>
      <c r="P66" s="25">
        <v>0</v>
      </c>
      <c r="Q66" s="25">
        <v>0</v>
      </c>
      <c r="R66" s="26">
        <f t="shared" si="655"/>
        <v>0</v>
      </c>
      <c r="S66" s="26">
        <f t="shared" ref="S66:T66" si="772">SUM(M66+P66)</f>
        <v>0</v>
      </c>
      <c r="T66" s="26">
        <f t="shared" si="772"/>
        <v>0</v>
      </c>
      <c r="U66" s="27">
        <f t="shared" si="657"/>
        <v>0</v>
      </c>
      <c r="V66" s="28">
        <f>Mei!AB66</f>
        <v>0</v>
      </c>
      <c r="W66" s="28">
        <f>Mei!AC66</f>
        <v>0</v>
      </c>
      <c r="X66" s="26">
        <f t="shared" si="658"/>
        <v>0</v>
      </c>
      <c r="Y66" s="26"/>
      <c r="Z66" s="26"/>
      <c r="AA66" s="26">
        <f t="shared" si="659"/>
        <v>0</v>
      </c>
      <c r="AB66" s="26">
        <f t="shared" ref="AB66:AC66" si="773">SUM(V66+Y66)</f>
        <v>0</v>
      </c>
      <c r="AC66" s="26">
        <f t="shared" si="773"/>
        <v>0</v>
      </c>
      <c r="AD66" s="27">
        <f t="shared" si="661"/>
        <v>0</v>
      </c>
      <c r="AE66" s="28">
        <f>Mei!AK66</f>
        <v>1</v>
      </c>
      <c r="AF66" s="28">
        <f>Mei!AL66</f>
        <v>2</v>
      </c>
      <c r="AG66" s="26">
        <f t="shared" si="662"/>
        <v>3</v>
      </c>
      <c r="AH66" s="25">
        <v>0</v>
      </c>
      <c r="AI66" s="25">
        <v>0</v>
      </c>
      <c r="AJ66" s="26">
        <f t="shared" si="663"/>
        <v>0</v>
      </c>
      <c r="AK66" s="26">
        <f t="shared" ref="AK66:AL66" si="774">SUM(AE66+AH66)</f>
        <v>1</v>
      </c>
      <c r="AL66" s="26">
        <f t="shared" si="774"/>
        <v>2</v>
      </c>
      <c r="AM66" s="27">
        <f t="shared" si="665"/>
        <v>3</v>
      </c>
      <c r="AN66" s="30">
        <f>Mei!AT66</f>
        <v>3</v>
      </c>
      <c r="AO66" s="26">
        <f>Mei!AU66</f>
        <v>26</v>
      </c>
      <c r="AP66" s="26">
        <f t="shared" si="666"/>
        <v>29</v>
      </c>
      <c r="AQ66" s="25">
        <v>2</v>
      </c>
      <c r="AR66" s="25">
        <v>7</v>
      </c>
      <c r="AS66" s="26">
        <f t="shared" si="667"/>
        <v>9</v>
      </c>
      <c r="AT66" s="26">
        <f t="shared" ref="AT66:AU66" si="775">SUM(AN66+AQ66)</f>
        <v>5</v>
      </c>
      <c r="AU66" s="26">
        <f t="shared" si="775"/>
        <v>33</v>
      </c>
      <c r="AV66" s="27">
        <f t="shared" si="669"/>
        <v>38</v>
      </c>
      <c r="AW66" s="28">
        <f>Mei!BC66</f>
        <v>0</v>
      </c>
      <c r="AX66" s="28">
        <f>Mei!BD66</f>
        <v>0</v>
      </c>
      <c r="AY66" s="26">
        <f t="shared" si="670"/>
        <v>0</v>
      </c>
      <c r="AZ66" s="25">
        <v>0</v>
      </c>
      <c r="BA66" s="25">
        <v>0</v>
      </c>
      <c r="BB66" s="26">
        <f t="shared" si="671"/>
        <v>0</v>
      </c>
      <c r="BC66" s="26">
        <f t="shared" ref="BC66:BD66" si="776">SUM(AW66+AZ66)</f>
        <v>0</v>
      </c>
      <c r="BD66" s="26">
        <f t="shared" si="776"/>
        <v>0</v>
      </c>
      <c r="BE66" s="27">
        <f t="shared" si="673"/>
        <v>0</v>
      </c>
      <c r="BF66" s="30">
        <f>Mei!BL66</f>
        <v>0</v>
      </c>
      <c r="BG66" s="26">
        <f>Mei!BM66</f>
        <v>12</v>
      </c>
      <c r="BH66" s="26">
        <f t="shared" si="674"/>
        <v>12</v>
      </c>
      <c r="BI66" s="60"/>
      <c r="BJ66" s="46">
        <v>2</v>
      </c>
      <c r="BK66" s="26">
        <f t="shared" si="675"/>
        <v>2</v>
      </c>
      <c r="BL66" s="26">
        <f t="shared" ref="BL66:BM66" si="777">SUM(BF66+BI66)</f>
        <v>0</v>
      </c>
      <c r="BM66" s="26">
        <f t="shared" si="777"/>
        <v>14</v>
      </c>
      <c r="BN66" s="27">
        <f t="shared" si="677"/>
        <v>14</v>
      </c>
      <c r="BO66" s="28">
        <f>Mei!BU66</f>
        <v>0</v>
      </c>
      <c r="BP66" s="28">
        <f>Mei!BV66</f>
        <v>0</v>
      </c>
      <c r="BQ66" s="26">
        <f t="shared" si="678"/>
        <v>0</v>
      </c>
      <c r="BR66" s="25">
        <v>0</v>
      </c>
      <c r="BS66" s="25">
        <v>0</v>
      </c>
      <c r="BT66" s="26">
        <f t="shared" si="679"/>
        <v>0</v>
      </c>
      <c r="BU66" s="26">
        <f t="shared" ref="BU66:BV66" si="778">SUM(BO66+BR66)</f>
        <v>0</v>
      </c>
      <c r="BV66" s="26">
        <f t="shared" si="778"/>
        <v>0</v>
      </c>
      <c r="BW66" s="27">
        <f t="shared" si="681"/>
        <v>0</v>
      </c>
      <c r="BX66" s="30">
        <f>Mei!CD66</f>
        <v>0</v>
      </c>
      <c r="BY66" s="26">
        <f>Mei!CE66</f>
        <v>1</v>
      </c>
      <c r="BZ66" s="26">
        <f t="shared" si="682"/>
        <v>1</v>
      </c>
      <c r="CA66" s="26"/>
      <c r="CB66" s="25">
        <v>1</v>
      </c>
      <c r="CC66" s="26">
        <f t="shared" si="683"/>
        <v>1</v>
      </c>
      <c r="CD66" s="26">
        <f t="shared" ref="CD66:CE66" si="779">SUM(BX66+CA66)</f>
        <v>0</v>
      </c>
      <c r="CE66" s="26">
        <f t="shared" si="779"/>
        <v>2</v>
      </c>
      <c r="CF66" s="27">
        <f t="shared" si="685"/>
        <v>2</v>
      </c>
      <c r="CG66" s="28">
        <f>Mei!CM66</f>
        <v>0</v>
      </c>
      <c r="CH66" s="28">
        <f>Mei!CN66</f>
        <v>0</v>
      </c>
      <c r="CI66" s="26">
        <f t="shared" si="686"/>
        <v>0</v>
      </c>
      <c r="CJ66" s="25">
        <v>0</v>
      </c>
      <c r="CK66" s="25">
        <v>0</v>
      </c>
      <c r="CL66" s="26">
        <f t="shared" si="687"/>
        <v>0</v>
      </c>
      <c r="CM66" s="26">
        <f t="shared" ref="CM66:CN66" si="780">SUM(CG66+CJ66)</f>
        <v>0</v>
      </c>
      <c r="CN66" s="26">
        <f t="shared" si="780"/>
        <v>0</v>
      </c>
      <c r="CO66" s="27">
        <f t="shared" si="689"/>
        <v>0</v>
      </c>
      <c r="CP66" s="31"/>
      <c r="CQ66" s="32">
        <f ca="1">IFERROR(__xludf.DUMMYFUNCTION("""COMPUTED_VALUE"""),46)</f>
        <v>46</v>
      </c>
      <c r="CR66" s="32">
        <f ca="1">IFERROR(__xludf.DUMMYFUNCTION("""COMPUTED_VALUE"""),46)</f>
        <v>46</v>
      </c>
      <c r="CS66" s="33"/>
      <c r="CT66" s="33">
        <f ca="1">IFERROR(__xludf.DUMMYFUNCTION("""COMPUTED_VALUE"""),15)</f>
        <v>15</v>
      </c>
      <c r="CU66" s="33">
        <f ca="1">IFERROR(__xludf.DUMMYFUNCTION("""COMPUTED_VALUE"""),15)</f>
        <v>15</v>
      </c>
      <c r="CV66" s="32"/>
      <c r="CW66" s="32">
        <f ca="1">IFERROR(__xludf.DUMMYFUNCTION("""COMPUTED_VALUE"""),61)</f>
        <v>61</v>
      </c>
      <c r="CX66" s="34">
        <f ca="1">IFERROR(__xludf.DUMMYFUNCTION("""COMPUTED_VALUE"""),61)</f>
        <v>61</v>
      </c>
      <c r="CY66" s="28">
        <f>Mei!DE66</f>
        <v>0</v>
      </c>
      <c r="CZ66" s="28">
        <f>Mei!DF66</f>
        <v>7</v>
      </c>
      <c r="DA66" s="26">
        <f t="shared" si="690"/>
        <v>7</v>
      </c>
      <c r="DB66" s="26"/>
      <c r="DC66" s="26"/>
      <c r="DD66" s="26">
        <f t="shared" si="691"/>
        <v>0</v>
      </c>
      <c r="DE66" s="26">
        <f t="shared" ref="DE66:DF66" si="781">SUM(CY66+DB66)</f>
        <v>0</v>
      </c>
      <c r="DF66" s="26">
        <f t="shared" si="781"/>
        <v>7</v>
      </c>
      <c r="DG66" s="27">
        <f t="shared" si="693"/>
        <v>7</v>
      </c>
      <c r="DH66" s="30">
        <f>Mei!DN66</f>
        <v>0</v>
      </c>
      <c r="DI66" s="26">
        <f>Mei!DO66</f>
        <v>22</v>
      </c>
      <c r="DJ66" s="26">
        <f t="shared" si="751"/>
        <v>22</v>
      </c>
      <c r="DK66" s="142"/>
      <c r="DL66" s="67">
        <v>5</v>
      </c>
      <c r="DM66" s="26">
        <f t="shared" si="695"/>
        <v>5</v>
      </c>
      <c r="DN66" s="26">
        <f t="shared" ref="DN66:DO66" si="782">SUM(DH66+DK66)</f>
        <v>0</v>
      </c>
      <c r="DO66" s="26">
        <f t="shared" si="782"/>
        <v>27</v>
      </c>
      <c r="DP66" s="27">
        <f t="shared" si="697"/>
        <v>27</v>
      </c>
      <c r="DQ66" s="28">
        <f>Mei!DW66</f>
        <v>0</v>
      </c>
      <c r="DR66" s="28">
        <f>Mei!DX66</f>
        <v>0</v>
      </c>
      <c r="DS66" s="26">
        <f t="shared" si="698"/>
        <v>0</v>
      </c>
      <c r="DT66" s="92"/>
      <c r="DU66" s="59">
        <v>0</v>
      </c>
      <c r="DV66" s="26">
        <f t="shared" si="699"/>
        <v>0</v>
      </c>
      <c r="DW66" s="26">
        <f t="shared" ref="DW66:DX66" si="783">SUM(DQ66+DT66)</f>
        <v>0</v>
      </c>
      <c r="DX66" s="26">
        <f t="shared" si="783"/>
        <v>0</v>
      </c>
      <c r="DY66" s="27">
        <f t="shared" si="701"/>
        <v>0</v>
      </c>
      <c r="DZ66" s="30">
        <f>Mei!EF66</f>
        <v>0</v>
      </c>
      <c r="EA66" s="26">
        <f>Mei!EG66</f>
        <v>0</v>
      </c>
      <c r="EB66" s="26">
        <f t="shared" si="702"/>
        <v>0</v>
      </c>
      <c r="EC66" s="26"/>
      <c r="ED66" s="26"/>
      <c r="EE66" s="26">
        <f t="shared" si="703"/>
        <v>0</v>
      </c>
      <c r="EF66" s="26">
        <f t="shared" ref="EF66:EG66" si="784">SUM(DZ66+EC66)</f>
        <v>0</v>
      </c>
      <c r="EG66" s="26">
        <f t="shared" si="784"/>
        <v>0</v>
      </c>
      <c r="EH66" s="27">
        <f t="shared" si="705"/>
        <v>0</v>
      </c>
      <c r="EI66" s="30">
        <f>Mei!EO66</f>
        <v>0</v>
      </c>
      <c r="EJ66" s="26">
        <f>April!EP66</f>
        <v>1</v>
      </c>
      <c r="EK66" s="26">
        <f t="shared" si="706"/>
        <v>1</v>
      </c>
      <c r="EL66" s="26"/>
      <c r="EM66" s="26"/>
      <c r="EN66" s="26">
        <f t="shared" si="707"/>
        <v>0</v>
      </c>
      <c r="EO66" s="26">
        <f t="shared" ref="EO66:EP66" si="785">SUM(EI66+EL66)</f>
        <v>0</v>
      </c>
      <c r="EP66" s="26">
        <f t="shared" si="785"/>
        <v>1</v>
      </c>
      <c r="EQ66" s="27">
        <f t="shared" si="709"/>
        <v>1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24">
        <f>Mei!J67</f>
        <v>0</v>
      </c>
      <c r="E67" s="25">
        <f>Mei!K67</f>
        <v>2</v>
      </c>
      <c r="F67" s="26">
        <f t="shared" si="650"/>
        <v>2</v>
      </c>
      <c r="G67" s="92"/>
      <c r="H67" s="59">
        <v>0</v>
      </c>
      <c r="I67" s="26">
        <f t="shared" si="651"/>
        <v>0</v>
      </c>
      <c r="J67" s="26">
        <f t="shared" ref="J67:K67" si="786">SUM(D67+G67)</f>
        <v>0</v>
      </c>
      <c r="K67" s="26">
        <f t="shared" si="786"/>
        <v>2</v>
      </c>
      <c r="L67" s="27">
        <f t="shared" si="653"/>
        <v>2</v>
      </c>
      <c r="M67" s="28">
        <f>Mei!S67</f>
        <v>0</v>
      </c>
      <c r="N67" s="26">
        <f>Mei!T67</f>
        <v>0</v>
      </c>
      <c r="O67" s="26">
        <f t="shared" si="654"/>
        <v>0</v>
      </c>
      <c r="P67" s="25">
        <v>0</v>
      </c>
      <c r="Q67" s="25">
        <v>0</v>
      </c>
      <c r="R67" s="26">
        <f t="shared" si="655"/>
        <v>0</v>
      </c>
      <c r="S67" s="26">
        <f t="shared" ref="S67:T67" si="787">SUM(M67+P67)</f>
        <v>0</v>
      </c>
      <c r="T67" s="26">
        <f t="shared" si="787"/>
        <v>0</v>
      </c>
      <c r="U67" s="27">
        <f t="shared" si="657"/>
        <v>0</v>
      </c>
      <c r="V67" s="28">
        <f>Mei!AB67</f>
        <v>0</v>
      </c>
      <c r="W67" s="28">
        <f>Mei!AC67</f>
        <v>0</v>
      </c>
      <c r="X67" s="26">
        <f t="shared" si="658"/>
        <v>0</v>
      </c>
      <c r="Y67" s="26"/>
      <c r="Z67" s="26"/>
      <c r="AA67" s="26">
        <f t="shared" si="659"/>
        <v>0</v>
      </c>
      <c r="AB67" s="26">
        <f t="shared" ref="AB67:AC67" si="788">SUM(V67+Y67)</f>
        <v>0</v>
      </c>
      <c r="AC67" s="26">
        <f t="shared" si="788"/>
        <v>0</v>
      </c>
      <c r="AD67" s="27">
        <f t="shared" si="661"/>
        <v>0</v>
      </c>
      <c r="AE67" s="28">
        <f>Mei!AK67</f>
        <v>1</v>
      </c>
      <c r="AF67" s="28">
        <f>Mei!AL67</f>
        <v>2</v>
      </c>
      <c r="AG67" s="26">
        <f t="shared" si="662"/>
        <v>3</v>
      </c>
      <c r="AH67" s="25">
        <v>0</v>
      </c>
      <c r="AI67" s="25">
        <v>0</v>
      </c>
      <c r="AJ67" s="26">
        <f t="shared" si="663"/>
        <v>0</v>
      </c>
      <c r="AK67" s="26">
        <f t="shared" ref="AK67:AL67" si="789">SUM(AE67+AH67)</f>
        <v>1</v>
      </c>
      <c r="AL67" s="26">
        <f t="shared" si="789"/>
        <v>2</v>
      </c>
      <c r="AM67" s="27">
        <f t="shared" si="665"/>
        <v>3</v>
      </c>
      <c r="AN67" s="30">
        <f>Mei!AT67</f>
        <v>3</v>
      </c>
      <c r="AO67" s="26">
        <f>Mei!AU67</f>
        <v>26</v>
      </c>
      <c r="AP67" s="26">
        <f t="shared" si="666"/>
        <v>29</v>
      </c>
      <c r="AQ67" s="25">
        <v>2</v>
      </c>
      <c r="AR67" s="25">
        <v>7</v>
      </c>
      <c r="AS67" s="26">
        <f t="shared" si="667"/>
        <v>9</v>
      </c>
      <c r="AT67" s="26">
        <f t="shared" ref="AT67:AU67" si="790">SUM(AN67+AQ67)</f>
        <v>5</v>
      </c>
      <c r="AU67" s="26">
        <f t="shared" si="790"/>
        <v>33</v>
      </c>
      <c r="AV67" s="27">
        <f t="shared" si="669"/>
        <v>38</v>
      </c>
      <c r="AW67" s="28">
        <f>Mei!BC67</f>
        <v>0</v>
      </c>
      <c r="AX67" s="28">
        <f>Mei!BD67</f>
        <v>0</v>
      </c>
      <c r="AY67" s="26">
        <f t="shared" si="670"/>
        <v>0</v>
      </c>
      <c r="AZ67" s="25">
        <v>0</v>
      </c>
      <c r="BA67" s="25">
        <v>0</v>
      </c>
      <c r="BB67" s="26">
        <f t="shared" si="671"/>
        <v>0</v>
      </c>
      <c r="BC67" s="26">
        <f t="shared" ref="BC67:BD67" si="791">SUM(AW67+AZ67)</f>
        <v>0</v>
      </c>
      <c r="BD67" s="26">
        <f t="shared" si="791"/>
        <v>0</v>
      </c>
      <c r="BE67" s="27">
        <f t="shared" si="673"/>
        <v>0</v>
      </c>
      <c r="BF67" s="30">
        <f>Mei!BL67</f>
        <v>0</v>
      </c>
      <c r="BG67" s="26">
        <f>Mei!BM67</f>
        <v>12</v>
      </c>
      <c r="BH67" s="26">
        <f t="shared" si="674"/>
        <v>12</v>
      </c>
      <c r="BI67" s="60"/>
      <c r="BJ67" s="46">
        <v>2</v>
      </c>
      <c r="BK67" s="26">
        <f t="shared" si="675"/>
        <v>2</v>
      </c>
      <c r="BL67" s="26">
        <f t="shared" ref="BL67:BM67" si="792">SUM(BF67+BI67)</f>
        <v>0</v>
      </c>
      <c r="BM67" s="26">
        <f t="shared" si="792"/>
        <v>14</v>
      </c>
      <c r="BN67" s="27">
        <f t="shared" si="677"/>
        <v>14</v>
      </c>
      <c r="BO67" s="28">
        <f>Mei!BU67</f>
        <v>0</v>
      </c>
      <c r="BP67" s="28">
        <f>Mei!BV67</f>
        <v>0</v>
      </c>
      <c r="BQ67" s="26">
        <f t="shared" si="678"/>
        <v>0</v>
      </c>
      <c r="BR67" s="25">
        <v>0</v>
      </c>
      <c r="BS67" s="25">
        <v>0</v>
      </c>
      <c r="BT67" s="26">
        <f t="shared" si="679"/>
        <v>0</v>
      </c>
      <c r="BU67" s="26">
        <f t="shared" ref="BU67:BV67" si="793">SUM(BO67+BR67)</f>
        <v>0</v>
      </c>
      <c r="BV67" s="26">
        <f t="shared" si="793"/>
        <v>0</v>
      </c>
      <c r="BW67" s="27">
        <f t="shared" si="681"/>
        <v>0</v>
      </c>
      <c r="BX67" s="30">
        <f>Mei!CD67</f>
        <v>0</v>
      </c>
      <c r="BY67" s="26">
        <f>Mei!CE67</f>
        <v>1</v>
      </c>
      <c r="BZ67" s="26">
        <f t="shared" si="682"/>
        <v>1</v>
      </c>
      <c r="CA67" s="26"/>
      <c r="CB67" s="25">
        <v>1</v>
      </c>
      <c r="CC67" s="26">
        <f t="shared" si="683"/>
        <v>1</v>
      </c>
      <c r="CD67" s="26">
        <f t="shared" ref="CD67:CE67" si="794">SUM(BX67+CA67)</f>
        <v>0</v>
      </c>
      <c r="CE67" s="26">
        <f t="shared" si="794"/>
        <v>2</v>
      </c>
      <c r="CF67" s="27">
        <f t="shared" si="685"/>
        <v>2</v>
      </c>
      <c r="CG67" s="28">
        <f>Mei!CM67</f>
        <v>0</v>
      </c>
      <c r="CH67" s="28">
        <f>Mei!CN67</f>
        <v>0</v>
      </c>
      <c r="CI67" s="26">
        <f t="shared" si="686"/>
        <v>0</v>
      </c>
      <c r="CJ67" s="25">
        <v>0</v>
      </c>
      <c r="CK67" s="25">
        <v>0</v>
      </c>
      <c r="CL67" s="26">
        <f t="shared" si="687"/>
        <v>0</v>
      </c>
      <c r="CM67" s="26">
        <f t="shared" ref="CM67:CN67" si="795">SUM(CG67+CJ67)</f>
        <v>0</v>
      </c>
      <c r="CN67" s="26">
        <f t="shared" si="795"/>
        <v>0</v>
      </c>
      <c r="CO67" s="27">
        <f t="shared" si="689"/>
        <v>0</v>
      </c>
      <c r="CP67" s="31"/>
      <c r="CQ67" s="32">
        <f ca="1">IFERROR(__xludf.DUMMYFUNCTION("""COMPUTED_VALUE"""),46)</f>
        <v>46</v>
      </c>
      <c r="CR67" s="32">
        <f ca="1">IFERROR(__xludf.DUMMYFUNCTION("""COMPUTED_VALUE"""),46)</f>
        <v>46</v>
      </c>
      <c r="CS67" s="33"/>
      <c r="CT67" s="33">
        <f ca="1">IFERROR(__xludf.DUMMYFUNCTION("""COMPUTED_VALUE"""),15)</f>
        <v>15</v>
      </c>
      <c r="CU67" s="33">
        <f ca="1">IFERROR(__xludf.DUMMYFUNCTION("""COMPUTED_VALUE"""),15)</f>
        <v>15</v>
      </c>
      <c r="CV67" s="32"/>
      <c r="CW67" s="32">
        <f ca="1">IFERROR(__xludf.DUMMYFUNCTION("""COMPUTED_VALUE"""),61)</f>
        <v>61</v>
      </c>
      <c r="CX67" s="34">
        <f ca="1">IFERROR(__xludf.DUMMYFUNCTION("""COMPUTED_VALUE"""),61)</f>
        <v>61</v>
      </c>
      <c r="CY67" s="28">
        <f>Mei!DE67</f>
        <v>0</v>
      </c>
      <c r="CZ67" s="28">
        <f>Mei!DF67</f>
        <v>5</v>
      </c>
      <c r="DA67" s="26">
        <f t="shared" si="690"/>
        <v>5</v>
      </c>
      <c r="DB67" s="26"/>
      <c r="DC67" s="26"/>
      <c r="DD67" s="26">
        <f t="shared" si="691"/>
        <v>0</v>
      </c>
      <c r="DE67" s="26">
        <f t="shared" ref="DE67:DF67" si="796">SUM(CY67+DB67)</f>
        <v>0</v>
      </c>
      <c r="DF67" s="26">
        <f t="shared" si="796"/>
        <v>5</v>
      </c>
      <c r="DG67" s="27">
        <f t="shared" si="693"/>
        <v>5</v>
      </c>
      <c r="DH67" s="30">
        <f>Mei!DN67</f>
        <v>0</v>
      </c>
      <c r="DI67" s="26">
        <f>Mei!DO67</f>
        <v>22</v>
      </c>
      <c r="DJ67" s="26">
        <f t="shared" si="751"/>
        <v>22</v>
      </c>
      <c r="DK67" s="142"/>
      <c r="DL67" s="67">
        <v>5</v>
      </c>
      <c r="DM67" s="26">
        <f t="shared" si="695"/>
        <v>5</v>
      </c>
      <c r="DN67" s="26">
        <f t="shared" ref="DN67:DO67" si="797">SUM(DH67+DK67)</f>
        <v>0</v>
      </c>
      <c r="DO67" s="26">
        <f t="shared" si="797"/>
        <v>27</v>
      </c>
      <c r="DP67" s="27">
        <f t="shared" si="697"/>
        <v>27</v>
      </c>
      <c r="DQ67" s="28">
        <f>Mei!DW67</f>
        <v>0</v>
      </c>
      <c r="DR67" s="28">
        <f>Mei!DX67</f>
        <v>0</v>
      </c>
      <c r="DS67" s="26">
        <f t="shared" si="698"/>
        <v>0</v>
      </c>
      <c r="DT67" s="92"/>
      <c r="DU67" s="59">
        <v>0</v>
      </c>
      <c r="DV67" s="26">
        <f t="shared" si="699"/>
        <v>0</v>
      </c>
      <c r="DW67" s="26">
        <f t="shared" ref="DW67:DX67" si="798">SUM(DQ67+DT67)</f>
        <v>0</v>
      </c>
      <c r="DX67" s="26">
        <f t="shared" si="798"/>
        <v>0</v>
      </c>
      <c r="DY67" s="27">
        <f t="shared" si="701"/>
        <v>0</v>
      </c>
      <c r="DZ67" s="30">
        <f>Mei!EF67</f>
        <v>0</v>
      </c>
      <c r="EA67" s="26">
        <f>Mei!EG67</f>
        <v>0</v>
      </c>
      <c r="EB67" s="26">
        <f t="shared" si="702"/>
        <v>0</v>
      </c>
      <c r="EC67" s="26"/>
      <c r="ED67" s="26"/>
      <c r="EE67" s="26">
        <f t="shared" si="703"/>
        <v>0</v>
      </c>
      <c r="EF67" s="26">
        <f t="shared" ref="EF67:EG67" si="799">SUM(DZ67+EC67)</f>
        <v>0</v>
      </c>
      <c r="EG67" s="26">
        <f t="shared" si="799"/>
        <v>0</v>
      </c>
      <c r="EH67" s="27">
        <f t="shared" si="705"/>
        <v>0</v>
      </c>
      <c r="EI67" s="30">
        <f>Mei!EO67</f>
        <v>0</v>
      </c>
      <c r="EJ67" s="26">
        <f>April!EP67</f>
        <v>1</v>
      </c>
      <c r="EK67" s="26">
        <f t="shared" si="706"/>
        <v>1</v>
      </c>
      <c r="EL67" s="26"/>
      <c r="EM67" s="26"/>
      <c r="EN67" s="26">
        <f t="shared" si="707"/>
        <v>0</v>
      </c>
      <c r="EO67" s="26">
        <f t="shared" ref="EO67:EP67" si="800">SUM(EI67+EL67)</f>
        <v>0</v>
      </c>
      <c r="EP67" s="26">
        <f t="shared" si="800"/>
        <v>1</v>
      </c>
      <c r="EQ67" s="27">
        <f t="shared" si="709"/>
        <v>1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24">
        <f>Mei!J68</f>
        <v>0</v>
      </c>
      <c r="E68" s="25">
        <f>Mei!K68</f>
        <v>0</v>
      </c>
      <c r="F68" s="26">
        <f t="shared" si="650"/>
        <v>0</v>
      </c>
      <c r="G68" s="68">
        <v>0</v>
      </c>
      <c r="H68" s="59">
        <v>0</v>
      </c>
      <c r="I68" s="26">
        <f t="shared" si="651"/>
        <v>0</v>
      </c>
      <c r="J68" s="26">
        <f t="shared" ref="J68:K68" si="801">SUM(D68+G68)</f>
        <v>0</v>
      </c>
      <c r="K68" s="26">
        <f t="shared" si="801"/>
        <v>0</v>
      </c>
      <c r="L68" s="27">
        <f t="shared" si="653"/>
        <v>0</v>
      </c>
      <c r="M68" s="28">
        <f>Mei!S68</f>
        <v>0</v>
      </c>
      <c r="N68" s="26">
        <f>Mei!T68</f>
        <v>0</v>
      </c>
      <c r="O68" s="26">
        <f t="shared" si="654"/>
        <v>0</v>
      </c>
      <c r="P68" s="25">
        <v>0</v>
      </c>
      <c r="Q68" s="25">
        <v>0</v>
      </c>
      <c r="R68" s="26">
        <f t="shared" si="655"/>
        <v>0</v>
      </c>
      <c r="S68" s="26">
        <f t="shared" ref="S68:T68" si="802">SUM(M68+P68)</f>
        <v>0</v>
      </c>
      <c r="T68" s="26">
        <f t="shared" si="802"/>
        <v>0</v>
      </c>
      <c r="U68" s="27">
        <f t="shared" si="657"/>
        <v>0</v>
      </c>
      <c r="V68" s="28">
        <f>Mei!AB68</f>
        <v>0</v>
      </c>
      <c r="W68" s="28">
        <f>Mei!AC68</f>
        <v>0</v>
      </c>
      <c r="X68" s="26">
        <f t="shared" si="658"/>
        <v>0</v>
      </c>
      <c r="Y68" s="26"/>
      <c r="Z68" s="26"/>
      <c r="AA68" s="26">
        <f t="shared" si="659"/>
        <v>0</v>
      </c>
      <c r="AB68" s="26">
        <f t="shared" ref="AB68:AC68" si="803">SUM(V68+Y68)</f>
        <v>0</v>
      </c>
      <c r="AC68" s="26">
        <f t="shared" si="803"/>
        <v>0</v>
      </c>
      <c r="AD68" s="27">
        <f t="shared" si="661"/>
        <v>0</v>
      </c>
      <c r="AE68" s="28">
        <f>Mei!AK68</f>
        <v>0</v>
      </c>
      <c r="AF68" s="28">
        <f>Mei!AL68</f>
        <v>0</v>
      </c>
      <c r="AG68" s="26">
        <f t="shared" si="662"/>
        <v>0</v>
      </c>
      <c r="AH68" s="25">
        <v>0</v>
      </c>
      <c r="AI68" s="25">
        <v>0</v>
      </c>
      <c r="AJ68" s="26">
        <f t="shared" si="663"/>
        <v>0</v>
      </c>
      <c r="AK68" s="26">
        <f t="shared" ref="AK68:AL68" si="804">SUM(AE68+AH68)</f>
        <v>0</v>
      </c>
      <c r="AL68" s="26">
        <f t="shared" si="804"/>
        <v>0</v>
      </c>
      <c r="AM68" s="27">
        <f t="shared" si="665"/>
        <v>0</v>
      </c>
      <c r="AN68" s="30">
        <f>Mei!AT68</f>
        <v>0</v>
      </c>
      <c r="AO68" s="26">
        <f>Mei!AU68</f>
        <v>0</v>
      </c>
      <c r="AP68" s="26">
        <f t="shared" si="666"/>
        <v>0</v>
      </c>
      <c r="AQ68" s="25">
        <v>0</v>
      </c>
      <c r="AR68" s="25">
        <v>0</v>
      </c>
      <c r="AS68" s="26">
        <f t="shared" si="667"/>
        <v>0</v>
      </c>
      <c r="AT68" s="26">
        <f t="shared" ref="AT68:AU68" si="805">SUM(AN68+AQ68)</f>
        <v>0</v>
      </c>
      <c r="AU68" s="26">
        <f t="shared" si="805"/>
        <v>0</v>
      </c>
      <c r="AV68" s="27">
        <f t="shared" si="669"/>
        <v>0</v>
      </c>
      <c r="AW68" s="28">
        <f>Mei!BC68</f>
        <v>0</v>
      </c>
      <c r="AX68" s="28">
        <f>Mei!BD68</f>
        <v>0</v>
      </c>
      <c r="AY68" s="26">
        <f t="shared" si="670"/>
        <v>0</v>
      </c>
      <c r="AZ68" s="25">
        <v>0</v>
      </c>
      <c r="BA68" s="25">
        <v>0</v>
      </c>
      <c r="BB68" s="26">
        <f t="shared" si="671"/>
        <v>0</v>
      </c>
      <c r="BC68" s="26">
        <f t="shared" ref="BC68:BD68" si="806">SUM(AW68+AZ68)</f>
        <v>0</v>
      </c>
      <c r="BD68" s="26">
        <f t="shared" si="806"/>
        <v>0</v>
      </c>
      <c r="BE68" s="27">
        <f t="shared" si="673"/>
        <v>0</v>
      </c>
      <c r="BF68" s="30">
        <f>Mei!BL68</f>
        <v>0</v>
      </c>
      <c r="BG68" s="26">
        <f>Mei!BM68</f>
        <v>0</v>
      </c>
      <c r="BH68" s="26">
        <f t="shared" si="674"/>
        <v>0</v>
      </c>
      <c r="BI68" s="48">
        <v>0</v>
      </c>
      <c r="BJ68" s="46">
        <v>0</v>
      </c>
      <c r="BK68" s="26">
        <f t="shared" si="675"/>
        <v>0</v>
      </c>
      <c r="BL68" s="26">
        <f t="shared" ref="BL68:BM68" si="807">SUM(BF68+BI68)</f>
        <v>0</v>
      </c>
      <c r="BM68" s="26">
        <f t="shared" si="807"/>
        <v>0</v>
      </c>
      <c r="BN68" s="27">
        <f t="shared" si="677"/>
        <v>0</v>
      </c>
      <c r="BO68" s="28">
        <f>Mei!BU68</f>
        <v>0</v>
      </c>
      <c r="BP68" s="28">
        <f>Mei!BV68</f>
        <v>0</v>
      </c>
      <c r="BQ68" s="26">
        <f t="shared" si="678"/>
        <v>0</v>
      </c>
      <c r="BR68" s="25">
        <v>0</v>
      </c>
      <c r="BS68" s="25">
        <v>0</v>
      </c>
      <c r="BT68" s="26">
        <f t="shared" si="679"/>
        <v>0</v>
      </c>
      <c r="BU68" s="26">
        <f t="shared" ref="BU68:BV68" si="808">SUM(BO68+BR68)</f>
        <v>0</v>
      </c>
      <c r="BV68" s="26">
        <f t="shared" si="808"/>
        <v>0</v>
      </c>
      <c r="BW68" s="27">
        <f t="shared" si="681"/>
        <v>0</v>
      </c>
      <c r="BX68" s="30">
        <f>Mei!CD68</f>
        <v>0</v>
      </c>
      <c r="BY68" s="26">
        <f>Mei!CE68</f>
        <v>0</v>
      </c>
      <c r="BZ68" s="26">
        <f t="shared" si="682"/>
        <v>0</v>
      </c>
      <c r="CA68" s="26"/>
      <c r="CB68" s="26"/>
      <c r="CC68" s="26">
        <f t="shared" si="683"/>
        <v>0</v>
      </c>
      <c r="CD68" s="26">
        <f t="shared" ref="CD68:CE68" si="809">SUM(BX68+CA68)</f>
        <v>0</v>
      </c>
      <c r="CE68" s="26">
        <f t="shared" si="809"/>
        <v>0</v>
      </c>
      <c r="CF68" s="27">
        <f t="shared" si="685"/>
        <v>0</v>
      </c>
      <c r="CG68" s="28">
        <f>Mei!CM68</f>
        <v>0</v>
      </c>
      <c r="CH68" s="28">
        <f>Mei!CN68</f>
        <v>0</v>
      </c>
      <c r="CI68" s="26">
        <f t="shared" si="686"/>
        <v>0</v>
      </c>
      <c r="CJ68" s="25">
        <v>0</v>
      </c>
      <c r="CK68" s="25">
        <v>0</v>
      </c>
      <c r="CL68" s="26">
        <f t="shared" si="687"/>
        <v>0</v>
      </c>
      <c r="CM68" s="26">
        <f t="shared" ref="CM68:CN68" si="810">SUM(CG68+CJ68)</f>
        <v>0</v>
      </c>
      <c r="CN68" s="26">
        <f t="shared" si="810"/>
        <v>0</v>
      </c>
      <c r="CO68" s="27">
        <f t="shared" si="689"/>
        <v>0</v>
      </c>
      <c r="CP68" s="31">
        <f ca="1">IFERROR(__xludf.DUMMYFUNCTION("""COMPUTED_VALUE"""),0)</f>
        <v>0</v>
      </c>
      <c r="CQ68" s="32">
        <f ca="1">IFERROR(__xludf.DUMMYFUNCTION("""COMPUTED_VALUE"""),0)</f>
        <v>0</v>
      </c>
      <c r="CR68" s="32">
        <f ca="1">IFERROR(__xludf.DUMMYFUNCTION("""COMPUTED_VALUE"""),0)</f>
        <v>0</v>
      </c>
      <c r="CS68" s="33">
        <f ca="1">IFERROR(__xludf.DUMMYFUNCTION("""COMPUTED_VALUE"""),0)</f>
        <v>0</v>
      </c>
      <c r="CT68" s="33">
        <f ca="1">IFERROR(__xludf.DUMMYFUNCTION("""COMPUTED_VALUE"""),0)</f>
        <v>0</v>
      </c>
      <c r="CU68" s="33">
        <f ca="1">IFERROR(__xludf.DUMMYFUNCTION("""COMPUTED_VALUE"""),0)</f>
        <v>0</v>
      </c>
      <c r="CV68" s="32">
        <f ca="1">IFERROR(__xludf.DUMMYFUNCTION("""COMPUTED_VALUE"""),0)</f>
        <v>0</v>
      </c>
      <c r="CW68" s="32">
        <f ca="1">IFERROR(__xludf.DUMMYFUNCTION("""COMPUTED_VALUE"""),0)</f>
        <v>0</v>
      </c>
      <c r="CX68" s="34">
        <f ca="1">IFERROR(__xludf.DUMMYFUNCTION("""COMPUTED_VALUE"""),0)</f>
        <v>0</v>
      </c>
      <c r="CY68" s="28">
        <f>Mei!DE68</f>
        <v>0</v>
      </c>
      <c r="CZ68" s="28">
        <f>Mei!DF68</f>
        <v>0</v>
      </c>
      <c r="DA68" s="26">
        <f t="shared" si="690"/>
        <v>0</v>
      </c>
      <c r="DB68" s="26"/>
      <c r="DC68" s="26"/>
      <c r="DD68" s="26">
        <f t="shared" si="691"/>
        <v>0</v>
      </c>
      <c r="DE68" s="26">
        <f t="shared" ref="DE68:DF68" si="811">SUM(CY68+DB68)</f>
        <v>0</v>
      </c>
      <c r="DF68" s="26">
        <f t="shared" si="811"/>
        <v>0</v>
      </c>
      <c r="DG68" s="27">
        <f t="shared" si="693"/>
        <v>0</v>
      </c>
      <c r="DH68" s="30">
        <f>Mei!DN68</f>
        <v>0</v>
      </c>
      <c r="DI68" s="26">
        <f>Mei!DO68</f>
        <v>0</v>
      </c>
      <c r="DJ68" s="26">
        <f t="shared" si="751"/>
        <v>0</v>
      </c>
      <c r="DK68" s="26"/>
      <c r="DL68" s="26"/>
      <c r="DM68" s="26">
        <f t="shared" si="695"/>
        <v>0</v>
      </c>
      <c r="DN68" s="26">
        <f t="shared" ref="DN68:DO68" si="812">SUM(DH68+DK68)</f>
        <v>0</v>
      </c>
      <c r="DO68" s="26">
        <f t="shared" si="812"/>
        <v>0</v>
      </c>
      <c r="DP68" s="27">
        <f t="shared" si="697"/>
        <v>0</v>
      </c>
      <c r="DQ68" s="28">
        <f>Mei!DW68</f>
        <v>0</v>
      </c>
      <c r="DR68" s="28">
        <f>Mei!DX68</f>
        <v>0</v>
      </c>
      <c r="DS68" s="26">
        <f t="shared" si="698"/>
        <v>0</v>
      </c>
      <c r="DT68" s="68">
        <v>0</v>
      </c>
      <c r="DU68" s="59">
        <v>0</v>
      </c>
      <c r="DV68" s="26">
        <f t="shared" si="699"/>
        <v>0</v>
      </c>
      <c r="DW68" s="26">
        <f t="shared" ref="DW68:DX68" si="813">SUM(DQ68+DT68)</f>
        <v>0</v>
      </c>
      <c r="DX68" s="26">
        <f t="shared" si="813"/>
        <v>0</v>
      </c>
      <c r="DY68" s="27">
        <f t="shared" si="701"/>
        <v>0</v>
      </c>
      <c r="DZ68" s="30">
        <f>Mei!EF68</f>
        <v>0</v>
      </c>
      <c r="EA68" s="26">
        <f>Mei!EG68</f>
        <v>0</v>
      </c>
      <c r="EB68" s="26">
        <f t="shared" si="702"/>
        <v>0</v>
      </c>
      <c r="EC68" s="26"/>
      <c r="ED68" s="26"/>
      <c r="EE68" s="26">
        <f t="shared" si="703"/>
        <v>0</v>
      </c>
      <c r="EF68" s="26">
        <f t="shared" ref="EF68:EG68" si="814">SUM(DZ68+EC68)</f>
        <v>0</v>
      </c>
      <c r="EG68" s="26">
        <f t="shared" si="814"/>
        <v>0</v>
      </c>
      <c r="EH68" s="27">
        <f t="shared" si="705"/>
        <v>0</v>
      </c>
      <c r="EI68" s="30">
        <f>Mei!EO68</f>
        <v>0</v>
      </c>
      <c r="EJ68" s="26">
        <f>April!EP68</f>
        <v>0</v>
      </c>
      <c r="EK68" s="26">
        <f t="shared" si="706"/>
        <v>0</v>
      </c>
      <c r="EL68" s="26"/>
      <c r="EM68" s="26"/>
      <c r="EN68" s="26">
        <f t="shared" si="707"/>
        <v>0</v>
      </c>
      <c r="EO68" s="26">
        <f t="shared" ref="EO68:EP68" si="815">SUM(EI68+EL68)</f>
        <v>0</v>
      </c>
      <c r="EP68" s="26">
        <f t="shared" si="815"/>
        <v>0</v>
      </c>
      <c r="EQ68" s="27">
        <f t="shared" si="709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24">
        <f>Mei!J69</f>
        <v>290</v>
      </c>
      <c r="E69" s="25">
        <f>Mei!K69</f>
        <v>421</v>
      </c>
      <c r="F69" s="26">
        <f t="shared" si="650"/>
        <v>711</v>
      </c>
      <c r="G69" s="48">
        <v>1</v>
      </c>
      <c r="H69" s="46">
        <v>0</v>
      </c>
      <c r="I69" s="26">
        <f t="shared" si="651"/>
        <v>1</v>
      </c>
      <c r="J69" s="26">
        <f t="shared" ref="J69:K69" si="816">SUM(D69+G69)</f>
        <v>291</v>
      </c>
      <c r="K69" s="26">
        <f t="shared" si="816"/>
        <v>421</v>
      </c>
      <c r="L69" s="27">
        <f t="shared" si="653"/>
        <v>712</v>
      </c>
      <c r="M69" s="28">
        <f>Mei!S69</f>
        <v>283</v>
      </c>
      <c r="N69" s="26">
        <f>Mei!T69</f>
        <v>677</v>
      </c>
      <c r="O69" s="26">
        <f t="shared" si="654"/>
        <v>960</v>
      </c>
      <c r="P69" s="25">
        <v>1</v>
      </c>
      <c r="Q69" s="25">
        <v>0</v>
      </c>
      <c r="R69" s="26">
        <f t="shared" si="655"/>
        <v>1</v>
      </c>
      <c r="S69" s="26">
        <f t="shared" ref="S69:T69" si="817">SUM(M69+P69)</f>
        <v>284</v>
      </c>
      <c r="T69" s="26">
        <f t="shared" si="817"/>
        <v>677</v>
      </c>
      <c r="U69" s="27">
        <f t="shared" si="657"/>
        <v>961</v>
      </c>
      <c r="V69" s="28">
        <f>Mei!AB69</f>
        <v>174</v>
      </c>
      <c r="W69" s="28">
        <f>Mei!AC69</f>
        <v>250</v>
      </c>
      <c r="X69" s="26">
        <f t="shared" si="658"/>
        <v>424</v>
      </c>
      <c r="Y69" s="26"/>
      <c r="Z69" s="48">
        <v>11</v>
      </c>
      <c r="AA69" s="26">
        <f t="shared" si="659"/>
        <v>11</v>
      </c>
      <c r="AB69" s="26">
        <f t="shared" ref="AB69:AC69" si="818">SUM(V69+Y69)</f>
        <v>174</v>
      </c>
      <c r="AC69" s="26">
        <f t="shared" si="818"/>
        <v>261</v>
      </c>
      <c r="AD69" s="27">
        <f t="shared" si="661"/>
        <v>435</v>
      </c>
      <c r="AE69" s="28">
        <f>Mei!AK69</f>
        <v>196</v>
      </c>
      <c r="AF69" s="28">
        <f>Mei!AL69</f>
        <v>315</v>
      </c>
      <c r="AG69" s="26">
        <f t="shared" si="662"/>
        <v>511</v>
      </c>
      <c r="AH69" s="25">
        <v>2</v>
      </c>
      <c r="AI69" s="25">
        <v>0</v>
      </c>
      <c r="AJ69" s="26">
        <f t="shared" si="663"/>
        <v>2</v>
      </c>
      <c r="AK69" s="26">
        <f t="shared" ref="AK69:AL69" si="819">SUM(AE69+AH69)</f>
        <v>198</v>
      </c>
      <c r="AL69" s="26">
        <f t="shared" si="819"/>
        <v>315</v>
      </c>
      <c r="AM69" s="27">
        <f t="shared" si="665"/>
        <v>513</v>
      </c>
      <c r="AN69" s="30">
        <f>Mei!AT69</f>
        <v>226</v>
      </c>
      <c r="AO69" s="26">
        <f>Mei!AU69</f>
        <v>296</v>
      </c>
      <c r="AP69" s="26">
        <f t="shared" si="666"/>
        <v>522</v>
      </c>
      <c r="AQ69" s="25">
        <v>0</v>
      </c>
      <c r="AR69" s="25">
        <v>2</v>
      </c>
      <c r="AS69" s="26">
        <f t="shared" si="667"/>
        <v>2</v>
      </c>
      <c r="AT69" s="26">
        <f t="shared" ref="AT69:AU69" si="820">SUM(AN69+AQ69)</f>
        <v>226</v>
      </c>
      <c r="AU69" s="26">
        <f t="shared" si="820"/>
        <v>298</v>
      </c>
      <c r="AV69" s="27">
        <f t="shared" si="669"/>
        <v>524</v>
      </c>
      <c r="AW69" s="28">
        <f>Mei!BC69</f>
        <v>148</v>
      </c>
      <c r="AX69" s="28">
        <f>Mei!BD69</f>
        <v>203</v>
      </c>
      <c r="AY69" s="26">
        <f t="shared" si="670"/>
        <v>351</v>
      </c>
      <c r="AZ69" s="25">
        <v>8</v>
      </c>
      <c r="BA69" s="25">
        <v>23</v>
      </c>
      <c r="BB69" s="26">
        <f t="shared" si="671"/>
        <v>31</v>
      </c>
      <c r="BC69" s="26">
        <f t="shared" ref="BC69:BD69" si="821">SUM(AW69+AZ69)</f>
        <v>156</v>
      </c>
      <c r="BD69" s="26">
        <f t="shared" si="821"/>
        <v>226</v>
      </c>
      <c r="BE69" s="27">
        <f t="shared" si="673"/>
        <v>382</v>
      </c>
      <c r="BF69" s="30">
        <f>Mei!BL69</f>
        <v>694</v>
      </c>
      <c r="BG69" s="26">
        <f>Mei!BM69</f>
        <v>763</v>
      </c>
      <c r="BH69" s="26">
        <f t="shared" si="674"/>
        <v>1457</v>
      </c>
      <c r="BI69" s="48">
        <v>6</v>
      </c>
      <c r="BJ69" s="46">
        <v>7</v>
      </c>
      <c r="BK69" s="26">
        <f t="shared" si="675"/>
        <v>13</v>
      </c>
      <c r="BL69" s="26">
        <f t="shared" ref="BL69:BM69" si="822">SUM(BF69+BI69)</f>
        <v>700</v>
      </c>
      <c r="BM69" s="26">
        <f t="shared" si="822"/>
        <v>770</v>
      </c>
      <c r="BN69" s="27">
        <f t="shared" si="677"/>
        <v>1470</v>
      </c>
      <c r="BO69" s="28">
        <f>Mei!BU69</f>
        <v>0</v>
      </c>
      <c r="BP69" s="28">
        <f>Mei!BV69</f>
        <v>0</v>
      </c>
      <c r="BQ69" s="26">
        <f t="shared" si="678"/>
        <v>0</v>
      </c>
      <c r="BR69" s="25">
        <v>0</v>
      </c>
      <c r="BS69" s="25">
        <v>0</v>
      </c>
      <c r="BT69" s="26">
        <f t="shared" si="679"/>
        <v>0</v>
      </c>
      <c r="BU69" s="26">
        <f t="shared" ref="BU69:BV69" si="823">SUM(BO69+BR69)</f>
        <v>0</v>
      </c>
      <c r="BV69" s="26">
        <f t="shared" si="823"/>
        <v>0</v>
      </c>
      <c r="BW69" s="27">
        <f t="shared" si="681"/>
        <v>0</v>
      </c>
      <c r="BX69" s="30">
        <f>Mei!CD69</f>
        <v>338</v>
      </c>
      <c r="BY69" s="26">
        <f>Mei!CE69</f>
        <v>566</v>
      </c>
      <c r="BZ69" s="26">
        <f t="shared" si="682"/>
        <v>904</v>
      </c>
      <c r="CA69" s="25">
        <v>3</v>
      </c>
      <c r="CB69" s="26"/>
      <c r="CC69" s="26">
        <f t="shared" si="683"/>
        <v>3</v>
      </c>
      <c r="CD69" s="26">
        <f t="shared" ref="CD69:CE69" si="824">SUM(BX69+CA69)</f>
        <v>341</v>
      </c>
      <c r="CE69" s="26">
        <f t="shared" si="824"/>
        <v>566</v>
      </c>
      <c r="CF69" s="27">
        <f t="shared" si="685"/>
        <v>907</v>
      </c>
      <c r="CG69" s="28">
        <f>Mei!CM69</f>
        <v>14</v>
      </c>
      <c r="CH69" s="28">
        <f>Mei!CN69</f>
        <v>37</v>
      </c>
      <c r="CI69" s="26">
        <f t="shared" si="686"/>
        <v>51</v>
      </c>
      <c r="CJ69" s="25">
        <v>3</v>
      </c>
      <c r="CK69" s="25">
        <v>6</v>
      </c>
      <c r="CL69" s="26">
        <f t="shared" si="687"/>
        <v>9</v>
      </c>
      <c r="CM69" s="26">
        <f t="shared" ref="CM69:CN69" si="825">SUM(CG69+CJ69)</f>
        <v>17</v>
      </c>
      <c r="CN69" s="26">
        <f t="shared" si="825"/>
        <v>43</v>
      </c>
      <c r="CO69" s="27">
        <f t="shared" si="689"/>
        <v>60</v>
      </c>
      <c r="CP69" s="31">
        <f ca="1">IFERROR(__xludf.DUMMYFUNCTION("""COMPUTED_VALUE"""),536)</f>
        <v>536</v>
      </c>
      <c r="CQ69" s="32">
        <f ca="1">IFERROR(__xludf.DUMMYFUNCTION("""COMPUTED_VALUE"""),785)</f>
        <v>785</v>
      </c>
      <c r="CR69" s="32">
        <f ca="1">IFERROR(__xludf.DUMMYFUNCTION("""COMPUTED_VALUE"""),1321)</f>
        <v>1321</v>
      </c>
      <c r="CS69" s="33">
        <f ca="1">IFERROR(__xludf.DUMMYFUNCTION("""COMPUTED_VALUE"""),0)</f>
        <v>0</v>
      </c>
      <c r="CT69" s="33">
        <f ca="1">IFERROR(__xludf.DUMMYFUNCTION("""COMPUTED_VALUE"""),0)</f>
        <v>0</v>
      </c>
      <c r="CU69" s="33">
        <f ca="1">IFERROR(__xludf.DUMMYFUNCTION("""COMPUTED_VALUE"""),0)</f>
        <v>0</v>
      </c>
      <c r="CV69" s="32">
        <f ca="1">IFERROR(__xludf.DUMMYFUNCTION("""COMPUTED_VALUE"""),536)</f>
        <v>536</v>
      </c>
      <c r="CW69" s="32">
        <f ca="1">IFERROR(__xludf.DUMMYFUNCTION("""COMPUTED_VALUE"""),785)</f>
        <v>785</v>
      </c>
      <c r="CX69" s="34">
        <f ca="1">IFERROR(__xludf.DUMMYFUNCTION("""COMPUTED_VALUE"""),1321)</f>
        <v>1321</v>
      </c>
      <c r="CY69" s="28">
        <f>Mei!DE69</f>
        <v>224</v>
      </c>
      <c r="CZ69" s="28">
        <f>Mei!DF69</f>
        <v>393</v>
      </c>
      <c r="DA69" s="26">
        <f t="shared" si="690"/>
        <v>617</v>
      </c>
      <c r="DB69" s="26"/>
      <c r="DC69" s="26"/>
      <c r="DD69" s="26">
        <f t="shared" si="691"/>
        <v>0</v>
      </c>
      <c r="DE69" s="26">
        <f t="shared" ref="DE69:DF69" si="826">SUM(CY69+DB69)</f>
        <v>224</v>
      </c>
      <c r="DF69" s="26">
        <f t="shared" si="826"/>
        <v>393</v>
      </c>
      <c r="DG69" s="27">
        <f t="shared" si="693"/>
        <v>617</v>
      </c>
      <c r="DH69" s="30">
        <f>Mei!DN69</f>
        <v>47</v>
      </c>
      <c r="DI69" s="26">
        <f>Mei!DO69</f>
        <v>115</v>
      </c>
      <c r="DJ69" s="26">
        <f t="shared" si="751"/>
        <v>162</v>
      </c>
      <c r="DK69" s="25">
        <v>3</v>
      </c>
      <c r="DL69" s="25">
        <v>1</v>
      </c>
      <c r="DM69" s="26">
        <f t="shared" si="695"/>
        <v>4</v>
      </c>
      <c r="DN69" s="26">
        <f t="shared" ref="DN69:DO69" si="827">SUM(DH69+DK69)</f>
        <v>50</v>
      </c>
      <c r="DO69" s="26">
        <f t="shared" si="827"/>
        <v>116</v>
      </c>
      <c r="DP69" s="27">
        <f t="shared" si="697"/>
        <v>166</v>
      </c>
      <c r="DQ69" s="28">
        <f>Mei!DW69</f>
        <v>498</v>
      </c>
      <c r="DR69" s="28">
        <f>Mei!DX69</f>
        <v>730</v>
      </c>
      <c r="DS69" s="26">
        <f t="shared" si="698"/>
        <v>1228</v>
      </c>
      <c r="DT69" s="25">
        <v>2</v>
      </c>
      <c r="DU69" s="25">
        <v>2</v>
      </c>
      <c r="DV69" s="26">
        <f t="shared" si="699"/>
        <v>4</v>
      </c>
      <c r="DW69" s="26">
        <f t="shared" ref="DW69:DX69" si="828">SUM(DQ69+DT69)</f>
        <v>500</v>
      </c>
      <c r="DX69" s="26">
        <f t="shared" si="828"/>
        <v>732</v>
      </c>
      <c r="DY69" s="27">
        <f t="shared" si="701"/>
        <v>1232</v>
      </c>
      <c r="DZ69" s="30">
        <f>Mei!EF69</f>
        <v>0</v>
      </c>
      <c r="EA69" s="26">
        <f>Mei!EG69</f>
        <v>0</v>
      </c>
      <c r="EB69" s="26">
        <f t="shared" si="702"/>
        <v>0</v>
      </c>
      <c r="EC69" s="26"/>
      <c r="ED69" s="26"/>
      <c r="EE69" s="26">
        <f t="shared" si="703"/>
        <v>0</v>
      </c>
      <c r="EF69" s="26">
        <f t="shared" ref="EF69:EG69" si="829">SUM(DZ69+EC69)</f>
        <v>0</v>
      </c>
      <c r="EG69" s="26">
        <f t="shared" si="829"/>
        <v>0</v>
      </c>
      <c r="EH69" s="27">
        <f t="shared" si="705"/>
        <v>0</v>
      </c>
      <c r="EI69" s="30">
        <f>Mei!EO69</f>
        <v>568</v>
      </c>
      <c r="EJ69" s="26">
        <f>April!EP69</f>
        <v>741</v>
      </c>
      <c r="EK69" s="26">
        <f t="shared" si="706"/>
        <v>1309</v>
      </c>
      <c r="EL69" s="25">
        <v>14</v>
      </c>
      <c r="EM69" s="25">
        <v>21</v>
      </c>
      <c r="EN69" s="26">
        <f t="shared" si="707"/>
        <v>35</v>
      </c>
      <c r="EO69" s="26">
        <f t="shared" ref="EO69:EP69" si="830">SUM(EI69+EL69)</f>
        <v>582</v>
      </c>
      <c r="EP69" s="26">
        <f t="shared" si="830"/>
        <v>762</v>
      </c>
      <c r="EQ69" s="27">
        <f t="shared" si="709"/>
        <v>1344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135">
        <f>Mei!J70</f>
        <v>0</v>
      </c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136"/>
    </row>
    <row r="71" spans="1:156" ht="14">
      <c r="A71" s="276" t="s">
        <v>86</v>
      </c>
      <c r="B71" s="256"/>
      <c r="C71" s="52" t="s">
        <v>87</v>
      </c>
      <c r="D71" s="94">
        <f>Mei!J71</f>
        <v>0</v>
      </c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  <c r="CJ71" s="137"/>
      <c r="CK71" s="137"/>
      <c r="CL71" s="137"/>
      <c r="CM71" s="137"/>
      <c r="CN71" s="137"/>
      <c r="CO71" s="137"/>
      <c r="CP71" s="137"/>
      <c r="CQ71" s="137"/>
      <c r="CR71" s="137"/>
      <c r="CS71" s="137"/>
      <c r="CT71" s="137"/>
      <c r="CU71" s="137"/>
      <c r="CV71" s="137"/>
      <c r="CW71" s="137"/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30">
        <f>Mei!EO71</f>
        <v>0</v>
      </c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39"/>
    </row>
    <row r="72" spans="1:156" ht="14">
      <c r="A72" s="45" t="s">
        <v>86</v>
      </c>
      <c r="B72" s="46">
        <v>1</v>
      </c>
      <c r="C72" s="57" t="s">
        <v>88</v>
      </c>
      <c r="D72" s="24">
        <f>Mei!J72</f>
        <v>0</v>
      </c>
      <c r="E72" s="25">
        <f>Mei!K72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31">SUM(D72+G72)</f>
        <v>0</v>
      </c>
      <c r="K72" s="26">
        <f t="shared" si="831"/>
        <v>0</v>
      </c>
      <c r="L72" s="27">
        <f>SUM(J72:K72)</f>
        <v>0</v>
      </c>
      <c r="M72" s="28">
        <f>Mei!S72</f>
        <v>16</v>
      </c>
      <c r="N72" s="26">
        <f>Mei!T72</f>
        <v>80</v>
      </c>
      <c r="O72" s="26">
        <f>SUM(M72:N72)</f>
        <v>96</v>
      </c>
      <c r="P72" s="25">
        <v>8</v>
      </c>
      <c r="Q72" s="25">
        <v>25</v>
      </c>
      <c r="R72" s="26">
        <f>SUM(P72:Q72)</f>
        <v>33</v>
      </c>
      <c r="S72" s="26">
        <f t="shared" ref="S72:T72" si="832">SUM(M72+P72)</f>
        <v>24</v>
      </c>
      <c r="T72" s="26">
        <f t="shared" si="832"/>
        <v>105</v>
      </c>
      <c r="U72" s="27">
        <f>SUM(S72:T72)</f>
        <v>129</v>
      </c>
      <c r="V72" s="28">
        <f>Mei!AB72</f>
        <v>23</v>
      </c>
      <c r="W72" s="28">
        <f>Mei!AC72</f>
        <v>17</v>
      </c>
      <c r="X72" s="26">
        <f>SUM(V72:W72)</f>
        <v>40</v>
      </c>
      <c r="Y72" s="48">
        <v>11</v>
      </c>
      <c r="Z72" s="46">
        <v>5</v>
      </c>
      <c r="AA72" s="26">
        <f>SUM(Y72:Z72)</f>
        <v>16</v>
      </c>
      <c r="AB72" s="26">
        <f t="shared" ref="AB72:AC72" si="833">SUM(V72+Y72)</f>
        <v>34</v>
      </c>
      <c r="AC72" s="26">
        <f t="shared" si="833"/>
        <v>22</v>
      </c>
      <c r="AD72" s="27">
        <f>SUM(AB72:AC72)</f>
        <v>56</v>
      </c>
      <c r="AE72" s="28">
        <f>Mei!AK72</f>
        <v>123</v>
      </c>
      <c r="AF72" s="28">
        <f>Mei!AL72</f>
        <v>135</v>
      </c>
      <c r="AG72" s="26">
        <f>SUM(AE72:AF72)</f>
        <v>258</v>
      </c>
      <c r="AH72" s="25">
        <v>25</v>
      </c>
      <c r="AI72" s="25">
        <v>23</v>
      </c>
      <c r="AJ72" s="26">
        <f>SUM(AH72:AI72)</f>
        <v>48</v>
      </c>
      <c r="AK72" s="26">
        <f t="shared" ref="AK72:AL72" si="834">SUM(AE72+AH72)</f>
        <v>148</v>
      </c>
      <c r="AL72" s="26">
        <f t="shared" si="834"/>
        <v>158</v>
      </c>
      <c r="AM72" s="27">
        <f>SUM(AK72:AL72)</f>
        <v>306</v>
      </c>
      <c r="AN72" s="30">
        <f>Mei!AT72</f>
        <v>162</v>
      </c>
      <c r="AO72" s="26">
        <f>Mei!AU72</f>
        <v>212</v>
      </c>
      <c r="AP72" s="26">
        <f>SUM(AN72:AO72)</f>
        <v>374</v>
      </c>
      <c r="AQ72" s="25">
        <v>27</v>
      </c>
      <c r="AR72" s="25">
        <v>44</v>
      </c>
      <c r="AS72" s="26">
        <f>SUM(AQ72:AR72)</f>
        <v>71</v>
      </c>
      <c r="AT72" s="26">
        <f t="shared" ref="AT72:AU72" si="835">SUM(AN72+AQ72)</f>
        <v>189</v>
      </c>
      <c r="AU72" s="26">
        <f t="shared" si="835"/>
        <v>256</v>
      </c>
      <c r="AV72" s="27">
        <f>SUM(AT72:AU72)</f>
        <v>445</v>
      </c>
      <c r="AW72" s="28">
        <f>Mei!BC72</f>
        <v>91</v>
      </c>
      <c r="AX72" s="28">
        <f>Mei!BD72</f>
        <v>135</v>
      </c>
      <c r="AY72" s="26">
        <f>SUM(AW72:AX72)</f>
        <v>226</v>
      </c>
      <c r="AZ72" s="25">
        <v>16</v>
      </c>
      <c r="BA72" s="25">
        <v>29</v>
      </c>
      <c r="BB72" s="26">
        <f>SUM(AZ72:BA72)</f>
        <v>45</v>
      </c>
      <c r="BC72" s="26">
        <f t="shared" ref="BC72:BD72" si="836">SUM(AW72+AZ72)</f>
        <v>107</v>
      </c>
      <c r="BD72" s="26">
        <f t="shared" si="836"/>
        <v>164</v>
      </c>
      <c r="BE72" s="27">
        <f>SUM(BC72:BD72)</f>
        <v>271</v>
      </c>
      <c r="BF72" s="30">
        <f>Mei!BL72</f>
        <v>80</v>
      </c>
      <c r="BG72" s="26">
        <f>Mei!BM72</f>
        <v>82</v>
      </c>
      <c r="BH72" s="26">
        <f>SUM(BF72:BG72)</f>
        <v>162</v>
      </c>
      <c r="BI72" s="48">
        <v>53</v>
      </c>
      <c r="BJ72" s="46">
        <v>21</v>
      </c>
      <c r="BK72" s="26">
        <f>SUM(BI72:BJ72)</f>
        <v>74</v>
      </c>
      <c r="BL72" s="26">
        <f t="shared" ref="BL72:BM72" si="837">SUM(BF72+BI72)</f>
        <v>133</v>
      </c>
      <c r="BM72" s="26">
        <f t="shared" si="837"/>
        <v>103</v>
      </c>
      <c r="BN72" s="27">
        <f>SUM(BL72:BM72)</f>
        <v>236</v>
      </c>
      <c r="BO72" s="28">
        <f>Mei!BU72</f>
        <v>76</v>
      </c>
      <c r="BP72" s="28">
        <f>Mei!BV72</f>
        <v>103</v>
      </c>
      <c r="BQ72" s="26">
        <f>SUM(BO72:BP72)</f>
        <v>179</v>
      </c>
      <c r="BR72" s="25">
        <v>16</v>
      </c>
      <c r="BS72" s="25">
        <v>26</v>
      </c>
      <c r="BT72" s="26">
        <f>SUM(BR72:BS72)</f>
        <v>42</v>
      </c>
      <c r="BU72" s="26">
        <f t="shared" ref="BU72:BV72" si="838">SUM(BO72+BR72)</f>
        <v>92</v>
      </c>
      <c r="BV72" s="26">
        <f t="shared" si="838"/>
        <v>129</v>
      </c>
      <c r="BW72" s="27">
        <f>SUM(BU72:BV72)</f>
        <v>221</v>
      </c>
      <c r="BX72" s="30">
        <f>Mei!CD72</f>
        <v>0</v>
      </c>
      <c r="BY72" s="26">
        <f>Mei!CE72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9">SUM(BX72+CA72)</f>
        <v>0</v>
      </c>
      <c r="CE72" s="26">
        <f t="shared" si="839"/>
        <v>0</v>
      </c>
      <c r="CF72" s="27">
        <f>SUM(CD72:CE72)</f>
        <v>0</v>
      </c>
      <c r="CG72" s="28">
        <f>Mei!CM72</f>
        <v>49</v>
      </c>
      <c r="CH72" s="28">
        <f>Mei!CN72</f>
        <v>104</v>
      </c>
      <c r="CI72" s="26">
        <f>SUM(CG72:CH72)</f>
        <v>153</v>
      </c>
      <c r="CJ72" s="26"/>
      <c r="CK72" s="26"/>
      <c r="CL72" s="26">
        <f>SUM(CJ72:CK72)</f>
        <v>0</v>
      </c>
      <c r="CM72" s="26">
        <f t="shared" ref="CM72:CN72" si="840">SUM(CG72+CJ72)</f>
        <v>49</v>
      </c>
      <c r="CN72" s="26">
        <f t="shared" si="840"/>
        <v>104</v>
      </c>
      <c r="CO72" s="27">
        <f>SUM(CM72:CN72)</f>
        <v>153</v>
      </c>
      <c r="CP72" s="31">
        <f ca="1">IFERROR(__xludf.DUMMYFUNCTION("""COMPUTED_VALUE"""),197)</f>
        <v>197</v>
      </c>
      <c r="CQ72" s="32">
        <f ca="1">IFERROR(__xludf.DUMMYFUNCTION("""COMPUTED_VALUE"""),262)</f>
        <v>262</v>
      </c>
      <c r="CR72" s="32">
        <f ca="1">IFERROR(__xludf.DUMMYFUNCTION("""COMPUTED_VALUE"""),459)</f>
        <v>459</v>
      </c>
      <c r="CS72" s="33">
        <f ca="1">IFERROR(__xludf.DUMMYFUNCTION("""COMPUTED_VALUE"""),13)</f>
        <v>13</v>
      </c>
      <c r="CT72" s="33">
        <f ca="1">IFERROR(__xludf.DUMMYFUNCTION("""COMPUTED_VALUE"""),20)</f>
        <v>20</v>
      </c>
      <c r="CU72" s="33">
        <f ca="1">IFERROR(__xludf.DUMMYFUNCTION("""COMPUTED_VALUE"""),33)</f>
        <v>33</v>
      </c>
      <c r="CV72" s="32">
        <f ca="1">IFERROR(__xludf.DUMMYFUNCTION("""COMPUTED_VALUE"""),210)</f>
        <v>210</v>
      </c>
      <c r="CW72" s="32">
        <f ca="1">IFERROR(__xludf.DUMMYFUNCTION("""COMPUTED_VALUE"""),282)</f>
        <v>282</v>
      </c>
      <c r="CX72" s="34">
        <f ca="1">IFERROR(__xludf.DUMMYFUNCTION("""COMPUTED_VALUE"""),492)</f>
        <v>492</v>
      </c>
      <c r="CY72" s="28">
        <f>Mei!DE72</f>
        <v>108</v>
      </c>
      <c r="CZ72" s="28">
        <f>Mei!DF72</f>
        <v>141</v>
      </c>
      <c r="DA72" s="26">
        <f>SUM(CY72:CZ72)</f>
        <v>249</v>
      </c>
      <c r="DB72" s="26"/>
      <c r="DC72" s="26"/>
      <c r="DD72" s="26">
        <f>SUM(DB72:DC72)</f>
        <v>0</v>
      </c>
      <c r="DE72" s="26">
        <f t="shared" ref="DE72:DF72" si="841">SUM(CY72+DB72)</f>
        <v>108</v>
      </c>
      <c r="DF72" s="26">
        <f t="shared" si="841"/>
        <v>141</v>
      </c>
      <c r="DG72" s="27">
        <f>SUM(DE72:DF72)</f>
        <v>249</v>
      </c>
      <c r="DH72" s="30">
        <f>Mei!DN72</f>
        <v>143</v>
      </c>
      <c r="DI72" s="26">
        <f>Mei!DO72</f>
        <v>266</v>
      </c>
      <c r="DJ72" s="26">
        <f>SUM(DH72:DI72)</f>
        <v>409</v>
      </c>
      <c r="DK72" s="117">
        <v>64</v>
      </c>
      <c r="DL72" s="118">
        <v>12</v>
      </c>
      <c r="DM72" s="26">
        <f>SUM(DK72:DL72)</f>
        <v>76</v>
      </c>
      <c r="DN72" s="26">
        <f t="shared" ref="DN72:DO72" si="842">SUM(DH72+DK72)</f>
        <v>207</v>
      </c>
      <c r="DO72" s="26">
        <f t="shared" si="842"/>
        <v>278</v>
      </c>
      <c r="DP72" s="27">
        <f>SUM(DN72:DO72)</f>
        <v>485</v>
      </c>
      <c r="DQ72" s="28">
        <f>Mei!DW72</f>
        <v>92</v>
      </c>
      <c r="DR72" s="28">
        <f>Mei!DX72</f>
        <v>143</v>
      </c>
      <c r="DS72" s="26">
        <f>SUM(DQ72:DR72)</f>
        <v>235</v>
      </c>
      <c r="DT72" s="48">
        <v>7</v>
      </c>
      <c r="DU72" s="46">
        <v>21</v>
      </c>
      <c r="DV72" s="26">
        <f>SUM(DT72:DU72)</f>
        <v>28</v>
      </c>
      <c r="DW72" s="26">
        <f t="shared" ref="DW72:DX72" si="843">SUM(DQ72+DT72)</f>
        <v>99</v>
      </c>
      <c r="DX72" s="26">
        <f t="shared" si="843"/>
        <v>164</v>
      </c>
      <c r="DY72" s="27">
        <f>SUM(DW72:DX72)</f>
        <v>263</v>
      </c>
      <c r="DZ72" s="30">
        <f>Mei!EF72</f>
        <v>11</v>
      </c>
      <c r="EA72" s="26">
        <f>Mei!EG72</f>
        <v>13</v>
      </c>
      <c r="EB72" s="26">
        <f>SUM(DZ72:EA72)</f>
        <v>24</v>
      </c>
      <c r="EC72" s="25">
        <v>13</v>
      </c>
      <c r="ED72" s="25">
        <v>13</v>
      </c>
      <c r="EE72" s="26">
        <f>SUM(EC72:ED72)</f>
        <v>26</v>
      </c>
      <c r="EF72" s="26">
        <f t="shared" ref="EF72:EG72" si="844">SUM(DZ72+EC72)</f>
        <v>24</v>
      </c>
      <c r="EG72" s="26">
        <f t="shared" si="844"/>
        <v>26</v>
      </c>
      <c r="EH72" s="27">
        <f>SUM(EF72:EG72)</f>
        <v>50</v>
      </c>
      <c r="EI72" s="30">
        <f>Mei!EO72</f>
        <v>98</v>
      </c>
      <c r="EJ72" s="26">
        <f>April!EP72</f>
        <v>134</v>
      </c>
      <c r="EK72" s="26">
        <f>SUM(EI72:EJ72)</f>
        <v>232</v>
      </c>
      <c r="EL72" s="25">
        <v>14</v>
      </c>
      <c r="EM72" s="25">
        <v>16</v>
      </c>
      <c r="EN72" s="26">
        <f>SUM(EL72:EM72)</f>
        <v>30</v>
      </c>
      <c r="EO72" s="26">
        <f t="shared" ref="EO72:EP72" si="845">SUM(EI72+EL72)</f>
        <v>112</v>
      </c>
      <c r="EP72" s="26">
        <f t="shared" si="845"/>
        <v>150</v>
      </c>
      <c r="EQ72" s="27">
        <f>SUM(EO72:EP72)</f>
        <v>262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24">
        <f>Mei!J73</f>
        <v>0</v>
      </c>
      <c r="E73" s="25">
        <f>Mei!K73</f>
        <v>0</v>
      </c>
      <c r="F73" s="41"/>
      <c r="G73" s="41"/>
      <c r="H73" s="41"/>
      <c r="I73" s="41"/>
      <c r="J73" s="41"/>
      <c r="K73" s="41"/>
      <c r="L73" s="41"/>
      <c r="M73" s="28">
        <f>Mei!S73</f>
        <v>0</v>
      </c>
      <c r="N73" s="26">
        <f>Mei!T73</f>
        <v>0</v>
      </c>
      <c r="O73" s="41"/>
      <c r="P73" s="41"/>
      <c r="Q73" s="41"/>
      <c r="R73" s="41"/>
      <c r="S73" s="41"/>
      <c r="T73" s="41"/>
      <c r="U73" s="41"/>
      <c r="V73" s="28">
        <f>Mei!AB73</f>
        <v>0</v>
      </c>
      <c r="W73" s="28">
        <f>Mei!AC73</f>
        <v>0</v>
      </c>
      <c r="X73" s="41"/>
      <c r="Y73" s="41"/>
      <c r="Z73" s="41"/>
      <c r="AA73" s="41"/>
      <c r="AB73" s="41"/>
      <c r="AC73" s="41"/>
      <c r="AD73" s="41"/>
      <c r="AE73" s="28">
        <f>Mei!AK73</f>
        <v>0</v>
      </c>
      <c r="AF73" s="28">
        <f>Mei!AL73</f>
        <v>0</v>
      </c>
      <c r="AG73" s="41"/>
      <c r="AH73" s="41"/>
      <c r="AI73" s="41"/>
      <c r="AJ73" s="41"/>
      <c r="AK73" s="41"/>
      <c r="AL73" s="41"/>
      <c r="AM73" s="41"/>
      <c r="AN73" s="30">
        <f>Mei!AT73</f>
        <v>0</v>
      </c>
      <c r="AO73" s="26">
        <f>Mei!AU73</f>
        <v>0</v>
      </c>
      <c r="AP73" s="41"/>
      <c r="AQ73" s="41"/>
      <c r="AR73" s="41"/>
      <c r="AS73" s="41"/>
      <c r="AT73" s="41"/>
      <c r="AU73" s="41"/>
      <c r="AV73" s="41"/>
      <c r="AW73" s="28">
        <f>Mei!BC73</f>
        <v>0</v>
      </c>
      <c r="AX73" s="28">
        <f>Mei!BD73</f>
        <v>0</v>
      </c>
      <c r="AY73" s="41"/>
      <c r="AZ73" s="41"/>
      <c r="BA73" s="41"/>
      <c r="BB73" s="41"/>
      <c r="BC73" s="41"/>
      <c r="BD73" s="41"/>
      <c r="BE73" s="41"/>
      <c r="BF73" s="30">
        <f>Mei!BL73</f>
        <v>0</v>
      </c>
      <c r="BG73" s="26">
        <f>Mei!BM73</f>
        <v>0</v>
      </c>
      <c r="BH73" s="41"/>
      <c r="BI73" s="41"/>
      <c r="BJ73" s="41"/>
      <c r="BK73" s="41"/>
      <c r="BL73" s="41"/>
      <c r="BM73" s="41"/>
      <c r="BN73" s="41"/>
      <c r="BO73" s="28">
        <f>Mei!BU73</f>
        <v>0</v>
      </c>
      <c r="BP73" s="28">
        <f>Mei!BV73</f>
        <v>0</v>
      </c>
      <c r="BQ73" s="41"/>
      <c r="BR73" s="41"/>
      <c r="BS73" s="41"/>
      <c r="BT73" s="41"/>
      <c r="BU73" s="41"/>
      <c r="BV73" s="41"/>
      <c r="BW73" s="41"/>
      <c r="BX73" s="30">
        <f>Mei!CD73</f>
        <v>0</v>
      </c>
      <c r="BY73" s="26">
        <f>Mei!CE73</f>
        <v>0</v>
      </c>
      <c r="BZ73" s="41"/>
      <c r="CA73" s="41"/>
      <c r="CB73" s="41"/>
      <c r="CC73" s="41"/>
      <c r="CD73" s="41"/>
      <c r="CE73" s="41"/>
      <c r="CF73" s="41"/>
      <c r="CG73" s="28">
        <f>Mei!CM73</f>
        <v>0</v>
      </c>
      <c r="CH73" s="28">
        <f>Mei!CN73</f>
        <v>0</v>
      </c>
      <c r="CI73" s="41"/>
      <c r="CJ73" s="41"/>
      <c r="CK73" s="41"/>
      <c r="CL73" s="41"/>
      <c r="CM73" s="41"/>
      <c r="CN73" s="41"/>
      <c r="CO73" s="41"/>
      <c r="CP73" s="108"/>
      <c r="CQ73" s="108"/>
      <c r="CR73" s="108"/>
      <c r="CS73" s="108"/>
      <c r="CT73" s="108"/>
      <c r="CU73" s="108"/>
      <c r="CV73" s="108"/>
      <c r="CW73" s="108"/>
      <c r="CX73" s="108"/>
      <c r="CY73" s="28">
        <f>Mei!DE73</f>
        <v>0</v>
      </c>
      <c r="CZ73" s="28">
        <f>Mei!DF73</f>
        <v>0</v>
      </c>
      <c r="DA73" s="41"/>
      <c r="DB73" s="41"/>
      <c r="DC73" s="41"/>
      <c r="DD73" s="41"/>
      <c r="DE73" s="41"/>
      <c r="DF73" s="41"/>
      <c r="DG73" s="41"/>
      <c r="DH73" s="30">
        <f>Mei!DN73</f>
        <v>0</v>
      </c>
      <c r="DI73" s="26">
        <f>Mei!DO73</f>
        <v>0</v>
      </c>
      <c r="DJ73" s="41"/>
      <c r="DK73" s="126"/>
      <c r="DL73" s="127"/>
      <c r="DM73" s="41"/>
      <c r="DN73" s="41"/>
      <c r="DO73" s="41"/>
      <c r="DP73" s="41"/>
      <c r="DQ73" s="28">
        <f>Mei!DW73</f>
        <v>0</v>
      </c>
      <c r="DR73" s="28">
        <f>Mei!DX73</f>
        <v>0</v>
      </c>
      <c r="DS73" s="41"/>
      <c r="DT73" s="41"/>
      <c r="DU73" s="41"/>
      <c r="DV73" s="41"/>
      <c r="DW73" s="41"/>
      <c r="DX73" s="41"/>
      <c r="DY73" s="41"/>
      <c r="DZ73" s="30">
        <f>Mei!EF73</f>
        <v>0</v>
      </c>
      <c r="EA73" s="26">
        <f>Mei!EG73</f>
        <v>0</v>
      </c>
      <c r="EB73" s="41"/>
      <c r="EC73" s="41"/>
      <c r="ED73" s="41"/>
      <c r="EE73" s="41"/>
      <c r="EF73" s="41"/>
      <c r="EG73" s="41"/>
      <c r="EH73" s="41"/>
      <c r="EI73" s="30">
        <f>Mei!EO73</f>
        <v>0</v>
      </c>
      <c r="EJ73" s="26">
        <f>April!EP73</f>
        <v>0</v>
      </c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28"/>
    </row>
    <row r="74" spans="1:156" ht="14">
      <c r="A74" s="58"/>
      <c r="B74" s="59">
        <v>1</v>
      </c>
      <c r="C74" s="57" t="s">
        <v>89</v>
      </c>
      <c r="D74" s="24">
        <f>Mei!J74</f>
        <v>38</v>
      </c>
      <c r="E74" s="25">
        <f>Mei!K74</f>
        <v>68</v>
      </c>
      <c r="F74" s="26">
        <f t="shared" ref="F74:F78" si="846">SUM(D74:E74)</f>
        <v>106</v>
      </c>
      <c r="G74" s="48">
        <v>10</v>
      </c>
      <c r="H74" s="46">
        <v>12</v>
      </c>
      <c r="I74" s="26">
        <f t="shared" ref="I74:I78" si="847">SUM(G74:H74)</f>
        <v>22</v>
      </c>
      <c r="J74" s="26">
        <f t="shared" ref="J74:K74" si="848">SUM(D74+G74)</f>
        <v>48</v>
      </c>
      <c r="K74" s="26">
        <f t="shared" si="848"/>
        <v>80</v>
      </c>
      <c r="L74" s="27">
        <f t="shared" ref="L74:L78" si="849">SUM(J74:K74)</f>
        <v>128</v>
      </c>
      <c r="M74" s="28">
        <f>Mei!S74</f>
        <v>18</v>
      </c>
      <c r="N74" s="26">
        <f>Mei!T74</f>
        <v>28</v>
      </c>
      <c r="O74" s="26">
        <f t="shared" ref="O74:O78" si="850">SUM(M74:N74)</f>
        <v>46</v>
      </c>
      <c r="P74" s="25">
        <v>7</v>
      </c>
      <c r="Q74" s="25">
        <v>15</v>
      </c>
      <c r="R74" s="26">
        <f t="shared" ref="R74:R78" si="851">SUM(P74:Q74)</f>
        <v>22</v>
      </c>
      <c r="S74" s="26">
        <f t="shared" ref="S74:T74" si="852">SUM(M74+P74)</f>
        <v>25</v>
      </c>
      <c r="T74" s="26">
        <f t="shared" si="852"/>
        <v>43</v>
      </c>
      <c r="U74" s="27">
        <f t="shared" ref="U74:U78" si="853">SUM(S74:T74)</f>
        <v>68</v>
      </c>
      <c r="V74" s="28">
        <f>Mei!AB74</f>
        <v>19</v>
      </c>
      <c r="W74" s="28">
        <f>Mei!AC74</f>
        <v>20</v>
      </c>
      <c r="X74" s="26">
        <f t="shared" ref="X74:X78" si="854">SUM(V74:W74)</f>
        <v>39</v>
      </c>
      <c r="Y74" s="48">
        <v>11</v>
      </c>
      <c r="Z74" s="46">
        <v>5</v>
      </c>
      <c r="AA74" s="26">
        <f t="shared" ref="AA74:AA78" si="855">SUM(Y74:Z74)</f>
        <v>16</v>
      </c>
      <c r="AB74" s="26">
        <f t="shared" ref="AB74:AC74" si="856">SUM(V74+Y74)</f>
        <v>30</v>
      </c>
      <c r="AC74" s="26">
        <f t="shared" si="856"/>
        <v>25</v>
      </c>
      <c r="AD74" s="27">
        <f t="shared" ref="AD74:AD78" si="857">SUM(AB74:AC74)</f>
        <v>55</v>
      </c>
      <c r="AE74" s="28">
        <f>Mei!AK74</f>
        <v>94</v>
      </c>
      <c r="AF74" s="28">
        <f>Mei!AL74</f>
        <v>96</v>
      </c>
      <c r="AG74" s="26">
        <f t="shared" ref="AG74:AG78" si="858">SUM(AE74:AF74)</f>
        <v>190</v>
      </c>
      <c r="AH74" s="25">
        <v>25</v>
      </c>
      <c r="AI74" s="25">
        <v>23</v>
      </c>
      <c r="AJ74" s="26">
        <f t="shared" ref="AJ74:AJ78" si="859">SUM(AH74:AI74)</f>
        <v>48</v>
      </c>
      <c r="AK74" s="26">
        <f t="shared" ref="AK74:AL74" si="860">SUM(AE74+AH74)</f>
        <v>119</v>
      </c>
      <c r="AL74" s="26">
        <f t="shared" si="860"/>
        <v>119</v>
      </c>
      <c r="AM74" s="27">
        <f t="shared" ref="AM74:AM78" si="861">SUM(AK74:AL74)</f>
        <v>238</v>
      </c>
      <c r="AN74" s="30">
        <f>Mei!AT74</f>
        <v>87</v>
      </c>
      <c r="AO74" s="26">
        <f>Mei!AU74</f>
        <v>87</v>
      </c>
      <c r="AP74" s="26">
        <f t="shared" ref="AP74:AP78" si="862">SUM(AN74:AO74)</f>
        <v>174</v>
      </c>
      <c r="AQ74" s="25">
        <v>27</v>
      </c>
      <c r="AR74" s="25">
        <v>44</v>
      </c>
      <c r="AS74" s="26">
        <f t="shared" ref="AS74:AS78" si="863">SUM(AQ74:AR74)</f>
        <v>71</v>
      </c>
      <c r="AT74" s="26">
        <f t="shared" ref="AT74:AU74" si="864">SUM(AN74+AQ74)</f>
        <v>114</v>
      </c>
      <c r="AU74" s="26">
        <f t="shared" si="864"/>
        <v>131</v>
      </c>
      <c r="AV74" s="27">
        <f t="shared" ref="AV74:AV78" si="865">SUM(AT74:AU74)</f>
        <v>245</v>
      </c>
      <c r="AW74" s="28">
        <f>Mei!BC74</f>
        <v>36</v>
      </c>
      <c r="AX74" s="28">
        <f>Mei!BD74</f>
        <v>42</v>
      </c>
      <c r="AY74" s="26">
        <f t="shared" ref="AY74:AY78" si="866">SUM(AW74:AX74)</f>
        <v>78</v>
      </c>
      <c r="AZ74" s="25">
        <v>15</v>
      </c>
      <c r="BA74" s="25">
        <v>29</v>
      </c>
      <c r="BB74" s="26">
        <f t="shared" ref="BB74:BB78" si="867">SUM(AZ74:BA74)</f>
        <v>44</v>
      </c>
      <c r="BC74" s="26">
        <f t="shared" ref="BC74:BD74" si="868">SUM(AW74+AZ74)</f>
        <v>51</v>
      </c>
      <c r="BD74" s="26">
        <f t="shared" si="868"/>
        <v>71</v>
      </c>
      <c r="BE74" s="27">
        <f t="shared" ref="BE74:BE78" si="869">SUM(BC74:BD74)</f>
        <v>122</v>
      </c>
      <c r="BF74" s="30">
        <f>Mei!BL74</f>
        <v>80</v>
      </c>
      <c r="BG74" s="26">
        <f>Mei!BM74</f>
        <v>82</v>
      </c>
      <c r="BH74" s="26">
        <f t="shared" ref="BH74:BH78" si="870">SUM(BF74:BG74)</f>
        <v>162</v>
      </c>
      <c r="BI74" s="48">
        <v>53</v>
      </c>
      <c r="BJ74" s="46">
        <v>21</v>
      </c>
      <c r="BK74" s="26">
        <f t="shared" ref="BK74:BK78" si="871">SUM(BI74:BJ74)</f>
        <v>74</v>
      </c>
      <c r="BL74" s="26">
        <f t="shared" ref="BL74:BM74" si="872">SUM(BF74+BI74)</f>
        <v>133</v>
      </c>
      <c r="BM74" s="26">
        <f t="shared" si="872"/>
        <v>103</v>
      </c>
      <c r="BN74" s="27">
        <f t="shared" ref="BN74:BN78" si="873">SUM(BL74:BM74)</f>
        <v>236</v>
      </c>
      <c r="BO74" s="28">
        <f>Mei!BU74</f>
        <v>76</v>
      </c>
      <c r="BP74" s="28">
        <f>Mei!BV74</f>
        <v>103</v>
      </c>
      <c r="BQ74" s="26">
        <f t="shared" ref="BQ74:BQ78" si="874">SUM(BO74:BP74)</f>
        <v>179</v>
      </c>
      <c r="BR74" s="25">
        <v>16</v>
      </c>
      <c r="BS74" s="25">
        <v>26</v>
      </c>
      <c r="BT74" s="26">
        <f t="shared" ref="BT74:BT78" si="875">SUM(BR74:BS74)</f>
        <v>42</v>
      </c>
      <c r="BU74" s="26">
        <f t="shared" ref="BU74:BV74" si="876">SUM(BO74+BR74)</f>
        <v>92</v>
      </c>
      <c r="BV74" s="26">
        <f t="shared" si="876"/>
        <v>129</v>
      </c>
      <c r="BW74" s="27">
        <f t="shared" ref="BW74:BW78" si="877">SUM(BU74:BV74)</f>
        <v>221</v>
      </c>
      <c r="BX74" s="30">
        <f>Mei!CD74</f>
        <v>0</v>
      </c>
      <c r="BY74" s="26">
        <f>Mei!CE74</f>
        <v>0</v>
      </c>
      <c r="BZ74" s="26">
        <f t="shared" ref="BZ74:BZ78" si="878">SUM(BX74:BY74)</f>
        <v>0</v>
      </c>
      <c r="CA74" s="26"/>
      <c r="CB74" s="26"/>
      <c r="CC74" s="26">
        <f t="shared" ref="CC74:CC78" si="879">SUM(CA74:CB74)</f>
        <v>0</v>
      </c>
      <c r="CD74" s="26">
        <f t="shared" ref="CD74:CE74" si="880">SUM(BX74+CA74)</f>
        <v>0</v>
      </c>
      <c r="CE74" s="26">
        <f t="shared" si="880"/>
        <v>0</v>
      </c>
      <c r="CF74" s="27">
        <f t="shared" ref="CF74:CF78" si="881">SUM(CD74:CE74)</f>
        <v>0</v>
      </c>
      <c r="CG74" s="28">
        <f>Mei!CM74</f>
        <v>19</v>
      </c>
      <c r="CH74" s="28">
        <f>Mei!CN74</f>
        <v>38</v>
      </c>
      <c r="CI74" s="26">
        <f t="shared" ref="CI74:CI78" si="882">SUM(CG74:CH74)</f>
        <v>57</v>
      </c>
      <c r="CJ74" s="25">
        <v>8</v>
      </c>
      <c r="CK74" s="25">
        <v>15</v>
      </c>
      <c r="CL74" s="26">
        <f t="shared" ref="CL74:CL78" si="883">SUM(CJ74:CK74)</f>
        <v>23</v>
      </c>
      <c r="CM74" s="26">
        <f t="shared" ref="CM74:CN74" si="884">SUM(CG74+CJ74)</f>
        <v>27</v>
      </c>
      <c r="CN74" s="26">
        <f t="shared" si="884"/>
        <v>53</v>
      </c>
      <c r="CO74" s="27">
        <f t="shared" ref="CO74:CO78" si="885">SUM(CM74:CN74)</f>
        <v>80</v>
      </c>
      <c r="CP74" s="31">
        <f ca="1">IFERROR(__xludf.DUMMYFUNCTION("""COMPUTED_VALUE"""),89)</f>
        <v>89</v>
      </c>
      <c r="CQ74" s="32">
        <f ca="1">IFERROR(__xludf.DUMMYFUNCTION("""COMPUTED_VALUE"""),145)</f>
        <v>145</v>
      </c>
      <c r="CR74" s="32">
        <f ca="1">IFERROR(__xludf.DUMMYFUNCTION("""COMPUTED_VALUE"""),234)</f>
        <v>234</v>
      </c>
      <c r="CS74" s="33">
        <f ca="1">IFERROR(__xludf.DUMMYFUNCTION("""COMPUTED_VALUE"""),12)</f>
        <v>12</v>
      </c>
      <c r="CT74" s="33">
        <f ca="1">IFERROR(__xludf.DUMMYFUNCTION("""COMPUTED_VALUE"""),20)</f>
        <v>20</v>
      </c>
      <c r="CU74" s="33">
        <f ca="1">IFERROR(__xludf.DUMMYFUNCTION("""COMPUTED_VALUE"""),32)</f>
        <v>32</v>
      </c>
      <c r="CV74" s="32">
        <f ca="1">IFERROR(__xludf.DUMMYFUNCTION("""COMPUTED_VALUE"""),101)</f>
        <v>101</v>
      </c>
      <c r="CW74" s="32">
        <f ca="1">IFERROR(__xludf.DUMMYFUNCTION("""COMPUTED_VALUE"""),165)</f>
        <v>165</v>
      </c>
      <c r="CX74" s="34">
        <f ca="1">IFERROR(__xludf.DUMMYFUNCTION("""COMPUTED_VALUE"""),266)</f>
        <v>266</v>
      </c>
      <c r="CY74" s="28">
        <f>Mei!DE74</f>
        <v>31</v>
      </c>
      <c r="CZ74" s="28">
        <f>Mei!DF74</f>
        <v>23</v>
      </c>
      <c r="DA74" s="26">
        <f t="shared" ref="DA74:DA78" si="886">SUM(CY74:CZ74)</f>
        <v>54</v>
      </c>
      <c r="DB74" s="26"/>
      <c r="DC74" s="26"/>
      <c r="DD74" s="26">
        <f t="shared" ref="DD74:DD78" si="887">SUM(DB74:DC74)</f>
        <v>0</v>
      </c>
      <c r="DE74" s="26">
        <f t="shared" ref="DE74:DF74" si="888">SUM(CY74+DB74)</f>
        <v>31</v>
      </c>
      <c r="DF74" s="26">
        <f t="shared" si="888"/>
        <v>23</v>
      </c>
      <c r="DG74" s="27">
        <f t="shared" ref="DG74:DG78" si="889">SUM(DE74:DF74)</f>
        <v>54</v>
      </c>
      <c r="DH74" s="30">
        <f>Mei!DN74</f>
        <v>38</v>
      </c>
      <c r="DI74" s="26">
        <f>Mei!DO74</f>
        <v>30</v>
      </c>
      <c r="DJ74" s="26">
        <f t="shared" ref="DJ74:DJ78" si="890">SUM(DH74:DI74)</f>
        <v>68</v>
      </c>
      <c r="DK74" s="124">
        <v>13</v>
      </c>
      <c r="DL74" s="125">
        <v>7</v>
      </c>
      <c r="DM74" s="26">
        <f t="shared" ref="DM74:DM78" si="891">SUM(DK74:DL74)</f>
        <v>20</v>
      </c>
      <c r="DN74" s="26">
        <f t="shared" ref="DN74:DO74" si="892">SUM(DH74+DK74)</f>
        <v>51</v>
      </c>
      <c r="DO74" s="26">
        <f t="shared" si="892"/>
        <v>37</v>
      </c>
      <c r="DP74" s="27">
        <f t="shared" ref="DP74:DP78" si="893">SUM(DN74:DO74)</f>
        <v>88</v>
      </c>
      <c r="DQ74" s="28">
        <f>Mei!DW74</f>
        <v>17</v>
      </c>
      <c r="DR74" s="28">
        <f>Mei!DX74</f>
        <v>28</v>
      </c>
      <c r="DS74" s="26">
        <f t="shared" ref="DS74:DS78" si="894">SUM(DQ74:DR74)</f>
        <v>45</v>
      </c>
      <c r="DT74" s="48">
        <v>7</v>
      </c>
      <c r="DU74" s="46">
        <v>19</v>
      </c>
      <c r="DV74" s="26">
        <f t="shared" ref="DV74:DV78" si="895">SUM(DT74:DU74)</f>
        <v>26</v>
      </c>
      <c r="DW74" s="26">
        <f t="shared" ref="DW74:DX74" si="896">SUM(DQ74+DT74)</f>
        <v>24</v>
      </c>
      <c r="DX74" s="26">
        <f t="shared" si="896"/>
        <v>47</v>
      </c>
      <c r="DY74" s="27">
        <f t="shared" ref="DY74:DY78" si="897">SUM(DW74:DX74)</f>
        <v>71</v>
      </c>
      <c r="DZ74" s="30">
        <f>Mei!EF74</f>
        <v>10</v>
      </c>
      <c r="EA74" s="26">
        <f>Mei!EG74</f>
        <v>14</v>
      </c>
      <c r="EB74" s="26">
        <f t="shared" ref="EB74:EB78" si="898">SUM(DZ74:EA74)</f>
        <v>24</v>
      </c>
      <c r="EC74" s="25">
        <v>6</v>
      </c>
      <c r="ED74" s="25">
        <v>7</v>
      </c>
      <c r="EE74" s="26">
        <f t="shared" ref="EE74:EE78" si="899">SUM(EC74:ED74)</f>
        <v>13</v>
      </c>
      <c r="EF74" s="26">
        <f t="shared" ref="EF74:EG74" si="900">SUM(DZ74+EC74)</f>
        <v>16</v>
      </c>
      <c r="EG74" s="26">
        <f t="shared" si="900"/>
        <v>21</v>
      </c>
      <c r="EH74" s="27">
        <f t="shared" ref="EH74:EH78" si="901">SUM(EF74:EG74)</f>
        <v>37</v>
      </c>
      <c r="EI74" s="30">
        <f>Mei!EO74</f>
        <v>26</v>
      </c>
      <c r="EJ74" s="26">
        <f>April!EP74</f>
        <v>44</v>
      </c>
      <c r="EK74" s="26">
        <f t="shared" ref="EK74:EK78" si="902">SUM(EI74:EJ74)</f>
        <v>70</v>
      </c>
      <c r="EL74" s="25">
        <v>14</v>
      </c>
      <c r="EM74" s="25">
        <v>14</v>
      </c>
      <c r="EN74" s="26">
        <f t="shared" ref="EN74:EN78" si="903">SUM(EL74:EM74)</f>
        <v>28</v>
      </c>
      <c r="EO74" s="26">
        <f t="shared" ref="EO74:EP74" si="904">SUM(EI74+EL74)</f>
        <v>40</v>
      </c>
      <c r="EP74" s="26">
        <f t="shared" si="904"/>
        <v>58</v>
      </c>
      <c r="EQ74" s="27">
        <f t="shared" ref="EQ74:EQ78" si="905">SUM(EO74:EP74)</f>
        <v>98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24">
        <f>Mei!J75</f>
        <v>0</v>
      </c>
      <c r="E75" s="25">
        <f>Mei!K75</f>
        <v>0</v>
      </c>
      <c r="F75" s="26">
        <f t="shared" si="846"/>
        <v>0</v>
      </c>
      <c r="G75" s="68">
        <v>0</v>
      </c>
      <c r="H75" s="59">
        <v>0</v>
      </c>
      <c r="I75" s="26">
        <f t="shared" si="847"/>
        <v>0</v>
      </c>
      <c r="J75" s="26">
        <f t="shared" ref="J75:K75" si="906">SUM(D75+G75)</f>
        <v>0</v>
      </c>
      <c r="K75" s="26">
        <f t="shared" si="906"/>
        <v>0</v>
      </c>
      <c r="L75" s="27">
        <f t="shared" si="849"/>
        <v>0</v>
      </c>
      <c r="M75" s="28">
        <f>Mei!S75</f>
        <v>0</v>
      </c>
      <c r="N75" s="26">
        <f>Mei!T75</f>
        <v>0</v>
      </c>
      <c r="O75" s="26">
        <f t="shared" si="850"/>
        <v>0</v>
      </c>
      <c r="P75" s="26"/>
      <c r="Q75" s="26"/>
      <c r="R75" s="26">
        <f t="shared" si="851"/>
        <v>0</v>
      </c>
      <c r="S75" s="26">
        <f t="shared" ref="S75:T75" si="907">SUM(M75+P75)</f>
        <v>0</v>
      </c>
      <c r="T75" s="26">
        <f t="shared" si="907"/>
        <v>0</v>
      </c>
      <c r="U75" s="27">
        <f t="shared" si="853"/>
        <v>0</v>
      </c>
      <c r="V75" s="28">
        <f>Mei!AB75</f>
        <v>0</v>
      </c>
      <c r="W75" s="28">
        <f>Mei!AC75</f>
        <v>0</v>
      </c>
      <c r="X75" s="26">
        <f t="shared" si="854"/>
        <v>0</v>
      </c>
      <c r="Y75" s="26"/>
      <c r="Z75" s="26"/>
      <c r="AA75" s="26">
        <f t="shared" si="855"/>
        <v>0</v>
      </c>
      <c r="AB75" s="26">
        <f t="shared" ref="AB75:AC75" si="908">SUM(V75+Y75)</f>
        <v>0</v>
      </c>
      <c r="AC75" s="26">
        <f t="shared" si="908"/>
        <v>0</v>
      </c>
      <c r="AD75" s="27">
        <f t="shared" si="857"/>
        <v>0</v>
      </c>
      <c r="AE75" s="28">
        <f>Mei!AK75</f>
        <v>0</v>
      </c>
      <c r="AF75" s="28">
        <f>Mei!AL75</f>
        <v>0</v>
      </c>
      <c r="AG75" s="26">
        <f t="shared" si="858"/>
        <v>0</v>
      </c>
      <c r="AH75" s="25">
        <v>0</v>
      </c>
      <c r="AI75" s="25">
        <v>0</v>
      </c>
      <c r="AJ75" s="26">
        <f t="shared" si="859"/>
        <v>0</v>
      </c>
      <c r="AK75" s="26">
        <f t="shared" ref="AK75:AL75" si="909">SUM(AE75+AH75)</f>
        <v>0</v>
      </c>
      <c r="AL75" s="26">
        <f t="shared" si="909"/>
        <v>0</v>
      </c>
      <c r="AM75" s="27">
        <f t="shared" si="861"/>
        <v>0</v>
      </c>
      <c r="AN75" s="30">
        <f>Mei!AT75</f>
        <v>0</v>
      </c>
      <c r="AO75" s="26">
        <f>Mei!AU75</f>
        <v>0</v>
      </c>
      <c r="AP75" s="26">
        <f t="shared" si="862"/>
        <v>0</v>
      </c>
      <c r="AQ75" s="25">
        <v>0</v>
      </c>
      <c r="AR75" s="25">
        <v>0</v>
      </c>
      <c r="AS75" s="26">
        <f t="shared" si="863"/>
        <v>0</v>
      </c>
      <c r="AT75" s="26">
        <f t="shared" ref="AT75:AU75" si="910">SUM(AN75+AQ75)</f>
        <v>0</v>
      </c>
      <c r="AU75" s="26">
        <f t="shared" si="910"/>
        <v>0</v>
      </c>
      <c r="AV75" s="27">
        <f t="shared" si="865"/>
        <v>0</v>
      </c>
      <c r="AW75" s="28">
        <f>Mei!BC75</f>
        <v>0</v>
      </c>
      <c r="AX75" s="28">
        <f>Mei!BD75</f>
        <v>0</v>
      </c>
      <c r="AY75" s="26">
        <f t="shared" si="866"/>
        <v>0</v>
      </c>
      <c r="AZ75" s="25">
        <v>0</v>
      </c>
      <c r="BA75" s="25">
        <v>0</v>
      </c>
      <c r="BB75" s="26">
        <f t="shared" si="867"/>
        <v>0</v>
      </c>
      <c r="BC75" s="26">
        <f t="shared" ref="BC75:BD75" si="911">SUM(AW75+AZ75)</f>
        <v>0</v>
      </c>
      <c r="BD75" s="26">
        <f t="shared" si="911"/>
        <v>0</v>
      </c>
      <c r="BE75" s="27">
        <f t="shared" si="869"/>
        <v>0</v>
      </c>
      <c r="BF75" s="30">
        <f>Mei!BL75</f>
        <v>0</v>
      </c>
      <c r="BG75" s="26">
        <f>Mei!BM75</f>
        <v>0</v>
      </c>
      <c r="BH75" s="26">
        <f t="shared" si="870"/>
        <v>0</v>
      </c>
      <c r="BI75" s="48">
        <v>0</v>
      </c>
      <c r="BJ75" s="46">
        <v>0</v>
      </c>
      <c r="BK75" s="26">
        <f t="shared" si="871"/>
        <v>0</v>
      </c>
      <c r="BL75" s="26">
        <f t="shared" ref="BL75:BM75" si="912">SUM(BF75+BI75)</f>
        <v>0</v>
      </c>
      <c r="BM75" s="26">
        <f t="shared" si="912"/>
        <v>0</v>
      </c>
      <c r="BN75" s="27">
        <f t="shared" si="873"/>
        <v>0</v>
      </c>
      <c r="BO75" s="28">
        <f>Mei!BU75</f>
        <v>0</v>
      </c>
      <c r="BP75" s="28">
        <f>Mei!BV75</f>
        <v>0</v>
      </c>
      <c r="BQ75" s="26">
        <f t="shared" si="874"/>
        <v>0</v>
      </c>
      <c r="BR75" s="25">
        <v>0</v>
      </c>
      <c r="BS75" s="25">
        <v>0</v>
      </c>
      <c r="BT75" s="26">
        <f t="shared" si="875"/>
        <v>0</v>
      </c>
      <c r="BU75" s="26">
        <f t="shared" ref="BU75:BV75" si="913">SUM(BO75+BR75)</f>
        <v>0</v>
      </c>
      <c r="BV75" s="26">
        <f t="shared" si="913"/>
        <v>0</v>
      </c>
      <c r="BW75" s="27">
        <f t="shared" si="877"/>
        <v>0</v>
      </c>
      <c r="BX75" s="30">
        <f>Mei!CD75</f>
        <v>0</v>
      </c>
      <c r="BY75" s="26">
        <f>Mei!CE75</f>
        <v>0</v>
      </c>
      <c r="BZ75" s="26">
        <f t="shared" si="878"/>
        <v>0</v>
      </c>
      <c r="CA75" s="26"/>
      <c r="CB75" s="26"/>
      <c r="CC75" s="26">
        <f t="shared" si="879"/>
        <v>0</v>
      </c>
      <c r="CD75" s="26">
        <f t="shared" ref="CD75:CE75" si="914">SUM(BX75+CA75)</f>
        <v>0</v>
      </c>
      <c r="CE75" s="26">
        <f t="shared" si="914"/>
        <v>0</v>
      </c>
      <c r="CF75" s="27">
        <f t="shared" si="881"/>
        <v>0</v>
      </c>
      <c r="CG75" s="28">
        <f>Mei!CM75</f>
        <v>0</v>
      </c>
      <c r="CH75" s="28">
        <f>Mei!CN75</f>
        <v>0</v>
      </c>
      <c r="CI75" s="26">
        <f t="shared" si="882"/>
        <v>0</v>
      </c>
      <c r="CJ75" s="25">
        <v>0</v>
      </c>
      <c r="CK75" s="25">
        <v>0</v>
      </c>
      <c r="CL75" s="26">
        <f t="shared" si="883"/>
        <v>0</v>
      </c>
      <c r="CM75" s="26">
        <f t="shared" ref="CM75:CN75" si="915">SUM(CG75+CJ75)</f>
        <v>0</v>
      </c>
      <c r="CN75" s="26">
        <f t="shared" si="915"/>
        <v>0</v>
      </c>
      <c r="CO75" s="27">
        <f t="shared" si="885"/>
        <v>0</v>
      </c>
      <c r="CP75" s="31">
        <f ca="1">IFERROR(__xludf.DUMMYFUNCTION("""COMPUTED_VALUE"""),0)</f>
        <v>0</v>
      </c>
      <c r="CQ75" s="32">
        <f ca="1">IFERROR(__xludf.DUMMYFUNCTION("""COMPUTED_VALUE"""),0)</f>
        <v>0</v>
      </c>
      <c r="CR75" s="32">
        <f ca="1">IFERROR(__xludf.DUMMYFUNCTION("""COMPUTED_VALUE"""),0)</f>
        <v>0</v>
      </c>
      <c r="CS75" s="33">
        <f ca="1">IFERROR(__xludf.DUMMYFUNCTION("""COMPUTED_VALUE"""),0)</f>
        <v>0</v>
      </c>
      <c r="CT75" s="33">
        <f ca="1">IFERROR(__xludf.DUMMYFUNCTION("""COMPUTED_VALUE"""),0)</f>
        <v>0</v>
      </c>
      <c r="CU75" s="33">
        <f ca="1">IFERROR(__xludf.DUMMYFUNCTION("""COMPUTED_VALUE"""),0)</f>
        <v>0</v>
      </c>
      <c r="CV75" s="32">
        <f ca="1">IFERROR(__xludf.DUMMYFUNCTION("""COMPUTED_VALUE"""),0)</f>
        <v>0</v>
      </c>
      <c r="CW75" s="32">
        <f ca="1">IFERROR(__xludf.DUMMYFUNCTION("""COMPUTED_VALUE"""),0)</f>
        <v>0</v>
      </c>
      <c r="CX75" s="34">
        <f ca="1">IFERROR(__xludf.DUMMYFUNCTION("""COMPUTED_VALUE"""),0)</f>
        <v>0</v>
      </c>
      <c r="CY75" s="28">
        <f>Mei!DE75</f>
        <v>0</v>
      </c>
      <c r="CZ75" s="28">
        <f>Mei!DF75</f>
        <v>0</v>
      </c>
      <c r="DA75" s="26">
        <f t="shared" si="886"/>
        <v>0</v>
      </c>
      <c r="DB75" s="26"/>
      <c r="DC75" s="26"/>
      <c r="DD75" s="26">
        <f t="shared" si="887"/>
        <v>0</v>
      </c>
      <c r="DE75" s="26">
        <f t="shared" ref="DE75:DF75" si="916">SUM(CY75+DB75)</f>
        <v>0</v>
      </c>
      <c r="DF75" s="26">
        <f t="shared" si="916"/>
        <v>0</v>
      </c>
      <c r="DG75" s="27">
        <f t="shared" si="889"/>
        <v>0</v>
      </c>
      <c r="DH75" s="30">
        <f>Mei!DN75</f>
        <v>0</v>
      </c>
      <c r="DI75" s="26">
        <f>Mei!DO75</f>
        <v>0</v>
      </c>
      <c r="DJ75" s="26">
        <f t="shared" si="890"/>
        <v>0</v>
      </c>
      <c r="DK75" s="66">
        <v>51</v>
      </c>
      <c r="DL75" s="67">
        <v>5</v>
      </c>
      <c r="DM75" s="26">
        <f t="shared" si="891"/>
        <v>56</v>
      </c>
      <c r="DN75" s="26">
        <f t="shared" ref="DN75:DO75" si="917">SUM(DH75+DK75)</f>
        <v>51</v>
      </c>
      <c r="DO75" s="26">
        <f t="shared" si="917"/>
        <v>5</v>
      </c>
      <c r="DP75" s="27">
        <f t="shared" si="893"/>
        <v>56</v>
      </c>
      <c r="DQ75" s="28">
        <f>Mei!DW75</f>
        <v>0</v>
      </c>
      <c r="DR75" s="28">
        <f>Mei!DX75</f>
        <v>0</v>
      </c>
      <c r="DS75" s="26">
        <f t="shared" si="894"/>
        <v>0</v>
      </c>
      <c r="DT75" s="68">
        <v>0</v>
      </c>
      <c r="DU75" s="59">
        <v>0</v>
      </c>
      <c r="DV75" s="26">
        <f t="shared" si="895"/>
        <v>0</v>
      </c>
      <c r="DW75" s="26">
        <f t="shared" ref="DW75:DX75" si="918">SUM(DQ75+DT75)</f>
        <v>0</v>
      </c>
      <c r="DX75" s="26">
        <f t="shared" si="918"/>
        <v>0</v>
      </c>
      <c r="DY75" s="27">
        <f t="shared" si="897"/>
        <v>0</v>
      </c>
      <c r="DZ75" s="30">
        <f>Mei!EF75</f>
        <v>0</v>
      </c>
      <c r="EA75" s="26">
        <f>Mei!EG75</f>
        <v>0</v>
      </c>
      <c r="EB75" s="26">
        <f t="shared" si="898"/>
        <v>0</v>
      </c>
      <c r="EC75" s="26"/>
      <c r="ED75" s="26"/>
      <c r="EE75" s="26">
        <f t="shared" si="899"/>
        <v>0</v>
      </c>
      <c r="EF75" s="26">
        <f t="shared" ref="EF75:EG75" si="919">SUM(DZ75+EC75)</f>
        <v>0</v>
      </c>
      <c r="EG75" s="26">
        <f t="shared" si="919"/>
        <v>0</v>
      </c>
      <c r="EH75" s="27">
        <f t="shared" si="901"/>
        <v>0</v>
      </c>
      <c r="EI75" s="30">
        <f>Mei!EO75</f>
        <v>0</v>
      </c>
      <c r="EJ75" s="26">
        <f>April!EP75</f>
        <v>0</v>
      </c>
      <c r="EK75" s="26">
        <f t="shared" si="902"/>
        <v>0</v>
      </c>
      <c r="EL75" s="26"/>
      <c r="EM75" s="26"/>
      <c r="EN75" s="26">
        <f t="shared" si="903"/>
        <v>0</v>
      </c>
      <c r="EO75" s="26">
        <f t="shared" ref="EO75:EP75" si="920">SUM(EI75+EL75)</f>
        <v>0</v>
      </c>
      <c r="EP75" s="26">
        <f t="shared" si="920"/>
        <v>0</v>
      </c>
      <c r="EQ75" s="27">
        <f t="shared" si="905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24">
        <f>Mei!J76</f>
        <v>29</v>
      </c>
      <c r="E76" s="25">
        <f>Mei!K76</f>
        <v>33</v>
      </c>
      <c r="F76" s="26">
        <f t="shared" si="846"/>
        <v>62</v>
      </c>
      <c r="G76" s="110">
        <v>0</v>
      </c>
      <c r="H76" s="79">
        <v>0</v>
      </c>
      <c r="I76" s="26">
        <f t="shared" si="847"/>
        <v>0</v>
      </c>
      <c r="J76" s="26">
        <f t="shared" ref="J76:K76" si="921">SUM(D76+G76)</f>
        <v>29</v>
      </c>
      <c r="K76" s="26">
        <f t="shared" si="921"/>
        <v>33</v>
      </c>
      <c r="L76" s="27">
        <f t="shared" si="849"/>
        <v>62</v>
      </c>
      <c r="M76" s="28">
        <f>Mei!S76</f>
        <v>0</v>
      </c>
      <c r="N76" s="26">
        <f>Mei!T76</f>
        <v>7</v>
      </c>
      <c r="O76" s="26">
        <f t="shared" si="850"/>
        <v>7</v>
      </c>
      <c r="P76" s="26"/>
      <c r="Q76" s="26"/>
      <c r="R76" s="26">
        <f t="shared" si="851"/>
        <v>0</v>
      </c>
      <c r="S76" s="26">
        <f t="shared" ref="S76:T76" si="922">SUM(M76+P76)</f>
        <v>0</v>
      </c>
      <c r="T76" s="26">
        <f t="shared" si="922"/>
        <v>7</v>
      </c>
      <c r="U76" s="27">
        <f t="shared" si="853"/>
        <v>7</v>
      </c>
      <c r="V76" s="28">
        <f>Mei!AB76</f>
        <v>3</v>
      </c>
      <c r="W76" s="28">
        <f>Mei!AC76</f>
        <v>2</v>
      </c>
      <c r="X76" s="26">
        <f t="shared" si="854"/>
        <v>5</v>
      </c>
      <c r="Y76" s="26"/>
      <c r="Z76" s="26"/>
      <c r="AA76" s="26">
        <f t="shared" si="855"/>
        <v>0</v>
      </c>
      <c r="AB76" s="26">
        <f t="shared" ref="AB76:AC76" si="923">SUM(V76+Y76)</f>
        <v>3</v>
      </c>
      <c r="AC76" s="26">
        <f t="shared" si="923"/>
        <v>2</v>
      </c>
      <c r="AD76" s="27">
        <f t="shared" si="857"/>
        <v>5</v>
      </c>
      <c r="AE76" s="28">
        <f>Mei!AK76</f>
        <v>29</v>
      </c>
      <c r="AF76" s="28">
        <f>Mei!AL76</f>
        <v>39</v>
      </c>
      <c r="AG76" s="26">
        <f t="shared" si="858"/>
        <v>68</v>
      </c>
      <c r="AH76" s="25">
        <v>0</v>
      </c>
      <c r="AI76" s="25">
        <v>0</v>
      </c>
      <c r="AJ76" s="26">
        <f t="shared" si="859"/>
        <v>0</v>
      </c>
      <c r="AK76" s="26">
        <f t="shared" ref="AK76:AL76" si="924">SUM(AE76+AH76)</f>
        <v>29</v>
      </c>
      <c r="AL76" s="26">
        <f t="shared" si="924"/>
        <v>39</v>
      </c>
      <c r="AM76" s="27">
        <f t="shared" si="861"/>
        <v>68</v>
      </c>
      <c r="AN76" s="30">
        <f>Mei!AT76</f>
        <v>75</v>
      </c>
      <c r="AO76" s="26">
        <f>Mei!AU76</f>
        <v>125</v>
      </c>
      <c r="AP76" s="26">
        <f t="shared" si="862"/>
        <v>200</v>
      </c>
      <c r="AQ76" s="25">
        <v>0</v>
      </c>
      <c r="AR76" s="25">
        <v>0</v>
      </c>
      <c r="AS76" s="26">
        <f t="shared" si="863"/>
        <v>0</v>
      </c>
      <c r="AT76" s="26">
        <f t="shared" ref="AT76:AU76" si="925">SUM(AN76+AQ76)</f>
        <v>75</v>
      </c>
      <c r="AU76" s="26">
        <f t="shared" si="925"/>
        <v>125</v>
      </c>
      <c r="AV76" s="27">
        <f t="shared" si="865"/>
        <v>200</v>
      </c>
      <c r="AW76" s="28">
        <f>Mei!BC76</f>
        <v>55</v>
      </c>
      <c r="AX76" s="28">
        <f>Mei!BD76</f>
        <v>93</v>
      </c>
      <c r="AY76" s="26">
        <f t="shared" si="866"/>
        <v>148</v>
      </c>
      <c r="AZ76" s="25">
        <v>1</v>
      </c>
      <c r="BA76" s="25">
        <v>0</v>
      </c>
      <c r="BB76" s="26">
        <f t="shared" si="867"/>
        <v>1</v>
      </c>
      <c r="BC76" s="26">
        <f t="shared" ref="BC76:BD76" si="926">SUM(AW76+AZ76)</f>
        <v>56</v>
      </c>
      <c r="BD76" s="26">
        <f t="shared" si="926"/>
        <v>93</v>
      </c>
      <c r="BE76" s="27">
        <f t="shared" si="869"/>
        <v>149</v>
      </c>
      <c r="BF76" s="30">
        <f>Mei!BL76</f>
        <v>0</v>
      </c>
      <c r="BG76" s="26">
        <f>Mei!BM76</f>
        <v>0</v>
      </c>
      <c r="BH76" s="26">
        <f t="shared" si="870"/>
        <v>0</v>
      </c>
      <c r="BI76" s="48">
        <v>0</v>
      </c>
      <c r="BJ76" s="46">
        <v>0</v>
      </c>
      <c r="BK76" s="26">
        <f t="shared" si="871"/>
        <v>0</v>
      </c>
      <c r="BL76" s="26">
        <f t="shared" ref="BL76:BM76" si="927">SUM(BF76+BI76)</f>
        <v>0</v>
      </c>
      <c r="BM76" s="26">
        <f t="shared" si="927"/>
        <v>0</v>
      </c>
      <c r="BN76" s="27">
        <f t="shared" si="873"/>
        <v>0</v>
      </c>
      <c r="BO76" s="28">
        <f>Mei!BU76</f>
        <v>0</v>
      </c>
      <c r="BP76" s="28">
        <f>Mei!BV76</f>
        <v>0</v>
      </c>
      <c r="BQ76" s="26">
        <f t="shared" si="874"/>
        <v>0</v>
      </c>
      <c r="BR76" s="25">
        <v>0</v>
      </c>
      <c r="BS76" s="25">
        <v>0</v>
      </c>
      <c r="BT76" s="26">
        <f t="shared" si="875"/>
        <v>0</v>
      </c>
      <c r="BU76" s="26">
        <f t="shared" ref="BU76:BV76" si="928">SUM(BO76+BR76)</f>
        <v>0</v>
      </c>
      <c r="BV76" s="26">
        <f t="shared" si="928"/>
        <v>0</v>
      </c>
      <c r="BW76" s="27">
        <f t="shared" si="877"/>
        <v>0</v>
      </c>
      <c r="BX76" s="30">
        <f>Mei!CD76</f>
        <v>10</v>
      </c>
      <c r="BY76" s="26">
        <f>Mei!CE76</f>
        <v>27</v>
      </c>
      <c r="BZ76" s="26">
        <f t="shared" si="878"/>
        <v>37</v>
      </c>
      <c r="CA76" s="26"/>
      <c r="CB76" s="26"/>
      <c r="CC76" s="26">
        <f t="shared" si="879"/>
        <v>0</v>
      </c>
      <c r="CD76" s="26">
        <f t="shared" ref="CD76:CE76" si="929">SUM(BX76+CA76)</f>
        <v>10</v>
      </c>
      <c r="CE76" s="26">
        <f t="shared" si="929"/>
        <v>27</v>
      </c>
      <c r="CF76" s="27">
        <f t="shared" si="881"/>
        <v>37</v>
      </c>
      <c r="CG76" s="28">
        <f>Mei!CM76</f>
        <v>8</v>
      </c>
      <c r="CH76" s="28">
        <f>Mei!CN76</f>
        <v>12</v>
      </c>
      <c r="CI76" s="26">
        <f t="shared" si="882"/>
        <v>20</v>
      </c>
      <c r="CJ76" s="25">
        <v>0</v>
      </c>
      <c r="CK76" s="25">
        <v>0</v>
      </c>
      <c r="CL76" s="26">
        <f t="shared" si="883"/>
        <v>0</v>
      </c>
      <c r="CM76" s="26">
        <f t="shared" ref="CM76:CN76" si="930">SUM(CG76+CJ76)</f>
        <v>8</v>
      </c>
      <c r="CN76" s="26">
        <f t="shared" si="930"/>
        <v>12</v>
      </c>
      <c r="CO76" s="27">
        <f t="shared" si="885"/>
        <v>20</v>
      </c>
      <c r="CP76" s="31">
        <f ca="1">IFERROR(__xludf.DUMMYFUNCTION("""COMPUTED_VALUE"""),105)</f>
        <v>105</v>
      </c>
      <c r="CQ76" s="32">
        <f ca="1">IFERROR(__xludf.DUMMYFUNCTION("""COMPUTED_VALUE"""),110)</f>
        <v>110</v>
      </c>
      <c r="CR76" s="32">
        <f ca="1">IFERROR(__xludf.DUMMYFUNCTION("""COMPUTED_VALUE"""),215)</f>
        <v>215</v>
      </c>
      <c r="CS76" s="33">
        <f ca="1">IFERROR(__xludf.DUMMYFUNCTION("""COMPUTED_VALUE"""),0)</f>
        <v>0</v>
      </c>
      <c r="CT76" s="33">
        <f ca="1">IFERROR(__xludf.DUMMYFUNCTION("""COMPUTED_VALUE"""),0)</f>
        <v>0</v>
      </c>
      <c r="CU76" s="33">
        <f ca="1">IFERROR(__xludf.DUMMYFUNCTION("""COMPUTED_VALUE"""),0)</f>
        <v>0</v>
      </c>
      <c r="CV76" s="32">
        <f ca="1">IFERROR(__xludf.DUMMYFUNCTION("""COMPUTED_VALUE"""),105)</f>
        <v>105</v>
      </c>
      <c r="CW76" s="32">
        <f ca="1">IFERROR(__xludf.DUMMYFUNCTION("""COMPUTED_VALUE"""),110)</f>
        <v>110</v>
      </c>
      <c r="CX76" s="34">
        <f ca="1">IFERROR(__xludf.DUMMYFUNCTION("""COMPUTED_VALUE"""),215)</f>
        <v>215</v>
      </c>
      <c r="CY76" s="28">
        <f>Mei!DE76</f>
        <v>220</v>
      </c>
      <c r="CZ76" s="28">
        <f>Mei!DF76</f>
        <v>411</v>
      </c>
      <c r="DA76" s="26">
        <f t="shared" si="886"/>
        <v>631</v>
      </c>
      <c r="DB76" s="26"/>
      <c r="DC76" s="26"/>
      <c r="DD76" s="26">
        <f t="shared" si="887"/>
        <v>0</v>
      </c>
      <c r="DE76" s="26">
        <f t="shared" ref="DE76:DF76" si="931">SUM(CY76+DB76)</f>
        <v>220</v>
      </c>
      <c r="DF76" s="26">
        <f t="shared" si="931"/>
        <v>411</v>
      </c>
      <c r="DG76" s="27">
        <f t="shared" si="889"/>
        <v>631</v>
      </c>
      <c r="DH76" s="30">
        <f>Mei!DN76</f>
        <v>122</v>
      </c>
      <c r="DI76" s="26">
        <f>Mei!DO76</f>
        <v>248</v>
      </c>
      <c r="DJ76" s="26">
        <f t="shared" si="890"/>
        <v>370</v>
      </c>
      <c r="DK76" s="26"/>
      <c r="DL76" s="26"/>
      <c r="DM76" s="26">
        <f t="shared" si="891"/>
        <v>0</v>
      </c>
      <c r="DN76" s="26">
        <f t="shared" ref="DN76:DO76" si="932">SUM(DH76+DK76)</f>
        <v>122</v>
      </c>
      <c r="DO76" s="26">
        <f t="shared" si="932"/>
        <v>248</v>
      </c>
      <c r="DP76" s="27">
        <f t="shared" si="893"/>
        <v>370</v>
      </c>
      <c r="DQ76" s="28">
        <f>Mei!DW76</f>
        <v>72</v>
      </c>
      <c r="DR76" s="28">
        <f>Mei!DX76</f>
        <v>113</v>
      </c>
      <c r="DS76" s="26">
        <f t="shared" si="894"/>
        <v>185</v>
      </c>
      <c r="DT76" s="110">
        <v>0</v>
      </c>
      <c r="DU76" s="79">
        <v>0</v>
      </c>
      <c r="DV76" s="26">
        <f t="shared" si="895"/>
        <v>0</v>
      </c>
      <c r="DW76" s="26">
        <f t="shared" ref="DW76:DX76" si="933">SUM(DQ76+DT76)</f>
        <v>72</v>
      </c>
      <c r="DX76" s="26">
        <f t="shared" si="933"/>
        <v>113</v>
      </c>
      <c r="DY76" s="27">
        <f t="shared" si="897"/>
        <v>185</v>
      </c>
      <c r="DZ76" s="30">
        <f>Mei!EF76</f>
        <v>150</v>
      </c>
      <c r="EA76" s="26">
        <f>Mei!EG76</f>
        <v>224</v>
      </c>
      <c r="EB76" s="26">
        <f t="shared" si="898"/>
        <v>374</v>
      </c>
      <c r="EC76" s="26"/>
      <c r="ED76" s="26"/>
      <c r="EE76" s="26">
        <f t="shared" si="899"/>
        <v>0</v>
      </c>
      <c r="EF76" s="26">
        <f t="shared" ref="EF76:EG76" si="934">SUM(DZ76+EC76)</f>
        <v>150</v>
      </c>
      <c r="EG76" s="26">
        <f t="shared" si="934"/>
        <v>224</v>
      </c>
      <c r="EH76" s="27">
        <f t="shared" si="901"/>
        <v>374</v>
      </c>
      <c r="EI76" s="30">
        <f>Mei!EO76</f>
        <v>71</v>
      </c>
      <c r="EJ76" s="26">
        <f>April!EP76</f>
        <v>89</v>
      </c>
      <c r="EK76" s="26">
        <f t="shared" si="902"/>
        <v>160</v>
      </c>
      <c r="EL76" s="26"/>
      <c r="EM76" s="26"/>
      <c r="EN76" s="26">
        <f t="shared" si="903"/>
        <v>0</v>
      </c>
      <c r="EO76" s="26">
        <f t="shared" ref="EO76:EP76" si="935">SUM(EI76+EL76)</f>
        <v>71</v>
      </c>
      <c r="EP76" s="26">
        <f t="shared" si="935"/>
        <v>89</v>
      </c>
      <c r="EQ76" s="27">
        <f t="shared" si="905"/>
        <v>160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24">
        <f>Mei!J77</f>
        <v>0</v>
      </c>
      <c r="E77" s="25">
        <f>Mei!K77</f>
        <v>0</v>
      </c>
      <c r="F77" s="26">
        <f t="shared" si="846"/>
        <v>0</v>
      </c>
      <c r="G77" s="26"/>
      <c r="H77" s="26"/>
      <c r="I77" s="26">
        <f t="shared" si="847"/>
        <v>0</v>
      </c>
      <c r="J77" s="26">
        <f t="shared" ref="J77:K77" si="936">SUM(D77+G77)</f>
        <v>0</v>
      </c>
      <c r="K77" s="26">
        <f t="shared" si="936"/>
        <v>0</v>
      </c>
      <c r="L77" s="27">
        <f t="shared" si="849"/>
        <v>0</v>
      </c>
      <c r="M77" s="28">
        <f>Mei!S77</f>
        <v>0</v>
      </c>
      <c r="N77" s="26">
        <f>Mei!T77</f>
        <v>0</v>
      </c>
      <c r="O77" s="26">
        <f t="shared" si="850"/>
        <v>0</v>
      </c>
      <c r="P77" s="26"/>
      <c r="Q77" s="26"/>
      <c r="R77" s="26">
        <f t="shared" si="851"/>
        <v>0</v>
      </c>
      <c r="S77" s="26">
        <f t="shared" ref="S77:T77" si="937">SUM(M77+P77)</f>
        <v>0</v>
      </c>
      <c r="T77" s="26">
        <f t="shared" si="937"/>
        <v>0</v>
      </c>
      <c r="U77" s="27">
        <f t="shared" si="853"/>
        <v>0</v>
      </c>
      <c r="V77" s="28">
        <f>Mei!AB77</f>
        <v>0</v>
      </c>
      <c r="W77" s="28">
        <f>Mei!AC77</f>
        <v>0</v>
      </c>
      <c r="X77" s="26">
        <f t="shared" si="854"/>
        <v>0</v>
      </c>
      <c r="Y77" s="26"/>
      <c r="Z77" s="26"/>
      <c r="AA77" s="26">
        <f t="shared" si="855"/>
        <v>0</v>
      </c>
      <c r="AB77" s="26">
        <f t="shared" ref="AB77:AC77" si="938">SUM(V77+Y77)</f>
        <v>0</v>
      </c>
      <c r="AC77" s="26">
        <f t="shared" si="938"/>
        <v>0</v>
      </c>
      <c r="AD77" s="27">
        <f t="shared" si="857"/>
        <v>0</v>
      </c>
      <c r="AE77" s="28">
        <f>Mei!AK77</f>
        <v>0</v>
      </c>
      <c r="AF77" s="28">
        <f>Mei!AL77</f>
        <v>0</v>
      </c>
      <c r="AG77" s="26">
        <f t="shared" si="858"/>
        <v>0</v>
      </c>
      <c r="AH77" s="25">
        <v>0</v>
      </c>
      <c r="AI77" s="25">
        <v>0</v>
      </c>
      <c r="AJ77" s="26">
        <f t="shared" si="859"/>
        <v>0</v>
      </c>
      <c r="AK77" s="26">
        <f t="shared" ref="AK77:AL77" si="939">SUM(AE77+AH77)</f>
        <v>0</v>
      </c>
      <c r="AL77" s="26">
        <f t="shared" si="939"/>
        <v>0</v>
      </c>
      <c r="AM77" s="27">
        <f t="shared" si="861"/>
        <v>0</v>
      </c>
      <c r="AN77" s="30">
        <f>Mei!AT77</f>
        <v>0</v>
      </c>
      <c r="AO77" s="26">
        <f>Mei!AU77</f>
        <v>0</v>
      </c>
      <c r="AP77" s="26">
        <f t="shared" si="862"/>
        <v>0</v>
      </c>
      <c r="AQ77" s="25">
        <v>0</v>
      </c>
      <c r="AR77" s="25">
        <v>0</v>
      </c>
      <c r="AS77" s="26">
        <f t="shared" si="863"/>
        <v>0</v>
      </c>
      <c r="AT77" s="26">
        <f t="shared" ref="AT77:AU77" si="940">SUM(AN77+AQ77)</f>
        <v>0</v>
      </c>
      <c r="AU77" s="26">
        <f t="shared" si="940"/>
        <v>0</v>
      </c>
      <c r="AV77" s="27">
        <f t="shared" si="865"/>
        <v>0</v>
      </c>
      <c r="AW77" s="28">
        <f>Mei!BC77</f>
        <v>0</v>
      </c>
      <c r="AX77" s="28">
        <f>Mei!BD77</f>
        <v>0</v>
      </c>
      <c r="AY77" s="26">
        <f t="shared" si="866"/>
        <v>0</v>
      </c>
      <c r="AZ77" s="25">
        <v>0</v>
      </c>
      <c r="BA77" s="25">
        <v>0</v>
      </c>
      <c r="BB77" s="26">
        <f t="shared" si="867"/>
        <v>0</v>
      </c>
      <c r="BC77" s="26">
        <f t="shared" ref="BC77:BD77" si="941">SUM(AW77+AZ77)</f>
        <v>0</v>
      </c>
      <c r="BD77" s="26">
        <f t="shared" si="941"/>
        <v>0</v>
      </c>
      <c r="BE77" s="27">
        <f t="shared" si="869"/>
        <v>0</v>
      </c>
      <c r="BF77" s="30">
        <f>Mei!BL77</f>
        <v>0</v>
      </c>
      <c r="BG77" s="26">
        <f>Mei!BM77</f>
        <v>0</v>
      </c>
      <c r="BH77" s="26">
        <f t="shared" si="870"/>
        <v>0</v>
      </c>
      <c r="BI77" s="48">
        <v>0</v>
      </c>
      <c r="BJ77" s="46">
        <v>0</v>
      </c>
      <c r="BK77" s="26">
        <f t="shared" si="871"/>
        <v>0</v>
      </c>
      <c r="BL77" s="26">
        <f t="shared" ref="BL77:BM77" si="942">SUM(BF77+BI77)</f>
        <v>0</v>
      </c>
      <c r="BM77" s="26">
        <f t="shared" si="942"/>
        <v>0</v>
      </c>
      <c r="BN77" s="27">
        <f t="shared" si="873"/>
        <v>0</v>
      </c>
      <c r="BO77" s="28">
        <f>Mei!BU77</f>
        <v>0</v>
      </c>
      <c r="BP77" s="28">
        <f>Mei!BV77</f>
        <v>0</v>
      </c>
      <c r="BQ77" s="26">
        <f t="shared" si="874"/>
        <v>0</v>
      </c>
      <c r="BR77" s="25">
        <v>0</v>
      </c>
      <c r="BS77" s="25">
        <v>0</v>
      </c>
      <c r="BT77" s="26">
        <f t="shared" si="875"/>
        <v>0</v>
      </c>
      <c r="BU77" s="26">
        <f t="shared" ref="BU77:BV77" si="943">SUM(BO77+BR77)</f>
        <v>0</v>
      </c>
      <c r="BV77" s="26">
        <f t="shared" si="943"/>
        <v>0</v>
      </c>
      <c r="BW77" s="27">
        <f t="shared" si="877"/>
        <v>0</v>
      </c>
      <c r="BX77" s="30">
        <f>Mei!CD77</f>
        <v>0</v>
      </c>
      <c r="BY77" s="26">
        <f>Mei!CE77</f>
        <v>0</v>
      </c>
      <c r="BZ77" s="26">
        <f t="shared" si="878"/>
        <v>0</v>
      </c>
      <c r="CA77" s="26"/>
      <c r="CB77" s="26"/>
      <c r="CC77" s="26">
        <f t="shared" si="879"/>
        <v>0</v>
      </c>
      <c r="CD77" s="26">
        <f t="shared" ref="CD77:CE77" si="944">SUM(BX77+CA77)</f>
        <v>0</v>
      </c>
      <c r="CE77" s="26">
        <f t="shared" si="944"/>
        <v>0</v>
      </c>
      <c r="CF77" s="27">
        <f t="shared" si="881"/>
        <v>0</v>
      </c>
      <c r="CG77" s="28">
        <f>Mei!CM77</f>
        <v>0</v>
      </c>
      <c r="CH77" s="28">
        <f>Mei!CN77</f>
        <v>0</v>
      </c>
      <c r="CI77" s="26">
        <f t="shared" si="882"/>
        <v>0</v>
      </c>
      <c r="CJ77" s="25">
        <v>0</v>
      </c>
      <c r="CK77" s="25">
        <v>0</v>
      </c>
      <c r="CL77" s="26">
        <f t="shared" si="883"/>
        <v>0</v>
      </c>
      <c r="CM77" s="26">
        <f t="shared" ref="CM77:CN77" si="945">SUM(CG77+CJ77)</f>
        <v>0</v>
      </c>
      <c r="CN77" s="26">
        <f t="shared" si="945"/>
        <v>0</v>
      </c>
      <c r="CO77" s="27">
        <f t="shared" si="885"/>
        <v>0</v>
      </c>
      <c r="CP77" s="31">
        <f ca="1">IFERROR(__xludf.DUMMYFUNCTION("""COMPUTED_VALUE"""),0)</f>
        <v>0</v>
      </c>
      <c r="CQ77" s="32"/>
      <c r="CR77" s="32">
        <f ca="1">IFERROR(__xludf.DUMMYFUNCTION("""COMPUTED_VALUE"""),0)</f>
        <v>0</v>
      </c>
      <c r="CS77" s="33"/>
      <c r="CT77" s="33"/>
      <c r="CU77" s="33"/>
      <c r="CV77" s="32">
        <f ca="1">IFERROR(__xludf.DUMMYFUNCTION("""COMPUTED_VALUE"""),0)</f>
        <v>0</v>
      </c>
      <c r="CW77" s="32"/>
      <c r="CX77" s="34">
        <f ca="1">IFERROR(__xludf.DUMMYFUNCTION("""COMPUTED_VALUE"""),0)</f>
        <v>0</v>
      </c>
      <c r="CY77" s="28">
        <f>Mei!DE77</f>
        <v>0</v>
      </c>
      <c r="CZ77" s="28">
        <f>Mei!DF77</f>
        <v>0</v>
      </c>
      <c r="DA77" s="26">
        <f t="shared" si="886"/>
        <v>0</v>
      </c>
      <c r="DB77" s="26"/>
      <c r="DC77" s="26"/>
      <c r="DD77" s="26">
        <f t="shared" si="887"/>
        <v>0</v>
      </c>
      <c r="DE77" s="26">
        <f t="shared" ref="DE77:DF77" si="946">SUM(CY77+DB77)</f>
        <v>0</v>
      </c>
      <c r="DF77" s="26">
        <f t="shared" si="946"/>
        <v>0</v>
      </c>
      <c r="DG77" s="27">
        <f t="shared" si="889"/>
        <v>0</v>
      </c>
      <c r="DH77" s="30">
        <f>Mei!DN77</f>
        <v>0</v>
      </c>
      <c r="DI77" s="26">
        <f>Mei!DO77</f>
        <v>0</v>
      </c>
      <c r="DJ77" s="26">
        <f t="shared" si="890"/>
        <v>0</v>
      </c>
      <c r="DK77" s="26"/>
      <c r="DL77" s="26"/>
      <c r="DM77" s="26">
        <f t="shared" si="891"/>
        <v>0</v>
      </c>
      <c r="DN77" s="26">
        <f t="shared" ref="DN77:DO77" si="947">SUM(DH77+DK77)</f>
        <v>0</v>
      </c>
      <c r="DO77" s="26">
        <f t="shared" si="947"/>
        <v>0</v>
      </c>
      <c r="DP77" s="27">
        <f t="shared" si="893"/>
        <v>0</v>
      </c>
      <c r="DQ77" s="28">
        <f>Mei!DW77</f>
        <v>0</v>
      </c>
      <c r="DR77" s="28">
        <f>Mei!DX77</f>
        <v>5</v>
      </c>
      <c r="DS77" s="26">
        <f t="shared" si="894"/>
        <v>5</v>
      </c>
      <c r="DT77" s="26"/>
      <c r="DU77" s="26"/>
      <c r="DV77" s="26">
        <f t="shared" si="895"/>
        <v>0</v>
      </c>
      <c r="DW77" s="26">
        <f t="shared" ref="DW77:DX77" si="948">SUM(DQ77+DT77)</f>
        <v>0</v>
      </c>
      <c r="DX77" s="26">
        <f t="shared" si="948"/>
        <v>5</v>
      </c>
      <c r="DY77" s="27">
        <f t="shared" si="897"/>
        <v>5</v>
      </c>
      <c r="DZ77" s="30">
        <f>Mei!EF77</f>
        <v>0</v>
      </c>
      <c r="EA77" s="26">
        <f>Mei!EG77</f>
        <v>0</v>
      </c>
      <c r="EB77" s="26">
        <f t="shared" si="898"/>
        <v>0</v>
      </c>
      <c r="EC77" s="26"/>
      <c r="ED77" s="26"/>
      <c r="EE77" s="26">
        <f t="shared" si="899"/>
        <v>0</v>
      </c>
      <c r="EF77" s="26">
        <f t="shared" ref="EF77:EG77" si="949">SUM(DZ77+EC77)</f>
        <v>0</v>
      </c>
      <c r="EG77" s="26">
        <f t="shared" si="949"/>
        <v>0</v>
      </c>
      <c r="EH77" s="27">
        <f t="shared" si="901"/>
        <v>0</v>
      </c>
      <c r="EI77" s="30">
        <f>Mei!EO77</f>
        <v>0</v>
      </c>
      <c r="EJ77" s="26">
        <f>April!EP77</f>
        <v>0</v>
      </c>
      <c r="EK77" s="26">
        <f t="shared" si="902"/>
        <v>0</v>
      </c>
      <c r="EL77" s="26"/>
      <c r="EM77" s="26"/>
      <c r="EN77" s="26">
        <f t="shared" si="903"/>
        <v>0</v>
      </c>
      <c r="EO77" s="26">
        <f t="shared" ref="EO77:EP77" si="950">SUM(EI77+EL77)</f>
        <v>0</v>
      </c>
      <c r="EP77" s="26">
        <f t="shared" si="950"/>
        <v>0</v>
      </c>
      <c r="EQ77" s="27">
        <f t="shared" si="905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24">
        <f>Mei!J78</f>
        <v>0</v>
      </c>
      <c r="E78" s="25">
        <f>Mei!K78</f>
        <v>0</v>
      </c>
      <c r="F78" s="26">
        <f t="shared" si="846"/>
        <v>0</v>
      </c>
      <c r="G78" s="26"/>
      <c r="H78" s="26"/>
      <c r="I78" s="26">
        <f t="shared" si="847"/>
        <v>0</v>
      </c>
      <c r="J78" s="26">
        <f t="shared" ref="J78:K78" si="951">SUM(D78+G78)</f>
        <v>0</v>
      </c>
      <c r="K78" s="26">
        <f t="shared" si="951"/>
        <v>0</v>
      </c>
      <c r="L78" s="27">
        <f t="shared" si="849"/>
        <v>0</v>
      </c>
      <c r="M78" s="28">
        <f>Mei!S78</f>
        <v>0</v>
      </c>
      <c r="N78" s="26">
        <f>Mei!T78</f>
        <v>0</v>
      </c>
      <c r="O78" s="26">
        <f t="shared" si="850"/>
        <v>0</v>
      </c>
      <c r="P78" s="26"/>
      <c r="Q78" s="26"/>
      <c r="R78" s="26">
        <f t="shared" si="851"/>
        <v>0</v>
      </c>
      <c r="S78" s="26">
        <f t="shared" ref="S78:T78" si="952">SUM(M78+P78)</f>
        <v>0</v>
      </c>
      <c r="T78" s="26">
        <f t="shared" si="952"/>
        <v>0</v>
      </c>
      <c r="U78" s="27">
        <f t="shared" si="853"/>
        <v>0</v>
      </c>
      <c r="V78" s="28">
        <f>Mei!AB78</f>
        <v>0</v>
      </c>
      <c r="W78" s="28">
        <f>Mei!AC78</f>
        <v>0</v>
      </c>
      <c r="X78" s="26">
        <f t="shared" si="854"/>
        <v>0</v>
      </c>
      <c r="Y78" s="26"/>
      <c r="Z78" s="26"/>
      <c r="AA78" s="26">
        <f t="shared" si="855"/>
        <v>0</v>
      </c>
      <c r="AB78" s="26">
        <f t="shared" ref="AB78:AC78" si="953">SUM(V78+Y78)</f>
        <v>0</v>
      </c>
      <c r="AC78" s="26">
        <f t="shared" si="953"/>
        <v>0</v>
      </c>
      <c r="AD78" s="27">
        <f t="shared" si="857"/>
        <v>0</v>
      </c>
      <c r="AE78" s="28">
        <f>Mei!AK78</f>
        <v>0</v>
      </c>
      <c r="AF78" s="28">
        <f>Mei!AL78</f>
        <v>0</v>
      </c>
      <c r="AG78" s="26">
        <f t="shared" si="858"/>
        <v>0</v>
      </c>
      <c r="AH78" s="25">
        <v>0</v>
      </c>
      <c r="AI78" s="25">
        <v>0</v>
      </c>
      <c r="AJ78" s="26">
        <f t="shared" si="859"/>
        <v>0</v>
      </c>
      <c r="AK78" s="26">
        <f t="shared" ref="AK78:AL78" si="954">SUM(AE78+AH78)</f>
        <v>0</v>
      </c>
      <c r="AL78" s="26">
        <f t="shared" si="954"/>
        <v>0</v>
      </c>
      <c r="AM78" s="27">
        <f t="shared" si="861"/>
        <v>0</v>
      </c>
      <c r="AN78" s="30">
        <f>Mei!AT78</f>
        <v>0</v>
      </c>
      <c r="AO78" s="26">
        <f>Mei!AU78</f>
        <v>0</v>
      </c>
      <c r="AP78" s="26">
        <f t="shared" si="862"/>
        <v>0</v>
      </c>
      <c r="AQ78" s="25">
        <v>0</v>
      </c>
      <c r="AR78" s="25">
        <v>0</v>
      </c>
      <c r="AS78" s="26">
        <f t="shared" si="863"/>
        <v>0</v>
      </c>
      <c r="AT78" s="26">
        <f t="shared" ref="AT78:AU78" si="955">SUM(AN78+AQ78)</f>
        <v>0</v>
      </c>
      <c r="AU78" s="26">
        <f t="shared" si="955"/>
        <v>0</v>
      </c>
      <c r="AV78" s="27">
        <f t="shared" si="865"/>
        <v>0</v>
      </c>
      <c r="AW78" s="28">
        <f>Mei!BC78</f>
        <v>0</v>
      </c>
      <c r="AX78" s="28">
        <f>Mei!BD78</f>
        <v>0</v>
      </c>
      <c r="AY78" s="26">
        <f t="shared" si="866"/>
        <v>0</v>
      </c>
      <c r="AZ78" s="25">
        <v>0</v>
      </c>
      <c r="BA78" s="25">
        <v>0</v>
      </c>
      <c r="BB78" s="26">
        <f t="shared" si="867"/>
        <v>0</v>
      </c>
      <c r="BC78" s="26">
        <f t="shared" ref="BC78:BD78" si="956">SUM(AW78+AZ78)</f>
        <v>0</v>
      </c>
      <c r="BD78" s="26">
        <f t="shared" si="956"/>
        <v>0</v>
      </c>
      <c r="BE78" s="27">
        <f t="shared" si="869"/>
        <v>0</v>
      </c>
      <c r="BF78" s="30">
        <f>Mei!BL78</f>
        <v>0</v>
      </c>
      <c r="BG78" s="26">
        <f>Mei!BM78</f>
        <v>0</v>
      </c>
      <c r="BH78" s="26">
        <f t="shared" si="870"/>
        <v>0</v>
      </c>
      <c r="BI78" s="48">
        <v>0</v>
      </c>
      <c r="BJ78" s="46">
        <v>0</v>
      </c>
      <c r="BK78" s="26">
        <f t="shared" si="871"/>
        <v>0</v>
      </c>
      <c r="BL78" s="26">
        <f t="shared" ref="BL78:BM78" si="957">SUM(BF78+BI78)</f>
        <v>0</v>
      </c>
      <c r="BM78" s="26">
        <f t="shared" si="957"/>
        <v>0</v>
      </c>
      <c r="BN78" s="27">
        <f t="shared" si="873"/>
        <v>0</v>
      </c>
      <c r="BO78" s="28">
        <f>Mei!BU78</f>
        <v>0</v>
      </c>
      <c r="BP78" s="28">
        <f>Mei!BV78</f>
        <v>0</v>
      </c>
      <c r="BQ78" s="26">
        <f t="shared" si="874"/>
        <v>0</v>
      </c>
      <c r="BR78" s="25">
        <v>0</v>
      </c>
      <c r="BS78" s="25">
        <v>0</v>
      </c>
      <c r="BT78" s="26">
        <f t="shared" si="875"/>
        <v>0</v>
      </c>
      <c r="BU78" s="26">
        <f t="shared" ref="BU78:BV78" si="958">SUM(BO78+BR78)</f>
        <v>0</v>
      </c>
      <c r="BV78" s="26">
        <f t="shared" si="958"/>
        <v>0</v>
      </c>
      <c r="BW78" s="27">
        <f t="shared" si="877"/>
        <v>0</v>
      </c>
      <c r="BX78" s="30">
        <f>Mei!CD78</f>
        <v>0</v>
      </c>
      <c r="BY78" s="26">
        <f>Mei!CE78</f>
        <v>0</v>
      </c>
      <c r="BZ78" s="26">
        <f t="shared" si="878"/>
        <v>0</v>
      </c>
      <c r="CA78" s="26"/>
      <c r="CB78" s="26"/>
      <c r="CC78" s="26">
        <f t="shared" si="879"/>
        <v>0</v>
      </c>
      <c r="CD78" s="26">
        <f t="shared" ref="CD78:CE78" si="959">SUM(BX78+CA78)</f>
        <v>0</v>
      </c>
      <c r="CE78" s="26">
        <f t="shared" si="959"/>
        <v>0</v>
      </c>
      <c r="CF78" s="27">
        <f t="shared" si="881"/>
        <v>0</v>
      </c>
      <c r="CG78" s="28">
        <f>Mei!CM78</f>
        <v>25</v>
      </c>
      <c r="CH78" s="28">
        <f>Mei!CN78</f>
        <v>62</v>
      </c>
      <c r="CI78" s="26">
        <f t="shared" si="882"/>
        <v>87</v>
      </c>
      <c r="CJ78" s="25">
        <v>0</v>
      </c>
      <c r="CK78" s="25">
        <v>0</v>
      </c>
      <c r="CL78" s="26">
        <f t="shared" si="883"/>
        <v>0</v>
      </c>
      <c r="CM78" s="26">
        <f t="shared" ref="CM78:CN78" si="960">SUM(CG78+CJ78)</f>
        <v>25</v>
      </c>
      <c r="CN78" s="26">
        <f t="shared" si="960"/>
        <v>62</v>
      </c>
      <c r="CO78" s="27">
        <f t="shared" si="885"/>
        <v>87</v>
      </c>
      <c r="CP78" s="31">
        <f ca="1">IFERROR(__xludf.DUMMYFUNCTION("""COMPUTED_VALUE"""),3)</f>
        <v>3</v>
      </c>
      <c r="CQ78" s="32">
        <f ca="1">IFERROR(__xludf.DUMMYFUNCTION("""COMPUTED_VALUE"""),0)</f>
        <v>0</v>
      </c>
      <c r="CR78" s="32">
        <f ca="1">IFERROR(__xludf.DUMMYFUNCTION("""COMPUTED_VALUE"""),6)</f>
        <v>6</v>
      </c>
      <c r="CS78" s="33">
        <f ca="1">IFERROR(__xludf.DUMMYFUNCTION("""COMPUTED_VALUE"""),1)</f>
        <v>1</v>
      </c>
      <c r="CT78" s="33">
        <f ca="1">IFERROR(__xludf.DUMMYFUNCTION("""COMPUTED_VALUE"""),0)</f>
        <v>0</v>
      </c>
      <c r="CU78" s="33">
        <f ca="1">IFERROR(__xludf.DUMMYFUNCTION("""COMPUTED_VALUE"""),1)</f>
        <v>1</v>
      </c>
      <c r="CV78" s="32">
        <f ca="1">IFERROR(__xludf.DUMMYFUNCTION("""COMPUTED_VALUE"""),4)</f>
        <v>4</v>
      </c>
      <c r="CW78" s="32">
        <f ca="1">IFERROR(__xludf.DUMMYFUNCTION("""COMPUTED_VALUE"""),0)</f>
        <v>0</v>
      </c>
      <c r="CX78" s="34">
        <f ca="1">IFERROR(__xludf.DUMMYFUNCTION("""COMPUTED_VALUE"""),7)</f>
        <v>7</v>
      </c>
      <c r="CY78" s="28">
        <f>Mei!DE78</f>
        <v>0</v>
      </c>
      <c r="CZ78" s="28">
        <f>Mei!DF78</f>
        <v>0</v>
      </c>
      <c r="DA78" s="26">
        <f t="shared" si="886"/>
        <v>0</v>
      </c>
      <c r="DB78" s="26"/>
      <c r="DC78" s="26"/>
      <c r="DD78" s="26">
        <f t="shared" si="887"/>
        <v>0</v>
      </c>
      <c r="DE78" s="26">
        <f t="shared" ref="DE78:DF78" si="961">SUM(CY78+DB78)</f>
        <v>0</v>
      </c>
      <c r="DF78" s="26">
        <f t="shared" si="961"/>
        <v>0</v>
      </c>
      <c r="DG78" s="27">
        <f t="shared" si="889"/>
        <v>0</v>
      </c>
      <c r="DH78" s="30">
        <f>Mei!DN78</f>
        <v>0</v>
      </c>
      <c r="DI78" s="26">
        <f>Mei!DO78</f>
        <v>0</v>
      </c>
      <c r="DJ78" s="26">
        <f t="shared" si="890"/>
        <v>0</v>
      </c>
      <c r="DK78" s="26"/>
      <c r="DL78" s="26"/>
      <c r="DM78" s="26">
        <f t="shared" si="891"/>
        <v>0</v>
      </c>
      <c r="DN78" s="26">
        <f t="shared" ref="DN78:DO78" si="962">SUM(DH78+DK78)</f>
        <v>0</v>
      </c>
      <c r="DO78" s="26">
        <f t="shared" si="962"/>
        <v>0</v>
      </c>
      <c r="DP78" s="27">
        <f t="shared" si="893"/>
        <v>0</v>
      </c>
      <c r="DQ78" s="28">
        <f>Mei!DW78</f>
        <v>0</v>
      </c>
      <c r="DR78" s="28">
        <f>Mei!DX78</f>
        <v>0</v>
      </c>
      <c r="DS78" s="26">
        <f t="shared" si="894"/>
        <v>0</v>
      </c>
      <c r="DT78" s="26"/>
      <c r="DU78" s="26"/>
      <c r="DV78" s="26">
        <f t="shared" si="895"/>
        <v>0</v>
      </c>
      <c r="DW78" s="26">
        <f t="shared" ref="DW78:DX78" si="963">SUM(DQ78+DT78)</f>
        <v>0</v>
      </c>
      <c r="DX78" s="26">
        <f t="shared" si="963"/>
        <v>0</v>
      </c>
      <c r="DY78" s="27">
        <f t="shared" si="897"/>
        <v>0</v>
      </c>
      <c r="DZ78" s="30">
        <f>Mei!EF78</f>
        <v>0</v>
      </c>
      <c r="EA78" s="26">
        <f>Mei!EG78</f>
        <v>0</v>
      </c>
      <c r="EB78" s="26">
        <f t="shared" si="898"/>
        <v>0</v>
      </c>
      <c r="EC78" s="26"/>
      <c r="ED78" s="26"/>
      <c r="EE78" s="26">
        <f t="shared" si="899"/>
        <v>0</v>
      </c>
      <c r="EF78" s="26">
        <f t="shared" ref="EF78:EG78" si="964">SUM(DZ78+EC78)</f>
        <v>0</v>
      </c>
      <c r="EG78" s="26">
        <f t="shared" si="964"/>
        <v>0</v>
      </c>
      <c r="EH78" s="27">
        <f t="shared" si="901"/>
        <v>0</v>
      </c>
      <c r="EI78" s="30">
        <f>Mei!EO78</f>
        <v>1</v>
      </c>
      <c r="EJ78" s="26">
        <f>April!EP78</f>
        <v>3</v>
      </c>
      <c r="EK78" s="26">
        <f t="shared" si="902"/>
        <v>4</v>
      </c>
      <c r="EL78" s="26"/>
      <c r="EM78" s="25">
        <v>2</v>
      </c>
      <c r="EN78" s="26">
        <f t="shared" si="903"/>
        <v>2</v>
      </c>
      <c r="EO78" s="26">
        <f t="shared" ref="EO78:EP78" si="965">SUM(EI78+EL78)</f>
        <v>1</v>
      </c>
      <c r="EP78" s="26">
        <f t="shared" si="965"/>
        <v>5</v>
      </c>
      <c r="EQ78" s="27">
        <f t="shared" si="905"/>
        <v>6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50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20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4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/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313">
        <f>Mei!BC82</f>
        <v>35</v>
      </c>
      <c r="AX82" s="313">
        <f>Mei!BD82</f>
        <v>50</v>
      </c>
      <c r="AY82" s="243">
        <v>1</v>
      </c>
      <c r="AZ82" s="245">
        <f t="shared" ref="AZ82:BE82" si="966">AW82</f>
        <v>35</v>
      </c>
      <c r="BA82" s="245">
        <f t="shared" si="966"/>
        <v>50</v>
      </c>
      <c r="BB82" s="243">
        <f t="shared" si="966"/>
        <v>1</v>
      </c>
      <c r="BC82" s="245">
        <f t="shared" si="966"/>
        <v>35</v>
      </c>
      <c r="BD82" s="245">
        <f t="shared" si="966"/>
        <v>50</v>
      </c>
      <c r="BE82" s="243">
        <f t="shared" si="966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/>
      <c r="BS82" s="245"/>
      <c r="BT82" s="243" t="e">
        <f>(BR82/BS82)*100%</f>
        <v>#DIV/0!</v>
      </c>
      <c r="BU82" s="245"/>
      <c r="BV82" s="245"/>
      <c r="BW82" s="243" t="e">
        <f>(BU82/BV82)*100%</f>
        <v>#DIV/0!</v>
      </c>
      <c r="BX82" s="246">
        <v>26</v>
      </c>
      <c r="BY82" s="245">
        <v>38</v>
      </c>
      <c r="BZ82" s="243">
        <f>(BX82/BY82)*100%</f>
        <v>0.68421052631578949</v>
      </c>
      <c r="CA82" s="245">
        <v>27</v>
      </c>
      <c r="CB82" s="245">
        <v>38</v>
      </c>
      <c r="CC82" s="243">
        <f>(CA82/CB82)*100%</f>
        <v>0.71052631578947367</v>
      </c>
      <c r="CD82" s="245">
        <v>27</v>
      </c>
      <c r="CE82" s="245">
        <v>38</v>
      </c>
      <c r="CF82" s="243">
        <f>(CD82/CE82)*100%</f>
        <v>0.71052631578947367</v>
      </c>
      <c r="CG82" s="246">
        <v>40</v>
      </c>
      <c r="CH82" s="245">
        <v>30</v>
      </c>
      <c r="CI82" s="243">
        <f>(CG82/CH82)*100%</f>
        <v>1.3333333333333333</v>
      </c>
      <c r="CJ82" s="245">
        <v>40</v>
      </c>
      <c r="CK82" s="245">
        <v>30</v>
      </c>
      <c r="CL82" s="243">
        <f>(CJ82/CK82)*100%</f>
        <v>1.3333333333333333</v>
      </c>
      <c r="CM82" s="245">
        <v>40</v>
      </c>
      <c r="CN82" s="245">
        <v>30</v>
      </c>
      <c r="CO82" s="243">
        <v>1</v>
      </c>
      <c r="CP82" s="308">
        <f ca="1">IFERROR(__xludf.DUMMYFUNCTION("importrange(""1DjzFX_5hpKQ32gDJ9cZkaQq64j_m636uVPTHxkMKqWg"",""LAP YANKES!BQ81:BY87"")"),46)</f>
        <v>46</v>
      </c>
      <c r="CQ82" s="309">
        <f ca="1">IFERROR(__xludf.DUMMYFUNCTION("""COMPUTED_VALUE"""),50)</f>
        <v>50</v>
      </c>
      <c r="CR82" s="310">
        <f ca="1">IFERROR(__xludf.DUMMYFUNCTION("""COMPUTED_VALUE"""),0.92)</f>
        <v>0.92</v>
      </c>
      <c r="CS82" s="311">
        <f ca="1">IFERROR(__xludf.DUMMYFUNCTION("""COMPUTED_VALUE"""),46)</f>
        <v>46</v>
      </c>
      <c r="CT82" s="311">
        <f ca="1">IFERROR(__xludf.DUMMYFUNCTION("""COMPUTED_VALUE"""),50)</f>
        <v>50</v>
      </c>
      <c r="CU82" s="312">
        <f ca="1">IFERROR(__xludf.DUMMYFUNCTION("""COMPUTED_VALUE"""),0.92)</f>
        <v>0.92</v>
      </c>
      <c r="CV82" s="309">
        <f ca="1">IFERROR(__xludf.DUMMYFUNCTION("""COMPUTED_VALUE"""),46)</f>
        <v>46</v>
      </c>
      <c r="CW82" s="309">
        <f ca="1">IFERROR(__xludf.DUMMYFUNCTION("""COMPUTED_VALUE"""),50)</f>
        <v>50</v>
      </c>
      <c r="CX82" s="310">
        <f ca="1">IFERROR(__xludf.DUMMYFUNCTION("""COMPUTED_VALUE"""),0.92)</f>
        <v>0.92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/>
      <c r="DO82" s="245"/>
      <c r="DP82" s="243" t="e">
        <f>(DN82/DO82)*100%</f>
        <v>#DIV/0!</v>
      </c>
      <c r="DQ82" s="245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45"/>
      <c r="ES82" s="245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4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253</v>
      </c>
      <c r="Q84" s="245">
        <v>253</v>
      </c>
      <c r="R84" s="243">
        <f>(P84/Q84)*100%</f>
        <v>1</v>
      </c>
      <c r="S84" s="245"/>
      <c r="T84" s="245"/>
      <c r="U84" s="282"/>
      <c r="V84" s="245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1617</v>
      </c>
      <c r="AF84" s="245">
        <v>1617</v>
      </c>
      <c r="AG84" s="243">
        <f>(AE84/AF84)*100%</f>
        <v>1</v>
      </c>
      <c r="AH84" s="245">
        <v>429</v>
      </c>
      <c r="AI84" s="245">
        <v>429</v>
      </c>
      <c r="AJ84" s="243">
        <f>(AH84/AI84)*100%</f>
        <v>1</v>
      </c>
      <c r="AK84" s="245">
        <f>AM10</f>
        <v>2127</v>
      </c>
      <c r="AL84" s="245">
        <v>2127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27">
        <f>Mei!BC84</f>
        <v>44.393124999999998</v>
      </c>
      <c r="AX84" s="313" t="str">
        <f>Mei!BD84</f>
        <v>&lt;120</v>
      </c>
      <c r="AY84" s="243">
        <v>1</v>
      </c>
      <c r="AZ84" s="245">
        <v>32.520000000000003</v>
      </c>
      <c r="BA84" s="245" t="str">
        <f>AX84</f>
        <v>&lt;120</v>
      </c>
      <c r="BB84" s="243">
        <v>1</v>
      </c>
      <c r="BC84" s="320">
        <f>SUM(AW84+AZ84)/2</f>
        <v>38.456562500000004</v>
      </c>
      <c r="BD84" s="245" t="str">
        <f>BA84</f>
        <v>&lt;120</v>
      </c>
      <c r="BE84" s="243">
        <v>1</v>
      </c>
      <c r="BF84" s="246"/>
      <c r="BG84" s="245"/>
      <c r="BH84" s="243" t="e">
        <f>(BF84/BG84)*100%</f>
        <v>#DIV/0!</v>
      </c>
      <c r="BI84" s="245">
        <v>293</v>
      </c>
      <c r="BJ84" s="245">
        <v>293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/>
      <c r="BS84" s="245"/>
      <c r="BT84" s="243" t="e">
        <f>(BR84/BS84)*100%</f>
        <v>#DIV/0!</v>
      </c>
      <c r="BU84" s="245"/>
      <c r="BV84" s="245"/>
      <c r="BW84" s="243" t="e">
        <f>(BU84/BV84)*100%</f>
        <v>#DIV/0!</v>
      </c>
      <c r="BX84" s="246">
        <v>641</v>
      </c>
      <c r="BY84" s="245">
        <v>641</v>
      </c>
      <c r="BZ84" s="243">
        <f>(BX84/BY84)*100%</f>
        <v>1</v>
      </c>
      <c r="CA84" s="245">
        <v>217</v>
      </c>
      <c r="CB84" s="245">
        <v>217</v>
      </c>
      <c r="CC84" s="243">
        <f>(CA84/CB84)*100%</f>
        <v>1</v>
      </c>
      <c r="CD84" s="245">
        <v>858</v>
      </c>
      <c r="CE84" s="245">
        <v>858</v>
      </c>
      <c r="CF84" s="243">
        <f>(CD84/CE84)*100%</f>
        <v>1</v>
      </c>
      <c r="CG84" s="246">
        <v>1296</v>
      </c>
      <c r="CH84" s="245">
        <v>1296</v>
      </c>
      <c r="CI84" s="243">
        <f>(CG84/CH84)*100%</f>
        <v>1</v>
      </c>
      <c r="CJ84" s="245">
        <v>210</v>
      </c>
      <c r="CK84" s="245">
        <v>210</v>
      </c>
      <c r="CL84" s="243">
        <f>(CJ84/CK84)*100%</f>
        <v>1</v>
      </c>
      <c r="CM84" s="246">
        <f t="shared" ref="CM84:CN84" si="967">CG84+CJ84</f>
        <v>1506</v>
      </c>
      <c r="CN84" s="246">
        <f t="shared" si="967"/>
        <v>1506</v>
      </c>
      <c r="CO84" s="243">
        <f>(CM84/CN84)*100%</f>
        <v>1</v>
      </c>
      <c r="CP84" s="308">
        <f ca="1">IFERROR(__xludf.DUMMYFUNCTION("""COMPUTED_VALUE"""),3598)</f>
        <v>3598</v>
      </c>
      <c r="CQ84" s="309">
        <f ca="1">IFERROR(__xludf.DUMMYFUNCTION("""COMPUTED_VALUE"""),3598)</f>
        <v>3598</v>
      </c>
      <c r="CR84" s="310">
        <f ca="1">IFERROR(__xludf.DUMMYFUNCTION("""COMPUTED_VALUE"""),1)</f>
        <v>1</v>
      </c>
      <c r="CS84" s="311">
        <f ca="1">IFERROR(__xludf.DUMMYFUNCTION("""COMPUTED_VALUE"""),624)</f>
        <v>624</v>
      </c>
      <c r="CT84" s="311">
        <f ca="1">IFERROR(__xludf.DUMMYFUNCTION("""COMPUTED_VALUE"""),624)</f>
        <v>624</v>
      </c>
      <c r="CU84" s="312">
        <f ca="1">IFERROR(__xludf.DUMMYFUNCTION("""COMPUTED_VALUE"""),1)</f>
        <v>1</v>
      </c>
      <c r="CV84" s="309">
        <f ca="1">IFERROR(__xludf.DUMMYFUNCTION("""COMPUTED_VALUE"""),4222)</f>
        <v>4222</v>
      </c>
      <c r="CW84" s="309">
        <f ca="1">IFERROR(__xludf.DUMMYFUNCTION("""COMPUTED_VALUE"""),4222)</f>
        <v>4222</v>
      </c>
      <c r="CX84" s="310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786</v>
      </c>
      <c r="DL84" s="245">
        <v>7886</v>
      </c>
      <c r="DM84" s="243">
        <f>(DK84/DL84)*100%</f>
        <v>9.9670301800659403E-2</v>
      </c>
      <c r="DN84" s="245"/>
      <c r="DO84" s="245"/>
      <c r="DP84" s="243" t="e">
        <f>(DN84/DO84)*100%</f>
        <v>#DIV/0!</v>
      </c>
      <c r="DQ84" s="245">
        <v>170</v>
      </c>
      <c r="DR84" s="245">
        <v>170</v>
      </c>
      <c r="DS84" s="243">
        <f>(DQ84/DR84)*100%</f>
        <v>1</v>
      </c>
      <c r="DT84" s="245">
        <v>33</v>
      </c>
      <c r="DU84" s="245">
        <v>33</v>
      </c>
      <c r="DV84" s="243">
        <f>(DT84/DU84)*100%</f>
        <v>1</v>
      </c>
      <c r="DW84" s="245">
        <f>DQ84+DT84</f>
        <v>203</v>
      </c>
      <c r="DX84" s="245">
        <f>DW84</f>
        <v>203</v>
      </c>
      <c r="DY84" s="243">
        <f>(DW84/DX84)*100%</f>
        <v>1</v>
      </c>
      <c r="DZ84" s="246">
        <v>1989</v>
      </c>
      <c r="EA84" s="245">
        <v>1989</v>
      </c>
      <c r="EB84" s="243">
        <f>(DZ84/EA84)*100%</f>
        <v>1</v>
      </c>
      <c r="EC84" s="245">
        <v>480</v>
      </c>
      <c r="ED84" s="245">
        <v>480</v>
      </c>
      <c r="EE84" s="243">
        <f>(EC84/ED84)*100%</f>
        <v>1</v>
      </c>
      <c r="EF84" s="245">
        <v>2469</v>
      </c>
      <c r="EG84" s="245">
        <v>2469</v>
      </c>
      <c r="EH84" s="243">
        <f>(EF84/EG84)*100%</f>
        <v>1</v>
      </c>
      <c r="EI84" s="245">
        <v>1562</v>
      </c>
      <c r="EJ84" s="245">
        <v>1582</v>
      </c>
      <c r="EK84" s="243">
        <f>(EI84/EJ84)*100%</f>
        <v>0.98735777496839439</v>
      </c>
      <c r="EL84" s="245">
        <v>276</v>
      </c>
      <c r="EM84" s="245">
        <v>276</v>
      </c>
      <c r="EN84" s="243">
        <f>(EL84/EM84)*100%</f>
        <v>1</v>
      </c>
      <c r="EO84" s="245">
        <v>1838</v>
      </c>
      <c r="EP84" s="245">
        <v>1858</v>
      </c>
      <c r="EQ84" s="243">
        <f>(EO84/EP84)*100%</f>
        <v>0.98923573735199144</v>
      </c>
      <c r="ER84" s="245"/>
      <c r="ES84" s="245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4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7"/>
      <c r="CN85" s="247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4</v>
      </c>
      <c r="Q86" s="245">
        <v>5</v>
      </c>
      <c r="R86" s="243">
        <f>(P86/Q86)*100%</f>
        <v>0.8</v>
      </c>
      <c r="S86" s="245"/>
      <c r="T86" s="245"/>
      <c r="U86" s="282"/>
      <c r="V86" s="245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313">
        <f>Mei!BC86</f>
        <v>8</v>
      </c>
      <c r="AX86" s="313">
        <f>Mei!BD86</f>
        <v>8</v>
      </c>
      <c r="AY86" s="243">
        <f>(AW86/AX86)*100%</f>
        <v>1</v>
      </c>
      <c r="AZ86" s="245">
        <f t="shared" ref="AZ86:BE86" si="968">AW86</f>
        <v>8</v>
      </c>
      <c r="BA86" s="245">
        <f t="shared" si="968"/>
        <v>8</v>
      </c>
      <c r="BB86" s="243">
        <f t="shared" si="968"/>
        <v>1</v>
      </c>
      <c r="BC86" s="245">
        <f t="shared" si="968"/>
        <v>8</v>
      </c>
      <c r="BD86" s="245">
        <f t="shared" si="968"/>
        <v>8</v>
      </c>
      <c r="BE86" s="243">
        <f t="shared" si="968"/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/>
      <c r="BS86" s="245"/>
      <c r="BT86" s="243" t="e">
        <f>(BR86/BS86)*100%</f>
        <v>#DIV/0!</v>
      </c>
      <c r="BU86" s="245"/>
      <c r="BV86" s="245"/>
      <c r="BW86" s="243" t="e">
        <f>(BU86/BV86)*100%</f>
        <v>#DIV/0!</v>
      </c>
      <c r="BX86" s="246">
        <v>14.4</v>
      </c>
      <c r="BY86" s="245">
        <v>20</v>
      </c>
      <c r="BZ86" s="243">
        <f>(BX86/BY86)*100%</f>
        <v>0.72</v>
      </c>
      <c r="CA86" s="245">
        <v>0</v>
      </c>
      <c r="CB86" s="245">
        <v>4</v>
      </c>
      <c r="CC86" s="243">
        <f>(CA86/CB86)*100%</f>
        <v>0</v>
      </c>
      <c r="CD86" s="245">
        <v>14.4</v>
      </c>
      <c r="CE86" s="245">
        <v>24</v>
      </c>
      <c r="CF86" s="243">
        <f>(CD86/CE86)*100%</f>
        <v>0.6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308">
        <f ca="1">IFERROR(__xludf.DUMMYFUNCTION("""COMPUTED_VALUE"""),3598)</f>
        <v>3598</v>
      </c>
      <c r="CQ86" s="309">
        <f ca="1">IFERROR(__xludf.DUMMYFUNCTION("""COMPUTED_VALUE"""),3598)</f>
        <v>3598</v>
      </c>
      <c r="CR86" s="310">
        <f ca="1">IFERROR(__xludf.DUMMYFUNCTION("""COMPUTED_VALUE"""),1)</f>
        <v>1</v>
      </c>
      <c r="CS86" s="311">
        <f ca="1">IFERROR(__xludf.DUMMYFUNCTION("""COMPUTED_VALUE"""),624)</f>
        <v>624</v>
      </c>
      <c r="CT86" s="311">
        <f ca="1">IFERROR(__xludf.DUMMYFUNCTION("""COMPUTED_VALUE"""),624)</f>
        <v>624</v>
      </c>
      <c r="CU86" s="312">
        <f ca="1">IFERROR(__xludf.DUMMYFUNCTION("""COMPUTED_VALUE"""),1)</f>
        <v>1</v>
      </c>
      <c r="CV86" s="309">
        <f ca="1">IFERROR(__xludf.DUMMYFUNCTION("""COMPUTED_VALUE"""),4222)</f>
        <v>4222</v>
      </c>
      <c r="CW86" s="309">
        <f ca="1">IFERROR(__xludf.DUMMYFUNCTION("""COMPUTED_VALUE"""),4222)</f>
        <v>4222</v>
      </c>
      <c r="CX86" s="310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/>
      <c r="DO86" s="245"/>
      <c r="DP86" s="243" t="e">
        <f>(DN86/DO86)*100%</f>
        <v>#DIV/0!</v>
      </c>
      <c r="DQ86" s="245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23</v>
      </c>
      <c r="EJ86" s="245">
        <v>29</v>
      </c>
      <c r="EK86" s="243">
        <f>(EI86/EJ86)*100%</f>
        <v>0.7931034482758621</v>
      </c>
      <c r="EL86" s="245">
        <v>6</v>
      </c>
      <c r="EM86" s="245">
        <v>6</v>
      </c>
      <c r="EN86" s="243">
        <f>(EL86/EM86)*100%</f>
        <v>1</v>
      </c>
      <c r="EO86" s="245">
        <v>29</v>
      </c>
      <c r="EP86" s="245">
        <v>35</v>
      </c>
      <c r="EQ86" s="243">
        <f>(EO86/EP86)*100%</f>
        <v>0.82857142857142863</v>
      </c>
      <c r="ER86" s="245"/>
      <c r="ES86" s="245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4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4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72</v>
      </c>
      <c r="Q88" s="246">
        <v>72</v>
      </c>
      <c r="R88" s="243">
        <f>(P88/Q88)*100%</f>
        <v>1</v>
      </c>
      <c r="S88" s="246"/>
      <c r="T88" s="246"/>
      <c r="U88" s="293"/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279</v>
      </c>
      <c r="AF88" s="246">
        <v>1182</v>
      </c>
      <c r="AG88" s="243">
        <f>(AE88/AF88)*100%</f>
        <v>0.23604060913705585</v>
      </c>
      <c r="AH88" s="246">
        <v>77</v>
      </c>
      <c r="AI88" s="246">
        <v>1182</v>
      </c>
      <c r="AJ88" s="243">
        <f>(AH88/AI88)*100%</f>
        <v>6.5143824027072764E-2</v>
      </c>
      <c r="AK88" s="246">
        <v>356</v>
      </c>
      <c r="AL88" s="246">
        <v>1182</v>
      </c>
      <c r="AM88" s="243">
        <f>(AK88/AL88)*100%</f>
        <v>0.30118443316412857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24">
        <f>Mei!BC88</f>
        <v>283</v>
      </c>
      <c r="AX88" s="313">
        <f>Mei!BD88</f>
        <v>350</v>
      </c>
      <c r="AY88" s="243">
        <f>(AW88/AX88)*100%</f>
        <v>0.80857142857142861</v>
      </c>
      <c r="AZ88" s="246">
        <f>BA17</f>
        <v>79</v>
      </c>
      <c r="BA88" s="246">
        <v>70</v>
      </c>
      <c r="BB88" s="243">
        <f>(AZ88/BA88)*100%</f>
        <v>1.1285714285714286</v>
      </c>
      <c r="BC88" s="325">
        <f t="shared" ref="BC88:BD88" si="969">SUM(AW88+AZ88)</f>
        <v>362</v>
      </c>
      <c r="BD88" s="326">
        <f t="shared" si="969"/>
        <v>420</v>
      </c>
      <c r="BE88" s="243">
        <f>(BC88/BD88)*100%</f>
        <v>0.86190476190476195</v>
      </c>
      <c r="BF88" s="246"/>
      <c r="BG88" s="246"/>
      <c r="BH88" s="243" t="e">
        <f>(BF88/BG88)*100%</f>
        <v>#DIV/0!</v>
      </c>
      <c r="BI88" s="246">
        <v>33</v>
      </c>
      <c r="BJ88" s="246">
        <v>33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/>
      <c r="BS88" s="246"/>
      <c r="BT88" s="243" t="e">
        <f>(BR88/BS88)*100%</f>
        <v>#DIV/0!</v>
      </c>
      <c r="BU88" s="246"/>
      <c r="BV88" s="246"/>
      <c r="BW88" s="243" t="e">
        <f>(BU88/BV88)*100%</f>
        <v>#DIV/0!</v>
      </c>
      <c r="BX88" s="246">
        <v>125.8</v>
      </c>
      <c r="BY88" s="246">
        <v>131</v>
      </c>
      <c r="BZ88" s="243">
        <f>(BX88/BY88)*100%</f>
        <v>0.96030534351145036</v>
      </c>
      <c r="CA88" s="246">
        <v>28</v>
      </c>
      <c r="CB88" s="246">
        <v>30</v>
      </c>
      <c r="CC88" s="243">
        <f>(CA88/CB88)*100%</f>
        <v>0.93333333333333335</v>
      </c>
      <c r="CD88" s="246">
        <v>153.80000000000001</v>
      </c>
      <c r="CE88" s="246">
        <v>161</v>
      </c>
      <c r="CF88" s="243">
        <f>(CD88/CE88)*100%</f>
        <v>0.95527950310559018</v>
      </c>
      <c r="CG88" s="246">
        <v>209</v>
      </c>
      <c r="CH88" s="246">
        <v>195</v>
      </c>
      <c r="CI88" s="243">
        <f>(CG88/CH88)*100%</f>
        <v>1.0717948717948718</v>
      </c>
      <c r="CJ88" s="246">
        <v>55</v>
      </c>
      <c r="CK88" s="246">
        <v>37</v>
      </c>
      <c r="CL88" s="243">
        <f>(CJ88/CK88)*100%</f>
        <v>1.4864864864864864</v>
      </c>
      <c r="CM88" s="246">
        <f t="shared" ref="CM88:CN88" si="970">CG88+CJ88</f>
        <v>264</v>
      </c>
      <c r="CN88" s="246">
        <f t="shared" si="970"/>
        <v>232</v>
      </c>
      <c r="CO88" s="243">
        <f>(CM88/CN88)*100%</f>
        <v>1.1379310344827587</v>
      </c>
      <c r="CP88" s="308">
        <f ca="1">IFERROR(__xludf.DUMMYFUNCTION("""COMPUTED_VALUE"""),477)</f>
        <v>477</v>
      </c>
      <c r="CQ88" s="308">
        <f ca="1">IFERROR(__xludf.DUMMYFUNCTION("""COMPUTED_VALUE"""),356)</f>
        <v>356</v>
      </c>
      <c r="CR88" s="310">
        <f ca="1">IFERROR(__xludf.DUMMYFUNCTION("""COMPUTED_VALUE"""),1.33988764044943)</f>
        <v>1.33988764044943</v>
      </c>
      <c r="CS88" s="314">
        <f ca="1">IFERROR(__xludf.DUMMYFUNCTION("""COMPUTED_VALUE"""),96)</f>
        <v>96</v>
      </c>
      <c r="CT88" s="314">
        <f ca="1">IFERROR(__xludf.DUMMYFUNCTION("""COMPUTED_VALUE"""),94)</f>
        <v>94</v>
      </c>
      <c r="CU88" s="312">
        <f ca="1">IFERROR(__xludf.DUMMYFUNCTION("""COMPUTED_VALUE"""),1.02127659574468)</f>
        <v>1.0212765957446801</v>
      </c>
      <c r="CV88" s="308">
        <f ca="1">IFERROR(__xludf.DUMMYFUNCTION("""COMPUTED_VALUE"""),573)</f>
        <v>573</v>
      </c>
      <c r="CW88" s="308">
        <f ca="1">IFERROR(__xludf.DUMMYFUNCTION("""COMPUTED_VALUE"""),450)</f>
        <v>450</v>
      </c>
      <c r="CX88" s="310">
        <f ca="1">IFERROR(__xludf.DUMMYFUNCTION("""COMPUTED_VALUE"""),1.27333333333333)</f>
        <v>1.2733333333333301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98</v>
      </c>
      <c r="DL88" s="246">
        <v>854</v>
      </c>
      <c r="DM88" s="243">
        <f>(DK88/DL88)*100%</f>
        <v>0.11475409836065574</v>
      </c>
      <c r="DN88" s="246"/>
      <c r="DO88" s="246"/>
      <c r="DP88" s="243" t="e">
        <f>(DN88/DO88)*100%</f>
        <v>#DIV/0!</v>
      </c>
      <c r="DQ88" s="246">
        <v>296</v>
      </c>
      <c r="DR88" s="246">
        <v>296</v>
      </c>
      <c r="DS88" s="243">
        <f>(DQ88/DR88)*100%</f>
        <v>1</v>
      </c>
      <c r="DT88" s="246">
        <v>76</v>
      </c>
      <c r="DU88" s="246">
        <v>76</v>
      </c>
      <c r="DV88" s="243">
        <f>(DT88/DU88)*100%</f>
        <v>1</v>
      </c>
      <c r="DW88" s="246">
        <f>DT88+DQ88</f>
        <v>372</v>
      </c>
      <c r="DX88" s="246">
        <f>DW88</f>
        <v>372</v>
      </c>
      <c r="DY88" s="243">
        <f>(DW88/DX88)*100%</f>
        <v>1</v>
      </c>
      <c r="DZ88" s="246">
        <v>290</v>
      </c>
      <c r="EA88" s="246">
        <v>290</v>
      </c>
      <c r="EB88" s="243">
        <f>(DZ88/EA88)*100%</f>
        <v>1</v>
      </c>
      <c r="EC88" s="246">
        <v>94</v>
      </c>
      <c r="ED88" s="246">
        <v>94</v>
      </c>
      <c r="EE88" s="243">
        <f>(EC88/ED88)*100%</f>
        <v>1</v>
      </c>
      <c r="EF88" s="246">
        <v>384</v>
      </c>
      <c r="EG88" s="246">
        <v>384</v>
      </c>
      <c r="EH88" s="243">
        <f>(EF88/EG88)*100%</f>
        <v>1</v>
      </c>
      <c r="EI88" s="246">
        <v>200</v>
      </c>
      <c r="EJ88" s="246">
        <v>241</v>
      </c>
      <c r="EK88" s="243">
        <f>(EI88/EJ88)*100%</f>
        <v>0.82987551867219922</v>
      </c>
      <c r="EL88" s="246">
        <v>38</v>
      </c>
      <c r="EM88" s="246">
        <v>43</v>
      </c>
      <c r="EN88" s="243">
        <f>(EL88/EM88)*100%</f>
        <v>0.88372093023255816</v>
      </c>
      <c r="EO88" s="246">
        <v>238</v>
      </c>
      <c r="EP88" s="246">
        <v>284</v>
      </c>
      <c r="EQ88" s="243">
        <f>(EO88/EP88)*100%</f>
        <v>0.8380281690140845</v>
      </c>
      <c r="ER88" s="246"/>
      <c r="ES88" s="246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94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7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7"/>
      <c r="CN89" s="247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7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30">
    <mergeCell ref="DX86:DX87"/>
    <mergeCell ref="DY86:DY87"/>
    <mergeCell ref="DZ86:DZ87"/>
    <mergeCell ref="EA86:EA87"/>
    <mergeCell ref="EB86:EB87"/>
    <mergeCell ref="EC86:EC87"/>
    <mergeCell ref="ED86:ED87"/>
    <mergeCell ref="DO86:DO87"/>
    <mergeCell ref="DP86:DP87"/>
    <mergeCell ref="DQ86:DQ87"/>
    <mergeCell ref="DR86:DR87"/>
    <mergeCell ref="DS86:DS87"/>
    <mergeCell ref="DT86:DT87"/>
    <mergeCell ref="DU86:DU87"/>
    <mergeCell ref="DV86:DV87"/>
    <mergeCell ref="DW86:DW87"/>
    <mergeCell ref="DF86:DF87"/>
    <mergeCell ref="DG86:DG87"/>
    <mergeCell ref="DH86:DH87"/>
    <mergeCell ref="DI86:DI87"/>
    <mergeCell ref="DJ86:DJ87"/>
    <mergeCell ref="DK86:DK87"/>
    <mergeCell ref="DL86:DL87"/>
    <mergeCell ref="DM86:DM87"/>
    <mergeCell ref="DN86:DN87"/>
    <mergeCell ref="CW86:CW87"/>
    <mergeCell ref="CX86:CX87"/>
    <mergeCell ref="CY86:CY87"/>
    <mergeCell ref="CZ86:CZ87"/>
    <mergeCell ref="DA86:DA87"/>
    <mergeCell ref="DB86:DB87"/>
    <mergeCell ref="DC86:DC87"/>
    <mergeCell ref="DD86:DD87"/>
    <mergeCell ref="DE86:DE87"/>
    <mergeCell ref="EY86:EY87"/>
    <mergeCell ref="EZ86:EZ87"/>
    <mergeCell ref="EL86:EL87"/>
    <mergeCell ref="EM86:EM87"/>
    <mergeCell ref="EN86:EN87"/>
    <mergeCell ref="EO86:EO87"/>
    <mergeCell ref="EP86:EP87"/>
    <mergeCell ref="EQ86:EQ87"/>
    <mergeCell ref="ER86:ER87"/>
    <mergeCell ref="EI86:EI87"/>
    <mergeCell ref="EJ86:EJ87"/>
    <mergeCell ref="EK86:EK87"/>
    <mergeCell ref="ES86:ES87"/>
    <mergeCell ref="ET86:ET87"/>
    <mergeCell ref="EU86:EU87"/>
    <mergeCell ref="EV86:EV87"/>
    <mergeCell ref="EW86:EW87"/>
    <mergeCell ref="EX86:EX87"/>
    <mergeCell ref="CC86:CC87"/>
    <mergeCell ref="CD86:CD87"/>
    <mergeCell ref="CE86:CE87"/>
    <mergeCell ref="CF86:CF87"/>
    <mergeCell ref="CG86:CG87"/>
    <mergeCell ref="EE86:EE87"/>
    <mergeCell ref="EF86:EF87"/>
    <mergeCell ref="EG86:EG87"/>
    <mergeCell ref="EH86:EH87"/>
    <mergeCell ref="CH86:CH87"/>
    <mergeCell ref="CI86:CI87"/>
    <mergeCell ref="CJ86:CJ87"/>
    <mergeCell ref="CK86:CK87"/>
    <mergeCell ref="CL86:CL87"/>
    <mergeCell ref="CM86:CM87"/>
    <mergeCell ref="CN86:CN87"/>
    <mergeCell ref="CO86:CO87"/>
    <mergeCell ref="CP86:CP87"/>
    <mergeCell ref="CQ86:CQ87"/>
    <mergeCell ref="CR86:CR87"/>
    <mergeCell ref="CS86:CS87"/>
    <mergeCell ref="CT86:CT87"/>
    <mergeCell ref="CU86:CU87"/>
    <mergeCell ref="CV86:CV87"/>
    <mergeCell ref="BT86:BT87"/>
    <mergeCell ref="BU86:BU87"/>
    <mergeCell ref="BV86:BV87"/>
    <mergeCell ref="BW86:BW87"/>
    <mergeCell ref="BX86:BX87"/>
    <mergeCell ref="BY86:BY87"/>
    <mergeCell ref="BZ86:BZ87"/>
    <mergeCell ref="CA86:CA87"/>
    <mergeCell ref="CB86:CB87"/>
    <mergeCell ref="BK86:BK87"/>
    <mergeCell ref="BL86:BL87"/>
    <mergeCell ref="BM86:BM87"/>
    <mergeCell ref="BN86:BN87"/>
    <mergeCell ref="BO86:BO87"/>
    <mergeCell ref="BP86:BP87"/>
    <mergeCell ref="BQ86:BQ87"/>
    <mergeCell ref="BR86:BR87"/>
    <mergeCell ref="BS86:BS87"/>
    <mergeCell ref="BB86:BB87"/>
    <mergeCell ref="BC86:BC87"/>
    <mergeCell ref="BD86:BD87"/>
    <mergeCell ref="BE86:BE87"/>
    <mergeCell ref="BF86:BF87"/>
    <mergeCell ref="BG86:BG87"/>
    <mergeCell ref="BH86:BH87"/>
    <mergeCell ref="BI86:BI87"/>
    <mergeCell ref="BJ86:BJ87"/>
    <mergeCell ref="DE84:DE85"/>
    <mergeCell ref="DF84:DF85"/>
    <mergeCell ref="DG84:DG85"/>
    <mergeCell ref="DH84:DH85"/>
    <mergeCell ref="DI84:DI85"/>
    <mergeCell ref="DJ84:DJ85"/>
    <mergeCell ref="DK84:DK85"/>
    <mergeCell ref="AK86:AK87"/>
    <mergeCell ref="AL86:AL87"/>
    <mergeCell ref="AM86:AM87"/>
    <mergeCell ref="AN86:AN87"/>
    <mergeCell ref="AO86:AO87"/>
    <mergeCell ref="AP86:AP87"/>
    <mergeCell ref="AQ86:AQ87"/>
    <mergeCell ref="AR86:AR87"/>
    <mergeCell ref="AS86:AS87"/>
    <mergeCell ref="AT86:AT87"/>
    <mergeCell ref="AU86:AU87"/>
    <mergeCell ref="AV86:AV87"/>
    <mergeCell ref="AW86:AW87"/>
    <mergeCell ref="AX86:AX87"/>
    <mergeCell ref="AY86:AY87"/>
    <mergeCell ref="AZ86:AZ87"/>
    <mergeCell ref="BA86:BA87"/>
    <mergeCell ref="CV84:CV85"/>
    <mergeCell ref="CW84:CW85"/>
    <mergeCell ref="CX84:CX85"/>
    <mergeCell ref="CY84:CY85"/>
    <mergeCell ref="CZ84:CZ85"/>
    <mergeCell ref="DA84:DA85"/>
    <mergeCell ref="DB84:DB85"/>
    <mergeCell ref="DC84:DC85"/>
    <mergeCell ref="DD84:DD85"/>
    <mergeCell ref="CM84:CM85"/>
    <mergeCell ref="CN84:CN85"/>
    <mergeCell ref="CO84:CO85"/>
    <mergeCell ref="CP84:CP85"/>
    <mergeCell ref="CQ84:CQ85"/>
    <mergeCell ref="CR84:CR85"/>
    <mergeCell ref="CS84:CS85"/>
    <mergeCell ref="CT84:CT85"/>
    <mergeCell ref="CU84:CU85"/>
    <mergeCell ref="CD84:CD85"/>
    <mergeCell ref="CE84:CE85"/>
    <mergeCell ref="CF84:CF85"/>
    <mergeCell ref="CG84:CG85"/>
    <mergeCell ref="CH84:CH85"/>
    <mergeCell ref="CI84:CI85"/>
    <mergeCell ref="CJ84:CJ85"/>
    <mergeCell ref="CK84:CK85"/>
    <mergeCell ref="CL84:CL85"/>
    <mergeCell ref="EY84:EY85"/>
    <mergeCell ref="EZ84:EZ85"/>
    <mergeCell ref="EN84:EN85"/>
    <mergeCell ref="EO84:EO85"/>
    <mergeCell ref="EP84:EP85"/>
    <mergeCell ref="EQ84:EQ85"/>
    <mergeCell ref="ER84:ER85"/>
    <mergeCell ref="ES84:ES85"/>
    <mergeCell ref="ET84:ET85"/>
    <mergeCell ref="EI84:EI85"/>
    <mergeCell ref="EJ84:EJ85"/>
    <mergeCell ref="EK84:EK85"/>
    <mergeCell ref="EL84:EL85"/>
    <mergeCell ref="EM84:EM85"/>
    <mergeCell ref="EU84:EU85"/>
    <mergeCell ref="EV84:EV85"/>
    <mergeCell ref="EW84:EW85"/>
    <mergeCell ref="EX84:EX85"/>
    <mergeCell ref="DZ84:DZ85"/>
    <mergeCell ref="EA84:EA85"/>
    <mergeCell ref="EB84:EB85"/>
    <mergeCell ref="EC84:EC85"/>
    <mergeCell ref="ED84:ED85"/>
    <mergeCell ref="EE84:EE85"/>
    <mergeCell ref="EF84:EF85"/>
    <mergeCell ref="EG84:EG85"/>
    <mergeCell ref="EH84:EH85"/>
    <mergeCell ref="DQ84:DQ85"/>
    <mergeCell ref="DR84:DR85"/>
    <mergeCell ref="DS84:DS85"/>
    <mergeCell ref="DT84:DT85"/>
    <mergeCell ref="DU84:DU85"/>
    <mergeCell ref="DV84:DV85"/>
    <mergeCell ref="DW84:DW85"/>
    <mergeCell ref="DX84:DX85"/>
    <mergeCell ref="DY84:DY85"/>
    <mergeCell ref="BK84:BK85"/>
    <mergeCell ref="BL84:BL85"/>
    <mergeCell ref="BM84:BM85"/>
    <mergeCell ref="BN84:BN85"/>
    <mergeCell ref="DL84:DL85"/>
    <mergeCell ref="DM84:DM85"/>
    <mergeCell ref="DN84:DN85"/>
    <mergeCell ref="DO84:DO85"/>
    <mergeCell ref="DP84:DP85"/>
    <mergeCell ref="BO84:BO85"/>
    <mergeCell ref="BP84:BP85"/>
    <mergeCell ref="BQ84:BQ85"/>
    <mergeCell ref="BR84:BR85"/>
    <mergeCell ref="BS84:BS85"/>
    <mergeCell ref="BT84:BT85"/>
    <mergeCell ref="BU84:BU85"/>
    <mergeCell ref="BV84:BV85"/>
    <mergeCell ref="BW84:BW85"/>
    <mergeCell ref="BX84:BX85"/>
    <mergeCell ref="BY84:BY85"/>
    <mergeCell ref="BZ84:BZ85"/>
    <mergeCell ref="CA84:CA85"/>
    <mergeCell ref="CB84:CB85"/>
    <mergeCell ref="CC84:CC85"/>
    <mergeCell ref="BB84:BB85"/>
    <mergeCell ref="BC84:BC85"/>
    <mergeCell ref="BD84:BD85"/>
    <mergeCell ref="BE84:BE85"/>
    <mergeCell ref="BF84:BF85"/>
    <mergeCell ref="BG84:BG85"/>
    <mergeCell ref="BH84:BH85"/>
    <mergeCell ref="BI84:BI85"/>
    <mergeCell ref="BJ84:BJ85"/>
    <mergeCell ref="AS84:AS85"/>
    <mergeCell ref="AT84:AT85"/>
    <mergeCell ref="AU84:AU85"/>
    <mergeCell ref="AV84:AV85"/>
    <mergeCell ref="AW84:AW85"/>
    <mergeCell ref="AX84:AX85"/>
    <mergeCell ref="AY84:AY85"/>
    <mergeCell ref="AZ84:AZ85"/>
    <mergeCell ref="BA84:BA85"/>
    <mergeCell ref="AJ84:AJ85"/>
    <mergeCell ref="AK84:AK85"/>
    <mergeCell ref="AL84:AL85"/>
    <mergeCell ref="AM84:AM85"/>
    <mergeCell ref="AN84:AN85"/>
    <mergeCell ref="AO84:AO85"/>
    <mergeCell ref="AP84:AP85"/>
    <mergeCell ref="AQ84:AQ85"/>
    <mergeCell ref="AR84:AR85"/>
    <mergeCell ref="AA84:AA85"/>
    <mergeCell ref="AB84:AB85"/>
    <mergeCell ref="AC84:AC85"/>
    <mergeCell ref="AD84:AD85"/>
    <mergeCell ref="AE84:AE85"/>
    <mergeCell ref="AF84:AF85"/>
    <mergeCell ref="AG84:AG85"/>
    <mergeCell ref="AH84:AH85"/>
    <mergeCell ref="AI84:AI85"/>
    <mergeCell ref="A84:B85"/>
    <mergeCell ref="E84:E85"/>
    <mergeCell ref="K84:K85"/>
    <mergeCell ref="L84:L85"/>
    <mergeCell ref="M84:M85"/>
    <mergeCell ref="N84:N85"/>
    <mergeCell ref="O84:O85"/>
    <mergeCell ref="P84:P85"/>
    <mergeCell ref="Q84:Q85"/>
    <mergeCell ref="A60:C60"/>
    <mergeCell ref="M82:M83"/>
    <mergeCell ref="N82:N83"/>
    <mergeCell ref="O82:O83"/>
    <mergeCell ref="P82:P83"/>
    <mergeCell ref="Q82:Q83"/>
    <mergeCell ref="R82:R83"/>
    <mergeCell ref="S82:S83"/>
    <mergeCell ref="T82:T83"/>
    <mergeCell ref="A70:C70"/>
    <mergeCell ref="A71:B71"/>
    <mergeCell ref="A73:C73"/>
    <mergeCell ref="A81:B81"/>
    <mergeCell ref="A82:B83"/>
    <mergeCell ref="E82:E83"/>
    <mergeCell ref="A34:B34"/>
    <mergeCell ref="A43:C43"/>
    <mergeCell ref="A44:B44"/>
    <mergeCell ref="A46:C46"/>
    <mergeCell ref="A51:C51"/>
    <mergeCell ref="A52:B52"/>
    <mergeCell ref="A54:C54"/>
    <mergeCell ref="A57:C57"/>
    <mergeCell ref="A58:B58"/>
    <mergeCell ref="A8:C8"/>
    <mergeCell ref="A9:B9"/>
    <mergeCell ref="A11:C11"/>
    <mergeCell ref="A12:B12"/>
    <mergeCell ref="A14:C14"/>
    <mergeCell ref="A15:B15"/>
    <mergeCell ref="A20:C20"/>
    <mergeCell ref="A21:B21"/>
    <mergeCell ref="A33:C33"/>
    <mergeCell ref="CO88:CO89"/>
    <mergeCell ref="CP88:CP89"/>
    <mergeCell ref="CQ88:CQ89"/>
    <mergeCell ref="CR88:CR89"/>
    <mergeCell ref="CS88:CS89"/>
    <mergeCell ref="CT88:CT89"/>
    <mergeCell ref="CU88:CU89"/>
    <mergeCell ref="D4:L4"/>
    <mergeCell ref="D7:L7"/>
    <mergeCell ref="U82:U83"/>
    <mergeCell ref="V82:V83"/>
    <mergeCell ref="W82:W83"/>
    <mergeCell ref="X82:X83"/>
    <mergeCell ref="Y82:Y83"/>
    <mergeCell ref="Z82:Z83"/>
    <mergeCell ref="R84:R85"/>
    <mergeCell ref="S84:S85"/>
    <mergeCell ref="T84:T85"/>
    <mergeCell ref="U84:U85"/>
    <mergeCell ref="V84:V85"/>
    <mergeCell ref="W84:W85"/>
    <mergeCell ref="X84:X85"/>
    <mergeCell ref="Y84:Y85"/>
    <mergeCell ref="Z84:Z85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K88:EK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B88:EB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DS88:DS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DJ88:DJ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A88:DA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AU88:AU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L88:AL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C88:AC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A86:B87"/>
    <mergeCell ref="C86:C87"/>
    <mergeCell ref="D86:D87"/>
    <mergeCell ref="E86:E87"/>
    <mergeCell ref="F86:F87"/>
    <mergeCell ref="G86:G87"/>
    <mergeCell ref="H86:H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D82:D83"/>
    <mergeCell ref="D84:D85"/>
    <mergeCell ref="F84:F85"/>
    <mergeCell ref="G84:G85"/>
    <mergeCell ref="H84:H85"/>
    <mergeCell ref="I84:I85"/>
    <mergeCell ref="J84:J85"/>
    <mergeCell ref="I86:I87"/>
    <mergeCell ref="J86:J87"/>
    <mergeCell ref="BT82:BT83"/>
    <mergeCell ref="BU82:BU83"/>
    <mergeCell ref="BV82:BV83"/>
    <mergeCell ref="BW82:BW83"/>
    <mergeCell ref="F82:F83"/>
    <mergeCell ref="G82:G83"/>
    <mergeCell ref="H82:H83"/>
    <mergeCell ref="I82:I83"/>
    <mergeCell ref="J82:J83"/>
    <mergeCell ref="K82:K83"/>
    <mergeCell ref="L82:L83"/>
    <mergeCell ref="BK82:BK83"/>
    <mergeCell ref="BL82:BL83"/>
    <mergeCell ref="BM82:BM83"/>
    <mergeCell ref="BN82:BN83"/>
    <mergeCell ref="BO82:BO83"/>
    <mergeCell ref="BP82:BP83"/>
    <mergeCell ref="BQ82:BQ83"/>
    <mergeCell ref="BR82:BR83"/>
    <mergeCell ref="BS82:BS83"/>
    <mergeCell ref="BB82:BB83"/>
    <mergeCell ref="BC82:BC83"/>
    <mergeCell ref="BD82:BD83"/>
    <mergeCell ref="BE82:BE83"/>
    <mergeCell ref="BF82:BF83"/>
    <mergeCell ref="BG82:BG83"/>
    <mergeCell ref="BH82:BH83"/>
    <mergeCell ref="BI82:BI83"/>
    <mergeCell ref="BJ82:BJ83"/>
    <mergeCell ref="AS82:AS83"/>
    <mergeCell ref="AT82:AT83"/>
    <mergeCell ref="AU82:AU83"/>
    <mergeCell ref="AV82:AV83"/>
    <mergeCell ref="AW82:AW83"/>
    <mergeCell ref="AX82:AX83"/>
    <mergeCell ref="AY82:AY83"/>
    <mergeCell ref="AZ82:AZ83"/>
    <mergeCell ref="BA82:BA83"/>
    <mergeCell ref="AJ82:AJ83"/>
    <mergeCell ref="AK82:AK83"/>
    <mergeCell ref="AL82:AL83"/>
    <mergeCell ref="AM82:AM83"/>
    <mergeCell ref="AN82:AN83"/>
    <mergeCell ref="AO82:AO83"/>
    <mergeCell ref="AP82:AP83"/>
    <mergeCell ref="AQ82:AQ83"/>
    <mergeCell ref="AR82:AR83"/>
    <mergeCell ref="AA82:AA83"/>
    <mergeCell ref="AB82:AB83"/>
    <mergeCell ref="AC82:AC83"/>
    <mergeCell ref="AD82:AD83"/>
    <mergeCell ref="AE82:AE83"/>
    <mergeCell ref="AF82:AF83"/>
    <mergeCell ref="AG82:AG83"/>
    <mergeCell ref="AH82:AH83"/>
    <mergeCell ref="AI82:AI83"/>
    <mergeCell ref="EM82:EM83"/>
    <mergeCell ref="EN82:EN83"/>
    <mergeCell ref="EO82:EO83"/>
    <mergeCell ref="EP82:EP83"/>
    <mergeCell ref="EQ82:EQ83"/>
    <mergeCell ref="EY82:EY83"/>
    <mergeCell ref="EZ82:EZ83"/>
    <mergeCell ref="ER82:ER83"/>
    <mergeCell ref="ES82:ES83"/>
    <mergeCell ref="ET82:ET83"/>
    <mergeCell ref="EU82:EU83"/>
    <mergeCell ref="EV82:EV83"/>
    <mergeCell ref="EW82:EW83"/>
    <mergeCell ref="EX82:EX83"/>
    <mergeCell ref="ED82:ED83"/>
    <mergeCell ref="EE82:EE83"/>
    <mergeCell ref="EF82:EF83"/>
    <mergeCell ref="EG82:EG83"/>
    <mergeCell ref="EH82:EH83"/>
    <mergeCell ref="EI82:EI83"/>
    <mergeCell ref="EJ82:EJ83"/>
    <mergeCell ref="EK82:EK83"/>
    <mergeCell ref="EL82:EL83"/>
    <mergeCell ref="DH7:DP7"/>
    <mergeCell ref="DQ7:DY7"/>
    <mergeCell ref="DZ7:EH7"/>
    <mergeCell ref="EI7:EQ7"/>
    <mergeCell ref="ER7:EZ7"/>
    <mergeCell ref="D8:EZ8"/>
    <mergeCell ref="D9:EZ9"/>
    <mergeCell ref="AE7:AM7"/>
    <mergeCell ref="AN7:AV7"/>
    <mergeCell ref="AW7:BE7"/>
    <mergeCell ref="BF7:BN7"/>
    <mergeCell ref="BO7:BW7"/>
    <mergeCell ref="BX7:CF7"/>
    <mergeCell ref="CG7:CO7"/>
    <mergeCell ref="AN5:AP5"/>
    <mergeCell ref="AQ5:AS5"/>
    <mergeCell ref="M7:U7"/>
    <mergeCell ref="V7:AD7"/>
    <mergeCell ref="A4:B7"/>
    <mergeCell ref="C4:C7"/>
    <mergeCell ref="M4:U4"/>
    <mergeCell ref="V4:AD4"/>
    <mergeCell ref="AE4:AM4"/>
    <mergeCell ref="AN4:AV4"/>
    <mergeCell ref="AT5:AV5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AH5:AJ5"/>
    <mergeCell ref="AK5:AM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Q82:DQ83"/>
    <mergeCell ref="DR82:DR83"/>
    <mergeCell ref="DS82:DS83"/>
    <mergeCell ref="DT82:DT83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CP7:CX7"/>
    <mergeCell ref="CY7:DG7"/>
    <mergeCell ref="DH82:DH83"/>
    <mergeCell ref="DI82:DI83"/>
    <mergeCell ref="DJ82:DJ83"/>
    <mergeCell ref="DK82:DK83"/>
    <mergeCell ref="DL82:DL83"/>
    <mergeCell ref="DM82:DM83"/>
    <mergeCell ref="DN82:DN83"/>
    <mergeCell ref="DO82:DO83"/>
    <mergeCell ref="DP82:DP83"/>
    <mergeCell ref="CY82:CY83"/>
    <mergeCell ref="CZ82:CZ83"/>
    <mergeCell ref="DA82:DA83"/>
    <mergeCell ref="DB82:DB83"/>
    <mergeCell ref="DC82:DC83"/>
    <mergeCell ref="DD82:DD83"/>
    <mergeCell ref="DE82:DE83"/>
    <mergeCell ref="DF82:DF83"/>
    <mergeCell ref="DG82:DG83"/>
    <mergeCell ref="CP82:CP83"/>
    <mergeCell ref="CQ82:CQ83"/>
    <mergeCell ref="CR82:CR83"/>
    <mergeCell ref="CS82:CS83"/>
    <mergeCell ref="CT82:CT83"/>
    <mergeCell ref="CU82:CU83"/>
    <mergeCell ref="CV82:CV83"/>
    <mergeCell ref="CW82:CW83"/>
    <mergeCell ref="CX82:CX83"/>
    <mergeCell ref="CG82:CG83"/>
    <mergeCell ref="CH82:CH83"/>
    <mergeCell ref="CI82:CI83"/>
    <mergeCell ref="CJ82:CJ83"/>
    <mergeCell ref="CK82:CK83"/>
    <mergeCell ref="CL82:CL83"/>
    <mergeCell ref="CM82:CM83"/>
    <mergeCell ref="CN82:CN83"/>
    <mergeCell ref="CO82:CO83"/>
    <mergeCell ref="BX82:BX83"/>
    <mergeCell ref="BY82:BY83"/>
    <mergeCell ref="BZ82:BZ83"/>
    <mergeCell ref="CA82:CA83"/>
    <mergeCell ref="CB82:CB83"/>
    <mergeCell ref="CC82:CC83"/>
    <mergeCell ref="CD82:CD83"/>
    <mergeCell ref="CE82:CE83"/>
    <mergeCell ref="CF82:CF83"/>
    <mergeCell ref="EB82:EB83"/>
    <mergeCell ref="EC82:EC83"/>
    <mergeCell ref="DU82:DU83"/>
    <mergeCell ref="DV82:DV83"/>
    <mergeCell ref="DW82:DW83"/>
    <mergeCell ref="DX82:DX83"/>
    <mergeCell ref="DY82:DY83"/>
    <mergeCell ref="DZ82:DZ83"/>
    <mergeCell ref="EA82:EA8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FF"/>
    <outlinePr summaryBelow="0" summaryRight="0"/>
  </sheetPr>
  <dimension ref="A1:EZ97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9.7265625" customWidth="1"/>
    <col min="4" max="5" width="7.26953125" customWidth="1"/>
    <col min="6" max="6" width="7.08984375" customWidth="1"/>
    <col min="7" max="7" width="7.36328125" customWidth="1"/>
    <col min="8" max="8" width="7.08984375" customWidth="1"/>
    <col min="9" max="9" width="7" customWidth="1"/>
    <col min="10" max="10" width="7.08984375" customWidth="1"/>
    <col min="11" max="11" width="7.26953125" customWidth="1"/>
    <col min="12" max="12" width="7.08984375" customWidth="1"/>
    <col min="13" max="14" width="7.36328125" customWidth="1"/>
    <col min="15" max="15" width="7" customWidth="1"/>
    <col min="16" max="16" width="7.08984375" customWidth="1"/>
    <col min="17" max="17" width="7.36328125" customWidth="1"/>
    <col min="18" max="18" width="7.08984375" customWidth="1"/>
    <col min="19" max="19" width="7.36328125" customWidth="1"/>
    <col min="20" max="20" width="7.08984375" customWidth="1"/>
    <col min="21" max="23" width="7.36328125" customWidth="1"/>
    <col min="24" max="24" width="7.08984375" customWidth="1"/>
    <col min="25" max="26" width="7.36328125" customWidth="1"/>
    <col min="27" max="28" width="7.6328125" customWidth="1"/>
    <col min="29" max="29" width="7.90625" customWidth="1"/>
    <col min="30" max="30" width="7.453125" customWidth="1"/>
    <col min="31" max="31" width="7.7265625" customWidth="1"/>
    <col min="32" max="32" width="7.90625" customWidth="1"/>
    <col min="33" max="33" width="7.6328125" customWidth="1"/>
    <col min="34" max="34" width="7.7265625" customWidth="1"/>
    <col min="35" max="37" width="7.6328125" customWidth="1"/>
    <col min="38" max="38" width="7.7265625" customWidth="1"/>
    <col min="39" max="39" width="8" customWidth="1"/>
    <col min="40" max="40" width="7.7265625" customWidth="1"/>
    <col min="41" max="41" width="7.90625" customWidth="1"/>
    <col min="42" max="42" width="7.453125" customWidth="1"/>
    <col min="43" max="44" width="7.90625" customWidth="1"/>
    <col min="45" max="45" width="7.7265625" customWidth="1"/>
    <col min="46" max="46" width="7.453125" customWidth="1"/>
    <col min="47" max="47" width="7.7265625" customWidth="1"/>
    <col min="48" max="49" width="7.6328125" customWidth="1"/>
    <col min="50" max="50" width="8" customWidth="1"/>
    <col min="51" max="51" width="7.90625" customWidth="1"/>
    <col min="52" max="53" width="7.7265625" customWidth="1"/>
    <col min="54" max="54" width="7.453125" customWidth="1"/>
    <col min="55" max="55" width="7.90625" customWidth="1"/>
    <col min="56" max="56" width="7.7265625" customWidth="1"/>
    <col min="57" max="57" width="7.90625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customWidth="1"/>
    <col min="69" max="70" width="7.90625" customWidth="1"/>
    <col min="71" max="74" width="7.7265625" customWidth="1"/>
    <col min="75" max="75" width="7.90625" customWidth="1"/>
    <col min="76" max="77" width="7.7265625" customWidth="1"/>
    <col min="78" max="78" width="8" customWidth="1"/>
    <col min="79" max="80" width="7.7265625" customWidth="1"/>
    <col min="81" max="82" width="7.90625" customWidth="1"/>
    <col min="83" max="83" width="7.7265625" customWidth="1"/>
    <col min="84" max="84" width="7.90625" customWidth="1"/>
    <col min="85" max="85" width="7.7265625" customWidth="1"/>
    <col min="86" max="86" width="7.90625" customWidth="1"/>
    <col min="87" max="87" width="7.6328125" customWidth="1"/>
    <col min="88" max="88" width="7.7265625" customWidth="1"/>
    <col min="89" max="89" width="7.90625" customWidth="1"/>
    <col min="90" max="90" width="7.453125" customWidth="1"/>
    <col min="91" max="91" width="8.08984375" customWidth="1"/>
    <col min="92" max="92" width="8" customWidth="1"/>
    <col min="93" max="93" width="8.08984375" customWidth="1"/>
    <col min="94" max="95" width="7.7265625" customWidth="1"/>
    <col min="96" max="97" width="7.90625" customWidth="1"/>
    <col min="98" max="98" width="7.6328125" customWidth="1"/>
    <col min="99" max="99" width="7.90625" customWidth="1"/>
    <col min="100" max="100" width="7.7265625" customWidth="1"/>
    <col min="101" max="103" width="8" customWidth="1"/>
    <col min="104" max="104" width="7.7265625" customWidth="1"/>
    <col min="105" max="105" width="7.90625" customWidth="1"/>
    <col min="106" max="106" width="7.7265625" customWidth="1"/>
    <col min="107" max="107" width="8" customWidth="1"/>
    <col min="108" max="108" width="7.90625" customWidth="1"/>
    <col min="109" max="109" width="7.7265625" customWidth="1"/>
    <col min="110" max="110" width="7.6328125" customWidth="1"/>
    <col min="111" max="113" width="7.7265625" customWidth="1"/>
    <col min="114" max="114" width="7.6328125" customWidth="1"/>
    <col min="115" max="115" width="7.90625" customWidth="1"/>
    <col min="116" max="116" width="7.453125" customWidth="1"/>
    <col min="117" max="123" width="7.90625" customWidth="1"/>
    <col min="124" max="125" width="7.7265625" customWidth="1"/>
    <col min="126" max="126" width="7.90625" customWidth="1"/>
    <col min="127" max="127" width="8" customWidth="1"/>
    <col min="128" max="128" width="7.6328125" customWidth="1"/>
    <col min="129" max="129" width="7.90625" customWidth="1"/>
    <col min="130" max="130" width="7.7265625" customWidth="1"/>
    <col min="131" max="131" width="7.90625" customWidth="1"/>
    <col min="132" max="132" width="7.7265625" customWidth="1"/>
    <col min="133" max="133" width="8" customWidth="1"/>
    <col min="134" max="134" width="7.90625" customWidth="1"/>
    <col min="135" max="135" width="7.7265625" customWidth="1"/>
    <col min="136" max="137" width="7.90625" customWidth="1"/>
    <col min="138" max="138" width="7.7265625" customWidth="1"/>
    <col min="139" max="139" width="7.6328125" customWidth="1"/>
    <col min="140" max="141" width="7.7265625" customWidth="1"/>
    <col min="142" max="142" width="7.6328125" customWidth="1"/>
    <col min="143" max="143" width="7.90625" customWidth="1"/>
    <col min="144" max="144" width="7.7265625" customWidth="1"/>
    <col min="145" max="145" width="7.6328125" customWidth="1"/>
    <col min="146" max="147" width="7.7265625" customWidth="1"/>
    <col min="148" max="148" width="8.08984375" customWidth="1"/>
    <col min="149" max="150" width="7.90625" customWidth="1"/>
    <col min="151" max="151" width="8" customWidth="1"/>
    <col min="152" max="152" width="7.6328125" customWidth="1"/>
    <col min="153" max="154" width="7.90625" customWidth="1"/>
    <col min="155" max="156" width="7.6328125" customWidth="1"/>
  </cols>
  <sheetData>
    <row r="1" spans="1:156" ht="15.75" customHeight="1">
      <c r="A1" s="1" t="s">
        <v>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113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32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272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6"/>
    </row>
    <row r="9" spans="1:156">
      <c r="A9" s="276" t="s">
        <v>28</v>
      </c>
      <c r="B9" s="256"/>
      <c r="C9" s="23" t="s">
        <v>29</v>
      </c>
      <c r="D9" s="24"/>
      <c r="E9" s="25"/>
      <c r="F9" s="26"/>
      <c r="G9" s="25"/>
      <c r="H9" s="25"/>
      <c r="I9" s="26"/>
      <c r="J9" s="26"/>
      <c r="K9" s="26"/>
      <c r="L9" s="27"/>
      <c r="M9" s="28"/>
      <c r="N9" s="26"/>
      <c r="O9" s="26"/>
      <c r="P9" s="26"/>
      <c r="Q9" s="26"/>
      <c r="R9" s="26"/>
      <c r="S9" s="26"/>
      <c r="T9" s="26"/>
      <c r="U9" s="27"/>
      <c r="V9" s="28"/>
      <c r="W9" s="26"/>
      <c r="X9" s="26"/>
      <c r="Y9" s="26"/>
      <c r="Z9" s="26"/>
      <c r="AA9" s="26"/>
      <c r="AB9" s="26"/>
      <c r="AC9" s="26"/>
      <c r="AD9" s="27"/>
      <c r="AE9" s="28"/>
      <c r="AF9" s="26"/>
      <c r="AG9" s="26"/>
      <c r="AH9" s="26"/>
      <c r="AI9" s="26"/>
      <c r="AJ9" s="26"/>
      <c r="AK9" s="26"/>
      <c r="AL9" s="26"/>
      <c r="AM9" s="29"/>
      <c r="AN9" s="30"/>
      <c r="AO9" s="26"/>
      <c r="AP9" s="26"/>
      <c r="AQ9" s="26"/>
      <c r="AR9" s="26"/>
      <c r="AS9" s="26"/>
      <c r="AT9" s="26"/>
      <c r="AU9" s="26"/>
      <c r="AV9" s="27"/>
      <c r="AW9" s="28"/>
      <c r="AX9" s="26"/>
      <c r="AY9" s="26"/>
      <c r="AZ9" s="26"/>
      <c r="BA9" s="26"/>
      <c r="BB9" s="26"/>
      <c r="BC9" s="26"/>
      <c r="BD9" s="26"/>
      <c r="BE9" s="29"/>
      <c r="BF9" s="30"/>
      <c r="BG9" s="26"/>
      <c r="BH9" s="26"/>
      <c r="BI9" s="26"/>
      <c r="BJ9" s="26"/>
      <c r="BK9" s="26"/>
      <c r="BL9" s="26"/>
      <c r="BM9" s="26"/>
      <c r="BN9" s="27"/>
      <c r="BO9" s="28"/>
      <c r="BP9" s="26"/>
      <c r="BQ9" s="26"/>
      <c r="BR9" s="26"/>
      <c r="BS9" s="26"/>
      <c r="BT9" s="26"/>
      <c r="BU9" s="26"/>
      <c r="BV9" s="26"/>
      <c r="BW9" s="29"/>
      <c r="BX9" s="30"/>
      <c r="BY9" s="26"/>
      <c r="BZ9" s="26"/>
      <c r="CA9" s="26"/>
      <c r="CB9" s="26"/>
      <c r="CC9" s="26"/>
      <c r="CD9" s="26"/>
      <c r="CE9" s="26"/>
      <c r="CF9" s="27"/>
      <c r="CG9" s="28"/>
      <c r="CH9" s="26"/>
      <c r="CI9" s="26"/>
      <c r="CJ9" s="26"/>
      <c r="CK9" s="26"/>
      <c r="CL9" s="26"/>
      <c r="CM9" s="26"/>
      <c r="CN9" s="26"/>
      <c r="CO9" s="29"/>
      <c r="CP9" s="30"/>
      <c r="CQ9" s="26"/>
      <c r="CR9" s="26"/>
      <c r="CS9" s="26"/>
      <c r="CT9" s="26"/>
      <c r="CU9" s="26"/>
      <c r="CV9" s="26"/>
      <c r="CW9" s="26"/>
      <c r="CX9" s="27"/>
      <c r="CY9" s="28"/>
      <c r="CZ9" s="26"/>
      <c r="DA9" s="26"/>
      <c r="DB9" s="26"/>
      <c r="DC9" s="26"/>
      <c r="DD9" s="26"/>
      <c r="DE9" s="26"/>
      <c r="DF9" s="26"/>
      <c r="DG9" s="29"/>
      <c r="DH9" s="30"/>
      <c r="DI9" s="26"/>
      <c r="DJ9" s="26"/>
      <c r="DK9" s="26"/>
      <c r="DL9" s="26"/>
      <c r="DM9" s="26"/>
      <c r="DN9" s="26"/>
      <c r="DO9" s="26"/>
      <c r="DP9" s="27"/>
      <c r="DQ9" s="28"/>
      <c r="DR9" s="26"/>
      <c r="DS9" s="26"/>
      <c r="DT9" s="26"/>
      <c r="DU9" s="26"/>
      <c r="DV9" s="26"/>
      <c r="DW9" s="26"/>
      <c r="DX9" s="26"/>
      <c r="DY9" s="29"/>
      <c r="DZ9" s="30"/>
      <c r="EA9" s="26"/>
      <c r="EB9" s="26"/>
      <c r="EC9" s="26"/>
      <c r="ED9" s="26"/>
      <c r="EE9" s="26"/>
      <c r="EF9" s="26"/>
      <c r="EG9" s="26"/>
      <c r="EH9" s="29"/>
      <c r="EI9" s="30"/>
      <c r="EJ9" s="26"/>
      <c r="EK9" s="26"/>
      <c r="EL9" s="26"/>
      <c r="EM9" s="26"/>
      <c r="EN9" s="26"/>
      <c r="EO9" s="26"/>
      <c r="EP9" s="26"/>
      <c r="EQ9" s="27"/>
      <c r="ER9" s="28"/>
      <c r="ES9" s="26"/>
      <c r="ET9" s="26"/>
      <c r="EU9" s="26"/>
      <c r="EV9" s="26"/>
      <c r="EW9" s="26"/>
      <c r="EX9" s="26"/>
      <c r="EY9" s="26"/>
      <c r="EZ9" s="26"/>
    </row>
    <row r="10" spans="1:156">
      <c r="B10" s="35">
        <v>1</v>
      </c>
      <c r="C10" s="36" t="s">
        <v>30</v>
      </c>
      <c r="D10" s="24">
        <f>Juni!J10</f>
        <v>850</v>
      </c>
      <c r="E10" s="25">
        <f>Juni!K10</f>
        <v>1939</v>
      </c>
      <c r="F10" s="26">
        <f>SUM(D10:E10)</f>
        <v>2789</v>
      </c>
      <c r="G10" s="48">
        <v>168</v>
      </c>
      <c r="H10" s="46">
        <v>343</v>
      </c>
      <c r="I10" s="26">
        <f>SUM(G10:H10)</f>
        <v>511</v>
      </c>
      <c r="J10" s="26">
        <f t="shared" ref="J10:K10" si="0">SUM(D10+G10)</f>
        <v>1018</v>
      </c>
      <c r="K10" s="26">
        <f t="shared" si="0"/>
        <v>2282</v>
      </c>
      <c r="L10" s="27">
        <f>SUM(J10:K10)</f>
        <v>3300</v>
      </c>
      <c r="M10" s="28">
        <f>Juni!S10</f>
        <v>493</v>
      </c>
      <c r="N10" s="28">
        <f>Juni!T10</f>
        <v>1787</v>
      </c>
      <c r="O10" s="26">
        <f>SUM(M10:N10)</f>
        <v>2280</v>
      </c>
      <c r="P10" s="25">
        <v>163</v>
      </c>
      <c r="Q10" s="25">
        <v>266</v>
      </c>
      <c r="R10" s="26">
        <f>SUM(P10:Q10)</f>
        <v>429</v>
      </c>
      <c r="S10" s="26">
        <f t="shared" ref="S10:T10" si="1">SUM(M10+P10)</f>
        <v>656</v>
      </c>
      <c r="T10" s="26">
        <f t="shared" si="1"/>
        <v>2053</v>
      </c>
      <c r="U10" s="27">
        <f>SUM(S10:T10)</f>
        <v>2709</v>
      </c>
      <c r="V10" s="28">
        <f>Juni!AB10</f>
        <v>541</v>
      </c>
      <c r="W10" s="28">
        <f>Juni!AC10</f>
        <v>1379</v>
      </c>
      <c r="X10" s="26">
        <f>SUM(V10:W10)</f>
        <v>1920</v>
      </c>
      <c r="Y10" s="48">
        <v>107</v>
      </c>
      <c r="Z10" s="46">
        <v>243</v>
      </c>
      <c r="AA10" s="26">
        <f>SUM(Y10:Z10)</f>
        <v>350</v>
      </c>
      <c r="AB10" s="26">
        <f t="shared" ref="AB10:AC10" si="2">SUM(V10+Y10)</f>
        <v>648</v>
      </c>
      <c r="AC10" s="26">
        <f t="shared" si="2"/>
        <v>1622</v>
      </c>
      <c r="AD10" s="27">
        <f>SUM(AB10:AC10)</f>
        <v>2270</v>
      </c>
      <c r="AE10" s="28">
        <f>Juni!AK10</f>
        <v>517</v>
      </c>
      <c r="AF10" s="26">
        <f>Juni!AL10</f>
        <v>1610</v>
      </c>
      <c r="AG10" s="26">
        <f>SUM(AE10:AF10)</f>
        <v>2127</v>
      </c>
      <c r="AH10" s="25">
        <v>87</v>
      </c>
      <c r="AI10" s="25">
        <v>231</v>
      </c>
      <c r="AJ10" s="26">
        <f>SUM(AH10:AI10)</f>
        <v>318</v>
      </c>
      <c r="AK10" s="26">
        <f t="shared" ref="AK10:AL10" si="3">SUM(AE10+AH10)</f>
        <v>604</v>
      </c>
      <c r="AL10" s="26">
        <f t="shared" si="3"/>
        <v>1841</v>
      </c>
      <c r="AM10" s="27">
        <f>SUM(AK10:AL10)</f>
        <v>2445</v>
      </c>
      <c r="AN10" s="30">
        <f>Juni!AT10</f>
        <v>656</v>
      </c>
      <c r="AO10" s="26">
        <f>Juni!AU10</f>
        <v>1474</v>
      </c>
      <c r="AP10" s="26">
        <f>SUM(AN10:AO10)</f>
        <v>2130</v>
      </c>
      <c r="AQ10" s="25">
        <v>77</v>
      </c>
      <c r="AR10" s="25">
        <v>215</v>
      </c>
      <c r="AS10" s="26">
        <f>SUM(AQ10:AR10)</f>
        <v>292</v>
      </c>
      <c r="AT10" s="26">
        <f t="shared" ref="AT10:AU10" si="4">SUM(AN10+AQ10)</f>
        <v>733</v>
      </c>
      <c r="AU10" s="26">
        <f t="shared" si="4"/>
        <v>1689</v>
      </c>
      <c r="AV10" s="27">
        <f>SUM(AT10:AU10)</f>
        <v>2422</v>
      </c>
      <c r="AW10" s="28">
        <f>Juni!BC10</f>
        <v>1215</v>
      </c>
      <c r="AX10" s="28">
        <f>Juni!BD10</f>
        <v>2653</v>
      </c>
      <c r="AY10" s="26">
        <f>SUM(AW10:AX10)</f>
        <v>3868</v>
      </c>
      <c r="AZ10" s="25">
        <v>257</v>
      </c>
      <c r="BA10" s="25">
        <v>483</v>
      </c>
      <c r="BB10" s="26">
        <f>SUM(AZ10:BA10)</f>
        <v>740</v>
      </c>
      <c r="BC10" s="26">
        <f t="shared" ref="BC10:BD10" si="5">SUM(AW10+AZ10)</f>
        <v>1472</v>
      </c>
      <c r="BD10" s="26">
        <f t="shared" si="5"/>
        <v>3136</v>
      </c>
      <c r="BE10" s="27">
        <f>SUM(BC10:BD10)</f>
        <v>4608</v>
      </c>
      <c r="BF10" s="30">
        <f>Juni!BL10</f>
        <v>381</v>
      </c>
      <c r="BG10" s="26">
        <f>Juni!BM10</f>
        <v>826</v>
      </c>
      <c r="BH10" s="26">
        <f>SUM(BF10:BG10)</f>
        <v>1207</v>
      </c>
      <c r="BI10" s="48">
        <v>67</v>
      </c>
      <c r="BJ10" s="46">
        <v>149</v>
      </c>
      <c r="BK10" s="46">
        <f>SUM(BI10:BJ10)</f>
        <v>216</v>
      </c>
      <c r="BL10" s="26">
        <f>SUM(BI10+BF10)</f>
        <v>448</v>
      </c>
      <c r="BM10" s="26">
        <f>SUM(BG10+BJ10)</f>
        <v>975</v>
      </c>
      <c r="BN10" s="27">
        <f>SUM(BL10:BM10)</f>
        <v>1423</v>
      </c>
      <c r="BO10" s="28">
        <f>Juni!BU10</f>
        <v>352</v>
      </c>
      <c r="BP10" s="28">
        <f>Juni!BV10</f>
        <v>764</v>
      </c>
      <c r="BQ10" s="26">
        <f>SUM(BO10:BP10)</f>
        <v>1116</v>
      </c>
      <c r="BR10" s="26"/>
      <c r="BS10" s="26"/>
      <c r="BT10" s="26">
        <f>SUM(BR10:BS10)</f>
        <v>0</v>
      </c>
      <c r="BU10" s="26">
        <f t="shared" ref="BU10:BV10" si="6">SUM(BO10+BR10)</f>
        <v>352</v>
      </c>
      <c r="BV10" s="26">
        <f t="shared" si="6"/>
        <v>764</v>
      </c>
      <c r="BW10" s="27">
        <f>SUM(BU10:BV10)</f>
        <v>1116</v>
      </c>
      <c r="BX10" s="30">
        <f>Juni!CD10</f>
        <v>720</v>
      </c>
      <c r="BY10" s="26">
        <f>Juni!CE10</f>
        <v>1409</v>
      </c>
      <c r="BZ10" s="26">
        <f>SUM(BX10:BY10)</f>
        <v>2129</v>
      </c>
      <c r="CA10" s="25">
        <v>184</v>
      </c>
      <c r="CB10" s="25">
        <v>248</v>
      </c>
      <c r="CC10" s="26">
        <f>SUM(CA10:CB10)</f>
        <v>432</v>
      </c>
      <c r="CD10" s="26">
        <f t="shared" ref="CD10:CE10" si="7">SUM(BX10+CA10)</f>
        <v>904</v>
      </c>
      <c r="CE10" s="26">
        <f t="shared" si="7"/>
        <v>1657</v>
      </c>
      <c r="CF10" s="27">
        <f>SUM(CD10:CE10)</f>
        <v>2561</v>
      </c>
      <c r="CG10" s="28">
        <f>Juni!CM10</f>
        <v>440</v>
      </c>
      <c r="CH10" s="28">
        <f>Juni!CN10</f>
        <v>1522</v>
      </c>
      <c r="CI10" s="26">
        <f>SUM(CG10:CH10)</f>
        <v>1962</v>
      </c>
      <c r="CJ10" s="25">
        <v>53</v>
      </c>
      <c r="CK10" s="25">
        <v>223</v>
      </c>
      <c r="CL10" s="26">
        <f>SUM(CJ10:CK10)</f>
        <v>276</v>
      </c>
      <c r="CM10" s="26">
        <f t="shared" ref="CM10:CN10" si="8">SUM(CG10+CJ10)</f>
        <v>493</v>
      </c>
      <c r="CN10" s="26">
        <f t="shared" si="8"/>
        <v>1745</v>
      </c>
      <c r="CO10" s="27">
        <f>SUM(CM10:CN10)</f>
        <v>2238</v>
      </c>
      <c r="CP10" s="31">
        <f ca="1">IFERROR(__xludf.DUMMYFUNCTION("importrange(""1DjzFX_5hpKQ32gDJ9cZkaQq64j_m636uVPTHxkMKqWg"",""LAP YANKES!CD8:CL54"")"),1496)</f>
        <v>1496</v>
      </c>
      <c r="CQ10" s="32">
        <f ca="1">IFERROR(__xludf.DUMMYFUNCTION("""COMPUTED_VALUE"""),2749)</f>
        <v>2749</v>
      </c>
      <c r="CR10" s="32">
        <f ca="1">IFERROR(__xludf.DUMMYFUNCTION("""COMPUTED_VALUE"""),4222)</f>
        <v>4222</v>
      </c>
      <c r="CS10" s="33">
        <f ca="1">IFERROR(__xludf.DUMMYFUNCTION("""COMPUTED_VALUE"""),208)</f>
        <v>208</v>
      </c>
      <c r="CT10" s="33">
        <f ca="1">IFERROR(__xludf.DUMMYFUNCTION("""COMPUTED_VALUE"""),389)</f>
        <v>389</v>
      </c>
      <c r="CU10" s="33">
        <f ca="1">IFERROR(__xludf.DUMMYFUNCTION("""COMPUTED_VALUE"""),597)</f>
        <v>597</v>
      </c>
      <c r="CV10" s="32">
        <f ca="1">IFERROR(__xludf.DUMMYFUNCTION("""COMPUTED_VALUE"""),1704)</f>
        <v>1704</v>
      </c>
      <c r="CW10" s="32">
        <f ca="1">IFERROR(__xludf.DUMMYFUNCTION("""COMPUTED_VALUE"""),3138)</f>
        <v>3138</v>
      </c>
      <c r="CX10" s="34">
        <f ca="1">IFERROR(__xludf.DUMMYFUNCTION("""COMPUTED_VALUE"""),4819)</f>
        <v>4819</v>
      </c>
      <c r="CY10" s="28">
        <f>Juni!DE10</f>
        <v>799</v>
      </c>
      <c r="CZ10" s="28">
        <f>Juni!DF10</f>
        <v>1428</v>
      </c>
      <c r="DA10" s="26">
        <f>SUM(CY10:CZ10)</f>
        <v>2227</v>
      </c>
      <c r="DB10" s="25">
        <v>76</v>
      </c>
      <c r="DC10" s="25">
        <v>222</v>
      </c>
      <c r="DD10" s="26">
        <f>SUM(DB10:DC10)</f>
        <v>298</v>
      </c>
      <c r="DE10" s="26">
        <f t="shared" ref="DE10:DF10" si="9">SUM(CY10+DB10)</f>
        <v>875</v>
      </c>
      <c r="DF10" s="26">
        <f t="shared" si="9"/>
        <v>1650</v>
      </c>
      <c r="DG10" s="27">
        <f>SUM(DE10:DF10)</f>
        <v>2525</v>
      </c>
      <c r="DH10" s="30">
        <f>Juni!DN10</f>
        <v>1187</v>
      </c>
      <c r="DI10" s="26">
        <f>Juni!DO10</f>
        <v>2660</v>
      </c>
      <c r="DJ10" s="26">
        <f>SUM(DH10:DI10)</f>
        <v>3847</v>
      </c>
      <c r="DK10" s="117">
        <v>205</v>
      </c>
      <c r="DL10" s="118">
        <v>515</v>
      </c>
      <c r="DM10" s="26">
        <f>SUM(DK10:DL10)</f>
        <v>720</v>
      </c>
      <c r="DN10" s="26">
        <f t="shared" ref="DN10:DO10" si="10">SUM(DH10+DK10)</f>
        <v>1392</v>
      </c>
      <c r="DO10" s="26">
        <f t="shared" si="10"/>
        <v>3175</v>
      </c>
      <c r="DP10" s="27">
        <f>SUM(DN10:DO10)</f>
        <v>4567</v>
      </c>
      <c r="DQ10" s="28">
        <f>Juni!DW10</f>
        <v>1369</v>
      </c>
      <c r="DR10" s="28">
        <f>Juni!DX10</f>
        <v>2896</v>
      </c>
      <c r="DS10" s="26">
        <f>SUM(DQ10:DR10)</f>
        <v>4265</v>
      </c>
      <c r="DT10" s="48">
        <v>231</v>
      </c>
      <c r="DU10" s="46">
        <v>514</v>
      </c>
      <c r="DV10" s="26">
        <f>SUM(DT10:DU10)</f>
        <v>745</v>
      </c>
      <c r="DW10" s="26">
        <f t="shared" ref="DW10:DX10" si="11">SUM(DQ10+DT10)</f>
        <v>1600</v>
      </c>
      <c r="DX10" s="26">
        <f t="shared" si="11"/>
        <v>3410</v>
      </c>
      <c r="DY10" s="27">
        <f>SUM(DW10:DX10)</f>
        <v>5010</v>
      </c>
      <c r="DZ10" s="30">
        <f>Juni!EF10</f>
        <v>699</v>
      </c>
      <c r="EA10" s="26">
        <f>Juni!EG10</f>
        <v>1770</v>
      </c>
      <c r="EB10" s="26">
        <f>SUM(DZ10:EA10)</f>
        <v>2469</v>
      </c>
      <c r="EC10" s="25">
        <v>130</v>
      </c>
      <c r="ED10" s="25">
        <v>289</v>
      </c>
      <c r="EE10" s="26">
        <f>SUM(EC10:ED10)</f>
        <v>419</v>
      </c>
      <c r="EF10" s="26">
        <f t="shared" ref="EF10:EG10" si="12">SUM(DZ10+EC10)</f>
        <v>829</v>
      </c>
      <c r="EG10" s="26">
        <f t="shared" si="12"/>
        <v>2059</v>
      </c>
      <c r="EH10" s="27">
        <f>SUM(EF10:EG10)</f>
        <v>2888</v>
      </c>
      <c r="EI10" s="30">
        <f>Juni!EO10</f>
        <v>990</v>
      </c>
      <c r="EJ10" s="26">
        <f>Juni!EP10</f>
        <v>1809</v>
      </c>
      <c r="EK10" s="26">
        <f>SUM(EI10:EJ10)</f>
        <v>2799</v>
      </c>
      <c r="EL10" s="25">
        <v>107</v>
      </c>
      <c r="EM10" s="25">
        <v>224</v>
      </c>
      <c r="EN10" s="26">
        <f>SUM(EL10:EM10)</f>
        <v>331</v>
      </c>
      <c r="EO10" s="26">
        <f t="shared" ref="EO10:EP10" si="13">SUM(EI10+EL10)</f>
        <v>1097</v>
      </c>
      <c r="EP10" s="26">
        <f t="shared" si="13"/>
        <v>2033</v>
      </c>
      <c r="EQ10" s="27">
        <f>SUM(EO10:EP10)</f>
        <v>3130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24">
        <f>Juni!J11</f>
        <v>0</v>
      </c>
      <c r="E11" s="25">
        <f>Juni!K11</f>
        <v>0</v>
      </c>
      <c r="F11" s="41"/>
      <c r="G11" s="41"/>
      <c r="H11" s="41"/>
      <c r="I11" s="41"/>
      <c r="J11" s="41"/>
      <c r="K11" s="41"/>
      <c r="L11" s="41"/>
      <c r="M11" s="28">
        <f>Juni!S11</f>
        <v>0</v>
      </c>
      <c r="N11" s="28">
        <f>Juni!T11</f>
        <v>0</v>
      </c>
      <c r="O11" s="41"/>
      <c r="P11" s="41"/>
      <c r="Q11" s="41"/>
      <c r="R11" s="41"/>
      <c r="S11" s="41"/>
      <c r="T11" s="41"/>
      <c r="U11" s="41"/>
      <c r="V11" s="28">
        <f>Juni!AB11</f>
        <v>0</v>
      </c>
      <c r="W11" s="28">
        <f>Juni!AC11</f>
        <v>0</v>
      </c>
      <c r="X11" s="41"/>
      <c r="Y11" s="41"/>
      <c r="Z11" s="41"/>
      <c r="AA11" s="41"/>
      <c r="AB11" s="41"/>
      <c r="AC11" s="41"/>
      <c r="AD11" s="41"/>
      <c r="AE11" s="28">
        <f>Juni!AK11</f>
        <v>0</v>
      </c>
      <c r="AF11" s="26">
        <f>Juni!AL11</f>
        <v>0</v>
      </c>
      <c r="AG11" s="41"/>
      <c r="AH11" s="41"/>
      <c r="AI11" s="41"/>
      <c r="AJ11" s="41"/>
      <c r="AK11" s="41"/>
      <c r="AL11" s="41"/>
      <c r="AM11" s="41"/>
      <c r="AN11" s="30">
        <f>Juni!AT11</f>
        <v>0</v>
      </c>
      <c r="AO11" s="26">
        <f>Juni!AU11</f>
        <v>0</v>
      </c>
      <c r="AP11" s="41"/>
      <c r="AQ11" s="41"/>
      <c r="AR11" s="41"/>
      <c r="AS11" s="41"/>
      <c r="AT11" s="41"/>
      <c r="AU11" s="41"/>
      <c r="AV11" s="41"/>
      <c r="AW11" s="28">
        <f>Juni!BC11</f>
        <v>0</v>
      </c>
      <c r="AX11" s="28">
        <f>Juni!BD11</f>
        <v>0</v>
      </c>
      <c r="AY11" s="41"/>
      <c r="AZ11" s="41"/>
      <c r="BA11" s="41"/>
      <c r="BB11" s="41"/>
      <c r="BC11" s="41"/>
      <c r="BD11" s="41"/>
      <c r="BE11" s="41"/>
      <c r="BF11" s="30">
        <f>Juni!BL11</f>
        <v>0</v>
      </c>
      <c r="BG11" s="26">
        <f>Juni!BM11</f>
        <v>0</v>
      </c>
      <c r="BH11" s="41"/>
      <c r="BI11" s="41"/>
      <c r="BJ11" s="41"/>
      <c r="BK11" s="41"/>
      <c r="BL11" s="41"/>
      <c r="BM11" s="41"/>
      <c r="BN11" s="41"/>
      <c r="BO11" s="28">
        <f>Juni!BU11</f>
        <v>0</v>
      </c>
      <c r="BP11" s="28">
        <f>Juni!BV11</f>
        <v>0</v>
      </c>
      <c r="BQ11" s="41"/>
      <c r="BR11" s="41"/>
      <c r="BS11" s="41"/>
      <c r="BT11" s="41"/>
      <c r="BU11" s="41"/>
      <c r="BV11" s="41"/>
      <c r="BW11" s="41"/>
      <c r="BX11" s="30">
        <f>Juni!CD11</f>
        <v>0</v>
      </c>
      <c r="BY11" s="26">
        <f>Juni!CE11</f>
        <v>0</v>
      </c>
      <c r="BZ11" s="41"/>
      <c r="CA11" s="41"/>
      <c r="CB11" s="41"/>
      <c r="CC11" s="41"/>
      <c r="CD11" s="41"/>
      <c r="CE11" s="41"/>
      <c r="CF11" s="41"/>
      <c r="CG11" s="28">
        <f>Juni!CM11</f>
        <v>0</v>
      </c>
      <c r="CH11" s="28">
        <f>Juni!CN11</f>
        <v>0</v>
      </c>
      <c r="CI11" s="41"/>
      <c r="CJ11" s="41"/>
      <c r="CK11" s="41"/>
      <c r="CL11" s="41"/>
      <c r="CM11" s="41"/>
      <c r="CN11" s="41"/>
      <c r="CO11" s="41"/>
      <c r="CP11" s="108"/>
      <c r="CQ11" s="108"/>
      <c r="CR11" s="133"/>
      <c r="CS11" s="133"/>
      <c r="CT11" s="133"/>
      <c r="CU11" s="133"/>
      <c r="CV11" s="133"/>
      <c r="CW11" s="133"/>
      <c r="CX11" s="133"/>
      <c r="CY11" s="28">
        <f>Juni!DE11</f>
        <v>0</v>
      </c>
      <c r="CZ11" s="28">
        <f>Juni!DF11</f>
        <v>0</v>
      </c>
      <c r="DA11" s="41"/>
      <c r="DB11" s="41"/>
      <c r="DC11" s="41"/>
      <c r="DD11" s="41"/>
      <c r="DE11" s="41"/>
      <c r="DF11" s="41"/>
      <c r="DG11" s="41"/>
      <c r="DH11" s="30">
        <f>Juni!DN11</f>
        <v>0</v>
      </c>
      <c r="DI11" s="26">
        <f>Juni!DO11</f>
        <v>0</v>
      </c>
      <c r="DJ11" s="41"/>
      <c r="DK11" s="41"/>
      <c r="DL11" s="41"/>
      <c r="DM11" s="41"/>
      <c r="DN11" s="41"/>
      <c r="DO11" s="41"/>
      <c r="DP11" s="41"/>
      <c r="DQ11" s="28">
        <f>Juni!DW11</f>
        <v>0</v>
      </c>
      <c r="DR11" s="28">
        <f>Juni!DX11</f>
        <v>0</v>
      </c>
      <c r="DS11" s="41"/>
      <c r="DT11" s="41"/>
      <c r="DU11" s="41"/>
      <c r="DV11" s="41"/>
      <c r="DW11" s="41"/>
      <c r="DX11" s="41"/>
      <c r="DY11" s="41"/>
      <c r="DZ11" s="30">
        <f>Juni!EF11</f>
        <v>0</v>
      </c>
      <c r="EA11" s="26">
        <f>Juni!EG11</f>
        <v>0</v>
      </c>
      <c r="EB11" s="41"/>
      <c r="EC11" s="41"/>
      <c r="ED11" s="41"/>
      <c r="EE11" s="41"/>
      <c r="EF11" s="41"/>
      <c r="EG11" s="41"/>
      <c r="EH11" s="41"/>
      <c r="EI11" s="30">
        <f>Juni!EO11</f>
        <v>0</v>
      </c>
      <c r="EJ11" s="26">
        <f>Juni!EP11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24">
        <f>Juni!J12</f>
        <v>0</v>
      </c>
      <c r="E12" s="25">
        <f>Juni!K12</f>
        <v>0</v>
      </c>
      <c r="F12" s="26"/>
      <c r="G12" s="26"/>
      <c r="H12" s="26"/>
      <c r="I12" s="26"/>
      <c r="J12" s="26"/>
      <c r="K12" s="26"/>
      <c r="L12" s="27"/>
      <c r="M12" s="28">
        <f>Juni!S12</f>
        <v>0</v>
      </c>
      <c r="N12" s="28">
        <f>Juni!T12</f>
        <v>0</v>
      </c>
      <c r="O12" s="26"/>
      <c r="P12" s="26"/>
      <c r="Q12" s="26"/>
      <c r="R12" s="26"/>
      <c r="S12" s="26"/>
      <c r="T12" s="26"/>
      <c r="U12" s="27"/>
      <c r="V12" s="28">
        <f>Juni!AB12</f>
        <v>0</v>
      </c>
      <c r="W12" s="28">
        <f>Juni!AC12</f>
        <v>0</v>
      </c>
      <c r="X12" s="26"/>
      <c r="Y12" s="26"/>
      <c r="Z12" s="26"/>
      <c r="AA12" s="26"/>
      <c r="AB12" s="26"/>
      <c r="AC12" s="26"/>
      <c r="AD12" s="27"/>
      <c r="AE12" s="28">
        <f>Juni!AK12</f>
        <v>0</v>
      </c>
      <c r="AF12" s="26">
        <f>Juni!AL12</f>
        <v>0</v>
      </c>
      <c r="AG12" s="26"/>
      <c r="AH12" s="26"/>
      <c r="AI12" s="26"/>
      <c r="AJ12" s="26"/>
      <c r="AK12" s="26"/>
      <c r="AL12" s="26"/>
      <c r="AM12" s="29"/>
      <c r="AN12" s="30">
        <f>Juni!AT12</f>
        <v>0</v>
      </c>
      <c r="AO12" s="26">
        <f>Juni!AU12</f>
        <v>0</v>
      </c>
      <c r="AP12" s="26">
        <f>SUM(AN12:AO12)</f>
        <v>0</v>
      </c>
      <c r="AQ12" s="26"/>
      <c r="AR12" s="26"/>
      <c r="AS12" s="26"/>
      <c r="AT12" s="26"/>
      <c r="AU12" s="26"/>
      <c r="AV12" s="27"/>
      <c r="AW12" s="28">
        <f>Juni!BC12</f>
        <v>0</v>
      </c>
      <c r="AX12" s="28">
        <f>Juni!BD12</f>
        <v>0</v>
      </c>
      <c r="AY12" s="26"/>
      <c r="AZ12" s="26"/>
      <c r="BA12" s="26"/>
      <c r="BB12" s="26"/>
      <c r="BC12" s="26"/>
      <c r="BD12" s="26"/>
      <c r="BE12" s="29"/>
      <c r="BF12" s="30">
        <f>Juni!BL12</f>
        <v>0</v>
      </c>
      <c r="BG12" s="26">
        <f>Juni!BM12</f>
        <v>0</v>
      </c>
      <c r="BH12" s="26"/>
      <c r="BI12" s="26"/>
      <c r="BJ12" s="26"/>
      <c r="BK12" s="26"/>
      <c r="BL12" s="26"/>
      <c r="BM12" s="26"/>
      <c r="BN12" s="27"/>
      <c r="BO12" s="28">
        <f>Juni!BU12</f>
        <v>0</v>
      </c>
      <c r="BP12" s="28">
        <f>Juni!BV12</f>
        <v>0</v>
      </c>
      <c r="BQ12" s="26"/>
      <c r="BR12" s="26"/>
      <c r="BS12" s="26"/>
      <c r="BT12" s="26"/>
      <c r="BU12" s="26"/>
      <c r="BV12" s="26"/>
      <c r="BW12" s="29"/>
      <c r="BX12" s="30">
        <f>Juni!CD12</f>
        <v>0</v>
      </c>
      <c r="BY12" s="26">
        <f>Juni!CE12</f>
        <v>0</v>
      </c>
      <c r="BZ12" s="26"/>
      <c r="CA12" s="26"/>
      <c r="CB12" s="26"/>
      <c r="CC12" s="26"/>
      <c r="CD12" s="26"/>
      <c r="CE12" s="26"/>
      <c r="CF12" s="27"/>
      <c r="CG12" s="28">
        <f>Juni!CM12</f>
        <v>0</v>
      </c>
      <c r="CH12" s="28">
        <f>Juni!CN12</f>
        <v>0</v>
      </c>
      <c r="CI12" s="26"/>
      <c r="CJ12" s="26"/>
      <c r="CK12" s="26"/>
      <c r="CL12" s="26"/>
      <c r="CM12" s="26"/>
      <c r="CN12" s="26"/>
      <c r="CO12" s="29"/>
      <c r="CP12" s="31"/>
      <c r="CQ12" s="32"/>
      <c r="CR12" s="143"/>
      <c r="CS12" s="144"/>
      <c r="CT12" s="144"/>
      <c r="CU12" s="144"/>
      <c r="CV12" s="143"/>
      <c r="CW12" s="143"/>
      <c r="CX12" s="145"/>
      <c r="CY12" s="28">
        <f>Juni!DE12</f>
        <v>0</v>
      </c>
      <c r="CZ12" s="28">
        <f>Juni!DF12</f>
        <v>0</v>
      </c>
      <c r="DA12" s="26"/>
      <c r="DB12" s="26"/>
      <c r="DC12" s="26"/>
      <c r="DD12" s="26"/>
      <c r="DE12" s="26"/>
      <c r="DF12" s="26"/>
      <c r="DG12" s="29"/>
      <c r="DH12" s="30">
        <f>Juni!DN12</f>
        <v>0</v>
      </c>
      <c r="DI12" s="26">
        <f>Juni!DO12</f>
        <v>0</v>
      </c>
      <c r="DJ12" s="26"/>
      <c r="DK12" s="26"/>
      <c r="DL12" s="26"/>
      <c r="DM12" s="26"/>
      <c r="DN12" s="26"/>
      <c r="DO12" s="26"/>
      <c r="DP12" s="27"/>
      <c r="DQ12" s="28">
        <f>Juni!DW12</f>
        <v>0</v>
      </c>
      <c r="DR12" s="28">
        <f>Juni!DX12</f>
        <v>0</v>
      </c>
      <c r="DS12" s="26"/>
      <c r="DT12" s="26"/>
      <c r="DU12" s="26"/>
      <c r="DV12" s="26"/>
      <c r="DW12" s="26"/>
      <c r="DX12" s="26"/>
      <c r="DY12" s="29"/>
      <c r="DZ12" s="30">
        <f>Juni!EF12</f>
        <v>0</v>
      </c>
      <c r="EA12" s="26">
        <f>Juni!EG12</f>
        <v>0</v>
      </c>
      <c r="EB12" s="26"/>
      <c r="EC12" s="26"/>
      <c r="ED12" s="26"/>
      <c r="EE12" s="26"/>
      <c r="EF12" s="26"/>
      <c r="EG12" s="26"/>
      <c r="EH12" s="29"/>
      <c r="EI12" s="30">
        <f>Juni!EO12</f>
        <v>0</v>
      </c>
      <c r="EJ12" s="26">
        <f>Juni!EP12</f>
        <v>0</v>
      </c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>
      <c r="A13" s="45"/>
      <c r="B13" s="46">
        <v>1</v>
      </c>
      <c r="C13" s="47" t="s">
        <v>33</v>
      </c>
      <c r="D13" s="24">
        <f>Juni!J13</f>
        <v>434</v>
      </c>
      <c r="E13" s="25">
        <f>Juni!K13</f>
        <v>1327</v>
      </c>
      <c r="F13" s="26">
        <f>SUM(D13:E13)</f>
        <v>1761</v>
      </c>
      <c r="G13" s="48">
        <v>87</v>
      </c>
      <c r="H13" s="46">
        <v>261</v>
      </c>
      <c r="I13" s="26">
        <f>SUM(G13:H13)</f>
        <v>348</v>
      </c>
      <c r="J13" s="26">
        <f t="shared" ref="J13:K13" si="14">SUM(D13+G13)</f>
        <v>521</v>
      </c>
      <c r="K13" s="26">
        <f t="shared" si="14"/>
        <v>1588</v>
      </c>
      <c r="L13" s="27">
        <f>SUM(J13:K13)</f>
        <v>2109</v>
      </c>
      <c r="M13" s="28">
        <f>Juni!S13</f>
        <v>184</v>
      </c>
      <c r="N13" s="28">
        <f>Juni!T13</f>
        <v>763</v>
      </c>
      <c r="O13" s="26">
        <f>SUM(M13:N13)</f>
        <v>947</v>
      </c>
      <c r="P13" s="25">
        <v>47</v>
      </c>
      <c r="Q13" s="25">
        <v>152</v>
      </c>
      <c r="R13" s="26">
        <f>SUM(P13:Q13)</f>
        <v>199</v>
      </c>
      <c r="S13" s="26">
        <f t="shared" ref="S13:T13" si="15">SUM(M13+P13)</f>
        <v>231</v>
      </c>
      <c r="T13" s="26">
        <f t="shared" si="15"/>
        <v>915</v>
      </c>
      <c r="U13" s="27">
        <f>SUM(S13:T13)</f>
        <v>1146</v>
      </c>
      <c r="V13" s="28">
        <f>Juni!AB13</f>
        <v>326</v>
      </c>
      <c r="W13" s="28">
        <f>Juni!AC13</f>
        <v>1076</v>
      </c>
      <c r="X13" s="26">
        <f>SUM(V13:W13)</f>
        <v>1402</v>
      </c>
      <c r="Y13" s="48">
        <v>50</v>
      </c>
      <c r="Z13" s="46">
        <v>208</v>
      </c>
      <c r="AA13" s="26">
        <f>SUM(Y13:Z13)</f>
        <v>258</v>
      </c>
      <c r="AB13" s="26">
        <f t="shared" ref="AB13:AC13" si="16">SUM(V13+Y13)</f>
        <v>376</v>
      </c>
      <c r="AC13" s="26">
        <f t="shared" si="16"/>
        <v>1284</v>
      </c>
      <c r="AD13" s="27">
        <f>SUM(AB13:AC13)</f>
        <v>1660</v>
      </c>
      <c r="AE13" s="28">
        <f>Juni!AK13</f>
        <v>411</v>
      </c>
      <c r="AF13" s="26">
        <f>Juni!AL13</f>
        <v>1478</v>
      </c>
      <c r="AG13" s="26">
        <f>SUM(AE13:AF13)</f>
        <v>1889</v>
      </c>
      <c r="AH13" s="25">
        <v>83</v>
      </c>
      <c r="AI13" s="25">
        <v>312</v>
      </c>
      <c r="AJ13" s="26">
        <f>SUM(AH13:AI13)</f>
        <v>395</v>
      </c>
      <c r="AK13" s="26">
        <f t="shared" ref="AK13:AL13" si="17">SUM(AE13+AH13)</f>
        <v>494</v>
      </c>
      <c r="AL13" s="26">
        <f t="shared" si="17"/>
        <v>1790</v>
      </c>
      <c r="AM13" s="27">
        <f>SUM(AK13:AL13)</f>
        <v>2284</v>
      </c>
      <c r="AN13" s="30">
        <f>Juni!AT13</f>
        <v>360</v>
      </c>
      <c r="AO13" s="26">
        <f>Juni!AU13</f>
        <v>1064</v>
      </c>
      <c r="AP13" s="26"/>
      <c r="AQ13" s="25">
        <v>57</v>
      </c>
      <c r="AR13" s="25">
        <v>191</v>
      </c>
      <c r="AS13" s="26">
        <f>SUM(AQ13:AR13)</f>
        <v>248</v>
      </c>
      <c r="AT13" s="26">
        <f t="shared" ref="AT13:AU13" si="18">SUM(AN13+AQ13)</f>
        <v>417</v>
      </c>
      <c r="AU13" s="26">
        <f t="shared" si="18"/>
        <v>1255</v>
      </c>
      <c r="AV13" s="27">
        <f>SUM(AT13:AU13)</f>
        <v>1672</v>
      </c>
      <c r="AW13" s="28">
        <f>Juni!BC13</f>
        <v>918</v>
      </c>
      <c r="AX13" s="28">
        <f>Juni!BD13</f>
        <v>2149</v>
      </c>
      <c r="AY13" s="28">
        <f>Juni!BE13</f>
        <v>3067</v>
      </c>
      <c r="AZ13" s="25">
        <v>158</v>
      </c>
      <c r="BA13" s="25">
        <v>356</v>
      </c>
      <c r="BB13" s="26">
        <f>SUM(AZ13:BA13)</f>
        <v>514</v>
      </c>
      <c r="BC13" s="26">
        <f t="shared" ref="BC13:BD13" si="19">SUM(AW13+AZ13)</f>
        <v>1076</v>
      </c>
      <c r="BD13" s="26">
        <f t="shared" si="19"/>
        <v>2505</v>
      </c>
      <c r="BE13" s="27">
        <f>SUM(BC13:BD13)</f>
        <v>3581</v>
      </c>
      <c r="BF13" s="30">
        <f>Juni!BL13</f>
        <v>306</v>
      </c>
      <c r="BG13" s="26">
        <f>Juni!BM13</f>
        <v>752</v>
      </c>
      <c r="BH13" s="26">
        <f>SUM(BF13:BG13)</f>
        <v>1058</v>
      </c>
      <c r="BI13" s="48">
        <v>67</v>
      </c>
      <c r="BJ13" s="46">
        <v>147</v>
      </c>
      <c r="BK13" s="26">
        <f>SUM(BI13:BJ13)</f>
        <v>214</v>
      </c>
      <c r="BL13" s="26">
        <f t="shared" ref="BL13:BM13" si="20">SUM(BF13+BI13)</f>
        <v>373</v>
      </c>
      <c r="BM13" s="26">
        <f t="shared" si="20"/>
        <v>899</v>
      </c>
      <c r="BN13" s="27">
        <f>SUM(BL13:BM13)</f>
        <v>1272</v>
      </c>
      <c r="BO13" s="28">
        <f>Juni!BU13</f>
        <v>288</v>
      </c>
      <c r="BP13" s="28">
        <f>Juni!BV13</f>
        <v>902</v>
      </c>
      <c r="BQ13" s="26">
        <f>SUM(BO13:BP13)</f>
        <v>1190</v>
      </c>
      <c r="BR13" s="26"/>
      <c r="BS13" s="26"/>
      <c r="BT13" s="26">
        <f>SUM(BR13:BS13)</f>
        <v>0</v>
      </c>
      <c r="BU13" s="26">
        <f t="shared" ref="BU13:BV13" si="21">SUM(BO13+BR13)</f>
        <v>288</v>
      </c>
      <c r="BV13" s="26">
        <f t="shared" si="21"/>
        <v>902</v>
      </c>
      <c r="BW13" s="27">
        <f>SUM(BU13:BV13)</f>
        <v>1190</v>
      </c>
      <c r="BX13" s="30">
        <f>Juni!CD13</f>
        <v>248</v>
      </c>
      <c r="BY13" s="26">
        <f>Juni!CE13</f>
        <v>604</v>
      </c>
      <c r="BZ13" s="26">
        <f>SUM(BX13:BY13)</f>
        <v>852</v>
      </c>
      <c r="CA13" s="25">
        <v>64</v>
      </c>
      <c r="CB13" s="25">
        <v>142</v>
      </c>
      <c r="CC13" s="26">
        <f>SUM(CA13:CB13)</f>
        <v>206</v>
      </c>
      <c r="CD13" s="26">
        <f t="shared" ref="CD13:CE13" si="22">SUM(BX13+CA13)</f>
        <v>312</v>
      </c>
      <c r="CE13" s="26">
        <f t="shared" si="22"/>
        <v>746</v>
      </c>
      <c r="CF13" s="27">
        <f>SUM(CD13:CE13)</f>
        <v>1058</v>
      </c>
      <c r="CG13" s="28">
        <f>Juni!CM13</f>
        <v>321</v>
      </c>
      <c r="CH13" s="28">
        <f>Juni!CN13</f>
        <v>1094</v>
      </c>
      <c r="CI13" s="26">
        <f>SUM(CG13:CH13)</f>
        <v>1415</v>
      </c>
      <c r="CJ13" s="25">
        <v>15</v>
      </c>
      <c r="CK13" s="25">
        <v>83</v>
      </c>
      <c r="CL13" s="26">
        <f>SUM(CJ13:CK13)</f>
        <v>98</v>
      </c>
      <c r="CM13" s="26">
        <f t="shared" ref="CM13:CN13" si="23">SUM(CG13+CJ13)</f>
        <v>336</v>
      </c>
      <c r="CN13" s="26">
        <f t="shared" si="23"/>
        <v>1177</v>
      </c>
      <c r="CO13" s="27">
        <f>SUM(CM13:CN13)</f>
        <v>1513</v>
      </c>
      <c r="CP13" s="31">
        <f ca="1">IFERROR(__xludf.DUMMYFUNCTION("""COMPUTED_VALUE"""),1193)</f>
        <v>1193</v>
      </c>
      <c r="CQ13" s="32">
        <f ca="1">IFERROR(__xludf.DUMMYFUNCTION("""COMPUTED_VALUE"""),4110)</f>
        <v>4110</v>
      </c>
      <c r="CR13" s="32">
        <f ca="1">IFERROR(__xludf.DUMMYFUNCTION("""COMPUTED_VALUE"""),5303)</f>
        <v>5303</v>
      </c>
      <c r="CS13" s="33">
        <f ca="1">IFERROR(__xludf.DUMMYFUNCTION("""COMPUTED_VALUE"""),188)</f>
        <v>188</v>
      </c>
      <c r="CT13" s="33">
        <f ca="1">IFERROR(__xludf.DUMMYFUNCTION("""COMPUTED_VALUE"""),672)</f>
        <v>672</v>
      </c>
      <c r="CU13" s="33">
        <f ca="1">IFERROR(__xludf.DUMMYFUNCTION("""COMPUTED_VALUE"""),860)</f>
        <v>860</v>
      </c>
      <c r="CV13" s="32">
        <f ca="1">IFERROR(__xludf.DUMMYFUNCTION("""COMPUTED_VALUE"""),1381)</f>
        <v>1381</v>
      </c>
      <c r="CW13" s="32">
        <f ca="1">IFERROR(__xludf.DUMMYFUNCTION("""COMPUTED_VALUE"""),4782)</f>
        <v>4782</v>
      </c>
      <c r="CX13" s="34">
        <f ca="1">IFERROR(__xludf.DUMMYFUNCTION("""COMPUTED_VALUE"""),6163)</f>
        <v>6163</v>
      </c>
      <c r="CY13" s="28">
        <f>Juni!DE13</f>
        <v>340</v>
      </c>
      <c r="CZ13" s="28">
        <f>Juni!DF13</f>
        <v>1037</v>
      </c>
      <c r="DA13" s="26">
        <f>SUM(CY13:CZ13)</f>
        <v>1377</v>
      </c>
      <c r="DB13" s="25">
        <v>67</v>
      </c>
      <c r="DC13" s="25">
        <v>191</v>
      </c>
      <c r="DD13" s="26">
        <f>SUM(DB13:DC13)</f>
        <v>258</v>
      </c>
      <c r="DE13" s="26">
        <f t="shared" ref="DE13:DF13" si="24">SUM(CY13+DB13)</f>
        <v>407</v>
      </c>
      <c r="DF13" s="26">
        <f t="shared" si="24"/>
        <v>1228</v>
      </c>
      <c r="DG13" s="27">
        <f>SUM(DE13:DF13)</f>
        <v>1635</v>
      </c>
      <c r="DH13" s="30">
        <f>Juni!DN13</f>
        <v>767</v>
      </c>
      <c r="DI13" s="26">
        <f>Juni!DO13</f>
        <v>1990</v>
      </c>
      <c r="DJ13" s="26">
        <f>SUM(DH13:DI13)</f>
        <v>2757</v>
      </c>
      <c r="DK13" s="117">
        <v>178</v>
      </c>
      <c r="DL13" s="118">
        <v>420</v>
      </c>
      <c r="DM13" s="26">
        <f>SUM(DK13:DL13)</f>
        <v>598</v>
      </c>
      <c r="DN13" s="26">
        <f t="shared" ref="DN13:DO13" si="25">SUM(DH13+DK13)</f>
        <v>945</v>
      </c>
      <c r="DO13" s="26">
        <f t="shared" si="25"/>
        <v>2410</v>
      </c>
      <c r="DP13" s="27">
        <f>SUM(DN13:DO13)</f>
        <v>3355</v>
      </c>
      <c r="DQ13" s="28">
        <f>Juni!DW13</f>
        <v>765</v>
      </c>
      <c r="DR13" s="28">
        <f>Juni!DX13</f>
        <v>1971</v>
      </c>
      <c r="DS13" s="26">
        <f>SUM(DQ13:DR13)</f>
        <v>2736</v>
      </c>
      <c r="DT13" s="48">
        <v>87</v>
      </c>
      <c r="DU13" s="46">
        <v>348</v>
      </c>
      <c r="DV13" s="26">
        <f>SUM(DT13:DU13)</f>
        <v>435</v>
      </c>
      <c r="DW13" s="26">
        <f t="shared" ref="DW13:DX13" si="26">SUM(DQ13+DT13)</f>
        <v>852</v>
      </c>
      <c r="DX13" s="26">
        <f t="shared" si="26"/>
        <v>2319</v>
      </c>
      <c r="DY13" s="27">
        <f>SUM(DW13:DX13)</f>
        <v>3171</v>
      </c>
      <c r="DZ13" s="30">
        <f>Juni!EF13</f>
        <v>527</v>
      </c>
      <c r="EA13" s="26">
        <f>Juni!EG13</f>
        <v>1513</v>
      </c>
      <c r="EB13" s="26">
        <f>SUM(DZ13:EA13)</f>
        <v>2040</v>
      </c>
      <c r="EC13" s="25">
        <v>117</v>
      </c>
      <c r="ED13" s="25">
        <v>262</v>
      </c>
      <c r="EE13" s="26">
        <f>SUM(EC13:ED13)</f>
        <v>379</v>
      </c>
      <c r="EF13" s="26">
        <f t="shared" ref="EF13:EG13" si="27">SUM(DZ13+EC13)</f>
        <v>644</v>
      </c>
      <c r="EG13" s="26">
        <f t="shared" si="27"/>
        <v>1775</v>
      </c>
      <c r="EH13" s="27">
        <f>SUM(EF13:EG13)</f>
        <v>2419</v>
      </c>
      <c r="EI13" s="30">
        <f>Juni!EO13</f>
        <v>364</v>
      </c>
      <c r="EJ13" s="26">
        <f>Juni!EP13</f>
        <v>753</v>
      </c>
      <c r="EK13" s="26">
        <f>SUM(EI13:EJ13)</f>
        <v>1117</v>
      </c>
      <c r="EL13" s="25">
        <v>70</v>
      </c>
      <c r="EM13" s="25">
        <v>169</v>
      </c>
      <c r="EN13" s="26">
        <f>SUM(EL13:EM13)</f>
        <v>239</v>
      </c>
      <c r="EO13" s="26">
        <f t="shared" ref="EO13:EP13" si="28">SUM(EI13+EL13)</f>
        <v>434</v>
      </c>
      <c r="EP13" s="26">
        <f t="shared" si="28"/>
        <v>922</v>
      </c>
      <c r="EQ13" s="27">
        <f>SUM(EO13:EP13)</f>
        <v>1356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146">
        <f>Juni!J14</f>
        <v>0</v>
      </c>
      <c r="E14" s="147">
        <f>Juni!K14</f>
        <v>0</v>
      </c>
      <c r="F14" s="51"/>
      <c r="G14" s="51"/>
      <c r="H14" s="51"/>
      <c r="I14" s="51"/>
      <c r="J14" s="51"/>
      <c r="K14" s="51"/>
      <c r="L14" s="51"/>
      <c r="M14" s="20">
        <f>Juni!S14</f>
        <v>0</v>
      </c>
      <c r="N14" s="20">
        <f>Juni!T14</f>
        <v>0</v>
      </c>
      <c r="O14" s="51"/>
      <c r="P14" s="51"/>
      <c r="Q14" s="51"/>
      <c r="R14" s="51"/>
      <c r="S14" s="51"/>
      <c r="T14" s="51"/>
      <c r="U14" s="51"/>
      <c r="V14" s="20">
        <f>Juni!AB14</f>
        <v>0</v>
      </c>
      <c r="W14" s="20">
        <f>Juni!AC14</f>
        <v>0</v>
      </c>
      <c r="X14" s="51"/>
      <c r="Y14" s="51"/>
      <c r="Z14" s="51"/>
      <c r="AA14" s="51"/>
      <c r="AB14" s="51"/>
      <c r="AC14" s="51"/>
      <c r="AD14" s="51"/>
      <c r="AE14" s="20">
        <f>Juni!AK14</f>
        <v>0</v>
      </c>
      <c r="AF14" s="18">
        <f>Juni!AL14</f>
        <v>0</v>
      </c>
      <c r="AG14" s="51"/>
      <c r="AH14" s="51"/>
      <c r="AI14" s="51"/>
      <c r="AJ14" s="51"/>
      <c r="AK14" s="51"/>
      <c r="AL14" s="51"/>
      <c r="AM14" s="51"/>
      <c r="AN14" s="17">
        <f>Juni!AT14</f>
        <v>0</v>
      </c>
      <c r="AO14" s="18">
        <f>Juni!AU14</f>
        <v>0</v>
      </c>
      <c r="AP14" s="51"/>
      <c r="AQ14" s="51"/>
      <c r="AR14" s="51"/>
      <c r="AS14" s="51"/>
      <c r="AT14" s="51"/>
      <c r="AU14" s="51"/>
      <c r="AV14" s="51"/>
      <c r="AW14" s="20">
        <f>Juni!BC14</f>
        <v>0</v>
      </c>
      <c r="AX14" s="20">
        <f>Juni!BD14</f>
        <v>0</v>
      </c>
      <c r="AY14" s="51"/>
      <c r="AZ14" s="51"/>
      <c r="BA14" s="51"/>
      <c r="BB14" s="51"/>
      <c r="BC14" s="51"/>
      <c r="BD14" s="51"/>
      <c r="BE14" s="51"/>
      <c r="BF14" s="17">
        <f>Juni!BL14</f>
        <v>0</v>
      </c>
      <c r="BG14" s="18">
        <f>Juni!BM14</f>
        <v>0</v>
      </c>
      <c r="BH14" s="51"/>
      <c r="BI14" s="51"/>
      <c r="BJ14" s="51"/>
      <c r="BK14" s="51"/>
      <c r="BL14" s="51"/>
      <c r="BM14" s="51"/>
      <c r="BN14" s="51"/>
      <c r="BO14" s="20">
        <f>Juni!BU14</f>
        <v>0</v>
      </c>
      <c r="BP14" s="20">
        <f>Juni!BV14</f>
        <v>0</v>
      </c>
      <c r="BQ14" s="51"/>
      <c r="BR14" s="51"/>
      <c r="BS14" s="51"/>
      <c r="BT14" s="51"/>
      <c r="BU14" s="51"/>
      <c r="BV14" s="51"/>
      <c r="BW14" s="51"/>
      <c r="BX14" s="17">
        <f>Juni!CD14</f>
        <v>0</v>
      </c>
      <c r="BY14" s="18">
        <f>Juni!CE14</f>
        <v>0</v>
      </c>
      <c r="BZ14" s="51"/>
      <c r="CA14" s="51"/>
      <c r="CB14" s="51"/>
      <c r="CC14" s="51"/>
      <c r="CD14" s="51"/>
      <c r="CE14" s="51"/>
      <c r="CF14" s="51"/>
      <c r="CG14" s="20">
        <f>Juni!CM14</f>
        <v>0</v>
      </c>
      <c r="CH14" s="20">
        <f>Juni!CN14</f>
        <v>0</v>
      </c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20">
        <f>Juni!DE14</f>
        <v>0</v>
      </c>
      <c r="CZ14" s="20">
        <f>Juni!DF14</f>
        <v>0</v>
      </c>
      <c r="DA14" s="51"/>
      <c r="DB14" s="51"/>
      <c r="DC14" s="51"/>
      <c r="DD14" s="51"/>
      <c r="DE14" s="51"/>
      <c r="DF14" s="51"/>
      <c r="DG14" s="51"/>
      <c r="DH14" s="17">
        <f>Juni!DN14</f>
        <v>0</v>
      </c>
      <c r="DI14" s="18">
        <f>Juni!DO14</f>
        <v>0</v>
      </c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17">
        <f>Juni!EF14</f>
        <v>0</v>
      </c>
      <c r="EA14" s="18">
        <f>Juni!EG14</f>
        <v>0</v>
      </c>
      <c r="EB14" s="51"/>
      <c r="EC14" s="51"/>
      <c r="ED14" s="51"/>
      <c r="EE14" s="51"/>
      <c r="EF14" s="51"/>
      <c r="EG14" s="51"/>
      <c r="EH14" s="51"/>
      <c r="EI14" s="17">
        <f>Juni!EO14</f>
        <v>0</v>
      </c>
      <c r="EJ14" s="18">
        <f>Juni!EP14</f>
        <v>0</v>
      </c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20"/>
    </row>
    <row r="15" spans="1:156">
      <c r="A15" s="279" t="s">
        <v>34</v>
      </c>
      <c r="B15" s="264"/>
      <c r="C15" s="52" t="s">
        <v>35</v>
      </c>
      <c r="D15" s="24">
        <f>Juni!J15</f>
        <v>0</v>
      </c>
      <c r="E15" s="25">
        <f>Juni!K15</f>
        <v>0</v>
      </c>
      <c r="F15" s="26"/>
      <c r="G15" s="26"/>
      <c r="H15" s="26"/>
      <c r="I15" s="26"/>
      <c r="J15" s="26"/>
      <c r="K15" s="26"/>
      <c r="L15" s="27"/>
      <c r="M15" s="28">
        <f>Juni!S15</f>
        <v>0</v>
      </c>
      <c r="N15" s="28">
        <f>Juni!T15</f>
        <v>0</v>
      </c>
      <c r="O15" s="26"/>
      <c r="P15" s="26"/>
      <c r="Q15" s="26"/>
      <c r="R15" s="26"/>
      <c r="S15" s="26"/>
      <c r="T15" s="26"/>
      <c r="U15" s="27"/>
      <c r="V15" s="28">
        <f>Juni!AB15</f>
        <v>0</v>
      </c>
      <c r="W15" s="28">
        <f>Juni!AC15</f>
        <v>0</v>
      </c>
      <c r="X15" s="26"/>
      <c r="Y15" s="26"/>
      <c r="Z15" s="26"/>
      <c r="AA15" s="26"/>
      <c r="AB15" s="26"/>
      <c r="AC15" s="26"/>
      <c r="AD15" s="27"/>
      <c r="AE15" s="28">
        <f>Juni!AK15</f>
        <v>0</v>
      </c>
      <c r="AF15" s="26">
        <f>Juni!AL15</f>
        <v>0</v>
      </c>
      <c r="AG15" s="26"/>
      <c r="AH15" s="26"/>
      <c r="AI15" s="26"/>
      <c r="AJ15" s="26"/>
      <c r="AK15" s="26"/>
      <c r="AL15" s="26"/>
      <c r="AM15" s="29"/>
      <c r="AN15" s="30">
        <f>Juni!AT15</f>
        <v>0</v>
      </c>
      <c r="AO15" s="26">
        <f>Juni!AU15</f>
        <v>0</v>
      </c>
      <c r="AP15" s="26"/>
      <c r="AQ15" s="26"/>
      <c r="AR15" s="26"/>
      <c r="AS15" s="26"/>
      <c r="AT15" s="26"/>
      <c r="AU15" s="26"/>
      <c r="AV15" s="27"/>
      <c r="AW15" s="28">
        <f>Juni!BC15</f>
        <v>0</v>
      </c>
      <c r="AX15" s="28">
        <f>Juni!BD15</f>
        <v>0</v>
      </c>
      <c r="AY15" s="26"/>
      <c r="AZ15" s="26"/>
      <c r="BA15" s="26"/>
      <c r="BB15" s="26"/>
      <c r="BC15" s="26"/>
      <c r="BD15" s="26"/>
      <c r="BE15" s="29"/>
      <c r="BF15" s="30">
        <f>Juni!BL15</f>
        <v>0</v>
      </c>
      <c r="BG15" s="26">
        <f>Juni!BM15</f>
        <v>0</v>
      </c>
      <c r="BH15" s="26"/>
      <c r="BI15" s="26"/>
      <c r="BJ15" s="26"/>
      <c r="BK15" s="26"/>
      <c r="BL15" s="26"/>
      <c r="BM15" s="26"/>
      <c r="BN15" s="27"/>
      <c r="BO15" s="28">
        <f>Juni!BU15</f>
        <v>0</v>
      </c>
      <c r="BP15" s="28">
        <f>Juni!BV15</f>
        <v>0</v>
      </c>
      <c r="BQ15" s="26"/>
      <c r="BR15" s="26"/>
      <c r="BS15" s="26"/>
      <c r="BT15" s="26"/>
      <c r="BU15" s="26"/>
      <c r="BV15" s="26"/>
      <c r="BW15" s="29"/>
      <c r="BX15" s="30">
        <f>Juni!CD15</f>
        <v>0</v>
      </c>
      <c r="BY15" s="26">
        <f>Juni!CE15</f>
        <v>0</v>
      </c>
      <c r="BZ15" s="26"/>
      <c r="CA15" s="26"/>
      <c r="CB15" s="26"/>
      <c r="CC15" s="26"/>
      <c r="CD15" s="26"/>
      <c r="CE15" s="26"/>
      <c r="CF15" s="27"/>
      <c r="CG15" s="28">
        <f>Juni!CM15</f>
        <v>0</v>
      </c>
      <c r="CH15" s="28">
        <f>Juni!CN15</f>
        <v>0</v>
      </c>
      <c r="CI15" s="26"/>
      <c r="CJ15" s="26"/>
      <c r="CK15" s="26"/>
      <c r="CL15" s="26"/>
      <c r="CM15" s="26"/>
      <c r="CN15" s="26"/>
      <c r="CO15" s="29"/>
      <c r="CP15" s="30"/>
      <c r="CQ15" s="26"/>
      <c r="CR15" s="26"/>
      <c r="CS15" s="26"/>
      <c r="CT15" s="26"/>
      <c r="CU15" s="26"/>
      <c r="CV15" s="26"/>
      <c r="CW15" s="26"/>
      <c r="CX15" s="27"/>
      <c r="CY15" s="28">
        <f>Juni!DE15</f>
        <v>0</v>
      </c>
      <c r="CZ15" s="28">
        <f>Juni!DF15</f>
        <v>0</v>
      </c>
      <c r="DA15" s="26"/>
      <c r="DB15" s="26"/>
      <c r="DC15" s="26"/>
      <c r="DD15" s="26"/>
      <c r="DE15" s="26"/>
      <c r="DF15" s="26"/>
      <c r="DG15" s="29"/>
      <c r="DH15" s="30">
        <f>Juni!DN15</f>
        <v>0</v>
      </c>
      <c r="DI15" s="26">
        <f>Juni!DO15</f>
        <v>0</v>
      </c>
      <c r="DJ15" s="26"/>
      <c r="DK15" s="26"/>
      <c r="DL15" s="26"/>
      <c r="DM15" s="26"/>
      <c r="DN15" s="26"/>
      <c r="DO15" s="26"/>
      <c r="DP15" s="27"/>
      <c r="DQ15" s="28">
        <f>Juni!DW15</f>
        <v>0</v>
      </c>
      <c r="DR15" s="28">
        <f>Juni!DX15</f>
        <v>0</v>
      </c>
      <c r="DS15" s="26"/>
      <c r="DT15" s="26"/>
      <c r="DU15" s="26"/>
      <c r="DV15" s="26"/>
      <c r="DW15" s="26"/>
      <c r="DX15" s="26"/>
      <c r="DY15" s="29"/>
      <c r="DZ15" s="30">
        <f>Juni!EF15</f>
        <v>0</v>
      </c>
      <c r="EA15" s="26">
        <f>Juni!EG15</f>
        <v>0</v>
      </c>
      <c r="EB15" s="26"/>
      <c r="EC15" s="26"/>
      <c r="ED15" s="26"/>
      <c r="EE15" s="26"/>
      <c r="EF15" s="26"/>
      <c r="EG15" s="26"/>
      <c r="EH15" s="29"/>
      <c r="EI15" s="30">
        <f>Juni!EO15</f>
        <v>0</v>
      </c>
      <c r="EJ15" s="26">
        <f>Juni!EP15</f>
        <v>0</v>
      </c>
      <c r="EK15" s="26"/>
      <c r="EL15" s="26"/>
      <c r="EM15" s="26"/>
      <c r="EN15" s="26"/>
      <c r="EO15" s="26"/>
      <c r="EP15" s="26"/>
      <c r="EQ15" s="27"/>
      <c r="ER15" s="53"/>
      <c r="ES15" s="54"/>
      <c r="ET15" s="54"/>
      <c r="EU15" s="54"/>
      <c r="EV15" s="54"/>
      <c r="EW15" s="54"/>
      <c r="EX15" s="54"/>
      <c r="EY15" s="54"/>
      <c r="EZ15" s="55"/>
    </row>
    <row r="16" spans="1:156">
      <c r="A16" s="56"/>
      <c r="B16" s="46">
        <v>1</v>
      </c>
      <c r="C16" s="57" t="s">
        <v>36</v>
      </c>
      <c r="D16" s="24">
        <f>Juni!J16</f>
        <v>72</v>
      </c>
      <c r="E16" s="25">
        <f>Juni!K16</f>
        <v>88</v>
      </c>
      <c r="F16" s="26">
        <f t="shared" ref="F16:F19" si="29">SUM(D16:E16)</f>
        <v>160</v>
      </c>
      <c r="G16" s="48">
        <v>17</v>
      </c>
      <c r="H16" s="46">
        <v>20</v>
      </c>
      <c r="I16" s="26">
        <f t="shared" ref="I16:I19" si="30">SUM(G16:H16)</f>
        <v>37</v>
      </c>
      <c r="J16" s="26">
        <f t="shared" ref="J16:K16" si="31">SUM(D16+G16)</f>
        <v>89</v>
      </c>
      <c r="K16" s="26">
        <f t="shared" si="31"/>
        <v>108</v>
      </c>
      <c r="L16" s="27">
        <f t="shared" ref="L16:L19" si="32">SUM(J16:K16)</f>
        <v>197</v>
      </c>
      <c r="M16" s="28">
        <f>Juni!S16</f>
        <v>25</v>
      </c>
      <c r="N16" s="28">
        <f>Juni!T16</f>
        <v>120</v>
      </c>
      <c r="O16" s="26">
        <f t="shared" ref="O16:O19" si="33">SUM(M16:N16)</f>
        <v>145</v>
      </c>
      <c r="P16" s="25">
        <v>6</v>
      </c>
      <c r="Q16" s="25">
        <v>24</v>
      </c>
      <c r="R16" s="26">
        <f t="shared" ref="R16:R19" si="34">SUM(P16:Q16)</f>
        <v>30</v>
      </c>
      <c r="S16" s="26">
        <f t="shared" ref="S16:T16" si="35">SUM(M16+P16)</f>
        <v>31</v>
      </c>
      <c r="T16" s="26">
        <f t="shared" si="35"/>
        <v>144</v>
      </c>
      <c r="U16" s="27">
        <f t="shared" ref="U16:U19" si="36">SUM(S16:T16)</f>
        <v>175</v>
      </c>
      <c r="V16" s="28">
        <f>Juni!AB16</f>
        <v>38</v>
      </c>
      <c r="W16" s="28">
        <f>Juni!AC16</f>
        <v>110</v>
      </c>
      <c r="X16" s="26">
        <f t="shared" ref="X16:X19" si="37">SUM(V16:W16)</f>
        <v>148</v>
      </c>
      <c r="Y16" s="48">
        <v>8</v>
      </c>
      <c r="Z16" s="46">
        <v>16</v>
      </c>
      <c r="AA16" s="26">
        <f t="shared" ref="AA16:AA19" si="38">SUM(Y16:Z16)</f>
        <v>24</v>
      </c>
      <c r="AB16" s="26">
        <f t="shared" ref="AB16:AC16" si="39">SUM(V16+Y16)</f>
        <v>46</v>
      </c>
      <c r="AC16" s="26">
        <f t="shared" si="39"/>
        <v>126</v>
      </c>
      <c r="AD16" s="27">
        <f t="shared" ref="AD16:AD19" si="40">SUM(AB16:AC16)</f>
        <v>172</v>
      </c>
      <c r="AE16" s="28">
        <f>Juni!AK16</f>
        <v>80</v>
      </c>
      <c r="AF16" s="26">
        <f>Juni!AL16</f>
        <v>106</v>
      </c>
      <c r="AG16" s="26">
        <f t="shared" ref="AG16:AG19" si="41">SUM(AE16:AF16)</f>
        <v>186</v>
      </c>
      <c r="AH16" s="25">
        <v>15</v>
      </c>
      <c r="AI16" s="25">
        <v>28</v>
      </c>
      <c r="AJ16" s="26">
        <f t="shared" ref="AJ16:AJ19" si="42">SUM(AH16:AI16)</f>
        <v>43</v>
      </c>
      <c r="AK16" s="26">
        <f t="shared" ref="AK16:AL16" si="43">SUM(AE16+AH16)</f>
        <v>95</v>
      </c>
      <c r="AL16" s="26">
        <f t="shared" si="43"/>
        <v>134</v>
      </c>
      <c r="AM16" s="27">
        <f t="shared" ref="AM16:AM19" si="44">SUM(AK16:AL16)</f>
        <v>229</v>
      </c>
      <c r="AN16" s="30">
        <f>Juni!AT16</f>
        <v>95</v>
      </c>
      <c r="AO16" s="26">
        <f>Juni!AU16</f>
        <v>151</v>
      </c>
      <c r="AP16" s="26">
        <f t="shared" ref="AP16:AP19" si="45">SUM(AN16:AO16)</f>
        <v>246</v>
      </c>
      <c r="AQ16" s="25">
        <v>14</v>
      </c>
      <c r="AR16" s="25">
        <v>30</v>
      </c>
      <c r="AS16" s="26">
        <f t="shared" ref="AS16:AS19" si="46">SUM(AQ16:AR16)</f>
        <v>44</v>
      </c>
      <c r="AT16" s="26">
        <f t="shared" ref="AT16:AU16" si="47">SUM(AN16+AQ16)</f>
        <v>109</v>
      </c>
      <c r="AU16" s="26">
        <f t="shared" si="47"/>
        <v>181</v>
      </c>
      <c r="AV16" s="27">
        <f t="shared" ref="AV16:AV19" si="48">SUM(AT16:AU16)</f>
        <v>290</v>
      </c>
      <c r="AW16" s="28">
        <f>Juni!BC16</f>
        <v>151</v>
      </c>
      <c r="AX16" s="28">
        <f>Juni!BD16</f>
        <v>203</v>
      </c>
      <c r="AY16" s="26">
        <f t="shared" ref="AY16:AY19" si="49">SUM(AW16:AX16)</f>
        <v>354</v>
      </c>
      <c r="AZ16" s="25">
        <v>16</v>
      </c>
      <c r="BA16" s="25">
        <v>30</v>
      </c>
      <c r="BB16" s="26">
        <f t="shared" ref="BB16:BB19" si="50">SUM(AZ16:BA16)</f>
        <v>46</v>
      </c>
      <c r="BC16" s="26">
        <f t="shared" ref="BC16:BD16" si="51">SUM(AW16+AZ16)</f>
        <v>167</v>
      </c>
      <c r="BD16" s="26">
        <f t="shared" si="51"/>
        <v>233</v>
      </c>
      <c r="BE16" s="27">
        <f t="shared" ref="BE16:BE19" si="52">SUM(BC16:BD16)</f>
        <v>400</v>
      </c>
      <c r="BF16" s="30">
        <f>Juni!BL16</f>
        <v>58</v>
      </c>
      <c r="BG16" s="26">
        <f>Juni!BM16</f>
        <v>72</v>
      </c>
      <c r="BH16" s="26">
        <f t="shared" ref="BH16:BH19" si="53">SUM(BF16:BG16)</f>
        <v>130</v>
      </c>
      <c r="BI16" s="48">
        <v>4</v>
      </c>
      <c r="BJ16" s="46">
        <v>10</v>
      </c>
      <c r="BK16" s="26">
        <f t="shared" ref="BK16:BK19" si="54">SUM(BI16:BJ16)</f>
        <v>14</v>
      </c>
      <c r="BL16" s="26">
        <f t="shared" ref="BL16:BM16" si="55">SUM(BF16+BI16)</f>
        <v>62</v>
      </c>
      <c r="BM16" s="26">
        <f t="shared" si="55"/>
        <v>82</v>
      </c>
      <c r="BN16" s="27">
        <f t="shared" ref="BN16:BN19" si="56">SUM(BL16:BM16)</f>
        <v>144</v>
      </c>
      <c r="BO16" s="28">
        <f>Juni!BU16</f>
        <v>67</v>
      </c>
      <c r="BP16" s="28">
        <f>Juni!BV16</f>
        <v>136</v>
      </c>
      <c r="BQ16" s="26">
        <f t="shared" ref="BQ16:BQ19" si="57">SUM(BO16:BP16)</f>
        <v>203</v>
      </c>
      <c r="BR16" s="26"/>
      <c r="BS16" s="26"/>
      <c r="BT16" s="26">
        <f t="shared" ref="BT16:BT19" si="58">SUM(BR16:BS16)</f>
        <v>0</v>
      </c>
      <c r="BU16" s="26">
        <f t="shared" ref="BU16:BV16" si="59">SUM(BO16+BR16)</f>
        <v>67</v>
      </c>
      <c r="BV16" s="26">
        <f t="shared" si="59"/>
        <v>136</v>
      </c>
      <c r="BW16" s="27">
        <f t="shared" ref="BW16:BW19" si="60">SUM(BU16:BV16)</f>
        <v>203</v>
      </c>
      <c r="BX16" s="30">
        <f>Juni!CD16</f>
        <v>61</v>
      </c>
      <c r="BY16" s="26">
        <f>Juni!CE16</f>
        <v>117</v>
      </c>
      <c r="BZ16" s="26">
        <f t="shared" ref="BZ16:BZ19" si="61">SUM(BX16:BY16)</f>
        <v>178</v>
      </c>
      <c r="CA16" s="25">
        <v>15</v>
      </c>
      <c r="CB16" s="25">
        <v>22</v>
      </c>
      <c r="CC16" s="26">
        <f t="shared" ref="CC16:CC19" si="62">SUM(CA16:CB16)</f>
        <v>37</v>
      </c>
      <c r="CD16" s="26">
        <f t="shared" ref="CD16:CE16" si="63">SUM(BX16+CA16)</f>
        <v>76</v>
      </c>
      <c r="CE16" s="26">
        <f t="shared" si="63"/>
        <v>139</v>
      </c>
      <c r="CF16" s="27">
        <f t="shared" ref="CF16:CF19" si="64">SUM(CD16:CE16)</f>
        <v>215</v>
      </c>
      <c r="CG16" s="28">
        <f>Juni!CM16</f>
        <v>31</v>
      </c>
      <c r="CH16" s="28">
        <f>Juni!CN16</f>
        <v>106</v>
      </c>
      <c r="CI16" s="26">
        <f t="shared" ref="CI16:CI19" si="65">SUM(CG16:CH16)</f>
        <v>137</v>
      </c>
      <c r="CJ16" s="25">
        <v>7</v>
      </c>
      <c r="CK16" s="25">
        <v>9</v>
      </c>
      <c r="CL16" s="26">
        <f t="shared" ref="CL16:CL19" si="66">SUM(CJ16:CK16)</f>
        <v>16</v>
      </c>
      <c r="CM16" s="26">
        <f t="shared" ref="CM16:CN16" si="67">SUM(CG16+CJ16)</f>
        <v>38</v>
      </c>
      <c r="CN16" s="26">
        <f t="shared" si="67"/>
        <v>115</v>
      </c>
      <c r="CO16" s="27">
        <f t="shared" ref="CO16:CO19" si="68">SUM(CM16:CN16)</f>
        <v>153</v>
      </c>
      <c r="CP16" s="31">
        <f ca="1">IFERROR(__xludf.DUMMYFUNCTION("""COMPUTED_VALUE"""),88)</f>
        <v>88</v>
      </c>
      <c r="CQ16" s="32">
        <f ca="1">IFERROR(__xludf.DUMMYFUNCTION("""COMPUTED_VALUE"""),139)</f>
        <v>139</v>
      </c>
      <c r="CR16" s="32">
        <f ca="1">IFERROR(__xludf.DUMMYFUNCTION("""COMPUTED_VALUE"""),227)</f>
        <v>227</v>
      </c>
      <c r="CS16" s="33">
        <f ca="1">IFERROR(__xludf.DUMMYFUNCTION("""COMPUTED_VALUE"""),15)</f>
        <v>15</v>
      </c>
      <c r="CT16" s="33">
        <f ca="1">IFERROR(__xludf.DUMMYFUNCTION("""COMPUTED_VALUE"""),18)</f>
        <v>18</v>
      </c>
      <c r="CU16" s="33">
        <f ca="1">IFERROR(__xludf.DUMMYFUNCTION("""COMPUTED_VALUE"""),33)</f>
        <v>33</v>
      </c>
      <c r="CV16" s="32">
        <f ca="1">IFERROR(__xludf.DUMMYFUNCTION("""COMPUTED_VALUE"""),103)</f>
        <v>103</v>
      </c>
      <c r="CW16" s="32">
        <f ca="1">IFERROR(__xludf.DUMMYFUNCTION("""COMPUTED_VALUE"""),157)</f>
        <v>157</v>
      </c>
      <c r="CX16" s="34">
        <f ca="1">IFERROR(__xludf.DUMMYFUNCTION("""COMPUTED_VALUE"""),260)</f>
        <v>260</v>
      </c>
      <c r="CY16" s="28">
        <f>Juni!DE16</f>
        <v>69</v>
      </c>
      <c r="CZ16" s="28">
        <f>Juni!DF16</f>
        <v>108</v>
      </c>
      <c r="DA16" s="26">
        <f t="shared" ref="DA16:DA19" si="69">SUM(CY16:CZ16)</f>
        <v>177</v>
      </c>
      <c r="DB16" s="25">
        <v>27</v>
      </c>
      <c r="DC16" s="25">
        <v>32</v>
      </c>
      <c r="DD16" s="26">
        <f t="shared" ref="DD16:DD19" si="70">SUM(DB16:DC16)</f>
        <v>59</v>
      </c>
      <c r="DE16" s="26">
        <f t="shared" ref="DE16:DF16" si="71">SUM(CY16+DB16)</f>
        <v>96</v>
      </c>
      <c r="DF16" s="26">
        <f t="shared" si="71"/>
        <v>140</v>
      </c>
      <c r="DG16" s="27">
        <f t="shared" ref="DG16:DG19" si="72">SUM(DE16:DF16)</f>
        <v>236</v>
      </c>
      <c r="DH16" s="30">
        <f>Juni!DN16</f>
        <v>157</v>
      </c>
      <c r="DI16" s="26">
        <f>Juni!DO16</f>
        <v>211</v>
      </c>
      <c r="DJ16" s="26">
        <f t="shared" ref="DJ16:DJ19" si="73">SUM(DH16:DI16)</f>
        <v>368</v>
      </c>
      <c r="DK16" s="64">
        <v>22</v>
      </c>
      <c r="DL16" s="65">
        <v>58</v>
      </c>
      <c r="DM16" s="26">
        <f t="shared" ref="DM16:DM19" si="74">SUM(DK16:DL16)</f>
        <v>80</v>
      </c>
      <c r="DN16" s="26">
        <f t="shared" ref="DN16:DO16" si="75">SUM(DH16+DK16)</f>
        <v>179</v>
      </c>
      <c r="DO16" s="26">
        <f t="shared" si="75"/>
        <v>269</v>
      </c>
      <c r="DP16" s="27">
        <f t="shared" ref="DP16:DP19" si="76">SUM(DN16:DO16)</f>
        <v>448</v>
      </c>
      <c r="DQ16" s="28">
        <f>Juni!DW16</f>
        <v>104</v>
      </c>
      <c r="DR16" s="28">
        <f>Juni!DX16</f>
        <v>241</v>
      </c>
      <c r="DS16" s="26">
        <f t="shared" ref="DS16:DS19" si="77">SUM(DQ16:DR16)</f>
        <v>345</v>
      </c>
      <c r="DT16" s="48">
        <v>16</v>
      </c>
      <c r="DU16" s="46">
        <v>28</v>
      </c>
      <c r="DV16" s="26">
        <f t="shared" ref="DV16:DV19" si="78">SUM(DT16:DU16)</f>
        <v>44</v>
      </c>
      <c r="DW16" s="26">
        <f t="shared" ref="DW16:DX16" si="79">SUM(DQ16+DT16)</f>
        <v>120</v>
      </c>
      <c r="DX16" s="26">
        <f t="shared" si="79"/>
        <v>269</v>
      </c>
      <c r="DY16" s="27">
        <f t="shared" ref="DY16:DY19" si="80">SUM(DW16:DX16)</f>
        <v>389</v>
      </c>
      <c r="DZ16" s="30">
        <f>Juni!EF16</f>
        <v>115</v>
      </c>
      <c r="EA16" s="26">
        <f>Juni!EG16</f>
        <v>189</v>
      </c>
      <c r="EB16" s="26">
        <f t="shared" ref="EB16:EB19" si="81">SUM(DZ16:EA16)</f>
        <v>304</v>
      </c>
      <c r="EC16" s="25">
        <v>34</v>
      </c>
      <c r="ED16" s="25">
        <v>34</v>
      </c>
      <c r="EE16" s="26">
        <f t="shared" ref="EE16:EE19" si="82">SUM(EC16:ED16)</f>
        <v>68</v>
      </c>
      <c r="EF16" s="26">
        <f t="shared" ref="EF16:EG16" si="83">SUM(DZ16+EC16)</f>
        <v>149</v>
      </c>
      <c r="EG16" s="26">
        <f t="shared" si="83"/>
        <v>223</v>
      </c>
      <c r="EH16" s="27">
        <f t="shared" ref="EH16:EH19" si="84">SUM(EF16:EG16)</f>
        <v>372</v>
      </c>
      <c r="EI16" s="30">
        <f>Juni!EO16</f>
        <v>181</v>
      </c>
      <c r="EJ16" s="26">
        <f>Juni!EP16</f>
        <v>176</v>
      </c>
      <c r="EK16" s="26">
        <f t="shared" ref="EK16:EK19" si="85">SUM(EI16:EJ16)</f>
        <v>357</v>
      </c>
      <c r="EL16" s="25">
        <v>21</v>
      </c>
      <c r="EM16" s="25">
        <v>22</v>
      </c>
      <c r="EN16" s="26">
        <f t="shared" ref="EN16:EN19" si="86">SUM(EL16:EM16)</f>
        <v>43</v>
      </c>
      <c r="EO16" s="26">
        <f t="shared" ref="EO16:EP16" si="87">SUM(EI16+EL16)</f>
        <v>202</v>
      </c>
      <c r="EP16" s="26">
        <f t="shared" si="87"/>
        <v>198</v>
      </c>
      <c r="EQ16" s="27">
        <f t="shared" ref="EQ16:EQ19" si="88">SUM(EO16:EP16)</f>
        <v>400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24">
        <f>Juni!J17</f>
        <v>0</v>
      </c>
      <c r="E17" s="25">
        <f>Juni!K17</f>
        <v>564</v>
      </c>
      <c r="F17" s="26">
        <f t="shared" si="29"/>
        <v>564</v>
      </c>
      <c r="G17" s="92"/>
      <c r="H17" s="59">
        <v>111</v>
      </c>
      <c r="I17" s="26">
        <f t="shared" si="30"/>
        <v>111</v>
      </c>
      <c r="J17" s="26">
        <f t="shared" ref="J17:K17" si="89">SUM(D17+G17)</f>
        <v>0</v>
      </c>
      <c r="K17" s="26">
        <f t="shared" si="89"/>
        <v>675</v>
      </c>
      <c r="L17" s="27">
        <f t="shared" si="32"/>
        <v>675</v>
      </c>
      <c r="M17" s="28">
        <f>Juni!S17</f>
        <v>0</v>
      </c>
      <c r="N17" s="28">
        <f>Juni!T17</f>
        <v>393</v>
      </c>
      <c r="O17" s="26">
        <f t="shared" si="33"/>
        <v>393</v>
      </c>
      <c r="P17" s="26"/>
      <c r="Q17" s="25">
        <v>71</v>
      </c>
      <c r="R17" s="26">
        <f t="shared" si="34"/>
        <v>71</v>
      </c>
      <c r="S17" s="26">
        <f t="shared" ref="S17:T17" si="90">SUM(M17+P17)</f>
        <v>0</v>
      </c>
      <c r="T17" s="26">
        <f t="shared" si="90"/>
        <v>464</v>
      </c>
      <c r="U17" s="27">
        <f t="shared" si="36"/>
        <v>464</v>
      </c>
      <c r="V17" s="28">
        <f>Juni!AB17</f>
        <v>0</v>
      </c>
      <c r="W17" s="28">
        <f>Juni!AC17</f>
        <v>349</v>
      </c>
      <c r="X17" s="26">
        <f t="shared" si="37"/>
        <v>349</v>
      </c>
      <c r="Y17" s="26"/>
      <c r="Z17" s="48">
        <v>57</v>
      </c>
      <c r="AA17" s="26">
        <f t="shared" si="38"/>
        <v>57</v>
      </c>
      <c r="AB17" s="26">
        <f t="shared" ref="AB17:AC17" si="91">SUM(V17+Y17)</f>
        <v>0</v>
      </c>
      <c r="AC17" s="26">
        <f t="shared" si="91"/>
        <v>406</v>
      </c>
      <c r="AD17" s="27">
        <f t="shared" si="40"/>
        <v>406</v>
      </c>
      <c r="AE17" s="28">
        <f>Juni!AK17</f>
        <v>0</v>
      </c>
      <c r="AF17" s="26">
        <f>Juni!AL17</f>
        <v>356</v>
      </c>
      <c r="AG17" s="26">
        <f t="shared" si="41"/>
        <v>356</v>
      </c>
      <c r="AH17" s="25">
        <v>0</v>
      </c>
      <c r="AI17" s="25">
        <v>83</v>
      </c>
      <c r="AJ17" s="26">
        <f t="shared" si="42"/>
        <v>83</v>
      </c>
      <c r="AK17" s="26">
        <f t="shared" ref="AK17:AL17" si="92">SUM(AE17+AH17)</f>
        <v>0</v>
      </c>
      <c r="AL17" s="26">
        <f t="shared" si="92"/>
        <v>439</v>
      </c>
      <c r="AM17" s="27">
        <f t="shared" si="44"/>
        <v>439</v>
      </c>
      <c r="AN17" s="30">
        <f>Juni!AT17</f>
        <v>0</v>
      </c>
      <c r="AO17" s="26">
        <f>Juni!AU17</f>
        <v>403</v>
      </c>
      <c r="AP17" s="26">
        <f t="shared" si="45"/>
        <v>403</v>
      </c>
      <c r="AQ17" s="25">
        <v>0</v>
      </c>
      <c r="AR17" s="25">
        <v>76</v>
      </c>
      <c r="AS17" s="26">
        <f t="shared" si="46"/>
        <v>76</v>
      </c>
      <c r="AT17" s="26">
        <f t="shared" ref="AT17:AU17" si="93">SUM(AN17+AQ17)</f>
        <v>0</v>
      </c>
      <c r="AU17" s="26">
        <f t="shared" si="93"/>
        <v>479</v>
      </c>
      <c r="AV17" s="27">
        <f t="shared" si="48"/>
        <v>479</v>
      </c>
      <c r="AW17" s="28">
        <f>Juni!BC17</f>
        <v>0</v>
      </c>
      <c r="AX17" s="28">
        <f>Juni!BD17</f>
        <v>362</v>
      </c>
      <c r="AY17" s="26">
        <f t="shared" si="49"/>
        <v>362</v>
      </c>
      <c r="AZ17" s="25">
        <v>0</v>
      </c>
      <c r="BA17" s="25">
        <v>62</v>
      </c>
      <c r="BB17" s="26">
        <f t="shared" si="50"/>
        <v>62</v>
      </c>
      <c r="BC17" s="26">
        <f t="shared" ref="BC17:BD17" si="94">SUM(AW17+AZ17)</f>
        <v>0</v>
      </c>
      <c r="BD17" s="26">
        <f t="shared" si="94"/>
        <v>424</v>
      </c>
      <c r="BE17" s="27">
        <f t="shared" si="52"/>
        <v>424</v>
      </c>
      <c r="BF17" s="30">
        <f>Juni!BL17</f>
        <v>0</v>
      </c>
      <c r="BG17" s="26">
        <f>Juni!BM17</f>
        <v>172</v>
      </c>
      <c r="BH17" s="26">
        <f t="shared" si="53"/>
        <v>172</v>
      </c>
      <c r="BI17" s="60"/>
      <c r="BJ17" s="46">
        <v>26</v>
      </c>
      <c r="BK17" s="26">
        <f t="shared" si="54"/>
        <v>26</v>
      </c>
      <c r="BL17" s="26">
        <f t="shared" ref="BL17:BM17" si="95">SUM(BF17+BI17)</f>
        <v>0</v>
      </c>
      <c r="BM17" s="26">
        <f t="shared" si="95"/>
        <v>198</v>
      </c>
      <c r="BN17" s="27">
        <f t="shared" si="56"/>
        <v>198</v>
      </c>
      <c r="BO17" s="28">
        <f>Juni!BU17</f>
        <v>0</v>
      </c>
      <c r="BP17" s="28">
        <f>Juni!BV17</f>
        <v>183</v>
      </c>
      <c r="BQ17" s="26">
        <f t="shared" si="57"/>
        <v>183</v>
      </c>
      <c r="BR17" s="26"/>
      <c r="BS17" s="26"/>
      <c r="BT17" s="26">
        <f t="shared" si="58"/>
        <v>0</v>
      </c>
      <c r="BU17" s="26">
        <f t="shared" ref="BU17:BV17" si="96">SUM(BO17+BR17)</f>
        <v>0</v>
      </c>
      <c r="BV17" s="26">
        <f t="shared" si="96"/>
        <v>183</v>
      </c>
      <c r="BW17" s="27">
        <f t="shared" si="60"/>
        <v>183</v>
      </c>
      <c r="BX17" s="30">
        <f>Juni!CD17</f>
        <v>0</v>
      </c>
      <c r="BY17" s="26">
        <f>Juni!CE17</f>
        <v>110</v>
      </c>
      <c r="BZ17" s="26">
        <f t="shared" si="61"/>
        <v>110</v>
      </c>
      <c r="CA17" s="26"/>
      <c r="CB17" s="25">
        <v>26</v>
      </c>
      <c r="CC17" s="26">
        <f t="shared" si="62"/>
        <v>26</v>
      </c>
      <c r="CD17" s="26">
        <f t="shared" ref="CD17:CE17" si="97">SUM(BX17+CA17)</f>
        <v>0</v>
      </c>
      <c r="CE17" s="26">
        <f t="shared" si="97"/>
        <v>136</v>
      </c>
      <c r="CF17" s="27">
        <f t="shared" si="64"/>
        <v>136</v>
      </c>
      <c r="CG17" s="28">
        <f>Juni!CM17</f>
        <v>0</v>
      </c>
      <c r="CH17" s="28">
        <f>Juni!CN17</f>
        <v>226</v>
      </c>
      <c r="CI17" s="26">
        <f t="shared" si="65"/>
        <v>226</v>
      </c>
      <c r="CJ17" s="25">
        <v>0</v>
      </c>
      <c r="CK17" s="25">
        <v>47</v>
      </c>
      <c r="CL17" s="26">
        <f t="shared" si="66"/>
        <v>47</v>
      </c>
      <c r="CM17" s="26">
        <f t="shared" ref="CM17:CN17" si="98">SUM(CG17+CJ17)</f>
        <v>0</v>
      </c>
      <c r="CN17" s="26">
        <f t="shared" si="98"/>
        <v>273</v>
      </c>
      <c r="CO17" s="27">
        <f t="shared" si="68"/>
        <v>273</v>
      </c>
      <c r="CP17" s="31"/>
      <c r="CQ17" s="32">
        <f ca="1">IFERROR(__xludf.DUMMYFUNCTION("""COMPUTED_VALUE"""),573)</f>
        <v>573</v>
      </c>
      <c r="CR17" s="32">
        <f ca="1">IFERROR(__xludf.DUMMYFUNCTION("""COMPUTED_VALUE"""),573)</f>
        <v>573</v>
      </c>
      <c r="CS17" s="33"/>
      <c r="CT17" s="33">
        <f ca="1">IFERROR(__xludf.DUMMYFUNCTION("""COMPUTED_VALUE"""),92)</f>
        <v>92</v>
      </c>
      <c r="CU17" s="33">
        <f ca="1">IFERROR(__xludf.DUMMYFUNCTION("""COMPUTED_VALUE"""),92)</f>
        <v>92</v>
      </c>
      <c r="CV17" s="32"/>
      <c r="CW17" s="32">
        <f ca="1">IFERROR(__xludf.DUMMYFUNCTION("""COMPUTED_VALUE"""),665)</f>
        <v>665</v>
      </c>
      <c r="CX17" s="34">
        <f ca="1">IFERROR(__xludf.DUMMYFUNCTION("""COMPUTED_VALUE"""),665)</f>
        <v>665</v>
      </c>
      <c r="CY17" s="28">
        <f>Juni!DE17</f>
        <v>0</v>
      </c>
      <c r="CZ17" s="28">
        <f>Juni!DF17</f>
        <v>327</v>
      </c>
      <c r="DA17" s="26">
        <f t="shared" si="69"/>
        <v>327</v>
      </c>
      <c r="DB17" s="26"/>
      <c r="DC17" s="25">
        <v>62</v>
      </c>
      <c r="DD17" s="26">
        <f t="shared" si="70"/>
        <v>62</v>
      </c>
      <c r="DE17" s="26">
        <f t="shared" ref="DE17:DF17" si="99">SUM(CY17+DB17)</f>
        <v>0</v>
      </c>
      <c r="DF17" s="26">
        <f t="shared" si="99"/>
        <v>389</v>
      </c>
      <c r="DG17" s="27">
        <f t="shared" si="72"/>
        <v>389</v>
      </c>
      <c r="DH17" s="30">
        <f>Juni!DN17</f>
        <v>0</v>
      </c>
      <c r="DI17" s="26">
        <f>Juni!DO17</f>
        <v>416</v>
      </c>
      <c r="DJ17" s="26">
        <f t="shared" si="73"/>
        <v>416</v>
      </c>
      <c r="DK17" s="26"/>
      <c r="DL17" s="67">
        <v>98</v>
      </c>
      <c r="DM17" s="26">
        <f t="shared" si="74"/>
        <v>98</v>
      </c>
      <c r="DN17" s="26">
        <f t="shared" ref="DN17:DO17" si="100">SUM(DH17+DK17)</f>
        <v>0</v>
      </c>
      <c r="DO17" s="26">
        <f t="shared" si="100"/>
        <v>514</v>
      </c>
      <c r="DP17" s="27">
        <f t="shared" si="76"/>
        <v>514</v>
      </c>
      <c r="DQ17" s="28">
        <f>Juni!DW17</f>
        <v>0</v>
      </c>
      <c r="DR17" s="28">
        <f>Juni!DX17</f>
        <v>372</v>
      </c>
      <c r="DS17" s="26">
        <f t="shared" si="77"/>
        <v>372</v>
      </c>
      <c r="DT17" s="92"/>
      <c r="DU17" s="59">
        <v>59</v>
      </c>
      <c r="DV17" s="26">
        <f t="shared" si="78"/>
        <v>59</v>
      </c>
      <c r="DW17" s="26">
        <f t="shared" ref="DW17:DX17" si="101">SUM(DQ17+DT17)</f>
        <v>0</v>
      </c>
      <c r="DX17" s="26">
        <f t="shared" si="101"/>
        <v>431</v>
      </c>
      <c r="DY17" s="27">
        <f t="shared" si="80"/>
        <v>431</v>
      </c>
      <c r="DZ17" s="30">
        <f>Juni!EF17</f>
        <v>0</v>
      </c>
      <c r="EA17" s="26">
        <f>Juni!EG17</f>
        <v>384</v>
      </c>
      <c r="EB17" s="26">
        <f t="shared" si="81"/>
        <v>384</v>
      </c>
      <c r="EC17" s="26"/>
      <c r="ED17" s="25">
        <v>61</v>
      </c>
      <c r="EE17" s="26">
        <f t="shared" si="82"/>
        <v>61</v>
      </c>
      <c r="EF17" s="26">
        <f t="shared" ref="EF17:EG17" si="102">SUM(DZ17+EC17)</f>
        <v>0</v>
      </c>
      <c r="EG17" s="26">
        <f t="shared" si="102"/>
        <v>445</v>
      </c>
      <c r="EH17" s="27">
        <f t="shared" si="84"/>
        <v>445</v>
      </c>
      <c r="EI17" s="30">
        <f>Juni!EO17</f>
        <v>0</v>
      </c>
      <c r="EJ17" s="26">
        <f>Juni!EP17</f>
        <v>235</v>
      </c>
      <c r="EK17" s="26">
        <f t="shared" si="85"/>
        <v>235</v>
      </c>
      <c r="EL17" s="26"/>
      <c r="EM17" s="25">
        <v>40</v>
      </c>
      <c r="EN17" s="26">
        <f t="shared" si="86"/>
        <v>40</v>
      </c>
      <c r="EO17" s="26">
        <f t="shared" ref="EO17:EP17" si="103">SUM(EI17+EL17)</f>
        <v>0</v>
      </c>
      <c r="EP17" s="26">
        <f t="shared" si="103"/>
        <v>275</v>
      </c>
      <c r="EQ17" s="27">
        <f t="shared" si="88"/>
        <v>275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24">
        <f>Juni!J18</f>
        <v>138</v>
      </c>
      <c r="E18" s="25">
        <f>Juni!K18</f>
        <v>382</v>
      </c>
      <c r="F18" s="26">
        <f t="shared" si="29"/>
        <v>520</v>
      </c>
      <c r="G18" s="68">
        <v>36</v>
      </c>
      <c r="H18" s="59">
        <v>72</v>
      </c>
      <c r="I18" s="26">
        <f t="shared" si="30"/>
        <v>108</v>
      </c>
      <c r="J18" s="26">
        <f t="shared" ref="J18:K18" si="104">SUM(D18+G18)</f>
        <v>174</v>
      </c>
      <c r="K18" s="26">
        <f t="shared" si="104"/>
        <v>454</v>
      </c>
      <c r="L18" s="27">
        <f t="shared" si="32"/>
        <v>628</v>
      </c>
      <c r="M18" s="28">
        <f>Juni!S18</f>
        <v>23</v>
      </c>
      <c r="N18" s="28">
        <f>Juni!T18</f>
        <v>267</v>
      </c>
      <c r="O18" s="26">
        <f t="shared" si="33"/>
        <v>290</v>
      </c>
      <c r="P18" s="25">
        <v>7</v>
      </c>
      <c r="Q18" s="25">
        <v>26</v>
      </c>
      <c r="R18" s="26">
        <f t="shared" si="34"/>
        <v>33</v>
      </c>
      <c r="S18" s="26">
        <f t="shared" ref="S18:T18" si="105">SUM(M18+P18)</f>
        <v>30</v>
      </c>
      <c r="T18" s="26">
        <f t="shared" si="105"/>
        <v>293</v>
      </c>
      <c r="U18" s="27">
        <f t="shared" si="36"/>
        <v>323</v>
      </c>
      <c r="V18" s="28">
        <f>Juni!AB18</f>
        <v>19</v>
      </c>
      <c r="W18" s="28">
        <f>Juni!AC18</f>
        <v>202</v>
      </c>
      <c r="X18" s="26">
        <f t="shared" si="37"/>
        <v>221</v>
      </c>
      <c r="Y18" s="26"/>
      <c r="Z18" s="68">
        <v>38</v>
      </c>
      <c r="AA18" s="26">
        <f t="shared" si="38"/>
        <v>38</v>
      </c>
      <c r="AB18" s="26">
        <f t="shared" ref="AB18:AC18" si="106">SUM(V18+Y18)</f>
        <v>19</v>
      </c>
      <c r="AC18" s="26">
        <f t="shared" si="106"/>
        <v>240</v>
      </c>
      <c r="AD18" s="27">
        <f t="shared" si="40"/>
        <v>259</v>
      </c>
      <c r="AE18" s="28">
        <f>Juni!AK18</f>
        <v>21</v>
      </c>
      <c r="AF18" s="26">
        <f>Juni!AL18</f>
        <v>196</v>
      </c>
      <c r="AG18" s="26">
        <f t="shared" si="41"/>
        <v>217</v>
      </c>
      <c r="AH18" s="25">
        <v>5</v>
      </c>
      <c r="AI18" s="25">
        <v>48</v>
      </c>
      <c r="AJ18" s="26">
        <f t="shared" si="42"/>
        <v>53</v>
      </c>
      <c r="AK18" s="26">
        <f t="shared" ref="AK18:AL18" si="107">SUM(AE18+AH18)</f>
        <v>26</v>
      </c>
      <c r="AL18" s="26">
        <f t="shared" si="107"/>
        <v>244</v>
      </c>
      <c r="AM18" s="27">
        <f t="shared" si="44"/>
        <v>270</v>
      </c>
      <c r="AN18" s="30">
        <f>Juni!AT18</f>
        <v>26</v>
      </c>
      <c r="AO18" s="26">
        <f>Juni!AU18</f>
        <v>386</v>
      </c>
      <c r="AP18" s="26">
        <f t="shared" si="45"/>
        <v>412</v>
      </c>
      <c r="AQ18" s="25">
        <v>1</v>
      </c>
      <c r="AR18" s="25">
        <v>75</v>
      </c>
      <c r="AS18" s="26">
        <f t="shared" si="46"/>
        <v>76</v>
      </c>
      <c r="AT18" s="26">
        <f t="shared" ref="AT18:AU18" si="108">SUM(AN18+AQ18)</f>
        <v>27</v>
      </c>
      <c r="AU18" s="26">
        <f t="shared" si="108"/>
        <v>461</v>
      </c>
      <c r="AV18" s="27">
        <f t="shared" si="48"/>
        <v>488</v>
      </c>
      <c r="AW18" s="28">
        <f>Juni!BC18</f>
        <v>228</v>
      </c>
      <c r="AX18" s="28">
        <f>Juni!BD18</f>
        <v>529</v>
      </c>
      <c r="AY18" s="26">
        <f t="shared" si="49"/>
        <v>757</v>
      </c>
      <c r="AZ18" s="25">
        <v>49</v>
      </c>
      <c r="BA18" s="25">
        <v>71</v>
      </c>
      <c r="BB18" s="26">
        <f t="shared" si="50"/>
        <v>120</v>
      </c>
      <c r="BC18" s="26">
        <f t="shared" ref="BC18:BD18" si="109">SUM(AW18+AZ18)</f>
        <v>277</v>
      </c>
      <c r="BD18" s="26">
        <f t="shared" si="109"/>
        <v>600</v>
      </c>
      <c r="BE18" s="27">
        <f t="shared" si="52"/>
        <v>877</v>
      </c>
      <c r="BF18" s="30">
        <f>Juni!BL18</f>
        <v>84</v>
      </c>
      <c r="BG18" s="26">
        <f>Juni!BM18</f>
        <v>187</v>
      </c>
      <c r="BH18" s="26">
        <f t="shared" si="53"/>
        <v>271</v>
      </c>
      <c r="BI18" s="48">
        <v>21</v>
      </c>
      <c r="BJ18" s="46">
        <v>24</v>
      </c>
      <c r="BK18" s="26">
        <f t="shared" si="54"/>
        <v>45</v>
      </c>
      <c r="BL18" s="26">
        <f t="shared" ref="BL18:BM18" si="110">SUM(BF18+BI18)</f>
        <v>105</v>
      </c>
      <c r="BM18" s="26">
        <f t="shared" si="110"/>
        <v>211</v>
      </c>
      <c r="BN18" s="27">
        <f t="shared" si="56"/>
        <v>316</v>
      </c>
      <c r="BO18" s="28">
        <f>Juni!BU18</f>
        <v>25</v>
      </c>
      <c r="BP18" s="28">
        <f>Juni!BV18</f>
        <v>160</v>
      </c>
      <c r="BQ18" s="26">
        <f t="shared" si="57"/>
        <v>185</v>
      </c>
      <c r="BR18" s="26"/>
      <c r="BS18" s="26"/>
      <c r="BT18" s="26">
        <f t="shared" si="58"/>
        <v>0</v>
      </c>
      <c r="BU18" s="26">
        <f t="shared" ref="BU18:BV18" si="111">SUM(BO18+BR18)</f>
        <v>25</v>
      </c>
      <c r="BV18" s="26">
        <f t="shared" si="111"/>
        <v>160</v>
      </c>
      <c r="BW18" s="27">
        <f t="shared" si="60"/>
        <v>185</v>
      </c>
      <c r="BX18" s="30">
        <f>Juni!CD18</f>
        <v>28</v>
      </c>
      <c r="BY18" s="26">
        <f>Juni!CE18</f>
        <v>76</v>
      </c>
      <c r="BZ18" s="26">
        <f t="shared" si="61"/>
        <v>104</v>
      </c>
      <c r="CA18" s="25">
        <v>7</v>
      </c>
      <c r="CB18" s="25">
        <v>9</v>
      </c>
      <c r="CC18" s="26">
        <f t="shared" si="62"/>
        <v>16</v>
      </c>
      <c r="CD18" s="26">
        <f t="shared" ref="CD18:CE18" si="112">SUM(BX18+CA18)</f>
        <v>35</v>
      </c>
      <c r="CE18" s="26">
        <f t="shared" si="112"/>
        <v>85</v>
      </c>
      <c r="CF18" s="27">
        <f t="shared" si="64"/>
        <v>120</v>
      </c>
      <c r="CG18" s="28">
        <f>Juni!CM18</f>
        <v>17</v>
      </c>
      <c r="CH18" s="28">
        <f>Juni!CN18</f>
        <v>154</v>
      </c>
      <c r="CI18" s="26">
        <f t="shared" si="65"/>
        <v>171</v>
      </c>
      <c r="CJ18" s="25">
        <v>8</v>
      </c>
      <c r="CK18" s="25">
        <v>27</v>
      </c>
      <c r="CL18" s="26">
        <f t="shared" si="66"/>
        <v>35</v>
      </c>
      <c r="CM18" s="26">
        <f t="shared" ref="CM18:CN18" si="113">SUM(CG18+CJ18)</f>
        <v>25</v>
      </c>
      <c r="CN18" s="26">
        <f t="shared" si="113"/>
        <v>181</v>
      </c>
      <c r="CO18" s="27">
        <f t="shared" si="68"/>
        <v>206</v>
      </c>
      <c r="CP18" s="31">
        <f ca="1">IFERROR(__xludf.DUMMYFUNCTION("""COMPUTED_VALUE"""),108)</f>
        <v>108</v>
      </c>
      <c r="CQ18" s="32">
        <f ca="1">IFERROR(__xludf.DUMMYFUNCTION("""COMPUTED_VALUE"""),282)</f>
        <v>282</v>
      </c>
      <c r="CR18" s="32">
        <f ca="1">IFERROR(__xludf.DUMMYFUNCTION("""COMPUTED_VALUE"""),390)</f>
        <v>390</v>
      </c>
      <c r="CS18" s="33">
        <f ca="1">IFERROR(__xludf.DUMMYFUNCTION("""COMPUTED_VALUE"""),30)</f>
        <v>30</v>
      </c>
      <c r="CT18" s="33">
        <f ca="1">IFERROR(__xludf.DUMMYFUNCTION("""COMPUTED_VALUE"""),43)</f>
        <v>43</v>
      </c>
      <c r="CU18" s="33">
        <f ca="1">IFERROR(__xludf.DUMMYFUNCTION("""COMPUTED_VALUE"""),73)</f>
        <v>73</v>
      </c>
      <c r="CV18" s="32">
        <f ca="1">IFERROR(__xludf.DUMMYFUNCTION("""COMPUTED_VALUE"""),138)</f>
        <v>138</v>
      </c>
      <c r="CW18" s="32">
        <f ca="1">IFERROR(__xludf.DUMMYFUNCTION("""COMPUTED_VALUE"""),325)</f>
        <v>325</v>
      </c>
      <c r="CX18" s="34">
        <f ca="1">IFERROR(__xludf.DUMMYFUNCTION("""COMPUTED_VALUE"""),463)</f>
        <v>463</v>
      </c>
      <c r="CY18" s="28">
        <f>Juni!DE18</f>
        <v>25</v>
      </c>
      <c r="CZ18" s="28">
        <f>Juni!DF18</f>
        <v>141</v>
      </c>
      <c r="DA18" s="26">
        <f t="shared" si="69"/>
        <v>166</v>
      </c>
      <c r="DB18" s="25">
        <v>2</v>
      </c>
      <c r="DC18" s="25">
        <v>42</v>
      </c>
      <c r="DD18" s="26">
        <f t="shared" si="70"/>
        <v>44</v>
      </c>
      <c r="DE18" s="26">
        <f t="shared" ref="DE18:DF18" si="114">SUM(CY18+DB18)</f>
        <v>27</v>
      </c>
      <c r="DF18" s="26">
        <f t="shared" si="114"/>
        <v>183</v>
      </c>
      <c r="DG18" s="27">
        <f t="shared" si="72"/>
        <v>210</v>
      </c>
      <c r="DH18" s="30">
        <f>Juni!DN18</f>
        <v>24</v>
      </c>
      <c r="DI18" s="26">
        <f>Juni!DO18</f>
        <v>112</v>
      </c>
      <c r="DJ18" s="26">
        <f t="shared" si="73"/>
        <v>136</v>
      </c>
      <c r="DK18" s="66">
        <v>6</v>
      </c>
      <c r="DL18" s="67">
        <v>27</v>
      </c>
      <c r="DM18" s="26">
        <f t="shared" si="74"/>
        <v>33</v>
      </c>
      <c r="DN18" s="26">
        <f t="shared" ref="DN18:DO18" si="115">SUM(DH18+DK18)</f>
        <v>30</v>
      </c>
      <c r="DO18" s="26">
        <f t="shared" si="115"/>
        <v>139</v>
      </c>
      <c r="DP18" s="27">
        <f t="shared" si="76"/>
        <v>169</v>
      </c>
      <c r="DQ18" s="28">
        <f>Juni!DW18</f>
        <v>10</v>
      </c>
      <c r="DR18" s="28">
        <f>Juni!DX18</f>
        <v>183</v>
      </c>
      <c r="DS18" s="26">
        <f t="shared" si="77"/>
        <v>193</v>
      </c>
      <c r="DT18" s="68">
        <v>1</v>
      </c>
      <c r="DU18" s="59">
        <v>20</v>
      </c>
      <c r="DV18" s="26">
        <f t="shared" si="78"/>
        <v>21</v>
      </c>
      <c r="DW18" s="26">
        <f t="shared" ref="DW18:DX18" si="116">SUM(DQ18+DT18)</f>
        <v>11</v>
      </c>
      <c r="DX18" s="26">
        <f t="shared" si="116"/>
        <v>203</v>
      </c>
      <c r="DY18" s="27">
        <f t="shared" si="80"/>
        <v>214</v>
      </c>
      <c r="DZ18" s="30">
        <f>Juni!EF18</f>
        <v>35</v>
      </c>
      <c r="EA18" s="26">
        <f>Juni!EG18</f>
        <v>168</v>
      </c>
      <c r="EB18" s="26">
        <f t="shared" si="81"/>
        <v>203</v>
      </c>
      <c r="EC18" s="25">
        <v>13</v>
      </c>
      <c r="ED18" s="25">
        <v>36</v>
      </c>
      <c r="EE18" s="26">
        <f t="shared" si="82"/>
        <v>49</v>
      </c>
      <c r="EF18" s="26">
        <f t="shared" ref="EF18:EG18" si="117">SUM(DZ18+EC18)</f>
        <v>48</v>
      </c>
      <c r="EG18" s="26">
        <f t="shared" si="117"/>
        <v>204</v>
      </c>
      <c r="EH18" s="27">
        <f t="shared" si="84"/>
        <v>252</v>
      </c>
      <c r="EI18" s="30">
        <f>Juni!EO18</f>
        <v>41</v>
      </c>
      <c r="EJ18" s="26">
        <f>Juni!EP18</f>
        <v>118</v>
      </c>
      <c r="EK18" s="26">
        <f t="shared" si="85"/>
        <v>159</v>
      </c>
      <c r="EL18" s="25">
        <v>3</v>
      </c>
      <c r="EM18" s="25">
        <v>31</v>
      </c>
      <c r="EN18" s="26">
        <f t="shared" si="86"/>
        <v>34</v>
      </c>
      <c r="EO18" s="26">
        <f t="shared" ref="EO18:EP18" si="118">SUM(EI18+EL18)</f>
        <v>44</v>
      </c>
      <c r="EP18" s="26">
        <f t="shared" si="118"/>
        <v>149</v>
      </c>
      <c r="EQ18" s="27">
        <f t="shared" si="88"/>
        <v>193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40</v>
      </c>
      <c r="D19" s="24">
        <f>Juni!J19</f>
        <v>0</v>
      </c>
      <c r="E19" s="25">
        <f>Juni!K19</f>
        <v>0</v>
      </c>
      <c r="F19" s="26">
        <f t="shared" si="29"/>
        <v>0</v>
      </c>
      <c r="G19" s="26"/>
      <c r="H19" s="26"/>
      <c r="I19" s="26">
        <f t="shared" si="30"/>
        <v>0</v>
      </c>
      <c r="J19" s="26">
        <f t="shared" ref="J19:K19" si="119">SUM(D19+G19)</f>
        <v>0</v>
      </c>
      <c r="K19" s="26">
        <f t="shared" si="119"/>
        <v>0</v>
      </c>
      <c r="L19" s="27">
        <f t="shared" si="32"/>
        <v>0</v>
      </c>
      <c r="M19" s="28">
        <f>Juni!S19</f>
        <v>0</v>
      </c>
      <c r="N19" s="28">
        <f>Juni!T19</f>
        <v>0</v>
      </c>
      <c r="O19" s="26">
        <f t="shared" si="33"/>
        <v>0</v>
      </c>
      <c r="P19" s="26"/>
      <c r="Q19" s="26"/>
      <c r="R19" s="26">
        <f t="shared" si="34"/>
        <v>0</v>
      </c>
      <c r="S19" s="26">
        <f t="shared" ref="S19:T19" si="120">SUM(M19+P19)</f>
        <v>0</v>
      </c>
      <c r="T19" s="26">
        <f t="shared" si="120"/>
        <v>0</v>
      </c>
      <c r="U19" s="27">
        <f t="shared" si="36"/>
        <v>0</v>
      </c>
      <c r="V19" s="28">
        <f>Juni!AB19</f>
        <v>0</v>
      </c>
      <c r="W19" s="28">
        <f>Juni!AC19</f>
        <v>0</v>
      </c>
      <c r="X19" s="26">
        <f t="shared" si="37"/>
        <v>0</v>
      </c>
      <c r="Y19" s="26"/>
      <c r="Z19" s="26"/>
      <c r="AA19" s="26">
        <f t="shared" si="38"/>
        <v>0</v>
      </c>
      <c r="AB19" s="26">
        <f t="shared" ref="AB19:AC19" si="121">SUM(V19+Y19)</f>
        <v>0</v>
      </c>
      <c r="AC19" s="26">
        <f t="shared" si="121"/>
        <v>0</v>
      </c>
      <c r="AD19" s="27">
        <f t="shared" si="40"/>
        <v>0</v>
      </c>
      <c r="AE19" s="28">
        <f>Juni!AK19</f>
        <v>0</v>
      </c>
      <c r="AF19" s="26">
        <f>Juni!AL19</f>
        <v>75</v>
      </c>
      <c r="AG19" s="26">
        <f t="shared" si="41"/>
        <v>75</v>
      </c>
      <c r="AH19" s="25">
        <v>0</v>
      </c>
      <c r="AI19" s="25">
        <v>3</v>
      </c>
      <c r="AJ19" s="26">
        <f t="shared" si="42"/>
        <v>3</v>
      </c>
      <c r="AK19" s="26">
        <f t="shared" ref="AK19:AL19" si="122">SUM(AE19+AH19)</f>
        <v>0</v>
      </c>
      <c r="AL19" s="26">
        <f t="shared" si="122"/>
        <v>78</v>
      </c>
      <c r="AM19" s="27">
        <f t="shared" si="44"/>
        <v>78</v>
      </c>
      <c r="AN19" s="30">
        <f>Juni!AT19</f>
        <v>0</v>
      </c>
      <c r="AO19" s="26">
        <f>Juni!AU19</f>
        <v>0</v>
      </c>
      <c r="AP19" s="26">
        <f t="shared" si="45"/>
        <v>0</v>
      </c>
      <c r="AQ19" s="25">
        <v>0</v>
      </c>
      <c r="AR19" s="25">
        <v>0</v>
      </c>
      <c r="AS19" s="26">
        <f t="shared" si="46"/>
        <v>0</v>
      </c>
      <c r="AT19" s="26">
        <f t="shared" ref="AT19:AU19" si="123">SUM(AN19+AQ19)</f>
        <v>0</v>
      </c>
      <c r="AU19" s="26">
        <f t="shared" si="123"/>
        <v>0</v>
      </c>
      <c r="AV19" s="27">
        <f t="shared" si="48"/>
        <v>0</v>
      </c>
      <c r="AW19" s="28">
        <f>Juni!BC19</f>
        <v>0</v>
      </c>
      <c r="AX19" s="28">
        <f>Juni!BD19</f>
        <v>0</v>
      </c>
      <c r="AY19" s="26">
        <f t="shared" si="49"/>
        <v>0</v>
      </c>
      <c r="AZ19" s="25">
        <v>0</v>
      </c>
      <c r="BA19" s="25">
        <v>0</v>
      </c>
      <c r="BB19" s="26">
        <f t="shared" si="50"/>
        <v>0</v>
      </c>
      <c r="BC19" s="26">
        <f t="shared" ref="BC19:BD19" si="124">SUM(AW19+AZ19)</f>
        <v>0</v>
      </c>
      <c r="BD19" s="26">
        <f t="shared" si="124"/>
        <v>0</v>
      </c>
      <c r="BE19" s="27">
        <f t="shared" si="52"/>
        <v>0</v>
      </c>
      <c r="BF19" s="30">
        <f>Juni!BL19</f>
        <v>0</v>
      </c>
      <c r="BG19" s="26">
        <f>Juni!BM19</f>
        <v>0</v>
      </c>
      <c r="BH19" s="26">
        <f t="shared" si="53"/>
        <v>0</v>
      </c>
      <c r="BI19" s="26"/>
      <c r="BJ19" s="26"/>
      <c r="BK19" s="26">
        <f t="shared" si="54"/>
        <v>0</v>
      </c>
      <c r="BL19" s="26">
        <f t="shared" ref="BL19:BM19" si="125">SUM(BF19+BI19)</f>
        <v>0</v>
      </c>
      <c r="BM19" s="26">
        <f t="shared" si="125"/>
        <v>0</v>
      </c>
      <c r="BN19" s="27">
        <f t="shared" si="56"/>
        <v>0</v>
      </c>
      <c r="BO19" s="28">
        <f>Juni!BU19</f>
        <v>22</v>
      </c>
      <c r="BP19" s="28">
        <f>Juni!BV19</f>
        <v>60</v>
      </c>
      <c r="BQ19" s="26">
        <f t="shared" si="57"/>
        <v>82</v>
      </c>
      <c r="BR19" s="26"/>
      <c r="BS19" s="26"/>
      <c r="BT19" s="26">
        <f t="shared" si="58"/>
        <v>0</v>
      </c>
      <c r="BU19" s="26">
        <f t="shared" ref="BU19:BV19" si="126">SUM(BO19+BR19)</f>
        <v>22</v>
      </c>
      <c r="BV19" s="26">
        <f t="shared" si="126"/>
        <v>60</v>
      </c>
      <c r="BW19" s="27">
        <f t="shared" si="60"/>
        <v>82</v>
      </c>
      <c r="BX19" s="30">
        <f>Juni!CD19</f>
        <v>0</v>
      </c>
      <c r="BY19" s="26">
        <f>Juni!CE19</f>
        <v>0</v>
      </c>
      <c r="BZ19" s="26">
        <f t="shared" si="61"/>
        <v>0</v>
      </c>
      <c r="CA19" s="26"/>
      <c r="CB19" s="26"/>
      <c r="CC19" s="26">
        <f t="shared" si="62"/>
        <v>0</v>
      </c>
      <c r="CD19" s="26">
        <f t="shared" ref="CD19:CE19" si="127">SUM(BX19+CA19)</f>
        <v>0</v>
      </c>
      <c r="CE19" s="26">
        <f t="shared" si="127"/>
        <v>0</v>
      </c>
      <c r="CF19" s="27">
        <f t="shared" si="64"/>
        <v>0</v>
      </c>
      <c r="CG19" s="28">
        <f>Juni!CM19</f>
        <v>0</v>
      </c>
      <c r="CH19" s="28">
        <f>Juni!CN19</f>
        <v>0</v>
      </c>
      <c r="CI19" s="26">
        <f t="shared" si="65"/>
        <v>0</v>
      </c>
      <c r="CJ19" s="25">
        <v>0</v>
      </c>
      <c r="CK19" s="25">
        <v>0</v>
      </c>
      <c r="CL19" s="26">
        <f t="shared" si="66"/>
        <v>0</v>
      </c>
      <c r="CM19" s="26">
        <f t="shared" ref="CM19:CN19" si="128">SUM(CG19+CJ19)</f>
        <v>0</v>
      </c>
      <c r="CN19" s="26">
        <f t="shared" si="128"/>
        <v>0</v>
      </c>
      <c r="CO19" s="27">
        <f t="shared" si="68"/>
        <v>0</v>
      </c>
      <c r="CP19" s="31">
        <f ca="1">IFERROR(__xludf.DUMMYFUNCTION("""COMPUTED_VALUE"""),0)</f>
        <v>0</v>
      </c>
      <c r="CQ19" s="32">
        <f ca="1">IFERROR(__xludf.DUMMYFUNCTION("""COMPUTED_VALUE"""),54)</f>
        <v>54</v>
      </c>
      <c r="CR19" s="32">
        <f ca="1">IFERROR(__xludf.DUMMYFUNCTION("""COMPUTED_VALUE"""),54)</f>
        <v>54</v>
      </c>
      <c r="CS19" s="33">
        <f ca="1">IFERROR(__xludf.DUMMYFUNCTION("""COMPUTED_VALUE"""),1)</f>
        <v>1</v>
      </c>
      <c r="CT19" s="33">
        <f ca="1">IFERROR(__xludf.DUMMYFUNCTION("""COMPUTED_VALUE"""),12)</f>
        <v>12</v>
      </c>
      <c r="CU19" s="33">
        <f ca="1">IFERROR(__xludf.DUMMYFUNCTION("""COMPUTED_VALUE"""),13)</f>
        <v>13</v>
      </c>
      <c r="CV19" s="32">
        <f ca="1">IFERROR(__xludf.DUMMYFUNCTION("""COMPUTED_VALUE"""),1)</f>
        <v>1</v>
      </c>
      <c r="CW19" s="32">
        <f ca="1">IFERROR(__xludf.DUMMYFUNCTION("""COMPUTED_VALUE"""),66)</f>
        <v>66</v>
      </c>
      <c r="CX19" s="34">
        <f ca="1">IFERROR(__xludf.DUMMYFUNCTION("""COMPUTED_VALUE"""),67)</f>
        <v>67</v>
      </c>
      <c r="CY19" s="28">
        <f>Juni!DE19</f>
        <v>0</v>
      </c>
      <c r="CZ19" s="28">
        <f>Juni!DF19</f>
        <v>0</v>
      </c>
      <c r="DA19" s="26">
        <f t="shared" si="69"/>
        <v>0</v>
      </c>
      <c r="DB19" s="26"/>
      <c r="DC19" s="26"/>
      <c r="DD19" s="26">
        <f t="shared" si="70"/>
        <v>0</v>
      </c>
      <c r="DE19" s="26">
        <f t="shared" ref="DE19:DF19" si="129">SUM(CY19+DB19)</f>
        <v>0</v>
      </c>
      <c r="DF19" s="26">
        <f t="shared" si="129"/>
        <v>0</v>
      </c>
      <c r="DG19" s="27">
        <f t="shared" si="72"/>
        <v>0</v>
      </c>
      <c r="DH19" s="30">
        <f>Juni!DN19</f>
        <v>0</v>
      </c>
      <c r="DI19" s="26">
        <f>Juni!DO19</f>
        <v>0</v>
      </c>
      <c r="DJ19" s="26">
        <f t="shared" si="73"/>
        <v>0</v>
      </c>
      <c r="DK19" s="26"/>
      <c r="DL19" s="26"/>
      <c r="DM19" s="26">
        <f t="shared" si="74"/>
        <v>0</v>
      </c>
      <c r="DN19" s="26">
        <f t="shared" ref="DN19:DO19" si="130">SUM(DH19+DK19)</f>
        <v>0</v>
      </c>
      <c r="DO19" s="26">
        <f t="shared" si="130"/>
        <v>0</v>
      </c>
      <c r="DP19" s="27">
        <f t="shared" si="76"/>
        <v>0</v>
      </c>
      <c r="DQ19" s="28">
        <f>Juni!DW19</f>
        <v>0</v>
      </c>
      <c r="DR19" s="28">
        <f>Juni!DX19</f>
        <v>0</v>
      </c>
      <c r="DS19" s="26">
        <f t="shared" si="77"/>
        <v>0</v>
      </c>
      <c r="DT19" s="26"/>
      <c r="DU19" s="26"/>
      <c r="DV19" s="26">
        <f t="shared" si="78"/>
        <v>0</v>
      </c>
      <c r="DW19" s="26">
        <f t="shared" ref="DW19:DX19" si="131">SUM(DQ19+DT19)</f>
        <v>0</v>
      </c>
      <c r="DX19" s="26">
        <f t="shared" si="131"/>
        <v>0</v>
      </c>
      <c r="DY19" s="27">
        <f t="shared" si="80"/>
        <v>0</v>
      </c>
      <c r="DZ19" s="30">
        <f>Juni!EF19</f>
        <v>0</v>
      </c>
      <c r="EA19" s="26">
        <f>Juni!EG19</f>
        <v>0</v>
      </c>
      <c r="EB19" s="26">
        <f t="shared" si="81"/>
        <v>0</v>
      </c>
      <c r="EC19" s="26"/>
      <c r="ED19" s="26"/>
      <c r="EE19" s="26">
        <f t="shared" si="82"/>
        <v>0</v>
      </c>
      <c r="EF19" s="26">
        <f t="shared" ref="EF19:EG19" si="132">SUM(DZ19+EC19)</f>
        <v>0</v>
      </c>
      <c r="EG19" s="26">
        <f t="shared" si="132"/>
        <v>0</v>
      </c>
      <c r="EH19" s="27">
        <f t="shared" si="84"/>
        <v>0</v>
      </c>
      <c r="EI19" s="30">
        <f>Juni!EO19</f>
        <v>0</v>
      </c>
      <c r="EJ19" s="26">
        <f>Juni!EP19</f>
        <v>0</v>
      </c>
      <c r="EK19" s="26">
        <f t="shared" si="85"/>
        <v>0</v>
      </c>
      <c r="EL19" s="26"/>
      <c r="EM19" s="26"/>
      <c r="EN19" s="26">
        <f t="shared" si="86"/>
        <v>0</v>
      </c>
      <c r="EO19" s="26">
        <f t="shared" ref="EO19:EP19" si="133">SUM(EI19+EL19)</f>
        <v>0</v>
      </c>
      <c r="EP19" s="26">
        <f t="shared" si="133"/>
        <v>0</v>
      </c>
      <c r="EQ19" s="27">
        <f t="shared" si="88"/>
        <v>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5.75" customHeight="1">
      <c r="A20" s="277"/>
      <c r="B20" s="278"/>
      <c r="C20" s="247"/>
      <c r="D20" s="146">
        <f>Juni!J20</f>
        <v>0</v>
      </c>
      <c r="E20" s="147">
        <f>Juni!K20</f>
        <v>0</v>
      </c>
      <c r="F20" s="51"/>
      <c r="G20" s="51"/>
      <c r="H20" s="51"/>
      <c r="I20" s="51"/>
      <c r="J20" s="51"/>
      <c r="K20" s="51"/>
      <c r="L20" s="51"/>
      <c r="M20" s="20">
        <f>Juni!S20</f>
        <v>0</v>
      </c>
      <c r="N20" s="20">
        <f>Juni!T20</f>
        <v>0</v>
      </c>
      <c r="O20" s="51"/>
      <c r="P20" s="51"/>
      <c r="Q20" s="51"/>
      <c r="R20" s="51"/>
      <c r="S20" s="51"/>
      <c r="T20" s="51"/>
      <c r="U20" s="51"/>
      <c r="V20" s="20">
        <f>Juni!AB20</f>
        <v>0</v>
      </c>
      <c r="W20" s="20">
        <f>Juni!AC20</f>
        <v>0</v>
      </c>
      <c r="X20" s="51"/>
      <c r="Y20" s="51"/>
      <c r="Z20" s="51"/>
      <c r="AA20" s="51"/>
      <c r="AB20" s="51"/>
      <c r="AC20" s="51"/>
      <c r="AD20" s="51"/>
      <c r="AE20" s="20">
        <f>Juni!AK20</f>
        <v>0</v>
      </c>
      <c r="AF20" s="18">
        <f>Juni!AL20</f>
        <v>0</v>
      </c>
      <c r="AG20" s="51"/>
      <c r="AH20" s="51"/>
      <c r="AI20" s="51"/>
      <c r="AJ20" s="51"/>
      <c r="AK20" s="51"/>
      <c r="AL20" s="51"/>
      <c r="AM20" s="51"/>
      <c r="AN20" s="17">
        <f>Juni!AT20</f>
        <v>0</v>
      </c>
      <c r="AO20" s="18">
        <f>Juni!AU20</f>
        <v>0</v>
      </c>
      <c r="AP20" s="51"/>
      <c r="AQ20" s="51"/>
      <c r="AR20" s="51"/>
      <c r="AS20" s="51"/>
      <c r="AT20" s="51"/>
      <c r="AU20" s="51"/>
      <c r="AV20" s="51"/>
      <c r="AW20" s="20">
        <f>Juni!BC20</f>
        <v>0</v>
      </c>
      <c r="AX20" s="20">
        <f>Juni!BD20</f>
        <v>0</v>
      </c>
      <c r="AY20" s="51"/>
      <c r="AZ20" s="51"/>
      <c r="BA20" s="51"/>
      <c r="BB20" s="51"/>
      <c r="BC20" s="51"/>
      <c r="BD20" s="51"/>
      <c r="BE20" s="51"/>
      <c r="BF20" s="17">
        <f>Juni!BL20</f>
        <v>0</v>
      </c>
      <c r="BG20" s="18">
        <f>Juni!BM20</f>
        <v>0</v>
      </c>
      <c r="BH20" s="51"/>
      <c r="BI20" s="51"/>
      <c r="BJ20" s="51"/>
      <c r="BK20" s="51"/>
      <c r="BL20" s="51"/>
      <c r="BM20" s="51"/>
      <c r="BN20" s="51"/>
      <c r="BO20" s="20">
        <f>Juni!BU20</f>
        <v>0</v>
      </c>
      <c r="BP20" s="20">
        <f>Juni!BV20</f>
        <v>0</v>
      </c>
      <c r="BQ20" s="51"/>
      <c r="BR20" s="51"/>
      <c r="BS20" s="51"/>
      <c r="BT20" s="51"/>
      <c r="BU20" s="51"/>
      <c r="BV20" s="51"/>
      <c r="BW20" s="51"/>
      <c r="BX20" s="17">
        <f>Juni!CD20</f>
        <v>0</v>
      </c>
      <c r="BY20" s="18">
        <f>Juni!CE20</f>
        <v>0</v>
      </c>
      <c r="BZ20" s="51"/>
      <c r="CA20" s="51"/>
      <c r="CB20" s="51"/>
      <c r="CC20" s="51"/>
      <c r="CD20" s="51"/>
      <c r="CE20" s="51"/>
      <c r="CF20" s="51"/>
      <c r="CG20" s="20">
        <f>Juni!CM20</f>
        <v>0</v>
      </c>
      <c r="CH20" s="20">
        <f>Juni!CN20</f>
        <v>0</v>
      </c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20">
        <f>Juni!DE20</f>
        <v>0</v>
      </c>
      <c r="CZ20" s="20">
        <f>Juni!DF20</f>
        <v>0</v>
      </c>
      <c r="DA20" s="51"/>
      <c r="DB20" s="51"/>
      <c r="DC20" s="51"/>
      <c r="DD20" s="51"/>
      <c r="DE20" s="51"/>
      <c r="DF20" s="51"/>
      <c r="DG20" s="51"/>
      <c r="DH20" s="17">
        <f>Juni!DN20</f>
        <v>0</v>
      </c>
      <c r="DI20" s="18">
        <f>Juni!DO20</f>
        <v>0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17">
        <f>Juni!EF20</f>
        <v>0</v>
      </c>
      <c r="EA20" s="18">
        <f>Juni!EG20</f>
        <v>0</v>
      </c>
      <c r="EB20" s="51"/>
      <c r="EC20" s="51"/>
      <c r="ED20" s="51"/>
      <c r="EE20" s="51"/>
      <c r="EF20" s="51"/>
      <c r="EG20" s="51"/>
      <c r="EH20" s="51"/>
      <c r="EI20" s="17">
        <f>Juni!EO20</f>
        <v>0</v>
      </c>
      <c r="EJ20" s="18">
        <f>Juni!EP20</f>
        <v>0</v>
      </c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20"/>
    </row>
    <row r="21" spans="1:156">
      <c r="A21" s="276" t="s">
        <v>41</v>
      </c>
      <c r="B21" s="256"/>
      <c r="C21" s="52" t="s">
        <v>42</v>
      </c>
      <c r="D21" s="24">
        <f>Juni!J21</f>
        <v>0</v>
      </c>
      <c r="E21" s="25">
        <f>Juni!K21</f>
        <v>0</v>
      </c>
      <c r="F21" s="41"/>
      <c r="G21" s="41"/>
      <c r="H21" s="41"/>
      <c r="I21" s="41"/>
      <c r="J21" s="41"/>
      <c r="K21" s="41"/>
      <c r="L21" s="41"/>
      <c r="M21" s="28">
        <f>Juni!S21</f>
        <v>0</v>
      </c>
      <c r="N21" s="28">
        <f>Juni!T21</f>
        <v>0</v>
      </c>
      <c r="O21" s="41"/>
      <c r="P21" s="41"/>
      <c r="Q21" s="41"/>
      <c r="R21" s="41"/>
      <c r="S21" s="41"/>
      <c r="T21" s="41"/>
      <c r="U21" s="41"/>
      <c r="V21" s="28">
        <f>Juni!AB21</f>
        <v>0</v>
      </c>
      <c r="W21" s="28">
        <f>Juni!AC21</f>
        <v>0</v>
      </c>
      <c r="X21" s="41"/>
      <c r="Y21" s="41"/>
      <c r="Z21" s="41"/>
      <c r="AA21" s="41"/>
      <c r="AB21" s="41"/>
      <c r="AC21" s="41"/>
      <c r="AD21" s="41"/>
      <c r="AE21" s="28">
        <f>Juni!AK21</f>
        <v>0</v>
      </c>
      <c r="AF21" s="26">
        <f>Juni!AL21</f>
        <v>0</v>
      </c>
      <c r="AG21" s="41"/>
      <c r="AH21" s="41"/>
      <c r="AI21" s="41"/>
      <c r="AJ21" s="41"/>
      <c r="AK21" s="41"/>
      <c r="AL21" s="41"/>
      <c r="AM21" s="41"/>
      <c r="AN21" s="30">
        <f>Juni!AT21</f>
        <v>0</v>
      </c>
      <c r="AO21" s="26">
        <f>Juni!AU21</f>
        <v>0</v>
      </c>
      <c r="AP21" s="41"/>
      <c r="AQ21" s="41"/>
      <c r="AR21" s="41"/>
      <c r="AS21" s="41"/>
      <c r="AT21" s="41"/>
      <c r="AU21" s="41"/>
      <c r="AV21" s="41"/>
      <c r="AW21" s="28">
        <f>Juni!BC21</f>
        <v>0</v>
      </c>
      <c r="AX21" s="28">
        <f>Juni!BD21</f>
        <v>0</v>
      </c>
      <c r="AY21" s="41"/>
      <c r="AZ21" s="41"/>
      <c r="BA21" s="41"/>
      <c r="BB21" s="41"/>
      <c r="BC21" s="41"/>
      <c r="BD21" s="41"/>
      <c r="BE21" s="41"/>
      <c r="BF21" s="30">
        <f>Juni!BL21</f>
        <v>0</v>
      </c>
      <c r="BG21" s="26">
        <f>Juni!BM21</f>
        <v>0</v>
      </c>
      <c r="BH21" s="41"/>
      <c r="BI21" s="41"/>
      <c r="BJ21" s="41"/>
      <c r="BK21" s="41"/>
      <c r="BL21" s="41"/>
      <c r="BM21" s="41"/>
      <c r="BN21" s="41"/>
      <c r="BO21" s="28">
        <f>Juni!BU21</f>
        <v>0</v>
      </c>
      <c r="BP21" s="28">
        <f>Juni!BV21</f>
        <v>0</v>
      </c>
      <c r="BQ21" s="41"/>
      <c r="BR21" s="41"/>
      <c r="BS21" s="41"/>
      <c r="BT21" s="41"/>
      <c r="BU21" s="41"/>
      <c r="BV21" s="41"/>
      <c r="BW21" s="41"/>
      <c r="BX21" s="30">
        <f>Juni!CD21</f>
        <v>0</v>
      </c>
      <c r="BY21" s="26">
        <f>Juni!CE21</f>
        <v>0</v>
      </c>
      <c r="BZ21" s="41"/>
      <c r="CA21" s="41"/>
      <c r="CB21" s="41"/>
      <c r="CC21" s="41"/>
      <c r="CD21" s="41"/>
      <c r="CE21" s="41"/>
      <c r="CF21" s="41"/>
      <c r="CG21" s="28">
        <f>Juni!CM21</f>
        <v>0</v>
      </c>
      <c r="CH21" s="28">
        <f>Juni!CN21</f>
        <v>0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28">
        <f>Juni!DE21</f>
        <v>0</v>
      </c>
      <c r="CZ21" s="28">
        <f>Juni!DF21</f>
        <v>0</v>
      </c>
      <c r="DA21" s="41"/>
      <c r="DB21" s="41"/>
      <c r="DC21" s="41"/>
      <c r="DD21" s="41"/>
      <c r="DE21" s="41"/>
      <c r="DF21" s="41"/>
      <c r="DG21" s="41"/>
      <c r="DH21" s="30">
        <f>Juni!DN21</f>
        <v>0</v>
      </c>
      <c r="DI21" s="26">
        <f>Juni!DO21</f>
        <v>0</v>
      </c>
      <c r="DJ21" s="41"/>
      <c r="DK21" s="41"/>
      <c r="DL21" s="41"/>
      <c r="DM21" s="41"/>
      <c r="DN21" s="41"/>
      <c r="DO21" s="41"/>
      <c r="DP21" s="41"/>
      <c r="DQ21" s="28">
        <f>Juni!DW21</f>
        <v>0</v>
      </c>
      <c r="DR21" s="28">
        <f>Juni!DX21</f>
        <v>0</v>
      </c>
      <c r="DS21" s="41"/>
      <c r="DT21" s="41"/>
      <c r="DU21" s="41"/>
      <c r="DV21" s="41"/>
      <c r="DW21" s="41"/>
      <c r="DX21" s="41"/>
      <c r="DY21" s="41"/>
      <c r="DZ21" s="30">
        <f>Juni!EF21</f>
        <v>0</v>
      </c>
      <c r="EA21" s="26">
        <f>Juni!EG21</f>
        <v>0</v>
      </c>
      <c r="EB21" s="41"/>
      <c r="EC21" s="41"/>
      <c r="ED21" s="41"/>
      <c r="EE21" s="41"/>
      <c r="EF21" s="41"/>
      <c r="EG21" s="41"/>
      <c r="EH21" s="41"/>
      <c r="EI21" s="30">
        <f>Juni!EO21</f>
        <v>0</v>
      </c>
      <c r="EJ21" s="26">
        <f>Juni!EP21</f>
        <v>0</v>
      </c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28"/>
    </row>
    <row r="22" spans="1:156">
      <c r="A22" s="58"/>
      <c r="B22" s="59">
        <v>1</v>
      </c>
      <c r="C22" s="57" t="s">
        <v>43</v>
      </c>
      <c r="D22" s="24">
        <f>Juni!J22</f>
        <v>200</v>
      </c>
      <c r="E22" s="25">
        <f>Juni!K22</f>
        <v>909</v>
      </c>
      <c r="F22" s="26">
        <f t="shared" ref="F22:F32" si="134">SUM(D22:E22)</f>
        <v>1109</v>
      </c>
      <c r="G22" s="48">
        <v>34</v>
      </c>
      <c r="H22" s="46">
        <v>159</v>
      </c>
      <c r="I22" s="26">
        <f t="shared" ref="I22:I32" si="135">SUM(G22:H22)</f>
        <v>193</v>
      </c>
      <c r="J22" s="26">
        <f t="shared" ref="J22:K22" si="136">SUM(D22+G22)</f>
        <v>234</v>
      </c>
      <c r="K22" s="26">
        <f t="shared" si="136"/>
        <v>1068</v>
      </c>
      <c r="L22" s="27">
        <f t="shared" ref="L22:L32" si="137">SUM(J22:K22)</f>
        <v>1302</v>
      </c>
      <c r="M22" s="28">
        <f>Juni!S22</f>
        <v>96</v>
      </c>
      <c r="N22" s="28">
        <f>Juni!T22</f>
        <v>550</v>
      </c>
      <c r="O22" s="26">
        <f t="shared" ref="O22:O32" si="138">SUM(M22:N22)</f>
        <v>646</v>
      </c>
      <c r="P22" s="25">
        <v>17</v>
      </c>
      <c r="Q22" s="25">
        <v>91</v>
      </c>
      <c r="R22" s="26">
        <f t="shared" ref="R22:R24" si="139">SUM(P22:Q22)</f>
        <v>108</v>
      </c>
      <c r="S22" s="26">
        <f t="shared" ref="S22:T22" si="140">SUM(M22+P22)</f>
        <v>113</v>
      </c>
      <c r="T22" s="26">
        <f t="shared" si="140"/>
        <v>641</v>
      </c>
      <c r="U22" s="27">
        <f t="shared" ref="U22:U32" si="141">SUM(S22:T22)</f>
        <v>754</v>
      </c>
      <c r="V22" s="28">
        <f>Juni!AB22</f>
        <v>243</v>
      </c>
      <c r="W22" s="28">
        <f>Juni!AC22</f>
        <v>818</v>
      </c>
      <c r="X22" s="26">
        <f t="shared" ref="X22:X32" si="142">SUM(V22:W22)</f>
        <v>1061</v>
      </c>
      <c r="Y22" s="48">
        <v>42</v>
      </c>
      <c r="Z22" s="46">
        <v>166</v>
      </c>
      <c r="AA22" s="26">
        <f t="shared" ref="AA22:AA32" si="143">SUM(Y22:Z22)</f>
        <v>208</v>
      </c>
      <c r="AB22" s="26">
        <f t="shared" ref="AB22:AC22" si="144">SUM(V22+Y22)</f>
        <v>285</v>
      </c>
      <c r="AC22" s="26">
        <f t="shared" si="144"/>
        <v>984</v>
      </c>
      <c r="AD22" s="27">
        <f t="shared" ref="AD22:AD32" si="145">SUM(AB22:AC22)</f>
        <v>1269</v>
      </c>
      <c r="AE22" s="28">
        <f>Juni!AK22</f>
        <v>260</v>
      </c>
      <c r="AF22" s="26">
        <f>Juni!AL22</f>
        <v>734</v>
      </c>
      <c r="AG22" s="26">
        <f t="shared" ref="AG22:AG32" si="146">SUM(AE22:AF22)</f>
        <v>994</v>
      </c>
      <c r="AH22" s="25">
        <v>56</v>
      </c>
      <c r="AI22" s="25">
        <v>140</v>
      </c>
      <c r="AJ22" s="26">
        <f t="shared" ref="AJ22:AJ32" si="147">SUM(AH22:AI22)</f>
        <v>196</v>
      </c>
      <c r="AK22" s="26">
        <f t="shared" ref="AK22:AL22" si="148">SUM(AE22+AH22)</f>
        <v>316</v>
      </c>
      <c r="AL22" s="26">
        <f t="shared" si="148"/>
        <v>874</v>
      </c>
      <c r="AM22" s="27">
        <f t="shared" ref="AM22:AM32" si="149">SUM(AK22:AL22)</f>
        <v>1190</v>
      </c>
      <c r="AN22" s="30">
        <f>Juni!AT22</f>
        <v>330</v>
      </c>
      <c r="AO22" s="26">
        <f>Juni!AU22</f>
        <v>1285</v>
      </c>
      <c r="AP22" s="26">
        <f t="shared" ref="AP22:AP32" si="150">SUM(AN22:AO22)</f>
        <v>1615</v>
      </c>
      <c r="AQ22" s="25">
        <v>61</v>
      </c>
      <c r="AR22" s="25">
        <v>214</v>
      </c>
      <c r="AS22" s="26">
        <f t="shared" ref="AS22:AS32" si="151">SUM(AQ22:AR22)</f>
        <v>275</v>
      </c>
      <c r="AT22" s="26">
        <f t="shared" ref="AT22:AU22" si="152">SUM(AN22+AQ22)</f>
        <v>391</v>
      </c>
      <c r="AU22" s="26">
        <f t="shared" si="152"/>
        <v>1499</v>
      </c>
      <c r="AV22" s="27">
        <f t="shared" ref="AV22:AV32" si="153">SUM(AT22:AU22)</f>
        <v>1890</v>
      </c>
      <c r="AW22" s="28">
        <f>Juni!BC22</f>
        <v>540</v>
      </c>
      <c r="AX22" s="28">
        <f>Juni!BD22</f>
        <v>1512</v>
      </c>
      <c r="AY22" s="26">
        <f t="shared" ref="AY22:AY32" si="154">SUM(AW22:AX22)</f>
        <v>2052</v>
      </c>
      <c r="AZ22" s="25">
        <v>94</v>
      </c>
      <c r="BA22" s="25">
        <v>260</v>
      </c>
      <c r="BB22" s="26">
        <f t="shared" ref="BB22:BB32" si="155">SUM(AZ22:BA22)</f>
        <v>354</v>
      </c>
      <c r="BC22" s="26">
        <f t="shared" ref="BC22:BD22" si="156">SUM(AW22+AZ22)</f>
        <v>634</v>
      </c>
      <c r="BD22" s="26">
        <f t="shared" si="156"/>
        <v>1772</v>
      </c>
      <c r="BE22" s="27">
        <f t="shared" ref="BE22:BE32" si="157">SUM(BC22:BD22)</f>
        <v>2406</v>
      </c>
      <c r="BF22" s="30">
        <f>Juni!BL22</f>
        <v>77</v>
      </c>
      <c r="BG22" s="26">
        <f>Juni!BM22</f>
        <v>455</v>
      </c>
      <c r="BH22" s="26">
        <f t="shared" ref="BH22:BH32" si="158">SUM(BF22:BG22)</f>
        <v>532</v>
      </c>
      <c r="BI22" s="48">
        <v>19</v>
      </c>
      <c r="BJ22" s="46">
        <v>98</v>
      </c>
      <c r="BK22" s="26">
        <f t="shared" ref="BK22:BK25" si="159">SUM(BI22:BJ22)</f>
        <v>117</v>
      </c>
      <c r="BL22" s="26">
        <f t="shared" ref="BL22:BM22" si="160">SUM(BF22+BI22)</f>
        <v>96</v>
      </c>
      <c r="BM22" s="26">
        <f t="shared" si="160"/>
        <v>553</v>
      </c>
      <c r="BN22" s="27">
        <f t="shared" ref="BN22:BN32" si="161">SUM(BL22:BM22)</f>
        <v>649</v>
      </c>
      <c r="BO22" s="28">
        <f>Juni!BU22</f>
        <v>141</v>
      </c>
      <c r="BP22" s="28">
        <f>Juni!BV22</f>
        <v>365</v>
      </c>
      <c r="BQ22" s="26">
        <f t="shared" ref="BQ22:BQ32" si="162">SUM(BO22:BP22)</f>
        <v>506</v>
      </c>
      <c r="BR22" s="26"/>
      <c r="BS22" s="26"/>
      <c r="BT22" s="26">
        <f t="shared" ref="BT22:BT32" si="163">SUM(BR22:BS22)</f>
        <v>0</v>
      </c>
      <c r="BU22" s="26">
        <f t="shared" ref="BU22:BV22" si="164">SUM(BO22+BR22)</f>
        <v>141</v>
      </c>
      <c r="BV22" s="26">
        <f t="shared" si="164"/>
        <v>365</v>
      </c>
      <c r="BW22" s="27">
        <f t="shared" ref="BW22:BW32" si="165">SUM(BU22:BV22)</f>
        <v>506</v>
      </c>
      <c r="BX22" s="30">
        <f>Juni!CD22</f>
        <v>112</v>
      </c>
      <c r="BY22" s="26">
        <f>Juni!CE22</f>
        <v>362</v>
      </c>
      <c r="BZ22" s="26">
        <f t="shared" ref="BZ22:BZ32" si="166">SUM(BX22:BY22)</f>
        <v>474</v>
      </c>
      <c r="CA22" s="25">
        <v>39</v>
      </c>
      <c r="CB22" s="25">
        <v>90</v>
      </c>
      <c r="CC22" s="26">
        <f t="shared" ref="CC22:CC32" si="167">SUM(CA22:CB22)</f>
        <v>129</v>
      </c>
      <c r="CD22" s="26">
        <f t="shared" ref="CD22:CE22" si="168">SUM(BX22+CA22)</f>
        <v>151</v>
      </c>
      <c r="CE22" s="26">
        <f t="shared" si="168"/>
        <v>452</v>
      </c>
      <c r="CF22" s="27">
        <f t="shared" ref="CF22:CF32" si="169">SUM(CD22:CE22)</f>
        <v>603</v>
      </c>
      <c r="CG22" s="28">
        <f>Juni!CM22</f>
        <v>213</v>
      </c>
      <c r="CH22" s="28">
        <f>Juni!CN22</f>
        <v>767</v>
      </c>
      <c r="CI22" s="26">
        <f t="shared" ref="CI22:CI32" si="170">SUM(CG22:CH22)</f>
        <v>980</v>
      </c>
      <c r="CJ22" s="25">
        <v>36</v>
      </c>
      <c r="CK22" s="25">
        <v>100</v>
      </c>
      <c r="CL22" s="26">
        <f t="shared" ref="CL22:CL32" si="171">SUM(CJ22:CK22)</f>
        <v>136</v>
      </c>
      <c r="CM22" s="26">
        <f t="shared" ref="CM22:CN22" si="172">SUM(CG22+CJ22)</f>
        <v>249</v>
      </c>
      <c r="CN22" s="26">
        <f t="shared" si="172"/>
        <v>867</v>
      </c>
      <c r="CO22" s="27">
        <f t="shared" ref="CO22:CO32" si="173">SUM(CM22:CN22)</f>
        <v>1116</v>
      </c>
      <c r="CP22" s="31">
        <f ca="1">IFERROR(__xludf.DUMMYFUNCTION("""COMPUTED_VALUE"""),377)</f>
        <v>377</v>
      </c>
      <c r="CQ22" s="32">
        <f ca="1">IFERROR(__xludf.DUMMYFUNCTION("""COMPUTED_VALUE"""),1235)</f>
        <v>1235</v>
      </c>
      <c r="CR22" s="32">
        <f ca="1">IFERROR(__xludf.DUMMYFUNCTION("""COMPUTED_VALUE"""),1612)</f>
        <v>1612</v>
      </c>
      <c r="CS22" s="33">
        <f ca="1">IFERROR(__xludf.DUMMYFUNCTION("""COMPUTED_VALUE"""),64)</f>
        <v>64</v>
      </c>
      <c r="CT22" s="33">
        <f ca="1">IFERROR(__xludf.DUMMYFUNCTION("""COMPUTED_VALUE"""),193)</f>
        <v>193</v>
      </c>
      <c r="CU22" s="33">
        <f ca="1">IFERROR(__xludf.DUMMYFUNCTION("""COMPUTED_VALUE"""),257)</f>
        <v>257</v>
      </c>
      <c r="CV22" s="32">
        <f ca="1">IFERROR(__xludf.DUMMYFUNCTION("""COMPUTED_VALUE"""),441)</f>
        <v>441</v>
      </c>
      <c r="CW22" s="32">
        <f ca="1">IFERROR(__xludf.DUMMYFUNCTION("""COMPUTED_VALUE"""),1428)</f>
        <v>1428</v>
      </c>
      <c r="CX22" s="34">
        <f ca="1">IFERROR(__xludf.DUMMYFUNCTION("""COMPUTED_VALUE"""),1869)</f>
        <v>1869</v>
      </c>
      <c r="CY22" s="28">
        <f>Juni!DE22</f>
        <v>171</v>
      </c>
      <c r="CZ22" s="28">
        <f>Juni!DF22</f>
        <v>663</v>
      </c>
      <c r="DA22" s="26">
        <f t="shared" ref="DA22:DA32" si="174">SUM(CY22:CZ22)</f>
        <v>834</v>
      </c>
      <c r="DB22" s="25">
        <v>29</v>
      </c>
      <c r="DC22" s="25">
        <v>109</v>
      </c>
      <c r="DD22" s="26">
        <f t="shared" ref="DD22:DD32" si="175">SUM(DB22:DC22)</f>
        <v>138</v>
      </c>
      <c r="DE22" s="26">
        <f t="shared" ref="DE22:DF22" si="176">SUM(CY22+DB22)</f>
        <v>200</v>
      </c>
      <c r="DF22" s="26">
        <f t="shared" si="176"/>
        <v>772</v>
      </c>
      <c r="DG22" s="27">
        <f t="shared" ref="DG22:DG32" si="177">SUM(DE22:DF22)</f>
        <v>972</v>
      </c>
      <c r="DH22" s="30">
        <f>Juni!DN22</f>
        <v>365</v>
      </c>
      <c r="DI22" s="26">
        <f>Juni!DO22</f>
        <v>1293</v>
      </c>
      <c r="DJ22" s="26">
        <f t="shared" ref="DJ22:DJ32" si="178">SUM(DH22:DI22)</f>
        <v>1658</v>
      </c>
      <c r="DK22" s="64">
        <v>77</v>
      </c>
      <c r="DL22" s="65">
        <v>259</v>
      </c>
      <c r="DM22" s="26">
        <f t="shared" ref="DM22:DM32" si="179">SUM(DK22:DL22)</f>
        <v>336</v>
      </c>
      <c r="DN22" s="26">
        <f t="shared" ref="DN22:DO22" si="180">SUM(DH22+DK22)</f>
        <v>442</v>
      </c>
      <c r="DO22" s="26">
        <f t="shared" si="180"/>
        <v>1552</v>
      </c>
      <c r="DP22" s="27">
        <f t="shared" ref="DP22:DP32" si="181">SUM(DN22:DO22)</f>
        <v>1994</v>
      </c>
      <c r="DQ22" s="28">
        <f>Juni!DW22</f>
        <v>610</v>
      </c>
      <c r="DR22" s="28">
        <f>Juni!DX22</f>
        <v>1367</v>
      </c>
      <c r="DS22" s="26">
        <f t="shared" ref="DS22:DS32" si="182">SUM(DQ22:DR22)</f>
        <v>1977</v>
      </c>
      <c r="DT22" s="48">
        <v>65</v>
      </c>
      <c r="DU22" s="46">
        <v>260</v>
      </c>
      <c r="DV22" s="26">
        <f t="shared" ref="DV22:DV32" si="183">SUM(DT22:DU22)</f>
        <v>325</v>
      </c>
      <c r="DW22" s="26">
        <f t="shared" ref="DW22:DX22" si="184">SUM(DQ22+DT22)</f>
        <v>675</v>
      </c>
      <c r="DX22" s="26">
        <f t="shared" si="184"/>
        <v>1627</v>
      </c>
      <c r="DY22" s="27">
        <f t="shared" ref="DY22:DY32" si="185">SUM(DW22:DX22)</f>
        <v>2302</v>
      </c>
      <c r="DZ22" s="30">
        <f>Juni!EF22</f>
        <v>332</v>
      </c>
      <c r="EA22" s="26">
        <f>Juni!EG22</f>
        <v>1058</v>
      </c>
      <c r="EB22" s="26">
        <f t="shared" ref="EB22:EB32" si="186">SUM(DZ22:EA22)</f>
        <v>1390</v>
      </c>
      <c r="EC22" s="25">
        <v>49</v>
      </c>
      <c r="ED22" s="25">
        <v>179</v>
      </c>
      <c r="EE22" s="26">
        <f t="shared" ref="EE22:EE32" si="187">SUM(EC22:ED22)</f>
        <v>228</v>
      </c>
      <c r="EF22" s="26">
        <f t="shared" ref="EF22:EG22" si="188">SUM(DZ22+EC22)</f>
        <v>381</v>
      </c>
      <c r="EG22" s="26">
        <f t="shared" si="188"/>
        <v>1237</v>
      </c>
      <c r="EH22" s="27">
        <f t="shared" ref="EH22:EH32" si="189">SUM(EF22:EG22)</f>
        <v>1618</v>
      </c>
      <c r="EI22" s="30">
        <f>Juni!EO22</f>
        <v>178</v>
      </c>
      <c r="EJ22" s="26">
        <f>Juni!EP22</f>
        <v>390</v>
      </c>
      <c r="EK22" s="26">
        <f t="shared" ref="EK22:EK32" si="190">SUM(EI22:EJ22)</f>
        <v>568</v>
      </c>
      <c r="EL22" s="25">
        <v>32</v>
      </c>
      <c r="EM22" s="25">
        <v>125</v>
      </c>
      <c r="EN22" s="26">
        <f t="shared" ref="EN22:EN32" si="191">SUM(EL22:EM22)</f>
        <v>157</v>
      </c>
      <c r="EO22" s="26">
        <f t="shared" ref="EO22:EP22" si="192">SUM(EI22+EL22)</f>
        <v>210</v>
      </c>
      <c r="EP22" s="26">
        <f t="shared" si="192"/>
        <v>515</v>
      </c>
      <c r="EQ22" s="27">
        <f t="shared" ref="EQ22:EQ32" si="193">SUM(EO22:EP22)</f>
        <v>725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24">
        <f>Juni!J23</f>
        <v>48</v>
      </c>
      <c r="E23" s="25">
        <f>Juni!K23</f>
        <v>129</v>
      </c>
      <c r="F23" s="26">
        <f t="shared" si="134"/>
        <v>177</v>
      </c>
      <c r="G23" s="68">
        <v>8</v>
      </c>
      <c r="H23" s="59">
        <v>24</v>
      </c>
      <c r="I23" s="26">
        <f t="shared" si="135"/>
        <v>32</v>
      </c>
      <c r="J23" s="26">
        <f t="shared" ref="J23:K23" si="194">SUM(D23+G23)</f>
        <v>56</v>
      </c>
      <c r="K23" s="26">
        <f t="shared" si="194"/>
        <v>153</v>
      </c>
      <c r="L23" s="27">
        <f t="shared" si="137"/>
        <v>209</v>
      </c>
      <c r="M23" s="28">
        <f>Juni!S23</f>
        <v>50</v>
      </c>
      <c r="N23" s="28">
        <f>Juni!T23</f>
        <v>133</v>
      </c>
      <c r="O23" s="26">
        <f t="shared" si="138"/>
        <v>183</v>
      </c>
      <c r="P23" s="25">
        <v>13</v>
      </c>
      <c r="Q23" s="25">
        <v>23</v>
      </c>
      <c r="R23" s="26">
        <f t="shared" si="139"/>
        <v>36</v>
      </c>
      <c r="S23" s="26">
        <f t="shared" ref="S23:T23" si="195">SUM(M23+P23)</f>
        <v>63</v>
      </c>
      <c r="T23" s="26">
        <f t="shared" si="195"/>
        <v>156</v>
      </c>
      <c r="U23" s="27">
        <f t="shared" si="141"/>
        <v>219</v>
      </c>
      <c r="V23" s="28">
        <f>Juni!AB23</f>
        <v>128</v>
      </c>
      <c r="W23" s="28">
        <f>Juni!AC23</f>
        <v>304</v>
      </c>
      <c r="X23" s="26">
        <f t="shared" si="142"/>
        <v>432</v>
      </c>
      <c r="Y23" s="68">
        <v>18</v>
      </c>
      <c r="Z23" s="59">
        <v>66</v>
      </c>
      <c r="AA23" s="26">
        <f t="shared" si="143"/>
        <v>84</v>
      </c>
      <c r="AB23" s="26">
        <f t="shared" ref="AB23:AC23" si="196">SUM(V23+Y23)</f>
        <v>146</v>
      </c>
      <c r="AC23" s="26">
        <f t="shared" si="196"/>
        <v>370</v>
      </c>
      <c r="AD23" s="27">
        <f t="shared" si="145"/>
        <v>516</v>
      </c>
      <c r="AE23" s="28">
        <f>Juni!AK23</f>
        <v>127</v>
      </c>
      <c r="AF23" s="26">
        <f>Juni!AL23</f>
        <v>410</v>
      </c>
      <c r="AG23" s="26">
        <f t="shared" si="146"/>
        <v>537</v>
      </c>
      <c r="AH23" s="25">
        <v>24</v>
      </c>
      <c r="AI23" s="25">
        <v>93</v>
      </c>
      <c r="AJ23" s="26">
        <f t="shared" si="147"/>
        <v>117</v>
      </c>
      <c r="AK23" s="26">
        <f t="shared" ref="AK23:AL23" si="197">SUM(AE23+AH23)</f>
        <v>151</v>
      </c>
      <c r="AL23" s="26">
        <f t="shared" si="197"/>
        <v>503</v>
      </c>
      <c r="AM23" s="27">
        <f t="shared" si="149"/>
        <v>654</v>
      </c>
      <c r="AN23" s="30">
        <f>Juni!AT23</f>
        <v>153</v>
      </c>
      <c r="AO23" s="26">
        <f>Juni!AU23</f>
        <v>435</v>
      </c>
      <c r="AP23" s="26">
        <f t="shared" si="150"/>
        <v>588</v>
      </c>
      <c r="AQ23" s="25">
        <v>28</v>
      </c>
      <c r="AR23" s="25">
        <v>77</v>
      </c>
      <c r="AS23" s="26">
        <f t="shared" si="151"/>
        <v>105</v>
      </c>
      <c r="AT23" s="26">
        <f t="shared" ref="AT23:AU23" si="198">SUM(AN23+AQ23)</f>
        <v>181</v>
      </c>
      <c r="AU23" s="26">
        <f t="shared" si="198"/>
        <v>512</v>
      </c>
      <c r="AV23" s="27">
        <f t="shared" si="153"/>
        <v>693</v>
      </c>
      <c r="AW23" s="28">
        <f>Juni!BC23</f>
        <v>320</v>
      </c>
      <c r="AX23" s="28">
        <f>Juni!BD23</f>
        <v>718</v>
      </c>
      <c r="AY23" s="26">
        <f t="shared" si="154"/>
        <v>1038</v>
      </c>
      <c r="AZ23" s="25">
        <v>46</v>
      </c>
      <c r="BA23" s="25">
        <v>112</v>
      </c>
      <c r="BB23" s="26">
        <f t="shared" si="155"/>
        <v>158</v>
      </c>
      <c r="BC23" s="26">
        <f t="shared" ref="BC23:BD23" si="199">SUM(AW23+AZ23)</f>
        <v>366</v>
      </c>
      <c r="BD23" s="26">
        <f t="shared" si="199"/>
        <v>830</v>
      </c>
      <c r="BE23" s="27">
        <f t="shared" si="157"/>
        <v>1196</v>
      </c>
      <c r="BF23" s="30">
        <f>Juni!BL23</f>
        <v>20</v>
      </c>
      <c r="BG23" s="26">
        <f>Juni!BM23</f>
        <v>105</v>
      </c>
      <c r="BH23" s="26">
        <f t="shared" si="158"/>
        <v>125</v>
      </c>
      <c r="BI23" s="48">
        <v>6</v>
      </c>
      <c r="BJ23" s="46">
        <v>34</v>
      </c>
      <c r="BK23" s="26">
        <f t="shared" si="159"/>
        <v>40</v>
      </c>
      <c r="BL23" s="26">
        <f t="shared" ref="BL23:BM23" si="200">SUM(BF23+BI23)</f>
        <v>26</v>
      </c>
      <c r="BM23" s="26">
        <f t="shared" si="200"/>
        <v>139</v>
      </c>
      <c r="BN23" s="27">
        <f t="shared" si="161"/>
        <v>165</v>
      </c>
      <c r="BO23" s="28">
        <f>Juni!BU23</f>
        <v>51</v>
      </c>
      <c r="BP23" s="28">
        <f>Juni!BV23</f>
        <v>109</v>
      </c>
      <c r="BQ23" s="26">
        <f t="shared" si="162"/>
        <v>160</v>
      </c>
      <c r="BR23" s="26"/>
      <c r="BS23" s="26"/>
      <c r="BT23" s="26">
        <f t="shared" si="163"/>
        <v>0</v>
      </c>
      <c r="BU23" s="26">
        <f t="shared" ref="BU23:BV23" si="201">SUM(BO23+BR23)</f>
        <v>51</v>
      </c>
      <c r="BV23" s="26">
        <f t="shared" si="201"/>
        <v>109</v>
      </c>
      <c r="BW23" s="27">
        <f t="shared" si="165"/>
        <v>160</v>
      </c>
      <c r="BX23" s="30">
        <f>Juni!CD23</f>
        <v>106</v>
      </c>
      <c r="BY23" s="26">
        <f>Juni!CE23</f>
        <v>271</v>
      </c>
      <c r="BZ23" s="26">
        <f t="shared" si="166"/>
        <v>377</v>
      </c>
      <c r="CA23" s="25">
        <v>28</v>
      </c>
      <c r="CB23" s="25">
        <v>65</v>
      </c>
      <c r="CC23" s="26">
        <f t="shared" si="167"/>
        <v>93</v>
      </c>
      <c r="CD23" s="26">
        <f t="shared" ref="CD23:CE23" si="202">SUM(BX23+CA23)</f>
        <v>134</v>
      </c>
      <c r="CE23" s="26">
        <f t="shared" si="202"/>
        <v>336</v>
      </c>
      <c r="CF23" s="27">
        <f t="shared" si="169"/>
        <v>470</v>
      </c>
      <c r="CG23" s="28">
        <f>Juni!CM23</f>
        <v>155</v>
      </c>
      <c r="CH23" s="28">
        <f>Juni!CN23</f>
        <v>612</v>
      </c>
      <c r="CI23" s="26">
        <f t="shared" si="170"/>
        <v>767</v>
      </c>
      <c r="CJ23" s="25">
        <v>32</v>
      </c>
      <c r="CK23" s="25">
        <v>42</v>
      </c>
      <c r="CL23" s="26">
        <f t="shared" si="171"/>
        <v>74</v>
      </c>
      <c r="CM23" s="26">
        <f t="shared" ref="CM23:CN23" si="203">SUM(CG23+CJ23)</f>
        <v>187</v>
      </c>
      <c r="CN23" s="26">
        <f t="shared" si="203"/>
        <v>654</v>
      </c>
      <c r="CO23" s="27">
        <f t="shared" si="173"/>
        <v>841</v>
      </c>
      <c r="CP23" s="31">
        <f ca="1">IFERROR(__xludf.DUMMYFUNCTION("""COMPUTED_VALUE"""),103)</f>
        <v>103</v>
      </c>
      <c r="CQ23" s="32">
        <f ca="1">IFERROR(__xludf.DUMMYFUNCTION("""COMPUTED_VALUE"""),240)</f>
        <v>240</v>
      </c>
      <c r="CR23" s="32">
        <f ca="1">IFERROR(__xludf.DUMMYFUNCTION("""COMPUTED_VALUE"""),343)</f>
        <v>343</v>
      </c>
      <c r="CS23" s="33">
        <f ca="1">IFERROR(__xludf.DUMMYFUNCTION("""COMPUTED_VALUE"""),18)</f>
        <v>18</v>
      </c>
      <c r="CT23" s="33">
        <f ca="1">IFERROR(__xludf.DUMMYFUNCTION("""COMPUTED_VALUE"""),37)</f>
        <v>37</v>
      </c>
      <c r="CU23" s="33">
        <f ca="1">IFERROR(__xludf.DUMMYFUNCTION("""COMPUTED_VALUE"""),55)</f>
        <v>55</v>
      </c>
      <c r="CV23" s="32">
        <f ca="1">IFERROR(__xludf.DUMMYFUNCTION("""COMPUTED_VALUE"""),121)</f>
        <v>121</v>
      </c>
      <c r="CW23" s="32">
        <f ca="1">IFERROR(__xludf.DUMMYFUNCTION("""COMPUTED_VALUE"""),277)</f>
        <v>277</v>
      </c>
      <c r="CX23" s="34">
        <f ca="1">IFERROR(__xludf.DUMMYFUNCTION("""COMPUTED_VALUE"""),398)</f>
        <v>398</v>
      </c>
      <c r="CY23" s="28">
        <f>Juni!DE23</f>
        <v>33</v>
      </c>
      <c r="CZ23" s="28">
        <f>Juni!DF23</f>
        <v>103</v>
      </c>
      <c r="DA23" s="26">
        <f t="shared" si="174"/>
        <v>136</v>
      </c>
      <c r="DB23" s="25">
        <v>7</v>
      </c>
      <c r="DC23" s="25">
        <v>15</v>
      </c>
      <c r="DD23" s="26">
        <f t="shared" si="175"/>
        <v>22</v>
      </c>
      <c r="DE23" s="26">
        <f t="shared" ref="DE23:DF23" si="204">SUM(CY23+DB23)</f>
        <v>40</v>
      </c>
      <c r="DF23" s="26">
        <f t="shared" si="204"/>
        <v>118</v>
      </c>
      <c r="DG23" s="27">
        <f t="shared" si="177"/>
        <v>158</v>
      </c>
      <c r="DH23" s="30">
        <f>Juni!DN23</f>
        <v>181</v>
      </c>
      <c r="DI23" s="26">
        <f>Juni!DO23</f>
        <v>492</v>
      </c>
      <c r="DJ23" s="26">
        <f t="shared" si="178"/>
        <v>673</v>
      </c>
      <c r="DK23" s="66">
        <v>36</v>
      </c>
      <c r="DL23" s="67">
        <v>80</v>
      </c>
      <c r="DM23" s="26">
        <f t="shared" si="179"/>
        <v>116</v>
      </c>
      <c r="DN23" s="26">
        <f t="shared" ref="DN23:DO23" si="205">SUM(DH23+DK23)</f>
        <v>217</v>
      </c>
      <c r="DO23" s="26">
        <f t="shared" si="205"/>
        <v>572</v>
      </c>
      <c r="DP23" s="27">
        <f t="shared" si="181"/>
        <v>789</v>
      </c>
      <c r="DQ23" s="28">
        <f>Juni!DW23</f>
        <v>155</v>
      </c>
      <c r="DR23" s="28">
        <f>Juni!DX23</f>
        <v>353</v>
      </c>
      <c r="DS23" s="26">
        <f t="shared" si="182"/>
        <v>508</v>
      </c>
      <c r="DT23" s="68">
        <v>35</v>
      </c>
      <c r="DU23" s="59">
        <v>152</v>
      </c>
      <c r="DV23" s="26">
        <f t="shared" si="183"/>
        <v>187</v>
      </c>
      <c r="DW23" s="26">
        <f t="shared" ref="DW23:DX23" si="206">SUM(DQ23+DT23)</f>
        <v>190</v>
      </c>
      <c r="DX23" s="26">
        <f t="shared" si="206"/>
        <v>505</v>
      </c>
      <c r="DY23" s="27">
        <f t="shared" si="185"/>
        <v>695</v>
      </c>
      <c r="DZ23" s="30">
        <f>Juni!EF23</f>
        <v>128</v>
      </c>
      <c r="EA23" s="26">
        <f>Juni!EG23</f>
        <v>317</v>
      </c>
      <c r="EB23" s="26">
        <f t="shared" si="186"/>
        <v>445</v>
      </c>
      <c r="EC23" s="25">
        <v>20</v>
      </c>
      <c r="ED23" s="25">
        <v>50</v>
      </c>
      <c r="EE23" s="26">
        <f t="shared" si="187"/>
        <v>70</v>
      </c>
      <c r="EF23" s="26">
        <f t="shared" ref="EF23:EG23" si="207">SUM(DZ23+EC23)</f>
        <v>148</v>
      </c>
      <c r="EG23" s="26">
        <f t="shared" si="207"/>
        <v>367</v>
      </c>
      <c r="EH23" s="27">
        <f t="shared" si="189"/>
        <v>515</v>
      </c>
      <c r="EI23" s="30">
        <f>Juni!EO23</f>
        <v>105</v>
      </c>
      <c r="EJ23" s="26">
        <f>Juni!EP23</f>
        <v>167</v>
      </c>
      <c r="EK23" s="26">
        <f t="shared" si="190"/>
        <v>272</v>
      </c>
      <c r="EL23" s="25">
        <v>16</v>
      </c>
      <c r="EM23" s="25">
        <v>39</v>
      </c>
      <c r="EN23" s="26">
        <f t="shared" si="191"/>
        <v>55</v>
      </c>
      <c r="EO23" s="26">
        <f t="shared" ref="EO23:EP23" si="208">SUM(EI23+EL23)</f>
        <v>121</v>
      </c>
      <c r="EP23" s="26">
        <f t="shared" si="208"/>
        <v>206</v>
      </c>
      <c r="EQ23" s="27">
        <f t="shared" si="193"/>
        <v>327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24">
        <f>Juni!J24</f>
        <v>0</v>
      </c>
      <c r="E24" s="25">
        <f>Juni!K24</f>
        <v>0</v>
      </c>
      <c r="F24" s="26">
        <f t="shared" si="134"/>
        <v>0</v>
      </c>
      <c r="G24" s="68">
        <v>0</v>
      </c>
      <c r="H24" s="59">
        <v>0</v>
      </c>
      <c r="I24" s="26">
        <f t="shared" si="135"/>
        <v>0</v>
      </c>
      <c r="J24" s="26">
        <f t="shared" ref="J24:K24" si="209">SUM(D24+G24)</f>
        <v>0</v>
      </c>
      <c r="K24" s="26">
        <f t="shared" si="209"/>
        <v>0</v>
      </c>
      <c r="L24" s="27">
        <f t="shared" si="137"/>
        <v>0</v>
      </c>
      <c r="M24" s="28">
        <f>Juni!S24</f>
        <v>28</v>
      </c>
      <c r="N24" s="28">
        <f>Juni!T24</f>
        <v>68</v>
      </c>
      <c r="O24" s="26">
        <f t="shared" si="138"/>
        <v>96</v>
      </c>
      <c r="P24" s="25">
        <v>3</v>
      </c>
      <c r="Q24" s="25">
        <v>2</v>
      </c>
      <c r="R24" s="26">
        <f t="shared" si="139"/>
        <v>5</v>
      </c>
      <c r="S24" s="26">
        <f t="shared" ref="S24:T24" si="210">SUM(M24+P24)</f>
        <v>31</v>
      </c>
      <c r="T24" s="26">
        <f t="shared" si="210"/>
        <v>70</v>
      </c>
      <c r="U24" s="27">
        <f t="shared" si="141"/>
        <v>101</v>
      </c>
      <c r="V24" s="28">
        <f>Juni!AB24</f>
        <v>3</v>
      </c>
      <c r="W24" s="28">
        <f>Juni!AC24</f>
        <v>2</v>
      </c>
      <c r="X24" s="26">
        <f t="shared" si="142"/>
        <v>5</v>
      </c>
      <c r="Y24" s="68">
        <v>0</v>
      </c>
      <c r="Z24" s="59">
        <v>0</v>
      </c>
      <c r="AA24" s="26">
        <f t="shared" si="143"/>
        <v>0</v>
      </c>
      <c r="AB24" s="26">
        <f t="shared" ref="AB24:AC24" si="211">SUM(V24+Y24)</f>
        <v>3</v>
      </c>
      <c r="AC24" s="26">
        <f t="shared" si="211"/>
        <v>2</v>
      </c>
      <c r="AD24" s="27">
        <f t="shared" si="145"/>
        <v>5</v>
      </c>
      <c r="AE24" s="28">
        <f>Juni!AK24</f>
        <v>64</v>
      </c>
      <c r="AF24" s="26">
        <f>Juni!AL24</f>
        <v>228</v>
      </c>
      <c r="AG24" s="26">
        <f t="shared" si="146"/>
        <v>292</v>
      </c>
      <c r="AH24" s="25">
        <v>11</v>
      </c>
      <c r="AI24" s="25">
        <v>49</v>
      </c>
      <c r="AJ24" s="26">
        <f t="shared" si="147"/>
        <v>60</v>
      </c>
      <c r="AK24" s="26">
        <f t="shared" ref="AK24:AL24" si="212">SUM(AE24+AH24)</f>
        <v>75</v>
      </c>
      <c r="AL24" s="26">
        <f t="shared" si="212"/>
        <v>277</v>
      </c>
      <c r="AM24" s="27">
        <f t="shared" si="149"/>
        <v>352</v>
      </c>
      <c r="AN24" s="30">
        <f>Juni!AT24</f>
        <v>139</v>
      </c>
      <c r="AO24" s="26">
        <f>Juni!AU24</f>
        <v>365</v>
      </c>
      <c r="AP24" s="26">
        <f t="shared" si="150"/>
        <v>504</v>
      </c>
      <c r="AQ24" s="25">
        <v>26</v>
      </c>
      <c r="AR24" s="25">
        <v>58</v>
      </c>
      <c r="AS24" s="26">
        <f t="shared" si="151"/>
        <v>84</v>
      </c>
      <c r="AT24" s="26">
        <f t="shared" ref="AT24:AU24" si="213">SUM(AN24+AQ24)</f>
        <v>165</v>
      </c>
      <c r="AU24" s="26">
        <f t="shared" si="213"/>
        <v>423</v>
      </c>
      <c r="AV24" s="27">
        <f t="shared" si="153"/>
        <v>588</v>
      </c>
      <c r="AW24" s="28">
        <f>Juni!BC24</f>
        <v>49</v>
      </c>
      <c r="AX24" s="28">
        <f>Juni!BD24</f>
        <v>75</v>
      </c>
      <c r="AY24" s="26">
        <f t="shared" si="154"/>
        <v>124</v>
      </c>
      <c r="AZ24" s="25">
        <v>4</v>
      </c>
      <c r="BA24" s="25">
        <v>7</v>
      </c>
      <c r="BB24" s="26">
        <f t="shared" si="155"/>
        <v>11</v>
      </c>
      <c r="BC24" s="26">
        <f t="shared" ref="BC24:BD24" si="214">SUM(AW24+AZ24)</f>
        <v>53</v>
      </c>
      <c r="BD24" s="26">
        <f t="shared" si="214"/>
        <v>82</v>
      </c>
      <c r="BE24" s="27">
        <f t="shared" si="157"/>
        <v>135</v>
      </c>
      <c r="BF24" s="30">
        <f>Juni!BL24</f>
        <v>5</v>
      </c>
      <c r="BG24" s="26">
        <f>Juni!BM24</f>
        <v>27</v>
      </c>
      <c r="BH24" s="26">
        <f t="shared" si="158"/>
        <v>32</v>
      </c>
      <c r="BI24" s="48">
        <v>0</v>
      </c>
      <c r="BJ24" s="46">
        <v>9</v>
      </c>
      <c r="BK24" s="26">
        <f t="shared" si="159"/>
        <v>9</v>
      </c>
      <c r="BL24" s="26">
        <f t="shared" ref="BL24:BM24" si="215">SUM(BF24+BI24)</f>
        <v>5</v>
      </c>
      <c r="BM24" s="26">
        <f t="shared" si="215"/>
        <v>36</v>
      </c>
      <c r="BN24" s="27">
        <f t="shared" si="161"/>
        <v>41</v>
      </c>
      <c r="BO24" s="28">
        <f>Juni!BU24</f>
        <v>15</v>
      </c>
      <c r="BP24" s="28">
        <f>Juni!BV24</f>
        <v>44</v>
      </c>
      <c r="BQ24" s="26">
        <f t="shared" si="162"/>
        <v>59</v>
      </c>
      <c r="BR24" s="26"/>
      <c r="BS24" s="26"/>
      <c r="BT24" s="26">
        <f t="shared" si="163"/>
        <v>0</v>
      </c>
      <c r="BU24" s="26">
        <f t="shared" ref="BU24:BV24" si="216">SUM(BO24+BR24)</f>
        <v>15</v>
      </c>
      <c r="BV24" s="26">
        <f t="shared" si="216"/>
        <v>44</v>
      </c>
      <c r="BW24" s="27">
        <f t="shared" si="165"/>
        <v>59</v>
      </c>
      <c r="BX24" s="30">
        <f>Juni!CD24</f>
        <v>28</v>
      </c>
      <c r="BY24" s="26">
        <f>Juni!CE24</f>
        <v>45</v>
      </c>
      <c r="BZ24" s="26">
        <f t="shared" si="166"/>
        <v>73</v>
      </c>
      <c r="CA24" s="25">
        <v>4</v>
      </c>
      <c r="CB24" s="25">
        <v>4</v>
      </c>
      <c r="CC24" s="26">
        <f t="shared" si="167"/>
        <v>8</v>
      </c>
      <c r="CD24" s="26">
        <f t="shared" ref="CD24:CE24" si="217">SUM(BX24+CA24)</f>
        <v>32</v>
      </c>
      <c r="CE24" s="26">
        <f t="shared" si="217"/>
        <v>49</v>
      </c>
      <c r="CF24" s="27">
        <f t="shared" si="169"/>
        <v>81</v>
      </c>
      <c r="CG24" s="28">
        <f>Juni!CM24</f>
        <v>69</v>
      </c>
      <c r="CH24" s="28">
        <f>Juni!CN24</f>
        <v>168</v>
      </c>
      <c r="CI24" s="26">
        <f t="shared" si="170"/>
        <v>237</v>
      </c>
      <c r="CJ24" s="25">
        <v>7</v>
      </c>
      <c r="CK24" s="25">
        <v>11</v>
      </c>
      <c r="CL24" s="26">
        <f t="shared" si="171"/>
        <v>18</v>
      </c>
      <c r="CM24" s="26">
        <f t="shared" ref="CM24:CN24" si="218">SUM(CG24+CJ24)</f>
        <v>76</v>
      </c>
      <c r="CN24" s="26">
        <f t="shared" si="218"/>
        <v>179</v>
      </c>
      <c r="CO24" s="27">
        <f t="shared" si="173"/>
        <v>255</v>
      </c>
      <c r="CP24" s="31">
        <f ca="1">IFERROR(__xludf.DUMMYFUNCTION("""COMPUTED_VALUE"""),37)</f>
        <v>37</v>
      </c>
      <c r="CQ24" s="32">
        <f ca="1">IFERROR(__xludf.DUMMYFUNCTION("""COMPUTED_VALUE"""),75)</f>
        <v>75</v>
      </c>
      <c r="CR24" s="32">
        <f ca="1">IFERROR(__xludf.DUMMYFUNCTION("""COMPUTED_VALUE"""),112)</f>
        <v>112</v>
      </c>
      <c r="CS24" s="33">
        <f ca="1">IFERROR(__xludf.DUMMYFUNCTION("""COMPUTED_VALUE"""),5)</f>
        <v>5</v>
      </c>
      <c r="CT24" s="33">
        <f ca="1">IFERROR(__xludf.DUMMYFUNCTION("""COMPUTED_VALUE"""),10)</f>
        <v>10</v>
      </c>
      <c r="CU24" s="33">
        <f ca="1">IFERROR(__xludf.DUMMYFUNCTION("""COMPUTED_VALUE"""),15)</f>
        <v>15</v>
      </c>
      <c r="CV24" s="32">
        <f ca="1">IFERROR(__xludf.DUMMYFUNCTION("""COMPUTED_VALUE"""),42)</f>
        <v>42</v>
      </c>
      <c r="CW24" s="32">
        <f ca="1">IFERROR(__xludf.DUMMYFUNCTION("""COMPUTED_VALUE"""),85)</f>
        <v>85</v>
      </c>
      <c r="CX24" s="34">
        <f ca="1">IFERROR(__xludf.DUMMYFUNCTION("""COMPUTED_VALUE"""),127)</f>
        <v>127</v>
      </c>
      <c r="CY24" s="28">
        <f>Juni!DE24</f>
        <v>5</v>
      </c>
      <c r="CZ24" s="28">
        <f>Juni!DF24</f>
        <v>19</v>
      </c>
      <c r="DA24" s="26">
        <f t="shared" si="174"/>
        <v>24</v>
      </c>
      <c r="DB24" s="25">
        <v>2</v>
      </c>
      <c r="DC24" s="26"/>
      <c r="DD24" s="26">
        <f t="shared" si="175"/>
        <v>2</v>
      </c>
      <c r="DE24" s="26">
        <f t="shared" ref="DE24:DF24" si="219">SUM(CY24+DB24)</f>
        <v>7</v>
      </c>
      <c r="DF24" s="26">
        <f t="shared" si="219"/>
        <v>19</v>
      </c>
      <c r="DG24" s="27">
        <f t="shared" si="177"/>
        <v>26</v>
      </c>
      <c r="DH24" s="30">
        <f>Juni!DN24</f>
        <v>133</v>
      </c>
      <c r="DI24" s="26">
        <f>Juni!DO24</f>
        <v>345</v>
      </c>
      <c r="DJ24" s="26">
        <f t="shared" si="178"/>
        <v>478</v>
      </c>
      <c r="DK24" s="66">
        <v>29</v>
      </c>
      <c r="DL24" s="67">
        <v>50</v>
      </c>
      <c r="DM24" s="26">
        <f t="shared" si="179"/>
        <v>79</v>
      </c>
      <c r="DN24" s="26">
        <f t="shared" ref="DN24:DO24" si="220">SUM(DH24+DK24)</f>
        <v>162</v>
      </c>
      <c r="DO24" s="26">
        <f t="shared" si="220"/>
        <v>395</v>
      </c>
      <c r="DP24" s="27">
        <f t="shared" si="181"/>
        <v>557</v>
      </c>
      <c r="DQ24" s="28">
        <f>Juni!DW24</f>
        <v>66</v>
      </c>
      <c r="DR24" s="28">
        <f>Juni!DX24</f>
        <v>127</v>
      </c>
      <c r="DS24" s="26">
        <f t="shared" si="182"/>
        <v>193</v>
      </c>
      <c r="DT24" s="68">
        <v>1</v>
      </c>
      <c r="DU24" s="59">
        <v>11</v>
      </c>
      <c r="DV24" s="26">
        <f t="shared" si="183"/>
        <v>12</v>
      </c>
      <c r="DW24" s="26">
        <f t="shared" ref="DW24:DX24" si="221">SUM(DQ24+DT24)</f>
        <v>67</v>
      </c>
      <c r="DX24" s="26">
        <f t="shared" si="221"/>
        <v>138</v>
      </c>
      <c r="DY24" s="27">
        <f t="shared" si="185"/>
        <v>205</v>
      </c>
      <c r="DZ24" s="30">
        <f>Juni!EF24</f>
        <v>128</v>
      </c>
      <c r="EA24" s="26">
        <f>Juni!EG24</f>
        <v>317</v>
      </c>
      <c r="EB24" s="26">
        <f t="shared" si="186"/>
        <v>445</v>
      </c>
      <c r="EC24" s="25">
        <v>20</v>
      </c>
      <c r="ED24" s="25">
        <v>50</v>
      </c>
      <c r="EE24" s="26">
        <f t="shared" si="187"/>
        <v>70</v>
      </c>
      <c r="EF24" s="26">
        <f t="shared" ref="EF24:EG24" si="222">SUM(DZ24+EC24)</f>
        <v>148</v>
      </c>
      <c r="EG24" s="26">
        <f t="shared" si="222"/>
        <v>367</v>
      </c>
      <c r="EH24" s="27">
        <f t="shared" si="189"/>
        <v>515</v>
      </c>
      <c r="EI24" s="30">
        <f>Juni!EO24</f>
        <v>80</v>
      </c>
      <c r="EJ24" s="26">
        <f>Juni!EP24</f>
        <v>139</v>
      </c>
      <c r="EK24" s="26">
        <f t="shared" si="190"/>
        <v>219</v>
      </c>
      <c r="EL24" s="25">
        <v>15</v>
      </c>
      <c r="EM24" s="25">
        <v>33</v>
      </c>
      <c r="EN24" s="26">
        <f t="shared" si="191"/>
        <v>48</v>
      </c>
      <c r="EO24" s="26">
        <f t="shared" ref="EO24:EP24" si="223">SUM(EI24+EL24)</f>
        <v>95</v>
      </c>
      <c r="EP24" s="26">
        <f t="shared" si="223"/>
        <v>172</v>
      </c>
      <c r="EQ24" s="27">
        <f t="shared" si="193"/>
        <v>267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24">
        <f>Juni!J25</f>
        <v>0</v>
      </c>
      <c r="E25" s="25">
        <f>Juni!K25</f>
        <v>0</v>
      </c>
      <c r="F25" s="26">
        <f t="shared" si="134"/>
        <v>0</v>
      </c>
      <c r="G25" s="68">
        <v>0</v>
      </c>
      <c r="H25" s="59">
        <v>0</v>
      </c>
      <c r="I25" s="26">
        <f t="shared" si="135"/>
        <v>0</v>
      </c>
      <c r="J25" s="26">
        <f t="shared" ref="J25:K25" si="224">SUM(D25+G25)</f>
        <v>0</v>
      </c>
      <c r="K25" s="26">
        <f t="shared" si="224"/>
        <v>0</v>
      </c>
      <c r="L25" s="27">
        <f t="shared" si="137"/>
        <v>0</v>
      </c>
      <c r="M25" s="28">
        <f>Juni!S25</f>
        <v>0</v>
      </c>
      <c r="N25" s="28">
        <f>Juni!T25</f>
        <v>2</v>
      </c>
      <c r="O25" s="26">
        <f t="shared" si="138"/>
        <v>2</v>
      </c>
      <c r="P25" s="25">
        <v>0</v>
      </c>
      <c r="Q25" s="25">
        <v>0</v>
      </c>
      <c r="R25" s="25">
        <v>0</v>
      </c>
      <c r="S25" s="26">
        <f t="shared" ref="S25:T25" si="225">SUM(M25+P25)</f>
        <v>0</v>
      </c>
      <c r="T25" s="26">
        <f t="shared" si="225"/>
        <v>2</v>
      </c>
      <c r="U25" s="27">
        <f t="shared" si="141"/>
        <v>2</v>
      </c>
      <c r="V25" s="28">
        <f>Juni!AB25</f>
        <v>1</v>
      </c>
      <c r="W25" s="28">
        <f>Juni!AC25</f>
        <v>2</v>
      </c>
      <c r="X25" s="26">
        <f t="shared" si="142"/>
        <v>3</v>
      </c>
      <c r="Y25" s="68">
        <v>0</v>
      </c>
      <c r="Z25" s="59">
        <v>0</v>
      </c>
      <c r="AA25" s="26">
        <f t="shared" si="143"/>
        <v>0</v>
      </c>
      <c r="AB25" s="26">
        <f t="shared" ref="AB25:AC25" si="226">SUM(V25+Y25)</f>
        <v>1</v>
      </c>
      <c r="AC25" s="26">
        <f t="shared" si="226"/>
        <v>2</v>
      </c>
      <c r="AD25" s="27">
        <f t="shared" si="145"/>
        <v>3</v>
      </c>
      <c r="AE25" s="28">
        <f>Juni!AK25</f>
        <v>52</v>
      </c>
      <c r="AF25" s="26">
        <f>Juni!AL25</f>
        <v>145</v>
      </c>
      <c r="AG25" s="26">
        <f t="shared" si="146"/>
        <v>197</v>
      </c>
      <c r="AH25" s="25">
        <v>6</v>
      </c>
      <c r="AI25" s="25">
        <v>26</v>
      </c>
      <c r="AJ25" s="26">
        <f t="shared" si="147"/>
        <v>32</v>
      </c>
      <c r="AK25" s="26">
        <f t="shared" ref="AK25:AL25" si="227">SUM(AE25+AH25)</f>
        <v>58</v>
      </c>
      <c r="AL25" s="26">
        <f t="shared" si="227"/>
        <v>171</v>
      </c>
      <c r="AM25" s="27">
        <f t="shared" si="149"/>
        <v>229</v>
      </c>
      <c r="AN25" s="30">
        <f>Juni!AT25</f>
        <v>51</v>
      </c>
      <c r="AO25" s="26">
        <f>Juni!AU25</f>
        <v>116</v>
      </c>
      <c r="AP25" s="26">
        <f t="shared" si="150"/>
        <v>167</v>
      </c>
      <c r="AQ25" s="25">
        <v>12</v>
      </c>
      <c r="AR25" s="25">
        <v>23</v>
      </c>
      <c r="AS25" s="26">
        <f t="shared" si="151"/>
        <v>35</v>
      </c>
      <c r="AT25" s="26">
        <f t="shared" ref="AT25:AU25" si="228">SUM(AN25+AQ25)</f>
        <v>63</v>
      </c>
      <c r="AU25" s="26">
        <f t="shared" si="228"/>
        <v>139</v>
      </c>
      <c r="AV25" s="27">
        <f t="shared" si="153"/>
        <v>202</v>
      </c>
      <c r="AW25" s="28">
        <f>Juni!BC25</f>
        <v>0</v>
      </c>
      <c r="AX25" s="28">
        <f>Juni!BD25</f>
        <v>0</v>
      </c>
      <c r="AY25" s="26">
        <f t="shared" si="154"/>
        <v>0</v>
      </c>
      <c r="AZ25" s="25">
        <v>0</v>
      </c>
      <c r="BA25" s="25">
        <v>0</v>
      </c>
      <c r="BB25" s="26">
        <f t="shared" si="155"/>
        <v>0</v>
      </c>
      <c r="BC25" s="26">
        <f t="shared" ref="BC25:BD25" si="229">SUM(AW25+AZ25)</f>
        <v>0</v>
      </c>
      <c r="BD25" s="26">
        <f t="shared" si="229"/>
        <v>0</v>
      </c>
      <c r="BE25" s="27">
        <f t="shared" si="157"/>
        <v>0</v>
      </c>
      <c r="BF25" s="30">
        <f>Juni!BL25</f>
        <v>0</v>
      </c>
      <c r="BG25" s="26">
        <f>Juni!BM25</f>
        <v>0</v>
      </c>
      <c r="BH25" s="26">
        <f t="shared" si="158"/>
        <v>0</v>
      </c>
      <c r="BI25" s="48">
        <v>0</v>
      </c>
      <c r="BJ25" s="46">
        <v>0</v>
      </c>
      <c r="BK25" s="26">
        <f t="shared" si="159"/>
        <v>0</v>
      </c>
      <c r="BL25" s="26">
        <f t="shared" ref="BL25:BM25" si="230">SUM(BF25+BI25)</f>
        <v>0</v>
      </c>
      <c r="BM25" s="26">
        <f t="shared" si="230"/>
        <v>0</v>
      </c>
      <c r="BN25" s="27">
        <f t="shared" si="161"/>
        <v>0</v>
      </c>
      <c r="BO25" s="28">
        <f>Juni!BU25</f>
        <v>12</v>
      </c>
      <c r="BP25" s="28">
        <f>Juni!BV25</f>
        <v>19</v>
      </c>
      <c r="BQ25" s="26">
        <f t="shared" si="162"/>
        <v>31</v>
      </c>
      <c r="BR25" s="26"/>
      <c r="BS25" s="26"/>
      <c r="BT25" s="26">
        <f t="shared" si="163"/>
        <v>0</v>
      </c>
      <c r="BU25" s="26">
        <f t="shared" ref="BU25:BV25" si="231">SUM(BO25+BR25)</f>
        <v>12</v>
      </c>
      <c r="BV25" s="26">
        <f t="shared" si="231"/>
        <v>19</v>
      </c>
      <c r="BW25" s="27">
        <f t="shared" si="165"/>
        <v>31</v>
      </c>
      <c r="BX25" s="30">
        <f>Juni!CD25</f>
        <v>0</v>
      </c>
      <c r="BY25" s="26">
        <f>Juni!CE25</f>
        <v>0</v>
      </c>
      <c r="BZ25" s="26">
        <f t="shared" si="166"/>
        <v>0</v>
      </c>
      <c r="CA25" s="26"/>
      <c r="CB25" s="26"/>
      <c r="CC25" s="26">
        <f t="shared" si="167"/>
        <v>0</v>
      </c>
      <c r="CD25" s="26">
        <f t="shared" ref="CD25:CE25" si="232">SUM(BX25+CA25)</f>
        <v>0</v>
      </c>
      <c r="CE25" s="26">
        <f t="shared" si="232"/>
        <v>0</v>
      </c>
      <c r="CF25" s="27">
        <f t="shared" si="169"/>
        <v>0</v>
      </c>
      <c r="CG25" s="28">
        <f>Juni!CM25</f>
        <v>4</v>
      </c>
      <c r="CH25" s="28">
        <f>Juni!CN25</f>
        <v>8</v>
      </c>
      <c r="CI25" s="26">
        <f t="shared" si="170"/>
        <v>12</v>
      </c>
      <c r="CJ25" s="25">
        <v>0</v>
      </c>
      <c r="CK25" s="25">
        <v>2</v>
      </c>
      <c r="CL25" s="26">
        <f t="shared" si="171"/>
        <v>2</v>
      </c>
      <c r="CM25" s="26">
        <f t="shared" ref="CM25:CN25" si="233">SUM(CG25+CJ25)</f>
        <v>4</v>
      </c>
      <c r="CN25" s="26">
        <f t="shared" si="233"/>
        <v>10</v>
      </c>
      <c r="CO25" s="27">
        <f t="shared" si="173"/>
        <v>14</v>
      </c>
      <c r="CP25" s="31">
        <f ca="1">IFERROR(__xludf.DUMMYFUNCTION("""COMPUTED_VALUE"""),21)</f>
        <v>21</v>
      </c>
      <c r="CQ25" s="32">
        <f ca="1">IFERROR(__xludf.DUMMYFUNCTION("""COMPUTED_VALUE"""),44)</f>
        <v>44</v>
      </c>
      <c r="CR25" s="32">
        <f ca="1">IFERROR(__xludf.DUMMYFUNCTION("""COMPUTED_VALUE"""),65)</f>
        <v>65</v>
      </c>
      <c r="CS25" s="33">
        <f ca="1">IFERROR(__xludf.DUMMYFUNCTION("""COMPUTED_VALUE"""),5)</f>
        <v>5</v>
      </c>
      <c r="CT25" s="33">
        <f ca="1">IFERROR(__xludf.DUMMYFUNCTION("""COMPUTED_VALUE"""),8)</f>
        <v>8</v>
      </c>
      <c r="CU25" s="33">
        <f ca="1">IFERROR(__xludf.DUMMYFUNCTION("""COMPUTED_VALUE"""),13)</f>
        <v>13</v>
      </c>
      <c r="CV25" s="32">
        <f ca="1">IFERROR(__xludf.DUMMYFUNCTION("""COMPUTED_VALUE"""),26)</f>
        <v>26</v>
      </c>
      <c r="CW25" s="32">
        <f ca="1">IFERROR(__xludf.DUMMYFUNCTION("""COMPUTED_VALUE"""),52)</f>
        <v>52</v>
      </c>
      <c r="CX25" s="34">
        <f ca="1">IFERROR(__xludf.DUMMYFUNCTION("""COMPUTED_VALUE"""),78)</f>
        <v>78</v>
      </c>
      <c r="CY25" s="28">
        <f>Juni!DE25</f>
        <v>0</v>
      </c>
      <c r="CZ25" s="28">
        <f>Juni!DF25</f>
        <v>0</v>
      </c>
      <c r="DA25" s="26">
        <f t="shared" si="174"/>
        <v>0</v>
      </c>
      <c r="DB25" s="25">
        <v>0</v>
      </c>
      <c r="DC25" s="25">
        <v>0</v>
      </c>
      <c r="DD25" s="26">
        <f t="shared" si="175"/>
        <v>0</v>
      </c>
      <c r="DE25" s="26">
        <f t="shared" ref="DE25:DF25" si="234">SUM(CY25+DB25)</f>
        <v>0</v>
      </c>
      <c r="DF25" s="26">
        <f t="shared" si="234"/>
        <v>0</v>
      </c>
      <c r="DG25" s="27">
        <f t="shared" si="177"/>
        <v>0</v>
      </c>
      <c r="DH25" s="30">
        <f>Juni!DN25</f>
        <v>19</v>
      </c>
      <c r="DI25" s="26">
        <f>Juni!DO25</f>
        <v>51</v>
      </c>
      <c r="DJ25" s="26">
        <f t="shared" si="178"/>
        <v>70</v>
      </c>
      <c r="DK25" s="66">
        <v>13</v>
      </c>
      <c r="DL25" s="67">
        <v>18</v>
      </c>
      <c r="DM25" s="26">
        <f t="shared" si="179"/>
        <v>31</v>
      </c>
      <c r="DN25" s="26">
        <f t="shared" ref="DN25:DO25" si="235">SUM(DH25+DK25)</f>
        <v>32</v>
      </c>
      <c r="DO25" s="26">
        <f t="shared" si="235"/>
        <v>69</v>
      </c>
      <c r="DP25" s="27">
        <f t="shared" si="181"/>
        <v>101</v>
      </c>
      <c r="DQ25" s="28">
        <f>Juni!DW25</f>
        <v>52</v>
      </c>
      <c r="DR25" s="28">
        <f>Juni!DX25</f>
        <v>104</v>
      </c>
      <c r="DS25" s="26">
        <f t="shared" si="182"/>
        <v>156</v>
      </c>
      <c r="DT25" s="68">
        <v>0</v>
      </c>
      <c r="DU25" s="59">
        <v>1</v>
      </c>
      <c r="DV25" s="26">
        <f t="shared" si="183"/>
        <v>1</v>
      </c>
      <c r="DW25" s="26">
        <f t="shared" ref="DW25:DX25" si="236">SUM(DQ25+DT25)</f>
        <v>52</v>
      </c>
      <c r="DX25" s="26">
        <f t="shared" si="236"/>
        <v>105</v>
      </c>
      <c r="DY25" s="27">
        <f t="shared" si="185"/>
        <v>157</v>
      </c>
      <c r="DZ25" s="30">
        <f>Juni!EF25</f>
        <v>28</v>
      </c>
      <c r="EA25" s="26">
        <f>Juni!EG25</f>
        <v>48</v>
      </c>
      <c r="EB25" s="26">
        <f t="shared" si="186"/>
        <v>76</v>
      </c>
      <c r="EC25" s="25">
        <v>3</v>
      </c>
      <c r="ED25" s="25">
        <v>3</v>
      </c>
      <c r="EE25" s="26">
        <f t="shared" si="187"/>
        <v>6</v>
      </c>
      <c r="EF25" s="26">
        <f t="shared" ref="EF25:EG25" si="237">SUM(DZ25+EC25)</f>
        <v>31</v>
      </c>
      <c r="EG25" s="26">
        <f t="shared" si="237"/>
        <v>51</v>
      </c>
      <c r="EH25" s="27">
        <f t="shared" si="189"/>
        <v>82</v>
      </c>
      <c r="EI25" s="30">
        <f>Juni!EO25</f>
        <v>79</v>
      </c>
      <c r="EJ25" s="26">
        <f>Juni!EP25</f>
        <v>142</v>
      </c>
      <c r="EK25" s="26">
        <f t="shared" si="190"/>
        <v>221</v>
      </c>
      <c r="EL25" s="25">
        <v>15</v>
      </c>
      <c r="EM25" s="25">
        <v>34</v>
      </c>
      <c r="EN25" s="26">
        <f t="shared" si="191"/>
        <v>49</v>
      </c>
      <c r="EO25" s="26">
        <f t="shared" ref="EO25:EP25" si="238">SUM(EI25+EL25)</f>
        <v>94</v>
      </c>
      <c r="EP25" s="26">
        <f t="shared" si="238"/>
        <v>176</v>
      </c>
      <c r="EQ25" s="27">
        <f t="shared" si="193"/>
        <v>270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24">
        <f>Juni!J26</f>
        <v>0</v>
      </c>
      <c r="E26" s="25">
        <f>Juni!K26</f>
        <v>0</v>
      </c>
      <c r="F26" s="26">
        <f t="shared" si="134"/>
        <v>0</v>
      </c>
      <c r="G26" s="68">
        <v>0</v>
      </c>
      <c r="H26" s="59">
        <v>0</v>
      </c>
      <c r="I26" s="26">
        <f t="shared" si="135"/>
        <v>0</v>
      </c>
      <c r="J26" s="26">
        <f t="shared" ref="J26:K26" si="239">SUM(D26+G26)</f>
        <v>0</v>
      </c>
      <c r="K26" s="26">
        <f t="shared" si="239"/>
        <v>0</v>
      </c>
      <c r="L26" s="27">
        <f t="shared" si="137"/>
        <v>0</v>
      </c>
      <c r="M26" s="28">
        <f>Juni!S26</f>
        <v>0</v>
      </c>
      <c r="N26" s="28">
        <f>Juni!T26</f>
        <v>2</v>
      </c>
      <c r="O26" s="26">
        <f t="shared" si="138"/>
        <v>2</v>
      </c>
      <c r="P26" s="25">
        <v>0</v>
      </c>
      <c r="Q26" s="25">
        <v>0</v>
      </c>
      <c r="R26" s="25">
        <v>0</v>
      </c>
      <c r="S26" s="26">
        <f t="shared" ref="S26:T26" si="240">SUM(M26+P26)</f>
        <v>0</v>
      </c>
      <c r="T26" s="26">
        <f t="shared" si="240"/>
        <v>2</v>
      </c>
      <c r="U26" s="27">
        <f t="shared" si="141"/>
        <v>2</v>
      </c>
      <c r="V26" s="28">
        <f>Juni!AB26</f>
        <v>1</v>
      </c>
      <c r="W26" s="28">
        <f>Juni!AC26</f>
        <v>2</v>
      </c>
      <c r="X26" s="26">
        <f t="shared" si="142"/>
        <v>3</v>
      </c>
      <c r="Y26" s="68">
        <v>0</v>
      </c>
      <c r="Z26" s="59">
        <v>0</v>
      </c>
      <c r="AA26" s="26">
        <f t="shared" si="143"/>
        <v>0</v>
      </c>
      <c r="AB26" s="26">
        <f t="shared" ref="AB26:AC26" si="241">SUM(V26+Y26)</f>
        <v>1</v>
      </c>
      <c r="AC26" s="26">
        <f t="shared" si="241"/>
        <v>2</v>
      </c>
      <c r="AD26" s="27">
        <f t="shared" si="145"/>
        <v>3</v>
      </c>
      <c r="AE26" s="28">
        <f>Juni!AK26</f>
        <v>83</v>
      </c>
      <c r="AF26" s="26">
        <f>Juni!AL26</f>
        <v>236</v>
      </c>
      <c r="AG26" s="26">
        <f t="shared" si="146"/>
        <v>319</v>
      </c>
      <c r="AH26" s="25">
        <v>13</v>
      </c>
      <c r="AI26" s="25">
        <v>3</v>
      </c>
      <c r="AJ26" s="26">
        <f t="shared" si="147"/>
        <v>16</v>
      </c>
      <c r="AK26" s="26">
        <f t="shared" ref="AK26:AL26" si="242">SUM(AE26+AH26)</f>
        <v>96</v>
      </c>
      <c r="AL26" s="26">
        <f t="shared" si="242"/>
        <v>239</v>
      </c>
      <c r="AM26" s="27">
        <f t="shared" si="149"/>
        <v>335</v>
      </c>
      <c r="AN26" s="30">
        <f>Juni!AT26</f>
        <v>51</v>
      </c>
      <c r="AO26" s="26">
        <f>Juni!AU26</f>
        <v>116</v>
      </c>
      <c r="AP26" s="26">
        <f t="shared" si="150"/>
        <v>167</v>
      </c>
      <c r="AQ26" s="25">
        <v>12</v>
      </c>
      <c r="AR26" s="25">
        <v>23</v>
      </c>
      <c r="AS26" s="26">
        <f t="shared" si="151"/>
        <v>35</v>
      </c>
      <c r="AT26" s="26">
        <f t="shared" ref="AT26:AU26" si="243">SUM(AN26+AQ26)</f>
        <v>63</v>
      </c>
      <c r="AU26" s="26">
        <f t="shared" si="243"/>
        <v>139</v>
      </c>
      <c r="AV26" s="27">
        <f t="shared" si="153"/>
        <v>202</v>
      </c>
      <c r="AW26" s="28">
        <f>Juni!BC26</f>
        <v>0</v>
      </c>
      <c r="AX26" s="28">
        <f>Juni!BD26</f>
        <v>0</v>
      </c>
      <c r="AY26" s="26">
        <f t="shared" si="154"/>
        <v>0</v>
      </c>
      <c r="AZ26" s="25">
        <v>0</v>
      </c>
      <c r="BA26" s="25">
        <v>0</v>
      </c>
      <c r="BB26" s="26">
        <f t="shared" si="155"/>
        <v>0</v>
      </c>
      <c r="BC26" s="26">
        <f t="shared" ref="BC26:BD26" si="244">SUM(AW26+AZ26)</f>
        <v>0</v>
      </c>
      <c r="BD26" s="26">
        <f t="shared" si="244"/>
        <v>0</v>
      </c>
      <c r="BE26" s="27">
        <f t="shared" si="157"/>
        <v>0</v>
      </c>
      <c r="BF26" s="30">
        <f>Juni!BL26</f>
        <v>0</v>
      </c>
      <c r="BG26" s="26">
        <f>Juni!BM26</f>
        <v>0</v>
      </c>
      <c r="BH26" s="26">
        <f t="shared" si="158"/>
        <v>0</v>
      </c>
      <c r="BI26" s="48">
        <v>0</v>
      </c>
      <c r="BJ26" s="46">
        <v>0</v>
      </c>
      <c r="BK26" s="25">
        <v>0</v>
      </c>
      <c r="BL26" s="26">
        <f t="shared" ref="BL26:BM26" si="245">SUM(BF26+BI26)</f>
        <v>0</v>
      </c>
      <c r="BM26" s="26">
        <f t="shared" si="245"/>
        <v>0</v>
      </c>
      <c r="BN26" s="27">
        <f t="shared" si="161"/>
        <v>0</v>
      </c>
      <c r="BO26" s="28">
        <f>Juni!BU26</f>
        <v>12</v>
      </c>
      <c r="BP26" s="28">
        <f>Juni!BV26</f>
        <v>19</v>
      </c>
      <c r="BQ26" s="26">
        <f t="shared" si="162"/>
        <v>31</v>
      </c>
      <c r="BR26" s="26"/>
      <c r="BS26" s="26"/>
      <c r="BT26" s="26">
        <f t="shared" si="163"/>
        <v>0</v>
      </c>
      <c r="BU26" s="26">
        <f t="shared" ref="BU26:BV26" si="246">SUM(BO26+BR26)</f>
        <v>12</v>
      </c>
      <c r="BV26" s="26">
        <f t="shared" si="246"/>
        <v>19</v>
      </c>
      <c r="BW26" s="27">
        <f t="shared" si="165"/>
        <v>31</v>
      </c>
      <c r="BX26" s="30">
        <f>Juni!CD26</f>
        <v>0</v>
      </c>
      <c r="BY26" s="26">
        <f>Juni!CE26</f>
        <v>0</v>
      </c>
      <c r="BZ26" s="26">
        <f t="shared" si="166"/>
        <v>0</v>
      </c>
      <c r="CA26" s="26"/>
      <c r="CB26" s="26"/>
      <c r="CC26" s="26">
        <f t="shared" si="167"/>
        <v>0</v>
      </c>
      <c r="CD26" s="26">
        <f t="shared" ref="CD26:CE26" si="247">SUM(BX26+CA26)</f>
        <v>0</v>
      </c>
      <c r="CE26" s="26">
        <f t="shared" si="247"/>
        <v>0</v>
      </c>
      <c r="CF26" s="27">
        <f t="shared" si="169"/>
        <v>0</v>
      </c>
      <c r="CG26" s="28">
        <f>Juni!CM26</f>
        <v>4</v>
      </c>
      <c r="CH26" s="28">
        <f>Juni!CN26</f>
        <v>8</v>
      </c>
      <c r="CI26" s="26">
        <f t="shared" si="170"/>
        <v>12</v>
      </c>
      <c r="CJ26" s="25">
        <v>0</v>
      </c>
      <c r="CK26" s="25">
        <v>2</v>
      </c>
      <c r="CL26" s="26">
        <f t="shared" si="171"/>
        <v>2</v>
      </c>
      <c r="CM26" s="26">
        <f t="shared" ref="CM26:CN26" si="248">SUM(CG26+CJ26)</f>
        <v>4</v>
      </c>
      <c r="CN26" s="26">
        <f t="shared" si="248"/>
        <v>10</v>
      </c>
      <c r="CO26" s="27">
        <f t="shared" si="173"/>
        <v>14</v>
      </c>
      <c r="CP26" s="31">
        <f ca="1">IFERROR(__xludf.DUMMYFUNCTION("""COMPUTED_VALUE"""),21)</f>
        <v>21</v>
      </c>
      <c r="CQ26" s="32">
        <f ca="1">IFERROR(__xludf.DUMMYFUNCTION("""COMPUTED_VALUE"""),44)</f>
        <v>44</v>
      </c>
      <c r="CR26" s="32">
        <f ca="1">IFERROR(__xludf.DUMMYFUNCTION("""COMPUTED_VALUE"""),65)</f>
        <v>65</v>
      </c>
      <c r="CS26" s="33">
        <f ca="1">IFERROR(__xludf.DUMMYFUNCTION("""COMPUTED_VALUE"""),5)</f>
        <v>5</v>
      </c>
      <c r="CT26" s="33">
        <f ca="1">IFERROR(__xludf.DUMMYFUNCTION("""COMPUTED_VALUE"""),8)</f>
        <v>8</v>
      </c>
      <c r="CU26" s="33">
        <f ca="1">IFERROR(__xludf.DUMMYFUNCTION("""COMPUTED_VALUE"""),13)</f>
        <v>13</v>
      </c>
      <c r="CV26" s="32">
        <f ca="1">IFERROR(__xludf.DUMMYFUNCTION("""COMPUTED_VALUE"""),26)</f>
        <v>26</v>
      </c>
      <c r="CW26" s="32">
        <f ca="1">IFERROR(__xludf.DUMMYFUNCTION("""COMPUTED_VALUE"""),52)</f>
        <v>52</v>
      </c>
      <c r="CX26" s="34">
        <f ca="1">IFERROR(__xludf.DUMMYFUNCTION("""COMPUTED_VALUE"""),78)</f>
        <v>78</v>
      </c>
      <c r="CY26" s="28">
        <f>Juni!DE26</f>
        <v>0</v>
      </c>
      <c r="CZ26" s="28">
        <f>Juni!DF26</f>
        <v>0</v>
      </c>
      <c r="DA26" s="26">
        <f t="shared" si="174"/>
        <v>0</v>
      </c>
      <c r="DB26" s="25">
        <v>0</v>
      </c>
      <c r="DC26" s="25">
        <v>0</v>
      </c>
      <c r="DD26" s="26">
        <f t="shared" si="175"/>
        <v>0</v>
      </c>
      <c r="DE26" s="26">
        <f t="shared" ref="DE26:DF26" si="249">SUM(CY26+DB26)</f>
        <v>0</v>
      </c>
      <c r="DF26" s="26">
        <f t="shared" si="249"/>
        <v>0</v>
      </c>
      <c r="DG26" s="27">
        <f t="shared" si="177"/>
        <v>0</v>
      </c>
      <c r="DH26" s="30">
        <f>Juni!DN26</f>
        <v>19</v>
      </c>
      <c r="DI26" s="26">
        <f>Juni!DO26</f>
        <v>51</v>
      </c>
      <c r="DJ26" s="26">
        <f t="shared" si="178"/>
        <v>70</v>
      </c>
      <c r="DK26" s="66">
        <v>13</v>
      </c>
      <c r="DL26" s="67">
        <v>18</v>
      </c>
      <c r="DM26" s="26">
        <f t="shared" si="179"/>
        <v>31</v>
      </c>
      <c r="DN26" s="26">
        <f t="shared" ref="DN26:DO26" si="250">SUM(DH26+DK26)</f>
        <v>32</v>
      </c>
      <c r="DO26" s="26">
        <f t="shared" si="250"/>
        <v>69</v>
      </c>
      <c r="DP26" s="27">
        <f t="shared" si="181"/>
        <v>101</v>
      </c>
      <c r="DQ26" s="28">
        <f>Juni!DW26</f>
        <v>52</v>
      </c>
      <c r="DR26" s="28">
        <f>Juni!DX26</f>
        <v>104</v>
      </c>
      <c r="DS26" s="26">
        <f t="shared" si="182"/>
        <v>156</v>
      </c>
      <c r="DT26" s="68">
        <v>0</v>
      </c>
      <c r="DU26" s="59">
        <v>1</v>
      </c>
      <c r="DV26" s="26">
        <f t="shared" si="183"/>
        <v>1</v>
      </c>
      <c r="DW26" s="26">
        <f t="shared" ref="DW26:DX26" si="251">SUM(DQ26+DT26)</f>
        <v>52</v>
      </c>
      <c r="DX26" s="26">
        <f t="shared" si="251"/>
        <v>105</v>
      </c>
      <c r="DY26" s="27">
        <f t="shared" si="185"/>
        <v>157</v>
      </c>
      <c r="DZ26" s="30">
        <f>Juni!EF26</f>
        <v>28</v>
      </c>
      <c r="EA26" s="26">
        <f>Juni!EG26</f>
        <v>48</v>
      </c>
      <c r="EB26" s="26">
        <f t="shared" si="186"/>
        <v>76</v>
      </c>
      <c r="EC26" s="25">
        <v>3</v>
      </c>
      <c r="ED26" s="25">
        <v>3</v>
      </c>
      <c r="EE26" s="26">
        <f t="shared" si="187"/>
        <v>6</v>
      </c>
      <c r="EF26" s="26">
        <f t="shared" ref="EF26:EG26" si="252">SUM(DZ26+EC26)</f>
        <v>31</v>
      </c>
      <c r="EG26" s="26">
        <f t="shared" si="252"/>
        <v>51</v>
      </c>
      <c r="EH26" s="27">
        <f t="shared" si="189"/>
        <v>82</v>
      </c>
      <c r="EI26" s="30">
        <f>Juni!EO26</f>
        <v>79</v>
      </c>
      <c r="EJ26" s="26">
        <f>Juni!EP26</f>
        <v>142</v>
      </c>
      <c r="EK26" s="26">
        <f t="shared" si="190"/>
        <v>221</v>
      </c>
      <c r="EL26" s="25">
        <v>15</v>
      </c>
      <c r="EM26" s="25">
        <v>34</v>
      </c>
      <c r="EN26" s="26">
        <f t="shared" si="191"/>
        <v>49</v>
      </c>
      <c r="EO26" s="26">
        <f t="shared" ref="EO26:EP26" si="253">SUM(EI26+EL26)</f>
        <v>94</v>
      </c>
      <c r="EP26" s="26">
        <f t="shared" si="253"/>
        <v>176</v>
      </c>
      <c r="EQ26" s="27">
        <f t="shared" si="193"/>
        <v>270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24">
        <f>Juni!J27</f>
        <v>0</v>
      </c>
      <c r="E27" s="25">
        <f>Juni!K27</f>
        <v>0</v>
      </c>
      <c r="F27" s="26">
        <f t="shared" si="134"/>
        <v>0</v>
      </c>
      <c r="G27" s="68">
        <v>0</v>
      </c>
      <c r="H27" s="59">
        <v>0</v>
      </c>
      <c r="I27" s="26">
        <f t="shared" si="135"/>
        <v>0</v>
      </c>
      <c r="J27" s="26">
        <f t="shared" ref="J27:K27" si="254">SUM(D27+G27)</f>
        <v>0</v>
      </c>
      <c r="K27" s="26">
        <f t="shared" si="254"/>
        <v>0</v>
      </c>
      <c r="L27" s="27">
        <f t="shared" si="137"/>
        <v>0</v>
      </c>
      <c r="M27" s="28">
        <f>Juni!S27</f>
        <v>0</v>
      </c>
      <c r="N27" s="28">
        <f>Juni!T27</f>
        <v>2</v>
      </c>
      <c r="O27" s="26">
        <f t="shared" si="138"/>
        <v>2</v>
      </c>
      <c r="P27" s="25">
        <v>1</v>
      </c>
      <c r="Q27" s="25">
        <v>0</v>
      </c>
      <c r="R27" s="25">
        <v>0</v>
      </c>
      <c r="S27" s="26">
        <f t="shared" ref="S27:T27" si="255">SUM(M27+P27)</f>
        <v>1</v>
      </c>
      <c r="T27" s="26">
        <f t="shared" si="255"/>
        <v>2</v>
      </c>
      <c r="U27" s="27">
        <f t="shared" si="141"/>
        <v>3</v>
      </c>
      <c r="V27" s="28">
        <f>Juni!AB27</f>
        <v>4</v>
      </c>
      <c r="W27" s="28">
        <f>Juni!AC27</f>
        <v>4</v>
      </c>
      <c r="X27" s="26">
        <f t="shared" si="142"/>
        <v>8</v>
      </c>
      <c r="Y27" s="68">
        <v>0</v>
      </c>
      <c r="Z27" s="59">
        <v>0</v>
      </c>
      <c r="AA27" s="26">
        <f t="shared" si="143"/>
        <v>0</v>
      </c>
      <c r="AB27" s="26">
        <f t="shared" ref="AB27:AC27" si="256">SUM(V27+Y27)</f>
        <v>4</v>
      </c>
      <c r="AC27" s="26">
        <f t="shared" si="256"/>
        <v>4</v>
      </c>
      <c r="AD27" s="27">
        <f t="shared" si="145"/>
        <v>8</v>
      </c>
      <c r="AE27" s="28">
        <f>Juni!AK27</f>
        <v>79</v>
      </c>
      <c r="AF27" s="26">
        <f>Juni!AL27</f>
        <v>229</v>
      </c>
      <c r="AG27" s="26">
        <f t="shared" si="146"/>
        <v>308</v>
      </c>
      <c r="AH27" s="25">
        <v>11</v>
      </c>
      <c r="AI27" s="25">
        <v>19</v>
      </c>
      <c r="AJ27" s="26">
        <f t="shared" si="147"/>
        <v>30</v>
      </c>
      <c r="AK27" s="26">
        <f t="shared" ref="AK27:AL27" si="257">SUM(AE27+AH27)</f>
        <v>90</v>
      </c>
      <c r="AL27" s="26">
        <f t="shared" si="257"/>
        <v>248</v>
      </c>
      <c r="AM27" s="27">
        <f t="shared" si="149"/>
        <v>338</v>
      </c>
      <c r="AN27" s="30">
        <f>Juni!AT27</f>
        <v>10</v>
      </c>
      <c r="AO27" s="26">
        <f>Juni!AU27</f>
        <v>12</v>
      </c>
      <c r="AP27" s="26">
        <f t="shared" si="150"/>
        <v>22</v>
      </c>
      <c r="AQ27" s="25">
        <v>2</v>
      </c>
      <c r="AR27" s="25">
        <v>3</v>
      </c>
      <c r="AS27" s="26">
        <f t="shared" si="151"/>
        <v>5</v>
      </c>
      <c r="AT27" s="26">
        <f t="shared" ref="AT27:AU27" si="258">SUM(AN27+AQ27)</f>
        <v>12</v>
      </c>
      <c r="AU27" s="26">
        <f t="shared" si="258"/>
        <v>15</v>
      </c>
      <c r="AV27" s="27">
        <f t="shared" si="153"/>
        <v>27</v>
      </c>
      <c r="AW27" s="28">
        <f>Juni!BC27</f>
        <v>32</v>
      </c>
      <c r="AX27" s="28">
        <f>Juni!BD27</f>
        <v>34</v>
      </c>
      <c r="AY27" s="26">
        <f t="shared" si="154"/>
        <v>66</v>
      </c>
      <c r="AZ27" s="25">
        <v>0</v>
      </c>
      <c r="BA27" s="25">
        <v>0</v>
      </c>
      <c r="BB27" s="26">
        <f t="shared" si="155"/>
        <v>0</v>
      </c>
      <c r="BC27" s="26">
        <f t="shared" ref="BC27:BD27" si="259">SUM(AW27+AZ27)</f>
        <v>32</v>
      </c>
      <c r="BD27" s="26">
        <f t="shared" si="259"/>
        <v>34</v>
      </c>
      <c r="BE27" s="27">
        <f t="shared" si="157"/>
        <v>66</v>
      </c>
      <c r="BF27" s="30">
        <f>Juni!BL27</f>
        <v>0</v>
      </c>
      <c r="BG27" s="26">
        <f>Juni!BM27</f>
        <v>0</v>
      </c>
      <c r="BH27" s="26">
        <f t="shared" si="158"/>
        <v>0</v>
      </c>
      <c r="BI27" s="48">
        <v>0</v>
      </c>
      <c r="BJ27" s="46">
        <v>0</v>
      </c>
      <c r="BK27" s="26">
        <f t="shared" ref="BK27:BK32" si="260">SUM(BI27:BJ27)</f>
        <v>0</v>
      </c>
      <c r="BL27" s="26">
        <f t="shared" ref="BL27:BM27" si="261">SUM(BF27+BI27)</f>
        <v>0</v>
      </c>
      <c r="BM27" s="26">
        <f t="shared" si="261"/>
        <v>0</v>
      </c>
      <c r="BN27" s="27">
        <f t="shared" si="161"/>
        <v>0</v>
      </c>
      <c r="BO27" s="28">
        <f>Juni!BU27</f>
        <v>4</v>
      </c>
      <c r="BP27" s="28">
        <f>Juni!BV27</f>
        <v>4</v>
      </c>
      <c r="BQ27" s="26">
        <f t="shared" si="162"/>
        <v>8</v>
      </c>
      <c r="BR27" s="26"/>
      <c r="BS27" s="26"/>
      <c r="BT27" s="26">
        <f t="shared" si="163"/>
        <v>0</v>
      </c>
      <c r="BU27" s="26">
        <f t="shared" ref="BU27:BV27" si="262">SUM(BO27+BR27)</f>
        <v>4</v>
      </c>
      <c r="BV27" s="26">
        <f t="shared" si="262"/>
        <v>4</v>
      </c>
      <c r="BW27" s="27">
        <f t="shared" si="165"/>
        <v>8</v>
      </c>
      <c r="BX27" s="30">
        <f>Juni!CD27</f>
        <v>11</v>
      </c>
      <c r="BY27" s="26">
        <f>Juni!CE27</f>
        <v>13</v>
      </c>
      <c r="BZ27" s="26">
        <f t="shared" si="166"/>
        <v>24</v>
      </c>
      <c r="CA27" s="26"/>
      <c r="CB27" s="26"/>
      <c r="CC27" s="26">
        <f t="shared" si="167"/>
        <v>0</v>
      </c>
      <c r="CD27" s="26">
        <f t="shared" ref="CD27:CE27" si="263">SUM(BX27+CA27)</f>
        <v>11</v>
      </c>
      <c r="CE27" s="26">
        <f t="shared" si="263"/>
        <v>13</v>
      </c>
      <c r="CF27" s="27">
        <f t="shared" si="169"/>
        <v>24</v>
      </c>
      <c r="CG27" s="28">
        <f>Juni!CM27</f>
        <v>0</v>
      </c>
      <c r="CH27" s="28">
        <f>Juni!CN27</f>
        <v>4</v>
      </c>
      <c r="CI27" s="26">
        <f t="shared" si="170"/>
        <v>4</v>
      </c>
      <c r="CJ27" s="25">
        <v>0</v>
      </c>
      <c r="CK27" s="25">
        <v>3</v>
      </c>
      <c r="CL27" s="26">
        <f t="shared" si="171"/>
        <v>3</v>
      </c>
      <c r="CM27" s="26">
        <f t="shared" ref="CM27:CN27" si="264">SUM(CG27+CJ27)</f>
        <v>0</v>
      </c>
      <c r="CN27" s="26">
        <f t="shared" si="264"/>
        <v>7</v>
      </c>
      <c r="CO27" s="27">
        <f t="shared" si="173"/>
        <v>7</v>
      </c>
      <c r="CP27" s="31">
        <f ca="1">IFERROR(__xludf.DUMMYFUNCTION("""COMPUTED_VALUE"""),57)</f>
        <v>57</v>
      </c>
      <c r="CQ27" s="32">
        <f ca="1">IFERROR(__xludf.DUMMYFUNCTION("""COMPUTED_VALUE"""),89)</f>
        <v>89</v>
      </c>
      <c r="CR27" s="32">
        <f ca="1">IFERROR(__xludf.DUMMYFUNCTION("""COMPUTED_VALUE"""),146)</f>
        <v>146</v>
      </c>
      <c r="CS27" s="33">
        <f ca="1">IFERROR(__xludf.DUMMYFUNCTION("""COMPUTED_VALUE"""),8)</f>
        <v>8</v>
      </c>
      <c r="CT27" s="33">
        <f ca="1">IFERROR(__xludf.DUMMYFUNCTION("""COMPUTED_VALUE"""),13)</f>
        <v>13</v>
      </c>
      <c r="CU27" s="33">
        <f ca="1">IFERROR(__xludf.DUMMYFUNCTION("""COMPUTED_VALUE"""),21)</f>
        <v>21</v>
      </c>
      <c r="CV27" s="32">
        <f ca="1">IFERROR(__xludf.DUMMYFUNCTION("""COMPUTED_VALUE"""),65)</f>
        <v>65</v>
      </c>
      <c r="CW27" s="32">
        <f ca="1">IFERROR(__xludf.DUMMYFUNCTION("""COMPUTED_VALUE"""),102)</f>
        <v>102</v>
      </c>
      <c r="CX27" s="34">
        <f ca="1">IFERROR(__xludf.DUMMYFUNCTION("""COMPUTED_VALUE"""),167)</f>
        <v>167</v>
      </c>
      <c r="CY27" s="28">
        <f>Juni!DE27</f>
        <v>9</v>
      </c>
      <c r="CZ27" s="28">
        <f>Juni!DF27</f>
        <v>10</v>
      </c>
      <c r="DA27" s="26">
        <f t="shared" si="174"/>
        <v>19</v>
      </c>
      <c r="DB27" s="25">
        <v>3</v>
      </c>
      <c r="DC27" s="25">
        <v>1</v>
      </c>
      <c r="DD27" s="26">
        <f t="shared" si="175"/>
        <v>4</v>
      </c>
      <c r="DE27" s="26">
        <f t="shared" ref="DE27:DF27" si="265">SUM(CY27+DB27)</f>
        <v>12</v>
      </c>
      <c r="DF27" s="26">
        <f t="shared" si="265"/>
        <v>11</v>
      </c>
      <c r="DG27" s="27">
        <f t="shared" si="177"/>
        <v>23</v>
      </c>
      <c r="DH27" s="30">
        <f>Juni!DN27</f>
        <v>35</v>
      </c>
      <c r="DI27" s="26">
        <f>Juni!DO27</f>
        <v>49</v>
      </c>
      <c r="DJ27" s="26">
        <f t="shared" si="178"/>
        <v>84</v>
      </c>
      <c r="DK27" s="66">
        <v>10</v>
      </c>
      <c r="DL27" s="67">
        <v>5</v>
      </c>
      <c r="DM27" s="26">
        <f t="shared" si="179"/>
        <v>15</v>
      </c>
      <c r="DN27" s="26">
        <f t="shared" ref="DN27:DO27" si="266">SUM(DH27+DK27)</f>
        <v>45</v>
      </c>
      <c r="DO27" s="26">
        <f t="shared" si="266"/>
        <v>54</v>
      </c>
      <c r="DP27" s="27">
        <f t="shared" si="181"/>
        <v>99</v>
      </c>
      <c r="DQ27" s="28">
        <f>Juni!DW27</f>
        <v>43</v>
      </c>
      <c r="DR27" s="28">
        <f>Juni!DX27</f>
        <v>57</v>
      </c>
      <c r="DS27" s="26">
        <f t="shared" si="182"/>
        <v>100</v>
      </c>
      <c r="DT27" s="68">
        <v>1</v>
      </c>
      <c r="DU27" s="59">
        <v>2</v>
      </c>
      <c r="DV27" s="26">
        <f t="shared" si="183"/>
        <v>3</v>
      </c>
      <c r="DW27" s="26">
        <f t="shared" ref="DW27:DX27" si="267">SUM(DQ27+DT27)</f>
        <v>44</v>
      </c>
      <c r="DX27" s="26">
        <f t="shared" si="267"/>
        <v>59</v>
      </c>
      <c r="DY27" s="27">
        <f t="shared" si="185"/>
        <v>103</v>
      </c>
      <c r="DZ27" s="30">
        <f>Juni!EF27</f>
        <v>10</v>
      </c>
      <c r="EA27" s="26">
        <f>Juni!EG27</f>
        <v>14</v>
      </c>
      <c r="EB27" s="26">
        <f t="shared" si="186"/>
        <v>24</v>
      </c>
      <c r="EC27" s="25">
        <v>2</v>
      </c>
      <c r="ED27" s="25">
        <v>2</v>
      </c>
      <c r="EE27" s="26">
        <f t="shared" si="187"/>
        <v>4</v>
      </c>
      <c r="EF27" s="26">
        <f t="shared" ref="EF27:EG27" si="268">SUM(DZ27+EC27)</f>
        <v>12</v>
      </c>
      <c r="EG27" s="26">
        <f t="shared" si="268"/>
        <v>16</v>
      </c>
      <c r="EH27" s="27">
        <f t="shared" si="189"/>
        <v>28</v>
      </c>
      <c r="EI27" s="30">
        <f>Juni!EO27</f>
        <v>47</v>
      </c>
      <c r="EJ27" s="26">
        <f>Juni!EP27</f>
        <v>54</v>
      </c>
      <c r="EK27" s="26">
        <f t="shared" si="190"/>
        <v>101</v>
      </c>
      <c r="EL27" s="25">
        <v>5</v>
      </c>
      <c r="EM27" s="25">
        <v>13</v>
      </c>
      <c r="EN27" s="26">
        <f t="shared" si="191"/>
        <v>18</v>
      </c>
      <c r="EO27" s="26">
        <f t="shared" ref="EO27:EP27" si="269">SUM(EI27+EL27)</f>
        <v>52</v>
      </c>
      <c r="EP27" s="26">
        <f t="shared" si="269"/>
        <v>67</v>
      </c>
      <c r="EQ27" s="27">
        <f t="shared" si="193"/>
        <v>119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24">
        <f>Juni!J28</f>
        <v>0</v>
      </c>
      <c r="E28" s="25">
        <f>Juni!K28</f>
        <v>0</v>
      </c>
      <c r="F28" s="26">
        <f t="shared" si="134"/>
        <v>0</v>
      </c>
      <c r="G28" s="68">
        <v>0</v>
      </c>
      <c r="H28" s="59">
        <v>0</v>
      </c>
      <c r="I28" s="26">
        <f t="shared" si="135"/>
        <v>0</v>
      </c>
      <c r="J28" s="26">
        <f t="shared" ref="J28:K28" si="270">SUM(D28+G28)</f>
        <v>0</v>
      </c>
      <c r="K28" s="26">
        <f t="shared" si="270"/>
        <v>0</v>
      </c>
      <c r="L28" s="27">
        <f t="shared" si="137"/>
        <v>0</v>
      </c>
      <c r="M28" s="28">
        <f>Juni!S28</f>
        <v>0</v>
      </c>
      <c r="N28" s="28">
        <f>Juni!T28</f>
        <v>0</v>
      </c>
      <c r="O28" s="26">
        <f t="shared" si="138"/>
        <v>0</v>
      </c>
      <c r="P28" s="25">
        <v>1</v>
      </c>
      <c r="Q28" s="25">
        <v>0</v>
      </c>
      <c r="R28" s="26">
        <f t="shared" ref="R28:R32" si="271">SUM(P28:Q28)</f>
        <v>1</v>
      </c>
      <c r="S28" s="26">
        <f t="shared" ref="S28:T28" si="272">SUM(M28+P28)</f>
        <v>1</v>
      </c>
      <c r="T28" s="26">
        <f t="shared" si="272"/>
        <v>0</v>
      </c>
      <c r="U28" s="27">
        <f t="shared" si="141"/>
        <v>1</v>
      </c>
      <c r="V28" s="28">
        <f>Juni!AB28</f>
        <v>4</v>
      </c>
      <c r="W28" s="28">
        <f>Juni!AC28</f>
        <v>4</v>
      </c>
      <c r="X28" s="26">
        <f t="shared" si="142"/>
        <v>8</v>
      </c>
      <c r="Y28" s="68">
        <v>0</v>
      </c>
      <c r="Z28" s="59">
        <v>0</v>
      </c>
      <c r="AA28" s="26">
        <f t="shared" si="143"/>
        <v>0</v>
      </c>
      <c r="AB28" s="26">
        <f t="shared" ref="AB28:AC28" si="273">SUM(V28+Y28)</f>
        <v>4</v>
      </c>
      <c r="AC28" s="26">
        <f t="shared" si="273"/>
        <v>4</v>
      </c>
      <c r="AD28" s="27">
        <f t="shared" si="145"/>
        <v>8</v>
      </c>
      <c r="AE28" s="28">
        <f>Juni!AK28</f>
        <v>79</v>
      </c>
      <c r="AF28" s="26">
        <f>Juni!AL28</f>
        <v>229</v>
      </c>
      <c r="AG28" s="26">
        <f t="shared" si="146"/>
        <v>308</v>
      </c>
      <c r="AH28" s="25">
        <v>11</v>
      </c>
      <c r="AI28" s="25">
        <v>19</v>
      </c>
      <c r="AJ28" s="26">
        <f t="shared" si="147"/>
        <v>30</v>
      </c>
      <c r="AK28" s="26">
        <f t="shared" ref="AK28:AL28" si="274">SUM(AE28+AH28)</f>
        <v>90</v>
      </c>
      <c r="AL28" s="26">
        <f t="shared" si="274"/>
        <v>248</v>
      </c>
      <c r="AM28" s="27">
        <f t="shared" si="149"/>
        <v>338</v>
      </c>
      <c r="AN28" s="30">
        <f>Juni!AT28</f>
        <v>10</v>
      </c>
      <c r="AO28" s="26">
        <f>Juni!AU28</f>
        <v>12</v>
      </c>
      <c r="AP28" s="26">
        <f t="shared" si="150"/>
        <v>22</v>
      </c>
      <c r="AQ28" s="25">
        <v>2</v>
      </c>
      <c r="AR28" s="25">
        <v>3</v>
      </c>
      <c r="AS28" s="26">
        <f t="shared" si="151"/>
        <v>5</v>
      </c>
      <c r="AT28" s="26">
        <f t="shared" ref="AT28:AU28" si="275">SUM(AN28+AQ28)</f>
        <v>12</v>
      </c>
      <c r="AU28" s="26">
        <f t="shared" si="275"/>
        <v>15</v>
      </c>
      <c r="AV28" s="27">
        <f t="shared" si="153"/>
        <v>27</v>
      </c>
      <c r="AW28" s="28">
        <f>Juni!BC28</f>
        <v>0</v>
      </c>
      <c r="AX28" s="28">
        <f>Juni!BD28</f>
        <v>0</v>
      </c>
      <c r="AY28" s="26">
        <f t="shared" si="154"/>
        <v>0</v>
      </c>
      <c r="AZ28" s="25">
        <v>0</v>
      </c>
      <c r="BA28" s="25">
        <v>0</v>
      </c>
      <c r="BB28" s="26">
        <f t="shared" si="155"/>
        <v>0</v>
      </c>
      <c r="BC28" s="26">
        <f t="shared" ref="BC28:BD28" si="276">SUM(AW28+AZ28)</f>
        <v>0</v>
      </c>
      <c r="BD28" s="26">
        <f t="shared" si="276"/>
        <v>0</v>
      </c>
      <c r="BE28" s="27">
        <f t="shared" si="157"/>
        <v>0</v>
      </c>
      <c r="BF28" s="30">
        <f>Juni!BL28</f>
        <v>3</v>
      </c>
      <c r="BG28" s="26">
        <f>Juni!BM28</f>
        <v>5</v>
      </c>
      <c r="BH28" s="26">
        <f t="shared" si="158"/>
        <v>8</v>
      </c>
      <c r="BI28" s="48">
        <v>0</v>
      </c>
      <c r="BJ28" s="46">
        <v>4</v>
      </c>
      <c r="BK28" s="26">
        <f t="shared" si="260"/>
        <v>4</v>
      </c>
      <c r="BL28" s="26">
        <f t="shared" ref="BL28:BM28" si="277">SUM(BF28+BI28)</f>
        <v>3</v>
      </c>
      <c r="BM28" s="26">
        <f t="shared" si="277"/>
        <v>9</v>
      </c>
      <c r="BN28" s="27">
        <f t="shared" si="161"/>
        <v>12</v>
      </c>
      <c r="BO28" s="28">
        <f>Juni!BU28</f>
        <v>3</v>
      </c>
      <c r="BP28" s="28">
        <f>Juni!BV28</f>
        <v>3</v>
      </c>
      <c r="BQ28" s="26">
        <f t="shared" si="162"/>
        <v>6</v>
      </c>
      <c r="BR28" s="26"/>
      <c r="BS28" s="26"/>
      <c r="BT28" s="26">
        <f t="shared" si="163"/>
        <v>0</v>
      </c>
      <c r="BU28" s="26">
        <f t="shared" ref="BU28:BV28" si="278">SUM(BO28+BR28)</f>
        <v>3</v>
      </c>
      <c r="BV28" s="26">
        <f t="shared" si="278"/>
        <v>3</v>
      </c>
      <c r="BW28" s="27">
        <f t="shared" si="165"/>
        <v>6</v>
      </c>
      <c r="BX28" s="30">
        <f>Juni!CD28</f>
        <v>11</v>
      </c>
      <c r="BY28" s="26">
        <f>Juni!CE28</f>
        <v>13</v>
      </c>
      <c r="BZ28" s="26">
        <f t="shared" si="166"/>
        <v>24</v>
      </c>
      <c r="CA28" s="26"/>
      <c r="CB28" s="26"/>
      <c r="CC28" s="26">
        <f t="shared" si="167"/>
        <v>0</v>
      </c>
      <c r="CD28" s="26">
        <f t="shared" ref="CD28:CE28" si="279">SUM(BX28+CA28)</f>
        <v>11</v>
      </c>
      <c r="CE28" s="26">
        <f t="shared" si="279"/>
        <v>13</v>
      </c>
      <c r="CF28" s="27">
        <f t="shared" si="169"/>
        <v>24</v>
      </c>
      <c r="CG28" s="28">
        <f>Juni!CM28</f>
        <v>0</v>
      </c>
      <c r="CH28" s="28">
        <f>Juni!CN28</f>
        <v>4</v>
      </c>
      <c r="CI28" s="26">
        <f t="shared" si="170"/>
        <v>4</v>
      </c>
      <c r="CJ28" s="25">
        <v>0</v>
      </c>
      <c r="CK28" s="25">
        <v>3</v>
      </c>
      <c r="CL28" s="26">
        <f t="shared" si="171"/>
        <v>3</v>
      </c>
      <c r="CM28" s="26">
        <f t="shared" ref="CM28:CN28" si="280">SUM(CG28+CJ28)</f>
        <v>0</v>
      </c>
      <c r="CN28" s="26">
        <f t="shared" si="280"/>
        <v>7</v>
      </c>
      <c r="CO28" s="27">
        <f t="shared" si="173"/>
        <v>7</v>
      </c>
      <c r="CP28" s="31">
        <f ca="1">IFERROR(__xludf.DUMMYFUNCTION("""COMPUTED_VALUE"""),57)</f>
        <v>57</v>
      </c>
      <c r="CQ28" s="32">
        <f ca="1">IFERROR(__xludf.DUMMYFUNCTION("""COMPUTED_VALUE"""),89)</f>
        <v>89</v>
      </c>
      <c r="CR28" s="32">
        <f ca="1">IFERROR(__xludf.DUMMYFUNCTION("""COMPUTED_VALUE"""),146)</f>
        <v>146</v>
      </c>
      <c r="CS28" s="33">
        <f ca="1">IFERROR(__xludf.DUMMYFUNCTION("""COMPUTED_VALUE"""),8)</f>
        <v>8</v>
      </c>
      <c r="CT28" s="33">
        <f ca="1">IFERROR(__xludf.DUMMYFUNCTION("""COMPUTED_VALUE"""),13)</f>
        <v>13</v>
      </c>
      <c r="CU28" s="33">
        <f ca="1">IFERROR(__xludf.DUMMYFUNCTION("""COMPUTED_VALUE"""),21)</f>
        <v>21</v>
      </c>
      <c r="CV28" s="32">
        <f ca="1">IFERROR(__xludf.DUMMYFUNCTION("""COMPUTED_VALUE"""),65)</f>
        <v>65</v>
      </c>
      <c r="CW28" s="32">
        <f ca="1">IFERROR(__xludf.DUMMYFUNCTION("""COMPUTED_VALUE"""),102)</f>
        <v>102</v>
      </c>
      <c r="CX28" s="34">
        <f ca="1">IFERROR(__xludf.DUMMYFUNCTION("""COMPUTED_VALUE"""),167)</f>
        <v>167</v>
      </c>
      <c r="CY28" s="28">
        <f>Juni!DE28</f>
        <v>9</v>
      </c>
      <c r="CZ28" s="28">
        <f>Juni!DF28</f>
        <v>10</v>
      </c>
      <c r="DA28" s="26">
        <f t="shared" si="174"/>
        <v>19</v>
      </c>
      <c r="DB28" s="25">
        <v>1</v>
      </c>
      <c r="DC28" s="25">
        <v>2</v>
      </c>
      <c r="DD28" s="26">
        <f t="shared" si="175"/>
        <v>3</v>
      </c>
      <c r="DE28" s="26">
        <f t="shared" ref="DE28:DF28" si="281">SUM(CY28+DB28)</f>
        <v>10</v>
      </c>
      <c r="DF28" s="26">
        <f t="shared" si="281"/>
        <v>12</v>
      </c>
      <c r="DG28" s="27">
        <f t="shared" si="177"/>
        <v>22</v>
      </c>
      <c r="DH28" s="30">
        <f>Juni!DN28</f>
        <v>41</v>
      </c>
      <c r="DI28" s="26">
        <f>Juni!DO28</f>
        <v>64</v>
      </c>
      <c r="DJ28" s="26">
        <f t="shared" si="178"/>
        <v>105</v>
      </c>
      <c r="DK28" s="66">
        <v>9</v>
      </c>
      <c r="DL28" s="67">
        <v>9</v>
      </c>
      <c r="DM28" s="26">
        <f t="shared" si="179"/>
        <v>18</v>
      </c>
      <c r="DN28" s="26">
        <f t="shared" ref="DN28:DO28" si="282">SUM(DH28+DK28)</f>
        <v>50</v>
      </c>
      <c r="DO28" s="26">
        <f t="shared" si="282"/>
        <v>73</v>
      </c>
      <c r="DP28" s="27">
        <f t="shared" si="181"/>
        <v>123</v>
      </c>
      <c r="DQ28" s="28">
        <f>Juni!DW28</f>
        <v>43</v>
      </c>
      <c r="DR28" s="28">
        <f>Juni!DX28</f>
        <v>57</v>
      </c>
      <c r="DS28" s="26">
        <f t="shared" si="182"/>
        <v>100</v>
      </c>
      <c r="DT28" s="68">
        <v>1</v>
      </c>
      <c r="DU28" s="59">
        <v>2</v>
      </c>
      <c r="DV28" s="26">
        <f t="shared" si="183"/>
        <v>3</v>
      </c>
      <c r="DW28" s="26">
        <f t="shared" ref="DW28:DX28" si="283">SUM(DQ28+DT28)</f>
        <v>44</v>
      </c>
      <c r="DX28" s="26">
        <f t="shared" si="283"/>
        <v>59</v>
      </c>
      <c r="DY28" s="27">
        <f t="shared" si="185"/>
        <v>103</v>
      </c>
      <c r="DZ28" s="30">
        <f>Juni!EF28</f>
        <v>10</v>
      </c>
      <c r="EA28" s="26">
        <f>Juni!EG28</f>
        <v>14</v>
      </c>
      <c r="EB28" s="26">
        <f t="shared" si="186"/>
        <v>24</v>
      </c>
      <c r="EC28" s="25">
        <v>2</v>
      </c>
      <c r="ED28" s="25">
        <v>2</v>
      </c>
      <c r="EE28" s="26">
        <f t="shared" si="187"/>
        <v>4</v>
      </c>
      <c r="EF28" s="26">
        <f t="shared" ref="EF28:EG28" si="284">SUM(DZ28+EC28)</f>
        <v>12</v>
      </c>
      <c r="EG28" s="26">
        <f t="shared" si="284"/>
        <v>16</v>
      </c>
      <c r="EH28" s="27">
        <f t="shared" si="189"/>
        <v>28</v>
      </c>
      <c r="EI28" s="30">
        <f>Juni!EO28</f>
        <v>47</v>
      </c>
      <c r="EJ28" s="26">
        <f>Juni!EP28</f>
        <v>50</v>
      </c>
      <c r="EK28" s="26">
        <f t="shared" si="190"/>
        <v>97</v>
      </c>
      <c r="EL28" s="25">
        <v>5</v>
      </c>
      <c r="EM28" s="25">
        <v>12</v>
      </c>
      <c r="EN28" s="26">
        <f t="shared" si="191"/>
        <v>17</v>
      </c>
      <c r="EO28" s="26">
        <f t="shared" ref="EO28:EP28" si="285">SUM(EI28+EL28)</f>
        <v>52</v>
      </c>
      <c r="EP28" s="26">
        <f t="shared" si="285"/>
        <v>62</v>
      </c>
      <c r="EQ28" s="27">
        <f t="shared" si="193"/>
        <v>114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24">
        <f>Juni!J29</f>
        <v>50</v>
      </c>
      <c r="E29" s="25">
        <f>Juni!K29</f>
        <v>150</v>
      </c>
      <c r="F29" s="26">
        <f t="shared" si="134"/>
        <v>200</v>
      </c>
      <c r="G29" s="68">
        <v>9</v>
      </c>
      <c r="H29" s="59">
        <v>35</v>
      </c>
      <c r="I29" s="26">
        <f t="shared" si="135"/>
        <v>44</v>
      </c>
      <c r="J29" s="26">
        <f t="shared" ref="J29:K29" si="286">SUM(D29+G29)</f>
        <v>59</v>
      </c>
      <c r="K29" s="26">
        <f t="shared" si="286"/>
        <v>185</v>
      </c>
      <c r="L29" s="27">
        <f t="shared" si="137"/>
        <v>244</v>
      </c>
      <c r="M29" s="28">
        <f>Juni!S29</f>
        <v>26</v>
      </c>
      <c r="N29" s="28">
        <f>Juni!T29</f>
        <v>71</v>
      </c>
      <c r="O29" s="26">
        <f t="shared" si="138"/>
        <v>97</v>
      </c>
      <c r="P29" s="25">
        <v>13</v>
      </c>
      <c r="Q29" s="25">
        <v>16</v>
      </c>
      <c r="R29" s="26">
        <f t="shared" si="271"/>
        <v>29</v>
      </c>
      <c r="S29" s="26">
        <f t="shared" ref="S29:T29" si="287">SUM(M29+P29)</f>
        <v>39</v>
      </c>
      <c r="T29" s="26">
        <f t="shared" si="287"/>
        <v>87</v>
      </c>
      <c r="U29" s="27">
        <f t="shared" si="141"/>
        <v>126</v>
      </c>
      <c r="V29" s="28">
        <f>Juni!AB29</f>
        <v>118</v>
      </c>
      <c r="W29" s="28">
        <f>Juni!AC29</f>
        <v>279</v>
      </c>
      <c r="X29" s="26">
        <f t="shared" si="142"/>
        <v>397</v>
      </c>
      <c r="Y29" s="68">
        <v>18</v>
      </c>
      <c r="Z29" s="59">
        <v>63</v>
      </c>
      <c r="AA29" s="26">
        <f t="shared" si="143"/>
        <v>81</v>
      </c>
      <c r="AB29" s="26">
        <f t="shared" ref="AB29:AC29" si="288">SUM(V29+Y29)</f>
        <v>136</v>
      </c>
      <c r="AC29" s="26">
        <f t="shared" si="288"/>
        <v>342</v>
      </c>
      <c r="AD29" s="27">
        <f t="shared" si="145"/>
        <v>478</v>
      </c>
      <c r="AE29" s="28">
        <f>Juni!AK29</f>
        <v>143</v>
      </c>
      <c r="AF29" s="26">
        <f>Juni!AL29</f>
        <v>375</v>
      </c>
      <c r="AG29" s="26">
        <f t="shared" si="146"/>
        <v>518</v>
      </c>
      <c r="AH29" s="25">
        <v>22</v>
      </c>
      <c r="AI29" s="25">
        <v>76</v>
      </c>
      <c r="AJ29" s="26">
        <f t="shared" si="147"/>
        <v>98</v>
      </c>
      <c r="AK29" s="26">
        <f t="shared" ref="AK29:AL29" si="289">SUM(AE29+AH29)</f>
        <v>165</v>
      </c>
      <c r="AL29" s="26">
        <f t="shared" si="289"/>
        <v>451</v>
      </c>
      <c r="AM29" s="27">
        <f t="shared" si="149"/>
        <v>616</v>
      </c>
      <c r="AN29" s="30">
        <f>Juni!AT29</f>
        <v>140</v>
      </c>
      <c r="AO29" s="26">
        <f>Juni!AU29</f>
        <v>388</v>
      </c>
      <c r="AP29" s="26">
        <f t="shared" si="150"/>
        <v>528</v>
      </c>
      <c r="AQ29" s="25">
        <v>25</v>
      </c>
      <c r="AR29" s="25">
        <v>73</v>
      </c>
      <c r="AS29" s="26">
        <f t="shared" si="151"/>
        <v>98</v>
      </c>
      <c r="AT29" s="26">
        <f t="shared" ref="AT29:AU29" si="290">SUM(AN29+AQ29)</f>
        <v>165</v>
      </c>
      <c r="AU29" s="26">
        <f t="shared" si="290"/>
        <v>461</v>
      </c>
      <c r="AV29" s="27">
        <f t="shared" si="153"/>
        <v>626</v>
      </c>
      <c r="AW29" s="28">
        <f>Juni!BC29</f>
        <v>268</v>
      </c>
      <c r="AX29" s="28">
        <f>Juni!BD29</f>
        <v>574</v>
      </c>
      <c r="AY29" s="26">
        <f t="shared" si="154"/>
        <v>842</v>
      </c>
      <c r="AZ29" s="25">
        <v>41</v>
      </c>
      <c r="BA29" s="25">
        <v>88</v>
      </c>
      <c r="BB29" s="26">
        <f t="shared" si="155"/>
        <v>129</v>
      </c>
      <c r="BC29" s="26">
        <f t="shared" ref="BC29:BD29" si="291">SUM(AW29+AZ29)</f>
        <v>309</v>
      </c>
      <c r="BD29" s="26">
        <f t="shared" si="291"/>
        <v>662</v>
      </c>
      <c r="BE29" s="27">
        <f t="shared" si="157"/>
        <v>971</v>
      </c>
      <c r="BF29" s="30">
        <f>Juni!BL29</f>
        <v>15</v>
      </c>
      <c r="BG29" s="26">
        <f>Juni!BM29</f>
        <v>81</v>
      </c>
      <c r="BH29" s="26">
        <f t="shared" si="158"/>
        <v>96</v>
      </c>
      <c r="BI29" s="48">
        <v>6</v>
      </c>
      <c r="BJ29" s="46">
        <v>30</v>
      </c>
      <c r="BK29" s="26">
        <f t="shared" si="260"/>
        <v>36</v>
      </c>
      <c r="BL29" s="26">
        <f t="shared" ref="BL29:BM29" si="292">SUM(BF29+BI29)</f>
        <v>21</v>
      </c>
      <c r="BM29" s="26">
        <f t="shared" si="292"/>
        <v>111</v>
      </c>
      <c r="BN29" s="27">
        <f t="shared" si="161"/>
        <v>132</v>
      </c>
      <c r="BO29" s="28">
        <f>Juni!BU29</f>
        <v>48</v>
      </c>
      <c r="BP29" s="28">
        <f>Juni!BV29</f>
        <v>114</v>
      </c>
      <c r="BQ29" s="26">
        <f t="shared" si="162"/>
        <v>162</v>
      </c>
      <c r="BR29" s="26"/>
      <c r="BS29" s="26"/>
      <c r="BT29" s="26">
        <f t="shared" si="163"/>
        <v>0</v>
      </c>
      <c r="BU29" s="26">
        <f t="shared" ref="BU29:BV29" si="293">SUM(BO29+BR29)</f>
        <v>48</v>
      </c>
      <c r="BV29" s="26">
        <f t="shared" si="293"/>
        <v>114</v>
      </c>
      <c r="BW29" s="27">
        <f t="shared" si="165"/>
        <v>162</v>
      </c>
      <c r="BX29" s="30">
        <f>Juni!CD29</f>
        <v>94</v>
      </c>
      <c r="BY29" s="26">
        <f>Juni!CE29</f>
        <v>223</v>
      </c>
      <c r="BZ29" s="26">
        <f t="shared" si="166"/>
        <v>317</v>
      </c>
      <c r="CA29" s="25">
        <v>17</v>
      </c>
      <c r="CB29" s="25">
        <v>29</v>
      </c>
      <c r="CC29" s="26">
        <f t="shared" si="167"/>
        <v>46</v>
      </c>
      <c r="CD29" s="26">
        <f t="shared" ref="CD29:CE29" si="294">SUM(BX29+CA29)</f>
        <v>111</v>
      </c>
      <c r="CE29" s="26">
        <f t="shared" si="294"/>
        <v>252</v>
      </c>
      <c r="CF29" s="27">
        <f t="shared" si="169"/>
        <v>363</v>
      </c>
      <c r="CG29" s="28">
        <f>Juni!CM29</f>
        <v>115</v>
      </c>
      <c r="CH29" s="28">
        <f>Juni!CN29</f>
        <v>342</v>
      </c>
      <c r="CI29" s="26">
        <f t="shared" si="170"/>
        <v>457</v>
      </c>
      <c r="CJ29" s="25">
        <v>19</v>
      </c>
      <c r="CK29" s="25">
        <v>48</v>
      </c>
      <c r="CL29" s="26">
        <f t="shared" si="171"/>
        <v>67</v>
      </c>
      <c r="CM29" s="26">
        <f t="shared" ref="CM29:CN29" si="295">SUM(CG29+CJ29)</f>
        <v>134</v>
      </c>
      <c r="CN29" s="26">
        <f t="shared" si="295"/>
        <v>390</v>
      </c>
      <c r="CO29" s="27">
        <f t="shared" si="173"/>
        <v>524</v>
      </c>
      <c r="CP29" s="31">
        <f ca="1">IFERROR(__xludf.DUMMYFUNCTION("""COMPUTED_VALUE"""),67)</f>
        <v>67</v>
      </c>
      <c r="CQ29" s="32">
        <f ca="1">IFERROR(__xludf.DUMMYFUNCTION("""COMPUTED_VALUE"""),150)</f>
        <v>150</v>
      </c>
      <c r="CR29" s="32">
        <f ca="1">IFERROR(__xludf.DUMMYFUNCTION("""COMPUTED_VALUE"""),217)</f>
        <v>217</v>
      </c>
      <c r="CS29" s="33">
        <f ca="1">IFERROR(__xludf.DUMMYFUNCTION("""COMPUTED_VALUE"""),18)</f>
        <v>18</v>
      </c>
      <c r="CT29" s="33">
        <f ca="1">IFERROR(__xludf.DUMMYFUNCTION("""COMPUTED_VALUE"""),30)</f>
        <v>30</v>
      </c>
      <c r="CU29" s="33">
        <f ca="1">IFERROR(__xludf.DUMMYFUNCTION("""COMPUTED_VALUE"""),48)</f>
        <v>48</v>
      </c>
      <c r="CV29" s="32">
        <f ca="1">IFERROR(__xludf.DUMMYFUNCTION("""COMPUTED_VALUE"""),85)</f>
        <v>85</v>
      </c>
      <c r="CW29" s="32">
        <f ca="1">IFERROR(__xludf.DUMMYFUNCTION("""COMPUTED_VALUE"""),180)</f>
        <v>180</v>
      </c>
      <c r="CX29" s="34">
        <f ca="1">IFERROR(__xludf.DUMMYFUNCTION("""COMPUTED_VALUE"""),265)</f>
        <v>265</v>
      </c>
      <c r="CY29" s="28">
        <f>Juni!DE29</f>
        <v>30</v>
      </c>
      <c r="CZ29" s="28">
        <f>Juni!DF29</f>
        <v>77</v>
      </c>
      <c r="DA29" s="26">
        <f t="shared" si="174"/>
        <v>107</v>
      </c>
      <c r="DB29" s="25">
        <v>4</v>
      </c>
      <c r="DC29" s="25">
        <v>11</v>
      </c>
      <c r="DD29" s="26">
        <f t="shared" si="175"/>
        <v>15</v>
      </c>
      <c r="DE29" s="26">
        <f t="shared" ref="DE29:DF29" si="296">SUM(CY29+DB29)</f>
        <v>34</v>
      </c>
      <c r="DF29" s="26">
        <f t="shared" si="296"/>
        <v>88</v>
      </c>
      <c r="DG29" s="27">
        <f t="shared" si="177"/>
        <v>122</v>
      </c>
      <c r="DH29" s="30">
        <f>Juni!DN29</f>
        <v>187</v>
      </c>
      <c r="DI29" s="26">
        <f>Juni!DO29</f>
        <v>473</v>
      </c>
      <c r="DJ29" s="26">
        <f t="shared" si="178"/>
        <v>660</v>
      </c>
      <c r="DK29" s="66">
        <v>36</v>
      </c>
      <c r="DL29" s="67">
        <v>86</v>
      </c>
      <c r="DM29" s="26">
        <f t="shared" si="179"/>
        <v>122</v>
      </c>
      <c r="DN29" s="26">
        <f t="shared" ref="DN29:DO29" si="297">SUM(DH29+DK29)</f>
        <v>223</v>
      </c>
      <c r="DO29" s="26">
        <f t="shared" si="297"/>
        <v>559</v>
      </c>
      <c r="DP29" s="27">
        <f t="shared" si="181"/>
        <v>782</v>
      </c>
      <c r="DQ29" s="28">
        <f>Juni!DW29</f>
        <v>76</v>
      </c>
      <c r="DR29" s="28">
        <f>Juni!DX29</f>
        <v>174</v>
      </c>
      <c r="DS29" s="26">
        <f t="shared" si="182"/>
        <v>250</v>
      </c>
      <c r="DT29" s="68">
        <v>8</v>
      </c>
      <c r="DU29" s="59">
        <v>28</v>
      </c>
      <c r="DV29" s="26">
        <f t="shared" si="183"/>
        <v>36</v>
      </c>
      <c r="DW29" s="26">
        <f t="shared" ref="DW29:DX29" si="298">SUM(DQ29+DT29)</f>
        <v>84</v>
      </c>
      <c r="DX29" s="26">
        <f t="shared" si="298"/>
        <v>202</v>
      </c>
      <c r="DY29" s="27">
        <f t="shared" si="185"/>
        <v>286</v>
      </c>
      <c r="DZ29" s="30">
        <f>Juni!EF29</f>
        <v>97</v>
      </c>
      <c r="EA29" s="26">
        <f>Juni!EG29</f>
        <v>208</v>
      </c>
      <c r="EB29" s="26">
        <f t="shared" si="186"/>
        <v>305</v>
      </c>
      <c r="EC29" s="25">
        <v>17</v>
      </c>
      <c r="ED29" s="25">
        <v>40</v>
      </c>
      <c r="EE29" s="26">
        <f t="shared" si="187"/>
        <v>57</v>
      </c>
      <c r="EF29" s="26">
        <f t="shared" ref="EF29:EG29" si="299">SUM(DZ29+EC29)</f>
        <v>114</v>
      </c>
      <c r="EG29" s="26">
        <f t="shared" si="299"/>
        <v>248</v>
      </c>
      <c r="EH29" s="27">
        <f t="shared" si="189"/>
        <v>362</v>
      </c>
      <c r="EI29" s="30">
        <f>Juni!EO29</f>
        <v>76</v>
      </c>
      <c r="EJ29" s="26">
        <f>Juni!EP29</f>
        <v>107</v>
      </c>
      <c r="EK29" s="26">
        <f t="shared" si="190"/>
        <v>183</v>
      </c>
      <c r="EL29" s="25">
        <v>13</v>
      </c>
      <c r="EM29" s="25">
        <v>24</v>
      </c>
      <c r="EN29" s="26">
        <f t="shared" si="191"/>
        <v>37</v>
      </c>
      <c r="EO29" s="26">
        <f t="shared" ref="EO29:EP29" si="300">SUM(EI29+EL29)</f>
        <v>89</v>
      </c>
      <c r="EP29" s="26">
        <f t="shared" si="300"/>
        <v>131</v>
      </c>
      <c r="EQ29" s="27">
        <f t="shared" si="193"/>
        <v>220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24">
        <f>Juni!J30</f>
        <v>0</v>
      </c>
      <c r="E30" s="25">
        <f>Juni!K30</f>
        <v>0</v>
      </c>
      <c r="F30" s="26">
        <f t="shared" si="134"/>
        <v>0</v>
      </c>
      <c r="G30" s="68">
        <v>0</v>
      </c>
      <c r="H30" s="59">
        <v>0</v>
      </c>
      <c r="I30" s="26">
        <f t="shared" si="135"/>
        <v>0</v>
      </c>
      <c r="J30" s="26">
        <f t="shared" ref="J30:K30" si="301">SUM(D30+G30)</f>
        <v>0</v>
      </c>
      <c r="K30" s="26">
        <f t="shared" si="301"/>
        <v>0</v>
      </c>
      <c r="L30" s="27">
        <f t="shared" si="137"/>
        <v>0</v>
      </c>
      <c r="M30" s="28">
        <f>Juni!S30</f>
        <v>0</v>
      </c>
      <c r="N30" s="28">
        <f>Juni!T30</f>
        <v>0</v>
      </c>
      <c r="O30" s="26">
        <f t="shared" si="138"/>
        <v>0</v>
      </c>
      <c r="P30" s="25">
        <v>0</v>
      </c>
      <c r="Q30" s="25">
        <v>0</v>
      </c>
      <c r="R30" s="26">
        <f t="shared" si="271"/>
        <v>0</v>
      </c>
      <c r="S30" s="26">
        <f t="shared" ref="S30:T30" si="302">SUM(M30+P30)</f>
        <v>0</v>
      </c>
      <c r="T30" s="26">
        <f t="shared" si="302"/>
        <v>0</v>
      </c>
      <c r="U30" s="27">
        <f t="shared" si="141"/>
        <v>0</v>
      </c>
      <c r="V30" s="28">
        <f>Juni!AB30</f>
        <v>0</v>
      </c>
      <c r="W30" s="28">
        <f>Juni!AC30</f>
        <v>2</v>
      </c>
      <c r="X30" s="26">
        <f t="shared" si="142"/>
        <v>2</v>
      </c>
      <c r="Y30" s="26"/>
      <c r="Z30" s="26"/>
      <c r="AA30" s="26">
        <f t="shared" si="143"/>
        <v>0</v>
      </c>
      <c r="AB30" s="26">
        <f t="shared" ref="AB30:AC30" si="303">SUM(V30+Y30)</f>
        <v>0</v>
      </c>
      <c r="AC30" s="26">
        <f t="shared" si="303"/>
        <v>2</v>
      </c>
      <c r="AD30" s="27">
        <f t="shared" si="145"/>
        <v>2</v>
      </c>
      <c r="AE30" s="28">
        <f>Juni!AK30</f>
        <v>19</v>
      </c>
      <c r="AF30" s="26">
        <f>Juni!AL30</f>
        <v>39</v>
      </c>
      <c r="AG30" s="26">
        <f t="shared" si="146"/>
        <v>58</v>
      </c>
      <c r="AH30" s="25">
        <v>0</v>
      </c>
      <c r="AI30" s="25">
        <v>4</v>
      </c>
      <c r="AJ30" s="26">
        <f t="shared" si="147"/>
        <v>4</v>
      </c>
      <c r="AK30" s="26">
        <f t="shared" ref="AK30:AL30" si="304">SUM(AE30+AH30)</f>
        <v>19</v>
      </c>
      <c r="AL30" s="26">
        <f t="shared" si="304"/>
        <v>43</v>
      </c>
      <c r="AM30" s="27">
        <f t="shared" si="149"/>
        <v>62</v>
      </c>
      <c r="AN30" s="30">
        <f>Juni!AT30</f>
        <v>9</v>
      </c>
      <c r="AO30" s="26">
        <f>Juni!AU30</f>
        <v>11</v>
      </c>
      <c r="AP30" s="26">
        <f t="shared" si="150"/>
        <v>20</v>
      </c>
      <c r="AQ30" s="25">
        <v>0</v>
      </c>
      <c r="AR30" s="25">
        <v>2</v>
      </c>
      <c r="AS30" s="26">
        <f t="shared" si="151"/>
        <v>2</v>
      </c>
      <c r="AT30" s="26">
        <f t="shared" ref="AT30:AU30" si="305">SUM(AN30+AQ30)</f>
        <v>9</v>
      </c>
      <c r="AU30" s="26">
        <f t="shared" si="305"/>
        <v>13</v>
      </c>
      <c r="AV30" s="27">
        <f t="shared" si="153"/>
        <v>22</v>
      </c>
      <c r="AW30" s="28">
        <f>Juni!BC30</f>
        <v>34</v>
      </c>
      <c r="AX30" s="28">
        <f>Juni!BD30</f>
        <v>44</v>
      </c>
      <c r="AY30" s="26">
        <f t="shared" si="154"/>
        <v>78</v>
      </c>
      <c r="AZ30" s="25">
        <v>0</v>
      </c>
      <c r="BA30" s="25">
        <v>2</v>
      </c>
      <c r="BB30" s="26">
        <f t="shared" si="155"/>
        <v>2</v>
      </c>
      <c r="BC30" s="26">
        <f t="shared" ref="BC30:BD30" si="306">SUM(AW30+AZ30)</f>
        <v>34</v>
      </c>
      <c r="BD30" s="26">
        <f t="shared" si="306"/>
        <v>46</v>
      </c>
      <c r="BE30" s="27">
        <f t="shared" si="157"/>
        <v>80</v>
      </c>
      <c r="BF30" s="30">
        <f>Juni!BL30</f>
        <v>0</v>
      </c>
      <c r="BG30" s="26">
        <f>Juni!BM30</f>
        <v>0</v>
      </c>
      <c r="BH30" s="26">
        <f t="shared" si="158"/>
        <v>0</v>
      </c>
      <c r="BI30" s="48">
        <v>0</v>
      </c>
      <c r="BJ30" s="46">
        <v>0</v>
      </c>
      <c r="BK30" s="26">
        <f t="shared" si="260"/>
        <v>0</v>
      </c>
      <c r="BL30" s="26">
        <f t="shared" ref="BL30:BM30" si="307">SUM(BF30+BI30)</f>
        <v>0</v>
      </c>
      <c r="BM30" s="26">
        <f t="shared" si="307"/>
        <v>0</v>
      </c>
      <c r="BN30" s="27">
        <f t="shared" si="161"/>
        <v>0</v>
      </c>
      <c r="BO30" s="28">
        <f>Juni!BU30</f>
        <v>0</v>
      </c>
      <c r="BP30" s="28">
        <f>Juni!BV30</f>
        <v>3</v>
      </c>
      <c r="BQ30" s="26">
        <f t="shared" si="162"/>
        <v>3</v>
      </c>
      <c r="BR30" s="26"/>
      <c r="BS30" s="26"/>
      <c r="BT30" s="26">
        <f t="shared" si="163"/>
        <v>0</v>
      </c>
      <c r="BU30" s="26">
        <f t="shared" ref="BU30:BV30" si="308">SUM(BO30+BR30)</f>
        <v>0</v>
      </c>
      <c r="BV30" s="26">
        <f t="shared" si="308"/>
        <v>3</v>
      </c>
      <c r="BW30" s="27">
        <f t="shared" si="165"/>
        <v>3</v>
      </c>
      <c r="BX30" s="30">
        <f>Juni!CD30</f>
        <v>7</v>
      </c>
      <c r="BY30" s="26">
        <f>Juni!CE30</f>
        <v>8</v>
      </c>
      <c r="BZ30" s="26">
        <f t="shared" si="166"/>
        <v>15</v>
      </c>
      <c r="CA30" s="26"/>
      <c r="CB30" s="25">
        <v>1</v>
      </c>
      <c r="CC30" s="26">
        <f t="shared" si="167"/>
        <v>1</v>
      </c>
      <c r="CD30" s="26">
        <f t="shared" ref="CD30:CE30" si="309">SUM(BX30+CA30)</f>
        <v>7</v>
      </c>
      <c r="CE30" s="26">
        <f t="shared" si="309"/>
        <v>9</v>
      </c>
      <c r="CF30" s="27">
        <f t="shared" si="169"/>
        <v>16</v>
      </c>
      <c r="CG30" s="28">
        <f>Juni!CM30</f>
        <v>2</v>
      </c>
      <c r="CH30" s="28">
        <f>Juni!CN30</f>
        <v>6</v>
      </c>
      <c r="CI30" s="26">
        <f t="shared" si="170"/>
        <v>8</v>
      </c>
      <c r="CJ30" s="25">
        <v>0</v>
      </c>
      <c r="CK30" s="25">
        <v>0</v>
      </c>
      <c r="CL30" s="26">
        <f t="shared" si="171"/>
        <v>0</v>
      </c>
      <c r="CM30" s="26">
        <f t="shared" ref="CM30:CN30" si="310">SUM(CG30+CJ30)</f>
        <v>2</v>
      </c>
      <c r="CN30" s="26">
        <f t="shared" si="310"/>
        <v>6</v>
      </c>
      <c r="CO30" s="27">
        <f t="shared" si="173"/>
        <v>8</v>
      </c>
      <c r="CP30" s="31">
        <f ca="1">IFERROR(__xludf.DUMMYFUNCTION("""COMPUTED_VALUE"""),30)</f>
        <v>30</v>
      </c>
      <c r="CQ30" s="32">
        <f ca="1">IFERROR(__xludf.DUMMYFUNCTION("""COMPUTED_VALUE"""),28)</f>
        <v>28</v>
      </c>
      <c r="CR30" s="32">
        <f ca="1">IFERROR(__xludf.DUMMYFUNCTION("""COMPUTED_VALUE"""),58)</f>
        <v>58</v>
      </c>
      <c r="CS30" s="33">
        <f ca="1">IFERROR(__xludf.DUMMYFUNCTION("""COMPUTED_VALUE"""),0)</f>
        <v>0</v>
      </c>
      <c r="CT30" s="33">
        <f ca="1">IFERROR(__xludf.DUMMYFUNCTION("""COMPUTED_VALUE"""),2)</f>
        <v>2</v>
      </c>
      <c r="CU30" s="33">
        <f ca="1">IFERROR(__xludf.DUMMYFUNCTION("""COMPUTED_VALUE"""),2)</f>
        <v>2</v>
      </c>
      <c r="CV30" s="32">
        <f ca="1">IFERROR(__xludf.DUMMYFUNCTION("""COMPUTED_VALUE"""),30)</f>
        <v>30</v>
      </c>
      <c r="CW30" s="32">
        <f ca="1">IFERROR(__xludf.DUMMYFUNCTION("""COMPUTED_VALUE"""),30)</f>
        <v>30</v>
      </c>
      <c r="CX30" s="34">
        <f ca="1">IFERROR(__xludf.DUMMYFUNCTION("""COMPUTED_VALUE"""),60)</f>
        <v>60</v>
      </c>
      <c r="CY30" s="28">
        <f>Juni!DE30</f>
        <v>9</v>
      </c>
      <c r="CZ30" s="28">
        <f>Juni!DF30</f>
        <v>6</v>
      </c>
      <c r="DA30" s="26">
        <f t="shared" si="174"/>
        <v>15</v>
      </c>
      <c r="DB30" s="25">
        <v>0</v>
      </c>
      <c r="DC30" s="25">
        <v>2</v>
      </c>
      <c r="DD30" s="26">
        <f t="shared" si="175"/>
        <v>2</v>
      </c>
      <c r="DE30" s="26">
        <f t="shared" ref="DE30:DF30" si="311">SUM(CY30+DB30)</f>
        <v>9</v>
      </c>
      <c r="DF30" s="26">
        <f t="shared" si="311"/>
        <v>8</v>
      </c>
      <c r="DG30" s="27">
        <f t="shared" si="177"/>
        <v>17</v>
      </c>
      <c r="DH30" s="30">
        <f>Juni!DN30</f>
        <v>16</v>
      </c>
      <c r="DI30" s="26">
        <f>Juni!DO30</f>
        <v>33</v>
      </c>
      <c r="DJ30" s="26">
        <f t="shared" si="178"/>
        <v>49</v>
      </c>
      <c r="DK30" s="66">
        <v>4</v>
      </c>
      <c r="DL30" s="67">
        <v>5</v>
      </c>
      <c r="DM30" s="26">
        <f t="shared" si="179"/>
        <v>9</v>
      </c>
      <c r="DN30" s="26">
        <f t="shared" ref="DN30:DO30" si="312">SUM(DH30+DK30)</f>
        <v>20</v>
      </c>
      <c r="DO30" s="26">
        <f t="shared" si="312"/>
        <v>38</v>
      </c>
      <c r="DP30" s="27">
        <f t="shared" si="181"/>
        <v>58</v>
      </c>
      <c r="DQ30" s="28">
        <f>Juni!DW30</f>
        <v>40</v>
      </c>
      <c r="DR30" s="28">
        <f>Juni!DX30</f>
        <v>52</v>
      </c>
      <c r="DS30" s="26">
        <f t="shared" si="182"/>
        <v>92</v>
      </c>
      <c r="DT30" s="68">
        <v>0</v>
      </c>
      <c r="DU30" s="59">
        <v>1</v>
      </c>
      <c r="DV30" s="26">
        <f t="shared" si="183"/>
        <v>1</v>
      </c>
      <c r="DW30" s="26">
        <f t="shared" ref="DW30:DX30" si="313">SUM(DQ30+DT30)</f>
        <v>40</v>
      </c>
      <c r="DX30" s="26">
        <f t="shared" si="313"/>
        <v>53</v>
      </c>
      <c r="DY30" s="27">
        <f t="shared" si="185"/>
        <v>93</v>
      </c>
      <c r="DZ30" s="30">
        <f>Juni!EF30</f>
        <v>7</v>
      </c>
      <c r="EA30" s="26">
        <f>Juni!EG30</f>
        <v>10</v>
      </c>
      <c r="EB30" s="26">
        <f t="shared" si="186"/>
        <v>17</v>
      </c>
      <c r="EC30" s="25">
        <v>1</v>
      </c>
      <c r="ED30" s="25">
        <v>1</v>
      </c>
      <c r="EE30" s="26">
        <f t="shared" si="187"/>
        <v>2</v>
      </c>
      <c r="EF30" s="26">
        <f t="shared" ref="EF30:EG30" si="314">SUM(DZ30+EC30)</f>
        <v>8</v>
      </c>
      <c r="EG30" s="26">
        <f t="shared" si="314"/>
        <v>11</v>
      </c>
      <c r="EH30" s="27">
        <f t="shared" si="189"/>
        <v>19</v>
      </c>
      <c r="EI30" s="30">
        <f>Juni!EO30</f>
        <v>32</v>
      </c>
      <c r="EJ30" s="26">
        <f>Juni!EP30</f>
        <v>35</v>
      </c>
      <c r="EK30" s="26">
        <f t="shared" si="190"/>
        <v>67</v>
      </c>
      <c r="EL30" s="25">
        <v>2</v>
      </c>
      <c r="EM30" s="25">
        <v>11</v>
      </c>
      <c r="EN30" s="26">
        <f t="shared" si="191"/>
        <v>13</v>
      </c>
      <c r="EO30" s="26">
        <f t="shared" ref="EO30:EP30" si="315">SUM(EI30+EL30)</f>
        <v>34</v>
      </c>
      <c r="EP30" s="26">
        <f t="shared" si="315"/>
        <v>46</v>
      </c>
      <c r="EQ30" s="27">
        <f t="shared" si="193"/>
        <v>80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24">
        <f>Juni!J31</f>
        <v>0</v>
      </c>
      <c r="E31" s="25">
        <f>Juni!K31</f>
        <v>0</v>
      </c>
      <c r="F31" s="26">
        <f t="shared" si="134"/>
        <v>0</v>
      </c>
      <c r="G31" s="68">
        <v>0</v>
      </c>
      <c r="H31" s="59">
        <v>0</v>
      </c>
      <c r="I31" s="26">
        <f t="shared" si="135"/>
        <v>0</v>
      </c>
      <c r="J31" s="26">
        <f t="shared" ref="J31:K31" si="316">SUM(D31+G31)</f>
        <v>0</v>
      </c>
      <c r="K31" s="26">
        <f t="shared" si="316"/>
        <v>0</v>
      </c>
      <c r="L31" s="27">
        <f t="shared" si="137"/>
        <v>0</v>
      </c>
      <c r="M31" s="28">
        <f>Juni!S31</f>
        <v>0</v>
      </c>
      <c r="N31" s="28">
        <f>Juni!T31</f>
        <v>0</v>
      </c>
      <c r="O31" s="26">
        <f t="shared" si="138"/>
        <v>0</v>
      </c>
      <c r="P31" s="25">
        <v>0</v>
      </c>
      <c r="Q31" s="25">
        <v>0</v>
      </c>
      <c r="R31" s="26">
        <f t="shared" si="271"/>
        <v>0</v>
      </c>
      <c r="S31" s="26">
        <f t="shared" ref="S31:T31" si="317">SUM(M31+P31)</f>
        <v>0</v>
      </c>
      <c r="T31" s="26">
        <f t="shared" si="317"/>
        <v>0</v>
      </c>
      <c r="U31" s="27">
        <f t="shared" si="141"/>
        <v>0</v>
      </c>
      <c r="V31" s="28">
        <f>Juni!AB31</f>
        <v>0</v>
      </c>
      <c r="W31" s="28">
        <f>Juni!AC31</f>
        <v>2</v>
      </c>
      <c r="X31" s="26">
        <f t="shared" si="142"/>
        <v>2</v>
      </c>
      <c r="Y31" s="26"/>
      <c r="Z31" s="26"/>
      <c r="AA31" s="26">
        <f t="shared" si="143"/>
        <v>0</v>
      </c>
      <c r="AB31" s="26">
        <f t="shared" ref="AB31:AC31" si="318">SUM(V31+Y31)</f>
        <v>0</v>
      </c>
      <c r="AC31" s="26">
        <f t="shared" si="318"/>
        <v>2</v>
      </c>
      <c r="AD31" s="27">
        <f t="shared" si="145"/>
        <v>2</v>
      </c>
      <c r="AE31" s="28">
        <f>Juni!AK31</f>
        <v>19</v>
      </c>
      <c r="AF31" s="26">
        <f>Juni!AL31</f>
        <v>39</v>
      </c>
      <c r="AG31" s="26">
        <f t="shared" si="146"/>
        <v>58</v>
      </c>
      <c r="AH31" s="25">
        <v>0</v>
      </c>
      <c r="AI31" s="25">
        <v>4</v>
      </c>
      <c r="AJ31" s="26">
        <f t="shared" si="147"/>
        <v>4</v>
      </c>
      <c r="AK31" s="26">
        <f t="shared" ref="AK31:AL31" si="319">SUM(AE31+AH31)</f>
        <v>19</v>
      </c>
      <c r="AL31" s="26">
        <f t="shared" si="319"/>
        <v>43</v>
      </c>
      <c r="AM31" s="27">
        <f t="shared" si="149"/>
        <v>62</v>
      </c>
      <c r="AN31" s="30">
        <f>Juni!AT31</f>
        <v>9</v>
      </c>
      <c r="AO31" s="26">
        <f>Juni!AU31</f>
        <v>11</v>
      </c>
      <c r="AP31" s="26">
        <f t="shared" si="150"/>
        <v>20</v>
      </c>
      <c r="AQ31" s="25">
        <v>0</v>
      </c>
      <c r="AR31" s="25">
        <v>2</v>
      </c>
      <c r="AS31" s="26">
        <f t="shared" si="151"/>
        <v>2</v>
      </c>
      <c r="AT31" s="26">
        <f t="shared" ref="AT31:AU31" si="320">SUM(AN31+AQ31)</f>
        <v>9</v>
      </c>
      <c r="AU31" s="26">
        <f t="shared" si="320"/>
        <v>13</v>
      </c>
      <c r="AV31" s="27">
        <f t="shared" si="153"/>
        <v>22</v>
      </c>
      <c r="AW31" s="28">
        <f>Juni!BC31</f>
        <v>34</v>
      </c>
      <c r="AX31" s="28">
        <f>Juni!BD31</f>
        <v>44</v>
      </c>
      <c r="AY31" s="26">
        <f t="shared" si="154"/>
        <v>78</v>
      </c>
      <c r="AZ31" s="25">
        <v>0</v>
      </c>
      <c r="BA31" s="25">
        <v>2</v>
      </c>
      <c r="BB31" s="26">
        <f t="shared" si="155"/>
        <v>2</v>
      </c>
      <c r="BC31" s="26">
        <f t="shared" ref="BC31:BD31" si="321">SUM(AW31+AZ31)</f>
        <v>34</v>
      </c>
      <c r="BD31" s="26">
        <f t="shared" si="321"/>
        <v>46</v>
      </c>
      <c r="BE31" s="27">
        <f t="shared" si="157"/>
        <v>80</v>
      </c>
      <c r="BF31" s="30">
        <f>Juni!BL31</f>
        <v>0</v>
      </c>
      <c r="BG31" s="26">
        <f>Juni!BM31</f>
        <v>0</v>
      </c>
      <c r="BH31" s="26">
        <f t="shared" si="158"/>
        <v>0</v>
      </c>
      <c r="BI31" s="48">
        <v>0</v>
      </c>
      <c r="BJ31" s="46">
        <v>0</v>
      </c>
      <c r="BK31" s="26">
        <f t="shared" si="260"/>
        <v>0</v>
      </c>
      <c r="BL31" s="26">
        <f t="shared" ref="BL31:BM31" si="322">SUM(BF31+BI31)</f>
        <v>0</v>
      </c>
      <c r="BM31" s="26">
        <f t="shared" si="322"/>
        <v>0</v>
      </c>
      <c r="BN31" s="27">
        <f t="shared" si="161"/>
        <v>0</v>
      </c>
      <c r="BO31" s="28">
        <f>Juni!BU31</f>
        <v>0</v>
      </c>
      <c r="BP31" s="28">
        <f>Juni!BV31</f>
        <v>3</v>
      </c>
      <c r="BQ31" s="26">
        <f t="shared" si="162"/>
        <v>3</v>
      </c>
      <c r="BR31" s="26"/>
      <c r="BS31" s="26"/>
      <c r="BT31" s="26">
        <f t="shared" si="163"/>
        <v>0</v>
      </c>
      <c r="BU31" s="26">
        <f t="shared" ref="BU31:BV31" si="323">SUM(BO31+BR31)</f>
        <v>0</v>
      </c>
      <c r="BV31" s="26">
        <f t="shared" si="323"/>
        <v>3</v>
      </c>
      <c r="BW31" s="27">
        <f t="shared" si="165"/>
        <v>3</v>
      </c>
      <c r="BX31" s="30">
        <f>Juni!CD31</f>
        <v>7</v>
      </c>
      <c r="BY31" s="26">
        <f>Juni!CE31</f>
        <v>8</v>
      </c>
      <c r="BZ31" s="26">
        <f t="shared" si="166"/>
        <v>15</v>
      </c>
      <c r="CA31" s="26"/>
      <c r="CB31" s="25">
        <v>1</v>
      </c>
      <c r="CC31" s="26">
        <f t="shared" si="167"/>
        <v>1</v>
      </c>
      <c r="CD31" s="26">
        <f t="shared" ref="CD31:CE31" si="324">SUM(BX31+CA31)</f>
        <v>7</v>
      </c>
      <c r="CE31" s="26">
        <f t="shared" si="324"/>
        <v>9</v>
      </c>
      <c r="CF31" s="27">
        <f t="shared" si="169"/>
        <v>16</v>
      </c>
      <c r="CG31" s="28">
        <f>Juni!CM31</f>
        <v>2</v>
      </c>
      <c r="CH31" s="28">
        <f>Juni!CN31</f>
        <v>6</v>
      </c>
      <c r="CI31" s="26">
        <f t="shared" si="170"/>
        <v>8</v>
      </c>
      <c r="CJ31" s="25">
        <v>0</v>
      </c>
      <c r="CK31" s="25">
        <v>0</v>
      </c>
      <c r="CL31" s="26">
        <f t="shared" si="171"/>
        <v>0</v>
      </c>
      <c r="CM31" s="26">
        <f t="shared" ref="CM31:CN31" si="325">SUM(CG31+CJ31)</f>
        <v>2</v>
      </c>
      <c r="CN31" s="26">
        <f t="shared" si="325"/>
        <v>6</v>
      </c>
      <c r="CO31" s="27">
        <f t="shared" si="173"/>
        <v>8</v>
      </c>
      <c r="CP31" s="31">
        <f ca="1">IFERROR(__xludf.DUMMYFUNCTION("""COMPUTED_VALUE"""),30)</f>
        <v>30</v>
      </c>
      <c r="CQ31" s="32">
        <f ca="1">IFERROR(__xludf.DUMMYFUNCTION("""COMPUTED_VALUE"""),28)</f>
        <v>28</v>
      </c>
      <c r="CR31" s="32">
        <f ca="1">IFERROR(__xludf.DUMMYFUNCTION("""COMPUTED_VALUE"""),58)</f>
        <v>58</v>
      </c>
      <c r="CS31" s="33">
        <f ca="1">IFERROR(__xludf.DUMMYFUNCTION("""COMPUTED_VALUE"""),0)</f>
        <v>0</v>
      </c>
      <c r="CT31" s="33">
        <f ca="1">IFERROR(__xludf.DUMMYFUNCTION("""COMPUTED_VALUE"""),2)</f>
        <v>2</v>
      </c>
      <c r="CU31" s="33">
        <f ca="1">IFERROR(__xludf.DUMMYFUNCTION("""COMPUTED_VALUE"""),2)</f>
        <v>2</v>
      </c>
      <c r="CV31" s="32">
        <f ca="1">IFERROR(__xludf.DUMMYFUNCTION("""COMPUTED_VALUE"""),30)</f>
        <v>30</v>
      </c>
      <c r="CW31" s="32">
        <f ca="1">IFERROR(__xludf.DUMMYFUNCTION("""COMPUTED_VALUE"""),30)</f>
        <v>30</v>
      </c>
      <c r="CX31" s="34">
        <f ca="1">IFERROR(__xludf.DUMMYFUNCTION("""COMPUTED_VALUE"""),60)</f>
        <v>60</v>
      </c>
      <c r="CY31" s="28">
        <f>Juni!DE31</f>
        <v>9</v>
      </c>
      <c r="CZ31" s="28">
        <f>Juni!DF31</f>
        <v>6</v>
      </c>
      <c r="DA31" s="26">
        <f t="shared" si="174"/>
        <v>15</v>
      </c>
      <c r="DB31" s="25">
        <v>0</v>
      </c>
      <c r="DC31" s="25">
        <v>2</v>
      </c>
      <c r="DD31" s="26">
        <f t="shared" si="175"/>
        <v>2</v>
      </c>
      <c r="DE31" s="26">
        <f t="shared" ref="DE31:DF31" si="326">SUM(CY31+DB31)</f>
        <v>9</v>
      </c>
      <c r="DF31" s="26">
        <f t="shared" si="326"/>
        <v>8</v>
      </c>
      <c r="DG31" s="27">
        <f t="shared" si="177"/>
        <v>17</v>
      </c>
      <c r="DH31" s="30">
        <f>Juni!DN31</f>
        <v>16</v>
      </c>
      <c r="DI31" s="26">
        <f>Juni!DO31</f>
        <v>33</v>
      </c>
      <c r="DJ31" s="26">
        <f t="shared" si="178"/>
        <v>49</v>
      </c>
      <c r="DK31" s="66">
        <v>4</v>
      </c>
      <c r="DL31" s="67">
        <v>5</v>
      </c>
      <c r="DM31" s="26">
        <f t="shared" si="179"/>
        <v>9</v>
      </c>
      <c r="DN31" s="26">
        <f t="shared" ref="DN31:DO31" si="327">SUM(DH31+DK31)</f>
        <v>20</v>
      </c>
      <c r="DO31" s="26">
        <f t="shared" si="327"/>
        <v>38</v>
      </c>
      <c r="DP31" s="27">
        <f t="shared" si="181"/>
        <v>58</v>
      </c>
      <c r="DQ31" s="28">
        <f>Juni!DW31</f>
        <v>40</v>
      </c>
      <c r="DR31" s="28">
        <f>Juni!DX31</f>
        <v>52</v>
      </c>
      <c r="DS31" s="26">
        <f t="shared" si="182"/>
        <v>92</v>
      </c>
      <c r="DT31" s="68">
        <v>0</v>
      </c>
      <c r="DU31" s="59">
        <v>1</v>
      </c>
      <c r="DV31" s="26">
        <f t="shared" si="183"/>
        <v>1</v>
      </c>
      <c r="DW31" s="26">
        <f t="shared" ref="DW31:DX31" si="328">SUM(DQ31+DT31)</f>
        <v>40</v>
      </c>
      <c r="DX31" s="26">
        <f t="shared" si="328"/>
        <v>53</v>
      </c>
      <c r="DY31" s="27">
        <f t="shared" si="185"/>
        <v>93</v>
      </c>
      <c r="DZ31" s="30">
        <f>Juni!EF31</f>
        <v>7</v>
      </c>
      <c r="EA31" s="26">
        <f>Juni!EG31</f>
        <v>10</v>
      </c>
      <c r="EB31" s="26">
        <f t="shared" si="186"/>
        <v>17</v>
      </c>
      <c r="EC31" s="25">
        <v>1</v>
      </c>
      <c r="ED31" s="25">
        <v>1</v>
      </c>
      <c r="EE31" s="26">
        <f t="shared" si="187"/>
        <v>2</v>
      </c>
      <c r="EF31" s="26">
        <f t="shared" ref="EF31:EG31" si="329">SUM(DZ31+EC31)</f>
        <v>8</v>
      </c>
      <c r="EG31" s="26">
        <f t="shared" si="329"/>
        <v>11</v>
      </c>
      <c r="EH31" s="27">
        <f t="shared" si="189"/>
        <v>19</v>
      </c>
      <c r="EI31" s="30">
        <f>Juni!EO31</f>
        <v>32</v>
      </c>
      <c r="EJ31" s="26">
        <f>Juni!EP31</f>
        <v>35</v>
      </c>
      <c r="EK31" s="26">
        <f t="shared" si="190"/>
        <v>67</v>
      </c>
      <c r="EL31" s="25">
        <v>2</v>
      </c>
      <c r="EM31" s="25">
        <v>11</v>
      </c>
      <c r="EN31" s="26">
        <f t="shared" si="191"/>
        <v>13</v>
      </c>
      <c r="EO31" s="26">
        <f t="shared" ref="EO31:EP31" si="330">SUM(EI31+EL31)</f>
        <v>34</v>
      </c>
      <c r="EP31" s="26">
        <f t="shared" si="330"/>
        <v>46</v>
      </c>
      <c r="EQ31" s="27">
        <f t="shared" si="193"/>
        <v>80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24">
        <f>Juni!J32</f>
        <v>0</v>
      </c>
      <c r="E32" s="25">
        <f>Juni!K32</f>
        <v>0</v>
      </c>
      <c r="F32" s="26">
        <f t="shared" si="134"/>
        <v>0</v>
      </c>
      <c r="G32" s="26"/>
      <c r="H32" s="26"/>
      <c r="I32" s="26">
        <f t="shared" si="135"/>
        <v>0</v>
      </c>
      <c r="J32" s="26">
        <f t="shared" ref="J32:K32" si="331">SUM(D32+G32)</f>
        <v>0</v>
      </c>
      <c r="K32" s="26">
        <f t="shared" si="331"/>
        <v>0</v>
      </c>
      <c r="L32" s="27">
        <f t="shared" si="137"/>
        <v>0</v>
      </c>
      <c r="M32" s="28">
        <f>Juni!S32</f>
        <v>0</v>
      </c>
      <c r="N32" s="28">
        <f>Juni!T32</f>
        <v>0</v>
      </c>
      <c r="O32" s="26">
        <f t="shared" si="138"/>
        <v>0</v>
      </c>
      <c r="P32" s="25">
        <v>0</v>
      </c>
      <c r="Q32" s="25">
        <v>0</v>
      </c>
      <c r="R32" s="26">
        <f t="shared" si="271"/>
        <v>0</v>
      </c>
      <c r="S32" s="26">
        <f t="shared" ref="S32:T32" si="332">SUM(M32+P32)</f>
        <v>0</v>
      </c>
      <c r="T32" s="26">
        <f t="shared" si="332"/>
        <v>0</v>
      </c>
      <c r="U32" s="27">
        <f t="shared" si="141"/>
        <v>0</v>
      </c>
      <c r="V32" s="28">
        <f>Juni!AB32</f>
        <v>0</v>
      </c>
      <c r="W32" s="28">
        <f>Juni!AC32</f>
        <v>0</v>
      </c>
      <c r="X32" s="26">
        <f t="shared" si="142"/>
        <v>0</v>
      </c>
      <c r="Y32" s="26"/>
      <c r="Z32" s="26"/>
      <c r="AA32" s="26">
        <f t="shared" si="143"/>
        <v>0</v>
      </c>
      <c r="AB32" s="26">
        <f t="shared" ref="AB32:AC32" si="333">SUM(V32+Y32)</f>
        <v>0</v>
      </c>
      <c r="AC32" s="26">
        <f t="shared" si="333"/>
        <v>0</v>
      </c>
      <c r="AD32" s="27">
        <f t="shared" si="145"/>
        <v>0</v>
      </c>
      <c r="AE32" s="28">
        <f>Juni!AK32</f>
        <v>0</v>
      </c>
      <c r="AF32" s="26">
        <f>Juni!AL32</f>
        <v>0</v>
      </c>
      <c r="AG32" s="26">
        <f t="shared" si="146"/>
        <v>0</v>
      </c>
      <c r="AH32" s="25">
        <v>0</v>
      </c>
      <c r="AI32" s="25">
        <v>0</v>
      </c>
      <c r="AJ32" s="26">
        <f t="shared" si="147"/>
        <v>0</v>
      </c>
      <c r="AK32" s="26">
        <f t="shared" ref="AK32:AL32" si="334">SUM(AE32+AH32)</f>
        <v>0</v>
      </c>
      <c r="AL32" s="26">
        <f t="shared" si="334"/>
        <v>0</v>
      </c>
      <c r="AM32" s="27">
        <f t="shared" si="149"/>
        <v>0</v>
      </c>
      <c r="AN32" s="30">
        <f>Juni!AT32</f>
        <v>0</v>
      </c>
      <c r="AO32" s="26">
        <f>Juni!AU32</f>
        <v>0</v>
      </c>
      <c r="AP32" s="26">
        <f t="shared" si="150"/>
        <v>0</v>
      </c>
      <c r="AQ32" s="25">
        <v>0</v>
      </c>
      <c r="AR32" s="25">
        <v>0</v>
      </c>
      <c r="AS32" s="26">
        <f t="shared" si="151"/>
        <v>0</v>
      </c>
      <c r="AT32" s="26">
        <f t="shared" ref="AT32:AU32" si="335">SUM(AN32+AQ32)</f>
        <v>0</v>
      </c>
      <c r="AU32" s="26">
        <f t="shared" si="335"/>
        <v>0</v>
      </c>
      <c r="AV32" s="27">
        <f t="shared" si="153"/>
        <v>0</v>
      </c>
      <c r="AW32" s="28">
        <f>Juni!BC32</f>
        <v>0</v>
      </c>
      <c r="AX32" s="28">
        <f>Juni!BD32</f>
        <v>0</v>
      </c>
      <c r="AY32" s="26">
        <f t="shared" si="154"/>
        <v>0</v>
      </c>
      <c r="AZ32" s="25">
        <v>0</v>
      </c>
      <c r="BA32" s="25">
        <v>0</v>
      </c>
      <c r="BB32" s="26">
        <f t="shared" si="155"/>
        <v>0</v>
      </c>
      <c r="BC32" s="26">
        <f t="shared" ref="BC32:BD32" si="336">SUM(AW32+AZ32)</f>
        <v>0</v>
      </c>
      <c r="BD32" s="26">
        <f t="shared" si="336"/>
        <v>0</v>
      </c>
      <c r="BE32" s="27">
        <f t="shared" si="157"/>
        <v>0</v>
      </c>
      <c r="BF32" s="30">
        <f>Juni!BL32</f>
        <v>0</v>
      </c>
      <c r="BG32" s="26">
        <f>Juni!BM32</f>
        <v>0</v>
      </c>
      <c r="BH32" s="26">
        <f t="shared" si="158"/>
        <v>0</v>
      </c>
      <c r="BI32" s="48">
        <v>0</v>
      </c>
      <c r="BJ32" s="46">
        <v>0</v>
      </c>
      <c r="BK32" s="26">
        <f t="shared" si="260"/>
        <v>0</v>
      </c>
      <c r="BL32" s="26">
        <f t="shared" ref="BL32:BM32" si="337">SUM(BF32+BI32)</f>
        <v>0</v>
      </c>
      <c r="BM32" s="26">
        <f t="shared" si="337"/>
        <v>0</v>
      </c>
      <c r="BN32" s="27">
        <f t="shared" si="161"/>
        <v>0</v>
      </c>
      <c r="BO32" s="28">
        <f>Juni!BU32</f>
        <v>0</v>
      </c>
      <c r="BP32" s="28">
        <f>Juni!BV32</f>
        <v>0</v>
      </c>
      <c r="BQ32" s="26">
        <f t="shared" si="162"/>
        <v>0</v>
      </c>
      <c r="BR32" s="26"/>
      <c r="BS32" s="26"/>
      <c r="BT32" s="26">
        <f t="shared" si="163"/>
        <v>0</v>
      </c>
      <c r="BU32" s="26">
        <f t="shared" ref="BU32:BV32" si="338">SUM(BO32+BR32)</f>
        <v>0</v>
      </c>
      <c r="BV32" s="26">
        <f t="shared" si="338"/>
        <v>0</v>
      </c>
      <c r="BW32" s="27">
        <f t="shared" si="165"/>
        <v>0</v>
      </c>
      <c r="BX32" s="30">
        <f>Juni!CD32</f>
        <v>0</v>
      </c>
      <c r="BY32" s="26">
        <f>Juni!CE32</f>
        <v>0</v>
      </c>
      <c r="BZ32" s="26">
        <f t="shared" si="166"/>
        <v>0</v>
      </c>
      <c r="CA32" s="26"/>
      <c r="CB32" s="26"/>
      <c r="CC32" s="26">
        <f t="shared" si="167"/>
        <v>0</v>
      </c>
      <c r="CD32" s="26">
        <f t="shared" ref="CD32:CE32" si="339">SUM(BX32+CA32)</f>
        <v>0</v>
      </c>
      <c r="CE32" s="26">
        <f t="shared" si="339"/>
        <v>0</v>
      </c>
      <c r="CF32" s="27">
        <f t="shared" si="169"/>
        <v>0</v>
      </c>
      <c r="CG32" s="28">
        <f>Juni!CM32</f>
        <v>0</v>
      </c>
      <c r="CH32" s="28">
        <f>Juni!CN32</f>
        <v>0</v>
      </c>
      <c r="CI32" s="26">
        <f t="shared" si="170"/>
        <v>0</v>
      </c>
      <c r="CJ32" s="25">
        <v>0</v>
      </c>
      <c r="CK32" s="25">
        <v>0</v>
      </c>
      <c r="CL32" s="26">
        <f t="shared" si="171"/>
        <v>0</v>
      </c>
      <c r="CM32" s="26">
        <f t="shared" ref="CM32:CN32" si="340">SUM(CG32+CJ32)</f>
        <v>0</v>
      </c>
      <c r="CN32" s="26">
        <f t="shared" si="340"/>
        <v>0</v>
      </c>
      <c r="CO32" s="27">
        <f t="shared" si="173"/>
        <v>0</v>
      </c>
      <c r="CP32" s="31"/>
      <c r="CQ32" s="32"/>
      <c r="CR32" s="32"/>
      <c r="CS32" s="33"/>
      <c r="CT32" s="33"/>
      <c r="CU32" s="33"/>
      <c r="CV32" s="32"/>
      <c r="CW32" s="32"/>
      <c r="CX32" s="34"/>
      <c r="CY32" s="28">
        <f>Juni!DE32</f>
        <v>0</v>
      </c>
      <c r="CZ32" s="28">
        <f>Juni!DF32</f>
        <v>0</v>
      </c>
      <c r="DA32" s="26">
        <f t="shared" si="174"/>
        <v>0</v>
      </c>
      <c r="DB32" s="26"/>
      <c r="DC32" s="26"/>
      <c r="DD32" s="26">
        <f t="shared" si="175"/>
        <v>0</v>
      </c>
      <c r="DE32" s="26">
        <f t="shared" ref="DE32:DF32" si="341">SUM(CY32+DB32)</f>
        <v>0</v>
      </c>
      <c r="DF32" s="26">
        <f t="shared" si="341"/>
        <v>0</v>
      </c>
      <c r="DG32" s="27">
        <f t="shared" si="177"/>
        <v>0</v>
      </c>
      <c r="DH32" s="30">
        <f>Juni!DN32</f>
        <v>0</v>
      </c>
      <c r="DI32" s="26">
        <f>Juni!DO32</f>
        <v>0</v>
      </c>
      <c r="DJ32" s="26">
        <f t="shared" si="178"/>
        <v>0</v>
      </c>
      <c r="DK32" s="26"/>
      <c r="DL32" s="26"/>
      <c r="DM32" s="26">
        <f t="shared" si="179"/>
        <v>0</v>
      </c>
      <c r="DN32" s="26">
        <f t="shared" ref="DN32:DO32" si="342">SUM(DH32+DK32)</f>
        <v>0</v>
      </c>
      <c r="DO32" s="26">
        <f t="shared" si="342"/>
        <v>0</v>
      </c>
      <c r="DP32" s="27">
        <f t="shared" si="181"/>
        <v>0</v>
      </c>
      <c r="DQ32" s="28">
        <f>Juni!DW32</f>
        <v>0</v>
      </c>
      <c r="DR32" s="28">
        <f>Juni!DX32</f>
        <v>0</v>
      </c>
      <c r="DS32" s="26">
        <f t="shared" si="182"/>
        <v>0</v>
      </c>
      <c r="DT32" s="26"/>
      <c r="DU32" s="26"/>
      <c r="DV32" s="26">
        <f t="shared" si="183"/>
        <v>0</v>
      </c>
      <c r="DW32" s="26">
        <f t="shared" ref="DW32:DX32" si="343">SUM(DQ32+DT32)</f>
        <v>0</v>
      </c>
      <c r="DX32" s="26">
        <f t="shared" si="343"/>
        <v>0</v>
      </c>
      <c r="DY32" s="27">
        <f t="shared" si="185"/>
        <v>0</v>
      </c>
      <c r="DZ32" s="30">
        <f>Juni!EF32</f>
        <v>0</v>
      </c>
      <c r="EA32" s="26">
        <f>Juni!EG32</f>
        <v>0</v>
      </c>
      <c r="EB32" s="26">
        <f t="shared" si="186"/>
        <v>0</v>
      </c>
      <c r="EC32" s="26"/>
      <c r="ED32" s="26"/>
      <c r="EE32" s="26">
        <f t="shared" si="187"/>
        <v>0</v>
      </c>
      <c r="EF32" s="26">
        <f t="shared" ref="EF32:EG32" si="344">SUM(DZ32+EC32)</f>
        <v>0</v>
      </c>
      <c r="EG32" s="26">
        <f t="shared" si="344"/>
        <v>0</v>
      </c>
      <c r="EH32" s="27">
        <f t="shared" si="189"/>
        <v>0</v>
      </c>
      <c r="EI32" s="30">
        <f>Juni!EO32</f>
        <v>0</v>
      </c>
      <c r="EJ32" s="26">
        <f>Juni!EP32</f>
        <v>0</v>
      </c>
      <c r="EK32" s="26">
        <f t="shared" si="190"/>
        <v>0</v>
      </c>
      <c r="EL32" s="26"/>
      <c r="EM32" s="26"/>
      <c r="EN32" s="26">
        <f t="shared" si="191"/>
        <v>0</v>
      </c>
      <c r="EO32" s="26">
        <f t="shared" ref="EO32:EP32" si="345">SUM(EI32+EL32)</f>
        <v>0</v>
      </c>
      <c r="EP32" s="26">
        <f t="shared" si="345"/>
        <v>0</v>
      </c>
      <c r="EQ32" s="27">
        <f t="shared" si="193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146">
        <f>Juni!J33</f>
        <v>0</v>
      </c>
      <c r="E33" s="147">
        <f>Juni!K33</f>
        <v>0</v>
      </c>
      <c r="F33" s="51"/>
      <c r="G33" s="51"/>
      <c r="H33" s="51"/>
      <c r="I33" s="51"/>
      <c r="J33" s="51"/>
      <c r="K33" s="51"/>
      <c r="L33" s="51"/>
      <c r="M33" s="20">
        <f>Juni!S33</f>
        <v>0</v>
      </c>
      <c r="N33" s="20">
        <f>Juni!T33</f>
        <v>0</v>
      </c>
      <c r="O33" s="51"/>
      <c r="P33" s="51"/>
      <c r="Q33" s="51"/>
      <c r="R33" s="51"/>
      <c r="S33" s="51"/>
      <c r="T33" s="51"/>
      <c r="U33" s="51"/>
      <c r="V33" s="20">
        <f>Juni!AB33</f>
        <v>0</v>
      </c>
      <c r="W33" s="20">
        <f>Juni!AC33</f>
        <v>0</v>
      </c>
      <c r="X33" s="51"/>
      <c r="Y33" s="51"/>
      <c r="Z33" s="51"/>
      <c r="AA33" s="51"/>
      <c r="AB33" s="51"/>
      <c r="AC33" s="51"/>
      <c r="AD33" s="51"/>
      <c r="AE33" s="20">
        <f>Juni!AK33</f>
        <v>0</v>
      </c>
      <c r="AF33" s="18">
        <f>Juni!AL33</f>
        <v>0</v>
      </c>
      <c r="AG33" s="51"/>
      <c r="AH33" s="51"/>
      <c r="AI33" s="51"/>
      <c r="AJ33" s="51"/>
      <c r="AK33" s="51"/>
      <c r="AL33" s="51"/>
      <c r="AM33" s="51"/>
      <c r="AN33" s="17">
        <f>Juni!AT33</f>
        <v>0</v>
      </c>
      <c r="AO33" s="18">
        <f>Juni!AU33</f>
        <v>0</v>
      </c>
      <c r="AP33" s="51"/>
      <c r="AQ33" s="51"/>
      <c r="AR33" s="51"/>
      <c r="AS33" s="51"/>
      <c r="AT33" s="51"/>
      <c r="AU33" s="51"/>
      <c r="AV33" s="51"/>
      <c r="AW33" s="20">
        <f>Juni!BC33</f>
        <v>0</v>
      </c>
      <c r="AX33" s="20">
        <f>Juni!BD33</f>
        <v>0</v>
      </c>
      <c r="AY33" s="51"/>
      <c r="AZ33" s="51"/>
      <c r="BA33" s="51"/>
      <c r="BB33" s="51"/>
      <c r="BC33" s="51"/>
      <c r="BD33" s="51"/>
      <c r="BE33" s="51"/>
      <c r="BF33" s="17">
        <f>Juni!BL33</f>
        <v>0</v>
      </c>
      <c r="BG33" s="18">
        <f>Juni!BM33</f>
        <v>0</v>
      </c>
      <c r="BH33" s="51"/>
      <c r="BI33" s="51"/>
      <c r="BJ33" s="51"/>
      <c r="BK33" s="51"/>
      <c r="BL33" s="51"/>
      <c r="BM33" s="51"/>
      <c r="BN33" s="51"/>
      <c r="BO33" s="20">
        <f>Juni!BU33</f>
        <v>0</v>
      </c>
      <c r="BP33" s="20">
        <f>Juni!BV33</f>
        <v>0</v>
      </c>
      <c r="BQ33" s="51"/>
      <c r="BR33" s="51"/>
      <c r="BS33" s="51"/>
      <c r="BT33" s="51"/>
      <c r="BU33" s="51"/>
      <c r="BV33" s="51"/>
      <c r="BW33" s="51"/>
      <c r="BX33" s="17">
        <f>Juni!CD33</f>
        <v>0</v>
      </c>
      <c r="BY33" s="18">
        <f>Juni!CE33</f>
        <v>0</v>
      </c>
      <c r="BZ33" s="51"/>
      <c r="CA33" s="51"/>
      <c r="CB33" s="51"/>
      <c r="CC33" s="51"/>
      <c r="CD33" s="51"/>
      <c r="CE33" s="51"/>
      <c r="CF33" s="51"/>
      <c r="CG33" s="20">
        <f>Juni!CM33</f>
        <v>0</v>
      </c>
      <c r="CH33" s="20">
        <f>Juni!CN33</f>
        <v>0</v>
      </c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20">
        <f>Juni!DE33</f>
        <v>0</v>
      </c>
      <c r="CZ33" s="20">
        <f>Juni!DF33</f>
        <v>0</v>
      </c>
      <c r="DA33" s="51"/>
      <c r="DB33" s="51"/>
      <c r="DC33" s="51"/>
      <c r="DD33" s="51"/>
      <c r="DE33" s="51"/>
      <c r="DF33" s="51"/>
      <c r="DG33" s="51"/>
      <c r="DH33" s="17">
        <f>Juni!DN33</f>
        <v>0</v>
      </c>
      <c r="DI33" s="18">
        <f>Juni!DO33</f>
        <v>0</v>
      </c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17">
        <f>Juni!EF33</f>
        <v>0</v>
      </c>
      <c r="EA33" s="18">
        <f>Juni!EG33</f>
        <v>0</v>
      </c>
      <c r="EB33" s="51"/>
      <c r="EC33" s="51"/>
      <c r="ED33" s="51"/>
      <c r="EE33" s="51"/>
      <c r="EF33" s="51"/>
      <c r="EG33" s="51"/>
      <c r="EH33" s="51"/>
      <c r="EI33" s="17">
        <f>Juni!EO33</f>
        <v>0</v>
      </c>
      <c r="EJ33" s="18">
        <f>Juni!EP33</f>
        <v>0</v>
      </c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20"/>
    </row>
    <row r="34" spans="1:156" ht="14">
      <c r="A34" s="276" t="s">
        <v>54</v>
      </c>
      <c r="B34" s="256"/>
      <c r="C34" s="52" t="s">
        <v>55</v>
      </c>
      <c r="D34" s="24">
        <f>Juni!J34</f>
        <v>0</v>
      </c>
      <c r="E34" s="25">
        <f>Juni!K34</f>
        <v>0</v>
      </c>
      <c r="F34" s="41"/>
      <c r="G34" s="41"/>
      <c r="H34" s="41"/>
      <c r="I34" s="41"/>
      <c r="J34" s="41"/>
      <c r="K34" s="41"/>
      <c r="L34" s="41"/>
      <c r="M34" s="28">
        <f>Juni!S34</f>
        <v>0</v>
      </c>
      <c r="N34" s="28">
        <f>Juni!T34</f>
        <v>0</v>
      </c>
      <c r="O34" s="41"/>
      <c r="P34" s="41"/>
      <c r="Q34" s="41"/>
      <c r="R34" s="41"/>
      <c r="S34" s="41"/>
      <c r="T34" s="41"/>
      <c r="U34" s="41"/>
      <c r="V34" s="28">
        <f>Juni!AB34</f>
        <v>0</v>
      </c>
      <c r="W34" s="28">
        <f>Juni!AC34</f>
        <v>0</v>
      </c>
      <c r="X34" s="41"/>
      <c r="Y34" s="41"/>
      <c r="Z34" s="41"/>
      <c r="AA34" s="41"/>
      <c r="AB34" s="41"/>
      <c r="AC34" s="41"/>
      <c r="AD34" s="41"/>
      <c r="AE34" s="28">
        <f>Juni!AK34</f>
        <v>0</v>
      </c>
      <c r="AF34" s="26">
        <f>Juni!AL34</f>
        <v>0</v>
      </c>
      <c r="AG34" s="41"/>
      <c r="AH34" s="41"/>
      <c r="AI34" s="41"/>
      <c r="AJ34" s="41"/>
      <c r="AK34" s="41"/>
      <c r="AL34" s="41"/>
      <c r="AM34" s="41"/>
      <c r="AN34" s="30">
        <f>Juni!AT34</f>
        <v>0</v>
      </c>
      <c r="AO34" s="26">
        <f>Juni!AU34</f>
        <v>0</v>
      </c>
      <c r="AP34" s="41"/>
      <c r="AQ34" s="41"/>
      <c r="AR34" s="41"/>
      <c r="AS34" s="41"/>
      <c r="AT34" s="41"/>
      <c r="AU34" s="41"/>
      <c r="AV34" s="41"/>
      <c r="AW34" s="28">
        <f>Juni!BC34</f>
        <v>0</v>
      </c>
      <c r="AX34" s="28">
        <f>Juni!BD34</f>
        <v>0</v>
      </c>
      <c r="AY34" s="41"/>
      <c r="AZ34" s="41"/>
      <c r="BA34" s="41"/>
      <c r="BB34" s="41"/>
      <c r="BC34" s="41"/>
      <c r="BD34" s="41"/>
      <c r="BE34" s="41"/>
      <c r="BF34" s="30">
        <f>Juni!BL34</f>
        <v>0</v>
      </c>
      <c r="BG34" s="26">
        <f>Juni!BM34</f>
        <v>0</v>
      </c>
      <c r="BH34" s="41"/>
      <c r="BI34" s="41"/>
      <c r="BJ34" s="41"/>
      <c r="BK34" s="41"/>
      <c r="BL34" s="41"/>
      <c r="BM34" s="41"/>
      <c r="BN34" s="41"/>
      <c r="BO34" s="28">
        <f>Juni!BU34</f>
        <v>0</v>
      </c>
      <c r="BP34" s="28">
        <f>Juni!BV34</f>
        <v>0</v>
      </c>
      <c r="BQ34" s="41"/>
      <c r="BR34" s="41"/>
      <c r="BS34" s="41"/>
      <c r="BT34" s="41"/>
      <c r="BU34" s="41"/>
      <c r="BV34" s="41"/>
      <c r="BW34" s="41"/>
      <c r="BX34" s="30">
        <f>Juni!CD34</f>
        <v>0</v>
      </c>
      <c r="BY34" s="26">
        <f>Juni!CE34</f>
        <v>0</v>
      </c>
      <c r="BZ34" s="41"/>
      <c r="CA34" s="41"/>
      <c r="CB34" s="41"/>
      <c r="CC34" s="41"/>
      <c r="CD34" s="41"/>
      <c r="CE34" s="41"/>
      <c r="CF34" s="41"/>
      <c r="CG34" s="28">
        <f>Juni!CM34</f>
        <v>0</v>
      </c>
      <c r="CH34" s="28">
        <f>Juni!CN34</f>
        <v>0</v>
      </c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28">
        <f>Juni!DE34</f>
        <v>0</v>
      </c>
      <c r="CZ34" s="28">
        <f>Juni!DF34</f>
        <v>0</v>
      </c>
      <c r="DA34" s="41"/>
      <c r="DB34" s="41"/>
      <c r="DC34" s="41"/>
      <c r="DD34" s="41"/>
      <c r="DE34" s="41"/>
      <c r="DF34" s="41"/>
      <c r="DG34" s="41"/>
      <c r="DH34" s="30">
        <f>Juni!DN34</f>
        <v>0</v>
      </c>
      <c r="DI34" s="26">
        <f>Juni!DO34</f>
        <v>0</v>
      </c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30">
        <f>Juni!EF34</f>
        <v>0</v>
      </c>
      <c r="EA34" s="26">
        <f>Juni!EG34</f>
        <v>0</v>
      </c>
      <c r="EB34" s="41"/>
      <c r="EC34" s="41"/>
      <c r="ED34" s="41"/>
      <c r="EE34" s="41"/>
      <c r="EF34" s="41"/>
      <c r="EG34" s="41"/>
      <c r="EH34" s="41"/>
      <c r="EI34" s="30">
        <f>Juni!EO34</f>
        <v>0</v>
      </c>
      <c r="EJ34" s="26">
        <f>Juni!EP34</f>
        <v>0</v>
      </c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28"/>
    </row>
    <row r="35" spans="1:156" ht="14">
      <c r="A35" s="58"/>
      <c r="B35" s="59">
        <v>1</v>
      </c>
      <c r="C35" s="57" t="s">
        <v>56</v>
      </c>
      <c r="D35" s="24">
        <f>Juni!J35</f>
        <v>43</v>
      </c>
      <c r="E35" s="25">
        <f>Juni!K35</f>
        <v>44</v>
      </c>
      <c r="F35" s="26">
        <f t="shared" ref="F35:F41" si="346">SUM(D35:E35)</f>
        <v>87</v>
      </c>
      <c r="G35" s="48">
        <v>8</v>
      </c>
      <c r="H35" s="46">
        <v>6</v>
      </c>
      <c r="I35" s="26">
        <f t="shared" ref="I35:I41" si="347">SUM(G35:H35)</f>
        <v>14</v>
      </c>
      <c r="J35" s="26">
        <f t="shared" ref="J35:K35" si="348">SUM(D35+G35)</f>
        <v>51</v>
      </c>
      <c r="K35" s="26">
        <f t="shared" si="348"/>
        <v>50</v>
      </c>
      <c r="L35" s="27">
        <f t="shared" ref="L35:L41" si="349">SUM(J35:K35)</f>
        <v>101</v>
      </c>
      <c r="M35" s="28">
        <f>Juni!S35</f>
        <v>13</v>
      </c>
      <c r="N35" s="28">
        <f>Juni!T35</f>
        <v>17</v>
      </c>
      <c r="O35" s="26">
        <f t="shared" ref="O35:O41" si="350">SUM(M35:N35)</f>
        <v>30</v>
      </c>
      <c r="P35" s="25">
        <v>1</v>
      </c>
      <c r="Q35" s="25">
        <v>2</v>
      </c>
      <c r="R35" s="26">
        <f t="shared" ref="R35:R41" si="351">SUM(P35:Q35)</f>
        <v>3</v>
      </c>
      <c r="S35" s="26">
        <f t="shared" ref="S35:T35" si="352">SUM(M35+P35)</f>
        <v>14</v>
      </c>
      <c r="T35" s="26">
        <f t="shared" si="352"/>
        <v>19</v>
      </c>
      <c r="U35" s="27">
        <f t="shared" ref="U35:U41" si="353">SUM(S35:T35)</f>
        <v>33</v>
      </c>
      <c r="V35" s="28">
        <f>Juni!AB35</f>
        <v>26</v>
      </c>
      <c r="W35" s="28">
        <f>Juni!AC35</f>
        <v>46</v>
      </c>
      <c r="X35" s="26">
        <f t="shared" ref="X35:X41" si="354">SUM(V35:W35)</f>
        <v>72</v>
      </c>
      <c r="Y35" s="48">
        <v>5</v>
      </c>
      <c r="Z35" s="46">
        <v>6</v>
      </c>
      <c r="AA35" s="26">
        <f t="shared" ref="AA35:AA41" si="355">SUM(Y35:Z35)</f>
        <v>11</v>
      </c>
      <c r="AB35" s="26">
        <f t="shared" ref="AB35:AC35" si="356">SUM(V35+Y35)</f>
        <v>31</v>
      </c>
      <c r="AC35" s="26">
        <f t="shared" si="356"/>
        <v>52</v>
      </c>
      <c r="AD35" s="27">
        <f t="shared" ref="AD35:AD41" si="357">SUM(AB35:AC35)</f>
        <v>83</v>
      </c>
      <c r="AE35" s="28">
        <f>Juni!AK35</f>
        <v>42</v>
      </c>
      <c r="AF35" s="26">
        <f>Juni!AL35</f>
        <v>57</v>
      </c>
      <c r="AG35" s="26">
        <f t="shared" ref="AG35:AG41" si="358">SUM(AE35:AF35)</f>
        <v>99</v>
      </c>
      <c r="AH35" s="25">
        <v>14</v>
      </c>
      <c r="AI35" s="25">
        <v>19</v>
      </c>
      <c r="AJ35" s="26">
        <f t="shared" ref="AJ35:AJ41" si="359">SUM(AH35:AI35)</f>
        <v>33</v>
      </c>
      <c r="AK35" s="26">
        <f t="shared" ref="AK35:AL35" si="360">SUM(AE35+AH35)</f>
        <v>56</v>
      </c>
      <c r="AL35" s="26">
        <f t="shared" si="360"/>
        <v>76</v>
      </c>
      <c r="AM35" s="27">
        <f t="shared" ref="AM35:AM41" si="361">SUM(AK35:AL35)</f>
        <v>132</v>
      </c>
      <c r="AN35" s="30">
        <f>Juni!AT35</f>
        <v>59</v>
      </c>
      <c r="AO35" s="26">
        <f>Juni!AU35</f>
        <v>66</v>
      </c>
      <c r="AP35" s="26">
        <f t="shared" ref="AP35:AP41" si="362">SUM(AN35:AO35)</f>
        <v>125</v>
      </c>
      <c r="AQ35" s="25">
        <v>7</v>
      </c>
      <c r="AR35" s="25">
        <v>11</v>
      </c>
      <c r="AS35" s="26">
        <f t="shared" ref="AS35:AS41" si="363">SUM(AQ35:AR35)</f>
        <v>18</v>
      </c>
      <c r="AT35" s="26">
        <f t="shared" ref="AT35:AU35" si="364">SUM(AN35+AQ35)</f>
        <v>66</v>
      </c>
      <c r="AU35" s="26">
        <f t="shared" si="364"/>
        <v>77</v>
      </c>
      <c r="AV35" s="27">
        <f t="shared" ref="AV35:AV41" si="365">SUM(AT35:AU35)</f>
        <v>143</v>
      </c>
      <c r="AW35" s="28">
        <f>Juni!BC35</f>
        <v>118</v>
      </c>
      <c r="AX35" s="28">
        <f>Juni!BD35</f>
        <v>137</v>
      </c>
      <c r="AY35" s="26">
        <f t="shared" ref="AY35:AY41" si="366">SUM(AW35:AX35)</f>
        <v>255</v>
      </c>
      <c r="AZ35" s="25">
        <v>9</v>
      </c>
      <c r="BA35" s="25">
        <v>20</v>
      </c>
      <c r="BB35" s="26">
        <f t="shared" ref="BB35:BB41" si="367">SUM(AZ35:BA35)</f>
        <v>29</v>
      </c>
      <c r="BC35" s="26">
        <f t="shared" ref="BC35:BD35" si="368">SUM(AW35+AZ35)</f>
        <v>127</v>
      </c>
      <c r="BD35" s="26">
        <f t="shared" si="368"/>
        <v>157</v>
      </c>
      <c r="BE35" s="27">
        <f t="shared" ref="BE35:BE41" si="369">SUM(BC35:BD35)</f>
        <v>284</v>
      </c>
      <c r="BF35" s="30">
        <f>Juni!BL35</f>
        <v>31</v>
      </c>
      <c r="BG35" s="26">
        <f>Juni!BM35</f>
        <v>46</v>
      </c>
      <c r="BH35" s="26">
        <f t="shared" ref="BH35:BH41" si="370">SUM(BF35:BG35)</f>
        <v>77</v>
      </c>
      <c r="BI35" s="48">
        <v>1</v>
      </c>
      <c r="BJ35" s="46">
        <v>10</v>
      </c>
      <c r="BK35" s="26">
        <f t="shared" ref="BK35:BK41" si="371">SUM(BI35:BJ35)</f>
        <v>11</v>
      </c>
      <c r="BL35" s="26">
        <f t="shared" ref="BL35:BM35" si="372">SUM(BF35+BI35)</f>
        <v>32</v>
      </c>
      <c r="BM35" s="26">
        <f t="shared" si="372"/>
        <v>56</v>
      </c>
      <c r="BN35" s="27">
        <f t="shared" ref="BN35:BN41" si="373">SUM(BL35:BM35)</f>
        <v>88</v>
      </c>
      <c r="BO35" s="28">
        <f>Juni!BU35</f>
        <v>33</v>
      </c>
      <c r="BP35" s="28">
        <f>Juni!BV35</f>
        <v>65</v>
      </c>
      <c r="BQ35" s="26">
        <f t="shared" ref="BQ35:BQ41" si="374">SUM(BO35:BP35)</f>
        <v>98</v>
      </c>
      <c r="BR35" s="26"/>
      <c r="BS35" s="26"/>
      <c r="BT35" s="26">
        <f t="shared" ref="BT35:BT41" si="375">SUM(BR35:BS35)</f>
        <v>0</v>
      </c>
      <c r="BU35" s="26">
        <f t="shared" ref="BU35:BV35" si="376">SUM(BO35+BR35)</f>
        <v>33</v>
      </c>
      <c r="BV35" s="26">
        <f t="shared" si="376"/>
        <v>65</v>
      </c>
      <c r="BW35" s="27">
        <f t="shared" ref="BW35:BW41" si="377">SUM(BU35:BV35)</f>
        <v>98</v>
      </c>
      <c r="BX35" s="30">
        <f>Juni!CD35</f>
        <v>12</v>
      </c>
      <c r="BY35" s="26">
        <f>Juni!CE35</f>
        <v>13</v>
      </c>
      <c r="BZ35" s="26">
        <f t="shared" ref="BZ35:BZ41" si="378">SUM(BX35:BY35)</f>
        <v>25</v>
      </c>
      <c r="CA35" s="25">
        <v>4</v>
      </c>
      <c r="CB35" s="25">
        <v>2</v>
      </c>
      <c r="CC35" s="26">
        <f t="shared" ref="CC35:CC41" si="379">SUM(CA35:CB35)</f>
        <v>6</v>
      </c>
      <c r="CD35" s="26">
        <f t="shared" ref="CD35:CE35" si="380">SUM(BX35+CA35)</f>
        <v>16</v>
      </c>
      <c r="CE35" s="26">
        <f t="shared" si="380"/>
        <v>15</v>
      </c>
      <c r="CF35" s="27">
        <f t="shared" ref="CF35:CF41" si="381">SUM(CD35:CE35)</f>
        <v>31</v>
      </c>
      <c r="CG35" s="28">
        <f>Juni!CM35</f>
        <v>21</v>
      </c>
      <c r="CH35" s="28">
        <f>Juni!CN35</f>
        <v>46</v>
      </c>
      <c r="CI35" s="26">
        <f t="shared" ref="CI35:CI41" si="382">SUM(CG35:CH35)</f>
        <v>67</v>
      </c>
      <c r="CJ35" s="25">
        <v>10</v>
      </c>
      <c r="CK35" s="25">
        <v>14</v>
      </c>
      <c r="CL35" s="26">
        <f t="shared" ref="CL35:CL41" si="383">SUM(CJ35:CK35)</f>
        <v>24</v>
      </c>
      <c r="CM35" s="26">
        <f t="shared" ref="CM35:CN35" si="384">SUM(CG35+CJ35)</f>
        <v>31</v>
      </c>
      <c r="CN35" s="26">
        <f t="shared" si="384"/>
        <v>60</v>
      </c>
      <c r="CO35" s="27">
        <f t="shared" ref="CO35:CO41" si="385">SUM(CM35:CN35)</f>
        <v>91</v>
      </c>
      <c r="CP35" s="31">
        <f ca="1">IFERROR(__xludf.DUMMYFUNCTION("""COMPUTED_VALUE"""),45)</f>
        <v>45</v>
      </c>
      <c r="CQ35" s="32">
        <f ca="1">IFERROR(__xludf.DUMMYFUNCTION("""COMPUTED_VALUE"""),80)</f>
        <v>80</v>
      </c>
      <c r="CR35" s="32">
        <f ca="1">IFERROR(__xludf.DUMMYFUNCTION("""COMPUTED_VALUE"""),125)</f>
        <v>125</v>
      </c>
      <c r="CS35" s="33">
        <f ca="1">IFERROR(__xludf.DUMMYFUNCTION("""COMPUTED_VALUE"""),9)</f>
        <v>9</v>
      </c>
      <c r="CT35" s="33">
        <f ca="1">IFERROR(__xludf.DUMMYFUNCTION("""COMPUTED_VALUE"""),11)</f>
        <v>11</v>
      </c>
      <c r="CU35" s="33">
        <f ca="1">IFERROR(__xludf.DUMMYFUNCTION("""COMPUTED_VALUE"""),20)</f>
        <v>20</v>
      </c>
      <c r="CV35" s="32">
        <f ca="1">IFERROR(__xludf.DUMMYFUNCTION("""COMPUTED_VALUE"""),54)</f>
        <v>54</v>
      </c>
      <c r="CW35" s="32">
        <f ca="1">IFERROR(__xludf.DUMMYFUNCTION("""COMPUTED_VALUE"""),91)</f>
        <v>91</v>
      </c>
      <c r="CX35" s="34">
        <f ca="1">IFERROR(__xludf.DUMMYFUNCTION("""COMPUTED_VALUE"""),145)</f>
        <v>145</v>
      </c>
      <c r="CY35" s="28">
        <f>Juni!DE35</f>
        <v>50</v>
      </c>
      <c r="CZ35" s="28">
        <f>Juni!DF35</f>
        <v>63</v>
      </c>
      <c r="DA35" s="26">
        <f t="shared" ref="DA35:DA41" si="386">SUM(CY35:CZ35)</f>
        <v>113</v>
      </c>
      <c r="DB35" s="25">
        <v>16</v>
      </c>
      <c r="DC35" s="25">
        <v>23</v>
      </c>
      <c r="DD35" s="26">
        <f t="shared" ref="DD35:DD41" si="387">SUM(DB35:DC35)</f>
        <v>39</v>
      </c>
      <c r="DE35" s="26">
        <f t="shared" ref="DE35:DF35" si="388">SUM(CY35+DB35)</f>
        <v>66</v>
      </c>
      <c r="DF35" s="26">
        <f t="shared" si="388"/>
        <v>86</v>
      </c>
      <c r="DG35" s="27">
        <f t="shared" ref="DG35:DG41" si="389">SUM(DE35:DF35)</f>
        <v>152</v>
      </c>
      <c r="DH35" s="30">
        <f>Juni!DN35</f>
        <v>106</v>
      </c>
      <c r="DI35" s="26">
        <f>Juni!DO35</f>
        <v>84</v>
      </c>
      <c r="DJ35" s="26">
        <f t="shared" ref="DJ35:DJ41" si="390">SUM(DH35:DI35)</f>
        <v>190</v>
      </c>
      <c r="DK35" s="64">
        <v>6</v>
      </c>
      <c r="DL35" s="65">
        <v>13</v>
      </c>
      <c r="DM35" s="26">
        <f t="shared" ref="DM35:DM41" si="391">SUM(DK35:DL35)</f>
        <v>19</v>
      </c>
      <c r="DN35" s="26">
        <f t="shared" ref="DN35:DO35" si="392">SUM(DH35+DK35)</f>
        <v>112</v>
      </c>
      <c r="DO35" s="26">
        <f t="shared" si="392"/>
        <v>97</v>
      </c>
      <c r="DP35" s="27">
        <f t="shared" ref="DP35:DP41" si="393">SUM(DN35:DO35)</f>
        <v>209</v>
      </c>
      <c r="DQ35" s="28">
        <f>Juni!DW35</f>
        <v>39</v>
      </c>
      <c r="DR35" s="26">
        <f>Juni!DX35</f>
        <v>51</v>
      </c>
      <c r="DS35" s="26">
        <f t="shared" ref="DS35:DS41" si="394">SUM(DQ35:DR35)</f>
        <v>90</v>
      </c>
      <c r="DT35" s="48">
        <v>12</v>
      </c>
      <c r="DU35" s="46">
        <v>10</v>
      </c>
      <c r="DV35" s="26">
        <f t="shared" ref="DV35:DV41" si="395">SUM(DT35:DU35)</f>
        <v>22</v>
      </c>
      <c r="DW35" s="26">
        <f t="shared" ref="DW35:DX35" si="396">SUM(DQ35+DT35)</f>
        <v>51</v>
      </c>
      <c r="DX35" s="26">
        <f t="shared" si="396"/>
        <v>61</v>
      </c>
      <c r="DY35" s="27">
        <f t="shared" ref="DY35:DY41" si="397">SUM(DW35:DX35)</f>
        <v>112</v>
      </c>
      <c r="DZ35" s="30">
        <f>Juni!EF35</f>
        <v>87</v>
      </c>
      <c r="EA35" s="26">
        <f>Juni!EG35</f>
        <v>112</v>
      </c>
      <c r="EB35" s="26">
        <f t="shared" ref="EB35:EB41" si="398">SUM(DZ35:EA35)</f>
        <v>199</v>
      </c>
      <c r="EC35" s="25">
        <v>27</v>
      </c>
      <c r="ED35" s="25">
        <v>23</v>
      </c>
      <c r="EE35" s="26">
        <f t="shared" ref="EE35:EE41" si="399">SUM(EC35:ED35)</f>
        <v>50</v>
      </c>
      <c r="EF35" s="26">
        <f t="shared" ref="EF35:EG35" si="400">SUM(DZ35+EC35)</f>
        <v>114</v>
      </c>
      <c r="EG35" s="26">
        <f t="shared" si="400"/>
        <v>135</v>
      </c>
      <c r="EH35" s="27">
        <f t="shared" ref="EH35:EH41" si="401">SUM(EF35:EG35)</f>
        <v>249</v>
      </c>
      <c r="EI35" s="30">
        <f>Juni!EO35</f>
        <v>17</v>
      </c>
      <c r="EJ35" s="26">
        <f>Juni!EP35</f>
        <v>10</v>
      </c>
      <c r="EK35" s="26">
        <f t="shared" ref="EK35:EK41" si="402">SUM(EI35:EJ35)</f>
        <v>27</v>
      </c>
      <c r="EL35" s="25">
        <v>3</v>
      </c>
      <c r="EM35" s="25">
        <v>4</v>
      </c>
      <c r="EN35" s="26">
        <f t="shared" ref="EN35:EN41" si="403">SUM(EL35:EM35)</f>
        <v>7</v>
      </c>
      <c r="EO35" s="26">
        <f t="shared" ref="EO35:EP35" si="404">SUM(EI35+EL35)</f>
        <v>20</v>
      </c>
      <c r="EP35" s="26">
        <f t="shared" si="404"/>
        <v>14</v>
      </c>
      <c r="EQ35" s="27">
        <f t="shared" ref="EQ35:EQ41" si="405">SUM(EO35:EP35)</f>
        <v>34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24">
        <f>Juni!J36</f>
        <v>8</v>
      </c>
      <c r="E36" s="25">
        <f>Juni!K36</f>
        <v>488</v>
      </c>
      <c r="F36" s="26">
        <f t="shared" si="346"/>
        <v>496</v>
      </c>
      <c r="G36" s="68">
        <v>1</v>
      </c>
      <c r="H36" s="59">
        <v>75</v>
      </c>
      <c r="I36" s="26">
        <f t="shared" si="347"/>
        <v>76</v>
      </c>
      <c r="J36" s="26">
        <f t="shared" ref="J36:K36" si="406">SUM(D36+G36)</f>
        <v>9</v>
      </c>
      <c r="K36" s="26">
        <f t="shared" si="406"/>
        <v>563</v>
      </c>
      <c r="L36" s="27">
        <f t="shared" si="349"/>
        <v>572</v>
      </c>
      <c r="M36" s="28">
        <f>Juni!S36</f>
        <v>2</v>
      </c>
      <c r="N36" s="28">
        <f>Juni!T36</f>
        <v>380</v>
      </c>
      <c r="O36" s="26">
        <f t="shared" si="350"/>
        <v>382</v>
      </c>
      <c r="P36" s="25">
        <v>4</v>
      </c>
      <c r="Q36" s="25">
        <v>61</v>
      </c>
      <c r="R36" s="26">
        <f t="shared" si="351"/>
        <v>65</v>
      </c>
      <c r="S36" s="26">
        <f t="shared" ref="S36:T36" si="407">SUM(M36+P36)</f>
        <v>6</v>
      </c>
      <c r="T36" s="26">
        <f t="shared" si="407"/>
        <v>441</v>
      </c>
      <c r="U36" s="27">
        <f t="shared" si="353"/>
        <v>447</v>
      </c>
      <c r="V36" s="28">
        <f>Juni!AB36</f>
        <v>9</v>
      </c>
      <c r="W36" s="28">
        <f>Juni!AC36</f>
        <v>253</v>
      </c>
      <c r="X36" s="26">
        <f t="shared" si="354"/>
        <v>262</v>
      </c>
      <c r="Y36" s="68">
        <v>2</v>
      </c>
      <c r="Z36" s="59">
        <v>43</v>
      </c>
      <c r="AA36" s="26">
        <f t="shared" si="355"/>
        <v>45</v>
      </c>
      <c r="AB36" s="26">
        <f t="shared" ref="AB36:AC36" si="408">SUM(V36+Y36)</f>
        <v>11</v>
      </c>
      <c r="AC36" s="26">
        <f t="shared" si="408"/>
        <v>296</v>
      </c>
      <c r="AD36" s="27">
        <f t="shared" si="357"/>
        <v>307</v>
      </c>
      <c r="AE36" s="28">
        <f>Juni!AK36</f>
        <v>15</v>
      </c>
      <c r="AF36" s="26">
        <f>Juni!AL36</f>
        <v>383</v>
      </c>
      <c r="AG36" s="26">
        <f t="shared" si="358"/>
        <v>398</v>
      </c>
      <c r="AH36" s="25">
        <v>3</v>
      </c>
      <c r="AI36" s="25">
        <v>89</v>
      </c>
      <c r="AJ36" s="26">
        <f t="shared" si="359"/>
        <v>92</v>
      </c>
      <c r="AK36" s="26">
        <f t="shared" ref="AK36:AL36" si="409">SUM(AE36+AH36)</f>
        <v>18</v>
      </c>
      <c r="AL36" s="26">
        <f t="shared" si="409"/>
        <v>472</v>
      </c>
      <c r="AM36" s="27">
        <f t="shared" si="361"/>
        <v>490</v>
      </c>
      <c r="AN36" s="30">
        <f>Juni!AT36</f>
        <v>102</v>
      </c>
      <c r="AO36" s="26">
        <f>Juni!AU36</f>
        <v>373</v>
      </c>
      <c r="AP36" s="26">
        <f t="shared" si="362"/>
        <v>475</v>
      </c>
      <c r="AQ36" s="25">
        <v>12</v>
      </c>
      <c r="AR36" s="25">
        <v>60</v>
      </c>
      <c r="AS36" s="26">
        <f t="shared" si="363"/>
        <v>72</v>
      </c>
      <c r="AT36" s="26">
        <f t="shared" ref="AT36:AU36" si="410">SUM(AN36+AQ36)</f>
        <v>114</v>
      </c>
      <c r="AU36" s="26">
        <f t="shared" si="410"/>
        <v>433</v>
      </c>
      <c r="AV36" s="27">
        <f t="shared" si="365"/>
        <v>547</v>
      </c>
      <c r="AW36" s="28">
        <f>Juni!BC36</f>
        <v>29</v>
      </c>
      <c r="AX36" s="28">
        <f>Juni!BD36</f>
        <v>463</v>
      </c>
      <c r="AY36" s="26">
        <f t="shared" si="366"/>
        <v>492</v>
      </c>
      <c r="AZ36" s="25">
        <v>3</v>
      </c>
      <c r="BA36" s="25">
        <v>59</v>
      </c>
      <c r="BB36" s="26">
        <f t="shared" si="367"/>
        <v>62</v>
      </c>
      <c r="BC36" s="26">
        <f t="shared" ref="BC36:BD36" si="411">SUM(AW36+AZ36)</f>
        <v>32</v>
      </c>
      <c r="BD36" s="26">
        <f t="shared" si="411"/>
        <v>522</v>
      </c>
      <c r="BE36" s="27">
        <f t="shared" si="369"/>
        <v>554</v>
      </c>
      <c r="BF36" s="30">
        <f>Juni!BL36</f>
        <v>149</v>
      </c>
      <c r="BG36" s="26">
        <f>Juni!BM36</f>
        <v>240</v>
      </c>
      <c r="BH36" s="26">
        <f t="shared" si="370"/>
        <v>389</v>
      </c>
      <c r="BI36" s="48">
        <v>15</v>
      </c>
      <c r="BJ36" s="46">
        <v>65</v>
      </c>
      <c r="BK36" s="26">
        <f t="shared" si="371"/>
        <v>80</v>
      </c>
      <c r="BL36" s="26">
        <f t="shared" ref="BL36:BM36" si="412">SUM(BF36+BI36)</f>
        <v>164</v>
      </c>
      <c r="BM36" s="26">
        <f t="shared" si="412"/>
        <v>305</v>
      </c>
      <c r="BN36" s="27">
        <f t="shared" si="373"/>
        <v>469</v>
      </c>
      <c r="BO36" s="28">
        <f>Juni!BU36</f>
        <v>8</v>
      </c>
      <c r="BP36" s="28">
        <f>Juni!BV36</f>
        <v>186</v>
      </c>
      <c r="BQ36" s="26">
        <f t="shared" si="374"/>
        <v>194</v>
      </c>
      <c r="BR36" s="26"/>
      <c r="BS36" s="26"/>
      <c r="BT36" s="26">
        <f t="shared" si="375"/>
        <v>0</v>
      </c>
      <c r="BU36" s="26">
        <f t="shared" ref="BU36:BV36" si="413">SUM(BO36+BR36)</f>
        <v>8</v>
      </c>
      <c r="BV36" s="26">
        <f t="shared" si="413"/>
        <v>186</v>
      </c>
      <c r="BW36" s="27">
        <f t="shared" si="377"/>
        <v>194</v>
      </c>
      <c r="BX36" s="30">
        <f>Juni!CD36</f>
        <v>19</v>
      </c>
      <c r="BY36" s="26">
        <f>Juni!CE36</f>
        <v>112</v>
      </c>
      <c r="BZ36" s="26">
        <f t="shared" si="378"/>
        <v>131</v>
      </c>
      <c r="CA36" s="25">
        <v>2</v>
      </c>
      <c r="CB36" s="25">
        <v>13</v>
      </c>
      <c r="CC36" s="26">
        <f t="shared" si="379"/>
        <v>15</v>
      </c>
      <c r="CD36" s="26">
        <f t="shared" ref="CD36:CE36" si="414">SUM(BX36+CA36)</f>
        <v>21</v>
      </c>
      <c r="CE36" s="26">
        <f t="shared" si="414"/>
        <v>125</v>
      </c>
      <c r="CF36" s="27">
        <f t="shared" si="381"/>
        <v>146</v>
      </c>
      <c r="CG36" s="28">
        <f>Juni!CM36</f>
        <v>8</v>
      </c>
      <c r="CH36" s="28">
        <f>Juni!CN36</f>
        <v>261</v>
      </c>
      <c r="CI36" s="26">
        <f t="shared" si="382"/>
        <v>269</v>
      </c>
      <c r="CJ36" s="25">
        <v>1</v>
      </c>
      <c r="CK36" s="25">
        <v>48</v>
      </c>
      <c r="CL36" s="26">
        <f t="shared" si="383"/>
        <v>49</v>
      </c>
      <c r="CM36" s="26">
        <f t="shared" ref="CM36:CN36" si="415">SUM(CG36+CJ36)</f>
        <v>9</v>
      </c>
      <c r="CN36" s="26">
        <f t="shared" si="415"/>
        <v>309</v>
      </c>
      <c r="CO36" s="27">
        <f t="shared" si="385"/>
        <v>318</v>
      </c>
      <c r="CP36" s="31">
        <f ca="1">IFERROR(__xludf.DUMMYFUNCTION("""COMPUTED_VALUE"""),144)</f>
        <v>144</v>
      </c>
      <c r="CQ36" s="32">
        <f ca="1">IFERROR(__xludf.DUMMYFUNCTION("""COMPUTED_VALUE"""),375)</f>
        <v>375</v>
      </c>
      <c r="CR36" s="32">
        <f ca="1">IFERROR(__xludf.DUMMYFUNCTION("""COMPUTED_VALUE"""),519)</f>
        <v>519</v>
      </c>
      <c r="CS36" s="33">
        <f ca="1">IFERROR(__xludf.DUMMYFUNCTION("""COMPUTED_VALUE"""),3)</f>
        <v>3</v>
      </c>
      <c r="CT36" s="33">
        <f ca="1">IFERROR(__xludf.DUMMYFUNCTION("""COMPUTED_VALUE"""),64)</f>
        <v>64</v>
      </c>
      <c r="CU36" s="33">
        <f ca="1">IFERROR(__xludf.DUMMYFUNCTION("""COMPUTED_VALUE"""),67)</f>
        <v>67</v>
      </c>
      <c r="CV36" s="32">
        <f ca="1">IFERROR(__xludf.DUMMYFUNCTION("""COMPUTED_VALUE"""),147)</f>
        <v>147</v>
      </c>
      <c r="CW36" s="32">
        <f ca="1">IFERROR(__xludf.DUMMYFUNCTION("""COMPUTED_VALUE"""),439)</f>
        <v>439</v>
      </c>
      <c r="CX36" s="34">
        <f ca="1">IFERROR(__xludf.DUMMYFUNCTION("""COMPUTED_VALUE"""),586)</f>
        <v>586</v>
      </c>
      <c r="CY36" s="28">
        <f>Juni!DE36</f>
        <v>36</v>
      </c>
      <c r="CZ36" s="28">
        <f>Juni!DF36</f>
        <v>365</v>
      </c>
      <c r="DA36" s="26">
        <f t="shared" si="386"/>
        <v>401</v>
      </c>
      <c r="DB36" s="25">
        <v>0</v>
      </c>
      <c r="DC36" s="25">
        <v>41</v>
      </c>
      <c r="DD36" s="26">
        <f t="shared" si="387"/>
        <v>41</v>
      </c>
      <c r="DE36" s="26">
        <f t="shared" ref="DE36:DF36" si="416">SUM(CY36+DB36)</f>
        <v>36</v>
      </c>
      <c r="DF36" s="26">
        <f t="shared" si="416"/>
        <v>406</v>
      </c>
      <c r="DG36" s="27">
        <f t="shared" si="389"/>
        <v>442</v>
      </c>
      <c r="DH36" s="30">
        <f>Juni!DN36</f>
        <v>420</v>
      </c>
      <c r="DI36" s="26">
        <f>Juni!DO36</f>
        <v>486</v>
      </c>
      <c r="DJ36" s="26">
        <f t="shared" si="390"/>
        <v>906</v>
      </c>
      <c r="DK36" s="66">
        <v>79</v>
      </c>
      <c r="DL36" s="67">
        <v>103</v>
      </c>
      <c r="DM36" s="26">
        <f t="shared" si="391"/>
        <v>182</v>
      </c>
      <c r="DN36" s="26">
        <f t="shared" ref="DN36:DO36" si="417">SUM(DH36+DK36)</f>
        <v>499</v>
      </c>
      <c r="DO36" s="26">
        <f t="shared" si="417"/>
        <v>589</v>
      </c>
      <c r="DP36" s="27">
        <f t="shared" si="393"/>
        <v>1088</v>
      </c>
      <c r="DQ36" s="28">
        <f>Juni!DW36</f>
        <v>10</v>
      </c>
      <c r="DR36" s="26">
        <f>Juni!DX36</f>
        <v>314</v>
      </c>
      <c r="DS36" s="26">
        <f t="shared" si="394"/>
        <v>324</v>
      </c>
      <c r="DT36" s="68">
        <v>0</v>
      </c>
      <c r="DU36" s="59">
        <v>43</v>
      </c>
      <c r="DV36" s="26">
        <f t="shared" si="395"/>
        <v>43</v>
      </c>
      <c r="DW36" s="26">
        <f t="shared" ref="DW36:DX36" si="418">SUM(DQ36+DT36)</f>
        <v>10</v>
      </c>
      <c r="DX36" s="26">
        <f t="shared" si="418"/>
        <v>357</v>
      </c>
      <c r="DY36" s="27">
        <f t="shared" si="397"/>
        <v>367</v>
      </c>
      <c r="DZ36" s="30">
        <f>Juni!EF36</f>
        <v>39</v>
      </c>
      <c r="EA36" s="26">
        <f>Juni!EG36</f>
        <v>297</v>
      </c>
      <c r="EB36" s="26">
        <f t="shared" si="398"/>
        <v>336</v>
      </c>
      <c r="EC36" s="25">
        <v>17</v>
      </c>
      <c r="ED36" s="25">
        <v>52</v>
      </c>
      <c r="EE36" s="26">
        <f t="shared" si="399"/>
        <v>69</v>
      </c>
      <c r="EF36" s="26">
        <f t="shared" ref="EF36:EG36" si="419">SUM(DZ36+EC36)</f>
        <v>56</v>
      </c>
      <c r="EG36" s="26">
        <f t="shared" si="419"/>
        <v>349</v>
      </c>
      <c r="EH36" s="27">
        <f t="shared" si="401"/>
        <v>405</v>
      </c>
      <c r="EI36" s="30">
        <f>Juni!EO36</f>
        <v>7</v>
      </c>
      <c r="EJ36" s="26">
        <f>Juni!EP36</f>
        <v>245</v>
      </c>
      <c r="EK36" s="26">
        <f t="shared" si="402"/>
        <v>252</v>
      </c>
      <c r="EL36" s="25">
        <v>1</v>
      </c>
      <c r="EM36" s="25">
        <v>62</v>
      </c>
      <c r="EN36" s="26">
        <f t="shared" si="403"/>
        <v>63</v>
      </c>
      <c r="EO36" s="26">
        <f t="shared" ref="EO36:EP36" si="420">SUM(EI36+EL36)</f>
        <v>8</v>
      </c>
      <c r="EP36" s="26">
        <f t="shared" si="420"/>
        <v>307</v>
      </c>
      <c r="EQ36" s="27">
        <f t="shared" si="405"/>
        <v>315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24">
        <f>Juni!J37</f>
        <v>3</v>
      </c>
      <c r="E37" s="25">
        <f>Juni!K37</f>
        <v>418</v>
      </c>
      <c r="F37" s="26">
        <f t="shared" si="346"/>
        <v>421</v>
      </c>
      <c r="G37" s="68">
        <v>0</v>
      </c>
      <c r="H37" s="59">
        <v>72</v>
      </c>
      <c r="I37" s="26">
        <f t="shared" si="347"/>
        <v>72</v>
      </c>
      <c r="J37" s="26">
        <f t="shared" ref="J37:K37" si="421">SUM(D37+G37)</f>
        <v>3</v>
      </c>
      <c r="K37" s="26">
        <f t="shared" si="421"/>
        <v>490</v>
      </c>
      <c r="L37" s="27">
        <f t="shared" si="349"/>
        <v>493</v>
      </c>
      <c r="M37" s="28">
        <f>Juni!S37</f>
        <v>0</v>
      </c>
      <c r="N37" s="28">
        <f>Juni!T37</f>
        <v>322</v>
      </c>
      <c r="O37" s="26">
        <f t="shared" si="350"/>
        <v>322</v>
      </c>
      <c r="P37" s="25">
        <v>4</v>
      </c>
      <c r="Q37" s="25">
        <v>68</v>
      </c>
      <c r="R37" s="26">
        <f t="shared" si="351"/>
        <v>72</v>
      </c>
      <c r="S37" s="26">
        <f t="shared" ref="S37:T37" si="422">SUM(M37+P37)</f>
        <v>4</v>
      </c>
      <c r="T37" s="26">
        <f t="shared" si="422"/>
        <v>390</v>
      </c>
      <c r="U37" s="27">
        <f t="shared" si="353"/>
        <v>394</v>
      </c>
      <c r="V37" s="28">
        <f>Juni!AB37</f>
        <v>0</v>
      </c>
      <c r="W37" s="28">
        <f>Juni!AC37</f>
        <v>247</v>
      </c>
      <c r="X37" s="26">
        <f t="shared" si="354"/>
        <v>247</v>
      </c>
      <c r="Y37" s="68">
        <v>0</v>
      </c>
      <c r="Z37" s="59">
        <v>40</v>
      </c>
      <c r="AA37" s="26">
        <f t="shared" si="355"/>
        <v>40</v>
      </c>
      <c r="AB37" s="26">
        <f t="shared" ref="AB37:AC37" si="423">SUM(V37+Y37)</f>
        <v>0</v>
      </c>
      <c r="AC37" s="26">
        <f t="shared" si="423"/>
        <v>287</v>
      </c>
      <c r="AD37" s="27">
        <f t="shared" si="357"/>
        <v>287</v>
      </c>
      <c r="AE37" s="28">
        <f>Juni!AK37</f>
        <v>6</v>
      </c>
      <c r="AF37" s="26">
        <f>Juni!AL37</f>
        <v>373</v>
      </c>
      <c r="AG37" s="26">
        <f t="shared" si="358"/>
        <v>379</v>
      </c>
      <c r="AH37" s="25">
        <v>0</v>
      </c>
      <c r="AI37" s="25">
        <v>82</v>
      </c>
      <c r="AJ37" s="26">
        <f t="shared" si="359"/>
        <v>82</v>
      </c>
      <c r="AK37" s="26">
        <f t="shared" ref="AK37:AL37" si="424">SUM(AE37+AH37)</f>
        <v>6</v>
      </c>
      <c r="AL37" s="26">
        <f t="shared" si="424"/>
        <v>455</v>
      </c>
      <c r="AM37" s="27">
        <f t="shared" si="361"/>
        <v>461</v>
      </c>
      <c r="AN37" s="30">
        <f>Juni!AT37</f>
        <v>4</v>
      </c>
      <c r="AO37" s="26">
        <f>Juni!AU37</f>
        <v>337</v>
      </c>
      <c r="AP37" s="26">
        <f t="shared" si="362"/>
        <v>341</v>
      </c>
      <c r="AQ37" s="25">
        <v>0</v>
      </c>
      <c r="AR37" s="25">
        <v>60</v>
      </c>
      <c r="AS37" s="26">
        <f t="shared" si="363"/>
        <v>60</v>
      </c>
      <c r="AT37" s="26">
        <f t="shared" ref="AT37:AU37" si="425">SUM(AN37+AQ37)</f>
        <v>4</v>
      </c>
      <c r="AU37" s="26">
        <f t="shared" si="425"/>
        <v>397</v>
      </c>
      <c r="AV37" s="27">
        <f t="shared" si="365"/>
        <v>401</v>
      </c>
      <c r="AW37" s="28">
        <f>Juni!BC37</f>
        <v>11</v>
      </c>
      <c r="AX37" s="28">
        <f>Juni!BD37</f>
        <v>453</v>
      </c>
      <c r="AY37" s="26">
        <f t="shared" si="366"/>
        <v>464</v>
      </c>
      <c r="AZ37" s="25">
        <v>4</v>
      </c>
      <c r="BA37" s="25">
        <v>58</v>
      </c>
      <c r="BB37" s="26">
        <f t="shared" si="367"/>
        <v>62</v>
      </c>
      <c r="BC37" s="26">
        <f t="shared" ref="BC37:BD37" si="426">SUM(AW37+AZ37)</f>
        <v>15</v>
      </c>
      <c r="BD37" s="26">
        <f t="shared" si="426"/>
        <v>511</v>
      </c>
      <c r="BE37" s="27">
        <f t="shared" si="369"/>
        <v>526</v>
      </c>
      <c r="BF37" s="30">
        <f>Juni!BL37</f>
        <v>0</v>
      </c>
      <c r="BG37" s="26">
        <f>Juni!BM37</f>
        <v>167</v>
      </c>
      <c r="BH37" s="26">
        <f t="shared" si="370"/>
        <v>167</v>
      </c>
      <c r="BI37" s="48">
        <v>0</v>
      </c>
      <c r="BJ37" s="46">
        <v>25</v>
      </c>
      <c r="BK37" s="26">
        <f t="shared" si="371"/>
        <v>25</v>
      </c>
      <c r="BL37" s="26">
        <f t="shared" ref="BL37:BM37" si="427">SUM(BF37+BI37)</f>
        <v>0</v>
      </c>
      <c r="BM37" s="26">
        <f t="shared" si="427"/>
        <v>192</v>
      </c>
      <c r="BN37" s="27">
        <f t="shared" si="373"/>
        <v>192</v>
      </c>
      <c r="BO37" s="28">
        <f>Juni!BU37</f>
        <v>1</v>
      </c>
      <c r="BP37" s="28">
        <f>Juni!BV37</f>
        <v>183</v>
      </c>
      <c r="BQ37" s="26">
        <f t="shared" si="374"/>
        <v>184</v>
      </c>
      <c r="BR37" s="26"/>
      <c r="BS37" s="26"/>
      <c r="BT37" s="26">
        <f t="shared" si="375"/>
        <v>0</v>
      </c>
      <c r="BU37" s="26">
        <f t="shared" ref="BU37:BV37" si="428">SUM(BO37+BR37)</f>
        <v>1</v>
      </c>
      <c r="BV37" s="26">
        <f t="shared" si="428"/>
        <v>183</v>
      </c>
      <c r="BW37" s="27">
        <f t="shared" si="377"/>
        <v>184</v>
      </c>
      <c r="BX37" s="30">
        <f>Juni!CD37</f>
        <v>2</v>
      </c>
      <c r="BY37" s="26">
        <f>Juni!CE37</f>
        <v>93</v>
      </c>
      <c r="BZ37" s="26">
        <f t="shared" si="378"/>
        <v>95</v>
      </c>
      <c r="CA37" s="26"/>
      <c r="CB37" s="25">
        <v>14</v>
      </c>
      <c r="CC37" s="26">
        <f t="shared" si="379"/>
        <v>14</v>
      </c>
      <c r="CD37" s="26">
        <f t="shared" ref="CD37:CE37" si="429">SUM(BX37+CA37)</f>
        <v>2</v>
      </c>
      <c r="CE37" s="26">
        <f t="shared" si="429"/>
        <v>107</v>
      </c>
      <c r="CF37" s="27">
        <f t="shared" si="381"/>
        <v>109</v>
      </c>
      <c r="CG37" s="28">
        <f>Juni!CM37</f>
        <v>2</v>
      </c>
      <c r="CH37" s="28">
        <f>Juni!CN37</f>
        <v>237</v>
      </c>
      <c r="CI37" s="26">
        <f t="shared" si="382"/>
        <v>239</v>
      </c>
      <c r="CJ37" s="25">
        <v>2</v>
      </c>
      <c r="CK37" s="25">
        <v>46</v>
      </c>
      <c r="CL37" s="26">
        <f t="shared" si="383"/>
        <v>48</v>
      </c>
      <c r="CM37" s="26">
        <f t="shared" ref="CM37:CN37" si="430">SUM(CG37+CJ37)</f>
        <v>4</v>
      </c>
      <c r="CN37" s="26">
        <f t="shared" si="430"/>
        <v>283</v>
      </c>
      <c r="CO37" s="27">
        <f t="shared" si="385"/>
        <v>287</v>
      </c>
      <c r="CP37" s="31">
        <f ca="1">IFERROR(__xludf.DUMMYFUNCTION("""COMPUTED_VALUE"""),6)</f>
        <v>6</v>
      </c>
      <c r="CQ37" s="32">
        <f ca="1">IFERROR(__xludf.DUMMYFUNCTION("""COMPUTED_VALUE"""),357)</f>
        <v>357</v>
      </c>
      <c r="CR37" s="32">
        <f ca="1">IFERROR(__xludf.DUMMYFUNCTION("""COMPUTED_VALUE"""),363)</f>
        <v>363</v>
      </c>
      <c r="CS37" s="33">
        <f ca="1">IFERROR(__xludf.DUMMYFUNCTION("""COMPUTED_VALUE"""),0)</f>
        <v>0</v>
      </c>
      <c r="CT37" s="33">
        <f ca="1">IFERROR(__xludf.DUMMYFUNCTION("""COMPUTED_VALUE"""),64)</f>
        <v>64</v>
      </c>
      <c r="CU37" s="33">
        <f ca="1">IFERROR(__xludf.DUMMYFUNCTION("""COMPUTED_VALUE"""),64)</f>
        <v>64</v>
      </c>
      <c r="CV37" s="32">
        <f ca="1">IFERROR(__xludf.DUMMYFUNCTION("""COMPUTED_VALUE"""),6)</f>
        <v>6</v>
      </c>
      <c r="CW37" s="32">
        <f ca="1">IFERROR(__xludf.DUMMYFUNCTION("""COMPUTED_VALUE"""),421)</f>
        <v>421</v>
      </c>
      <c r="CX37" s="34">
        <f ca="1">IFERROR(__xludf.DUMMYFUNCTION("""COMPUTED_VALUE"""),427)</f>
        <v>427</v>
      </c>
      <c r="CY37" s="28">
        <f>Juni!DE37</f>
        <v>1</v>
      </c>
      <c r="CZ37" s="28">
        <f>Juni!DF37</f>
        <v>206</v>
      </c>
      <c r="DA37" s="26">
        <f t="shared" si="386"/>
        <v>207</v>
      </c>
      <c r="DB37" s="25">
        <v>0</v>
      </c>
      <c r="DC37" s="25">
        <v>36</v>
      </c>
      <c r="DD37" s="26">
        <f t="shared" si="387"/>
        <v>36</v>
      </c>
      <c r="DE37" s="26">
        <f t="shared" ref="DE37:DF37" si="431">SUM(CY37+DB37)</f>
        <v>1</v>
      </c>
      <c r="DF37" s="26">
        <f t="shared" si="431"/>
        <v>242</v>
      </c>
      <c r="DG37" s="27">
        <f t="shared" si="389"/>
        <v>243</v>
      </c>
      <c r="DH37" s="30">
        <f>Juni!DN37</f>
        <v>4</v>
      </c>
      <c r="DI37" s="26">
        <f>Juni!DO37</f>
        <v>314</v>
      </c>
      <c r="DJ37" s="26">
        <f t="shared" si="390"/>
        <v>318</v>
      </c>
      <c r="DK37" s="26"/>
      <c r="DL37" s="67">
        <v>58</v>
      </c>
      <c r="DM37" s="26">
        <f t="shared" si="391"/>
        <v>58</v>
      </c>
      <c r="DN37" s="26">
        <f t="shared" ref="DN37:DO37" si="432">SUM(DH37+DK37)</f>
        <v>4</v>
      </c>
      <c r="DO37" s="26">
        <f t="shared" si="432"/>
        <v>372</v>
      </c>
      <c r="DP37" s="27">
        <f t="shared" si="393"/>
        <v>376</v>
      </c>
      <c r="DQ37" s="28">
        <f>Juni!DW37</f>
        <v>2</v>
      </c>
      <c r="DR37" s="26">
        <f>Juni!DX37</f>
        <v>278</v>
      </c>
      <c r="DS37" s="26">
        <f t="shared" si="394"/>
        <v>280</v>
      </c>
      <c r="DT37" s="68">
        <v>0</v>
      </c>
      <c r="DU37" s="59">
        <v>43</v>
      </c>
      <c r="DV37" s="26">
        <f t="shared" si="395"/>
        <v>43</v>
      </c>
      <c r="DW37" s="26">
        <f t="shared" ref="DW37:DX37" si="433">SUM(DQ37+DT37)</f>
        <v>2</v>
      </c>
      <c r="DX37" s="26">
        <f t="shared" si="433"/>
        <v>321</v>
      </c>
      <c r="DY37" s="27">
        <f t="shared" si="397"/>
        <v>323</v>
      </c>
      <c r="DZ37" s="30">
        <f>Juni!EF37</f>
        <v>0</v>
      </c>
      <c r="EA37" s="26">
        <f>Juni!EG37</f>
        <v>272</v>
      </c>
      <c r="EB37" s="26">
        <f t="shared" si="398"/>
        <v>272</v>
      </c>
      <c r="EC37" s="26"/>
      <c r="ED37" s="25">
        <v>47</v>
      </c>
      <c r="EE37" s="26">
        <f t="shared" si="399"/>
        <v>47</v>
      </c>
      <c r="EF37" s="26">
        <f t="shared" ref="EF37:EG37" si="434">SUM(DZ37+EC37)</f>
        <v>0</v>
      </c>
      <c r="EG37" s="26">
        <f t="shared" si="434"/>
        <v>319</v>
      </c>
      <c r="EH37" s="27">
        <f t="shared" si="401"/>
        <v>319</v>
      </c>
      <c r="EI37" s="30">
        <f>Juni!EO37</f>
        <v>4</v>
      </c>
      <c r="EJ37" s="26">
        <f>Juni!EP37</f>
        <v>179</v>
      </c>
      <c r="EK37" s="26">
        <f t="shared" si="402"/>
        <v>183</v>
      </c>
      <c r="EL37" s="25">
        <v>0</v>
      </c>
      <c r="EM37" s="25">
        <v>48</v>
      </c>
      <c r="EN37" s="26">
        <f t="shared" si="403"/>
        <v>48</v>
      </c>
      <c r="EO37" s="26">
        <f t="shared" ref="EO37:EP37" si="435">SUM(EI37+EL37)</f>
        <v>4</v>
      </c>
      <c r="EP37" s="26">
        <f t="shared" si="435"/>
        <v>227</v>
      </c>
      <c r="EQ37" s="27">
        <f t="shared" si="405"/>
        <v>231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24">
        <f>Juni!J38</f>
        <v>0</v>
      </c>
      <c r="E38" s="25">
        <f>Juni!K38</f>
        <v>0</v>
      </c>
      <c r="F38" s="26">
        <f t="shared" si="346"/>
        <v>0</v>
      </c>
      <c r="G38" s="68">
        <v>0</v>
      </c>
      <c r="H38" s="59">
        <v>0</v>
      </c>
      <c r="I38" s="26">
        <f t="shared" si="347"/>
        <v>0</v>
      </c>
      <c r="J38" s="26">
        <f t="shared" ref="J38:K38" si="436">SUM(D38+G38)</f>
        <v>0</v>
      </c>
      <c r="K38" s="26">
        <f t="shared" si="436"/>
        <v>0</v>
      </c>
      <c r="L38" s="27">
        <f t="shared" si="349"/>
        <v>0</v>
      </c>
      <c r="M38" s="28">
        <f>Juni!S38</f>
        <v>0</v>
      </c>
      <c r="N38" s="28">
        <f>Juni!T38</f>
        <v>0</v>
      </c>
      <c r="O38" s="26">
        <f t="shared" si="350"/>
        <v>0</v>
      </c>
      <c r="P38" s="25">
        <v>0</v>
      </c>
      <c r="Q38" s="25">
        <v>0</v>
      </c>
      <c r="R38" s="26">
        <f t="shared" si="351"/>
        <v>0</v>
      </c>
      <c r="S38" s="26">
        <f t="shared" ref="S38:T38" si="437">SUM(M38+P38)</f>
        <v>0</v>
      </c>
      <c r="T38" s="26">
        <f t="shared" si="437"/>
        <v>0</v>
      </c>
      <c r="U38" s="27">
        <f t="shared" si="353"/>
        <v>0</v>
      </c>
      <c r="V38" s="28">
        <f>Juni!AB38</f>
        <v>0</v>
      </c>
      <c r="W38" s="28">
        <f>Juni!AC38</f>
        <v>0</v>
      </c>
      <c r="X38" s="26">
        <f t="shared" si="354"/>
        <v>0</v>
      </c>
      <c r="Y38" s="26"/>
      <c r="Z38" s="26"/>
      <c r="AA38" s="26">
        <f t="shared" si="355"/>
        <v>0</v>
      </c>
      <c r="AB38" s="26">
        <f t="shared" ref="AB38:AC38" si="438">SUM(V38+Y38)</f>
        <v>0</v>
      </c>
      <c r="AC38" s="26">
        <f t="shared" si="438"/>
        <v>0</v>
      </c>
      <c r="AD38" s="27">
        <f t="shared" si="357"/>
        <v>0</v>
      </c>
      <c r="AE38" s="28">
        <f>Juni!AK38</f>
        <v>0</v>
      </c>
      <c r="AF38" s="26">
        <f>Juni!AL38</f>
        <v>0</v>
      </c>
      <c r="AG38" s="26">
        <f t="shared" si="358"/>
        <v>0</v>
      </c>
      <c r="AH38" s="25">
        <v>0</v>
      </c>
      <c r="AI38" s="25">
        <v>0</v>
      </c>
      <c r="AJ38" s="26">
        <f t="shared" si="359"/>
        <v>0</v>
      </c>
      <c r="AK38" s="26">
        <f t="shared" ref="AK38:AL38" si="439">SUM(AE38+AH38)</f>
        <v>0</v>
      </c>
      <c r="AL38" s="26">
        <f t="shared" si="439"/>
        <v>0</v>
      </c>
      <c r="AM38" s="27">
        <f t="shared" si="361"/>
        <v>0</v>
      </c>
      <c r="AN38" s="30">
        <f>Juni!AT38</f>
        <v>0</v>
      </c>
      <c r="AO38" s="26">
        <f>Juni!AU38</f>
        <v>0</v>
      </c>
      <c r="AP38" s="26">
        <f t="shared" si="362"/>
        <v>0</v>
      </c>
      <c r="AQ38" s="25">
        <v>0</v>
      </c>
      <c r="AR38" s="25">
        <v>0</v>
      </c>
      <c r="AS38" s="26">
        <f t="shared" si="363"/>
        <v>0</v>
      </c>
      <c r="AT38" s="26">
        <f t="shared" ref="AT38:AU38" si="440">SUM(AN38+AQ38)</f>
        <v>0</v>
      </c>
      <c r="AU38" s="26">
        <f t="shared" si="440"/>
        <v>0</v>
      </c>
      <c r="AV38" s="27">
        <f t="shared" si="365"/>
        <v>0</v>
      </c>
      <c r="AW38" s="28">
        <f>Juni!BC38</f>
        <v>0</v>
      </c>
      <c r="AX38" s="28">
        <f>Juni!BD38</f>
        <v>0</v>
      </c>
      <c r="AY38" s="26">
        <f t="shared" si="366"/>
        <v>0</v>
      </c>
      <c r="AZ38" s="25">
        <v>0</v>
      </c>
      <c r="BA38" s="25">
        <v>0</v>
      </c>
      <c r="BB38" s="26">
        <f t="shared" si="367"/>
        <v>0</v>
      </c>
      <c r="BC38" s="26">
        <f t="shared" ref="BC38:BD38" si="441">SUM(AW38+AZ38)</f>
        <v>0</v>
      </c>
      <c r="BD38" s="26">
        <f t="shared" si="441"/>
        <v>0</v>
      </c>
      <c r="BE38" s="27">
        <f t="shared" si="369"/>
        <v>0</v>
      </c>
      <c r="BF38" s="30">
        <f>Juni!BL38</f>
        <v>0</v>
      </c>
      <c r="BG38" s="26">
        <f>Juni!BM38</f>
        <v>0</v>
      </c>
      <c r="BH38" s="26">
        <f t="shared" si="370"/>
        <v>0</v>
      </c>
      <c r="BI38" s="48">
        <v>0</v>
      </c>
      <c r="BJ38" s="46">
        <v>0</v>
      </c>
      <c r="BK38" s="26">
        <f t="shared" si="371"/>
        <v>0</v>
      </c>
      <c r="BL38" s="26">
        <f t="shared" ref="BL38:BM38" si="442">SUM(BF38+BI38)</f>
        <v>0</v>
      </c>
      <c r="BM38" s="26">
        <f t="shared" si="442"/>
        <v>0</v>
      </c>
      <c r="BN38" s="27">
        <f t="shared" si="373"/>
        <v>0</v>
      </c>
      <c r="BO38" s="28">
        <f>Juni!BU38</f>
        <v>0</v>
      </c>
      <c r="BP38" s="28">
        <f>Juni!BV38</f>
        <v>0</v>
      </c>
      <c r="BQ38" s="26">
        <f t="shared" si="374"/>
        <v>0</v>
      </c>
      <c r="BR38" s="26"/>
      <c r="BS38" s="26"/>
      <c r="BT38" s="26">
        <f t="shared" si="375"/>
        <v>0</v>
      </c>
      <c r="BU38" s="26">
        <f t="shared" ref="BU38:BV38" si="443">SUM(BO38+BR38)</f>
        <v>0</v>
      </c>
      <c r="BV38" s="26">
        <f t="shared" si="443"/>
        <v>0</v>
      </c>
      <c r="BW38" s="27">
        <f t="shared" si="377"/>
        <v>0</v>
      </c>
      <c r="BX38" s="30">
        <f>Juni!CD38</f>
        <v>0</v>
      </c>
      <c r="BY38" s="26">
        <f>Juni!CE38</f>
        <v>0</v>
      </c>
      <c r="BZ38" s="26">
        <f t="shared" si="378"/>
        <v>0</v>
      </c>
      <c r="CA38" s="26"/>
      <c r="CB38" s="26"/>
      <c r="CC38" s="26">
        <f t="shared" si="379"/>
        <v>0</v>
      </c>
      <c r="CD38" s="26">
        <f t="shared" ref="CD38:CE38" si="444">SUM(BX38+CA38)</f>
        <v>0</v>
      </c>
      <c r="CE38" s="26">
        <f t="shared" si="444"/>
        <v>0</v>
      </c>
      <c r="CF38" s="27">
        <f t="shared" si="381"/>
        <v>0</v>
      </c>
      <c r="CG38" s="28">
        <f>Juni!CM38</f>
        <v>0</v>
      </c>
      <c r="CH38" s="28">
        <f>Juni!CN38</f>
        <v>0</v>
      </c>
      <c r="CI38" s="26">
        <f t="shared" si="382"/>
        <v>0</v>
      </c>
      <c r="CJ38" s="25">
        <v>0</v>
      </c>
      <c r="CK38" s="25">
        <v>0</v>
      </c>
      <c r="CL38" s="26">
        <f t="shared" si="383"/>
        <v>0</v>
      </c>
      <c r="CM38" s="26">
        <f t="shared" ref="CM38:CN38" si="445">SUM(CG38+CJ38)</f>
        <v>0</v>
      </c>
      <c r="CN38" s="26">
        <f t="shared" si="445"/>
        <v>0</v>
      </c>
      <c r="CO38" s="27">
        <f t="shared" si="385"/>
        <v>0</v>
      </c>
      <c r="CP38" s="31">
        <f ca="1">IFERROR(__xludf.DUMMYFUNCTION("""COMPUTED_VALUE"""),0)</f>
        <v>0</v>
      </c>
      <c r="CQ38" s="32">
        <f ca="1">IFERROR(__xludf.DUMMYFUNCTION("""COMPUTED_VALUE"""),0)</f>
        <v>0</v>
      </c>
      <c r="CR38" s="32">
        <f ca="1">IFERROR(__xludf.DUMMYFUNCTION("""COMPUTED_VALUE"""),0)</f>
        <v>0</v>
      </c>
      <c r="CS38" s="33">
        <f ca="1">IFERROR(__xludf.DUMMYFUNCTION("""COMPUTED_VALUE"""),0)</f>
        <v>0</v>
      </c>
      <c r="CT38" s="33">
        <f ca="1">IFERROR(__xludf.DUMMYFUNCTION("""COMPUTED_VALUE"""),0)</f>
        <v>0</v>
      </c>
      <c r="CU38" s="33">
        <f ca="1">IFERROR(__xludf.DUMMYFUNCTION("""COMPUTED_VALUE"""),0)</f>
        <v>0</v>
      </c>
      <c r="CV38" s="32">
        <f ca="1">IFERROR(__xludf.DUMMYFUNCTION("""COMPUTED_VALUE"""),0)</f>
        <v>0</v>
      </c>
      <c r="CW38" s="32">
        <f ca="1">IFERROR(__xludf.DUMMYFUNCTION("""COMPUTED_VALUE"""),0)</f>
        <v>0</v>
      </c>
      <c r="CX38" s="34">
        <f ca="1">IFERROR(__xludf.DUMMYFUNCTION("""COMPUTED_VALUE"""),0)</f>
        <v>0</v>
      </c>
      <c r="CY38" s="28">
        <f>Juni!DE38</f>
        <v>0</v>
      </c>
      <c r="CZ38" s="28">
        <f>Juni!DF38</f>
        <v>0</v>
      </c>
      <c r="DA38" s="26">
        <f t="shared" si="386"/>
        <v>0</v>
      </c>
      <c r="DB38" s="25">
        <v>0</v>
      </c>
      <c r="DC38" s="25">
        <v>0</v>
      </c>
      <c r="DD38" s="26">
        <f t="shared" si="387"/>
        <v>0</v>
      </c>
      <c r="DE38" s="26">
        <f t="shared" ref="DE38:DF38" si="446">SUM(CY38+DB38)</f>
        <v>0</v>
      </c>
      <c r="DF38" s="26">
        <f t="shared" si="446"/>
        <v>0</v>
      </c>
      <c r="DG38" s="27">
        <f t="shared" si="389"/>
        <v>0</v>
      </c>
      <c r="DH38" s="30">
        <f>Juni!DN38</f>
        <v>0</v>
      </c>
      <c r="DI38" s="26">
        <f>Juni!DO38</f>
        <v>0</v>
      </c>
      <c r="DJ38" s="26">
        <f t="shared" si="390"/>
        <v>0</v>
      </c>
      <c r="DK38" s="66">
        <v>0</v>
      </c>
      <c r="DL38" s="67">
        <v>0</v>
      </c>
      <c r="DM38" s="26">
        <f t="shared" si="391"/>
        <v>0</v>
      </c>
      <c r="DN38" s="26">
        <f t="shared" ref="DN38:DO38" si="447">SUM(DH38+DK38)</f>
        <v>0</v>
      </c>
      <c r="DO38" s="26">
        <f t="shared" si="447"/>
        <v>0</v>
      </c>
      <c r="DP38" s="27">
        <f t="shared" si="393"/>
        <v>0</v>
      </c>
      <c r="DQ38" s="28">
        <f>Juni!DW38</f>
        <v>0</v>
      </c>
      <c r="DR38" s="26">
        <f>Juni!DX38</f>
        <v>0</v>
      </c>
      <c r="DS38" s="26">
        <f t="shared" si="394"/>
        <v>0</v>
      </c>
      <c r="DT38" s="68">
        <v>0</v>
      </c>
      <c r="DU38" s="59">
        <v>0</v>
      </c>
      <c r="DV38" s="26">
        <f t="shared" si="395"/>
        <v>0</v>
      </c>
      <c r="DW38" s="26">
        <f t="shared" ref="DW38:DX38" si="448">SUM(DQ38+DT38)</f>
        <v>0</v>
      </c>
      <c r="DX38" s="26">
        <f t="shared" si="448"/>
        <v>0</v>
      </c>
      <c r="DY38" s="27">
        <f t="shared" si="397"/>
        <v>0</v>
      </c>
      <c r="DZ38" s="30">
        <f>Juni!EF38</f>
        <v>0</v>
      </c>
      <c r="EA38" s="26">
        <f>Juni!EG38</f>
        <v>0</v>
      </c>
      <c r="EB38" s="26">
        <f t="shared" si="398"/>
        <v>0</v>
      </c>
      <c r="EC38" s="26"/>
      <c r="ED38" s="26"/>
      <c r="EE38" s="26">
        <f t="shared" si="399"/>
        <v>0</v>
      </c>
      <c r="EF38" s="26">
        <f t="shared" ref="EF38:EG38" si="449">SUM(DZ38+EC38)</f>
        <v>0</v>
      </c>
      <c r="EG38" s="26">
        <f t="shared" si="449"/>
        <v>0</v>
      </c>
      <c r="EH38" s="27">
        <f t="shared" si="401"/>
        <v>0</v>
      </c>
      <c r="EI38" s="30">
        <f>Juni!EO38</f>
        <v>0</v>
      </c>
      <c r="EJ38" s="26">
        <f>Juni!EP38</f>
        <v>0</v>
      </c>
      <c r="EK38" s="26">
        <f t="shared" si="402"/>
        <v>0</v>
      </c>
      <c r="EL38" s="26"/>
      <c r="EM38" s="26"/>
      <c r="EN38" s="26">
        <f t="shared" si="403"/>
        <v>0</v>
      </c>
      <c r="EO38" s="26">
        <f t="shared" ref="EO38:EP38" si="450">SUM(EI38+EL38)</f>
        <v>0</v>
      </c>
      <c r="EP38" s="26">
        <f t="shared" si="450"/>
        <v>0</v>
      </c>
      <c r="EQ38" s="27">
        <f t="shared" si="405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24">
        <f>Juni!J39</f>
        <v>0</v>
      </c>
      <c r="E39" s="25">
        <f>Juni!K39</f>
        <v>432</v>
      </c>
      <c r="F39" s="26">
        <f t="shared" si="346"/>
        <v>432</v>
      </c>
      <c r="G39" s="68">
        <v>0</v>
      </c>
      <c r="H39" s="59">
        <v>72</v>
      </c>
      <c r="I39" s="26">
        <f t="shared" si="347"/>
        <v>72</v>
      </c>
      <c r="J39" s="26">
        <f t="shared" ref="J39:K39" si="451">SUM(D39+G39)</f>
        <v>0</v>
      </c>
      <c r="K39" s="26">
        <f t="shared" si="451"/>
        <v>504</v>
      </c>
      <c r="L39" s="27">
        <f t="shared" si="349"/>
        <v>504</v>
      </c>
      <c r="M39" s="28">
        <f>Juni!S39</f>
        <v>0</v>
      </c>
      <c r="N39" s="28">
        <f>Juni!T39</f>
        <v>284</v>
      </c>
      <c r="O39" s="26">
        <f t="shared" si="350"/>
        <v>284</v>
      </c>
      <c r="P39" s="25">
        <v>1</v>
      </c>
      <c r="Q39" s="25">
        <v>60</v>
      </c>
      <c r="R39" s="26">
        <f t="shared" si="351"/>
        <v>61</v>
      </c>
      <c r="S39" s="26">
        <f t="shared" ref="S39:T39" si="452">SUM(M39+P39)</f>
        <v>1</v>
      </c>
      <c r="T39" s="26">
        <f t="shared" si="452"/>
        <v>344</v>
      </c>
      <c r="U39" s="27">
        <f t="shared" si="353"/>
        <v>345</v>
      </c>
      <c r="V39" s="28">
        <f>Juni!AB39</f>
        <v>0</v>
      </c>
      <c r="W39" s="28">
        <f>Juni!AC39</f>
        <v>244</v>
      </c>
      <c r="X39" s="26">
        <f t="shared" si="354"/>
        <v>244</v>
      </c>
      <c r="Y39" s="26"/>
      <c r="Z39" s="48">
        <v>40</v>
      </c>
      <c r="AA39" s="26">
        <f t="shared" si="355"/>
        <v>40</v>
      </c>
      <c r="AB39" s="26">
        <f t="shared" ref="AB39:AC39" si="453">SUM(V39+Y39)</f>
        <v>0</v>
      </c>
      <c r="AC39" s="26">
        <f t="shared" si="453"/>
        <v>284</v>
      </c>
      <c r="AD39" s="27">
        <f t="shared" si="357"/>
        <v>284</v>
      </c>
      <c r="AE39" s="28">
        <f>Juni!AK39</f>
        <v>0</v>
      </c>
      <c r="AF39" s="26">
        <f>Juni!AL39</f>
        <v>356</v>
      </c>
      <c r="AG39" s="26">
        <f t="shared" si="358"/>
        <v>356</v>
      </c>
      <c r="AH39" s="25">
        <v>0</v>
      </c>
      <c r="AI39" s="25">
        <v>83</v>
      </c>
      <c r="AJ39" s="26">
        <f t="shared" si="359"/>
        <v>83</v>
      </c>
      <c r="AK39" s="26">
        <f t="shared" ref="AK39:AL39" si="454">SUM(AE39+AH39)</f>
        <v>0</v>
      </c>
      <c r="AL39" s="26">
        <f t="shared" si="454"/>
        <v>439</v>
      </c>
      <c r="AM39" s="27">
        <f t="shared" si="361"/>
        <v>439</v>
      </c>
      <c r="AN39" s="30">
        <f>Juni!AT39</f>
        <v>1</v>
      </c>
      <c r="AO39" s="26">
        <f>Juni!AU39</f>
        <v>335</v>
      </c>
      <c r="AP39" s="26">
        <f t="shared" si="362"/>
        <v>336</v>
      </c>
      <c r="AQ39" s="25">
        <v>0</v>
      </c>
      <c r="AR39" s="25">
        <v>60</v>
      </c>
      <c r="AS39" s="26">
        <f t="shared" si="363"/>
        <v>60</v>
      </c>
      <c r="AT39" s="26">
        <f t="shared" ref="AT39:AU39" si="455">SUM(AN39+AQ39)</f>
        <v>1</v>
      </c>
      <c r="AU39" s="26">
        <f t="shared" si="455"/>
        <v>395</v>
      </c>
      <c r="AV39" s="27">
        <f t="shared" si="365"/>
        <v>396</v>
      </c>
      <c r="AW39" s="28">
        <f>Juni!BC39</f>
        <v>15</v>
      </c>
      <c r="AX39" s="28">
        <f>Juni!BD39</f>
        <v>434</v>
      </c>
      <c r="AY39" s="26">
        <f t="shared" si="366"/>
        <v>449</v>
      </c>
      <c r="AZ39" s="25">
        <v>1</v>
      </c>
      <c r="BA39" s="25">
        <v>59</v>
      </c>
      <c r="BB39" s="26">
        <f t="shared" si="367"/>
        <v>60</v>
      </c>
      <c r="BC39" s="26">
        <f t="shared" ref="BC39:BD39" si="456">SUM(AW39+AZ39)</f>
        <v>16</v>
      </c>
      <c r="BD39" s="26">
        <f t="shared" si="456"/>
        <v>493</v>
      </c>
      <c r="BE39" s="27">
        <f t="shared" si="369"/>
        <v>509</v>
      </c>
      <c r="BF39" s="30">
        <f>Juni!BL39</f>
        <v>0</v>
      </c>
      <c r="BG39" s="26">
        <f>Juni!BM39</f>
        <v>0</v>
      </c>
      <c r="BH39" s="26">
        <f t="shared" si="370"/>
        <v>0</v>
      </c>
      <c r="BI39" s="48">
        <v>0</v>
      </c>
      <c r="BJ39" s="46">
        <v>0</v>
      </c>
      <c r="BK39" s="26">
        <f t="shared" si="371"/>
        <v>0</v>
      </c>
      <c r="BL39" s="26">
        <f t="shared" ref="BL39:BM39" si="457">SUM(BF39+BI39)</f>
        <v>0</v>
      </c>
      <c r="BM39" s="26">
        <f t="shared" si="457"/>
        <v>0</v>
      </c>
      <c r="BN39" s="27">
        <f t="shared" si="373"/>
        <v>0</v>
      </c>
      <c r="BO39" s="28">
        <f>Juni!BU39</f>
        <v>0</v>
      </c>
      <c r="BP39" s="28">
        <f>Juni!BV39</f>
        <v>183</v>
      </c>
      <c r="BQ39" s="26">
        <f t="shared" si="374"/>
        <v>183</v>
      </c>
      <c r="BR39" s="26"/>
      <c r="BS39" s="26"/>
      <c r="BT39" s="26">
        <f t="shared" si="375"/>
        <v>0</v>
      </c>
      <c r="BU39" s="26">
        <f t="shared" ref="BU39:BV39" si="458">SUM(BO39+BR39)</f>
        <v>0</v>
      </c>
      <c r="BV39" s="26">
        <f t="shared" si="458"/>
        <v>183</v>
      </c>
      <c r="BW39" s="27">
        <f t="shared" si="377"/>
        <v>183</v>
      </c>
      <c r="BX39" s="30">
        <f>Juni!CD39</f>
        <v>1</v>
      </c>
      <c r="BY39" s="26">
        <f>Juni!CE39</f>
        <v>89</v>
      </c>
      <c r="BZ39" s="26">
        <f t="shared" si="378"/>
        <v>90</v>
      </c>
      <c r="CA39" s="26"/>
      <c r="CB39" s="25">
        <v>13</v>
      </c>
      <c r="CC39" s="26">
        <f t="shared" si="379"/>
        <v>13</v>
      </c>
      <c r="CD39" s="26">
        <f t="shared" ref="CD39:CE39" si="459">SUM(BX39+CA39)</f>
        <v>1</v>
      </c>
      <c r="CE39" s="26">
        <f t="shared" si="459"/>
        <v>102</v>
      </c>
      <c r="CF39" s="27">
        <f t="shared" si="381"/>
        <v>103</v>
      </c>
      <c r="CG39" s="28">
        <f>Juni!CM39</f>
        <v>3</v>
      </c>
      <c r="CH39" s="28">
        <f>Juni!CN39</f>
        <v>237</v>
      </c>
      <c r="CI39" s="26">
        <f t="shared" si="382"/>
        <v>240</v>
      </c>
      <c r="CJ39" s="25">
        <v>1</v>
      </c>
      <c r="CK39" s="25">
        <v>46</v>
      </c>
      <c r="CL39" s="26">
        <f t="shared" si="383"/>
        <v>47</v>
      </c>
      <c r="CM39" s="26">
        <f t="shared" ref="CM39:CN39" si="460">SUM(CG39+CJ39)</f>
        <v>4</v>
      </c>
      <c r="CN39" s="26">
        <f t="shared" si="460"/>
        <v>283</v>
      </c>
      <c r="CO39" s="27">
        <f t="shared" si="385"/>
        <v>287</v>
      </c>
      <c r="CP39" s="31">
        <f ca="1">IFERROR(__xludf.DUMMYFUNCTION("""COMPUTED_VALUE"""),2)</f>
        <v>2</v>
      </c>
      <c r="CQ39" s="32">
        <f ca="1">IFERROR(__xludf.DUMMYFUNCTION("""COMPUTED_VALUE"""),282)</f>
        <v>282</v>
      </c>
      <c r="CR39" s="32">
        <f ca="1">IFERROR(__xludf.DUMMYFUNCTION("""COMPUTED_VALUE"""),284)</f>
        <v>284</v>
      </c>
      <c r="CS39" s="33">
        <f ca="1">IFERROR(__xludf.DUMMYFUNCTION("""COMPUTED_VALUE"""),0)</f>
        <v>0</v>
      </c>
      <c r="CT39" s="33">
        <f ca="1">IFERROR(__xludf.DUMMYFUNCTION("""COMPUTED_VALUE"""),64)</f>
        <v>64</v>
      </c>
      <c r="CU39" s="33">
        <f ca="1">IFERROR(__xludf.DUMMYFUNCTION("""COMPUTED_VALUE"""),64)</f>
        <v>64</v>
      </c>
      <c r="CV39" s="32">
        <f ca="1">IFERROR(__xludf.DUMMYFUNCTION("""COMPUTED_VALUE"""),2)</f>
        <v>2</v>
      </c>
      <c r="CW39" s="32">
        <f ca="1">IFERROR(__xludf.DUMMYFUNCTION("""COMPUTED_VALUE"""),346)</f>
        <v>346</v>
      </c>
      <c r="CX39" s="34">
        <f ca="1">IFERROR(__xludf.DUMMYFUNCTION("""COMPUTED_VALUE"""),348)</f>
        <v>348</v>
      </c>
      <c r="CY39" s="28">
        <f>Juni!DE39</f>
        <v>6</v>
      </c>
      <c r="CZ39" s="28">
        <f>Juni!DF39</f>
        <v>209</v>
      </c>
      <c r="DA39" s="26">
        <f t="shared" si="386"/>
        <v>215</v>
      </c>
      <c r="DB39" s="25">
        <v>0</v>
      </c>
      <c r="DC39" s="25">
        <v>38</v>
      </c>
      <c r="DD39" s="26">
        <f t="shared" si="387"/>
        <v>38</v>
      </c>
      <c r="DE39" s="26">
        <f t="shared" ref="DE39:DF39" si="461">SUM(CY39+DB39)</f>
        <v>6</v>
      </c>
      <c r="DF39" s="26">
        <f t="shared" si="461"/>
        <v>247</v>
      </c>
      <c r="DG39" s="27">
        <f t="shared" si="389"/>
        <v>253</v>
      </c>
      <c r="DH39" s="30">
        <f>Juni!DN39</f>
        <v>83</v>
      </c>
      <c r="DI39" s="26">
        <f>Juni!DO39</f>
        <v>306</v>
      </c>
      <c r="DJ39" s="26">
        <f t="shared" si="390"/>
        <v>389</v>
      </c>
      <c r="DK39" s="66">
        <v>13</v>
      </c>
      <c r="DL39" s="67">
        <v>58</v>
      </c>
      <c r="DM39" s="26">
        <f t="shared" si="391"/>
        <v>71</v>
      </c>
      <c r="DN39" s="26">
        <f t="shared" ref="DN39:DO39" si="462">SUM(DH39+DK39)</f>
        <v>96</v>
      </c>
      <c r="DO39" s="26">
        <f t="shared" si="462"/>
        <v>364</v>
      </c>
      <c r="DP39" s="27">
        <f t="shared" si="393"/>
        <v>460</v>
      </c>
      <c r="DQ39" s="28">
        <f>Juni!DW39</f>
        <v>3</v>
      </c>
      <c r="DR39" s="26">
        <f>Juni!DX39</f>
        <v>271</v>
      </c>
      <c r="DS39" s="26">
        <f t="shared" si="394"/>
        <v>274</v>
      </c>
      <c r="DT39" s="68">
        <v>0</v>
      </c>
      <c r="DU39" s="59">
        <v>43</v>
      </c>
      <c r="DV39" s="26">
        <f t="shared" si="395"/>
        <v>43</v>
      </c>
      <c r="DW39" s="26">
        <f t="shared" ref="DW39:DX39" si="463">SUM(DQ39+DT39)</f>
        <v>3</v>
      </c>
      <c r="DX39" s="26">
        <f t="shared" si="463"/>
        <v>314</v>
      </c>
      <c r="DY39" s="27">
        <f t="shared" si="397"/>
        <v>317</v>
      </c>
      <c r="DZ39" s="30">
        <f>Juni!EF39</f>
        <v>1</v>
      </c>
      <c r="EA39" s="26">
        <f>Juni!EG39</f>
        <v>269</v>
      </c>
      <c r="EB39" s="26">
        <f t="shared" si="398"/>
        <v>270</v>
      </c>
      <c r="EC39" s="26"/>
      <c r="ED39" s="25">
        <v>47</v>
      </c>
      <c r="EE39" s="26">
        <f t="shared" si="399"/>
        <v>47</v>
      </c>
      <c r="EF39" s="26">
        <f t="shared" ref="EF39:EG39" si="464">SUM(DZ39+EC39)</f>
        <v>1</v>
      </c>
      <c r="EG39" s="26">
        <f t="shared" si="464"/>
        <v>316</v>
      </c>
      <c r="EH39" s="27">
        <f t="shared" si="401"/>
        <v>317</v>
      </c>
      <c r="EI39" s="30">
        <f>Juni!EO39</f>
        <v>0</v>
      </c>
      <c r="EJ39" s="26">
        <f>Juni!EP39</f>
        <v>170</v>
      </c>
      <c r="EK39" s="26">
        <f t="shared" si="402"/>
        <v>170</v>
      </c>
      <c r="EL39" s="25">
        <v>0</v>
      </c>
      <c r="EM39" s="25">
        <v>46</v>
      </c>
      <c r="EN39" s="26">
        <f t="shared" si="403"/>
        <v>46</v>
      </c>
      <c r="EO39" s="26">
        <f t="shared" ref="EO39:EP39" si="465">SUM(EI39+EL39)</f>
        <v>0</v>
      </c>
      <c r="EP39" s="26">
        <f t="shared" si="465"/>
        <v>216</v>
      </c>
      <c r="EQ39" s="27">
        <f t="shared" si="405"/>
        <v>216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24">
        <f>Juni!J40</f>
        <v>0</v>
      </c>
      <c r="E40" s="25">
        <f>Juni!K40</f>
        <v>0</v>
      </c>
      <c r="F40" s="26">
        <f t="shared" si="346"/>
        <v>0</v>
      </c>
      <c r="G40" s="68">
        <v>0</v>
      </c>
      <c r="H40" s="59">
        <v>0</v>
      </c>
      <c r="I40" s="26">
        <f t="shared" si="347"/>
        <v>0</v>
      </c>
      <c r="J40" s="26">
        <f t="shared" ref="J40:K40" si="466">SUM(D40+G40)</f>
        <v>0</v>
      </c>
      <c r="K40" s="26">
        <f t="shared" si="466"/>
        <v>0</v>
      </c>
      <c r="L40" s="27">
        <f t="shared" si="349"/>
        <v>0</v>
      </c>
      <c r="M40" s="28">
        <f>Juni!S40</f>
        <v>0</v>
      </c>
      <c r="N40" s="28">
        <f>Juni!T40</f>
        <v>0</v>
      </c>
      <c r="O40" s="26">
        <f t="shared" si="350"/>
        <v>0</v>
      </c>
      <c r="P40" s="25">
        <v>0</v>
      </c>
      <c r="Q40" s="25">
        <v>0</v>
      </c>
      <c r="R40" s="26">
        <f t="shared" si="351"/>
        <v>0</v>
      </c>
      <c r="S40" s="26">
        <f t="shared" ref="S40:T40" si="467">SUM(M40+P40)</f>
        <v>0</v>
      </c>
      <c r="T40" s="26">
        <f t="shared" si="467"/>
        <v>0</v>
      </c>
      <c r="U40" s="27">
        <f t="shared" si="353"/>
        <v>0</v>
      </c>
      <c r="V40" s="28">
        <f>Juni!AB40</f>
        <v>0</v>
      </c>
      <c r="W40" s="28">
        <f>Juni!AC40</f>
        <v>0</v>
      </c>
      <c r="X40" s="26">
        <f t="shared" si="354"/>
        <v>0</v>
      </c>
      <c r="Y40" s="26"/>
      <c r="Z40" s="68">
        <v>0</v>
      </c>
      <c r="AA40" s="26">
        <f t="shared" si="355"/>
        <v>0</v>
      </c>
      <c r="AB40" s="26">
        <f t="shared" ref="AB40:AC40" si="468">SUM(V40+Y40)</f>
        <v>0</v>
      </c>
      <c r="AC40" s="26">
        <f t="shared" si="468"/>
        <v>0</v>
      </c>
      <c r="AD40" s="27">
        <f t="shared" si="357"/>
        <v>0</v>
      </c>
      <c r="AE40" s="28">
        <f>Juni!AK40</f>
        <v>0</v>
      </c>
      <c r="AF40" s="26">
        <f>Juni!AL40</f>
        <v>0</v>
      </c>
      <c r="AG40" s="26">
        <f t="shared" si="358"/>
        <v>0</v>
      </c>
      <c r="AH40" s="25">
        <v>0</v>
      </c>
      <c r="AI40" s="25">
        <v>0</v>
      </c>
      <c r="AJ40" s="26">
        <f t="shared" si="359"/>
        <v>0</v>
      </c>
      <c r="AK40" s="26">
        <f t="shared" ref="AK40:AL40" si="469">SUM(AE40+AH40)</f>
        <v>0</v>
      </c>
      <c r="AL40" s="26">
        <f t="shared" si="469"/>
        <v>0</v>
      </c>
      <c r="AM40" s="27">
        <f t="shared" si="361"/>
        <v>0</v>
      </c>
      <c r="AN40" s="30">
        <f>Juni!AT40</f>
        <v>0</v>
      </c>
      <c r="AO40" s="26">
        <f>Juni!AU40</f>
        <v>0</v>
      </c>
      <c r="AP40" s="26">
        <f t="shared" si="362"/>
        <v>0</v>
      </c>
      <c r="AQ40" s="25">
        <v>0</v>
      </c>
      <c r="AR40" s="25">
        <v>0</v>
      </c>
      <c r="AS40" s="26">
        <f t="shared" si="363"/>
        <v>0</v>
      </c>
      <c r="AT40" s="26">
        <f t="shared" ref="AT40:AU40" si="470">SUM(AN40+AQ40)</f>
        <v>0</v>
      </c>
      <c r="AU40" s="26">
        <f t="shared" si="470"/>
        <v>0</v>
      </c>
      <c r="AV40" s="27">
        <f t="shared" si="365"/>
        <v>0</v>
      </c>
      <c r="AW40" s="28">
        <f>Juni!BC40</f>
        <v>0</v>
      </c>
      <c r="AX40" s="28">
        <f>Juni!BD40</f>
        <v>0</v>
      </c>
      <c r="AY40" s="26">
        <f t="shared" si="366"/>
        <v>0</v>
      </c>
      <c r="AZ40" s="25">
        <v>0</v>
      </c>
      <c r="BA40" s="25">
        <v>0</v>
      </c>
      <c r="BB40" s="26">
        <f t="shared" si="367"/>
        <v>0</v>
      </c>
      <c r="BC40" s="26">
        <f t="shared" ref="BC40:BD40" si="471">SUM(AW40+AZ40)</f>
        <v>0</v>
      </c>
      <c r="BD40" s="26">
        <f t="shared" si="471"/>
        <v>0</v>
      </c>
      <c r="BE40" s="27">
        <f t="shared" si="369"/>
        <v>0</v>
      </c>
      <c r="BF40" s="30">
        <f>Juni!BL40</f>
        <v>0</v>
      </c>
      <c r="BG40" s="26">
        <f>Juni!BM40</f>
        <v>0</v>
      </c>
      <c r="BH40" s="26">
        <f t="shared" si="370"/>
        <v>0</v>
      </c>
      <c r="BI40" s="48">
        <v>0</v>
      </c>
      <c r="BJ40" s="46">
        <v>0</v>
      </c>
      <c r="BK40" s="26">
        <f t="shared" si="371"/>
        <v>0</v>
      </c>
      <c r="BL40" s="26">
        <f t="shared" ref="BL40:BM40" si="472">SUM(BF40+BI40)</f>
        <v>0</v>
      </c>
      <c r="BM40" s="26">
        <f t="shared" si="472"/>
        <v>0</v>
      </c>
      <c r="BN40" s="27">
        <f t="shared" si="373"/>
        <v>0</v>
      </c>
      <c r="BO40" s="28">
        <f>Juni!BU40</f>
        <v>0</v>
      </c>
      <c r="BP40" s="28">
        <f>Juni!BV40</f>
        <v>0</v>
      </c>
      <c r="BQ40" s="26">
        <f t="shared" si="374"/>
        <v>0</v>
      </c>
      <c r="BR40" s="26"/>
      <c r="BS40" s="26"/>
      <c r="BT40" s="26">
        <f t="shared" si="375"/>
        <v>0</v>
      </c>
      <c r="BU40" s="26">
        <f t="shared" ref="BU40:BV40" si="473">SUM(BO40+BR40)</f>
        <v>0</v>
      </c>
      <c r="BV40" s="26">
        <f t="shared" si="473"/>
        <v>0</v>
      </c>
      <c r="BW40" s="27">
        <f t="shared" si="377"/>
        <v>0</v>
      </c>
      <c r="BX40" s="30">
        <f>Juni!CD40</f>
        <v>9</v>
      </c>
      <c r="BY40" s="26">
        <f>Juni!CE40</f>
        <v>8</v>
      </c>
      <c r="BZ40" s="26">
        <f t="shared" si="378"/>
        <v>17</v>
      </c>
      <c r="CA40" s="25">
        <v>1</v>
      </c>
      <c r="CB40" s="26"/>
      <c r="CC40" s="26">
        <f t="shared" si="379"/>
        <v>1</v>
      </c>
      <c r="CD40" s="26">
        <f t="shared" ref="CD40:CE40" si="474">SUM(BX40+CA40)</f>
        <v>10</v>
      </c>
      <c r="CE40" s="26">
        <f t="shared" si="474"/>
        <v>8</v>
      </c>
      <c r="CF40" s="27">
        <f t="shared" si="381"/>
        <v>18</v>
      </c>
      <c r="CG40" s="28">
        <f>Juni!CM40</f>
        <v>3</v>
      </c>
      <c r="CH40" s="28">
        <f>Juni!CN40</f>
        <v>237</v>
      </c>
      <c r="CI40" s="26">
        <f t="shared" si="382"/>
        <v>240</v>
      </c>
      <c r="CJ40" s="25">
        <v>1</v>
      </c>
      <c r="CK40" s="25">
        <v>46</v>
      </c>
      <c r="CL40" s="26">
        <f t="shared" si="383"/>
        <v>47</v>
      </c>
      <c r="CM40" s="26">
        <f t="shared" ref="CM40:CN40" si="475">SUM(CG40+CJ40)</f>
        <v>4</v>
      </c>
      <c r="CN40" s="26">
        <f t="shared" si="475"/>
        <v>283</v>
      </c>
      <c r="CO40" s="27">
        <f t="shared" si="385"/>
        <v>287</v>
      </c>
      <c r="CP40" s="31">
        <f ca="1">IFERROR(__xludf.DUMMYFUNCTION("""COMPUTED_VALUE"""),0)</f>
        <v>0</v>
      </c>
      <c r="CQ40" s="32">
        <f ca="1">IFERROR(__xludf.DUMMYFUNCTION("""COMPUTED_VALUE"""),0)</f>
        <v>0</v>
      </c>
      <c r="CR40" s="32">
        <f ca="1">IFERROR(__xludf.DUMMYFUNCTION("""COMPUTED_VALUE"""),0)</f>
        <v>0</v>
      </c>
      <c r="CS40" s="33">
        <f ca="1">IFERROR(__xludf.DUMMYFUNCTION("""COMPUTED_VALUE"""),0)</f>
        <v>0</v>
      </c>
      <c r="CT40" s="33">
        <f ca="1">IFERROR(__xludf.DUMMYFUNCTION("""COMPUTED_VALUE"""),0)</f>
        <v>0</v>
      </c>
      <c r="CU40" s="33">
        <f ca="1">IFERROR(__xludf.DUMMYFUNCTION("""COMPUTED_VALUE"""),0)</f>
        <v>0</v>
      </c>
      <c r="CV40" s="32">
        <f ca="1">IFERROR(__xludf.DUMMYFUNCTION("""COMPUTED_VALUE"""),0)</f>
        <v>0</v>
      </c>
      <c r="CW40" s="32">
        <f ca="1">IFERROR(__xludf.DUMMYFUNCTION("""COMPUTED_VALUE"""),0)</f>
        <v>0</v>
      </c>
      <c r="CX40" s="34">
        <f ca="1">IFERROR(__xludf.DUMMYFUNCTION("""COMPUTED_VALUE"""),0)</f>
        <v>0</v>
      </c>
      <c r="CY40" s="28">
        <f>Juni!DE40</f>
        <v>0</v>
      </c>
      <c r="CZ40" s="28">
        <f>Juni!DF40</f>
        <v>0</v>
      </c>
      <c r="DA40" s="26">
        <f t="shared" si="386"/>
        <v>0</v>
      </c>
      <c r="DB40" s="25">
        <v>0</v>
      </c>
      <c r="DC40" s="25">
        <v>0</v>
      </c>
      <c r="DD40" s="26">
        <f t="shared" si="387"/>
        <v>0</v>
      </c>
      <c r="DE40" s="26">
        <f t="shared" ref="DE40:DF40" si="476">SUM(CY40+DB40)</f>
        <v>0</v>
      </c>
      <c r="DF40" s="26">
        <f t="shared" si="476"/>
        <v>0</v>
      </c>
      <c r="DG40" s="27">
        <f t="shared" si="389"/>
        <v>0</v>
      </c>
      <c r="DH40" s="30">
        <f>Juni!DN40</f>
        <v>0</v>
      </c>
      <c r="DI40" s="26">
        <f>Juni!DO40</f>
        <v>0</v>
      </c>
      <c r="DJ40" s="26">
        <f t="shared" si="390"/>
        <v>0</v>
      </c>
      <c r="DK40" s="26"/>
      <c r="DL40" s="26"/>
      <c r="DM40" s="26">
        <f t="shared" si="391"/>
        <v>0</v>
      </c>
      <c r="DN40" s="26">
        <f t="shared" ref="DN40:DO40" si="477">SUM(DH40+DK40)</f>
        <v>0</v>
      </c>
      <c r="DO40" s="26">
        <f t="shared" si="477"/>
        <v>0</v>
      </c>
      <c r="DP40" s="27">
        <f t="shared" si="393"/>
        <v>0</v>
      </c>
      <c r="DQ40" s="28">
        <f>Juni!DW40</f>
        <v>0</v>
      </c>
      <c r="DR40" s="26">
        <f>Juni!DX40</f>
        <v>0</v>
      </c>
      <c r="DS40" s="26">
        <f t="shared" si="394"/>
        <v>0</v>
      </c>
      <c r="DT40" s="68">
        <v>0</v>
      </c>
      <c r="DU40" s="59">
        <v>0</v>
      </c>
      <c r="DV40" s="26">
        <f t="shared" si="395"/>
        <v>0</v>
      </c>
      <c r="DW40" s="26">
        <f t="shared" ref="DW40:DX40" si="478">SUM(DQ40+DT40)</f>
        <v>0</v>
      </c>
      <c r="DX40" s="26">
        <f t="shared" si="478"/>
        <v>0</v>
      </c>
      <c r="DY40" s="27">
        <f t="shared" si="397"/>
        <v>0</v>
      </c>
      <c r="DZ40" s="30">
        <f>Juni!EF40</f>
        <v>0</v>
      </c>
      <c r="EA40" s="26">
        <f>Juni!EG40</f>
        <v>0</v>
      </c>
      <c r="EB40" s="26">
        <f t="shared" si="398"/>
        <v>0</v>
      </c>
      <c r="EC40" s="26"/>
      <c r="ED40" s="26"/>
      <c r="EE40" s="26">
        <f t="shared" si="399"/>
        <v>0</v>
      </c>
      <c r="EF40" s="26">
        <f t="shared" ref="EF40:EG40" si="479">SUM(DZ40+EC40)</f>
        <v>0</v>
      </c>
      <c r="EG40" s="26">
        <f t="shared" si="479"/>
        <v>0</v>
      </c>
      <c r="EH40" s="27">
        <f t="shared" si="401"/>
        <v>0</v>
      </c>
      <c r="EI40" s="30">
        <f>Juni!EO40</f>
        <v>0</v>
      </c>
      <c r="EJ40" s="26">
        <f>Juni!EP40</f>
        <v>0</v>
      </c>
      <c r="EK40" s="26">
        <f t="shared" si="402"/>
        <v>0</v>
      </c>
      <c r="EL40" s="26"/>
      <c r="EM40" s="26"/>
      <c r="EN40" s="26">
        <f t="shared" si="403"/>
        <v>0</v>
      </c>
      <c r="EO40" s="26">
        <f t="shared" ref="EO40:EP40" si="480">SUM(EI40+EL40)</f>
        <v>0</v>
      </c>
      <c r="EP40" s="26">
        <f t="shared" si="480"/>
        <v>0</v>
      </c>
      <c r="EQ40" s="27">
        <f t="shared" si="405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24">
        <f>Juni!J41</f>
        <v>4</v>
      </c>
      <c r="E41" s="25">
        <f>Juni!K41</f>
        <v>5</v>
      </c>
      <c r="F41" s="26">
        <f t="shared" si="346"/>
        <v>9</v>
      </c>
      <c r="G41" s="68">
        <v>5</v>
      </c>
      <c r="H41" s="59">
        <v>2</v>
      </c>
      <c r="I41" s="26">
        <f t="shared" si="347"/>
        <v>7</v>
      </c>
      <c r="J41" s="26">
        <f t="shared" ref="J41:K41" si="481">SUM(D41+G41)</f>
        <v>9</v>
      </c>
      <c r="K41" s="26">
        <f t="shared" si="481"/>
        <v>7</v>
      </c>
      <c r="L41" s="27">
        <f t="shared" si="349"/>
        <v>16</v>
      </c>
      <c r="M41" s="28">
        <f>Juni!S41</f>
        <v>1</v>
      </c>
      <c r="N41" s="28">
        <f>Juni!T41</f>
        <v>2</v>
      </c>
      <c r="O41" s="26">
        <f t="shared" si="350"/>
        <v>3</v>
      </c>
      <c r="P41" s="25">
        <v>0</v>
      </c>
      <c r="Q41" s="25">
        <v>0</v>
      </c>
      <c r="R41" s="26">
        <f t="shared" si="351"/>
        <v>0</v>
      </c>
      <c r="S41" s="26">
        <f t="shared" ref="S41:T41" si="482">SUM(M41+P41)</f>
        <v>1</v>
      </c>
      <c r="T41" s="26">
        <f t="shared" si="482"/>
        <v>2</v>
      </c>
      <c r="U41" s="27">
        <f t="shared" si="353"/>
        <v>3</v>
      </c>
      <c r="V41" s="28">
        <f>Juni!AB41</f>
        <v>0</v>
      </c>
      <c r="W41" s="28">
        <f>Juni!AC41</f>
        <v>1</v>
      </c>
      <c r="X41" s="26">
        <f t="shared" si="354"/>
        <v>1</v>
      </c>
      <c r="Y41" s="26"/>
      <c r="Z41" s="68">
        <v>1</v>
      </c>
      <c r="AA41" s="26">
        <f t="shared" si="355"/>
        <v>1</v>
      </c>
      <c r="AB41" s="26">
        <f t="shared" ref="AB41:AC41" si="483">SUM(V41+Y41)</f>
        <v>0</v>
      </c>
      <c r="AC41" s="26">
        <f t="shared" si="483"/>
        <v>2</v>
      </c>
      <c r="AD41" s="27">
        <f t="shared" si="357"/>
        <v>2</v>
      </c>
      <c r="AE41" s="28">
        <f>Juni!AK41</f>
        <v>1</v>
      </c>
      <c r="AF41" s="26">
        <f>Juni!AL41</f>
        <v>0</v>
      </c>
      <c r="AG41" s="26">
        <f t="shared" si="358"/>
        <v>1</v>
      </c>
      <c r="AH41" s="25">
        <v>0</v>
      </c>
      <c r="AI41" s="25">
        <v>0</v>
      </c>
      <c r="AJ41" s="26">
        <f t="shared" si="359"/>
        <v>0</v>
      </c>
      <c r="AK41" s="26">
        <f t="shared" ref="AK41:AL41" si="484">SUM(AE41+AH41)</f>
        <v>1</v>
      </c>
      <c r="AL41" s="26">
        <f t="shared" si="484"/>
        <v>0</v>
      </c>
      <c r="AM41" s="27">
        <f t="shared" si="361"/>
        <v>1</v>
      </c>
      <c r="AN41" s="30">
        <f>Juni!AT41</f>
        <v>0</v>
      </c>
      <c r="AO41" s="26">
        <f>Juni!AU41</f>
        <v>0</v>
      </c>
      <c r="AP41" s="26">
        <f t="shared" si="362"/>
        <v>0</v>
      </c>
      <c r="AQ41" s="25">
        <v>0</v>
      </c>
      <c r="AR41" s="25">
        <v>0</v>
      </c>
      <c r="AS41" s="26">
        <f t="shared" si="363"/>
        <v>0</v>
      </c>
      <c r="AT41" s="26">
        <f t="shared" ref="AT41:AU41" si="485">SUM(AN41+AQ41)</f>
        <v>0</v>
      </c>
      <c r="AU41" s="26">
        <f t="shared" si="485"/>
        <v>0</v>
      </c>
      <c r="AV41" s="27">
        <f t="shared" si="365"/>
        <v>0</v>
      </c>
      <c r="AW41" s="28">
        <f>Juni!BC41</f>
        <v>7</v>
      </c>
      <c r="AX41" s="28">
        <f>Juni!BD41</f>
        <v>9</v>
      </c>
      <c r="AY41" s="26">
        <f t="shared" si="366"/>
        <v>16</v>
      </c>
      <c r="AZ41" s="25">
        <v>0</v>
      </c>
      <c r="BA41" s="25">
        <v>0</v>
      </c>
      <c r="BB41" s="26">
        <f t="shared" si="367"/>
        <v>0</v>
      </c>
      <c r="BC41" s="26">
        <f t="shared" ref="BC41:BD41" si="486">SUM(AW41+AZ41)</f>
        <v>7</v>
      </c>
      <c r="BD41" s="26">
        <f t="shared" si="486"/>
        <v>9</v>
      </c>
      <c r="BE41" s="27">
        <f t="shared" si="369"/>
        <v>16</v>
      </c>
      <c r="BF41" s="30">
        <f>Juni!BL41</f>
        <v>9</v>
      </c>
      <c r="BG41" s="26">
        <f>Juni!BM41</f>
        <v>6</v>
      </c>
      <c r="BH41" s="26">
        <f t="shared" si="370"/>
        <v>15</v>
      </c>
      <c r="BI41" s="48">
        <v>0</v>
      </c>
      <c r="BJ41" s="46">
        <v>1</v>
      </c>
      <c r="BK41" s="26">
        <f t="shared" si="371"/>
        <v>1</v>
      </c>
      <c r="BL41" s="26">
        <f t="shared" ref="BL41:BM41" si="487">SUM(BF41+BI41)</f>
        <v>9</v>
      </c>
      <c r="BM41" s="26">
        <f t="shared" si="487"/>
        <v>7</v>
      </c>
      <c r="BN41" s="27">
        <f t="shared" si="373"/>
        <v>16</v>
      </c>
      <c r="BO41" s="28">
        <f>Juni!BU41</f>
        <v>0</v>
      </c>
      <c r="BP41" s="28">
        <f>Juni!BV41</f>
        <v>0</v>
      </c>
      <c r="BQ41" s="26">
        <f t="shared" si="374"/>
        <v>0</v>
      </c>
      <c r="BR41" s="26"/>
      <c r="BS41" s="26"/>
      <c r="BT41" s="26">
        <f t="shared" si="375"/>
        <v>0</v>
      </c>
      <c r="BU41" s="26">
        <f t="shared" ref="BU41:BV41" si="488">SUM(BO41+BR41)</f>
        <v>0</v>
      </c>
      <c r="BV41" s="26">
        <f t="shared" si="488"/>
        <v>0</v>
      </c>
      <c r="BW41" s="27">
        <f t="shared" si="377"/>
        <v>0</v>
      </c>
      <c r="BX41" s="30">
        <f>Juni!CD41</f>
        <v>1</v>
      </c>
      <c r="BY41" s="26">
        <f>Juni!CE41</f>
        <v>1</v>
      </c>
      <c r="BZ41" s="26">
        <f t="shared" si="378"/>
        <v>2</v>
      </c>
      <c r="CA41" s="26"/>
      <c r="CB41" s="26"/>
      <c r="CC41" s="26">
        <f t="shared" si="379"/>
        <v>0</v>
      </c>
      <c r="CD41" s="26">
        <f t="shared" ref="CD41:CE41" si="489">SUM(BX41+CA41)</f>
        <v>1</v>
      </c>
      <c r="CE41" s="26">
        <f t="shared" si="489"/>
        <v>1</v>
      </c>
      <c r="CF41" s="27">
        <f t="shared" si="381"/>
        <v>2</v>
      </c>
      <c r="CG41" s="28">
        <f>Juni!CM41</f>
        <v>0</v>
      </c>
      <c r="CH41" s="28">
        <f>Juni!CN41</f>
        <v>0</v>
      </c>
      <c r="CI41" s="26">
        <f t="shared" si="382"/>
        <v>0</v>
      </c>
      <c r="CJ41" s="25">
        <v>0</v>
      </c>
      <c r="CK41" s="25">
        <v>0</v>
      </c>
      <c r="CL41" s="26">
        <f t="shared" si="383"/>
        <v>0</v>
      </c>
      <c r="CM41" s="26">
        <f t="shared" ref="CM41:CN41" si="490">SUM(CG41+CJ41)</f>
        <v>0</v>
      </c>
      <c r="CN41" s="26">
        <f t="shared" si="490"/>
        <v>0</v>
      </c>
      <c r="CO41" s="27">
        <f t="shared" si="385"/>
        <v>0</v>
      </c>
      <c r="CP41" s="31">
        <f ca="1">IFERROR(__xludf.DUMMYFUNCTION("""COMPUTED_VALUE"""),7)</f>
        <v>7</v>
      </c>
      <c r="CQ41" s="32">
        <f ca="1">IFERROR(__xludf.DUMMYFUNCTION("""COMPUTED_VALUE"""),9)</f>
        <v>9</v>
      </c>
      <c r="CR41" s="32">
        <f ca="1">IFERROR(__xludf.DUMMYFUNCTION("""COMPUTED_VALUE"""),16)</f>
        <v>16</v>
      </c>
      <c r="CS41" s="33">
        <f ca="1">IFERROR(__xludf.DUMMYFUNCTION("""COMPUTED_VALUE"""),3)</f>
        <v>3</v>
      </c>
      <c r="CT41" s="33">
        <f ca="1">IFERROR(__xludf.DUMMYFUNCTION("""COMPUTED_VALUE"""),5)</f>
        <v>5</v>
      </c>
      <c r="CU41" s="33">
        <f ca="1">IFERROR(__xludf.DUMMYFUNCTION("""COMPUTED_VALUE"""),8)</f>
        <v>8</v>
      </c>
      <c r="CV41" s="32">
        <f ca="1">IFERROR(__xludf.DUMMYFUNCTION("""COMPUTED_VALUE"""),10)</f>
        <v>10</v>
      </c>
      <c r="CW41" s="32">
        <f ca="1">IFERROR(__xludf.DUMMYFUNCTION("""COMPUTED_VALUE"""),14)</f>
        <v>14</v>
      </c>
      <c r="CX41" s="34">
        <f ca="1">IFERROR(__xludf.DUMMYFUNCTION("""COMPUTED_VALUE"""),24)</f>
        <v>24</v>
      </c>
      <c r="CY41" s="28">
        <f>Juni!DE41</f>
        <v>6</v>
      </c>
      <c r="CZ41" s="28">
        <f>Juni!DF41</f>
        <v>4</v>
      </c>
      <c r="DA41" s="26">
        <f t="shared" si="386"/>
        <v>10</v>
      </c>
      <c r="DB41" s="25">
        <v>0</v>
      </c>
      <c r="DC41" s="25">
        <v>0</v>
      </c>
      <c r="DD41" s="26">
        <f t="shared" si="387"/>
        <v>0</v>
      </c>
      <c r="DE41" s="26">
        <f t="shared" ref="DE41:DF41" si="491">SUM(CY41+DB41)</f>
        <v>6</v>
      </c>
      <c r="DF41" s="26">
        <f t="shared" si="491"/>
        <v>4</v>
      </c>
      <c r="DG41" s="27">
        <f t="shared" si="389"/>
        <v>10</v>
      </c>
      <c r="DH41" s="30">
        <f>Juni!DN41</f>
        <v>7</v>
      </c>
      <c r="DI41" s="26">
        <f>Juni!DO41</f>
        <v>6</v>
      </c>
      <c r="DJ41" s="26">
        <f t="shared" si="390"/>
        <v>13</v>
      </c>
      <c r="DK41" s="26"/>
      <c r="DL41" s="26"/>
      <c r="DM41" s="26">
        <f t="shared" si="391"/>
        <v>0</v>
      </c>
      <c r="DN41" s="26">
        <f t="shared" ref="DN41:DO41" si="492">SUM(DH41+DK41)</f>
        <v>7</v>
      </c>
      <c r="DO41" s="26">
        <f t="shared" si="492"/>
        <v>6</v>
      </c>
      <c r="DP41" s="27">
        <f t="shared" si="393"/>
        <v>13</v>
      </c>
      <c r="DQ41" s="28">
        <f>Juni!DW41</f>
        <v>1</v>
      </c>
      <c r="DR41" s="26">
        <f>Juni!DX41</f>
        <v>1</v>
      </c>
      <c r="DS41" s="26">
        <f t="shared" si="394"/>
        <v>2</v>
      </c>
      <c r="DT41" s="68">
        <v>0</v>
      </c>
      <c r="DU41" s="59">
        <v>0</v>
      </c>
      <c r="DV41" s="26">
        <f t="shared" si="395"/>
        <v>0</v>
      </c>
      <c r="DW41" s="26">
        <f t="shared" ref="DW41:DX41" si="493">SUM(DQ41+DT41)</f>
        <v>1</v>
      </c>
      <c r="DX41" s="26">
        <f t="shared" si="493"/>
        <v>1</v>
      </c>
      <c r="DY41" s="27">
        <f t="shared" si="397"/>
        <v>2</v>
      </c>
      <c r="DZ41" s="30">
        <f>Juni!EF41</f>
        <v>0</v>
      </c>
      <c r="EA41" s="26">
        <f>Juni!EG41</f>
        <v>0</v>
      </c>
      <c r="EB41" s="26">
        <f t="shared" si="398"/>
        <v>0</v>
      </c>
      <c r="EC41" s="26"/>
      <c r="ED41" s="26"/>
      <c r="EE41" s="26">
        <f t="shared" si="399"/>
        <v>0</v>
      </c>
      <c r="EF41" s="26">
        <f t="shared" ref="EF41:EG41" si="494">SUM(DZ41+EC41)</f>
        <v>0</v>
      </c>
      <c r="EG41" s="26">
        <f t="shared" si="494"/>
        <v>0</v>
      </c>
      <c r="EH41" s="27">
        <f t="shared" si="401"/>
        <v>0</v>
      </c>
      <c r="EI41" s="30">
        <f>Juni!EO41</f>
        <v>9</v>
      </c>
      <c r="EJ41" s="26">
        <f>Juni!EP41</f>
        <v>3</v>
      </c>
      <c r="EK41" s="26">
        <f t="shared" si="402"/>
        <v>12</v>
      </c>
      <c r="EL41" s="26"/>
      <c r="EM41" s="26"/>
      <c r="EN41" s="26">
        <f t="shared" si="403"/>
        <v>0</v>
      </c>
      <c r="EO41" s="26">
        <f t="shared" ref="EO41:EP41" si="495">SUM(EI41+EL41)</f>
        <v>9</v>
      </c>
      <c r="EP41" s="26">
        <f t="shared" si="495"/>
        <v>3</v>
      </c>
      <c r="EQ41" s="27">
        <f t="shared" si="405"/>
        <v>12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108</v>
      </c>
      <c r="D42" s="24">
        <f>Juni!J42</f>
        <v>0</v>
      </c>
      <c r="E42" s="25">
        <f>Juni!K42</f>
        <v>0</v>
      </c>
      <c r="F42" s="26"/>
      <c r="G42" s="26"/>
      <c r="H42" s="26"/>
      <c r="I42" s="26"/>
      <c r="J42" s="26"/>
      <c r="K42" s="26"/>
      <c r="L42" s="27"/>
      <c r="M42" s="28">
        <f>Juni!S42</f>
        <v>0</v>
      </c>
      <c r="N42" s="28">
        <f>Juni!T42</f>
        <v>0</v>
      </c>
      <c r="O42" s="26"/>
      <c r="P42" s="26"/>
      <c r="Q42" s="26"/>
      <c r="R42" s="26"/>
      <c r="S42" s="26"/>
      <c r="T42" s="26"/>
      <c r="U42" s="27"/>
      <c r="V42" s="28">
        <f>Juni!AB42</f>
        <v>0</v>
      </c>
      <c r="W42" s="28">
        <f>Juni!AC42</f>
        <v>0</v>
      </c>
      <c r="X42" s="26"/>
      <c r="Y42" s="26"/>
      <c r="Z42" s="26"/>
      <c r="AA42" s="26"/>
      <c r="AB42" s="26"/>
      <c r="AC42" s="26"/>
      <c r="AD42" s="27"/>
      <c r="AE42" s="28">
        <f>Juni!AK42</f>
        <v>0</v>
      </c>
      <c r="AF42" s="26">
        <f>Juni!AL42</f>
        <v>0</v>
      </c>
      <c r="AG42" s="26"/>
      <c r="AH42" s="26"/>
      <c r="AI42" s="26"/>
      <c r="AJ42" s="26"/>
      <c r="AK42" s="26"/>
      <c r="AL42" s="26"/>
      <c r="AM42" s="29"/>
      <c r="AN42" s="30">
        <f>Juni!AT42</f>
        <v>0</v>
      </c>
      <c r="AO42" s="26">
        <f>Juni!AU42</f>
        <v>0</v>
      </c>
      <c r="AP42" s="26"/>
      <c r="AQ42" s="26"/>
      <c r="AR42" s="26"/>
      <c r="AS42" s="26"/>
      <c r="AT42" s="26"/>
      <c r="AU42" s="26"/>
      <c r="AV42" s="27"/>
      <c r="AW42" s="28">
        <f>Juni!BC42</f>
        <v>0</v>
      </c>
      <c r="AX42" s="28">
        <f>Juni!BD42</f>
        <v>0</v>
      </c>
      <c r="AY42" s="26"/>
      <c r="AZ42" s="26"/>
      <c r="BA42" s="26"/>
      <c r="BB42" s="26"/>
      <c r="BC42" s="26"/>
      <c r="BD42" s="26"/>
      <c r="BE42" s="29"/>
      <c r="BF42" s="30">
        <f>Juni!BL42</f>
        <v>0</v>
      </c>
      <c r="BG42" s="26">
        <f>Juni!BM42</f>
        <v>0</v>
      </c>
      <c r="BH42" s="26"/>
      <c r="BI42" s="26"/>
      <c r="BJ42" s="26"/>
      <c r="BK42" s="26"/>
      <c r="BL42" s="26"/>
      <c r="BM42" s="26"/>
      <c r="BN42" s="27"/>
      <c r="BO42" s="28">
        <f>Juni!BU42</f>
        <v>0</v>
      </c>
      <c r="BP42" s="28">
        <f>Juni!BV42</f>
        <v>0</v>
      </c>
      <c r="BQ42" s="26"/>
      <c r="BR42" s="26"/>
      <c r="BS42" s="26"/>
      <c r="BT42" s="26"/>
      <c r="BU42" s="26"/>
      <c r="BV42" s="26"/>
      <c r="BW42" s="29"/>
      <c r="BX42" s="30">
        <f>Juni!CD42</f>
        <v>0</v>
      </c>
      <c r="BY42" s="26">
        <f>Juni!CE42</f>
        <v>0</v>
      </c>
      <c r="BZ42" s="26"/>
      <c r="CA42" s="26"/>
      <c r="CB42" s="26"/>
      <c r="CC42" s="26"/>
      <c r="CD42" s="26"/>
      <c r="CE42" s="26"/>
      <c r="CF42" s="27"/>
      <c r="CG42" s="28">
        <f>Juni!CM42</f>
        <v>0</v>
      </c>
      <c r="CH42" s="28">
        <f>Juni!CN42</f>
        <v>0</v>
      </c>
      <c r="CI42" s="26"/>
      <c r="CJ42" s="26"/>
      <c r="CK42" s="26"/>
      <c r="CL42" s="26"/>
      <c r="CM42" s="26"/>
      <c r="CN42" s="26"/>
      <c r="CO42" s="29"/>
      <c r="CP42" s="31">
        <f ca="1">IFERROR(__xludf.DUMMYFUNCTION("""COMPUTED_VALUE"""),567)</f>
        <v>567</v>
      </c>
      <c r="CQ42" s="32">
        <f ca="1">IFERROR(__xludf.DUMMYFUNCTION("""COMPUTED_VALUE"""),947)</f>
        <v>947</v>
      </c>
      <c r="CR42" s="32">
        <f ca="1">IFERROR(__xludf.DUMMYFUNCTION("""COMPUTED_VALUE"""),1514)</f>
        <v>1514</v>
      </c>
      <c r="CS42" s="33">
        <f ca="1">IFERROR(__xludf.DUMMYFUNCTION("""COMPUTED_VALUE"""),0)</f>
        <v>0</v>
      </c>
      <c r="CT42" s="33">
        <f ca="1">IFERROR(__xludf.DUMMYFUNCTION("""COMPUTED_VALUE"""),0)</f>
        <v>0</v>
      </c>
      <c r="CU42" s="33">
        <f ca="1">IFERROR(__xludf.DUMMYFUNCTION("""COMPUTED_VALUE"""),0)</f>
        <v>0</v>
      </c>
      <c r="CV42" s="32">
        <f ca="1">IFERROR(__xludf.DUMMYFUNCTION("""COMPUTED_VALUE"""),567)</f>
        <v>567</v>
      </c>
      <c r="CW42" s="32">
        <f ca="1">IFERROR(__xludf.DUMMYFUNCTION("""COMPUTED_VALUE"""),947)</f>
        <v>947</v>
      </c>
      <c r="CX42" s="34">
        <f ca="1">IFERROR(__xludf.DUMMYFUNCTION("""COMPUTED_VALUE"""),1514)</f>
        <v>1514</v>
      </c>
      <c r="CY42" s="28">
        <f>Juni!DE42</f>
        <v>0</v>
      </c>
      <c r="CZ42" s="28">
        <f>Juni!DF42</f>
        <v>0</v>
      </c>
      <c r="DA42" s="26"/>
      <c r="DB42" s="25">
        <v>0</v>
      </c>
      <c r="DC42" s="26"/>
      <c r="DD42" s="26"/>
      <c r="DE42" s="26"/>
      <c r="DF42" s="26"/>
      <c r="DG42" s="29"/>
      <c r="DH42" s="30">
        <f>Juni!DN42</f>
        <v>0</v>
      </c>
      <c r="DI42" s="26">
        <f>Juni!DO42</f>
        <v>0</v>
      </c>
      <c r="DJ42" s="26"/>
      <c r="DK42" s="26"/>
      <c r="DL42" s="26"/>
      <c r="DM42" s="26"/>
      <c r="DN42" s="26"/>
      <c r="DO42" s="26"/>
      <c r="DP42" s="27"/>
      <c r="DQ42" s="28">
        <f>Juni!DW42</f>
        <v>0</v>
      </c>
      <c r="DR42" s="26">
        <f>Juni!DX42</f>
        <v>0</v>
      </c>
      <c r="DS42" s="26"/>
      <c r="DT42" s="26"/>
      <c r="DU42" s="26"/>
      <c r="DV42" s="26"/>
      <c r="DW42" s="26"/>
      <c r="DX42" s="26"/>
      <c r="DY42" s="29"/>
      <c r="DZ42" s="30">
        <f>Juni!EF42</f>
        <v>0</v>
      </c>
      <c r="EA42" s="26">
        <f>Juni!EG42</f>
        <v>0</v>
      </c>
      <c r="EB42" s="26"/>
      <c r="EC42" s="26"/>
      <c r="ED42" s="26"/>
      <c r="EE42" s="26"/>
      <c r="EF42" s="26"/>
      <c r="EG42" s="26"/>
      <c r="EH42" s="29"/>
      <c r="EI42" s="30">
        <f>Juni!EO42</f>
        <v>0</v>
      </c>
      <c r="EJ42" s="26">
        <f>Juni!EP42</f>
        <v>0</v>
      </c>
      <c r="EK42" s="26"/>
      <c r="EL42" s="26"/>
      <c r="EM42" s="26"/>
      <c r="EN42" s="26"/>
      <c r="EO42" s="26"/>
      <c r="EP42" s="26"/>
      <c r="EQ42" s="27"/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146">
        <f>Juni!J43</f>
        <v>0</v>
      </c>
      <c r="E43" s="147">
        <f>Juni!K43</f>
        <v>0</v>
      </c>
      <c r="F43" s="51"/>
      <c r="G43" s="51"/>
      <c r="H43" s="51"/>
      <c r="I43" s="51"/>
      <c r="J43" s="51"/>
      <c r="K43" s="51"/>
      <c r="L43" s="51"/>
      <c r="M43" s="20">
        <f>Juni!S43</f>
        <v>0</v>
      </c>
      <c r="N43" s="20">
        <f>Juni!T43</f>
        <v>0</v>
      </c>
      <c r="O43" s="51"/>
      <c r="P43" s="51"/>
      <c r="Q43" s="51"/>
      <c r="R43" s="51"/>
      <c r="S43" s="51"/>
      <c r="T43" s="51"/>
      <c r="U43" s="51"/>
      <c r="V43" s="20">
        <f>Juni!AB43</f>
        <v>0</v>
      </c>
      <c r="W43" s="20">
        <f>Juni!AC43</f>
        <v>0</v>
      </c>
      <c r="X43" s="51"/>
      <c r="Y43" s="51"/>
      <c r="Z43" s="51"/>
      <c r="AA43" s="51"/>
      <c r="AB43" s="51"/>
      <c r="AC43" s="51"/>
      <c r="AD43" s="51"/>
      <c r="AE43" s="20">
        <f>Juni!AK43</f>
        <v>0</v>
      </c>
      <c r="AF43" s="18">
        <f>Juni!AL43</f>
        <v>0</v>
      </c>
      <c r="AG43" s="51"/>
      <c r="AH43" s="51"/>
      <c r="AI43" s="51"/>
      <c r="AJ43" s="51"/>
      <c r="AK43" s="51"/>
      <c r="AL43" s="51"/>
      <c r="AM43" s="51"/>
      <c r="AN43" s="17">
        <f>Juni!AT43</f>
        <v>0</v>
      </c>
      <c r="AO43" s="18">
        <f>Juni!AU43</f>
        <v>0</v>
      </c>
      <c r="AP43" s="51"/>
      <c r="AQ43" s="51"/>
      <c r="AR43" s="51"/>
      <c r="AS43" s="51"/>
      <c r="AT43" s="51"/>
      <c r="AU43" s="51"/>
      <c r="AV43" s="51"/>
      <c r="AW43" s="20">
        <f>Juni!BC43</f>
        <v>0</v>
      </c>
      <c r="AX43" s="20">
        <f>Juni!BD43</f>
        <v>0</v>
      </c>
      <c r="AY43" s="51"/>
      <c r="AZ43" s="51"/>
      <c r="BA43" s="51"/>
      <c r="BB43" s="51"/>
      <c r="BC43" s="51"/>
      <c r="BD43" s="51"/>
      <c r="BE43" s="51"/>
      <c r="BF43" s="17">
        <f>Juni!BL43</f>
        <v>0</v>
      </c>
      <c r="BG43" s="18">
        <f>Juni!BM43</f>
        <v>0</v>
      </c>
      <c r="BH43" s="51"/>
      <c r="BI43" s="51"/>
      <c r="BJ43" s="51"/>
      <c r="BK43" s="51"/>
      <c r="BL43" s="51"/>
      <c r="BM43" s="51"/>
      <c r="BN43" s="51"/>
      <c r="BO43" s="20">
        <f>Juni!BU43</f>
        <v>0</v>
      </c>
      <c r="BP43" s="20">
        <f>Juni!BV43</f>
        <v>0</v>
      </c>
      <c r="BQ43" s="51"/>
      <c r="BR43" s="51"/>
      <c r="BS43" s="51"/>
      <c r="BT43" s="51"/>
      <c r="BU43" s="51"/>
      <c r="BV43" s="51"/>
      <c r="BW43" s="51"/>
      <c r="BX43" s="17">
        <f>Juni!CD43</f>
        <v>0</v>
      </c>
      <c r="BY43" s="18">
        <f>Juni!CE43</f>
        <v>0</v>
      </c>
      <c r="BZ43" s="51"/>
      <c r="CA43" s="51"/>
      <c r="CB43" s="51"/>
      <c r="CC43" s="51"/>
      <c r="CD43" s="51"/>
      <c r="CE43" s="51"/>
      <c r="CF43" s="51"/>
      <c r="CG43" s="20">
        <f>Juni!CM43</f>
        <v>0</v>
      </c>
      <c r="CH43" s="20">
        <f>Juni!CN43</f>
        <v>0</v>
      </c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20">
        <f>Juni!DE43</f>
        <v>0</v>
      </c>
      <c r="CZ43" s="20">
        <f>Juni!DF43</f>
        <v>0</v>
      </c>
      <c r="DA43" s="51"/>
      <c r="DB43" s="51"/>
      <c r="DC43" s="51"/>
      <c r="DD43" s="51"/>
      <c r="DE43" s="51"/>
      <c r="DF43" s="51"/>
      <c r="DG43" s="51"/>
      <c r="DH43" s="17">
        <f>Juni!DN43</f>
        <v>0</v>
      </c>
      <c r="DI43" s="18">
        <f>Juni!DO43</f>
        <v>0</v>
      </c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17">
        <f>Juni!EF43</f>
        <v>0</v>
      </c>
      <c r="EA43" s="18">
        <f>Juni!EG43</f>
        <v>0</v>
      </c>
      <c r="EB43" s="51"/>
      <c r="EC43" s="51"/>
      <c r="ED43" s="51"/>
      <c r="EE43" s="51"/>
      <c r="EF43" s="51"/>
      <c r="EG43" s="51"/>
      <c r="EH43" s="51"/>
      <c r="EI43" s="17">
        <f>Juni!EO43</f>
        <v>0</v>
      </c>
      <c r="EJ43" s="18">
        <f>Juni!EP43</f>
        <v>0</v>
      </c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20"/>
    </row>
    <row r="44" spans="1:156" ht="14">
      <c r="A44" s="276" t="s">
        <v>64</v>
      </c>
      <c r="B44" s="256"/>
      <c r="C44" s="52" t="s">
        <v>65</v>
      </c>
      <c r="D44" s="24">
        <f>Juni!J44</f>
        <v>0</v>
      </c>
      <c r="E44" s="25">
        <f>Juni!K44</f>
        <v>0</v>
      </c>
      <c r="F44" s="41"/>
      <c r="G44" s="41"/>
      <c r="H44" s="41"/>
      <c r="I44" s="41"/>
      <c r="J44" s="41"/>
      <c r="K44" s="41"/>
      <c r="L44" s="41"/>
      <c r="M44" s="28">
        <f>Juni!S44</f>
        <v>0</v>
      </c>
      <c r="N44" s="28">
        <f>Juni!T44</f>
        <v>0</v>
      </c>
      <c r="O44" s="41"/>
      <c r="P44" s="41"/>
      <c r="Q44" s="41"/>
      <c r="R44" s="41"/>
      <c r="S44" s="41"/>
      <c r="T44" s="41"/>
      <c r="U44" s="41"/>
      <c r="V44" s="28">
        <f>Juni!AB44</f>
        <v>0</v>
      </c>
      <c r="W44" s="28">
        <f>Juni!AC44</f>
        <v>0</v>
      </c>
      <c r="X44" s="41"/>
      <c r="Y44" s="41"/>
      <c r="Z44" s="41"/>
      <c r="AA44" s="41"/>
      <c r="AB44" s="41"/>
      <c r="AC44" s="41"/>
      <c r="AD44" s="41"/>
      <c r="AE44" s="28">
        <f>Juni!AK44</f>
        <v>0</v>
      </c>
      <c r="AF44" s="26">
        <f>Juni!AL44</f>
        <v>0</v>
      </c>
      <c r="AG44" s="41"/>
      <c r="AH44" s="41"/>
      <c r="AI44" s="41"/>
      <c r="AJ44" s="41"/>
      <c r="AK44" s="41"/>
      <c r="AL44" s="41"/>
      <c r="AM44" s="41"/>
      <c r="AN44" s="30">
        <f>Juni!AT44</f>
        <v>0</v>
      </c>
      <c r="AO44" s="26">
        <f>Juni!AU44</f>
        <v>0</v>
      </c>
      <c r="AP44" s="41"/>
      <c r="AQ44" s="41"/>
      <c r="AR44" s="41"/>
      <c r="AS44" s="41"/>
      <c r="AT44" s="41"/>
      <c r="AU44" s="41"/>
      <c r="AV44" s="41"/>
      <c r="AW44" s="28">
        <f>Juni!BC44</f>
        <v>0</v>
      </c>
      <c r="AX44" s="28">
        <f>Juni!BD44</f>
        <v>0</v>
      </c>
      <c r="AY44" s="41"/>
      <c r="AZ44" s="41"/>
      <c r="BA44" s="41"/>
      <c r="BB44" s="41"/>
      <c r="BC44" s="41"/>
      <c r="BD44" s="41"/>
      <c r="BE44" s="41"/>
      <c r="BF44" s="30">
        <f>Juni!BL44</f>
        <v>0</v>
      </c>
      <c r="BG44" s="26">
        <f>Juni!BM44</f>
        <v>0</v>
      </c>
      <c r="BH44" s="41"/>
      <c r="BI44" s="41"/>
      <c r="BJ44" s="41"/>
      <c r="BK44" s="41"/>
      <c r="BL44" s="41"/>
      <c r="BM44" s="41"/>
      <c r="BN44" s="41"/>
      <c r="BO44" s="28">
        <f>Juni!BU44</f>
        <v>0</v>
      </c>
      <c r="BP44" s="28">
        <f>Juni!BV44</f>
        <v>0</v>
      </c>
      <c r="BQ44" s="41"/>
      <c r="BR44" s="41"/>
      <c r="BS44" s="41"/>
      <c r="BT44" s="41"/>
      <c r="BU44" s="41"/>
      <c r="BV44" s="41"/>
      <c r="BW44" s="41"/>
      <c r="BX44" s="30">
        <f>Juni!CD44</f>
        <v>0</v>
      </c>
      <c r="BY44" s="26">
        <f>Juni!CE44</f>
        <v>0</v>
      </c>
      <c r="BZ44" s="41"/>
      <c r="CA44" s="41"/>
      <c r="CB44" s="41"/>
      <c r="CC44" s="41"/>
      <c r="CD44" s="41"/>
      <c r="CE44" s="41"/>
      <c r="CF44" s="41"/>
      <c r="CG44" s="28">
        <f>Juni!CM44</f>
        <v>0</v>
      </c>
      <c r="CH44" s="28">
        <f>Juni!CN44</f>
        <v>0</v>
      </c>
      <c r="CI44" s="41"/>
      <c r="CJ44" s="41"/>
      <c r="CK44" s="41"/>
      <c r="CL44" s="41"/>
      <c r="CM44" s="41"/>
      <c r="CN44" s="41"/>
      <c r="CO44" s="41"/>
      <c r="CP44" s="41"/>
      <c r="CQ44" s="41"/>
      <c r="CR44" s="133"/>
      <c r="CS44" s="133"/>
      <c r="CT44" s="133"/>
      <c r="CU44" s="133"/>
      <c r="CV44" s="133"/>
      <c r="CW44" s="133"/>
      <c r="CX44" s="133"/>
      <c r="CY44" s="28">
        <f>Juni!DE44</f>
        <v>0</v>
      </c>
      <c r="CZ44" s="28">
        <f>Juni!DF44</f>
        <v>0</v>
      </c>
      <c r="DA44" s="41"/>
      <c r="DB44" s="41"/>
      <c r="DC44" s="41"/>
      <c r="DD44" s="41"/>
      <c r="DE44" s="41"/>
      <c r="DF44" s="41"/>
      <c r="DG44" s="41"/>
      <c r="DH44" s="30">
        <f>Juni!DN44</f>
        <v>0</v>
      </c>
      <c r="DI44" s="26">
        <f>Juni!DO44</f>
        <v>0</v>
      </c>
      <c r="DJ44" s="41"/>
      <c r="DK44" s="41"/>
      <c r="DL44" s="41"/>
      <c r="DM44" s="41"/>
      <c r="DN44" s="41"/>
      <c r="DO44" s="41"/>
      <c r="DP44" s="41"/>
      <c r="DQ44" s="28">
        <f>Juni!DW44</f>
        <v>0</v>
      </c>
      <c r="DR44" s="26">
        <f>Juni!DX44</f>
        <v>0</v>
      </c>
      <c r="DS44" s="41"/>
      <c r="DT44" s="41"/>
      <c r="DU44" s="41"/>
      <c r="DV44" s="41"/>
      <c r="DW44" s="41"/>
      <c r="DX44" s="41"/>
      <c r="DY44" s="41"/>
      <c r="DZ44" s="30">
        <f>Juni!EF44</f>
        <v>0</v>
      </c>
      <c r="EA44" s="26">
        <f>Juni!EG44</f>
        <v>0</v>
      </c>
      <c r="EB44" s="41"/>
      <c r="EC44" s="41"/>
      <c r="ED44" s="41"/>
      <c r="EE44" s="41"/>
      <c r="EF44" s="41"/>
      <c r="EG44" s="41"/>
      <c r="EH44" s="41"/>
      <c r="EI44" s="30">
        <f>Juni!EO44</f>
        <v>0</v>
      </c>
      <c r="EJ44" s="26">
        <f>Juni!EP44</f>
        <v>0</v>
      </c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24">
        <f>Juni!J45</f>
        <v>30</v>
      </c>
      <c r="E45" s="25">
        <f>Juni!K45</f>
        <v>624</v>
      </c>
      <c r="F45" s="26">
        <f>SUM(D45:E45)</f>
        <v>654</v>
      </c>
      <c r="G45" s="48">
        <v>10</v>
      </c>
      <c r="H45" s="46">
        <v>142</v>
      </c>
      <c r="I45" s="26">
        <f>SUM(G45:H45)</f>
        <v>152</v>
      </c>
      <c r="J45" s="26">
        <f t="shared" ref="J45:K45" si="496">SUM(D45+G45)</f>
        <v>40</v>
      </c>
      <c r="K45" s="26">
        <f t="shared" si="496"/>
        <v>766</v>
      </c>
      <c r="L45" s="27">
        <f>SUM(J45:K45)</f>
        <v>806</v>
      </c>
      <c r="M45" s="28">
        <f>Juni!S45</f>
        <v>9</v>
      </c>
      <c r="N45" s="28">
        <f>Juni!T45</f>
        <v>466</v>
      </c>
      <c r="O45" s="26">
        <f>SUM(M45:N45)</f>
        <v>475</v>
      </c>
      <c r="P45" s="25">
        <v>3</v>
      </c>
      <c r="Q45" s="25">
        <v>61</v>
      </c>
      <c r="R45" s="26">
        <f>SUM(P45:Q45)</f>
        <v>64</v>
      </c>
      <c r="S45" s="26">
        <f t="shared" ref="S45:T45" si="497">SUM(M45+P45)</f>
        <v>12</v>
      </c>
      <c r="T45" s="26">
        <f t="shared" si="497"/>
        <v>527</v>
      </c>
      <c r="U45" s="27">
        <f>SUM(S45:T45)</f>
        <v>539</v>
      </c>
      <c r="V45" s="28">
        <f>Juni!AB45</f>
        <v>10</v>
      </c>
      <c r="W45" s="28">
        <f>Juni!AC45</f>
        <v>324</v>
      </c>
      <c r="X45" s="26">
        <f>SUM(V45:W45)</f>
        <v>334</v>
      </c>
      <c r="Y45" s="48">
        <v>1</v>
      </c>
      <c r="Z45" s="46">
        <v>59</v>
      </c>
      <c r="AA45" s="26">
        <f>SUM(Y45:Z45)</f>
        <v>60</v>
      </c>
      <c r="AB45" s="26">
        <f t="shared" ref="AB45:AC45" si="498">SUM(V45+Y45)</f>
        <v>11</v>
      </c>
      <c r="AC45" s="26">
        <f t="shared" si="498"/>
        <v>383</v>
      </c>
      <c r="AD45" s="27">
        <f>SUM(AB45:AC45)</f>
        <v>394</v>
      </c>
      <c r="AE45" s="28">
        <f>Juni!AK45</f>
        <v>41</v>
      </c>
      <c r="AF45" s="26">
        <f>Juni!AL45</f>
        <v>470</v>
      </c>
      <c r="AG45" s="26">
        <f>SUM(AE45:AF45)</f>
        <v>511</v>
      </c>
      <c r="AH45" s="25">
        <v>4</v>
      </c>
      <c r="AI45" s="25">
        <v>95</v>
      </c>
      <c r="AJ45" s="26">
        <f>SUM(AH45:AI45)</f>
        <v>99</v>
      </c>
      <c r="AK45" s="26">
        <f t="shared" ref="AK45:AL45" si="499">SUM(AE45+AH45)</f>
        <v>45</v>
      </c>
      <c r="AL45" s="26">
        <f t="shared" si="499"/>
        <v>565</v>
      </c>
      <c r="AM45" s="27">
        <f>SUM(AK45:AL45)</f>
        <v>610</v>
      </c>
      <c r="AN45" s="30">
        <f>Juni!AT45</f>
        <v>17</v>
      </c>
      <c r="AO45" s="26">
        <f>Juni!AU45</f>
        <v>407</v>
      </c>
      <c r="AP45" s="26">
        <f>SUM(AN45:AO45)</f>
        <v>424</v>
      </c>
      <c r="AQ45" s="25">
        <v>2</v>
      </c>
      <c r="AR45" s="25">
        <v>71</v>
      </c>
      <c r="AS45" s="26">
        <f>SUM(AQ45:AR45)</f>
        <v>73</v>
      </c>
      <c r="AT45" s="26">
        <f t="shared" ref="AT45:AU45" si="500">SUM(AN45+AQ45)</f>
        <v>19</v>
      </c>
      <c r="AU45" s="26">
        <f t="shared" si="500"/>
        <v>478</v>
      </c>
      <c r="AV45" s="27">
        <f>SUM(AT45:AU45)</f>
        <v>497</v>
      </c>
      <c r="AW45" s="28">
        <f>Juni!BC45</f>
        <v>57</v>
      </c>
      <c r="AX45" s="28">
        <f>Juni!BD45</f>
        <v>478</v>
      </c>
      <c r="AY45" s="26">
        <f>SUM(AW45:AX45)</f>
        <v>535</v>
      </c>
      <c r="AZ45" s="25">
        <v>4</v>
      </c>
      <c r="BA45" s="25">
        <v>54</v>
      </c>
      <c r="BB45" s="26">
        <f>SUM(AZ45:BA45)</f>
        <v>58</v>
      </c>
      <c r="BC45" s="26">
        <f t="shared" ref="BC45:BD45" si="501">SUM(AW45+AZ45)</f>
        <v>61</v>
      </c>
      <c r="BD45" s="26">
        <f t="shared" si="501"/>
        <v>532</v>
      </c>
      <c r="BE45" s="27">
        <f>SUM(BC45:BD45)</f>
        <v>593</v>
      </c>
      <c r="BF45" s="30">
        <f>Juni!BL45</f>
        <v>9</v>
      </c>
      <c r="BG45" s="26">
        <f>Juni!BM45</f>
        <v>212</v>
      </c>
      <c r="BH45" s="26">
        <f>SUM(BF45:BG45)</f>
        <v>221</v>
      </c>
      <c r="BI45" s="48">
        <v>0</v>
      </c>
      <c r="BJ45" s="46">
        <v>30</v>
      </c>
      <c r="BK45" s="26">
        <f>SUM(BI45:BJ45)</f>
        <v>30</v>
      </c>
      <c r="BL45" s="26">
        <f t="shared" ref="BL45:BM45" si="502">SUM(BF45+BI45)</f>
        <v>9</v>
      </c>
      <c r="BM45" s="26">
        <f t="shared" si="502"/>
        <v>242</v>
      </c>
      <c r="BN45" s="27">
        <f>SUM(BL45:BM45)</f>
        <v>251</v>
      </c>
      <c r="BO45" s="28">
        <f>Juni!BU45</f>
        <v>18</v>
      </c>
      <c r="BP45" s="28">
        <f>Juni!BV45</f>
        <v>242</v>
      </c>
      <c r="BQ45" s="26">
        <f>SUM(BO45:BP45)</f>
        <v>260</v>
      </c>
      <c r="BR45" s="26"/>
      <c r="BS45" s="26"/>
      <c r="BT45" s="26">
        <f>SUM(BR45:BS45)</f>
        <v>0</v>
      </c>
      <c r="BU45" s="26">
        <f t="shared" ref="BU45:BV45" si="503">SUM(BO45+BR45)</f>
        <v>18</v>
      </c>
      <c r="BV45" s="26">
        <f t="shared" si="503"/>
        <v>242</v>
      </c>
      <c r="BW45" s="27">
        <f>SUM(BU45:BV45)</f>
        <v>260</v>
      </c>
      <c r="BX45" s="30">
        <f>Juni!CD45</f>
        <v>16</v>
      </c>
      <c r="BY45" s="26">
        <f>Juni!CE45</f>
        <v>140</v>
      </c>
      <c r="BZ45" s="26">
        <f>SUM(BX45:BY45)</f>
        <v>156</v>
      </c>
      <c r="CA45" s="25">
        <v>1</v>
      </c>
      <c r="CB45" s="25">
        <v>22</v>
      </c>
      <c r="CC45" s="26">
        <f>SUM(CA45:CB45)</f>
        <v>23</v>
      </c>
      <c r="CD45" s="26">
        <f t="shared" ref="CD45:CE45" si="504">SUM(BX45+CA45)</f>
        <v>17</v>
      </c>
      <c r="CE45" s="26">
        <f t="shared" si="504"/>
        <v>162</v>
      </c>
      <c r="CF45" s="27">
        <f>SUM(CD45:CE45)</f>
        <v>179</v>
      </c>
      <c r="CG45" s="28">
        <f>Juni!CM45</f>
        <v>11</v>
      </c>
      <c r="CH45" s="28">
        <f>Juni!CN45</f>
        <v>260</v>
      </c>
      <c r="CI45" s="26">
        <f>SUM(CG45:CH45)</f>
        <v>271</v>
      </c>
      <c r="CJ45" s="26"/>
      <c r="CK45" s="26"/>
      <c r="CL45" s="26">
        <f>SUM(CJ45:CK45)</f>
        <v>0</v>
      </c>
      <c r="CM45" s="26">
        <f t="shared" ref="CM45:CN45" si="505">SUM(CG45+CJ45)</f>
        <v>11</v>
      </c>
      <c r="CN45" s="26">
        <f t="shared" si="505"/>
        <v>260</v>
      </c>
      <c r="CO45" s="27">
        <f>SUM(CM45:CN45)</f>
        <v>271</v>
      </c>
      <c r="CP45" s="31">
        <f ca="1">IFERROR(__xludf.DUMMYFUNCTION("""COMPUTED_VALUE"""),23)</f>
        <v>23</v>
      </c>
      <c r="CQ45" s="32">
        <f ca="1">IFERROR(__xludf.DUMMYFUNCTION("""COMPUTED_VALUE"""),939)</f>
        <v>939</v>
      </c>
      <c r="CR45" s="32">
        <f ca="1">IFERROR(__xludf.DUMMYFUNCTION("""COMPUTED_VALUE"""),962)</f>
        <v>962</v>
      </c>
      <c r="CS45" s="33">
        <f ca="1">IFERROR(__xludf.DUMMYFUNCTION("""COMPUTED_VALUE"""),1)</f>
        <v>1</v>
      </c>
      <c r="CT45" s="33">
        <f ca="1">IFERROR(__xludf.DUMMYFUNCTION("""COMPUTED_VALUE"""),153)</f>
        <v>153</v>
      </c>
      <c r="CU45" s="33">
        <f ca="1">IFERROR(__xludf.DUMMYFUNCTION("""COMPUTED_VALUE"""),154)</f>
        <v>154</v>
      </c>
      <c r="CV45" s="32">
        <f ca="1">IFERROR(__xludf.DUMMYFUNCTION("""COMPUTED_VALUE"""),24)</f>
        <v>24</v>
      </c>
      <c r="CW45" s="32">
        <f ca="1">IFERROR(__xludf.DUMMYFUNCTION("""COMPUTED_VALUE"""),1092)</f>
        <v>1092</v>
      </c>
      <c r="CX45" s="34">
        <f ca="1">IFERROR(__xludf.DUMMYFUNCTION("""COMPUTED_VALUE"""),1116)</f>
        <v>1116</v>
      </c>
      <c r="CY45" s="28">
        <f>Juni!DE45</f>
        <v>16</v>
      </c>
      <c r="CZ45" s="28">
        <f>Juni!DF45</f>
        <v>202</v>
      </c>
      <c r="DA45" s="26">
        <f>SUM(CY45:CZ45)</f>
        <v>218</v>
      </c>
      <c r="DB45" s="25">
        <v>2</v>
      </c>
      <c r="DC45" s="25">
        <v>48</v>
      </c>
      <c r="DD45" s="26">
        <f>SUM(DB45:DC45)</f>
        <v>50</v>
      </c>
      <c r="DE45" s="26">
        <f t="shared" ref="DE45:DF45" si="506">SUM(CY45+DB45)</f>
        <v>18</v>
      </c>
      <c r="DF45" s="26">
        <f t="shared" si="506"/>
        <v>250</v>
      </c>
      <c r="DG45" s="27">
        <f>SUM(DE45:DF45)</f>
        <v>268</v>
      </c>
      <c r="DH45" s="30">
        <f>Juni!DN45</f>
        <v>30</v>
      </c>
      <c r="DI45" s="26">
        <f>Juni!DO45</f>
        <v>392</v>
      </c>
      <c r="DJ45" s="26">
        <f>SUM(DH45:DI45)</f>
        <v>422</v>
      </c>
      <c r="DK45" s="117">
        <v>13</v>
      </c>
      <c r="DL45" s="118">
        <v>89</v>
      </c>
      <c r="DM45" s="26">
        <f>SUM(DK45:DL45)</f>
        <v>102</v>
      </c>
      <c r="DN45" s="26">
        <f t="shared" ref="DN45:DO45" si="507">SUM(DH45+DK45)</f>
        <v>43</v>
      </c>
      <c r="DO45" s="26">
        <f t="shared" si="507"/>
        <v>481</v>
      </c>
      <c r="DP45" s="27">
        <f>SUM(DN45:DO45)</f>
        <v>524</v>
      </c>
      <c r="DQ45" s="28">
        <f>Juni!DW45</f>
        <v>15</v>
      </c>
      <c r="DR45" s="26">
        <f>Juni!DX45</f>
        <v>416</v>
      </c>
      <c r="DS45" s="26">
        <f>SUM(DQ45:DR45)</f>
        <v>431</v>
      </c>
      <c r="DT45" s="48">
        <v>4</v>
      </c>
      <c r="DU45" s="46">
        <v>69</v>
      </c>
      <c r="DV45" s="26">
        <f>SUM(DT45:DU45)</f>
        <v>73</v>
      </c>
      <c r="DW45" s="26">
        <f t="shared" ref="DW45:DX45" si="508">SUM(DQ45+DT45)</f>
        <v>19</v>
      </c>
      <c r="DX45" s="26">
        <f t="shared" si="508"/>
        <v>485</v>
      </c>
      <c r="DY45" s="27">
        <f>SUM(DW45:DX45)</f>
        <v>504</v>
      </c>
      <c r="DZ45" s="30">
        <f>Juni!EF45</f>
        <v>19</v>
      </c>
      <c r="EA45" s="26">
        <f>Juni!EG45</f>
        <v>424</v>
      </c>
      <c r="EB45" s="26">
        <f>SUM(DZ45:EA45)</f>
        <v>443</v>
      </c>
      <c r="EC45" s="25">
        <v>1</v>
      </c>
      <c r="ED45" s="25">
        <v>46</v>
      </c>
      <c r="EE45" s="26">
        <f>SUM(EC45:ED45)</f>
        <v>47</v>
      </c>
      <c r="EF45" s="26">
        <f t="shared" ref="EF45:EG45" si="509">SUM(DZ45+EC45)</f>
        <v>20</v>
      </c>
      <c r="EG45" s="26">
        <f t="shared" si="509"/>
        <v>470</v>
      </c>
      <c r="EH45" s="27">
        <f>SUM(EF45:EG45)</f>
        <v>490</v>
      </c>
      <c r="EI45" s="30">
        <f>Juni!EO45</f>
        <v>41</v>
      </c>
      <c r="EJ45" s="26">
        <f>Juni!EP45</f>
        <v>262</v>
      </c>
      <c r="EK45" s="26">
        <f>SUM(EI45:EJ45)</f>
        <v>303</v>
      </c>
      <c r="EL45" s="25">
        <v>5</v>
      </c>
      <c r="EM45" s="25">
        <v>68</v>
      </c>
      <c r="EN45" s="26">
        <f>SUM(EL45:EM45)</f>
        <v>73</v>
      </c>
      <c r="EO45" s="26">
        <f t="shared" ref="EO45:EP45" si="510">SUM(EI45+EL45)</f>
        <v>46</v>
      </c>
      <c r="EP45" s="26">
        <f t="shared" si="510"/>
        <v>330</v>
      </c>
      <c r="EQ45" s="27">
        <f>SUM(EO45:EP45)</f>
        <v>376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24">
        <f>Juni!J46</f>
        <v>0</v>
      </c>
      <c r="E46" s="25">
        <f>Juni!K46</f>
        <v>0</v>
      </c>
      <c r="F46" s="41"/>
      <c r="G46" s="41"/>
      <c r="H46" s="41"/>
      <c r="I46" s="41"/>
      <c r="J46" s="41"/>
      <c r="K46" s="41"/>
      <c r="L46" s="41"/>
      <c r="M46" s="28">
        <f>Juni!S46</f>
        <v>0</v>
      </c>
      <c r="N46" s="28">
        <f>Juni!T46</f>
        <v>0</v>
      </c>
      <c r="O46" s="41"/>
      <c r="P46" s="41"/>
      <c r="Q46" s="41"/>
      <c r="R46" s="41"/>
      <c r="S46" s="41"/>
      <c r="T46" s="41"/>
      <c r="U46" s="41"/>
      <c r="V46" s="28">
        <f>Juni!AB46</f>
        <v>0</v>
      </c>
      <c r="W46" s="28">
        <f>Juni!AC46</f>
        <v>0</v>
      </c>
      <c r="X46" s="41"/>
      <c r="Y46" s="41"/>
      <c r="Z46" s="41"/>
      <c r="AA46" s="41"/>
      <c r="AB46" s="41"/>
      <c r="AC46" s="41"/>
      <c r="AD46" s="41"/>
      <c r="AE46" s="28">
        <f>Juni!AK46</f>
        <v>0</v>
      </c>
      <c r="AF46" s="26">
        <f>Juni!AL46</f>
        <v>0</v>
      </c>
      <c r="AG46" s="41"/>
      <c r="AH46" s="41"/>
      <c r="AI46" s="41"/>
      <c r="AJ46" s="41"/>
      <c r="AK46" s="41"/>
      <c r="AL46" s="41"/>
      <c r="AM46" s="41"/>
      <c r="AN46" s="30">
        <f>Juni!AT46</f>
        <v>0</v>
      </c>
      <c r="AO46" s="26">
        <f>Juni!AU46</f>
        <v>0</v>
      </c>
      <c r="AP46" s="41"/>
      <c r="AQ46" s="41"/>
      <c r="AR46" s="41"/>
      <c r="AS46" s="41"/>
      <c r="AT46" s="41"/>
      <c r="AU46" s="41"/>
      <c r="AV46" s="41"/>
      <c r="AW46" s="28">
        <f>Juni!BC46</f>
        <v>0</v>
      </c>
      <c r="AX46" s="28">
        <f>Juni!BD46</f>
        <v>0</v>
      </c>
      <c r="AY46" s="41"/>
      <c r="AZ46" s="41"/>
      <c r="BA46" s="41"/>
      <c r="BB46" s="41"/>
      <c r="BC46" s="41"/>
      <c r="BD46" s="41"/>
      <c r="BE46" s="41"/>
      <c r="BF46" s="30">
        <f>Juni!BL46</f>
        <v>0</v>
      </c>
      <c r="BG46" s="26">
        <f>Juni!BM46</f>
        <v>0</v>
      </c>
      <c r="BH46" s="41"/>
      <c r="BI46" s="41"/>
      <c r="BJ46" s="41"/>
      <c r="BK46" s="41"/>
      <c r="BL46" s="41"/>
      <c r="BM46" s="41"/>
      <c r="BN46" s="41"/>
      <c r="BO46" s="28">
        <f>Juni!BU46</f>
        <v>0</v>
      </c>
      <c r="BP46" s="28">
        <f>Juni!BV46</f>
        <v>0</v>
      </c>
      <c r="BQ46" s="41"/>
      <c r="BR46" s="41"/>
      <c r="BS46" s="41"/>
      <c r="BT46" s="41"/>
      <c r="BU46" s="41"/>
      <c r="BV46" s="41"/>
      <c r="BW46" s="41"/>
      <c r="BX46" s="30">
        <f>Juni!CD46</f>
        <v>0</v>
      </c>
      <c r="BY46" s="26">
        <f>Juni!CE46</f>
        <v>0</v>
      </c>
      <c r="BZ46" s="41"/>
      <c r="CA46" s="41"/>
      <c r="CB46" s="41"/>
      <c r="CC46" s="41"/>
      <c r="CD46" s="41"/>
      <c r="CE46" s="41"/>
      <c r="CF46" s="41"/>
      <c r="CG46" s="28">
        <f>Juni!CM46</f>
        <v>0</v>
      </c>
      <c r="CH46" s="28">
        <f>Juni!CN46</f>
        <v>0</v>
      </c>
      <c r="CI46" s="41"/>
      <c r="CJ46" s="41"/>
      <c r="CK46" s="41"/>
      <c r="CL46" s="41"/>
      <c r="CM46" s="41"/>
      <c r="CN46" s="41"/>
      <c r="CO46" s="41"/>
      <c r="CP46" s="108"/>
      <c r="CQ46" s="108"/>
      <c r="CR46" s="108"/>
      <c r="CS46" s="108"/>
      <c r="CT46" s="108"/>
      <c r="CU46" s="108"/>
      <c r="CV46" s="108"/>
      <c r="CW46" s="108"/>
      <c r="CX46" s="108"/>
      <c r="CY46" s="28">
        <f>Juni!DE46</f>
        <v>0</v>
      </c>
      <c r="CZ46" s="28">
        <f>Juni!DF46</f>
        <v>0</v>
      </c>
      <c r="DA46" s="41"/>
      <c r="DB46" s="41"/>
      <c r="DC46" s="41"/>
      <c r="DD46" s="41"/>
      <c r="DE46" s="41"/>
      <c r="DF46" s="41"/>
      <c r="DG46" s="41"/>
      <c r="DH46" s="30">
        <f>Juni!DN46</f>
        <v>0</v>
      </c>
      <c r="DI46" s="26">
        <f>Juni!DO46</f>
        <v>0</v>
      </c>
      <c r="DJ46" s="41"/>
      <c r="DK46" s="120"/>
      <c r="DL46" s="120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30">
        <f>Juni!EF46</f>
        <v>0</v>
      </c>
      <c r="EA46" s="26">
        <f>Juni!EG46</f>
        <v>0</v>
      </c>
      <c r="EB46" s="41"/>
      <c r="EC46" s="41"/>
      <c r="ED46" s="41"/>
      <c r="EE46" s="41"/>
      <c r="EF46" s="41"/>
      <c r="EG46" s="41"/>
      <c r="EH46" s="41"/>
      <c r="EI46" s="30">
        <f>Juni!EO46</f>
        <v>0</v>
      </c>
      <c r="EJ46" s="26">
        <f>Juni!EP46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24">
        <f>Juni!J47</f>
        <v>12</v>
      </c>
      <c r="E47" s="25">
        <f>Juni!K47</f>
        <v>49</v>
      </c>
      <c r="F47" s="26">
        <f t="shared" ref="F47:F49" si="511">SUM(D47:E47)</f>
        <v>61</v>
      </c>
      <c r="G47" s="48">
        <v>2</v>
      </c>
      <c r="H47" s="46">
        <v>7</v>
      </c>
      <c r="I47" s="26">
        <f t="shared" ref="I47:I49" si="512">SUM(G47:H47)</f>
        <v>9</v>
      </c>
      <c r="J47" s="26">
        <f t="shared" ref="J47:K47" si="513">SUM(D47+G47)</f>
        <v>14</v>
      </c>
      <c r="K47" s="26">
        <f t="shared" si="513"/>
        <v>56</v>
      </c>
      <c r="L47" s="27">
        <f t="shared" ref="L47:L49" si="514">SUM(J47:K47)</f>
        <v>70</v>
      </c>
      <c r="M47" s="28">
        <f>Juni!S47</f>
        <v>9</v>
      </c>
      <c r="N47" s="28">
        <f>Juni!T47</f>
        <v>96</v>
      </c>
      <c r="O47" s="26">
        <f t="shared" ref="O47:O49" si="515">SUM(M47:N47)</f>
        <v>105</v>
      </c>
      <c r="P47" s="25">
        <v>3</v>
      </c>
      <c r="Q47" s="25">
        <v>17</v>
      </c>
      <c r="R47" s="26">
        <f t="shared" ref="R47:R49" si="516">SUM(P47:Q47)</f>
        <v>20</v>
      </c>
      <c r="S47" s="26">
        <f t="shared" ref="S47:T47" si="517">SUM(M47+P47)</f>
        <v>12</v>
      </c>
      <c r="T47" s="26">
        <f t="shared" si="517"/>
        <v>113</v>
      </c>
      <c r="U47" s="27">
        <f t="shared" ref="U47:U49" si="518">SUM(S47:T47)</f>
        <v>125</v>
      </c>
      <c r="V47" s="28">
        <f>Juni!AB47</f>
        <v>10</v>
      </c>
      <c r="W47" s="28">
        <f>Juni!AC47</f>
        <v>18</v>
      </c>
      <c r="X47" s="26">
        <f t="shared" ref="X47:X49" si="519">SUM(V47:W47)</f>
        <v>28</v>
      </c>
      <c r="Y47" s="48">
        <v>1</v>
      </c>
      <c r="Z47" s="46">
        <v>1</v>
      </c>
      <c r="AA47" s="26">
        <f t="shared" ref="AA47:AA49" si="520">SUM(Y47:Z47)</f>
        <v>2</v>
      </c>
      <c r="AB47" s="26">
        <f t="shared" ref="AB47:AC47" si="521">SUM(V47+Y47)</f>
        <v>11</v>
      </c>
      <c r="AC47" s="26">
        <f t="shared" si="521"/>
        <v>19</v>
      </c>
      <c r="AD47" s="27">
        <f t="shared" ref="AD47:AD49" si="522">SUM(AB47:AC47)</f>
        <v>30</v>
      </c>
      <c r="AE47" s="28">
        <f>Juni!AK47</f>
        <v>37</v>
      </c>
      <c r="AF47" s="26">
        <f>Juni!AL47</f>
        <v>47</v>
      </c>
      <c r="AG47" s="26">
        <f t="shared" ref="AG47:AG49" si="523">SUM(AE47:AF47)</f>
        <v>84</v>
      </c>
      <c r="AH47" s="25">
        <v>2</v>
      </c>
      <c r="AI47" s="25">
        <v>3</v>
      </c>
      <c r="AJ47" s="26">
        <f t="shared" ref="AJ47:AJ49" si="524">SUM(AH47:AI47)</f>
        <v>5</v>
      </c>
      <c r="AK47" s="26">
        <f t="shared" ref="AK47:AL47" si="525">SUM(AE47+AH47)</f>
        <v>39</v>
      </c>
      <c r="AL47" s="26">
        <f t="shared" si="525"/>
        <v>50</v>
      </c>
      <c r="AM47" s="27">
        <f t="shared" ref="AM47:AM49" si="526">SUM(AK47:AL47)</f>
        <v>89</v>
      </c>
      <c r="AN47" s="30">
        <f>Juni!AT47</f>
        <v>17</v>
      </c>
      <c r="AO47" s="26">
        <f>Juni!AU47</f>
        <v>48</v>
      </c>
      <c r="AP47" s="26">
        <f t="shared" ref="AP47:AP49" si="527">SUM(AN47:AO47)</f>
        <v>65</v>
      </c>
      <c r="AQ47" s="25">
        <v>2</v>
      </c>
      <c r="AR47" s="25">
        <v>7</v>
      </c>
      <c r="AS47" s="26">
        <f t="shared" ref="AS47:AS49" si="528">SUM(AQ47:AR47)</f>
        <v>9</v>
      </c>
      <c r="AT47" s="26">
        <f t="shared" ref="AT47:AU47" si="529">SUM(AN47+AQ47)</f>
        <v>19</v>
      </c>
      <c r="AU47" s="26">
        <f t="shared" si="529"/>
        <v>55</v>
      </c>
      <c r="AV47" s="27">
        <f t="shared" ref="AV47:AV49" si="530">SUM(AT47:AU47)</f>
        <v>74</v>
      </c>
      <c r="AW47" s="28">
        <f>Juni!BC47</f>
        <v>55</v>
      </c>
      <c r="AX47" s="28">
        <f>Juni!BD47</f>
        <v>98</v>
      </c>
      <c r="AY47" s="26">
        <f t="shared" ref="AY47:AY49" si="531">SUM(AW47:AX47)</f>
        <v>153</v>
      </c>
      <c r="AZ47" s="25">
        <v>4</v>
      </c>
      <c r="BA47" s="25">
        <v>7</v>
      </c>
      <c r="BB47" s="26">
        <f t="shared" ref="BB47:BB49" si="532">SUM(AZ47:BA47)</f>
        <v>11</v>
      </c>
      <c r="BC47" s="26">
        <f t="shared" ref="BC47:BD47" si="533">SUM(AW47+AZ47)</f>
        <v>59</v>
      </c>
      <c r="BD47" s="26">
        <f t="shared" si="533"/>
        <v>105</v>
      </c>
      <c r="BE47" s="27">
        <f t="shared" ref="BE47:BE49" si="534">SUM(BC47:BD47)</f>
        <v>164</v>
      </c>
      <c r="BF47" s="30">
        <f>Juni!BL47</f>
        <v>9</v>
      </c>
      <c r="BG47" s="26">
        <f>Juni!BM47</f>
        <v>31</v>
      </c>
      <c r="BH47" s="26">
        <f t="shared" ref="BH47:BH49" si="535">SUM(BF47:BG47)</f>
        <v>40</v>
      </c>
      <c r="BI47" s="48">
        <v>0</v>
      </c>
      <c r="BJ47" s="46">
        <v>2</v>
      </c>
      <c r="BK47" s="26">
        <f t="shared" ref="BK47:BK49" si="536">SUM(BI47:BJ47)</f>
        <v>2</v>
      </c>
      <c r="BL47" s="26">
        <f t="shared" ref="BL47:BM47" si="537">SUM(BF47+BI47)</f>
        <v>9</v>
      </c>
      <c r="BM47" s="26">
        <f t="shared" si="537"/>
        <v>33</v>
      </c>
      <c r="BN47" s="27">
        <f t="shared" ref="BN47:BN49" si="538">SUM(BL47:BM47)</f>
        <v>42</v>
      </c>
      <c r="BO47" s="28">
        <f>Juni!BU47</f>
        <v>14</v>
      </c>
      <c r="BP47" s="28">
        <f>Juni!BV47</f>
        <v>31</v>
      </c>
      <c r="BQ47" s="26">
        <f t="shared" ref="BQ47:BQ49" si="539">SUM(BO47:BP47)</f>
        <v>45</v>
      </c>
      <c r="BR47" s="26"/>
      <c r="BS47" s="26"/>
      <c r="BT47" s="26">
        <f t="shared" ref="BT47:BT49" si="540">SUM(BR47:BS47)</f>
        <v>0</v>
      </c>
      <c r="BU47" s="26">
        <f t="shared" ref="BU47:BV47" si="541">SUM(BO47+BR47)</f>
        <v>14</v>
      </c>
      <c r="BV47" s="26">
        <f t="shared" si="541"/>
        <v>31</v>
      </c>
      <c r="BW47" s="27">
        <f t="shared" ref="BW47:BW49" si="542">SUM(BU47:BV47)</f>
        <v>45</v>
      </c>
      <c r="BX47" s="30">
        <f>Juni!CD47</f>
        <v>15</v>
      </c>
      <c r="BY47" s="26">
        <f>Juni!CE47</f>
        <v>27</v>
      </c>
      <c r="BZ47" s="26">
        <f t="shared" ref="BZ47:BZ49" si="543">SUM(BX47:BY47)</f>
        <v>42</v>
      </c>
      <c r="CA47" s="25">
        <v>1</v>
      </c>
      <c r="CB47" s="25">
        <v>8</v>
      </c>
      <c r="CC47" s="26">
        <f t="shared" ref="CC47:CC49" si="544">SUM(CA47:CB47)</f>
        <v>9</v>
      </c>
      <c r="CD47" s="26">
        <f t="shared" ref="CD47:CE47" si="545">SUM(BX47+CA47)</f>
        <v>16</v>
      </c>
      <c r="CE47" s="26">
        <f t="shared" si="545"/>
        <v>35</v>
      </c>
      <c r="CF47" s="27">
        <f t="shared" ref="CF47:CF49" si="546">SUM(CD47:CE47)</f>
        <v>51</v>
      </c>
      <c r="CG47" s="28">
        <f>Juni!CM47</f>
        <v>9</v>
      </c>
      <c r="CH47" s="28">
        <f>Juni!CN47</f>
        <v>14</v>
      </c>
      <c r="CI47" s="26">
        <f t="shared" ref="CI47:CI49" si="547">SUM(CG47:CH47)</f>
        <v>23</v>
      </c>
      <c r="CJ47" s="26"/>
      <c r="CK47" s="26"/>
      <c r="CL47" s="26">
        <f t="shared" ref="CL47:CL49" si="548">SUM(CJ47:CK47)</f>
        <v>0</v>
      </c>
      <c r="CM47" s="26">
        <f t="shared" ref="CM47:CN47" si="549">SUM(CG47+CJ47)</f>
        <v>9</v>
      </c>
      <c r="CN47" s="26">
        <f t="shared" si="549"/>
        <v>14</v>
      </c>
      <c r="CO47" s="27">
        <f t="shared" ref="CO47:CO49" si="550">SUM(CM47:CN47)</f>
        <v>23</v>
      </c>
      <c r="CP47" s="31">
        <f ca="1">IFERROR(__xludf.DUMMYFUNCTION("""COMPUTED_VALUE"""),23)</f>
        <v>23</v>
      </c>
      <c r="CQ47" s="32">
        <f ca="1">IFERROR(__xludf.DUMMYFUNCTION("""COMPUTED_VALUE"""),61)</f>
        <v>61</v>
      </c>
      <c r="CR47" s="32">
        <f ca="1">IFERROR(__xludf.DUMMYFUNCTION("""COMPUTED_VALUE"""),84)</f>
        <v>84</v>
      </c>
      <c r="CS47" s="33">
        <f ca="1">IFERROR(__xludf.DUMMYFUNCTION("""COMPUTED_VALUE"""),1)</f>
        <v>1</v>
      </c>
      <c r="CT47" s="33">
        <f ca="1">IFERROR(__xludf.DUMMYFUNCTION("""COMPUTED_VALUE"""),4)</f>
        <v>4</v>
      </c>
      <c r="CU47" s="33">
        <f ca="1">IFERROR(__xludf.DUMMYFUNCTION("""COMPUTED_VALUE"""),5)</f>
        <v>5</v>
      </c>
      <c r="CV47" s="32">
        <f ca="1">IFERROR(__xludf.DUMMYFUNCTION("""COMPUTED_VALUE"""),24)</f>
        <v>24</v>
      </c>
      <c r="CW47" s="32">
        <f ca="1">IFERROR(__xludf.DUMMYFUNCTION("""COMPUTED_VALUE"""),65)</f>
        <v>65</v>
      </c>
      <c r="CX47" s="34">
        <f ca="1">IFERROR(__xludf.DUMMYFUNCTION("""COMPUTED_VALUE"""),89)</f>
        <v>89</v>
      </c>
      <c r="CY47" s="28">
        <f>Juni!DE47</f>
        <v>17</v>
      </c>
      <c r="CZ47" s="28">
        <f>Juni!DF47</f>
        <v>32</v>
      </c>
      <c r="DA47" s="26">
        <f t="shared" ref="DA47:DA49" si="551">SUM(CY47:CZ47)</f>
        <v>49</v>
      </c>
      <c r="DB47" s="25">
        <v>2</v>
      </c>
      <c r="DC47" s="25">
        <v>9</v>
      </c>
      <c r="DD47" s="26">
        <f t="shared" ref="DD47:DD49" si="552">SUM(DB47:DC47)</f>
        <v>11</v>
      </c>
      <c r="DE47" s="26">
        <f t="shared" ref="DE47:DF47" si="553">SUM(CY47+DB47)</f>
        <v>19</v>
      </c>
      <c r="DF47" s="26">
        <f t="shared" si="553"/>
        <v>41</v>
      </c>
      <c r="DG47" s="27">
        <f t="shared" ref="DG47:DG49" si="554">SUM(DE47:DF47)</f>
        <v>60</v>
      </c>
      <c r="DH47" s="30">
        <f>Juni!DN47</f>
        <v>30</v>
      </c>
      <c r="DI47" s="26">
        <f>Juni!DO47</f>
        <v>81</v>
      </c>
      <c r="DJ47" s="26">
        <f t="shared" ref="DJ47:DJ49" si="555">SUM(DH47:DI47)</f>
        <v>111</v>
      </c>
      <c r="DK47" s="66">
        <v>13</v>
      </c>
      <c r="DL47" s="67">
        <v>24</v>
      </c>
      <c r="DM47" s="26">
        <f t="shared" ref="DM47:DM49" si="556">SUM(DK47:DL47)</f>
        <v>37</v>
      </c>
      <c r="DN47" s="26">
        <f t="shared" ref="DN47:DO47" si="557">SUM(DH47+DK47)</f>
        <v>43</v>
      </c>
      <c r="DO47" s="26">
        <f t="shared" si="557"/>
        <v>105</v>
      </c>
      <c r="DP47" s="27">
        <f t="shared" ref="DP47:DP49" si="558">SUM(DN47:DO47)</f>
        <v>148</v>
      </c>
      <c r="DQ47" s="28">
        <f>Juni!DW47</f>
        <v>26</v>
      </c>
      <c r="DR47" s="26">
        <f>Juni!DX47</f>
        <v>70</v>
      </c>
      <c r="DS47" s="26">
        <f t="shared" ref="DS47:DS49" si="559">SUM(DQ47:DR47)</f>
        <v>96</v>
      </c>
      <c r="DT47" s="48">
        <v>4</v>
      </c>
      <c r="DU47" s="46">
        <v>11</v>
      </c>
      <c r="DV47" s="26">
        <f t="shared" ref="DV47:DV49" si="560">SUM(DT47:DU47)</f>
        <v>15</v>
      </c>
      <c r="DW47" s="26">
        <f t="shared" ref="DW47:DX47" si="561">SUM(DQ47+DT47)</f>
        <v>30</v>
      </c>
      <c r="DX47" s="26">
        <f t="shared" si="561"/>
        <v>81</v>
      </c>
      <c r="DY47" s="27">
        <f t="shared" ref="DY47:DY49" si="562">SUM(DW47:DX47)</f>
        <v>111</v>
      </c>
      <c r="DZ47" s="30">
        <f>Juni!EF47</f>
        <v>18</v>
      </c>
      <c r="EA47" s="26">
        <f>Juni!EG47</f>
        <v>57</v>
      </c>
      <c r="EB47" s="26">
        <f t="shared" ref="EB47:EB49" si="563">SUM(DZ47:EA47)</f>
        <v>75</v>
      </c>
      <c r="EC47" s="25">
        <v>2</v>
      </c>
      <c r="ED47" s="25">
        <v>11</v>
      </c>
      <c r="EE47" s="26">
        <f t="shared" ref="EE47:EE49" si="564">SUM(EC47:ED47)</f>
        <v>13</v>
      </c>
      <c r="EF47" s="26">
        <f t="shared" ref="EF47:EG47" si="565">SUM(DZ47+EC47)</f>
        <v>20</v>
      </c>
      <c r="EG47" s="26">
        <f t="shared" si="565"/>
        <v>68</v>
      </c>
      <c r="EH47" s="27">
        <f t="shared" ref="EH47:EH49" si="566">SUM(EF47:EG47)</f>
        <v>88</v>
      </c>
      <c r="EI47" s="30">
        <f>Juni!EO47</f>
        <v>40</v>
      </c>
      <c r="EJ47" s="26">
        <f>Juni!EP47</f>
        <v>61</v>
      </c>
      <c r="EK47" s="26">
        <f t="shared" ref="EK47:EK49" si="567">SUM(EI47:EJ47)</f>
        <v>101</v>
      </c>
      <c r="EL47" s="25">
        <v>4</v>
      </c>
      <c r="EM47" s="25">
        <v>16</v>
      </c>
      <c r="EN47" s="26">
        <f t="shared" ref="EN47:EN49" si="568">SUM(EL47:EM47)</f>
        <v>20</v>
      </c>
      <c r="EO47" s="26">
        <f t="shared" ref="EO47:EP47" si="569">SUM(EI47+EL47)</f>
        <v>44</v>
      </c>
      <c r="EP47" s="26">
        <f t="shared" si="569"/>
        <v>77</v>
      </c>
      <c r="EQ47" s="27">
        <f t="shared" ref="EQ47:EQ49" si="570">SUM(EO47:EP47)</f>
        <v>121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24">
        <f>Juni!J48</f>
        <v>0</v>
      </c>
      <c r="E48" s="25">
        <f>Juni!K48</f>
        <v>479</v>
      </c>
      <c r="F48" s="26">
        <f t="shared" si="511"/>
        <v>479</v>
      </c>
      <c r="G48" s="92"/>
      <c r="H48" s="59">
        <v>76</v>
      </c>
      <c r="I48" s="26">
        <f t="shared" si="512"/>
        <v>76</v>
      </c>
      <c r="J48" s="26">
        <f t="shared" ref="J48:K48" si="571">SUM(D48+G48)</f>
        <v>0</v>
      </c>
      <c r="K48" s="26">
        <f t="shared" si="571"/>
        <v>555</v>
      </c>
      <c r="L48" s="27">
        <f t="shared" si="514"/>
        <v>555</v>
      </c>
      <c r="M48" s="28">
        <f>Juni!S48</f>
        <v>0</v>
      </c>
      <c r="N48" s="28">
        <f>Juni!T48</f>
        <v>268</v>
      </c>
      <c r="O48" s="26">
        <f t="shared" si="515"/>
        <v>268</v>
      </c>
      <c r="P48" s="25">
        <v>0</v>
      </c>
      <c r="Q48" s="25">
        <v>47</v>
      </c>
      <c r="R48" s="26">
        <f t="shared" si="516"/>
        <v>47</v>
      </c>
      <c r="S48" s="26">
        <f t="shared" ref="S48:T48" si="572">SUM(M48+P48)</f>
        <v>0</v>
      </c>
      <c r="T48" s="26">
        <f t="shared" si="572"/>
        <v>315</v>
      </c>
      <c r="U48" s="27">
        <f t="shared" si="518"/>
        <v>315</v>
      </c>
      <c r="V48" s="28">
        <f>Juni!AB48</f>
        <v>0</v>
      </c>
      <c r="W48" s="28">
        <f>Juni!AC48</f>
        <v>301</v>
      </c>
      <c r="X48" s="26">
        <f t="shared" si="519"/>
        <v>301</v>
      </c>
      <c r="Y48" s="26"/>
      <c r="Z48" s="48">
        <v>56</v>
      </c>
      <c r="AA48" s="26">
        <f t="shared" si="520"/>
        <v>56</v>
      </c>
      <c r="AB48" s="26">
        <f t="shared" ref="AB48:AC48" si="573">SUM(V48+Y48)</f>
        <v>0</v>
      </c>
      <c r="AC48" s="26">
        <f t="shared" si="573"/>
        <v>357</v>
      </c>
      <c r="AD48" s="27">
        <f t="shared" si="522"/>
        <v>357</v>
      </c>
      <c r="AE48" s="28">
        <f>Juni!AK48</f>
        <v>0</v>
      </c>
      <c r="AF48" s="26">
        <f>Juni!AL48</f>
        <v>379</v>
      </c>
      <c r="AG48" s="26">
        <f t="shared" si="523"/>
        <v>379</v>
      </c>
      <c r="AH48" s="25">
        <v>0</v>
      </c>
      <c r="AI48" s="25">
        <v>88</v>
      </c>
      <c r="AJ48" s="26">
        <f t="shared" si="524"/>
        <v>88</v>
      </c>
      <c r="AK48" s="26">
        <f t="shared" ref="AK48:AL48" si="574">SUM(AE48+AH48)</f>
        <v>0</v>
      </c>
      <c r="AL48" s="26">
        <f t="shared" si="574"/>
        <v>467</v>
      </c>
      <c r="AM48" s="27">
        <f t="shared" si="526"/>
        <v>467</v>
      </c>
      <c r="AN48" s="30">
        <f>Juni!AT48</f>
        <v>0</v>
      </c>
      <c r="AO48" s="26">
        <f>Juni!AU48</f>
        <v>332</v>
      </c>
      <c r="AP48" s="26">
        <f t="shared" si="527"/>
        <v>332</v>
      </c>
      <c r="AQ48" s="25">
        <v>0</v>
      </c>
      <c r="AR48" s="25">
        <v>59</v>
      </c>
      <c r="AS48" s="26">
        <f t="shared" si="528"/>
        <v>59</v>
      </c>
      <c r="AT48" s="26">
        <f t="shared" ref="AT48:AU48" si="575">SUM(AN48+AQ48)</f>
        <v>0</v>
      </c>
      <c r="AU48" s="26">
        <f t="shared" si="575"/>
        <v>391</v>
      </c>
      <c r="AV48" s="27">
        <f t="shared" si="530"/>
        <v>391</v>
      </c>
      <c r="AW48" s="28">
        <f>Juni!BC48</f>
        <v>0</v>
      </c>
      <c r="AX48" s="28">
        <f>Juni!BD48</f>
        <v>298</v>
      </c>
      <c r="AY48" s="26">
        <f t="shared" si="531"/>
        <v>298</v>
      </c>
      <c r="AZ48" s="25">
        <v>0</v>
      </c>
      <c r="BA48" s="25">
        <v>41</v>
      </c>
      <c r="BB48" s="26">
        <f t="shared" si="532"/>
        <v>41</v>
      </c>
      <c r="BC48" s="26">
        <f t="shared" ref="BC48:BD48" si="576">SUM(AW48+AZ48)</f>
        <v>0</v>
      </c>
      <c r="BD48" s="26">
        <f t="shared" si="576"/>
        <v>339</v>
      </c>
      <c r="BE48" s="27">
        <f t="shared" si="534"/>
        <v>339</v>
      </c>
      <c r="BF48" s="30">
        <f>Juni!BL48</f>
        <v>0</v>
      </c>
      <c r="BG48" s="26">
        <f>Juni!BM48</f>
        <v>165</v>
      </c>
      <c r="BH48" s="26">
        <f t="shared" si="535"/>
        <v>165</v>
      </c>
      <c r="BI48" s="132"/>
      <c r="BJ48" s="46">
        <v>27</v>
      </c>
      <c r="BK48" s="26">
        <f t="shared" si="536"/>
        <v>27</v>
      </c>
      <c r="BL48" s="26">
        <f t="shared" ref="BL48:BM48" si="577">SUM(BF48+BI48)</f>
        <v>0</v>
      </c>
      <c r="BM48" s="26">
        <f t="shared" si="577"/>
        <v>192</v>
      </c>
      <c r="BN48" s="27">
        <f t="shared" si="538"/>
        <v>192</v>
      </c>
      <c r="BO48" s="28">
        <f>Juni!BU48</f>
        <v>0</v>
      </c>
      <c r="BP48" s="28">
        <f>Juni!BV48</f>
        <v>183</v>
      </c>
      <c r="BQ48" s="26">
        <f t="shared" si="539"/>
        <v>183</v>
      </c>
      <c r="BR48" s="26"/>
      <c r="BS48" s="26"/>
      <c r="BT48" s="26">
        <f t="shared" si="540"/>
        <v>0</v>
      </c>
      <c r="BU48" s="26">
        <f t="shared" ref="BU48:BV48" si="578">SUM(BO48+BR48)</f>
        <v>0</v>
      </c>
      <c r="BV48" s="26">
        <f t="shared" si="578"/>
        <v>183</v>
      </c>
      <c r="BW48" s="27">
        <f t="shared" si="542"/>
        <v>183</v>
      </c>
      <c r="BX48" s="30">
        <f>Juni!CD48</f>
        <v>0</v>
      </c>
      <c r="BY48" s="26">
        <f>Juni!CE48</f>
        <v>102</v>
      </c>
      <c r="BZ48" s="26">
        <f t="shared" si="543"/>
        <v>102</v>
      </c>
      <c r="CA48" s="26"/>
      <c r="CB48" s="25">
        <v>14</v>
      </c>
      <c r="CC48" s="26">
        <f t="shared" si="544"/>
        <v>14</v>
      </c>
      <c r="CD48" s="26">
        <f t="shared" ref="CD48:CE48" si="579">SUM(BX48+CA48)</f>
        <v>0</v>
      </c>
      <c r="CE48" s="26">
        <f t="shared" si="579"/>
        <v>116</v>
      </c>
      <c r="CF48" s="27">
        <f t="shared" si="546"/>
        <v>116</v>
      </c>
      <c r="CG48" s="28">
        <f>Juni!CM48</f>
        <v>0</v>
      </c>
      <c r="CH48" s="28">
        <f>Juni!CN48</f>
        <v>208</v>
      </c>
      <c r="CI48" s="26">
        <f t="shared" si="547"/>
        <v>208</v>
      </c>
      <c r="CJ48" s="26"/>
      <c r="CK48" s="26"/>
      <c r="CL48" s="26">
        <f t="shared" si="548"/>
        <v>0</v>
      </c>
      <c r="CM48" s="26">
        <f t="shared" ref="CM48:CN48" si="580">SUM(CG48+CJ48)</f>
        <v>0</v>
      </c>
      <c r="CN48" s="26">
        <f t="shared" si="580"/>
        <v>208</v>
      </c>
      <c r="CO48" s="27">
        <f t="shared" si="550"/>
        <v>208</v>
      </c>
      <c r="CP48" s="31"/>
      <c r="CQ48" s="32">
        <f ca="1">IFERROR(__xludf.DUMMYFUNCTION("""COMPUTED_VALUE"""),404)</f>
        <v>404</v>
      </c>
      <c r="CR48" s="32">
        <f ca="1">IFERROR(__xludf.DUMMYFUNCTION("""COMPUTED_VALUE"""),404)</f>
        <v>404</v>
      </c>
      <c r="CS48" s="33"/>
      <c r="CT48" s="33">
        <f ca="1">IFERROR(__xludf.DUMMYFUNCTION("""COMPUTED_VALUE"""),66)</f>
        <v>66</v>
      </c>
      <c r="CU48" s="33">
        <f ca="1">IFERROR(__xludf.DUMMYFUNCTION("""COMPUTED_VALUE"""),66)</f>
        <v>66</v>
      </c>
      <c r="CV48" s="32"/>
      <c r="CW48" s="32">
        <f ca="1">IFERROR(__xludf.DUMMYFUNCTION("""COMPUTED_VALUE"""),470)</f>
        <v>470</v>
      </c>
      <c r="CX48" s="34">
        <f ca="1">IFERROR(__xludf.DUMMYFUNCTION("""COMPUTED_VALUE"""),470)</f>
        <v>470</v>
      </c>
      <c r="CY48" s="28">
        <f>Juni!DE48</f>
        <v>0</v>
      </c>
      <c r="CZ48" s="28">
        <f>Juni!DF48</f>
        <v>139</v>
      </c>
      <c r="DA48" s="26">
        <f t="shared" si="551"/>
        <v>139</v>
      </c>
      <c r="DB48" s="25">
        <v>0</v>
      </c>
      <c r="DC48" s="25">
        <v>34</v>
      </c>
      <c r="DD48" s="26">
        <f t="shared" si="552"/>
        <v>34</v>
      </c>
      <c r="DE48" s="26">
        <f t="shared" ref="DE48:DF48" si="581">SUM(CY48+DB48)</f>
        <v>0</v>
      </c>
      <c r="DF48" s="26">
        <f t="shared" si="581"/>
        <v>173</v>
      </c>
      <c r="DG48" s="27">
        <f t="shared" si="554"/>
        <v>173</v>
      </c>
      <c r="DH48" s="30">
        <f>Juni!DN48</f>
        <v>0</v>
      </c>
      <c r="DI48" s="26">
        <f>Juni!DO48</f>
        <v>273</v>
      </c>
      <c r="DJ48" s="26">
        <f t="shared" si="555"/>
        <v>273</v>
      </c>
      <c r="DK48" s="26"/>
      <c r="DL48" s="67">
        <v>65</v>
      </c>
      <c r="DM48" s="26">
        <f t="shared" si="556"/>
        <v>65</v>
      </c>
      <c r="DN48" s="26">
        <f t="shared" ref="DN48:DO48" si="582">SUM(DH48+DK48)</f>
        <v>0</v>
      </c>
      <c r="DO48" s="26">
        <f t="shared" si="582"/>
        <v>338</v>
      </c>
      <c r="DP48" s="27">
        <f t="shared" si="558"/>
        <v>338</v>
      </c>
      <c r="DQ48" s="28">
        <f>Juni!DW48</f>
        <v>0</v>
      </c>
      <c r="DR48" s="26">
        <f>Juni!DX48</f>
        <v>352</v>
      </c>
      <c r="DS48" s="26">
        <f t="shared" si="559"/>
        <v>352</v>
      </c>
      <c r="DT48" s="92"/>
      <c r="DU48" s="59">
        <v>58</v>
      </c>
      <c r="DV48" s="26">
        <f t="shared" si="560"/>
        <v>58</v>
      </c>
      <c r="DW48" s="26">
        <f t="shared" ref="DW48:DX48" si="583">SUM(DQ48+DT48)</f>
        <v>0</v>
      </c>
      <c r="DX48" s="26">
        <f t="shared" si="583"/>
        <v>410</v>
      </c>
      <c r="DY48" s="27">
        <f t="shared" si="562"/>
        <v>410</v>
      </c>
      <c r="DZ48" s="30">
        <f>Juni!EF48</f>
        <v>0</v>
      </c>
      <c r="EA48" s="26">
        <f>Juni!EG48</f>
        <v>254</v>
      </c>
      <c r="EB48" s="26">
        <f t="shared" si="563"/>
        <v>254</v>
      </c>
      <c r="EC48" s="26"/>
      <c r="ED48" s="25">
        <v>36</v>
      </c>
      <c r="EE48" s="26">
        <f t="shared" si="564"/>
        <v>36</v>
      </c>
      <c r="EF48" s="26">
        <f t="shared" ref="EF48:EG48" si="584">SUM(DZ48+EC48)</f>
        <v>0</v>
      </c>
      <c r="EG48" s="26">
        <f t="shared" si="584"/>
        <v>290</v>
      </c>
      <c r="EH48" s="27">
        <f t="shared" si="566"/>
        <v>290</v>
      </c>
      <c r="EI48" s="30">
        <f>Juni!EO48</f>
        <v>0</v>
      </c>
      <c r="EJ48" s="26">
        <f>Juni!EP48</f>
        <v>181</v>
      </c>
      <c r="EK48" s="26">
        <f t="shared" si="567"/>
        <v>181</v>
      </c>
      <c r="EL48" s="26"/>
      <c r="EM48" s="25">
        <v>41</v>
      </c>
      <c r="EN48" s="26">
        <f t="shared" si="568"/>
        <v>41</v>
      </c>
      <c r="EO48" s="26">
        <f t="shared" ref="EO48:EP48" si="585">SUM(EI48+EL48)</f>
        <v>0</v>
      </c>
      <c r="EP48" s="26">
        <f t="shared" si="585"/>
        <v>222</v>
      </c>
      <c r="EQ48" s="27">
        <f t="shared" si="570"/>
        <v>222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24">
        <f>Juni!J49</f>
        <v>0</v>
      </c>
      <c r="E49" s="25">
        <f>Juni!K49</f>
        <v>92</v>
      </c>
      <c r="F49" s="26">
        <f t="shared" si="511"/>
        <v>92</v>
      </c>
      <c r="G49" s="92"/>
      <c r="H49" s="59">
        <v>36</v>
      </c>
      <c r="I49" s="26">
        <f t="shared" si="512"/>
        <v>36</v>
      </c>
      <c r="J49" s="26">
        <f t="shared" ref="J49:K49" si="586">SUM(D49+G49)</f>
        <v>0</v>
      </c>
      <c r="K49" s="26">
        <f t="shared" si="586"/>
        <v>128</v>
      </c>
      <c r="L49" s="27">
        <f t="shared" si="514"/>
        <v>128</v>
      </c>
      <c r="M49" s="28">
        <f>Juni!S49</f>
        <v>0</v>
      </c>
      <c r="N49" s="28">
        <f>Juni!T49</f>
        <v>115</v>
      </c>
      <c r="O49" s="26">
        <f t="shared" si="515"/>
        <v>115</v>
      </c>
      <c r="P49" s="25">
        <v>0</v>
      </c>
      <c r="Q49" s="25">
        <v>2</v>
      </c>
      <c r="R49" s="26">
        <f t="shared" si="516"/>
        <v>2</v>
      </c>
      <c r="S49" s="26">
        <f t="shared" ref="S49:T49" si="587">SUM(M49+P49)</f>
        <v>0</v>
      </c>
      <c r="T49" s="26">
        <f t="shared" si="587"/>
        <v>117</v>
      </c>
      <c r="U49" s="27">
        <f t="shared" si="518"/>
        <v>117</v>
      </c>
      <c r="V49" s="28">
        <f>Juni!AB49</f>
        <v>0</v>
      </c>
      <c r="W49" s="28">
        <f>Juni!AC49</f>
        <v>21</v>
      </c>
      <c r="X49" s="26">
        <f t="shared" si="519"/>
        <v>21</v>
      </c>
      <c r="Y49" s="26"/>
      <c r="Z49" s="68">
        <v>1</v>
      </c>
      <c r="AA49" s="26">
        <f t="shared" si="520"/>
        <v>1</v>
      </c>
      <c r="AB49" s="26">
        <f t="shared" ref="AB49:AC49" si="588">SUM(V49+Y49)</f>
        <v>0</v>
      </c>
      <c r="AC49" s="26">
        <f t="shared" si="588"/>
        <v>22</v>
      </c>
      <c r="AD49" s="27">
        <f t="shared" si="522"/>
        <v>22</v>
      </c>
      <c r="AE49" s="28">
        <f>Juni!AK49</f>
        <v>0</v>
      </c>
      <c r="AF49" s="26">
        <f>Juni!AL49</f>
        <v>48</v>
      </c>
      <c r="AG49" s="26">
        <f t="shared" si="523"/>
        <v>48</v>
      </c>
      <c r="AH49" s="25">
        <v>0</v>
      </c>
      <c r="AI49" s="25">
        <v>6</v>
      </c>
      <c r="AJ49" s="26">
        <f t="shared" si="524"/>
        <v>6</v>
      </c>
      <c r="AK49" s="26">
        <f t="shared" ref="AK49:AL49" si="589">SUM(AE49+AH49)</f>
        <v>0</v>
      </c>
      <c r="AL49" s="26">
        <f t="shared" si="589"/>
        <v>54</v>
      </c>
      <c r="AM49" s="27">
        <f t="shared" si="526"/>
        <v>54</v>
      </c>
      <c r="AN49" s="30">
        <f>Juni!AT49</f>
        <v>0</v>
      </c>
      <c r="AO49" s="26">
        <f>Juni!AU49</f>
        <v>27</v>
      </c>
      <c r="AP49" s="26">
        <f t="shared" si="527"/>
        <v>27</v>
      </c>
      <c r="AQ49" s="25">
        <v>0</v>
      </c>
      <c r="AR49" s="25">
        <v>5</v>
      </c>
      <c r="AS49" s="26">
        <f t="shared" si="528"/>
        <v>5</v>
      </c>
      <c r="AT49" s="26">
        <f t="shared" ref="AT49:AU49" si="590">SUM(AN49+AQ49)</f>
        <v>0</v>
      </c>
      <c r="AU49" s="26">
        <f t="shared" si="590"/>
        <v>32</v>
      </c>
      <c r="AV49" s="27">
        <f t="shared" si="530"/>
        <v>32</v>
      </c>
      <c r="AW49" s="28">
        <f>Juni!BC49</f>
        <v>0</v>
      </c>
      <c r="AX49" s="28">
        <f>Juni!BD49</f>
        <v>98</v>
      </c>
      <c r="AY49" s="26">
        <f t="shared" si="531"/>
        <v>98</v>
      </c>
      <c r="AZ49" s="25">
        <v>0</v>
      </c>
      <c r="BA49" s="25">
        <v>6</v>
      </c>
      <c r="BB49" s="26">
        <f t="shared" si="532"/>
        <v>6</v>
      </c>
      <c r="BC49" s="26">
        <f t="shared" ref="BC49:BD49" si="591">SUM(AW49+AZ49)</f>
        <v>0</v>
      </c>
      <c r="BD49" s="26">
        <f t="shared" si="591"/>
        <v>104</v>
      </c>
      <c r="BE49" s="27">
        <f t="shared" si="534"/>
        <v>104</v>
      </c>
      <c r="BF49" s="30">
        <f>Juni!BL49</f>
        <v>0</v>
      </c>
      <c r="BG49" s="26">
        <f>Juni!BM49</f>
        <v>16</v>
      </c>
      <c r="BH49" s="26">
        <f t="shared" si="535"/>
        <v>16</v>
      </c>
      <c r="BI49" s="132"/>
      <c r="BJ49" s="46">
        <v>1</v>
      </c>
      <c r="BK49" s="26">
        <f t="shared" si="536"/>
        <v>1</v>
      </c>
      <c r="BL49" s="26">
        <f t="shared" ref="BL49:BM49" si="592">SUM(BF49+BI49)</f>
        <v>0</v>
      </c>
      <c r="BM49" s="26">
        <f t="shared" si="592"/>
        <v>17</v>
      </c>
      <c r="BN49" s="27">
        <f t="shared" si="538"/>
        <v>17</v>
      </c>
      <c r="BO49" s="28">
        <f>Juni!BU49</f>
        <v>0</v>
      </c>
      <c r="BP49" s="28">
        <f>Juni!BV49</f>
        <v>39</v>
      </c>
      <c r="BQ49" s="26">
        <f t="shared" si="539"/>
        <v>39</v>
      </c>
      <c r="BR49" s="26"/>
      <c r="BS49" s="26"/>
      <c r="BT49" s="26">
        <f t="shared" si="540"/>
        <v>0</v>
      </c>
      <c r="BU49" s="26">
        <f t="shared" ref="BU49:BV49" si="593">SUM(BO49+BR49)</f>
        <v>0</v>
      </c>
      <c r="BV49" s="26">
        <f t="shared" si="593"/>
        <v>39</v>
      </c>
      <c r="BW49" s="27">
        <f t="shared" si="542"/>
        <v>39</v>
      </c>
      <c r="BX49" s="30">
        <f>Juni!CD49</f>
        <v>0</v>
      </c>
      <c r="BY49" s="26">
        <f>Juni!CE49</f>
        <v>8</v>
      </c>
      <c r="BZ49" s="26">
        <f t="shared" si="543"/>
        <v>8</v>
      </c>
      <c r="CA49" s="26"/>
      <c r="CB49" s="25">
        <v>2</v>
      </c>
      <c r="CC49" s="26">
        <f t="shared" si="544"/>
        <v>2</v>
      </c>
      <c r="CD49" s="26">
        <f t="shared" ref="CD49:CE49" si="594">SUM(BX49+CA49)</f>
        <v>0</v>
      </c>
      <c r="CE49" s="26">
        <f t="shared" si="594"/>
        <v>10</v>
      </c>
      <c r="CF49" s="27">
        <f t="shared" si="546"/>
        <v>10</v>
      </c>
      <c r="CG49" s="28">
        <f>Juni!CM49</f>
        <v>0</v>
      </c>
      <c r="CH49" s="28">
        <f>Juni!CN49</f>
        <v>68</v>
      </c>
      <c r="CI49" s="26">
        <f t="shared" si="547"/>
        <v>68</v>
      </c>
      <c r="CJ49" s="26"/>
      <c r="CK49" s="26"/>
      <c r="CL49" s="26">
        <f t="shared" si="548"/>
        <v>0</v>
      </c>
      <c r="CM49" s="26">
        <f t="shared" ref="CM49:CN49" si="595">SUM(CG49+CJ49)</f>
        <v>0</v>
      </c>
      <c r="CN49" s="26">
        <f t="shared" si="595"/>
        <v>68</v>
      </c>
      <c r="CO49" s="27">
        <f t="shared" si="550"/>
        <v>68</v>
      </c>
      <c r="CP49" s="31"/>
      <c r="CQ49" s="32">
        <f ca="1">IFERROR(__xludf.DUMMYFUNCTION("""COMPUTED_VALUE"""),70)</f>
        <v>70</v>
      </c>
      <c r="CR49" s="32">
        <f ca="1">IFERROR(__xludf.DUMMYFUNCTION("""COMPUTED_VALUE"""),70)</f>
        <v>70</v>
      </c>
      <c r="CS49" s="33"/>
      <c r="CT49" s="33">
        <f ca="1">IFERROR(__xludf.DUMMYFUNCTION("""COMPUTED_VALUE"""),17)</f>
        <v>17</v>
      </c>
      <c r="CU49" s="33">
        <f ca="1">IFERROR(__xludf.DUMMYFUNCTION("""COMPUTED_VALUE"""),17)</f>
        <v>17</v>
      </c>
      <c r="CV49" s="32"/>
      <c r="CW49" s="32">
        <f ca="1">IFERROR(__xludf.DUMMYFUNCTION("""COMPUTED_VALUE"""),87)</f>
        <v>87</v>
      </c>
      <c r="CX49" s="34">
        <f ca="1">IFERROR(__xludf.DUMMYFUNCTION("""COMPUTED_VALUE"""),87)</f>
        <v>87</v>
      </c>
      <c r="CY49" s="28">
        <f>Juni!DE49</f>
        <v>0</v>
      </c>
      <c r="CZ49" s="28">
        <f>Juni!DF49</f>
        <v>36</v>
      </c>
      <c r="DA49" s="26">
        <f t="shared" si="551"/>
        <v>36</v>
      </c>
      <c r="DB49" s="25">
        <v>0</v>
      </c>
      <c r="DC49" s="25">
        <v>3</v>
      </c>
      <c r="DD49" s="26">
        <f t="shared" si="552"/>
        <v>3</v>
      </c>
      <c r="DE49" s="26">
        <f t="shared" ref="DE49:DF49" si="596">SUM(CY49+DB49)</f>
        <v>0</v>
      </c>
      <c r="DF49" s="26">
        <f t="shared" si="596"/>
        <v>39</v>
      </c>
      <c r="DG49" s="27">
        <f t="shared" si="554"/>
        <v>39</v>
      </c>
      <c r="DH49" s="30">
        <f>Juni!DN49</f>
        <v>0</v>
      </c>
      <c r="DI49" s="26">
        <f>Juni!DO49</f>
        <v>47</v>
      </c>
      <c r="DJ49" s="26">
        <f t="shared" si="555"/>
        <v>47</v>
      </c>
      <c r="DK49" s="26"/>
      <c r="DL49" s="67">
        <v>7</v>
      </c>
      <c r="DM49" s="26">
        <f t="shared" si="556"/>
        <v>7</v>
      </c>
      <c r="DN49" s="26">
        <f t="shared" ref="DN49:DO49" si="597">SUM(DH49+DK49)</f>
        <v>0</v>
      </c>
      <c r="DO49" s="26">
        <f t="shared" si="597"/>
        <v>54</v>
      </c>
      <c r="DP49" s="27">
        <f t="shared" si="558"/>
        <v>54</v>
      </c>
      <c r="DQ49" s="28">
        <f>Juni!DW49</f>
        <v>0</v>
      </c>
      <c r="DR49" s="26">
        <f>Juni!DX49</f>
        <v>28</v>
      </c>
      <c r="DS49" s="26">
        <f t="shared" si="559"/>
        <v>28</v>
      </c>
      <c r="DT49" s="92"/>
      <c r="DU49" s="59">
        <v>0</v>
      </c>
      <c r="DV49" s="26">
        <f t="shared" si="560"/>
        <v>0</v>
      </c>
      <c r="DW49" s="26">
        <f t="shared" ref="DW49:DX49" si="598">SUM(DQ49+DT49)</f>
        <v>0</v>
      </c>
      <c r="DX49" s="26">
        <f t="shared" si="598"/>
        <v>28</v>
      </c>
      <c r="DY49" s="27">
        <f t="shared" si="562"/>
        <v>28</v>
      </c>
      <c r="DZ49" s="30">
        <f>Juni!EF49</f>
        <v>0</v>
      </c>
      <c r="EA49" s="26">
        <f>Juni!EG49</f>
        <v>152</v>
      </c>
      <c r="EB49" s="26">
        <f t="shared" si="563"/>
        <v>152</v>
      </c>
      <c r="EC49" s="26"/>
      <c r="ED49" s="25">
        <v>5</v>
      </c>
      <c r="EE49" s="26">
        <f t="shared" si="564"/>
        <v>5</v>
      </c>
      <c r="EF49" s="26">
        <f t="shared" ref="EF49:EG49" si="599">SUM(DZ49+EC49)</f>
        <v>0</v>
      </c>
      <c r="EG49" s="26">
        <f t="shared" si="599"/>
        <v>157</v>
      </c>
      <c r="EH49" s="27">
        <f t="shared" si="566"/>
        <v>157</v>
      </c>
      <c r="EI49" s="30">
        <f>Juni!EO49</f>
        <v>0</v>
      </c>
      <c r="EJ49" s="26">
        <f>Juni!EP49</f>
        <v>43</v>
      </c>
      <c r="EK49" s="26">
        <f t="shared" si="567"/>
        <v>43</v>
      </c>
      <c r="EL49" s="26"/>
      <c r="EM49" s="25">
        <v>6</v>
      </c>
      <c r="EN49" s="26">
        <f t="shared" si="568"/>
        <v>6</v>
      </c>
      <c r="EO49" s="26">
        <f t="shared" ref="EO49:EP49" si="600">SUM(EI49+EL49)</f>
        <v>0</v>
      </c>
      <c r="EP49" s="26">
        <f t="shared" si="600"/>
        <v>49</v>
      </c>
      <c r="EQ49" s="27">
        <f t="shared" si="570"/>
        <v>49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24">
        <f>Juni!J50</f>
        <v>0</v>
      </c>
      <c r="E50" s="25">
        <f>Juni!K50</f>
        <v>0</v>
      </c>
      <c r="F50" s="26"/>
      <c r="G50" s="115"/>
      <c r="H50" s="116"/>
      <c r="I50" s="26"/>
      <c r="J50" s="26"/>
      <c r="K50" s="26"/>
      <c r="L50" s="27"/>
      <c r="M50" s="28">
        <f>Juni!S50</f>
        <v>0</v>
      </c>
      <c r="N50" s="28">
        <f>Juni!T50</f>
        <v>0</v>
      </c>
      <c r="O50" s="26"/>
      <c r="P50" s="26"/>
      <c r="Q50" s="26"/>
      <c r="R50" s="26"/>
      <c r="S50" s="26"/>
      <c r="T50" s="26"/>
      <c r="U50" s="27"/>
      <c r="V50" s="28">
        <f>Juni!AB50</f>
        <v>0</v>
      </c>
      <c r="W50" s="28">
        <f>Juni!AC50</f>
        <v>0</v>
      </c>
      <c r="X50" s="26"/>
      <c r="Y50" s="26"/>
      <c r="Z50" s="26"/>
      <c r="AA50" s="26"/>
      <c r="AB50" s="26"/>
      <c r="AC50" s="26"/>
      <c r="AD50" s="27"/>
      <c r="AE50" s="28">
        <f>Juni!AK50</f>
        <v>0</v>
      </c>
      <c r="AF50" s="26">
        <f>Juni!AL50</f>
        <v>0</v>
      </c>
      <c r="AG50" s="26"/>
      <c r="AH50" s="25">
        <v>0</v>
      </c>
      <c r="AI50" s="25">
        <v>0</v>
      </c>
      <c r="AJ50" s="26"/>
      <c r="AK50" s="26"/>
      <c r="AL50" s="26"/>
      <c r="AM50" s="29"/>
      <c r="AN50" s="30">
        <f>Juni!AT50</f>
        <v>0</v>
      </c>
      <c r="AO50" s="26">
        <f>Juni!AU50</f>
        <v>0</v>
      </c>
      <c r="AP50" s="26"/>
      <c r="AQ50" s="26"/>
      <c r="AR50" s="26"/>
      <c r="AS50" s="26"/>
      <c r="AT50" s="26"/>
      <c r="AU50" s="26"/>
      <c r="AV50" s="27"/>
      <c r="AW50" s="28">
        <f>Juni!BC50</f>
        <v>0</v>
      </c>
      <c r="AX50" s="28">
        <f>Juni!BD50</f>
        <v>0</v>
      </c>
      <c r="AY50" s="26"/>
      <c r="AZ50" s="26"/>
      <c r="BA50" s="26"/>
      <c r="BB50" s="26"/>
      <c r="BC50" s="26"/>
      <c r="BD50" s="26"/>
      <c r="BE50" s="29"/>
      <c r="BF50" s="30">
        <f>Juni!BL50</f>
        <v>0</v>
      </c>
      <c r="BG50" s="26">
        <f>Juni!BM50</f>
        <v>0</v>
      </c>
      <c r="BH50" s="26"/>
      <c r="BI50" s="26"/>
      <c r="BJ50" s="26"/>
      <c r="BK50" s="26"/>
      <c r="BL50" s="26"/>
      <c r="BM50" s="26"/>
      <c r="BN50" s="27"/>
      <c r="BO50" s="28">
        <f>Juni!BU50</f>
        <v>0</v>
      </c>
      <c r="BP50" s="28">
        <f>Juni!BV50</f>
        <v>0</v>
      </c>
      <c r="BQ50" s="26"/>
      <c r="BR50" s="26"/>
      <c r="BS50" s="26"/>
      <c r="BT50" s="26"/>
      <c r="BU50" s="26"/>
      <c r="BV50" s="26"/>
      <c r="BW50" s="29"/>
      <c r="BX50" s="30">
        <f>Juni!CD50</f>
        <v>0</v>
      </c>
      <c r="BY50" s="26">
        <f>Juni!CE50</f>
        <v>0</v>
      </c>
      <c r="BZ50" s="26"/>
      <c r="CA50" s="26"/>
      <c r="CB50" s="26"/>
      <c r="CC50" s="26"/>
      <c r="CD50" s="26"/>
      <c r="CE50" s="26"/>
      <c r="CF50" s="27"/>
      <c r="CG50" s="28">
        <f>Juni!CM50</f>
        <v>0</v>
      </c>
      <c r="CH50" s="28">
        <f>Juni!CN50</f>
        <v>0</v>
      </c>
      <c r="CI50" s="26"/>
      <c r="CJ50" s="26"/>
      <c r="CK50" s="26"/>
      <c r="CL50" s="26"/>
      <c r="CM50" s="26"/>
      <c r="CN50" s="26"/>
      <c r="CO50" s="29"/>
      <c r="CP50" s="31"/>
      <c r="CQ50" s="32"/>
      <c r="CR50" s="32"/>
      <c r="CS50" s="33"/>
      <c r="CT50" s="33"/>
      <c r="CU50" s="33"/>
      <c r="CV50" s="32"/>
      <c r="CW50" s="32"/>
      <c r="CX50" s="34"/>
      <c r="CY50" s="28">
        <f>Juni!DE50</f>
        <v>0</v>
      </c>
      <c r="CZ50" s="28">
        <f>Juni!DF50</f>
        <v>0</v>
      </c>
      <c r="DA50" s="26"/>
      <c r="DB50" s="26"/>
      <c r="DC50" s="26"/>
      <c r="DD50" s="26"/>
      <c r="DE50" s="26"/>
      <c r="DF50" s="26"/>
      <c r="DG50" s="29"/>
      <c r="DH50" s="30">
        <f>Juni!DN50</f>
        <v>0</v>
      </c>
      <c r="DI50" s="26">
        <f>Juni!DO50</f>
        <v>0</v>
      </c>
      <c r="DJ50" s="26"/>
      <c r="DK50" s="26"/>
      <c r="DL50" s="26"/>
      <c r="DM50" s="26"/>
      <c r="DN50" s="26"/>
      <c r="DO50" s="26"/>
      <c r="DP50" s="27"/>
      <c r="DQ50" s="28">
        <f>Juni!DW50</f>
        <v>0</v>
      </c>
      <c r="DR50" s="26">
        <f>Juni!DX50</f>
        <v>0</v>
      </c>
      <c r="DS50" s="26"/>
      <c r="DT50" s="26"/>
      <c r="DU50" s="26"/>
      <c r="DV50" s="26"/>
      <c r="DW50" s="26"/>
      <c r="DX50" s="26"/>
      <c r="DY50" s="29"/>
      <c r="DZ50" s="30">
        <f>Juni!EF50</f>
        <v>0</v>
      </c>
      <c r="EA50" s="26">
        <f>Juni!EG50</f>
        <v>0</v>
      </c>
      <c r="EB50" s="26"/>
      <c r="EC50" s="26"/>
      <c r="ED50" s="26"/>
      <c r="EE50" s="26"/>
      <c r="EF50" s="26"/>
      <c r="EG50" s="26"/>
      <c r="EH50" s="29"/>
      <c r="EI50" s="30">
        <f>Juni!EO50</f>
        <v>0</v>
      </c>
      <c r="EJ50" s="26">
        <f>Juni!EP50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77"/>
      <c r="B51" s="278"/>
      <c r="C51" s="247"/>
      <c r="D51" s="146">
        <f>Juni!J51</f>
        <v>0</v>
      </c>
      <c r="E51" s="147">
        <f>Juni!K51</f>
        <v>0</v>
      </c>
      <c r="F51" s="51"/>
      <c r="G51" s="51"/>
      <c r="H51" s="51"/>
      <c r="I51" s="51"/>
      <c r="J51" s="51"/>
      <c r="K51" s="51"/>
      <c r="L51" s="51"/>
      <c r="M51" s="20">
        <f>Juni!S51</f>
        <v>0</v>
      </c>
      <c r="N51" s="20">
        <f>Juni!T51</f>
        <v>0</v>
      </c>
      <c r="O51" s="51"/>
      <c r="P51" s="51"/>
      <c r="Q51" s="51"/>
      <c r="R51" s="51"/>
      <c r="S51" s="51"/>
      <c r="T51" s="51"/>
      <c r="U51" s="51"/>
      <c r="V51" s="20">
        <f>Juni!AB51</f>
        <v>0</v>
      </c>
      <c r="W51" s="20">
        <f>Juni!AC51</f>
        <v>0</v>
      </c>
      <c r="X51" s="51"/>
      <c r="Y51" s="51"/>
      <c r="Z51" s="51"/>
      <c r="AA51" s="51"/>
      <c r="AB51" s="51"/>
      <c r="AC51" s="51"/>
      <c r="AD51" s="51"/>
      <c r="AE51" s="20">
        <f>Juni!AK51</f>
        <v>0</v>
      </c>
      <c r="AF51" s="18">
        <f>Juni!AL51</f>
        <v>0</v>
      </c>
      <c r="AG51" s="51"/>
      <c r="AH51" s="51"/>
      <c r="AI51" s="51"/>
      <c r="AJ51" s="51"/>
      <c r="AK51" s="51"/>
      <c r="AL51" s="51"/>
      <c r="AM51" s="51"/>
      <c r="AN51" s="17">
        <f>Juni!AT51</f>
        <v>0</v>
      </c>
      <c r="AO51" s="18">
        <f>Juni!AU51</f>
        <v>0</v>
      </c>
      <c r="AP51" s="51"/>
      <c r="AQ51" s="51"/>
      <c r="AR51" s="51"/>
      <c r="AS51" s="51"/>
      <c r="AT51" s="51"/>
      <c r="AU51" s="51"/>
      <c r="AV51" s="51"/>
      <c r="AW51" s="20">
        <f>Juni!BC51</f>
        <v>0</v>
      </c>
      <c r="AX51" s="20">
        <f>Juni!BD51</f>
        <v>0</v>
      </c>
      <c r="AY51" s="51"/>
      <c r="AZ51" s="51"/>
      <c r="BA51" s="51"/>
      <c r="BB51" s="51"/>
      <c r="BC51" s="51"/>
      <c r="BD51" s="51"/>
      <c r="BE51" s="51"/>
      <c r="BF51" s="17">
        <f>Juni!BL51</f>
        <v>0</v>
      </c>
      <c r="BG51" s="18">
        <f>Juni!BM51</f>
        <v>0</v>
      </c>
      <c r="BH51" s="51"/>
      <c r="BI51" s="51"/>
      <c r="BJ51" s="51"/>
      <c r="BK51" s="51"/>
      <c r="BL51" s="51"/>
      <c r="BM51" s="51"/>
      <c r="BN51" s="51"/>
      <c r="BO51" s="20">
        <f>Juni!BU51</f>
        <v>0</v>
      </c>
      <c r="BP51" s="20">
        <f>Juni!BV51</f>
        <v>0</v>
      </c>
      <c r="BQ51" s="51"/>
      <c r="BR51" s="51"/>
      <c r="BS51" s="51"/>
      <c r="BT51" s="51"/>
      <c r="BU51" s="51"/>
      <c r="BV51" s="51"/>
      <c r="BW51" s="51"/>
      <c r="BX51" s="17">
        <f>Juni!CD51</f>
        <v>0</v>
      </c>
      <c r="BY51" s="18">
        <f>Juni!CE51</f>
        <v>0</v>
      </c>
      <c r="BZ51" s="51"/>
      <c r="CA51" s="51"/>
      <c r="CB51" s="51"/>
      <c r="CC51" s="51"/>
      <c r="CD51" s="51"/>
      <c r="CE51" s="51"/>
      <c r="CF51" s="51"/>
      <c r="CG51" s="20">
        <f>Juni!CM51</f>
        <v>0</v>
      </c>
      <c r="CH51" s="20">
        <f>Juni!CN51</f>
        <v>0</v>
      </c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20">
        <f>Juni!DE51</f>
        <v>0</v>
      </c>
      <c r="CZ51" s="20">
        <f>Juni!DF51</f>
        <v>0</v>
      </c>
      <c r="DA51" s="51"/>
      <c r="DB51" s="51"/>
      <c r="DC51" s="51"/>
      <c r="DD51" s="51"/>
      <c r="DE51" s="51"/>
      <c r="DF51" s="51"/>
      <c r="DG51" s="51"/>
      <c r="DH51" s="17">
        <f>Juni!DN51</f>
        <v>0</v>
      </c>
      <c r="DI51" s="18">
        <f>Juni!DO51</f>
        <v>0</v>
      </c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17">
        <f>Juni!EF51</f>
        <v>0</v>
      </c>
      <c r="EA51" s="18">
        <f>Juni!EG51</f>
        <v>0</v>
      </c>
      <c r="EB51" s="51"/>
      <c r="EC51" s="51"/>
      <c r="ED51" s="51"/>
      <c r="EE51" s="51"/>
      <c r="EF51" s="51"/>
      <c r="EG51" s="51"/>
      <c r="EH51" s="51"/>
      <c r="EI51" s="17">
        <f>Juni!EO51</f>
        <v>0</v>
      </c>
      <c r="EJ51" s="18">
        <f>Juni!EP51</f>
        <v>0</v>
      </c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20"/>
    </row>
    <row r="52" spans="1:156" ht="14">
      <c r="A52" s="276" t="s">
        <v>70</v>
      </c>
      <c r="B52" s="256"/>
      <c r="C52" s="52" t="s">
        <v>71</v>
      </c>
      <c r="D52" s="24">
        <f>Juni!J52</f>
        <v>0</v>
      </c>
      <c r="E52" s="25">
        <f>Juni!K52</f>
        <v>0</v>
      </c>
      <c r="F52" s="26"/>
      <c r="G52" s="26"/>
      <c r="H52" s="26"/>
      <c r="I52" s="26"/>
      <c r="J52" s="26"/>
      <c r="K52" s="26"/>
      <c r="L52" s="27"/>
      <c r="M52" s="28">
        <f>Juni!S52</f>
        <v>0</v>
      </c>
      <c r="N52" s="28">
        <f>Juni!T52</f>
        <v>0</v>
      </c>
      <c r="O52" s="26"/>
      <c r="P52" s="26"/>
      <c r="Q52" s="26"/>
      <c r="R52" s="26"/>
      <c r="S52" s="26"/>
      <c r="T52" s="26"/>
      <c r="U52" s="27"/>
      <c r="V52" s="28">
        <f>Juni!AB52</f>
        <v>0</v>
      </c>
      <c r="W52" s="28">
        <f>Juni!AC52</f>
        <v>0</v>
      </c>
      <c r="X52" s="26"/>
      <c r="Y52" s="26"/>
      <c r="Z52" s="26"/>
      <c r="AA52" s="26"/>
      <c r="AB52" s="26"/>
      <c r="AC52" s="26"/>
      <c r="AD52" s="27"/>
      <c r="AE52" s="28">
        <f>Juni!AK52</f>
        <v>0</v>
      </c>
      <c r="AF52" s="26">
        <f>Juni!AL52</f>
        <v>0</v>
      </c>
      <c r="AG52" s="26"/>
      <c r="AH52" s="26"/>
      <c r="AI52" s="26"/>
      <c r="AJ52" s="26"/>
      <c r="AK52" s="26"/>
      <c r="AL52" s="26"/>
      <c r="AM52" s="29"/>
      <c r="AN52" s="30">
        <f>Juni!AT52</f>
        <v>0</v>
      </c>
      <c r="AO52" s="26">
        <f>Juni!AU52</f>
        <v>0</v>
      </c>
      <c r="AP52" s="26"/>
      <c r="AQ52" s="26"/>
      <c r="AR52" s="26"/>
      <c r="AS52" s="26"/>
      <c r="AT52" s="26"/>
      <c r="AU52" s="26"/>
      <c r="AV52" s="27"/>
      <c r="AW52" s="28">
        <f>Juni!BC52</f>
        <v>0</v>
      </c>
      <c r="AX52" s="28">
        <f>Juni!BD52</f>
        <v>0</v>
      </c>
      <c r="AY52" s="26"/>
      <c r="AZ52" s="26"/>
      <c r="BA52" s="26"/>
      <c r="BB52" s="26"/>
      <c r="BC52" s="26"/>
      <c r="BD52" s="26"/>
      <c r="BE52" s="29"/>
      <c r="BF52" s="30">
        <f>Juni!BL52</f>
        <v>0</v>
      </c>
      <c r="BG52" s="26">
        <f>Juni!BM52</f>
        <v>0</v>
      </c>
      <c r="BH52" s="26"/>
      <c r="BI52" s="26"/>
      <c r="BJ52" s="26"/>
      <c r="BK52" s="26"/>
      <c r="BL52" s="26"/>
      <c r="BM52" s="26"/>
      <c r="BN52" s="27"/>
      <c r="BO52" s="28">
        <f>Juni!BU52</f>
        <v>0</v>
      </c>
      <c r="BP52" s="28">
        <f>Juni!BV52</f>
        <v>0</v>
      </c>
      <c r="BQ52" s="26"/>
      <c r="BR52" s="26"/>
      <c r="BS52" s="26"/>
      <c r="BT52" s="26"/>
      <c r="BU52" s="26"/>
      <c r="BV52" s="26"/>
      <c r="BW52" s="29"/>
      <c r="BX52" s="30">
        <f>Juni!CD52</f>
        <v>0</v>
      </c>
      <c r="BY52" s="26">
        <f>Juni!CE52</f>
        <v>0</v>
      </c>
      <c r="BZ52" s="26"/>
      <c r="CA52" s="26"/>
      <c r="CB52" s="26"/>
      <c r="CC52" s="26"/>
      <c r="CD52" s="26"/>
      <c r="CE52" s="26"/>
      <c r="CF52" s="27"/>
      <c r="CG52" s="28">
        <f>Juni!CM52</f>
        <v>0</v>
      </c>
      <c r="CH52" s="28">
        <f>Juni!CN52</f>
        <v>0</v>
      </c>
      <c r="CI52" s="26"/>
      <c r="CJ52" s="26"/>
      <c r="CK52" s="26"/>
      <c r="CL52" s="26"/>
      <c r="CM52" s="26"/>
      <c r="CN52" s="26"/>
      <c r="CO52" s="29"/>
      <c r="CP52" s="31"/>
      <c r="CQ52" s="32"/>
      <c r="CR52" s="143"/>
      <c r="CS52" s="144"/>
      <c r="CT52" s="144"/>
      <c r="CU52" s="144"/>
      <c r="CV52" s="143"/>
      <c r="CW52" s="143"/>
      <c r="CX52" s="145"/>
      <c r="CY52" s="28">
        <f>Juni!DE52</f>
        <v>0</v>
      </c>
      <c r="CZ52" s="28">
        <f>Juni!DF52</f>
        <v>0</v>
      </c>
      <c r="DA52" s="26"/>
      <c r="DB52" s="26"/>
      <c r="DC52" s="26"/>
      <c r="DD52" s="26"/>
      <c r="DE52" s="26"/>
      <c r="DF52" s="26"/>
      <c r="DG52" s="29"/>
      <c r="DH52" s="30">
        <f>Juni!DN52</f>
        <v>0</v>
      </c>
      <c r="DI52" s="26">
        <f>Juni!DO52</f>
        <v>0</v>
      </c>
      <c r="DJ52" s="26"/>
      <c r="DK52" s="26"/>
      <c r="DL52" s="26"/>
      <c r="DM52" s="26"/>
      <c r="DN52" s="26"/>
      <c r="DO52" s="26"/>
      <c r="DP52" s="27"/>
      <c r="DQ52" s="28">
        <f>Juni!DW52</f>
        <v>0</v>
      </c>
      <c r="DR52" s="26">
        <f>Juni!DX52</f>
        <v>0</v>
      </c>
      <c r="DS52" s="26"/>
      <c r="DT52" s="26"/>
      <c r="DU52" s="26"/>
      <c r="DV52" s="26"/>
      <c r="DW52" s="26"/>
      <c r="DX52" s="26"/>
      <c r="DY52" s="29"/>
      <c r="DZ52" s="30">
        <f>Juni!EF52</f>
        <v>0</v>
      </c>
      <c r="EA52" s="26">
        <f>Juni!EG52</f>
        <v>0</v>
      </c>
      <c r="EB52" s="26"/>
      <c r="EC52" s="26"/>
      <c r="ED52" s="26"/>
      <c r="EE52" s="26"/>
      <c r="EF52" s="26"/>
      <c r="EG52" s="26"/>
      <c r="EH52" s="29"/>
      <c r="EI52" s="30">
        <f>Juni!EO52</f>
        <v>0</v>
      </c>
      <c r="EJ52" s="26">
        <f>Juni!EP52</f>
        <v>0</v>
      </c>
      <c r="EK52" s="26"/>
      <c r="EL52" s="26"/>
      <c r="EM52" s="26"/>
      <c r="EN52" s="26"/>
      <c r="EO52" s="26"/>
      <c r="EP52" s="26"/>
      <c r="EQ52" s="27"/>
      <c r="ER52" s="28"/>
      <c r="ES52" s="26"/>
      <c r="ET52" s="26"/>
      <c r="EU52" s="26"/>
      <c r="EV52" s="26"/>
      <c r="EW52" s="26"/>
      <c r="EX52" s="26"/>
      <c r="EY52" s="26"/>
      <c r="EZ52" s="29"/>
    </row>
    <row r="53" spans="1:156" ht="14">
      <c r="A53" s="45" t="s">
        <v>70</v>
      </c>
      <c r="B53" s="46">
        <v>1</v>
      </c>
      <c r="C53" s="57" t="s">
        <v>72</v>
      </c>
      <c r="D53" s="24">
        <f>Juni!J53</f>
        <v>0</v>
      </c>
      <c r="E53" s="25">
        <f>Juni!K53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601">SUM(D53+G53)</f>
        <v>0</v>
      </c>
      <c r="K53" s="26">
        <f t="shared" si="601"/>
        <v>0</v>
      </c>
      <c r="L53" s="27">
        <f>SUM(J53:K53)</f>
        <v>0</v>
      </c>
      <c r="M53" s="28">
        <f>Juni!S53</f>
        <v>0</v>
      </c>
      <c r="N53" s="28">
        <f>Juni!T53</f>
        <v>0</v>
      </c>
      <c r="O53" s="26">
        <f>SUM(M53:N53)</f>
        <v>0</v>
      </c>
      <c r="P53" s="25">
        <v>0</v>
      </c>
      <c r="Q53" s="25">
        <v>0</v>
      </c>
      <c r="R53" s="25">
        <v>0</v>
      </c>
      <c r="S53" s="26">
        <f t="shared" ref="S53:T53" si="602">SUM(M53+P53)</f>
        <v>0</v>
      </c>
      <c r="T53" s="26">
        <f t="shared" si="602"/>
        <v>0</v>
      </c>
      <c r="U53" s="27">
        <f>SUM(S53:T53)</f>
        <v>0</v>
      </c>
      <c r="V53" s="28">
        <f>Juni!AB53</f>
        <v>0</v>
      </c>
      <c r="W53" s="28">
        <f>Juni!AC53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3">SUM(V53+Y53)</f>
        <v>0</v>
      </c>
      <c r="AC53" s="26">
        <f t="shared" si="603"/>
        <v>0</v>
      </c>
      <c r="AD53" s="27">
        <f>SUM(AB53:AC53)</f>
        <v>0</v>
      </c>
      <c r="AE53" s="28">
        <f>Juni!AK53</f>
        <v>0</v>
      </c>
      <c r="AF53" s="26">
        <f>Juni!AL53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4">SUM(AE53+AH53)</f>
        <v>0</v>
      </c>
      <c r="AL53" s="26">
        <f t="shared" si="604"/>
        <v>1</v>
      </c>
      <c r="AM53" s="27">
        <f>SUM(AK53:AL53)</f>
        <v>1</v>
      </c>
      <c r="AN53" s="30">
        <f>Juni!AT53</f>
        <v>0</v>
      </c>
      <c r="AO53" s="26">
        <f>Juni!AU53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5">SUM(AN53+AQ53)</f>
        <v>0</v>
      </c>
      <c r="AU53" s="26">
        <f t="shared" si="605"/>
        <v>0</v>
      </c>
      <c r="AV53" s="27">
        <f>SUM(AT53:AU53)</f>
        <v>0</v>
      </c>
      <c r="AW53" s="28">
        <f>Juni!BC53</f>
        <v>0</v>
      </c>
      <c r="AX53" s="28">
        <f>Juni!BD53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6">SUM(AW53+AZ53)</f>
        <v>0</v>
      </c>
      <c r="BD53" s="26">
        <f t="shared" si="606"/>
        <v>0</v>
      </c>
      <c r="BE53" s="27">
        <f>SUM(BC53:BD53)</f>
        <v>0</v>
      </c>
      <c r="BF53" s="30">
        <f>Juni!BL53</f>
        <v>0</v>
      </c>
      <c r="BG53" s="26">
        <f>Juni!BM53</f>
        <v>0</v>
      </c>
      <c r="BH53" s="26">
        <f>SUM(BF53:BG53)</f>
        <v>0</v>
      </c>
      <c r="BI53" s="48">
        <v>0</v>
      </c>
      <c r="BJ53" s="46">
        <v>0</v>
      </c>
      <c r="BK53" s="26">
        <f>SUM(BI53:BJ53)</f>
        <v>0</v>
      </c>
      <c r="BL53" s="26">
        <f t="shared" ref="BL53:BM53" si="607">SUM(BF53+BI53)</f>
        <v>0</v>
      </c>
      <c r="BM53" s="26">
        <f t="shared" si="607"/>
        <v>0</v>
      </c>
      <c r="BN53" s="27">
        <f>SUM(BL53:BM53)</f>
        <v>0</v>
      </c>
      <c r="BO53" s="28">
        <f>Juni!BU53</f>
        <v>0</v>
      </c>
      <c r="BP53" s="28">
        <f>Juni!BV53</f>
        <v>0</v>
      </c>
      <c r="BQ53" s="26">
        <f>SUM(BO53:BP53)</f>
        <v>0</v>
      </c>
      <c r="BR53" s="26"/>
      <c r="BS53" s="26"/>
      <c r="BT53" s="26">
        <f>SUM(BR53:BS53)</f>
        <v>0</v>
      </c>
      <c r="BU53" s="26">
        <f t="shared" ref="BU53:BV53" si="608">SUM(BO53+BR53)</f>
        <v>0</v>
      </c>
      <c r="BV53" s="26">
        <f t="shared" si="608"/>
        <v>0</v>
      </c>
      <c r="BW53" s="27">
        <f>SUM(BU53:BV53)</f>
        <v>0</v>
      </c>
      <c r="BX53" s="30">
        <f>Juni!CD53</f>
        <v>0</v>
      </c>
      <c r="BY53" s="26">
        <f>Juni!CE53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09">SUM(BX53+CA53)</f>
        <v>0</v>
      </c>
      <c r="CE53" s="26">
        <f t="shared" si="609"/>
        <v>0</v>
      </c>
      <c r="CF53" s="27">
        <f>SUM(CD53:CE53)</f>
        <v>0</v>
      </c>
      <c r="CG53" s="28">
        <f>Juni!CM53</f>
        <v>0</v>
      </c>
      <c r="CH53" s="28">
        <f>Juni!CN53</f>
        <v>0</v>
      </c>
      <c r="CI53" s="26">
        <f>SUM(CG53:CH53)</f>
        <v>0</v>
      </c>
      <c r="CJ53" s="26"/>
      <c r="CK53" s="26"/>
      <c r="CL53" s="26">
        <f>SUM(CJ53:CK53)</f>
        <v>0</v>
      </c>
      <c r="CM53" s="26">
        <f t="shared" ref="CM53:CN53" si="610">SUM(CG53+CJ53)</f>
        <v>0</v>
      </c>
      <c r="CN53" s="26">
        <f t="shared" si="610"/>
        <v>0</v>
      </c>
      <c r="CO53" s="27">
        <f>SUM(CM53:CN53)</f>
        <v>0</v>
      </c>
      <c r="CP53" s="31">
        <f ca="1">IFERROR(__xludf.DUMMYFUNCTION("""COMPUTED_VALUE"""),0)</f>
        <v>0</v>
      </c>
      <c r="CQ53" s="32">
        <f ca="1">IFERROR(__xludf.DUMMYFUNCTION("""COMPUTED_VALUE"""),0)</f>
        <v>0</v>
      </c>
      <c r="CR53" s="32">
        <f ca="1">IFERROR(__xludf.DUMMYFUNCTION("""COMPUTED_VALUE"""),0)</f>
        <v>0</v>
      </c>
      <c r="CS53" s="33">
        <f ca="1">IFERROR(__xludf.DUMMYFUNCTION("""COMPUTED_VALUE"""),0)</f>
        <v>0</v>
      </c>
      <c r="CT53" s="33">
        <f ca="1">IFERROR(__xludf.DUMMYFUNCTION("""COMPUTED_VALUE"""),0)</f>
        <v>0</v>
      </c>
      <c r="CU53" s="33">
        <f ca="1">IFERROR(__xludf.DUMMYFUNCTION("""COMPUTED_VALUE"""),0)</f>
        <v>0</v>
      </c>
      <c r="CV53" s="32">
        <f ca="1">IFERROR(__xludf.DUMMYFUNCTION("""COMPUTED_VALUE"""),0)</f>
        <v>0</v>
      </c>
      <c r="CW53" s="32">
        <f ca="1">IFERROR(__xludf.DUMMYFUNCTION("""COMPUTED_VALUE"""),0)</f>
        <v>0</v>
      </c>
      <c r="CX53" s="34">
        <f ca="1">IFERROR(__xludf.DUMMYFUNCTION("""COMPUTED_VALUE"""),0)</f>
        <v>0</v>
      </c>
      <c r="CY53" s="28">
        <f>Juni!DE53</f>
        <v>0</v>
      </c>
      <c r="CZ53" s="28">
        <f>Juni!DF53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11">SUM(CY53+DB53)</f>
        <v>0</v>
      </c>
      <c r="DF53" s="26">
        <f t="shared" si="611"/>
        <v>0</v>
      </c>
      <c r="DG53" s="27">
        <f>SUM(DE53:DF53)</f>
        <v>0</v>
      </c>
      <c r="DH53" s="30">
        <f>Juni!DN53</f>
        <v>0</v>
      </c>
      <c r="DI53" s="26">
        <f>Juni!DO53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2">SUM(DH53+DK53)</f>
        <v>0</v>
      </c>
      <c r="DO53" s="26">
        <f t="shared" si="612"/>
        <v>0</v>
      </c>
      <c r="DP53" s="27">
        <f>SUM(DN53:DO53)</f>
        <v>0</v>
      </c>
      <c r="DQ53" s="28">
        <f>Juni!DW53</f>
        <v>4</v>
      </c>
      <c r="DR53" s="26">
        <f>Juni!DX53</f>
        <v>1</v>
      </c>
      <c r="DS53" s="26">
        <f>SUM(DQ53:DR53)</f>
        <v>5</v>
      </c>
      <c r="DT53" s="48">
        <v>1</v>
      </c>
      <c r="DU53" s="46">
        <v>3</v>
      </c>
      <c r="DV53" s="26">
        <f>SUM(DT53:DU53)</f>
        <v>4</v>
      </c>
      <c r="DW53" s="26">
        <f t="shared" ref="DW53:DX53" si="613">SUM(DQ53+DT53)</f>
        <v>5</v>
      </c>
      <c r="DX53" s="26">
        <f t="shared" si="613"/>
        <v>4</v>
      </c>
      <c r="DY53" s="27">
        <f>SUM(DW53:DX53)</f>
        <v>9</v>
      </c>
      <c r="DZ53" s="30">
        <f>Juni!EF53</f>
        <v>0</v>
      </c>
      <c r="EA53" s="26">
        <f>Juni!EG53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4">SUM(DZ53+EC53)</f>
        <v>0</v>
      </c>
      <c r="EG53" s="26">
        <f t="shared" si="614"/>
        <v>0</v>
      </c>
      <c r="EH53" s="27">
        <f>SUM(EF53:EG53)</f>
        <v>0</v>
      </c>
      <c r="EI53" s="30">
        <f>Juni!EO53</f>
        <v>0</v>
      </c>
      <c r="EJ53" s="26">
        <f>Juni!EP53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5">SUM(EI53+EL53)</f>
        <v>0</v>
      </c>
      <c r="EP53" s="26">
        <f t="shared" si="615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24">
        <f>Juni!J54</f>
        <v>0</v>
      </c>
      <c r="E54" s="25">
        <f>Juni!K54</f>
        <v>0</v>
      </c>
      <c r="F54" s="26"/>
      <c r="G54" s="26"/>
      <c r="H54" s="26"/>
      <c r="I54" s="26"/>
      <c r="J54" s="26"/>
      <c r="K54" s="26"/>
      <c r="L54" s="27"/>
      <c r="M54" s="28">
        <f>Juni!S54</f>
        <v>0</v>
      </c>
      <c r="N54" s="28">
        <f>Juni!T54</f>
        <v>0</v>
      </c>
      <c r="O54" s="26"/>
      <c r="P54" s="26"/>
      <c r="Q54" s="26"/>
      <c r="R54" s="26"/>
      <c r="S54" s="26"/>
      <c r="T54" s="26"/>
      <c r="U54" s="27"/>
      <c r="V54" s="28">
        <f>Juni!AB54</f>
        <v>0</v>
      </c>
      <c r="W54" s="28">
        <f>Juni!AC54</f>
        <v>0</v>
      </c>
      <c r="X54" s="26"/>
      <c r="Y54" s="26"/>
      <c r="Z54" s="26"/>
      <c r="AA54" s="26"/>
      <c r="AB54" s="26"/>
      <c r="AC54" s="26"/>
      <c r="AD54" s="27"/>
      <c r="AE54" s="28" t="e">
        <f t="shared" ref="AE54:AF54" si="616">#REF!</f>
        <v>#REF!</v>
      </c>
      <c r="AF54" s="26" t="e">
        <f t="shared" si="616"/>
        <v>#REF!</v>
      </c>
      <c r="AG54" s="26"/>
      <c r="AH54" s="26"/>
      <c r="AI54" s="26"/>
      <c r="AJ54" s="26"/>
      <c r="AK54" s="26"/>
      <c r="AL54" s="26"/>
      <c r="AM54" s="29"/>
      <c r="AN54" s="30">
        <f>Juni!AT54</f>
        <v>0</v>
      </c>
      <c r="AO54" s="26">
        <f>Juni!AU54</f>
        <v>0</v>
      </c>
      <c r="AP54" s="26"/>
      <c r="AQ54" s="26"/>
      <c r="AR54" s="26"/>
      <c r="AS54" s="26"/>
      <c r="AT54" s="26"/>
      <c r="AU54" s="26"/>
      <c r="AV54" s="27"/>
      <c r="AW54" s="28">
        <f>Juni!BC54</f>
        <v>0</v>
      </c>
      <c r="AX54" s="28">
        <f>Juni!BD54</f>
        <v>0</v>
      </c>
      <c r="AY54" s="26"/>
      <c r="AZ54" s="26"/>
      <c r="BA54" s="26"/>
      <c r="BB54" s="26"/>
      <c r="BC54" s="26"/>
      <c r="BD54" s="26"/>
      <c r="BE54" s="29"/>
      <c r="BF54" s="30">
        <f>Juni!BL54</f>
        <v>0</v>
      </c>
      <c r="BG54" s="26">
        <f>Juni!BM54</f>
        <v>0</v>
      </c>
      <c r="BH54" s="26"/>
      <c r="BI54" s="26"/>
      <c r="BJ54" s="26"/>
      <c r="BK54" s="26"/>
      <c r="BL54" s="26"/>
      <c r="BM54" s="26"/>
      <c r="BN54" s="27"/>
      <c r="BO54" s="28">
        <f>Juni!BU54</f>
        <v>0</v>
      </c>
      <c r="BP54" s="28">
        <f>Juni!BV54</f>
        <v>0</v>
      </c>
      <c r="BQ54" s="26"/>
      <c r="BR54" s="26"/>
      <c r="BS54" s="26"/>
      <c r="BT54" s="26"/>
      <c r="BU54" s="26"/>
      <c r="BV54" s="26"/>
      <c r="BW54" s="29"/>
      <c r="BX54" s="30">
        <f>Juni!CD54</f>
        <v>0</v>
      </c>
      <c r="BY54" s="26">
        <f>Juni!CE54</f>
        <v>0</v>
      </c>
      <c r="BZ54" s="26"/>
      <c r="CA54" s="26"/>
      <c r="CB54" s="26"/>
      <c r="CC54" s="26"/>
      <c r="CD54" s="26"/>
      <c r="CE54" s="26"/>
      <c r="CF54" s="27"/>
      <c r="CG54" s="28">
        <f>Juni!CM54</f>
        <v>0</v>
      </c>
      <c r="CH54" s="28">
        <f>Juni!CN54</f>
        <v>0</v>
      </c>
      <c r="CI54" s="26"/>
      <c r="CJ54" s="26"/>
      <c r="CK54" s="26"/>
      <c r="CL54" s="26"/>
      <c r="CM54" s="26"/>
      <c r="CN54" s="26"/>
      <c r="CO54" s="29"/>
      <c r="CP54" s="31"/>
      <c r="CQ54" s="32"/>
      <c r="CR54" s="32"/>
      <c r="CS54" s="33"/>
      <c r="CT54" s="33"/>
      <c r="CU54" s="33"/>
      <c r="CV54" s="32"/>
      <c r="CW54" s="32"/>
      <c r="CX54" s="34"/>
      <c r="CY54" s="28">
        <f>Juni!DE54</f>
        <v>0</v>
      </c>
      <c r="CZ54" s="28">
        <f>Juni!DF54</f>
        <v>0</v>
      </c>
      <c r="DA54" s="26"/>
      <c r="DB54" s="26"/>
      <c r="DC54" s="26"/>
      <c r="DD54" s="26"/>
      <c r="DE54" s="26"/>
      <c r="DF54" s="26"/>
      <c r="DG54" s="29"/>
      <c r="DH54" s="30">
        <f>Juni!DN54</f>
        <v>0</v>
      </c>
      <c r="DI54" s="26">
        <f>Juni!DO54</f>
        <v>0</v>
      </c>
      <c r="DJ54" s="26"/>
      <c r="DK54" s="26"/>
      <c r="DL54" s="26"/>
      <c r="DM54" s="26"/>
      <c r="DN54" s="26"/>
      <c r="DO54" s="26"/>
      <c r="DP54" s="27"/>
      <c r="DQ54" s="28">
        <f>Juni!DW54</f>
        <v>0</v>
      </c>
      <c r="DR54" s="26">
        <f>Juni!DX54</f>
        <v>0</v>
      </c>
      <c r="DS54" s="26"/>
      <c r="DT54" s="26"/>
      <c r="DU54" s="26"/>
      <c r="DV54" s="26"/>
      <c r="DW54" s="26"/>
      <c r="DX54" s="26"/>
      <c r="DY54" s="29"/>
      <c r="DZ54" s="30">
        <f>Juni!EF54</f>
        <v>0</v>
      </c>
      <c r="EA54" s="26">
        <f>Juni!EG54</f>
        <v>0</v>
      </c>
      <c r="EB54" s="26"/>
      <c r="EC54" s="26"/>
      <c r="ED54" s="26"/>
      <c r="EE54" s="26"/>
      <c r="EF54" s="26"/>
      <c r="EG54" s="26"/>
      <c r="EH54" s="29"/>
      <c r="EI54" s="30">
        <f>Juni!EO54</f>
        <v>0</v>
      </c>
      <c r="EJ54" s="26">
        <f>Juni!EP54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24">
        <f>Juni!J55</f>
        <v>0</v>
      </c>
      <c r="E55" s="25">
        <f>Juni!K55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7">SUM(D55+G55)</f>
        <v>0</v>
      </c>
      <c r="K55" s="26">
        <f t="shared" si="617"/>
        <v>0</v>
      </c>
      <c r="L55" s="27">
        <f>SUM(J55:K55)</f>
        <v>0</v>
      </c>
      <c r="M55" s="28">
        <f>Juni!S55</f>
        <v>0</v>
      </c>
      <c r="N55" s="28">
        <f>Juni!T55</f>
        <v>0</v>
      </c>
      <c r="O55" s="26">
        <f>SUM(M55:N55)</f>
        <v>0</v>
      </c>
      <c r="P55" s="25">
        <v>0</v>
      </c>
      <c r="Q55" s="25">
        <v>0</v>
      </c>
      <c r="R55" s="26">
        <f>SUM(P55:Q55)</f>
        <v>0</v>
      </c>
      <c r="S55" s="26">
        <f t="shared" ref="S55:T55" si="618">SUM(M55+P55)</f>
        <v>0</v>
      </c>
      <c r="T55" s="26">
        <f t="shared" si="618"/>
        <v>0</v>
      </c>
      <c r="U55" s="27">
        <f>SUM(S55:T55)</f>
        <v>0</v>
      </c>
      <c r="V55" s="28">
        <f>Juni!AB55</f>
        <v>0</v>
      </c>
      <c r="W55" s="28">
        <f>Juni!AC55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9">SUM(V55+Y55)</f>
        <v>0</v>
      </c>
      <c r="AC55" s="26">
        <f t="shared" si="619"/>
        <v>0</v>
      </c>
      <c r="AD55" s="27">
        <f>SUM(AB55:AC55)</f>
        <v>0</v>
      </c>
      <c r="AE55" s="28">
        <f>Juni!AK54</f>
        <v>0</v>
      </c>
      <c r="AF55" s="26">
        <f>Juni!AL54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20">SUM(AE55+AH55)</f>
        <v>0</v>
      </c>
      <c r="AL55" s="26">
        <f t="shared" si="620"/>
        <v>1</v>
      </c>
      <c r="AM55" s="27">
        <f>SUM(AK55:AL55)</f>
        <v>1</v>
      </c>
      <c r="AN55" s="30">
        <f>Juni!AT55</f>
        <v>0</v>
      </c>
      <c r="AO55" s="26">
        <f>Juni!AU55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21">SUM(AN55+AQ55)</f>
        <v>0</v>
      </c>
      <c r="AU55" s="26">
        <f t="shared" si="621"/>
        <v>0</v>
      </c>
      <c r="AV55" s="27">
        <f>SUM(AT55:AU55)</f>
        <v>0</v>
      </c>
      <c r="AW55" s="28">
        <f>Juni!BC55</f>
        <v>0</v>
      </c>
      <c r="AX55" s="28">
        <f>Juni!BD55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22">SUM(AW55+AZ55)</f>
        <v>0</v>
      </c>
      <c r="BD55" s="26">
        <f t="shared" si="622"/>
        <v>0</v>
      </c>
      <c r="BE55" s="27">
        <f>SUM(BC55:BD55)</f>
        <v>0</v>
      </c>
      <c r="BF55" s="30">
        <f>Juni!BL55</f>
        <v>0</v>
      </c>
      <c r="BG55" s="26">
        <f>Juni!BM55</f>
        <v>0</v>
      </c>
      <c r="BH55" s="26">
        <f>SUM(BF55:BG55)</f>
        <v>0</v>
      </c>
      <c r="BI55" s="48">
        <v>0</v>
      </c>
      <c r="BJ55" s="46">
        <v>0</v>
      </c>
      <c r="BK55" s="26">
        <f>SUM(BI55:BJ55)</f>
        <v>0</v>
      </c>
      <c r="BL55" s="26">
        <f t="shared" ref="BL55:BM55" si="623">SUM(BF55+BI55)</f>
        <v>0</v>
      </c>
      <c r="BM55" s="26">
        <f t="shared" si="623"/>
        <v>0</v>
      </c>
      <c r="BN55" s="27">
        <f>SUM(BL55:BM55)</f>
        <v>0</v>
      </c>
      <c r="BO55" s="28">
        <f>Juni!BU55</f>
        <v>0</v>
      </c>
      <c r="BP55" s="28">
        <f>Juni!BV55</f>
        <v>0</v>
      </c>
      <c r="BQ55" s="26">
        <f>SUM(BO55:BP55)</f>
        <v>0</v>
      </c>
      <c r="BR55" s="26"/>
      <c r="BS55" s="26"/>
      <c r="BT55" s="26">
        <f>SUM(BR55:BS55)</f>
        <v>0</v>
      </c>
      <c r="BU55" s="26">
        <f t="shared" ref="BU55:BV55" si="624">SUM(BO55+BR55)</f>
        <v>0</v>
      </c>
      <c r="BV55" s="26">
        <f t="shared" si="624"/>
        <v>0</v>
      </c>
      <c r="BW55" s="27">
        <f>SUM(BU55:BV55)</f>
        <v>0</v>
      </c>
      <c r="BX55" s="30">
        <f>Juni!CD55</f>
        <v>0</v>
      </c>
      <c r="BY55" s="26">
        <f>Juni!CE55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5">SUM(BX55+CA55)</f>
        <v>0</v>
      </c>
      <c r="CE55" s="26">
        <f t="shared" si="625"/>
        <v>0</v>
      </c>
      <c r="CF55" s="27">
        <f>SUM(CD55:CE55)</f>
        <v>0</v>
      </c>
      <c r="CG55" s="28">
        <f>Juni!CM55</f>
        <v>0</v>
      </c>
      <c r="CH55" s="28">
        <f>Juni!CN55</f>
        <v>0</v>
      </c>
      <c r="CI55" s="26">
        <f>SUM(CG55:CH55)</f>
        <v>0</v>
      </c>
      <c r="CJ55" s="26"/>
      <c r="CK55" s="26"/>
      <c r="CL55" s="26">
        <f>SUM(CJ55:CK55)</f>
        <v>0</v>
      </c>
      <c r="CM55" s="26">
        <f t="shared" ref="CM55:CN55" si="626">SUM(CG55+CJ55)</f>
        <v>0</v>
      </c>
      <c r="CN55" s="26">
        <f t="shared" si="626"/>
        <v>0</v>
      </c>
      <c r="CO55" s="27">
        <f>SUM(CM55:CN55)</f>
        <v>0</v>
      </c>
      <c r="CP55" s="31">
        <f ca="1">IFERROR(__xludf.DUMMYFUNCTION("""COMPUTED_VALUE"""),0)</f>
        <v>0</v>
      </c>
      <c r="CQ55" s="32">
        <f ca="1">IFERROR(__xludf.DUMMYFUNCTION("""COMPUTED_VALUE"""),0)</f>
        <v>0</v>
      </c>
      <c r="CR55" s="32">
        <f ca="1">IFERROR(__xludf.DUMMYFUNCTION("""COMPUTED_VALUE"""),0)</f>
        <v>0</v>
      </c>
      <c r="CS55" s="33">
        <f ca="1">IFERROR(__xludf.DUMMYFUNCTION("""COMPUTED_VALUE"""),0)</f>
        <v>0</v>
      </c>
      <c r="CT55" s="33">
        <f ca="1">IFERROR(__xludf.DUMMYFUNCTION("""COMPUTED_VALUE"""),0)</f>
        <v>0</v>
      </c>
      <c r="CU55" s="33">
        <f ca="1">IFERROR(__xludf.DUMMYFUNCTION("""COMPUTED_VALUE"""),0)</f>
        <v>0</v>
      </c>
      <c r="CV55" s="32">
        <f ca="1">IFERROR(__xludf.DUMMYFUNCTION("""COMPUTED_VALUE"""),0)</f>
        <v>0</v>
      </c>
      <c r="CW55" s="32">
        <f ca="1">IFERROR(__xludf.DUMMYFUNCTION("""COMPUTED_VALUE"""),0)</f>
        <v>0</v>
      </c>
      <c r="CX55" s="34">
        <f ca="1">IFERROR(__xludf.DUMMYFUNCTION("""COMPUTED_VALUE"""),0)</f>
        <v>0</v>
      </c>
      <c r="CY55" s="28">
        <f>Juni!DE55</f>
        <v>0</v>
      </c>
      <c r="CZ55" s="28">
        <f>Juni!DF55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7">SUM(CY55+DB55)</f>
        <v>0</v>
      </c>
      <c r="DF55" s="26">
        <f t="shared" si="627"/>
        <v>0</v>
      </c>
      <c r="DG55" s="27">
        <f>SUM(DE55:DF55)</f>
        <v>0</v>
      </c>
      <c r="DH55" s="30">
        <f>Juni!DN55</f>
        <v>0</v>
      </c>
      <c r="DI55" s="26">
        <f>Juni!DO55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8">SUM(DH55+DK55)</f>
        <v>0</v>
      </c>
      <c r="DO55" s="26">
        <f t="shared" si="628"/>
        <v>0</v>
      </c>
      <c r="DP55" s="27">
        <f>SUM(DN55:DO55)</f>
        <v>0</v>
      </c>
      <c r="DQ55" s="28">
        <f>Juni!DW55</f>
        <v>4</v>
      </c>
      <c r="DR55" s="26">
        <f>Juni!DX55</f>
        <v>1</v>
      </c>
      <c r="DS55" s="26">
        <f t="shared" ref="DS55:DS56" si="629">SUM(DQ55:DR55)</f>
        <v>5</v>
      </c>
      <c r="DT55" s="48">
        <v>1</v>
      </c>
      <c r="DU55" s="46">
        <v>3</v>
      </c>
      <c r="DV55" s="26">
        <f>SUM(DT55:DU55)</f>
        <v>4</v>
      </c>
      <c r="DW55" s="26">
        <f t="shared" ref="DW55:DX55" si="630">SUM(DQ55+DT55)</f>
        <v>5</v>
      </c>
      <c r="DX55" s="26">
        <f t="shared" si="630"/>
        <v>4</v>
      </c>
      <c r="DY55" s="27">
        <f>SUM(DW55:DX55)</f>
        <v>9</v>
      </c>
      <c r="DZ55" s="30">
        <f>Juni!EF55</f>
        <v>0</v>
      </c>
      <c r="EA55" s="26">
        <f>Juni!EG55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31">SUM(DZ55+EC55)</f>
        <v>0</v>
      </c>
      <c r="EG55" s="26">
        <f t="shared" si="631"/>
        <v>0</v>
      </c>
      <c r="EH55" s="27">
        <f>SUM(EF55:EG55)</f>
        <v>0</v>
      </c>
      <c r="EI55" s="30">
        <f>Juni!EO55</f>
        <v>0</v>
      </c>
      <c r="EJ55" s="26">
        <f>Juni!EP55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32">SUM(EI55+EL55)</f>
        <v>0</v>
      </c>
      <c r="EP55" s="26">
        <f t="shared" si="632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24">
        <f>Juni!J56</f>
        <v>0</v>
      </c>
      <c r="E56" s="25">
        <f>Juni!K56</f>
        <v>0</v>
      </c>
      <c r="F56" s="26"/>
      <c r="G56" s="26"/>
      <c r="H56" s="26"/>
      <c r="I56" s="26"/>
      <c r="J56" s="26"/>
      <c r="K56" s="26"/>
      <c r="L56" s="27"/>
      <c r="M56" s="28">
        <f>Juni!S56</f>
        <v>0</v>
      </c>
      <c r="N56" s="28">
        <f>Juni!T56</f>
        <v>0</v>
      </c>
      <c r="O56" s="26"/>
      <c r="P56" s="26"/>
      <c r="Q56" s="26"/>
      <c r="R56" s="26"/>
      <c r="S56" s="26"/>
      <c r="T56" s="26"/>
      <c r="U56" s="27"/>
      <c r="V56" s="28">
        <f>Juni!AB56</f>
        <v>0</v>
      </c>
      <c r="W56" s="28">
        <f>Juni!AC56</f>
        <v>0</v>
      </c>
      <c r="X56" s="26"/>
      <c r="Y56" s="26"/>
      <c r="Z56" s="26"/>
      <c r="AA56" s="26"/>
      <c r="AB56" s="26"/>
      <c r="AC56" s="26"/>
      <c r="AD56" s="27"/>
      <c r="AE56" s="28">
        <f>Juni!AK56</f>
        <v>0</v>
      </c>
      <c r="AF56" s="26">
        <f>Juni!AL56</f>
        <v>0</v>
      </c>
      <c r="AG56" s="26"/>
      <c r="AH56" s="26"/>
      <c r="AI56" s="26"/>
      <c r="AJ56" s="26"/>
      <c r="AK56" s="26"/>
      <c r="AL56" s="26"/>
      <c r="AM56" s="29"/>
      <c r="AN56" s="30">
        <f>Juni!AT56</f>
        <v>0</v>
      </c>
      <c r="AO56" s="26">
        <f>Juni!AU56</f>
        <v>0</v>
      </c>
      <c r="AP56" s="26"/>
      <c r="AQ56" s="26"/>
      <c r="AR56" s="26"/>
      <c r="AS56" s="26"/>
      <c r="AT56" s="26"/>
      <c r="AU56" s="26"/>
      <c r="AV56" s="27"/>
      <c r="AW56" s="28">
        <f>Juni!BC56</f>
        <v>0</v>
      </c>
      <c r="AX56" s="28">
        <f>Juni!BD56</f>
        <v>0</v>
      </c>
      <c r="AY56" s="26"/>
      <c r="AZ56" s="26"/>
      <c r="BA56" s="26"/>
      <c r="BB56" s="26"/>
      <c r="BC56" s="26"/>
      <c r="BD56" s="26"/>
      <c r="BE56" s="29"/>
      <c r="BF56" s="30">
        <f>Juni!BL56</f>
        <v>0</v>
      </c>
      <c r="BG56" s="26">
        <f>Juni!BM56</f>
        <v>0</v>
      </c>
      <c r="BH56" s="26"/>
      <c r="BI56" s="26"/>
      <c r="BJ56" s="26"/>
      <c r="BK56" s="26"/>
      <c r="BL56" s="26"/>
      <c r="BM56" s="26"/>
      <c r="BN56" s="27"/>
      <c r="BO56" s="28">
        <f>Juni!BU56</f>
        <v>0</v>
      </c>
      <c r="BP56" s="28">
        <f>Juni!BV56</f>
        <v>0</v>
      </c>
      <c r="BQ56" s="26"/>
      <c r="BR56" s="26"/>
      <c r="BS56" s="26"/>
      <c r="BT56" s="26"/>
      <c r="BU56" s="26"/>
      <c r="BV56" s="26"/>
      <c r="BW56" s="29"/>
      <c r="BX56" s="30">
        <f>Juni!CD56</f>
        <v>0</v>
      </c>
      <c r="BY56" s="26">
        <f>Juni!CE56</f>
        <v>0</v>
      </c>
      <c r="BZ56" s="26"/>
      <c r="CA56" s="26"/>
      <c r="CB56" s="26"/>
      <c r="CC56" s="26"/>
      <c r="CD56" s="26"/>
      <c r="CE56" s="26"/>
      <c r="CF56" s="27"/>
      <c r="CG56" s="28">
        <f>Juni!CM56</f>
        <v>0</v>
      </c>
      <c r="CH56" s="28">
        <f>Juni!CN56</f>
        <v>0</v>
      </c>
      <c r="CI56" s="26"/>
      <c r="CJ56" s="26"/>
      <c r="CK56" s="26"/>
      <c r="CL56" s="26"/>
      <c r="CM56" s="26"/>
      <c r="CN56" s="26"/>
      <c r="CO56" s="29"/>
      <c r="CP56" s="31"/>
      <c r="CQ56" s="32"/>
      <c r="CR56" s="32"/>
      <c r="CS56" s="33"/>
      <c r="CT56" s="33"/>
      <c r="CU56" s="33"/>
      <c r="CV56" s="32"/>
      <c r="CW56" s="32"/>
      <c r="CX56" s="34"/>
      <c r="CY56" s="28">
        <f>Juni!DE56</f>
        <v>0</v>
      </c>
      <c r="CZ56" s="28">
        <f>Juni!DF56</f>
        <v>0</v>
      </c>
      <c r="DA56" s="26"/>
      <c r="DB56" s="26"/>
      <c r="DC56" s="26"/>
      <c r="DD56" s="26"/>
      <c r="DE56" s="26"/>
      <c r="DF56" s="26"/>
      <c r="DG56" s="29"/>
      <c r="DH56" s="30">
        <f>Juni!DN56</f>
        <v>0</v>
      </c>
      <c r="DI56" s="26">
        <f>Juni!DO56</f>
        <v>0</v>
      </c>
      <c r="DJ56" s="26"/>
      <c r="DK56" s="26"/>
      <c r="DL56" s="26"/>
      <c r="DM56" s="26"/>
      <c r="DN56" s="26"/>
      <c r="DO56" s="26"/>
      <c r="DP56" s="27"/>
      <c r="DQ56" s="28">
        <f>Juni!DW56</f>
        <v>0</v>
      </c>
      <c r="DR56" s="26">
        <f>Juni!DX56</f>
        <v>0</v>
      </c>
      <c r="DS56" s="26">
        <f t="shared" si="629"/>
        <v>0</v>
      </c>
      <c r="DT56" s="26"/>
      <c r="DU56" s="26"/>
      <c r="DV56" s="26"/>
      <c r="DW56" s="26"/>
      <c r="DX56" s="26"/>
      <c r="DY56" s="29"/>
      <c r="DZ56" s="30">
        <f>Juni!EF56</f>
        <v>0</v>
      </c>
      <c r="EA56" s="26">
        <f>Juni!EG56</f>
        <v>0</v>
      </c>
      <c r="EB56" s="26"/>
      <c r="EC56" s="26"/>
      <c r="ED56" s="26"/>
      <c r="EE56" s="26"/>
      <c r="EF56" s="26"/>
      <c r="EG56" s="26"/>
      <c r="EH56" s="29"/>
      <c r="EI56" s="30">
        <f>Juni!EO56</f>
        <v>0</v>
      </c>
      <c r="EJ56" s="26">
        <f>Juni!EP56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77"/>
      <c r="B57" s="278"/>
      <c r="C57" s="247"/>
      <c r="D57" s="146">
        <f>Juni!J57</f>
        <v>0</v>
      </c>
      <c r="E57" s="147">
        <f>Juni!K57</f>
        <v>0</v>
      </c>
      <c r="F57" s="51"/>
      <c r="G57" s="51"/>
      <c r="H57" s="51"/>
      <c r="I57" s="51"/>
      <c r="J57" s="51"/>
      <c r="K57" s="51"/>
      <c r="L57" s="51"/>
      <c r="M57" s="20">
        <f>Juni!S57</f>
        <v>0</v>
      </c>
      <c r="N57" s="20">
        <f>Juni!T57</f>
        <v>0</v>
      </c>
      <c r="O57" s="51"/>
      <c r="P57" s="51"/>
      <c r="Q57" s="51"/>
      <c r="R57" s="51"/>
      <c r="S57" s="51"/>
      <c r="T57" s="51"/>
      <c r="U57" s="51"/>
      <c r="V57" s="20">
        <f>Juni!AB57</f>
        <v>0</v>
      </c>
      <c r="W57" s="20">
        <f>Juni!AC57</f>
        <v>0</v>
      </c>
      <c r="X57" s="51"/>
      <c r="Y57" s="51"/>
      <c r="Z57" s="51"/>
      <c r="AA57" s="51"/>
      <c r="AB57" s="51"/>
      <c r="AC57" s="51"/>
      <c r="AD57" s="51"/>
      <c r="AE57" s="20">
        <f>Juni!AK57</f>
        <v>0</v>
      </c>
      <c r="AF57" s="18">
        <f>Juni!AL57</f>
        <v>0</v>
      </c>
      <c r="AG57" s="51"/>
      <c r="AH57" s="51"/>
      <c r="AI57" s="51"/>
      <c r="AJ57" s="51"/>
      <c r="AK57" s="51"/>
      <c r="AL57" s="51"/>
      <c r="AM57" s="51"/>
      <c r="AN57" s="17">
        <f>Juni!AT57</f>
        <v>0</v>
      </c>
      <c r="AO57" s="18">
        <f>Juni!AU57</f>
        <v>0</v>
      </c>
      <c r="AP57" s="51"/>
      <c r="AQ57" s="51"/>
      <c r="AR57" s="51"/>
      <c r="AS57" s="51"/>
      <c r="AT57" s="51"/>
      <c r="AU57" s="51"/>
      <c r="AV57" s="51"/>
      <c r="AW57" s="20">
        <f>Juni!BC57</f>
        <v>0</v>
      </c>
      <c r="AX57" s="20">
        <f>Juni!BD57</f>
        <v>0</v>
      </c>
      <c r="AY57" s="51"/>
      <c r="AZ57" s="51"/>
      <c r="BA57" s="51"/>
      <c r="BB57" s="51"/>
      <c r="BC57" s="51"/>
      <c r="BD57" s="51"/>
      <c r="BE57" s="51"/>
      <c r="BF57" s="17">
        <f>Juni!BL57</f>
        <v>0</v>
      </c>
      <c r="BG57" s="18">
        <f>Juni!BM57</f>
        <v>0</v>
      </c>
      <c r="BH57" s="51"/>
      <c r="BI57" s="51"/>
      <c r="BJ57" s="51"/>
      <c r="BK57" s="51"/>
      <c r="BL57" s="51"/>
      <c r="BM57" s="51"/>
      <c r="BN57" s="51"/>
      <c r="BO57" s="20">
        <f>Juni!BU57</f>
        <v>0</v>
      </c>
      <c r="BP57" s="20">
        <f>Juni!BV57</f>
        <v>0</v>
      </c>
      <c r="BQ57" s="51"/>
      <c r="BR57" s="51"/>
      <c r="BS57" s="51"/>
      <c r="BT57" s="51"/>
      <c r="BU57" s="51"/>
      <c r="BV57" s="51"/>
      <c r="BW57" s="51"/>
      <c r="BX57" s="17">
        <f>Juni!CD57</f>
        <v>0</v>
      </c>
      <c r="BY57" s="18">
        <f>Juni!CE57</f>
        <v>0</v>
      </c>
      <c r="BZ57" s="51"/>
      <c r="CA57" s="51"/>
      <c r="CB57" s="51"/>
      <c r="CC57" s="51"/>
      <c r="CD57" s="51"/>
      <c r="CE57" s="51"/>
      <c r="CF57" s="51"/>
      <c r="CG57" s="20">
        <f>Juni!CM57</f>
        <v>0</v>
      </c>
      <c r="CH57" s="20">
        <f>Juni!CN57</f>
        <v>0</v>
      </c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20">
        <f>Juni!DE57</f>
        <v>0</v>
      </c>
      <c r="CZ57" s="20">
        <f>Juni!DF57</f>
        <v>0</v>
      </c>
      <c r="DA57" s="51"/>
      <c r="DB57" s="51"/>
      <c r="DC57" s="51"/>
      <c r="DD57" s="51"/>
      <c r="DE57" s="51"/>
      <c r="DF57" s="51"/>
      <c r="DG57" s="51"/>
      <c r="DH57" s="17">
        <f>Juni!DN57</f>
        <v>0</v>
      </c>
      <c r="DI57" s="18">
        <f>Juni!DO57</f>
        <v>0</v>
      </c>
      <c r="DJ57" s="51"/>
      <c r="DK57" s="51"/>
      <c r="DL57" s="51"/>
      <c r="DM57" s="51"/>
      <c r="DN57" s="51"/>
      <c r="DO57" s="51"/>
      <c r="DP57" s="51"/>
      <c r="DQ57" s="51"/>
      <c r="DR57" s="51"/>
      <c r="DS57" s="26"/>
      <c r="DT57" s="51"/>
      <c r="DU57" s="51"/>
      <c r="DV57" s="51"/>
      <c r="DW57" s="51"/>
      <c r="DX57" s="51"/>
      <c r="DY57" s="51"/>
      <c r="DZ57" s="17">
        <f>Juni!EF57</f>
        <v>0</v>
      </c>
      <c r="EA57" s="18">
        <f>Juni!EG57</f>
        <v>0</v>
      </c>
      <c r="EB57" s="51"/>
      <c r="EC57" s="51"/>
      <c r="ED57" s="51"/>
      <c r="EE57" s="51"/>
      <c r="EF57" s="51"/>
      <c r="EG57" s="51"/>
      <c r="EH57" s="51"/>
      <c r="EI57" s="17">
        <f>Juni!EO57</f>
        <v>0</v>
      </c>
      <c r="EJ57" s="18">
        <f>Juni!EP57</f>
        <v>0</v>
      </c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20"/>
    </row>
    <row r="58" spans="1:156" ht="14">
      <c r="A58" s="276" t="s">
        <v>74</v>
      </c>
      <c r="B58" s="256"/>
      <c r="C58" s="52" t="s">
        <v>75</v>
      </c>
      <c r="D58" s="24">
        <f>Juni!J58</f>
        <v>0</v>
      </c>
      <c r="E58" s="25">
        <f>Juni!K58</f>
        <v>0</v>
      </c>
      <c r="F58" s="41"/>
      <c r="G58" s="41"/>
      <c r="H58" s="41"/>
      <c r="I58" s="41"/>
      <c r="J58" s="41"/>
      <c r="K58" s="41"/>
      <c r="L58" s="41"/>
      <c r="M58" s="28">
        <f>Juni!S58</f>
        <v>0</v>
      </c>
      <c r="N58" s="28">
        <f>Juni!T58</f>
        <v>0</v>
      </c>
      <c r="O58" s="41"/>
      <c r="P58" s="41"/>
      <c r="Q58" s="41"/>
      <c r="R58" s="41"/>
      <c r="S58" s="41"/>
      <c r="T58" s="41"/>
      <c r="U58" s="41"/>
      <c r="V58" s="28">
        <f>Juni!AB58</f>
        <v>0</v>
      </c>
      <c r="W58" s="28">
        <f>Juni!AC58</f>
        <v>0</v>
      </c>
      <c r="X58" s="41"/>
      <c r="Y58" s="41"/>
      <c r="Z58" s="41"/>
      <c r="AA58" s="41"/>
      <c r="AB58" s="41"/>
      <c r="AC58" s="41"/>
      <c r="AD58" s="41"/>
      <c r="AE58" s="28">
        <f>Juni!AK58</f>
        <v>0</v>
      </c>
      <c r="AF58" s="26">
        <f>Juni!AL58</f>
        <v>0</v>
      </c>
      <c r="AG58" s="41"/>
      <c r="AH58" s="41"/>
      <c r="AI58" s="41"/>
      <c r="AJ58" s="41"/>
      <c r="AK58" s="41"/>
      <c r="AL58" s="41"/>
      <c r="AM58" s="41"/>
      <c r="AN58" s="30">
        <f>Juni!AT58</f>
        <v>0</v>
      </c>
      <c r="AO58" s="26">
        <f>Juni!AU58</f>
        <v>0</v>
      </c>
      <c r="AP58" s="41"/>
      <c r="AQ58" s="41"/>
      <c r="AR58" s="41"/>
      <c r="AS58" s="41"/>
      <c r="AT58" s="41"/>
      <c r="AU58" s="41"/>
      <c r="AV58" s="41"/>
      <c r="AW58" s="28">
        <f>Juni!BC58</f>
        <v>0</v>
      </c>
      <c r="AX58" s="28">
        <f>Juni!BD58</f>
        <v>0</v>
      </c>
      <c r="AY58" s="41"/>
      <c r="AZ58" s="41"/>
      <c r="BA58" s="41"/>
      <c r="BB58" s="41"/>
      <c r="BC58" s="41"/>
      <c r="BD58" s="41"/>
      <c r="BE58" s="41"/>
      <c r="BF58" s="30">
        <f>Juni!BL58</f>
        <v>0</v>
      </c>
      <c r="BG58" s="26">
        <f>Juni!BM58</f>
        <v>0</v>
      </c>
      <c r="BH58" s="41"/>
      <c r="BI58" s="41"/>
      <c r="BJ58" s="41"/>
      <c r="BK58" s="41"/>
      <c r="BL58" s="41"/>
      <c r="BM58" s="41"/>
      <c r="BN58" s="41"/>
      <c r="BO58" s="28">
        <f>Juni!BU58</f>
        <v>0</v>
      </c>
      <c r="BP58" s="28">
        <f>Juni!BV58</f>
        <v>0</v>
      </c>
      <c r="BQ58" s="41"/>
      <c r="BR58" s="41"/>
      <c r="BS58" s="41"/>
      <c r="BT58" s="41"/>
      <c r="BU58" s="41"/>
      <c r="BV58" s="41"/>
      <c r="BW58" s="41"/>
      <c r="BX58" s="30">
        <f>Juni!CD58</f>
        <v>0</v>
      </c>
      <c r="BY58" s="26">
        <f>Juni!CE58</f>
        <v>0</v>
      </c>
      <c r="BZ58" s="41"/>
      <c r="CA58" s="41"/>
      <c r="CB58" s="41"/>
      <c r="CC58" s="41"/>
      <c r="CD58" s="41"/>
      <c r="CE58" s="41"/>
      <c r="CF58" s="41"/>
      <c r="CG58" s="28">
        <f>Juni!CM58</f>
        <v>0</v>
      </c>
      <c r="CH58" s="28">
        <f>Juni!CN58</f>
        <v>0</v>
      </c>
      <c r="CI58" s="41"/>
      <c r="CJ58" s="41"/>
      <c r="CK58" s="41"/>
      <c r="CL58" s="41"/>
      <c r="CM58" s="41"/>
      <c r="CN58" s="41"/>
      <c r="CO58" s="41"/>
      <c r="CP58" s="41"/>
      <c r="CQ58" s="41"/>
      <c r="CR58" s="133"/>
      <c r="CS58" s="133"/>
      <c r="CT58" s="133"/>
      <c r="CU58" s="133"/>
      <c r="CV58" s="133"/>
      <c r="CW58" s="133"/>
      <c r="CX58" s="133"/>
      <c r="CY58" s="28">
        <f>Juni!DE58</f>
        <v>0</v>
      </c>
      <c r="CZ58" s="28">
        <f>Juni!DF58</f>
        <v>0</v>
      </c>
      <c r="DA58" s="41"/>
      <c r="DB58" s="41"/>
      <c r="DC58" s="41"/>
      <c r="DD58" s="41"/>
      <c r="DE58" s="41"/>
      <c r="DF58" s="41"/>
      <c r="DG58" s="41"/>
      <c r="DH58" s="30">
        <f>Juni!DN58</f>
        <v>0</v>
      </c>
      <c r="DI58" s="26">
        <f>Juni!DO58</f>
        <v>0</v>
      </c>
      <c r="DJ58" s="41"/>
      <c r="DK58" s="41"/>
      <c r="DL58" s="41"/>
      <c r="DM58" s="41"/>
      <c r="DN58" s="41"/>
      <c r="DO58" s="41"/>
      <c r="DP58" s="41"/>
      <c r="DQ58" s="28">
        <f>Juni!DW58</f>
        <v>0</v>
      </c>
      <c r="DR58" s="26">
        <f>Juni!DX58</f>
        <v>0</v>
      </c>
      <c r="DS58" s="26"/>
      <c r="DT58" s="41"/>
      <c r="DU58" s="41"/>
      <c r="DV58" s="41"/>
      <c r="DW58" s="41"/>
      <c r="DX58" s="41"/>
      <c r="DY58" s="41"/>
      <c r="DZ58" s="30">
        <f>Juni!EF58</f>
        <v>0</v>
      </c>
      <c r="EA58" s="26">
        <f>Juni!EG58</f>
        <v>0</v>
      </c>
      <c r="EB58" s="41"/>
      <c r="EC58" s="41"/>
      <c r="ED58" s="41"/>
      <c r="EE58" s="41"/>
      <c r="EF58" s="41"/>
      <c r="EG58" s="41"/>
      <c r="EH58" s="41"/>
      <c r="EI58" s="30">
        <f>Juni!EO58</f>
        <v>0</v>
      </c>
      <c r="EJ58" s="26">
        <f>Juni!EP58</f>
        <v>0</v>
      </c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28"/>
    </row>
    <row r="59" spans="1:156" ht="14">
      <c r="A59" s="45" t="s">
        <v>74</v>
      </c>
      <c r="B59" s="46">
        <v>1</v>
      </c>
      <c r="C59" s="57" t="s">
        <v>76</v>
      </c>
      <c r="D59" s="24">
        <f>Juni!J59</f>
        <v>0</v>
      </c>
      <c r="E59" s="25">
        <f>Juni!K59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33">SUM(D59+G59)</f>
        <v>0</v>
      </c>
      <c r="K59" s="26">
        <f t="shared" si="633"/>
        <v>0</v>
      </c>
      <c r="L59" s="27">
        <f>SUM(J59:K59)</f>
        <v>0</v>
      </c>
      <c r="M59" s="28">
        <f>Juni!S59</f>
        <v>76</v>
      </c>
      <c r="N59" s="28">
        <f>Juni!T59</f>
        <v>270</v>
      </c>
      <c r="O59" s="26">
        <f>SUM(M59:N59)</f>
        <v>346</v>
      </c>
      <c r="P59" s="25">
        <v>115</v>
      </c>
      <c r="Q59" s="25">
        <v>114</v>
      </c>
      <c r="R59" s="26">
        <f>SUM(P59:Q59)</f>
        <v>229</v>
      </c>
      <c r="S59" s="26">
        <f t="shared" ref="S59:T59" si="634">SUM(M59+P59)</f>
        <v>191</v>
      </c>
      <c r="T59" s="26">
        <f t="shared" si="634"/>
        <v>384</v>
      </c>
      <c r="U59" s="27">
        <f>SUM(S59:T59)</f>
        <v>575</v>
      </c>
      <c r="V59" s="28">
        <f>Juni!AB59</f>
        <v>180</v>
      </c>
      <c r="W59" s="28">
        <f>Juni!AC59</f>
        <v>264</v>
      </c>
      <c r="X59" s="26">
        <f>SUM(V59:W59)</f>
        <v>444</v>
      </c>
      <c r="Y59" s="48">
        <v>54</v>
      </c>
      <c r="Z59" s="46">
        <v>33</v>
      </c>
      <c r="AA59" s="26">
        <f>SUM(Y59:Z59)</f>
        <v>87</v>
      </c>
      <c r="AB59" s="26">
        <f t="shared" ref="AB59:AC59" si="635">SUM(V59+Y59)</f>
        <v>234</v>
      </c>
      <c r="AC59" s="26">
        <f t="shared" si="635"/>
        <v>297</v>
      </c>
      <c r="AD59" s="27">
        <f>SUM(AB59:AC59)</f>
        <v>531</v>
      </c>
      <c r="AE59" s="28">
        <f>Juni!AK59</f>
        <v>31</v>
      </c>
      <c r="AF59" s="26">
        <f>Juni!AL59</f>
        <v>30</v>
      </c>
      <c r="AG59" s="26">
        <f>SUM(AE59:AF59)</f>
        <v>61</v>
      </c>
      <c r="AH59" s="25">
        <v>9</v>
      </c>
      <c r="AI59" s="25">
        <v>6</v>
      </c>
      <c r="AJ59" s="26">
        <f>SUM(AH59:AI59)</f>
        <v>15</v>
      </c>
      <c r="AK59" s="26">
        <f t="shared" ref="AK59:AL59" si="636">SUM(AE59+AH59)</f>
        <v>40</v>
      </c>
      <c r="AL59" s="26">
        <f t="shared" si="636"/>
        <v>36</v>
      </c>
      <c r="AM59" s="27">
        <f>SUM(AK59:AL59)</f>
        <v>76</v>
      </c>
      <c r="AN59" s="30">
        <f>Juni!AT59</f>
        <v>47</v>
      </c>
      <c r="AO59" s="26">
        <f>Juni!AU59</f>
        <v>71</v>
      </c>
      <c r="AP59" s="26">
        <f>SUM(AN59:AO59)</f>
        <v>118</v>
      </c>
      <c r="AQ59" s="25">
        <v>9</v>
      </c>
      <c r="AR59" s="25">
        <v>10</v>
      </c>
      <c r="AS59" s="26">
        <f>SUM(AQ59:AR59)</f>
        <v>19</v>
      </c>
      <c r="AT59" s="26">
        <f t="shared" ref="AT59:AU59" si="637">SUM(AN59+AQ59)</f>
        <v>56</v>
      </c>
      <c r="AU59" s="26">
        <f t="shared" si="637"/>
        <v>81</v>
      </c>
      <c r="AV59" s="27">
        <f>SUM(AT59:AU59)</f>
        <v>137</v>
      </c>
      <c r="AW59" s="28">
        <f>Juni!BC59</f>
        <v>30</v>
      </c>
      <c r="AX59" s="28">
        <f>Juni!BD59</f>
        <v>32</v>
      </c>
      <c r="AY59" s="26">
        <f>SUM(AW59:AX59)</f>
        <v>62</v>
      </c>
      <c r="AZ59" s="25">
        <v>4</v>
      </c>
      <c r="BA59" s="25">
        <v>4</v>
      </c>
      <c r="BB59" s="26">
        <f>SUM(AZ59:BA59)</f>
        <v>8</v>
      </c>
      <c r="BC59" s="26">
        <f t="shared" ref="BC59:BD59" si="638">SUM(AW59+AZ59)</f>
        <v>34</v>
      </c>
      <c r="BD59" s="26">
        <f t="shared" si="638"/>
        <v>36</v>
      </c>
      <c r="BE59" s="27">
        <f>SUM(BC59:BD59)</f>
        <v>70</v>
      </c>
      <c r="BF59" s="30">
        <f>Juni!BL59</f>
        <v>38</v>
      </c>
      <c r="BG59" s="26">
        <f>Juni!BM59</f>
        <v>74</v>
      </c>
      <c r="BH59" s="26">
        <f>SUM(BF59:BG59)</f>
        <v>112</v>
      </c>
      <c r="BI59" s="48">
        <v>4</v>
      </c>
      <c r="BJ59" s="46">
        <v>16</v>
      </c>
      <c r="BK59" s="26">
        <f>SUM(BI59:BJ59)</f>
        <v>20</v>
      </c>
      <c r="BL59" s="26">
        <f t="shared" ref="BL59:BM59" si="639">SUM(BF59+BI59)</f>
        <v>42</v>
      </c>
      <c r="BM59" s="26">
        <f t="shared" si="639"/>
        <v>90</v>
      </c>
      <c r="BN59" s="27">
        <f>SUM(BL59:BM59)</f>
        <v>132</v>
      </c>
      <c r="BO59" s="28">
        <f>Juni!BU59</f>
        <v>57</v>
      </c>
      <c r="BP59" s="28">
        <f>Juni!BV59</f>
        <v>51</v>
      </c>
      <c r="BQ59" s="26">
        <f>SUM(BO59:BP59)</f>
        <v>108</v>
      </c>
      <c r="BR59" s="26"/>
      <c r="BS59" s="26"/>
      <c r="BT59" s="26">
        <f>SUM(BR59:BS59)</f>
        <v>0</v>
      </c>
      <c r="BU59" s="26">
        <f t="shared" ref="BU59:BV59" si="640">SUM(BO59+BR59)</f>
        <v>57</v>
      </c>
      <c r="BV59" s="26">
        <f t="shared" si="640"/>
        <v>51</v>
      </c>
      <c r="BW59" s="27">
        <f>SUM(BU59:BV59)</f>
        <v>108</v>
      </c>
      <c r="BX59" s="30">
        <f>Juni!CD59</f>
        <v>445</v>
      </c>
      <c r="BY59" s="26">
        <f>Juni!CE59</f>
        <v>738</v>
      </c>
      <c r="BZ59" s="26">
        <f>SUM(BX59:BY59)</f>
        <v>1183</v>
      </c>
      <c r="CA59" s="25">
        <v>126</v>
      </c>
      <c r="CB59" s="25">
        <v>102</v>
      </c>
      <c r="CC59" s="26">
        <f>SUM(CA59:CB59)</f>
        <v>228</v>
      </c>
      <c r="CD59" s="26">
        <f t="shared" ref="CD59:CE59" si="641">SUM(BX59+CA59)</f>
        <v>571</v>
      </c>
      <c r="CE59" s="26">
        <f t="shared" si="641"/>
        <v>840</v>
      </c>
      <c r="CF59" s="27">
        <f>SUM(CD59:CE59)</f>
        <v>1411</v>
      </c>
      <c r="CG59" s="28">
        <f>Juni!CM59</f>
        <v>9</v>
      </c>
      <c r="CH59" s="28">
        <f>Juni!CN59</f>
        <v>21</v>
      </c>
      <c r="CI59" s="26">
        <f>SUM(CG59:CH59)</f>
        <v>30</v>
      </c>
      <c r="CJ59" s="25">
        <v>13</v>
      </c>
      <c r="CK59" s="25">
        <v>32</v>
      </c>
      <c r="CL59" s="26">
        <f>SUM(CJ59:CK59)</f>
        <v>45</v>
      </c>
      <c r="CM59" s="26">
        <f t="shared" ref="CM59:CN59" si="642">SUM(CG59+CJ59)</f>
        <v>22</v>
      </c>
      <c r="CN59" s="26">
        <f t="shared" si="642"/>
        <v>53</v>
      </c>
      <c r="CO59" s="27">
        <f>SUM(CM59:CN59)</f>
        <v>75</v>
      </c>
      <c r="CP59" s="31">
        <f ca="1">IFERROR(__xludf.DUMMYFUNCTION("importrange(""1DjzFX_5hpKQ32gDJ9cZkaQq64j_m636uVPTHxkMKqWg"",""LAP YANKES!CD59:CL78"")"),599)</f>
        <v>599</v>
      </c>
      <c r="CQ59" s="32">
        <f ca="1">IFERROR(__xludf.DUMMYFUNCTION("""COMPUTED_VALUE"""),1086)</f>
        <v>1086</v>
      </c>
      <c r="CR59" s="32">
        <f ca="1">IFERROR(__xludf.DUMMYFUNCTION("""COMPUTED_VALUE"""),1685)</f>
        <v>1685</v>
      </c>
      <c r="CS59" s="33">
        <f ca="1">IFERROR(__xludf.DUMMYFUNCTION("""COMPUTED_VALUE"""),64)</f>
        <v>64</v>
      </c>
      <c r="CT59" s="33">
        <f ca="1">IFERROR(__xludf.DUMMYFUNCTION("""COMPUTED_VALUE"""),116)</f>
        <v>116</v>
      </c>
      <c r="CU59" s="33">
        <f ca="1">IFERROR(__xludf.DUMMYFUNCTION("""COMPUTED_VALUE"""),180)</f>
        <v>180</v>
      </c>
      <c r="CV59" s="32">
        <f ca="1">IFERROR(__xludf.DUMMYFUNCTION("""COMPUTED_VALUE"""),663)</f>
        <v>663</v>
      </c>
      <c r="CW59" s="32">
        <f ca="1">IFERROR(__xludf.DUMMYFUNCTION("""COMPUTED_VALUE"""),1202)</f>
        <v>1202</v>
      </c>
      <c r="CX59" s="34">
        <f ca="1">IFERROR(__xludf.DUMMYFUNCTION("""COMPUTED_VALUE"""),1865)</f>
        <v>1865</v>
      </c>
      <c r="CY59" s="28">
        <f>Juni!DE59</f>
        <v>331</v>
      </c>
      <c r="CZ59" s="28">
        <f>Juni!DF59</f>
        <v>555</v>
      </c>
      <c r="DA59" s="26">
        <f>SUM(CY59:CZ59)</f>
        <v>886</v>
      </c>
      <c r="DB59" s="25">
        <v>11</v>
      </c>
      <c r="DC59" s="25">
        <v>40</v>
      </c>
      <c r="DD59" s="26">
        <f>SUM(DB59:DC59)</f>
        <v>51</v>
      </c>
      <c r="DE59" s="26">
        <f t="shared" ref="DE59:DF59" si="643">SUM(CY59+DB59)</f>
        <v>342</v>
      </c>
      <c r="DF59" s="26">
        <f t="shared" si="643"/>
        <v>595</v>
      </c>
      <c r="DG59" s="27">
        <f>SUM(DE59:DF59)</f>
        <v>937</v>
      </c>
      <c r="DH59" s="30">
        <f>Juni!DN59</f>
        <v>65</v>
      </c>
      <c r="DI59" s="26">
        <f>Juni!DO59</f>
        <v>59</v>
      </c>
      <c r="DJ59" s="26">
        <f>SUM(DH59:DI59)</f>
        <v>124</v>
      </c>
      <c r="DK59" s="117">
        <v>13</v>
      </c>
      <c r="DL59" s="118">
        <v>3</v>
      </c>
      <c r="DM59" s="26">
        <f>SUM(DK59:DL59)</f>
        <v>16</v>
      </c>
      <c r="DN59" s="26">
        <f t="shared" ref="DN59:DO59" si="644">SUM(DH59+DK59)</f>
        <v>78</v>
      </c>
      <c r="DO59" s="26">
        <f t="shared" si="644"/>
        <v>62</v>
      </c>
      <c r="DP59" s="27">
        <f>SUM(DN59:DO59)</f>
        <v>140</v>
      </c>
      <c r="DQ59" s="28">
        <f>Juni!DW59</f>
        <v>605</v>
      </c>
      <c r="DR59" s="26">
        <f>Juni!DX59</f>
        <v>906</v>
      </c>
      <c r="DS59" s="26">
        <f>SUM(DQ59:DR59)</f>
        <v>1511</v>
      </c>
      <c r="DT59" s="48">
        <v>142</v>
      </c>
      <c r="DU59" s="46">
        <v>164</v>
      </c>
      <c r="DV59" s="26">
        <f>SUM(DT59:DU59)</f>
        <v>306</v>
      </c>
      <c r="DW59" s="26">
        <f t="shared" ref="DW59:DX59" si="645">SUM(DQ59+DT59)</f>
        <v>747</v>
      </c>
      <c r="DX59" s="26">
        <f t="shared" si="645"/>
        <v>1070</v>
      </c>
      <c r="DY59" s="27">
        <f>SUM(DW59:DX59)</f>
        <v>1817</v>
      </c>
      <c r="DZ59" s="30">
        <f>Juni!EF59</f>
        <v>164</v>
      </c>
      <c r="EA59" s="26">
        <f>Juni!EG59</f>
        <v>233</v>
      </c>
      <c r="EB59" s="26">
        <f>SUM(DZ59:EA59)</f>
        <v>397</v>
      </c>
      <c r="EC59" s="25">
        <v>1</v>
      </c>
      <c r="ED59" s="25">
        <v>2</v>
      </c>
      <c r="EE59" s="26">
        <f>SUM(EC59:ED59)</f>
        <v>3</v>
      </c>
      <c r="EF59" s="26">
        <f t="shared" ref="EF59:EG59" si="646">SUM(DZ59+EC59)</f>
        <v>165</v>
      </c>
      <c r="EG59" s="26">
        <f t="shared" si="646"/>
        <v>235</v>
      </c>
      <c r="EH59" s="27">
        <f>SUM(EF59:EG59)</f>
        <v>400</v>
      </c>
      <c r="EI59" s="30">
        <f>Juni!EO59</f>
        <v>600</v>
      </c>
      <c r="EJ59" s="26">
        <f>Juni!EP59</f>
        <v>786</v>
      </c>
      <c r="EK59" s="26">
        <f>SUM(EI59:EJ59)</f>
        <v>1386</v>
      </c>
      <c r="EL59" s="25">
        <v>28</v>
      </c>
      <c r="EM59" s="25">
        <v>36</v>
      </c>
      <c r="EN59" s="26">
        <f>SUM(EL59:EM59)</f>
        <v>64</v>
      </c>
      <c r="EO59" s="26">
        <f t="shared" ref="EO59:EP59" si="647">SUM(EI59+EL59)</f>
        <v>628</v>
      </c>
      <c r="EP59" s="26">
        <f t="shared" si="647"/>
        <v>822</v>
      </c>
      <c r="EQ59" s="27">
        <f>SUM(EO59:EP59)</f>
        <v>1450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24">
        <f>Juni!J60</f>
        <v>0</v>
      </c>
      <c r="E60" s="25">
        <f>Juni!K60</f>
        <v>0</v>
      </c>
      <c r="F60" s="41"/>
      <c r="G60" s="41"/>
      <c r="H60" s="41"/>
      <c r="I60" s="41"/>
      <c r="J60" s="41"/>
      <c r="K60" s="41"/>
      <c r="L60" s="41"/>
      <c r="M60" s="28">
        <f>Juni!S60</f>
        <v>0</v>
      </c>
      <c r="N60" s="28">
        <f>Juni!T60</f>
        <v>0</v>
      </c>
      <c r="O60" s="41"/>
      <c r="P60" s="41"/>
      <c r="Q60" s="41"/>
      <c r="R60" s="41"/>
      <c r="S60" s="41"/>
      <c r="T60" s="41"/>
      <c r="U60" s="41"/>
      <c r="V60" s="28">
        <f>Juni!AB60</f>
        <v>0</v>
      </c>
      <c r="W60" s="28">
        <f>Juni!AC60</f>
        <v>0</v>
      </c>
      <c r="X60" s="41"/>
      <c r="Y60" s="41"/>
      <c r="Z60" s="41"/>
      <c r="AA60" s="41"/>
      <c r="AB60" s="41"/>
      <c r="AC60" s="41"/>
      <c r="AD60" s="41"/>
      <c r="AE60" s="28">
        <f>Juni!AK60</f>
        <v>0</v>
      </c>
      <c r="AF60" s="26">
        <f>Juni!AL60</f>
        <v>0</v>
      </c>
      <c r="AG60" s="41"/>
      <c r="AH60" s="41"/>
      <c r="AI60" s="41"/>
      <c r="AJ60" s="41"/>
      <c r="AK60" s="41"/>
      <c r="AL60" s="41"/>
      <c r="AM60" s="41"/>
      <c r="AN60" s="30">
        <f>Juni!AT60</f>
        <v>0</v>
      </c>
      <c r="AO60" s="26">
        <f>Juni!AU60</f>
        <v>0</v>
      </c>
      <c r="AP60" s="41"/>
      <c r="AQ60" s="41"/>
      <c r="AR60" s="41"/>
      <c r="AS60" s="41"/>
      <c r="AT60" s="41"/>
      <c r="AU60" s="41"/>
      <c r="AV60" s="41"/>
      <c r="AW60" s="28">
        <f>Juni!BC60</f>
        <v>0</v>
      </c>
      <c r="AX60" s="28">
        <f>Juni!BD60</f>
        <v>0</v>
      </c>
      <c r="AY60" s="41"/>
      <c r="AZ60" s="41"/>
      <c r="BA60" s="41"/>
      <c r="BB60" s="41"/>
      <c r="BC60" s="41"/>
      <c r="BD60" s="41"/>
      <c r="BE60" s="41"/>
      <c r="BF60" s="30">
        <f>Juni!BL60</f>
        <v>0</v>
      </c>
      <c r="BG60" s="26">
        <f>Juni!BM60</f>
        <v>0</v>
      </c>
      <c r="BH60" s="41"/>
      <c r="BI60" s="41"/>
      <c r="BJ60" s="41"/>
      <c r="BK60" s="41"/>
      <c r="BL60" s="41"/>
      <c r="BM60" s="41"/>
      <c r="BN60" s="41"/>
      <c r="BO60" s="28">
        <f>Juni!BU60</f>
        <v>0</v>
      </c>
      <c r="BP60" s="28">
        <f>Juni!BV60</f>
        <v>0</v>
      </c>
      <c r="BQ60" s="41"/>
      <c r="BR60" s="41"/>
      <c r="BS60" s="41"/>
      <c r="BT60" s="41"/>
      <c r="BU60" s="41"/>
      <c r="BV60" s="41"/>
      <c r="BW60" s="41"/>
      <c r="BX60" s="30">
        <f>Juni!CD60</f>
        <v>0</v>
      </c>
      <c r="BY60" s="26">
        <f>Juni!CE60</f>
        <v>0</v>
      </c>
      <c r="BZ60" s="41"/>
      <c r="CA60" s="41"/>
      <c r="CB60" s="41"/>
      <c r="CC60" s="41"/>
      <c r="CD60" s="41"/>
      <c r="CE60" s="41"/>
      <c r="CF60" s="41"/>
      <c r="CG60" s="28">
        <f>Juni!CM60</f>
        <v>0</v>
      </c>
      <c r="CH60" s="28">
        <f>Juni!CN60</f>
        <v>0</v>
      </c>
      <c r="CI60" s="41"/>
      <c r="CJ60" s="41"/>
      <c r="CK60" s="41"/>
      <c r="CL60" s="41"/>
      <c r="CM60" s="41"/>
      <c r="CN60" s="41"/>
      <c r="CO60" s="41"/>
      <c r="CP60" s="108"/>
      <c r="CQ60" s="108"/>
      <c r="CR60" s="108"/>
      <c r="CS60" s="108"/>
      <c r="CT60" s="108"/>
      <c r="CU60" s="108"/>
      <c r="CV60" s="108"/>
      <c r="CW60" s="108"/>
      <c r="CX60" s="108"/>
      <c r="CY60" s="28">
        <f>Juni!DE60</f>
        <v>0</v>
      </c>
      <c r="CZ60" s="28">
        <f>Juni!DF60</f>
        <v>0</v>
      </c>
      <c r="DA60" s="41"/>
      <c r="DB60" s="41"/>
      <c r="DC60" s="41"/>
      <c r="DD60" s="41"/>
      <c r="DE60" s="41"/>
      <c r="DF60" s="41"/>
      <c r="DG60" s="41"/>
      <c r="DH60" s="30">
        <f>Juni!DN60</f>
        <v>0</v>
      </c>
      <c r="DI60" s="26">
        <f>Juni!DO60</f>
        <v>0</v>
      </c>
      <c r="DJ60" s="41"/>
      <c r="DK60" s="41"/>
      <c r="DL60" s="41"/>
      <c r="DM60" s="41"/>
      <c r="DN60" s="41"/>
      <c r="DO60" s="41"/>
      <c r="DP60" s="41"/>
      <c r="DQ60" s="28">
        <f>Juni!DW60</f>
        <v>0</v>
      </c>
      <c r="DR60" s="26">
        <f>Juni!DX60</f>
        <v>0</v>
      </c>
      <c r="DS60" s="41"/>
      <c r="DT60" s="41"/>
      <c r="DU60" s="41"/>
      <c r="DV60" s="41"/>
      <c r="DW60" s="41"/>
      <c r="DX60" s="41"/>
      <c r="DY60" s="41"/>
      <c r="DZ60" s="30">
        <f>Juni!EF60</f>
        <v>0</v>
      </c>
      <c r="EA60" s="26">
        <f>Juni!EG60</f>
        <v>0</v>
      </c>
      <c r="EB60" s="41"/>
      <c r="EC60" s="41"/>
      <c r="ED60" s="41"/>
      <c r="EE60" s="41"/>
      <c r="EF60" s="41"/>
      <c r="EG60" s="41"/>
      <c r="EH60" s="41"/>
      <c r="EI60" s="30">
        <f>Juni!EO60</f>
        <v>0</v>
      </c>
      <c r="EJ60" s="26">
        <f>Juni!EP60</f>
        <v>0</v>
      </c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24">
        <f>Juni!J61</f>
        <v>23</v>
      </c>
      <c r="E61" s="25">
        <f>Juni!K61</f>
        <v>29</v>
      </c>
      <c r="F61" s="26">
        <f t="shared" ref="F61:F69" si="648">SUM(D61:E61)</f>
        <v>52</v>
      </c>
      <c r="G61" s="48">
        <v>1</v>
      </c>
      <c r="H61" s="46">
        <v>4</v>
      </c>
      <c r="I61" s="26">
        <f t="shared" ref="I61:I69" si="649">SUM(G61:H61)</f>
        <v>5</v>
      </c>
      <c r="J61" s="26">
        <f t="shared" ref="J61:K61" si="650">SUM(D61+G61)</f>
        <v>24</v>
      </c>
      <c r="K61" s="26">
        <f t="shared" si="650"/>
        <v>33</v>
      </c>
      <c r="L61" s="27">
        <f t="shared" ref="L61:L69" si="651">SUM(J61:K61)</f>
        <v>57</v>
      </c>
      <c r="M61" s="28">
        <f>Juni!S61</f>
        <v>11</v>
      </c>
      <c r="N61" s="28">
        <f>Juni!T61</f>
        <v>10</v>
      </c>
      <c r="O61" s="26">
        <f t="shared" ref="O61:O69" si="652">SUM(M61:N61)</f>
        <v>21</v>
      </c>
      <c r="P61" s="25">
        <v>0</v>
      </c>
      <c r="Q61" s="25">
        <v>1</v>
      </c>
      <c r="R61" s="26">
        <f t="shared" ref="R61:R69" si="653">SUM(P61:Q61)</f>
        <v>1</v>
      </c>
      <c r="S61" s="26">
        <f t="shared" ref="S61:T61" si="654">SUM(M61+P61)</f>
        <v>11</v>
      </c>
      <c r="T61" s="26">
        <f t="shared" si="654"/>
        <v>11</v>
      </c>
      <c r="U61" s="27">
        <f t="shared" ref="U61:U69" si="655">SUM(S61:T61)</f>
        <v>22</v>
      </c>
      <c r="V61" s="28">
        <f>Juni!AB61</f>
        <v>6</v>
      </c>
      <c r="W61" s="28">
        <f>Juni!AC61</f>
        <v>4</v>
      </c>
      <c r="X61" s="26">
        <f t="shared" ref="X61:X69" si="656">SUM(V61:W61)</f>
        <v>10</v>
      </c>
      <c r="Y61" s="48">
        <v>7</v>
      </c>
      <c r="Z61" s="46">
        <v>2</v>
      </c>
      <c r="AA61" s="26">
        <f t="shared" ref="AA61:AA69" si="657">SUM(Y61:Z61)</f>
        <v>9</v>
      </c>
      <c r="AB61" s="26">
        <f t="shared" ref="AB61:AC61" si="658">SUM(V61+Y61)</f>
        <v>13</v>
      </c>
      <c r="AC61" s="26">
        <f t="shared" si="658"/>
        <v>6</v>
      </c>
      <c r="AD61" s="27">
        <f t="shared" ref="AD61:AD69" si="659">SUM(AB61:AC61)</f>
        <v>19</v>
      </c>
      <c r="AE61" s="28">
        <f>Juni!AK61</f>
        <v>26</v>
      </c>
      <c r="AF61" s="26">
        <f>Juni!AL61</f>
        <v>27</v>
      </c>
      <c r="AG61" s="26">
        <f t="shared" ref="AG61:AG69" si="660">SUM(AE61:AF61)</f>
        <v>53</v>
      </c>
      <c r="AH61" s="25">
        <v>9</v>
      </c>
      <c r="AI61" s="25">
        <v>5</v>
      </c>
      <c r="AJ61" s="26">
        <f t="shared" ref="AJ61:AJ69" si="661">SUM(AH61:AI61)</f>
        <v>14</v>
      </c>
      <c r="AK61" s="26">
        <f t="shared" ref="AK61:AL61" si="662">SUM(AE61+AH61)</f>
        <v>35</v>
      </c>
      <c r="AL61" s="26">
        <f t="shared" si="662"/>
        <v>32</v>
      </c>
      <c r="AM61" s="27">
        <f t="shared" ref="AM61:AM69" si="663">SUM(AK61:AL61)</f>
        <v>67</v>
      </c>
      <c r="AN61" s="30">
        <f>Juni!AT61</f>
        <v>42</v>
      </c>
      <c r="AO61" s="26">
        <f>Juni!AU61</f>
        <v>36</v>
      </c>
      <c r="AP61" s="26">
        <f t="shared" ref="AP61:AP69" si="664">SUM(AN61:AO61)</f>
        <v>78</v>
      </c>
      <c r="AQ61" s="25">
        <v>7</v>
      </c>
      <c r="AR61" s="25">
        <v>6</v>
      </c>
      <c r="AS61" s="26">
        <f t="shared" ref="AS61:AS69" si="665">SUM(AQ61:AR61)</f>
        <v>13</v>
      </c>
      <c r="AT61" s="26">
        <f t="shared" ref="AT61:AU61" si="666">SUM(AN61+AQ61)</f>
        <v>49</v>
      </c>
      <c r="AU61" s="26">
        <f t="shared" si="666"/>
        <v>42</v>
      </c>
      <c r="AV61" s="27">
        <f t="shared" ref="AV61:AV69" si="667">SUM(AT61:AU61)</f>
        <v>91</v>
      </c>
      <c r="AW61" s="28">
        <f>Juni!BC61</f>
        <v>30</v>
      </c>
      <c r="AX61" s="28">
        <f>Juni!BD61</f>
        <v>32</v>
      </c>
      <c r="AY61" s="26">
        <f t="shared" ref="AY61:AY69" si="668">SUM(AW61:AX61)</f>
        <v>62</v>
      </c>
      <c r="AZ61" s="25">
        <v>4</v>
      </c>
      <c r="BA61" s="25">
        <v>4</v>
      </c>
      <c r="BB61" s="26">
        <f t="shared" ref="BB61:BB69" si="669">SUM(AZ61:BA61)</f>
        <v>8</v>
      </c>
      <c r="BC61" s="26">
        <f t="shared" ref="BC61:BD61" si="670">SUM(AW61+AZ61)</f>
        <v>34</v>
      </c>
      <c r="BD61" s="26">
        <f t="shared" si="670"/>
        <v>36</v>
      </c>
      <c r="BE61" s="27">
        <f t="shared" ref="BE61:BE69" si="671">SUM(BC61:BD61)</f>
        <v>70</v>
      </c>
      <c r="BF61" s="30">
        <f>Juni!BL61</f>
        <v>30</v>
      </c>
      <c r="BG61" s="26">
        <f>Juni!BM61</f>
        <v>18</v>
      </c>
      <c r="BH61" s="26">
        <f t="shared" ref="BH61:BH69" si="672">SUM(BF61:BG61)</f>
        <v>48</v>
      </c>
      <c r="BI61" s="48">
        <v>4</v>
      </c>
      <c r="BJ61" s="46">
        <v>8</v>
      </c>
      <c r="BK61" s="26">
        <f t="shared" ref="BK61:BK69" si="673">SUM(BI61:BJ61)</f>
        <v>12</v>
      </c>
      <c r="BL61" s="26">
        <f t="shared" ref="BL61:BM61" si="674">SUM(BF61+BI61)</f>
        <v>34</v>
      </c>
      <c r="BM61" s="26">
        <f t="shared" si="674"/>
        <v>26</v>
      </c>
      <c r="BN61" s="27">
        <f t="shared" ref="BN61:BN69" si="675">SUM(BL61:BM61)</f>
        <v>60</v>
      </c>
      <c r="BO61" s="28">
        <f>Juni!BU61</f>
        <v>14</v>
      </c>
      <c r="BP61" s="28">
        <f>Juni!BV61</f>
        <v>11</v>
      </c>
      <c r="BQ61" s="26">
        <f t="shared" ref="BQ61:BQ69" si="676">SUM(BO61:BP61)</f>
        <v>25</v>
      </c>
      <c r="BR61" s="26"/>
      <c r="BS61" s="26"/>
      <c r="BT61" s="26">
        <f t="shared" ref="BT61:BT69" si="677">SUM(BR61:BS61)</f>
        <v>0</v>
      </c>
      <c r="BU61" s="26">
        <f t="shared" ref="BU61:BV61" si="678">SUM(BO61+BR61)</f>
        <v>14</v>
      </c>
      <c r="BV61" s="26">
        <f t="shared" si="678"/>
        <v>11</v>
      </c>
      <c r="BW61" s="27">
        <f t="shared" ref="BW61:BW69" si="679">SUM(BU61:BV61)</f>
        <v>25</v>
      </c>
      <c r="BX61" s="30">
        <f>Juni!CD61</f>
        <v>4</v>
      </c>
      <c r="BY61" s="26">
        <f>Juni!CE61</f>
        <v>7</v>
      </c>
      <c r="BZ61" s="26">
        <f t="shared" ref="BZ61:BZ69" si="680">SUM(BX61:BY61)</f>
        <v>11</v>
      </c>
      <c r="CA61" s="25">
        <v>1</v>
      </c>
      <c r="CB61" s="25">
        <v>1</v>
      </c>
      <c r="CC61" s="26">
        <f t="shared" ref="CC61:CC69" si="681">SUM(CA61:CB61)</f>
        <v>2</v>
      </c>
      <c r="CD61" s="26">
        <f t="shared" ref="CD61:CE61" si="682">SUM(BX61+CA61)</f>
        <v>5</v>
      </c>
      <c r="CE61" s="26">
        <f t="shared" si="682"/>
        <v>8</v>
      </c>
      <c r="CF61" s="27">
        <f t="shared" ref="CF61:CF69" si="683">SUM(CD61:CE61)</f>
        <v>13</v>
      </c>
      <c r="CG61" s="28">
        <f>Juni!CM61</f>
        <v>15</v>
      </c>
      <c r="CH61" s="28">
        <f>Juni!CN61</f>
        <v>24</v>
      </c>
      <c r="CI61" s="26">
        <f t="shared" ref="CI61:CI69" si="684">SUM(CG61:CH61)</f>
        <v>39</v>
      </c>
      <c r="CJ61" s="25">
        <v>2</v>
      </c>
      <c r="CK61" s="25">
        <v>5</v>
      </c>
      <c r="CL61" s="26">
        <f t="shared" ref="CL61:CL69" si="685">SUM(CJ61:CK61)</f>
        <v>7</v>
      </c>
      <c r="CM61" s="26">
        <f t="shared" ref="CM61:CN61" si="686">SUM(CG61+CJ61)</f>
        <v>17</v>
      </c>
      <c r="CN61" s="26">
        <f t="shared" si="686"/>
        <v>29</v>
      </c>
      <c r="CO61" s="27">
        <f t="shared" ref="CO61:CO69" si="687">SUM(CM61:CN61)</f>
        <v>46</v>
      </c>
      <c r="CP61" s="31">
        <f ca="1">IFERROR(__xludf.DUMMYFUNCTION("""COMPUTED_VALUE"""),58)</f>
        <v>58</v>
      </c>
      <c r="CQ61" s="32">
        <f ca="1">IFERROR(__xludf.DUMMYFUNCTION("""COMPUTED_VALUE"""),57)</f>
        <v>57</v>
      </c>
      <c r="CR61" s="32">
        <f ca="1">IFERROR(__xludf.DUMMYFUNCTION("""COMPUTED_VALUE"""),115)</f>
        <v>115</v>
      </c>
      <c r="CS61" s="33">
        <f ca="1">IFERROR(__xludf.DUMMYFUNCTION("""COMPUTED_VALUE"""),8)</f>
        <v>8</v>
      </c>
      <c r="CT61" s="33">
        <f ca="1">IFERROR(__xludf.DUMMYFUNCTION("""COMPUTED_VALUE"""),6)</f>
        <v>6</v>
      </c>
      <c r="CU61" s="33">
        <f ca="1">IFERROR(__xludf.DUMMYFUNCTION("""COMPUTED_VALUE"""),14)</f>
        <v>14</v>
      </c>
      <c r="CV61" s="32">
        <f ca="1">IFERROR(__xludf.DUMMYFUNCTION("""COMPUTED_VALUE"""),66)</f>
        <v>66</v>
      </c>
      <c r="CW61" s="32">
        <f ca="1">IFERROR(__xludf.DUMMYFUNCTION("""COMPUTED_VALUE"""),63)</f>
        <v>63</v>
      </c>
      <c r="CX61" s="34">
        <f ca="1">IFERROR(__xludf.DUMMYFUNCTION("""COMPUTED_VALUE"""),129)</f>
        <v>129</v>
      </c>
      <c r="CY61" s="28">
        <f>Juni!DE61</f>
        <v>12</v>
      </c>
      <c r="CZ61" s="28">
        <f>Juni!DF61</f>
        <v>12</v>
      </c>
      <c r="DA61" s="26">
        <f t="shared" ref="DA61:DA69" si="688">SUM(CY61:CZ61)</f>
        <v>24</v>
      </c>
      <c r="DB61" s="25">
        <v>2</v>
      </c>
      <c r="DC61" s="25">
        <v>1</v>
      </c>
      <c r="DD61" s="26">
        <f t="shared" ref="DD61:DD69" si="689">SUM(DB61:DC61)</f>
        <v>3</v>
      </c>
      <c r="DE61" s="26">
        <f t="shared" ref="DE61:DF61" si="690">SUM(CY61+DB61)</f>
        <v>14</v>
      </c>
      <c r="DF61" s="26">
        <f t="shared" si="690"/>
        <v>13</v>
      </c>
      <c r="DG61" s="27">
        <f t="shared" ref="DG61:DG69" si="691">SUM(DE61:DF61)</f>
        <v>27</v>
      </c>
      <c r="DH61" s="30">
        <f>Juni!DN61</f>
        <v>11</v>
      </c>
      <c r="DI61" s="26">
        <f>Juni!DO61</f>
        <v>32</v>
      </c>
      <c r="DJ61" s="26">
        <f t="shared" ref="DJ61:DJ69" si="692">SUM(DH61:DI61)</f>
        <v>43</v>
      </c>
      <c r="DK61" s="26"/>
      <c r="DL61" s="26"/>
      <c r="DM61" s="26">
        <f t="shared" ref="DM61:DM69" si="693">SUM(DK61:DL61)</f>
        <v>0</v>
      </c>
      <c r="DN61" s="26">
        <f t="shared" ref="DN61:DO61" si="694">SUM(DH61+DK61)</f>
        <v>11</v>
      </c>
      <c r="DO61" s="26">
        <f t="shared" si="694"/>
        <v>32</v>
      </c>
      <c r="DP61" s="27">
        <f t="shared" ref="DP61:DP69" si="695">SUM(DN61:DO61)</f>
        <v>43</v>
      </c>
      <c r="DQ61" s="28">
        <f>Juni!DW61</f>
        <v>5</v>
      </c>
      <c r="DR61" s="26">
        <f>Juni!DX61</f>
        <v>9</v>
      </c>
      <c r="DS61" s="26">
        <f t="shared" ref="DS61:DS69" si="696">SUM(DQ61:DR61)</f>
        <v>14</v>
      </c>
      <c r="DT61" s="48">
        <v>0</v>
      </c>
      <c r="DU61" s="46">
        <v>2</v>
      </c>
      <c r="DV61" s="26">
        <f t="shared" ref="DV61:DV69" si="697">SUM(DT61:DU61)</f>
        <v>2</v>
      </c>
      <c r="DW61" s="26">
        <f t="shared" ref="DW61:DX61" si="698">SUM(DQ61+DT61)</f>
        <v>5</v>
      </c>
      <c r="DX61" s="26">
        <f t="shared" si="698"/>
        <v>11</v>
      </c>
      <c r="DY61" s="27">
        <f t="shared" ref="DY61:DY69" si="699">SUM(DW61:DX61)</f>
        <v>16</v>
      </c>
      <c r="DZ61" s="30">
        <f>Juni!EF61</f>
        <v>10</v>
      </c>
      <c r="EA61" s="26">
        <f>Juni!EG61</f>
        <v>10</v>
      </c>
      <c r="EB61" s="26">
        <f t="shared" ref="EB61:EB69" si="700">SUM(DZ61:EA61)</f>
        <v>20</v>
      </c>
      <c r="EC61" s="26"/>
      <c r="ED61" s="25">
        <v>1</v>
      </c>
      <c r="EE61" s="26">
        <f t="shared" ref="EE61:EE69" si="701">SUM(EC61:ED61)</f>
        <v>1</v>
      </c>
      <c r="EF61" s="26">
        <f t="shared" ref="EF61:EG61" si="702">SUM(DZ61+EC61)</f>
        <v>10</v>
      </c>
      <c r="EG61" s="26">
        <f t="shared" si="702"/>
        <v>11</v>
      </c>
      <c r="EH61" s="27">
        <f t="shared" ref="EH61:EH69" si="703">SUM(EF61:EG61)</f>
        <v>21</v>
      </c>
      <c r="EI61" s="30">
        <f>Juni!EO61</f>
        <v>18</v>
      </c>
      <c r="EJ61" s="26">
        <f>Juni!EP61</f>
        <v>20</v>
      </c>
      <c r="EK61" s="26">
        <f t="shared" ref="EK61:EK69" si="704">SUM(EI61:EJ61)</f>
        <v>38</v>
      </c>
      <c r="EL61" s="25">
        <v>0</v>
      </c>
      <c r="EM61" s="25">
        <v>6</v>
      </c>
      <c r="EN61" s="26">
        <f t="shared" ref="EN61:EN69" si="705">SUM(EL61:EM61)</f>
        <v>6</v>
      </c>
      <c r="EO61" s="26">
        <f t="shared" ref="EO61:EP61" si="706">SUM(EI61+EL61)</f>
        <v>18</v>
      </c>
      <c r="EP61" s="26">
        <f t="shared" si="706"/>
        <v>26</v>
      </c>
      <c r="EQ61" s="27">
        <f t="shared" ref="EQ61:EQ69" si="707">SUM(EO61:EP61)</f>
        <v>44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24">
        <f>Juni!J62</f>
        <v>1</v>
      </c>
      <c r="E62" s="25">
        <f>Juni!K62</f>
        <v>1</v>
      </c>
      <c r="F62" s="26">
        <f t="shared" si="648"/>
        <v>2</v>
      </c>
      <c r="G62" s="68">
        <v>0</v>
      </c>
      <c r="H62" s="59">
        <v>0</v>
      </c>
      <c r="I62" s="26">
        <f t="shared" si="649"/>
        <v>0</v>
      </c>
      <c r="J62" s="26">
        <f t="shared" ref="J62:K62" si="708">SUM(D62+G62)</f>
        <v>1</v>
      </c>
      <c r="K62" s="26">
        <f t="shared" si="708"/>
        <v>1</v>
      </c>
      <c r="L62" s="27">
        <f t="shared" si="651"/>
        <v>2</v>
      </c>
      <c r="M62" s="28">
        <f>Juni!S62</f>
        <v>0</v>
      </c>
      <c r="N62" s="28">
        <f>Juni!T62</f>
        <v>0</v>
      </c>
      <c r="O62" s="26">
        <f t="shared" si="652"/>
        <v>0</v>
      </c>
      <c r="P62" s="25">
        <v>0</v>
      </c>
      <c r="Q62" s="26"/>
      <c r="R62" s="26">
        <f t="shared" si="653"/>
        <v>0</v>
      </c>
      <c r="S62" s="26">
        <f t="shared" ref="S62:T62" si="709">SUM(M62+P62)</f>
        <v>0</v>
      </c>
      <c r="T62" s="26">
        <f t="shared" si="709"/>
        <v>0</v>
      </c>
      <c r="U62" s="27">
        <f t="shared" si="655"/>
        <v>0</v>
      </c>
      <c r="V62" s="28">
        <f>Juni!AB62</f>
        <v>0</v>
      </c>
      <c r="W62" s="28">
        <f>Juni!AC62</f>
        <v>0</v>
      </c>
      <c r="X62" s="26">
        <f t="shared" si="656"/>
        <v>0</v>
      </c>
      <c r="Y62" s="26"/>
      <c r="Z62" s="26"/>
      <c r="AA62" s="26">
        <f t="shared" si="657"/>
        <v>0</v>
      </c>
      <c r="AB62" s="26">
        <f t="shared" ref="AB62:AC62" si="710">SUM(V62+Y62)</f>
        <v>0</v>
      </c>
      <c r="AC62" s="26">
        <f t="shared" si="710"/>
        <v>0</v>
      </c>
      <c r="AD62" s="27">
        <f t="shared" si="659"/>
        <v>0</v>
      </c>
      <c r="AE62" s="28">
        <f>Juni!AK62</f>
        <v>0</v>
      </c>
      <c r="AF62" s="26">
        <f>Juni!AL62</f>
        <v>0</v>
      </c>
      <c r="AG62" s="26">
        <f t="shared" si="660"/>
        <v>0</v>
      </c>
      <c r="AH62" s="25">
        <v>0</v>
      </c>
      <c r="AI62" s="25">
        <v>0</v>
      </c>
      <c r="AJ62" s="26">
        <f t="shared" si="661"/>
        <v>0</v>
      </c>
      <c r="AK62" s="26">
        <f t="shared" ref="AK62:AL62" si="711">SUM(AE62+AH62)</f>
        <v>0</v>
      </c>
      <c r="AL62" s="26">
        <f t="shared" si="711"/>
        <v>0</v>
      </c>
      <c r="AM62" s="27">
        <f t="shared" si="663"/>
        <v>0</v>
      </c>
      <c r="AN62" s="30">
        <f>Juni!AT62</f>
        <v>0</v>
      </c>
      <c r="AO62" s="26">
        <f>Juni!AU62</f>
        <v>0</v>
      </c>
      <c r="AP62" s="26">
        <f t="shared" si="664"/>
        <v>0</v>
      </c>
      <c r="AQ62" s="25">
        <v>0</v>
      </c>
      <c r="AR62" s="25">
        <v>0</v>
      </c>
      <c r="AS62" s="26">
        <f t="shared" si="665"/>
        <v>0</v>
      </c>
      <c r="AT62" s="26">
        <f t="shared" ref="AT62:AU62" si="712">SUM(AN62+AQ62)</f>
        <v>0</v>
      </c>
      <c r="AU62" s="26">
        <f t="shared" si="712"/>
        <v>0</v>
      </c>
      <c r="AV62" s="27">
        <f t="shared" si="667"/>
        <v>0</v>
      </c>
      <c r="AW62" s="28">
        <f>Juni!BC62</f>
        <v>0</v>
      </c>
      <c r="AX62" s="28">
        <f>Juni!BD62</f>
        <v>0</v>
      </c>
      <c r="AY62" s="26">
        <f t="shared" si="668"/>
        <v>0</v>
      </c>
      <c r="AZ62" s="25">
        <v>0</v>
      </c>
      <c r="BA62" s="25">
        <v>0</v>
      </c>
      <c r="BB62" s="26">
        <f t="shared" si="669"/>
        <v>0</v>
      </c>
      <c r="BC62" s="26">
        <f t="shared" ref="BC62:BD62" si="713">SUM(AW62+AZ62)</f>
        <v>0</v>
      </c>
      <c r="BD62" s="26">
        <f t="shared" si="713"/>
        <v>0</v>
      </c>
      <c r="BE62" s="27">
        <f t="shared" si="671"/>
        <v>0</v>
      </c>
      <c r="BF62" s="30">
        <f>Juni!BL62</f>
        <v>0</v>
      </c>
      <c r="BG62" s="26">
        <f>Juni!BM62</f>
        <v>0</v>
      </c>
      <c r="BH62" s="26">
        <f t="shared" si="672"/>
        <v>0</v>
      </c>
      <c r="BI62" s="48">
        <v>0</v>
      </c>
      <c r="BJ62" s="46">
        <v>0</v>
      </c>
      <c r="BK62" s="26">
        <f t="shared" si="673"/>
        <v>0</v>
      </c>
      <c r="BL62" s="26">
        <f t="shared" ref="BL62:BM62" si="714">SUM(BF62+BI62)</f>
        <v>0</v>
      </c>
      <c r="BM62" s="26">
        <f t="shared" si="714"/>
        <v>0</v>
      </c>
      <c r="BN62" s="27">
        <f t="shared" si="675"/>
        <v>0</v>
      </c>
      <c r="BO62" s="28">
        <f>Juni!BU62</f>
        <v>0</v>
      </c>
      <c r="BP62" s="28">
        <f>Juni!BV62</f>
        <v>0</v>
      </c>
      <c r="BQ62" s="26">
        <f t="shared" si="676"/>
        <v>0</v>
      </c>
      <c r="BR62" s="26"/>
      <c r="BS62" s="26"/>
      <c r="BT62" s="26">
        <f t="shared" si="677"/>
        <v>0</v>
      </c>
      <c r="BU62" s="26">
        <f t="shared" ref="BU62:BV62" si="715">SUM(BO62+BR62)</f>
        <v>0</v>
      </c>
      <c r="BV62" s="26">
        <f t="shared" si="715"/>
        <v>0</v>
      </c>
      <c r="BW62" s="27">
        <f t="shared" si="679"/>
        <v>0</v>
      </c>
      <c r="BX62" s="30">
        <f>Juni!CD62</f>
        <v>0</v>
      </c>
      <c r="BY62" s="26">
        <f>Juni!CE62</f>
        <v>0</v>
      </c>
      <c r="BZ62" s="26">
        <f t="shared" si="680"/>
        <v>0</v>
      </c>
      <c r="CA62" s="26"/>
      <c r="CB62" s="26"/>
      <c r="CC62" s="26">
        <f t="shared" si="681"/>
        <v>0</v>
      </c>
      <c r="CD62" s="26">
        <f t="shared" ref="CD62:CE62" si="716">SUM(BX62+CA62)</f>
        <v>0</v>
      </c>
      <c r="CE62" s="26">
        <f t="shared" si="716"/>
        <v>0</v>
      </c>
      <c r="CF62" s="27">
        <f t="shared" si="683"/>
        <v>0</v>
      </c>
      <c r="CG62" s="28">
        <f>Juni!CM62</f>
        <v>0</v>
      </c>
      <c r="CH62" s="28">
        <f>Juni!CN62</f>
        <v>0</v>
      </c>
      <c r="CI62" s="26">
        <f t="shared" si="684"/>
        <v>0</v>
      </c>
      <c r="CJ62" s="25">
        <v>0</v>
      </c>
      <c r="CK62" s="25">
        <v>0</v>
      </c>
      <c r="CL62" s="26">
        <f t="shared" si="685"/>
        <v>0</v>
      </c>
      <c r="CM62" s="26">
        <f t="shared" ref="CM62:CN62" si="717">SUM(CG62+CJ62)</f>
        <v>0</v>
      </c>
      <c r="CN62" s="26">
        <f t="shared" si="717"/>
        <v>0</v>
      </c>
      <c r="CO62" s="27">
        <f t="shared" si="687"/>
        <v>0</v>
      </c>
      <c r="CP62" s="31">
        <f ca="1">IFERROR(__xludf.DUMMYFUNCTION("""COMPUTED_VALUE"""),0)</f>
        <v>0</v>
      </c>
      <c r="CQ62" s="32">
        <f ca="1">IFERROR(__xludf.DUMMYFUNCTION("""COMPUTED_VALUE"""),0)</f>
        <v>0</v>
      </c>
      <c r="CR62" s="32">
        <f ca="1">IFERROR(__xludf.DUMMYFUNCTION("""COMPUTED_VALUE"""),0)</f>
        <v>0</v>
      </c>
      <c r="CS62" s="33">
        <f ca="1">IFERROR(__xludf.DUMMYFUNCTION("""COMPUTED_VALUE"""),0)</f>
        <v>0</v>
      </c>
      <c r="CT62" s="33">
        <f ca="1">IFERROR(__xludf.DUMMYFUNCTION("""COMPUTED_VALUE"""),0)</f>
        <v>0</v>
      </c>
      <c r="CU62" s="33">
        <f ca="1">IFERROR(__xludf.DUMMYFUNCTION("""COMPUTED_VALUE"""),0)</f>
        <v>0</v>
      </c>
      <c r="CV62" s="32">
        <f ca="1">IFERROR(__xludf.DUMMYFUNCTION("""COMPUTED_VALUE"""),0)</f>
        <v>0</v>
      </c>
      <c r="CW62" s="32">
        <f ca="1">IFERROR(__xludf.DUMMYFUNCTION("""COMPUTED_VALUE"""),0)</f>
        <v>0</v>
      </c>
      <c r="CX62" s="34">
        <f ca="1">IFERROR(__xludf.DUMMYFUNCTION("""COMPUTED_VALUE"""),0)</f>
        <v>0</v>
      </c>
      <c r="CY62" s="28">
        <f>Juni!DE62</f>
        <v>0</v>
      </c>
      <c r="CZ62" s="28">
        <f>Juni!DF62</f>
        <v>0</v>
      </c>
      <c r="DA62" s="26">
        <f t="shared" si="688"/>
        <v>0</v>
      </c>
      <c r="DB62" s="25">
        <v>0</v>
      </c>
      <c r="DC62" s="25">
        <v>0</v>
      </c>
      <c r="DD62" s="26">
        <f t="shared" si="689"/>
        <v>0</v>
      </c>
      <c r="DE62" s="26">
        <f t="shared" ref="DE62:DF62" si="718">SUM(CY62+DB62)</f>
        <v>0</v>
      </c>
      <c r="DF62" s="26">
        <f t="shared" si="718"/>
        <v>0</v>
      </c>
      <c r="DG62" s="27">
        <f t="shared" si="691"/>
        <v>0</v>
      </c>
      <c r="DH62" s="30">
        <f>Juni!DN62</f>
        <v>2</v>
      </c>
      <c r="DI62" s="26">
        <f>Juni!DO62</f>
        <v>0</v>
      </c>
      <c r="DJ62" s="26">
        <f t="shared" si="692"/>
        <v>2</v>
      </c>
      <c r="DK62" s="26"/>
      <c r="DL62" s="26"/>
      <c r="DM62" s="26">
        <f t="shared" si="693"/>
        <v>0</v>
      </c>
      <c r="DN62" s="26">
        <f t="shared" ref="DN62:DO62" si="719">SUM(DH62+DK62)</f>
        <v>2</v>
      </c>
      <c r="DO62" s="26">
        <f t="shared" si="719"/>
        <v>0</v>
      </c>
      <c r="DP62" s="27">
        <f t="shared" si="695"/>
        <v>2</v>
      </c>
      <c r="DQ62" s="28">
        <f>Juni!DW62</f>
        <v>0</v>
      </c>
      <c r="DR62" s="26">
        <f>Juni!DX62</f>
        <v>0</v>
      </c>
      <c r="DS62" s="26">
        <f t="shared" si="696"/>
        <v>0</v>
      </c>
      <c r="DT62" s="68">
        <v>0</v>
      </c>
      <c r="DU62" s="59">
        <v>0</v>
      </c>
      <c r="DV62" s="26">
        <f t="shared" si="697"/>
        <v>0</v>
      </c>
      <c r="DW62" s="26">
        <f t="shared" ref="DW62:DX62" si="720">SUM(DQ62+DT62)</f>
        <v>0</v>
      </c>
      <c r="DX62" s="26">
        <f t="shared" si="720"/>
        <v>0</v>
      </c>
      <c r="DY62" s="27">
        <f t="shared" si="699"/>
        <v>0</v>
      </c>
      <c r="DZ62" s="30">
        <f>Juni!EF62</f>
        <v>0</v>
      </c>
      <c r="EA62" s="26">
        <f>Juni!EG62</f>
        <v>0</v>
      </c>
      <c r="EB62" s="26">
        <f t="shared" si="700"/>
        <v>0</v>
      </c>
      <c r="EC62" s="26"/>
      <c r="ED62" s="26"/>
      <c r="EE62" s="26">
        <f t="shared" si="701"/>
        <v>0</v>
      </c>
      <c r="EF62" s="26">
        <f t="shared" ref="EF62:EG62" si="721">SUM(DZ62+EC62)</f>
        <v>0</v>
      </c>
      <c r="EG62" s="26">
        <f t="shared" si="721"/>
        <v>0</v>
      </c>
      <c r="EH62" s="27">
        <f t="shared" si="703"/>
        <v>0</v>
      </c>
      <c r="EI62" s="30">
        <f>Juni!EO62</f>
        <v>0</v>
      </c>
      <c r="EJ62" s="26">
        <f>Juni!EP62</f>
        <v>0</v>
      </c>
      <c r="EK62" s="26">
        <f t="shared" si="704"/>
        <v>0</v>
      </c>
      <c r="EL62" s="26"/>
      <c r="EM62" s="26"/>
      <c r="EN62" s="26">
        <f t="shared" si="705"/>
        <v>0</v>
      </c>
      <c r="EO62" s="26">
        <f t="shared" ref="EO62:EP62" si="722">SUM(EI62+EL62)</f>
        <v>0</v>
      </c>
      <c r="EP62" s="26">
        <f t="shared" si="722"/>
        <v>0</v>
      </c>
      <c r="EQ62" s="27">
        <f t="shared" si="707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24">
        <f>Juni!J63</f>
        <v>0</v>
      </c>
      <c r="E63" s="25">
        <f>Juni!K63</f>
        <v>0</v>
      </c>
      <c r="F63" s="26">
        <f t="shared" si="648"/>
        <v>0</v>
      </c>
      <c r="G63" s="68">
        <v>0</v>
      </c>
      <c r="H63" s="59">
        <v>0</v>
      </c>
      <c r="I63" s="26">
        <f t="shared" si="649"/>
        <v>0</v>
      </c>
      <c r="J63" s="26">
        <f t="shared" ref="J63:K63" si="723">SUM(D63+G63)</f>
        <v>0</v>
      </c>
      <c r="K63" s="26">
        <f t="shared" si="723"/>
        <v>0</v>
      </c>
      <c r="L63" s="27">
        <f t="shared" si="651"/>
        <v>0</v>
      </c>
      <c r="M63" s="28">
        <f>Juni!S63</f>
        <v>0</v>
      </c>
      <c r="N63" s="28">
        <f>Juni!T63</f>
        <v>0</v>
      </c>
      <c r="O63" s="26">
        <f t="shared" si="652"/>
        <v>0</v>
      </c>
      <c r="P63" s="25">
        <v>0</v>
      </c>
      <c r="Q63" s="26"/>
      <c r="R63" s="26">
        <f t="shared" si="653"/>
        <v>0</v>
      </c>
      <c r="S63" s="26">
        <f t="shared" ref="S63:T63" si="724">SUM(M63+P63)</f>
        <v>0</v>
      </c>
      <c r="T63" s="26">
        <f t="shared" si="724"/>
        <v>0</v>
      </c>
      <c r="U63" s="27">
        <f t="shared" si="655"/>
        <v>0</v>
      </c>
      <c r="V63" s="28">
        <f>Juni!AB63</f>
        <v>0</v>
      </c>
      <c r="W63" s="28">
        <f>Juni!AC63</f>
        <v>0</v>
      </c>
      <c r="X63" s="26">
        <f t="shared" si="656"/>
        <v>0</v>
      </c>
      <c r="Y63" s="26"/>
      <c r="Z63" s="26"/>
      <c r="AA63" s="26">
        <f t="shared" si="657"/>
        <v>0</v>
      </c>
      <c r="AB63" s="26">
        <f t="shared" ref="AB63:AC63" si="725">SUM(V63+Y63)</f>
        <v>0</v>
      </c>
      <c r="AC63" s="26">
        <f t="shared" si="725"/>
        <v>0</v>
      </c>
      <c r="AD63" s="27">
        <f t="shared" si="659"/>
        <v>0</v>
      </c>
      <c r="AE63" s="28">
        <f>Juni!AK63</f>
        <v>0</v>
      </c>
      <c r="AF63" s="26">
        <f>Juni!AL63</f>
        <v>0</v>
      </c>
      <c r="AG63" s="26">
        <f t="shared" si="660"/>
        <v>0</v>
      </c>
      <c r="AH63" s="25">
        <v>0</v>
      </c>
      <c r="AI63" s="25">
        <v>0</v>
      </c>
      <c r="AJ63" s="26">
        <f t="shared" si="661"/>
        <v>0</v>
      </c>
      <c r="AK63" s="26">
        <f t="shared" ref="AK63:AL63" si="726">SUM(AE63+AH63)</f>
        <v>0</v>
      </c>
      <c r="AL63" s="26">
        <f t="shared" si="726"/>
        <v>0</v>
      </c>
      <c r="AM63" s="27">
        <f t="shared" si="663"/>
        <v>0</v>
      </c>
      <c r="AN63" s="30">
        <f>Juni!AT63</f>
        <v>0</v>
      </c>
      <c r="AO63" s="26">
        <f>Juni!AU63</f>
        <v>0</v>
      </c>
      <c r="AP63" s="26">
        <f t="shared" si="664"/>
        <v>0</v>
      </c>
      <c r="AQ63" s="25">
        <v>0</v>
      </c>
      <c r="AR63" s="25">
        <v>0</v>
      </c>
      <c r="AS63" s="26">
        <f t="shared" si="665"/>
        <v>0</v>
      </c>
      <c r="AT63" s="26">
        <f t="shared" ref="AT63:AU63" si="727">SUM(AN63+AQ63)</f>
        <v>0</v>
      </c>
      <c r="AU63" s="26">
        <f t="shared" si="727"/>
        <v>0</v>
      </c>
      <c r="AV63" s="27">
        <f t="shared" si="667"/>
        <v>0</v>
      </c>
      <c r="AW63" s="28">
        <f>Juni!BC63</f>
        <v>0</v>
      </c>
      <c r="AX63" s="28">
        <f>Juni!BD63</f>
        <v>0</v>
      </c>
      <c r="AY63" s="26">
        <f t="shared" si="668"/>
        <v>0</v>
      </c>
      <c r="AZ63" s="25">
        <v>0</v>
      </c>
      <c r="BA63" s="25">
        <v>0</v>
      </c>
      <c r="BB63" s="26">
        <f t="shared" si="669"/>
        <v>0</v>
      </c>
      <c r="BC63" s="26">
        <f t="shared" ref="BC63:BD63" si="728">SUM(AW63+AZ63)</f>
        <v>0</v>
      </c>
      <c r="BD63" s="26">
        <f t="shared" si="728"/>
        <v>0</v>
      </c>
      <c r="BE63" s="27">
        <f t="shared" si="671"/>
        <v>0</v>
      </c>
      <c r="BF63" s="30">
        <f>Juni!BL63</f>
        <v>0</v>
      </c>
      <c r="BG63" s="26">
        <f>Juni!BM63</f>
        <v>0</v>
      </c>
      <c r="BH63" s="26">
        <f t="shared" si="672"/>
        <v>0</v>
      </c>
      <c r="BI63" s="48">
        <v>0</v>
      </c>
      <c r="BJ63" s="46">
        <v>0</v>
      </c>
      <c r="BK63" s="26">
        <f t="shared" si="673"/>
        <v>0</v>
      </c>
      <c r="BL63" s="26">
        <f t="shared" ref="BL63:BM63" si="729">SUM(BF63+BI63)</f>
        <v>0</v>
      </c>
      <c r="BM63" s="26">
        <f t="shared" si="729"/>
        <v>0</v>
      </c>
      <c r="BN63" s="27">
        <f t="shared" si="675"/>
        <v>0</v>
      </c>
      <c r="BO63" s="28">
        <f>Juni!BU63</f>
        <v>18</v>
      </c>
      <c r="BP63" s="28">
        <f>Juni!BV63</f>
        <v>39</v>
      </c>
      <c r="BQ63" s="26">
        <f t="shared" si="676"/>
        <v>57</v>
      </c>
      <c r="BR63" s="26"/>
      <c r="BS63" s="26"/>
      <c r="BT63" s="26">
        <f t="shared" si="677"/>
        <v>0</v>
      </c>
      <c r="BU63" s="26">
        <f t="shared" ref="BU63:BV63" si="730">SUM(BO63+BR63)</f>
        <v>18</v>
      </c>
      <c r="BV63" s="26">
        <f t="shared" si="730"/>
        <v>39</v>
      </c>
      <c r="BW63" s="27">
        <f t="shared" si="679"/>
        <v>57</v>
      </c>
      <c r="BX63" s="30">
        <f>Juni!CD63</f>
        <v>272</v>
      </c>
      <c r="BY63" s="26">
        <f>Juni!CE63</f>
        <v>358</v>
      </c>
      <c r="BZ63" s="26">
        <f t="shared" si="680"/>
        <v>630</v>
      </c>
      <c r="CA63" s="25">
        <v>43</v>
      </c>
      <c r="CB63" s="25">
        <v>70</v>
      </c>
      <c r="CC63" s="26">
        <f t="shared" si="681"/>
        <v>113</v>
      </c>
      <c r="CD63" s="26">
        <f t="shared" ref="CD63:CE63" si="731">SUM(BX63+CA63)</f>
        <v>315</v>
      </c>
      <c r="CE63" s="26">
        <f t="shared" si="731"/>
        <v>428</v>
      </c>
      <c r="CF63" s="27">
        <f t="shared" si="683"/>
        <v>743</v>
      </c>
      <c r="CG63" s="28">
        <f>Juni!CM63</f>
        <v>0</v>
      </c>
      <c r="CH63" s="28">
        <f>Juni!CN63</f>
        <v>0</v>
      </c>
      <c r="CI63" s="26">
        <f t="shared" si="684"/>
        <v>0</v>
      </c>
      <c r="CJ63" s="25">
        <v>0</v>
      </c>
      <c r="CK63" s="25">
        <v>0</v>
      </c>
      <c r="CL63" s="26">
        <f t="shared" si="685"/>
        <v>0</v>
      </c>
      <c r="CM63" s="26">
        <f t="shared" ref="CM63:CN63" si="732">SUM(CG63+CJ63)</f>
        <v>0</v>
      </c>
      <c r="CN63" s="26">
        <f t="shared" si="732"/>
        <v>0</v>
      </c>
      <c r="CO63" s="27">
        <f t="shared" si="687"/>
        <v>0</v>
      </c>
      <c r="CP63" s="31">
        <f ca="1">IFERROR(__xludf.DUMMYFUNCTION("""COMPUTED_VALUE"""),0)</f>
        <v>0</v>
      </c>
      <c r="CQ63" s="32">
        <f ca="1">IFERROR(__xludf.DUMMYFUNCTION("""COMPUTED_VALUE"""),0)</f>
        <v>0</v>
      </c>
      <c r="CR63" s="32">
        <f ca="1">IFERROR(__xludf.DUMMYFUNCTION("""COMPUTED_VALUE"""),0)</f>
        <v>0</v>
      </c>
      <c r="CS63" s="33">
        <f ca="1">IFERROR(__xludf.DUMMYFUNCTION("""COMPUTED_VALUE"""),0)</f>
        <v>0</v>
      </c>
      <c r="CT63" s="33">
        <f ca="1">IFERROR(__xludf.DUMMYFUNCTION("""COMPUTED_VALUE"""),0)</f>
        <v>0</v>
      </c>
      <c r="CU63" s="33">
        <f ca="1">IFERROR(__xludf.DUMMYFUNCTION("""COMPUTED_VALUE"""),0)</f>
        <v>0</v>
      </c>
      <c r="CV63" s="32">
        <f ca="1">IFERROR(__xludf.DUMMYFUNCTION("""COMPUTED_VALUE"""),0)</f>
        <v>0</v>
      </c>
      <c r="CW63" s="32">
        <f ca="1">IFERROR(__xludf.DUMMYFUNCTION("""COMPUTED_VALUE"""),0)</f>
        <v>0</v>
      </c>
      <c r="CX63" s="34">
        <f ca="1">IFERROR(__xludf.DUMMYFUNCTION("""COMPUTED_VALUE"""),0)</f>
        <v>0</v>
      </c>
      <c r="CY63" s="28">
        <f>Juni!DE63</f>
        <v>0</v>
      </c>
      <c r="CZ63" s="28">
        <f>Juni!DF63</f>
        <v>0</v>
      </c>
      <c r="DA63" s="26">
        <f t="shared" si="688"/>
        <v>0</v>
      </c>
      <c r="DB63" s="25">
        <v>4</v>
      </c>
      <c r="DC63" s="25">
        <v>9</v>
      </c>
      <c r="DD63" s="26">
        <f t="shared" si="689"/>
        <v>13</v>
      </c>
      <c r="DE63" s="26">
        <f t="shared" ref="DE63:DF63" si="733">SUM(CY63+DB63)</f>
        <v>4</v>
      </c>
      <c r="DF63" s="26">
        <f t="shared" si="733"/>
        <v>9</v>
      </c>
      <c r="DG63" s="27">
        <f t="shared" si="691"/>
        <v>13</v>
      </c>
      <c r="DH63" s="30">
        <f>Juni!DN63</f>
        <v>0</v>
      </c>
      <c r="DI63" s="26">
        <f>Juni!DO63</f>
        <v>0</v>
      </c>
      <c r="DJ63" s="26">
        <f t="shared" si="692"/>
        <v>0</v>
      </c>
      <c r="DK63" s="26"/>
      <c r="DL63" s="26"/>
      <c r="DM63" s="26">
        <f t="shared" si="693"/>
        <v>0</v>
      </c>
      <c r="DN63" s="26">
        <f t="shared" ref="DN63:DO63" si="734">SUM(DH63+DK63)</f>
        <v>0</v>
      </c>
      <c r="DO63" s="26">
        <f t="shared" si="734"/>
        <v>0</v>
      </c>
      <c r="DP63" s="27">
        <f t="shared" si="695"/>
        <v>0</v>
      </c>
      <c r="DQ63" s="28">
        <f>Juni!DW63</f>
        <v>0</v>
      </c>
      <c r="DR63" s="26">
        <f>Juni!DX63</f>
        <v>0</v>
      </c>
      <c r="DS63" s="26">
        <f t="shared" si="696"/>
        <v>0</v>
      </c>
      <c r="DT63" s="68">
        <v>0</v>
      </c>
      <c r="DU63" s="59">
        <v>0</v>
      </c>
      <c r="DV63" s="26">
        <f t="shared" si="697"/>
        <v>0</v>
      </c>
      <c r="DW63" s="26">
        <f t="shared" ref="DW63:DX63" si="735">SUM(DQ63+DT63)</f>
        <v>0</v>
      </c>
      <c r="DX63" s="26">
        <f t="shared" si="735"/>
        <v>0</v>
      </c>
      <c r="DY63" s="27">
        <f t="shared" si="699"/>
        <v>0</v>
      </c>
      <c r="DZ63" s="30">
        <f>Juni!EF63</f>
        <v>0</v>
      </c>
      <c r="EA63" s="26">
        <f>Juni!EG63</f>
        <v>0</v>
      </c>
      <c r="EB63" s="26">
        <f t="shared" si="700"/>
        <v>0</v>
      </c>
      <c r="EC63" s="26"/>
      <c r="ED63" s="26"/>
      <c r="EE63" s="26">
        <f t="shared" si="701"/>
        <v>0</v>
      </c>
      <c r="EF63" s="26">
        <f t="shared" ref="EF63:EG63" si="736">SUM(DZ63+EC63)</f>
        <v>0</v>
      </c>
      <c r="EG63" s="26">
        <f t="shared" si="736"/>
        <v>0</v>
      </c>
      <c r="EH63" s="27">
        <f t="shared" si="703"/>
        <v>0</v>
      </c>
      <c r="EI63" s="30">
        <f>Juni!EO63</f>
        <v>0</v>
      </c>
      <c r="EJ63" s="26">
        <f>Juni!EP63</f>
        <v>0</v>
      </c>
      <c r="EK63" s="26">
        <f t="shared" si="704"/>
        <v>0</v>
      </c>
      <c r="EL63" s="26"/>
      <c r="EM63" s="26"/>
      <c r="EN63" s="26">
        <f t="shared" si="705"/>
        <v>0</v>
      </c>
      <c r="EO63" s="26">
        <f t="shared" ref="EO63:EP63" si="737">SUM(EI63+EL63)</f>
        <v>0</v>
      </c>
      <c r="EP63" s="26">
        <f t="shared" si="737"/>
        <v>0</v>
      </c>
      <c r="EQ63" s="27">
        <f t="shared" si="707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24">
        <f>Juni!J64</f>
        <v>1</v>
      </c>
      <c r="E64" s="25">
        <f>Juni!K64</f>
        <v>2</v>
      </c>
      <c r="F64" s="26">
        <f t="shared" si="648"/>
        <v>3</v>
      </c>
      <c r="G64" s="68">
        <v>1</v>
      </c>
      <c r="H64" s="59">
        <v>1</v>
      </c>
      <c r="I64" s="26">
        <f t="shared" si="649"/>
        <v>2</v>
      </c>
      <c r="J64" s="26">
        <f t="shared" ref="J64:K64" si="738">SUM(D64+G64)</f>
        <v>2</v>
      </c>
      <c r="K64" s="26">
        <f t="shared" si="738"/>
        <v>3</v>
      </c>
      <c r="L64" s="27">
        <f t="shared" si="651"/>
        <v>5</v>
      </c>
      <c r="M64" s="28">
        <f>Juni!S64</f>
        <v>0</v>
      </c>
      <c r="N64" s="28" t="e">
        <f>Juni!T64</f>
        <v>#VALUE!</v>
      </c>
      <c r="O64" s="26" t="e">
        <f t="shared" si="652"/>
        <v>#VALUE!</v>
      </c>
      <c r="P64" s="25">
        <v>0</v>
      </c>
      <c r="Q64" s="26"/>
      <c r="R64" s="26">
        <f t="shared" si="653"/>
        <v>0</v>
      </c>
      <c r="S64" s="26">
        <f t="shared" ref="S64:T64" si="739">SUM(M64+P64)</f>
        <v>0</v>
      </c>
      <c r="T64" s="26" t="e">
        <f t="shared" si="739"/>
        <v>#VALUE!</v>
      </c>
      <c r="U64" s="27" t="e">
        <f t="shared" si="655"/>
        <v>#VALUE!</v>
      </c>
      <c r="V64" s="28">
        <f>Juni!AB64</f>
        <v>0</v>
      </c>
      <c r="W64" s="28">
        <f>Juni!AC64</f>
        <v>0</v>
      </c>
      <c r="X64" s="26">
        <f t="shared" si="656"/>
        <v>0</v>
      </c>
      <c r="Y64" s="26"/>
      <c r="Z64" s="26"/>
      <c r="AA64" s="26">
        <f t="shared" si="657"/>
        <v>0</v>
      </c>
      <c r="AB64" s="26">
        <f t="shared" ref="AB64:AC64" si="740">SUM(V64+Y64)</f>
        <v>0</v>
      </c>
      <c r="AC64" s="26">
        <f t="shared" si="740"/>
        <v>0</v>
      </c>
      <c r="AD64" s="27">
        <f t="shared" si="659"/>
        <v>0</v>
      </c>
      <c r="AE64" s="28">
        <f>Juni!AK64</f>
        <v>5</v>
      </c>
      <c r="AF64" s="26">
        <f>Juni!AL64</f>
        <v>3</v>
      </c>
      <c r="AG64" s="26">
        <f t="shared" si="660"/>
        <v>8</v>
      </c>
      <c r="AH64" s="25">
        <v>0</v>
      </c>
      <c r="AI64" s="25">
        <v>1</v>
      </c>
      <c r="AJ64" s="26">
        <f t="shared" si="661"/>
        <v>1</v>
      </c>
      <c r="AK64" s="26">
        <f t="shared" ref="AK64:AL64" si="741">SUM(AE64+AH64)</f>
        <v>5</v>
      </c>
      <c r="AL64" s="26">
        <f t="shared" si="741"/>
        <v>4</v>
      </c>
      <c r="AM64" s="27">
        <f t="shared" si="663"/>
        <v>9</v>
      </c>
      <c r="AN64" s="30">
        <f>Juni!AT64</f>
        <v>5</v>
      </c>
      <c r="AO64" s="26">
        <f>Juni!AU64</f>
        <v>33</v>
      </c>
      <c r="AP64" s="26">
        <f t="shared" si="664"/>
        <v>38</v>
      </c>
      <c r="AQ64" s="25">
        <v>0</v>
      </c>
      <c r="AR64" s="25">
        <v>2</v>
      </c>
      <c r="AS64" s="26">
        <f t="shared" si="665"/>
        <v>2</v>
      </c>
      <c r="AT64" s="26">
        <f t="shared" ref="AT64:AU64" si="742">SUM(AN64+AQ64)</f>
        <v>5</v>
      </c>
      <c r="AU64" s="26">
        <f t="shared" si="742"/>
        <v>35</v>
      </c>
      <c r="AV64" s="27">
        <f t="shared" si="667"/>
        <v>40</v>
      </c>
      <c r="AW64" s="28">
        <f>Juni!BC64</f>
        <v>0</v>
      </c>
      <c r="AX64" s="28">
        <f>Juni!BD64</f>
        <v>0</v>
      </c>
      <c r="AY64" s="26">
        <f t="shared" si="668"/>
        <v>0</v>
      </c>
      <c r="AZ64" s="25">
        <v>0</v>
      </c>
      <c r="BA64" s="25">
        <v>0</v>
      </c>
      <c r="BB64" s="26">
        <f t="shared" si="669"/>
        <v>0</v>
      </c>
      <c r="BC64" s="26">
        <f t="shared" ref="BC64:BD64" si="743">SUM(AW64+AZ64)</f>
        <v>0</v>
      </c>
      <c r="BD64" s="26">
        <f t="shared" si="743"/>
        <v>0</v>
      </c>
      <c r="BE64" s="27">
        <f t="shared" si="671"/>
        <v>0</v>
      </c>
      <c r="BF64" s="30">
        <f>Juni!BL64</f>
        <v>8</v>
      </c>
      <c r="BG64" s="26">
        <f>Juni!BM64</f>
        <v>14</v>
      </c>
      <c r="BH64" s="26">
        <f t="shared" si="672"/>
        <v>22</v>
      </c>
      <c r="BI64" s="48">
        <v>0</v>
      </c>
      <c r="BJ64" s="46">
        <v>2</v>
      </c>
      <c r="BK64" s="26">
        <f t="shared" si="673"/>
        <v>2</v>
      </c>
      <c r="BL64" s="26">
        <f t="shared" ref="BL64:BM64" si="744">SUM(BF64+BI64)</f>
        <v>8</v>
      </c>
      <c r="BM64" s="26">
        <f t="shared" si="744"/>
        <v>16</v>
      </c>
      <c r="BN64" s="27">
        <f t="shared" si="675"/>
        <v>24</v>
      </c>
      <c r="BO64" s="28">
        <f>Juni!BU64</f>
        <v>4</v>
      </c>
      <c r="BP64" s="28">
        <f>Juni!BV64</f>
        <v>0</v>
      </c>
      <c r="BQ64" s="26">
        <f t="shared" si="676"/>
        <v>4</v>
      </c>
      <c r="BR64" s="26"/>
      <c r="BS64" s="26"/>
      <c r="BT64" s="26">
        <f t="shared" si="677"/>
        <v>0</v>
      </c>
      <c r="BU64" s="26">
        <f t="shared" ref="BU64:BV64" si="745">SUM(BO64+BR64)</f>
        <v>4</v>
      </c>
      <c r="BV64" s="26">
        <f t="shared" si="745"/>
        <v>0</v>
      </c>
      <c r="BW64" s="27">
        <f t="shared" si="679"/>
        <v>4</v>
      </c>
      <c r="BX64" s="30">
        <f>Juni!CD64</f>
        <v>4</v>
      </c>
      <c r="BY64" s="26">
        <f>Juni!CE64</f>
        <v>2</v>
      </c>
      <c r="BZ64" s="26">
        <f t="shared" si="680"/>
        <v>6</v>
      </c>
      <c r="CA64" s="25">
        <v>1</v>
      </c>
      <c r="CB64" s="26"/>
      <c r="CC64" s="26">
        <f t="shared" si="681"/>
        <v>1</v>
      </c>
      <c r="CD64" s="26">
        <f t="shared" ref="CD64:CE64" si="746">SUM(BX64+CA64)</f>
        <v>5</v>
      </c>
      <c r="CE64" s="26">
        <f t="shared" si="746"/>
        <v>2</v>
      </c>
      <c r="CF64" s="27">
        <f t="shared" si="683"/>
        <v>7</v>
      </c>
      <c r="CG64" s="28">
        <f>Juni!CM64</f>
        <v>0</v>
      </c>
      <c r="CH64" s="28">
        <f>Juni!CN64</f>
        <v>0</v>
      </c>
      <c r="CI64" s="26">
        <f t="shared" si="684"/>
        <v>0</v>
      </c>
      <c r="CJ64" s="25">
        <v>0</v>
      </c>
      <c r="CK64" s="25">
        <v>0</v>
      </c>
      <c r="CL64" s="26">
        <f t="shared" si="685"/>
        <v>0</v>
      </c>
      <c r="CM64" s="26">
        <f t="shared" ref="CM64:CN64" si="747">SUM(CG64+CJ64)</f>
        <v>0</v>
      </c>
      <c r="CN64" s="26">
        <f t="shared" si="747"/>
        <v>0</v>
      </c>
      <c r="CO64" s="27">
        <f t="shared" si="687"/>
        <v>0</v>
      </c>
      <c r="CP64" s="31">
        <f ca="1">IFERROR(__xludf.DUMMYFUNCTION("""COMPUTED_VALUE"""),5)</f>
        <v>5</v>
      </c>
      <c r="CQ64" s="32">
        <f ca="1">IFERROR(__xludf.DUMMYFUNCTION("""COMPUTED_VALUE"""),61)</f>
        <v>61</v>
      </c>
      <c r="CR64" s="32">
        <f ca="1">IFERROR(__xludf.DUMMYFUNCTION("""COMPUTED_VALUE"""),66)</f>
        <v>66</v>
      </c>
      <c r="CS64" s="33">
        <f ca="1">IFERROR(__xludf.DUMMYFUNCTION("""COMPUTED_VALUE"""),1)</f>
        <v>1</v>
      </c>
      <c r="CT64" s="33">
        <f ca="1">IFERROR(__xludf.DUMMYFUNCTION("""COMPUTED_VALUE"""),14)</f>
        <v>14</v>
      </c>
      <c r="CU64" s="33">
        <f ca="1">IFERROR(__xludf.DUMMYFUNCTION("""COMPUTED_VALUE"""),15)</f>
        <v>15</v>
      </c>
      <c r="CV64" s="32">
        <f ca="1">IFERROR(__xludf.DUMMYFUNCTION("""COMPUTED_VALUE"""),6)</f>
        <v>6</v>
      </c>
      <c r="CW64" s="32">
        <f ca="1">IFERROR(__xludf.DUMMYFUNCTION("""COMPUTED_VALUE"""),75)</f>
        <v>75</v>
      </c>
      <c r="CX64" s="34">
        <f ca="1">IFERROR(__xludf.DUMMYFUNCTION("""COMPUTED_VALUE"""),81)</f>
        <v>81</v>
      </c>
      <c r="CY64" s="28">
        <f>Juni!DE64</f>
        <v>1</v>
      </c>
      <c r="CZ64" s="28">
        <f>Juni!DF64</f>
        <v>6</v>
      </c>
      <c r="DA64" s="26">
        <f t="shared" si="688"/>
        <v>7</v>
      </c>
      <c r="DB64" s="25">
        <v>0</v>
      </c>
      <c r="DC64" s="25">
        <v>0</v>
      </c>
      <c r="DD64" s="26">
        <f t="shared" si="689"/>
        <v>0</v>
      </c>
      <c r="DE64" s="26">
        <f t="shared" ref="DE64:DF64" si="748">SUM(CY64+DB64)</f>
        <v>1</v>
      </c>
      <c r="DF64" s="26">
        <f t="shared" si="748"/>
        <v>6</v>
      </c>
      <c r="DG64" s="27">
        <f t="shared" si="691"/>
        <v>7</v>
      </c>
      <c r="DH64" s="30">
        <f>Juni!DN64</f>
        <v>53</v>
      </c>
      <c r="DI64" s="26">
        <f>Juni!DO64</f>
        <v>27</v>
      </c>
      <c r="DJ64" s="26">
        <f t="shared" si="692"/>
        <v>80</v>
      </c>
      <c r="DK64" s="25">
        <v>13</v>
      </c>
      <c r="DL64" s="117">
        <v>3</v>
      </c>
      <c r="DM64" s="26">
        <f t="shared" si="693"/>
        <v>16</v>
      </c>
      <c r="DN64" s="26">
        <f t="shared" ref="DN64:DO64" si="749">SUM(DH64+DK64)</f>
        <v>66</v>
      </c>
      <c r="DO64" s="26">
        <f t="shared" si="749"/>
        <v>30</v>
      </c>
      <c r="DP64" s="27">
        <f t="shared" si="695"/>
        <v>96</v>
      </c>
      <c r="DQ64" s="28">
        <f>Juni!DW64</f>
        <v>3</v>
      </c>
      <c r="DR64" s="26">
        <f>Juni!DX64</f>
        <v>1</v>
      </c>
      <c r="DS64" s="26">
        <f t="shared" si="696"/>
        <v>4</v>
      </c>
      <c r="DT64" s="68">
        <v>0</v>
      </c>
      <c r="DU64" s="59">
        <v>0</v>
      </c>
      <c r="DV64" s="26">
        <f t="shared" si="697"/>
        <v>0</v>
      </c>
      <c r="DW64" s="26">
        <f t="shared" ref="DW64:DX64" si="750">SUM(DQ64+DT64)</f>
        <v>3</v>
      </c>
      <c r="DX64" s="26">
        <f t="shared" si="750"/>
        <v>1</v>
      </c>
      <c r="DY64" s="27">
        <f t="shared" si="699"/>
        <v>4</v>
      </c>
      <c r="DZ64" s="30">
        <f>Juni!EF64</f>
        <v>8</v>
      </c>
      <c r="EA64" s="26">
        <f>Juni!EG64</f>
        <v>0</v>
      </c>
      <c r="EB64" s="26">
        <f t="shared" si="700"/>
        <v>8</v>
      </c>
      <c r="EC64" s="25">
        <v>1</v>
      </c>
      <c r="ED64" s="25">
        <v>1</v>
      </c>
      <c r="EE64" s="26">
        <f t="shared" si="701"/>
        <v>2</v>
      </c>
      <c r="EF64" s="26">
        <f t="shared" ref="EF64:EG64" si="751">SUM(DZ64+EC64)</f>
        <v>9</v>
      </c>
      <c r="EG64" s="26">
        <f t="shared" si="751"/>
        <v>1</v>
      </c>
      <c r="EH64" s="27">
        <f t="shared" si="703"/>
        <v>10</v>
      </c>
      <c r="EI64" s="30">
        <f>Juni!EO64</f>
        <v>0</v>
      </c>
      <c r="EJ64" s="26">
        <f>Juni!EP64</f>
        <v>1</v>
      </c>
      <c r="EK64" s="26">
        <f t="shared" si="704"/>
        <v>1</v>
      </c>
      <c r="EL64" s="26"/>
      <c r="EM64" s="26"/>
      <c r="EN64" s="26">
        <f t="shared" si="705"/>
        <v>0</v>
      </c>
      <c r="EO64" s="26">
        <f t="shared" ref="EO64:EP64" si="752">SUM(EI64+EL64)</f>
        <v>0</v>
      </c>
      <c r="EP64" s="26">
        <f t="shared" si="752"/>
        <v>1</v>
      </c>
      <c r="EQ64" s="27">
        <f t="shared" si="707"/>
        <v>1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24">
        <f>Juni!J65</f>
        <v>0</v>
      </c>
      <c r="E65" s="25">
        <f>Juni!K65</f>
        <v>2</v>
      </c>
      <c r="F65" s="26">
        <f t="shared" si="648"/>
        <v>2</v>
      </c>
      <c r="G65" s="92"/>
      <c r="H65" s="59">
        <v>1</v>
      </c>
      <c r="I65" s="26">
        <f t="shared" si="649"/>
        <v>1</v>
      </c>
      <c r="J65" s="26">
        <f t="shared" ref="J65:K65" si="753">SUM(D65+G65)</f>
        <v>0</v>
      </c>
      <c r="K65" s="26">
        <f t="shared" si="753"/>
        <v>3</v>
      </c>
      <c r="L65" s="27">
        <f t="shared" si="651"/>
        <v>3</v>
      </c>
      <c r="M65" s="28">
        <f>Juni!S65</f>
        <v>0</v>
      </c>
      <c r="N65" s="28">
        <f>Juni!T65</f>
        <v>0</v>
      </c>
      <c r="O65" s="26">
        <f t="shared" si="652"/>
        <v>0</v>
      </c>
      <c r="P65" s="25">
        <v>0</v>
      </c>
      <c r="Q65" s="26"/>
      <c r="R65" s="26">
        <f t="shared" si="653"/>
        <v>0</v>
      </c>
      <c r="S65" s="26">
        <f t="shared" ref="S65:T65" si="754">SUM(M65+P65)</f>
        <v>0</v>
      </c>
      <c r="T65" s="26">
        <f t="shared" si="754"/>
        <v>0</v>
      </c>
      <c r="U65" s="27">
        <f t="shared" si="655"/>
        <v>0</v>
      </c>
      <c r="V65" s="28">
        <f>Juni!AB65</f>
        <v>0</v>
      </c>
      <c r="W65" s="28">
        <f>Juni!AC65</f>
        <v>0</v>
      </c>
      <c r="X65" s="26">
        <f t="shared" si="656"/>
        <v>0</v>
      </c>
      <c r="Y65" s="26"/>
      <c r="Z65" s="26"/>
      <c r="AA65" s="26">
        <f t="shared" si="657"/>
        <v>0</v>
      </c>
      <c r="AB65" s="26">
        <f t="shared" ref="AB65:AC65" si="755">SUM(V65+Y65)</f>
        <v>0</v>
      </c>
      <c r="AC65" s="26">
        <f t="shared" si="755"/>
        <v>0</v>
      </c>
      <c r="AD65" s="27">
        <f t="shared" si="659"/>
        <v>0</v>
      </c>
      <c r="AE65" s="28">
        <f>Juni!AK65</f>
        <v>3</v>
      </c>
      <c r="AF65" s="26">
        <f>Juni!AL65</f>
        <v>2</v>
      </c>
      <c r="AG65" s="26">
        <f t="shared" si="660"/>
        <v>5</v>
      </c>
      <c r="AH65" s="25">
        <v>0</v>
      </c>
      <c r="AI65" s="25">
        <v>1</v>
      </c>
      <c r="AJ65" s="26">
        <f t="shared" si="661"/>
        <v>1</v>
      </c>
      <c r="AK65" s="26">
        <f t="shared" ref="AK65:AL65" si="756">SUM(AE65+AH65)</f>
        <v>3</v>
      </c>
      <c r="AL65" s="26">
        <f t="shared" si="756"/>
        <v>3</v>
      </c>
      <c r="AM65" s="27">
        <f t="shared" si="663"/>
        <v>6</v>
      </c>
      <c r="AN65" s="30">
        <f>Juni!AT65</f>
        <v>5</v>
      </c>
      <c r="AO65" s="26">
        <f>Juni!AU65</f>
        <v>33</v>
      </c>
      <c r="AP65" s="26">
        <f t="shared" si="664"/>
        <v>38</v>
      </c>
      <c r="AQ65" s="25">
        <v>0</v>
      </c>
      <c r="AR65" s="25">
        <v>2</v>
      </c>
      <c r="AS65" s="26">
        <f t="shared" si="665"/>
        <v>2</v>
      </c>
      <c r="AT65" s="26">
        <f t="shared" ref="AT65:AU65" si="757">SUM(AN65+AQ65)</f>
        <v>5</v>
      </c>
      <c r="AU65" s="26">
        <f t="shared" si="757"/>
        <v>35</v>
      </c>
      <c r="AV65" s="27">
        <f t="shared" si="667"/>
        <v>40</v>
      </c>
      <c r="AW65" s="28">
        <f>Juni!BC65</f>
        <v>0</v>
      </c>
      <c r="AX65" s="28">
        <f>Juni!BD65</f>
        <v>0</v>
      </c>
      <c r="AY65" s="26">
        <f t="shared" si="668"/>
        <v>0</v>
      </c>
      <c r="AZ65" s="25">
        <v>0</v>
      </c>
      <c r="BA65" s="25">
        <v>0</v>
      </c>
      <c r="BB65" s="26">
        <f t="shared" si="669"/>
        <v>0</v>
      </c>
      <c r="BC65" s="26">
        <f t="shared" ref="BC65:BD65" si="758">SUM(AW65+AZ65)</f>
        <v>0</v>
      </c>
      <c r="BD65" s="26">
        <f t="shared" si="758"/>
        <v>0</v>
      </c>
      <c r="BE65" s="27">
        <f t="shared" si="671"/>
        <v>0</v>
      </c>
      <c r="BF65" s="30">
        <f>Juni!BL65</f>
        <v>0</v>
      </c>
      <c r="BG65" s="26">
        <f>Juni!BM65</f>
        <v>14</v>
      </c>
      <c r="BH65" s="26">
        <f t="shared" si="672"/>
        <v>14</v>
      </c>
      <c r="BI65" s="26"/>
      <c r="BJ65" s="48">
        <v>2</v>
      </c>
      <c r="BK65" s="26">
        <f t="shared" si="673"/>
        <v>2</v>
      </c>
      <c r="BL65" s="26">
        <f t="shared" ref="BL65:BM65" si="759">SUM(BF65+BI65)</f>
        <v>0</v>
      </c>
      <c r="BM65" s="26">
        <f t="shared" si="759"/>
        <v>16</v>
      </c>
      <c r="BN65" s="27">
        <f t="shared" si="675"/>
        <v>16</v>
      </c>
      <c r="BO65" s="28">
        <f>Juni!BU65</f>
        <v>2</v>
      </c>
      <c r="BP65" s="28">
        <f>Juni!BV65</f>
        <v>0</v>
      </c>
      <c r="BQ65" s="26">
        <f t="shared" si="676"/>
        <v>2</v>
      </c>
      <c r="BR65" s="26"/>
      <c r="BS65" s="26"/>
      <c r="BT65" s="26">
        <f t="shared" si="677"/>
        <v>0</v>
      </c>
      <c r="BU65" s="26">
        <f t="shared" ref="BU65:BV65" si="760">SUM(BO65+BR65)</f>
        <v>2</v>
      </c>
      <c r="BV65" s="26">
        <f t="shared" si="760"/>
        <v>0</v>
      </c>
      <c r="BW65" s="27">
        <f t="shared" si="679"/>
        <v>2</v>
      </c>
      <c r="BX65" s="30">
        <f>Juni!CD65</f>
        <v>0</v>
      </c>
      <c r="BY65" s="26">
        <f>Juni!CE65</f>
        <v>2</v>
      </c>
      <c r="BZ65" s="26">
        <f t="shared" si="680"/>
        <v>2</v>
      </c>
      <c r="CA65" s="26"/>
      <c r="CB65" s="26"/>
      <c r="CC65" s="26">
        <f t="shared" si="681"/>
        <v>0</v>
      </c>
      <c r="CD65" s="26">
        <f t="shared" ref="CD65:CE65" si="761">SUM(BX65+CA65)</f>
        <v>0</v>
      </c>
      <c r="CE65" s="26">
        <f t="shared" si="761"/>
        <v>2</v>
      </c>
      <c r="CF65" s="27">
        <f t="shared" si="683"/>
        <v>2</v>
      </c>
      <c r="CG65" s="28">
        <f>Juni!CM65</f>
        <v>0</v>
      </c>
      <c r="CH65" s="28">
        <f>Juni!CN65</f>
        <v>0</v>
      </c>
      <c r="CI65" s="26">
        <f t="shared" si="684"/>
        <v>0</v>
      </c>
      <c r="CJ65" s="25">
        <v>0</v>
      </c>
      <c r="CK65" s="25">
        <v>0</v>
      </c>
      <c r="CL65" s="26">
        <f t="shared" si="685"/>
        <v>0</v>
      </c>
      <c r="CM65" s="26">
        <f t="shared" ref="CM65:CN65" si="762">SUM(CG65+CJ65)</f>
        <v>0</v>
      </c>
      <c r="CN65" s="26">
        <f t="shared" si="762"/>
        <v>0</v>
      </c>
      <c r="CO65" s="27">
        <f t="shared" si="687"/>
        <v>0</v>
      </c>
      <c r="CP65" s="31"/>
      <c r="CQ65" s="32">
        <f ca="1">IFERROR(__xludf.DUMMYFUNCTION("""COMPUTED_VALUE"""),61)</f>
        <v>61</v>
      </c>
      <c r="CR65" s="32">
        <f ca="1">IFERROR(__xludf.DUMMYFUNCTION("""COMPUTED_VALUE"""),61)</f>
        <v>61</v>
      </c>
      <c r="CS65" s="33"/>
      <c r="CT65" s="33">
        <f ca="1">IFERROR(__xludf.DUMMYFUNCTION("""COMPUTED_VALUE"""),14)</f>
        <v>14</v>
      </c>
      <c r="CU65" s="33">
        <f ca="1">IFERROR(__xludf.DUMMYFUNCTION("""COMPUTED_VALUE"""),14)</f>
        <v>14</v>
      </c>
      <c r="CV65" s="32"/>
      <c r="CW65" s="32">
        <f ca="1">IFERROR(__xludf.DUMMYFUNCTION("""COMPUTED_VALUE"""),75)</f>
        <v>75</v>
      </c>
      <c r="CX65" s="34">
        <f ca="1">IFERROR(__xludf.DUMMYFUNCTION("""COMPUTED_VALUE"""),75)</f>
        <v>75</v>
      </c>
      <c r="CY65" s="28">
        <f>Juni!DE65</f>
        <v>0</v>
      </c>
      <c r="CZ65" s="28">
        <f>Juni!DF65</f>
        <v>5</v>
      </c>
      <c r="DA65" s="26">
        <f t="shared" si="688"/>
        <v>5</v>
      </c>
      <c r="DB65" s="25">
        <v>0</v>
      </c>
      <c r="DC65" s="25">
        <v>11</v>
      </c>
      <c r="DD65" s="26">
        <f t="shared" si="689"/>
        <v>11</v>
      </c>
      <c r="DE65" s="26">
        <f t="shared" ref="DE65:DF65" si="763">SUM(CY65+DB65)</f>
        <v>0</v>
      </c>
      <c r="DF65" s="26">
        <f t="shared" si="763"/>
        <v>16</v>
      </c>
      <c r="DG65" s="27">
        <f t="shared" si="691"/>
        <v>16</v>
      </c>
      <c r="DH65" s="30">
        <f>Juni!DN65</f>
        <v>0</v>
      </c>
      <c r="DI65" s="26">
        <f>Juni!DO65</f>
        <v>27</v>
      </c>
      <c r="DJ65" s="26">
        <f t="shared" si="692"/>
        <v>27</v>
      </c>
      <c r="DK65" s="26"/>
      <c r="DL65" s="66">
        <v>3</v>
      </c>
      <c r="DM65" s="26">
        <f t="shared" si="693"/>
        <v>3</v>
      </c>
      <c r="DN65" s="26">
        <f t="shared" ref="DN65:DO65" si="764">SUM(DH65+DK65)</f>
        <v>0</v>
      </c>
      <c r="DO65" s="26">
        <f t="shared" si="764"/>
        <v>30</v>
      </c>
      <c r="DP65" s="27">
        <f t="shared" si="695"/>
        <v>30</v>
      </c>
      <c r="DQ65" s="28">
        <f>Juni!DW65</f>
        <v>0</v>
      </c>
      <c r="DR65" s="26">
        <f>Juni!DX65</f>
        <v>0</v>
      </c>
      <c r="DS65" s="26">
        <f t="shared" si="696"/>
        <v>0</v>
      </c>
      <c r="DT65" s="92"/>
      <c r="DU65" s="59">
        <v>0</v>
      </c>
      <c r="DV65" s="26">
        <f t="shared" si="697"/>
        <v>0</v>
      </c>
      <c r="DW65" s="26">
        <f t="shared" ref="DW65:DX65" si="765">SUM(DQ65+DT65)</f>
        <v>0</v>
      </c>
      <c r="DX65" s="26">
        <f t="shared" si="765"/>
        <v>0</v>
      </c>
      <c r="DY65" s="27">
        <f t="shared" si="699"/>
        <v>0</v>
      </c>
      <c r="DZ65" s="30">
        <f>Juni!EF65</f>
        <v>0</v>
      </c>
      <c r="EA65" s="26">
        <f>Juni!EG65</f>
        <v>0</v>
      </c>
      <c r="EB65" s="26">
        <f t="shared" si="700"/>
        <v>0</v>
      </c>
      <c r="EC65" s="26"/>
      <c r="ED65" s="25">
        <v>2</v>
      </c>
      <c r="EE65" s="26">
        <f t="shared" si="701"/>
        <v>2</v>
      </c>
      <c r="EF65" s="26">
        <f t="shared" ref="EF65:EG65" si="766">SUM(DZ65+EC65)</f>
        <v>0</v>
      </c>
      <c r="EG65" s="26">
        <f t="shared" si="766"/>
        <v>2</v>
      </c>
      <c r="EH65" s="27">
        <f t="shared" si="703"/>
        <v>2</v>
      </c>
      <c r="EI65" s="30">
        <f>Juni!EO65</f>
        <v>0</v>
      </c>
      <c r="EJ65" s="26">
        <f>Juni!EP65</f>
        <v>1</v>
      </c>
      <c r="EK65" s="26">
        <f t="shared" si="704"/>
        <v>1</v>
      </c>
      <c r="EL65" s="26"/>
      <c r="EM65" s="26"/>
      <c r="EN65" s="26">
        <f t="shared" si="705"/>
        <v>0</v>
      </c>
      <c r="EO65" s="26">
        <f t="shared" ref="EO65:EP65" si="767">SUM(EI65+EL65)</f>
        <v>0</v>
      </c>
      <c r="EP65" s="26">
        <f t="shared" si="767"/>
        <v>1</v>
      </c>
      <c r="EQ65" s="27">
        <f t="shared" si="707"/>
        <v>1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24">
        <f>Juni!J66</f>
        <v>0</v>
      </c>
      <c r="E66" s="25">
        <f>Juni!K66</f>
        <v>2</v>
      </c>
      <c r="F66" s="26">
        <f t="shared" si="648"/>
        <v>2</v>
      </c>
      <c r="G66" s="92"/>
      <c r="H66" s="59">
        <v>1</v>
      </c>
      <c r="I66" s="26">
        <f t="shared" si="649"/>
        <v>1</v>
      </c>
      <c r="J66" s="26">
        <f t="shared" ref="J66:K66" si="768">SUM(D66+G66)</f>
        <v>0</v>
      </c>
      <c r="K66" s="26">
        <f t="shared" si="768"/>
        <v>3</v>
      </c>
      <c r="L66" s="27">
        <f t="shared" si="651"/>
        <v>3</v>
      </c>
      <c r="M66" s="28">
        <f>Juni!S66</f>
        <v>0</v>
      </c>
      <c r="N66" s="28">
        <f>Juni!T66</f>
        <v>0</v>
      </c>
      <c r="O66" s="26">
        <f t="shared" si="652"/>
        <v>0</v>
      </c>
      <c r="P66" s="25">
        <v>0</v>
      </c>
      <c r="Q66" s="26"/>
      <c r="R66" s="26">
        <f t="shared" si="653"/>
        <v>0</v>
      </c>
      <c r="S66" s="26">
        <f t="shared" ref="S66:T66" si="769">SUM(M66+P66)</f>
        <v>0</v>
      </c>
      <c r="T66" s="26">
        <f t="shared" si="769"/>
        <v>0</v>
      </c>
      <c r="U66" s="27">
        <f t="shared" si="655"/>
        <v>0</v>
      </c>
      <c r="V66" s="28">
        <f>Juni!AB66</f>
        <v>0</v>
      </c>
      <c r="W66" s="28">
        <f>Juni!AC66</f>
        <v>0</v>
      </c>
      <c r="X66" s="26">
        <f t="shared" si="656"/>
        <v>0</v>
      </c>
      <c r="Y66" s="26"/>
      <c r="Z66" s="26"/>
      <c r="AA66" s="26">
        <f t="shared" si="657"/>
        <v>0</v>
      </c>
      <c r="AB66" s="26">
        <f t="shared" ref="AB66:AC66" si="770">SUM(V66+Y66)</f>
        <v>0</v>
      </c>
      <c r="AC66" s="26">
        <f t="shared" si="770"/>
        <v>0</v>
      </c>
      <c r="AD66" s="27">
        <f t="shared" si="659"/>
        <v>0</v>
      </c>
      <c r="AE66" s="28">
        <f>Juni!AK66</f>
        <v>1</v>
      </c>
      <c r="AF66" s="26">
        <f>Juni!AL66</f>
        <v>2</v>
      </c>
      <c r="AG66" s="26">
        <f t="shared" si="660"/>
        <v>3</v>
      </c>
      <c r="AH66" s="25">
        <v>0</v>
      </c>
      <c r="AI66" s="25">
        <v>1</v>
      </c>
      <c r="AJ66" s="26">
        <f t="shared" si="661"/>
        <v>1</v>
      </c>
      <c r="AK66" s="26">
        <f t="shared" ref="AK66:AL66" si="771">SUM(AE66+AH66)</f>
        <v>1</v>
      </c>
      <c r="AL66" s="26">
        <f t="shared" si="771"/>
        <v>3</v>
      </c>
      <c r="AM66" s="27">
        <f t="shared" si="663"/>
        <v>4</v>
      </c>
      <c r="AN66" s="30">
        <f>Juni!AT66</f>
        <v>5</v>
      </c>
      <c r="AO66" s="26">
        <f>Juni!AU66</f>
        <v>33</v>
      </c>
      <c r="AP66" s="26">
        <f t="shared" si="664"/>
        <v>38</v>
      </c>
      <c r="AQ66" s="25">
        <v>0</v>
      </c>
      <c r="AR66" s="25">
        <v>2</v>
      </c>
      <c r="AS66" s="26">
        <f t="shared" si="665"/>
        <v>2</v>
      </c>
      <c r="AT66" s="26">
        <f t="shared" ref="AT66:AU66" si="772">SUM(AN66+AQ66)</f>
        <v>5</v>
      </c>
      <c r="AU66" s="26">
        <f t="shared" si="772"/>
        <v>35</v>
      </c>
      <c r="AV66" s="27">
        <f t="shared" si="667"/>
        <v>40</v>
      </c>
      <c r="AW66" s="28">
        <f>Juni!BC66</f>
        <v>0</v>
      </c>
      <c r="AX66" s="28">
        <f>Juni!BD66</f>
        <v>0</v>
      </c>
      <c r="AY66" s="26">
        <f t="shared" si="668"/>
        <v>0</v>
      </c>
      <c r="AZ66" s="25">
        <v>0</v>
      </c>
      <c r="BA66" s="25">
        <v>0</v>
      </c>
      <c r="BB66" s="26">
        <f t="shared" si="669"/>
        <v>0</v>
      </c>
      <c r="BC66" s="26">
        <f t="shared" ref="BC66:BD66" si="773">SUM(AW66+AZ66)</f>
        <v>0</v>
      </c>
      <c r="BD66" s="26">
        <f t="shared" si="773"/>
        <v>0</v>
      </c>
      <c r="BE66" s="27">
        <f t="shared" si="671"/>
        <v>0</v>
      </c>
      <c r="BF66" s="30">
        <f>Juni!BL66</f>
        <v>0</v>
      </c>
      <c r="BG66" s="26">
        <f>Juni!BM66</f>
        <v>14</v>
      </c>
      <c r="BH66" s="26">
        <f t="shared" si="672"/>
        <v>14</v>
      </c>
      <c r="BI66" s="26"/>
      <c r="BJ66" s="48">
        <v>2</v>
      </c>
      <c r="BK66" s="26">
        <f t="shared" si="673"/>
        <v>2</v>
      </c>
      <c r="BL66" s="26">
        <f t="shared" ref="BL66:BM66" si="774">SUM(BF66+BI66)</f>
        <v>0</v>
      </c>
      <c r="BM66" s="26">
        <f t="shared" si="774"/>
        <v>16</v>
      </c>
      <c r="BN66" s="27">
        <f t="shared" si="675"/>
        <v>16</v>
      </c>
      <c r="BO66" s="28">
        <f>Juni!BU66</f>
        <v>0</v>
      </c>
      <c r="BP66" s="28">
        <f>Juni!BV66</f>
        <v>0</v>
      </c>
      <c r="BQ66" s="26">
        <f t="shared" si="676"/>
        <v>0</v>
      </c>
      <c r="BR66" s="26"/>
      <c r="BS66" s="26"/>
      <c r="BT66" s="26">
        <f t="shared" si="677"/>
        <v>0</v>
      </c>
      <c r="BU66" s="26">
        <f t="shared" ref="BU66:BV66" si="775">SUM(BO66+BR66)</f>
        <v>0</v>
      </c>
      <c r="BV66" s="26">
        <f t="shared" si="775"/>
        <v>0</v>
      </c>
      <c r="BW66" s="27">
        <f t="shared" si="679"/>
        <v>0</v>
      </c>
      <c r="BX66" s="30">
        <f>Juni!CD66</f>
        <v>0</v>
      </c>
      <c r="BY66" s="26">
        <f>Juni!CE66</f>
        <v>2</v>
      </c>
      <c r="BZ66" s="26">
        <f t="shared" si="680"/>
        <v>2</v>
      </c>
      <c r="CA66" s="26"/>
      <c r="CB66" s="26"/>
      <c r="CC66" s="26">
        <f t="shared" si="681"/>
        <v>0</v>
      </c>
      <c r="CD66" s="26">
        <f t="shared" ref="CD66:CE66" si="776">SUM(BX66+CA66)</f>
        <v>0</v>
      </c>
      <c r="CE66" s="26">
        <f t="shared" si="776"/>
        <v>2</v>
      </c>
      <c r="CF66" s="27">
        <f t="shared" si="683"/>
        <v>2</v>
      </c>
      <c r="CG66" s="28">
        <f>Juni!CM66</f>
        <v>0</v>
      </c>
      <c r="CH66" s="28">
        <f>Juni!CN66</f>
        <v>0</v>
      </c>
      <c r="CI66" s="26">
        <f t="shared" si="684"/>
        <v>0</v>
      </c>
      <c r="CJ66" s="25">
        <v>0</v>
      </c>
      <c r="CK66" s="25">
        <v>0</v>
      </c>
      <c r="CL66" s="26">
        <f t="shared" si="685"/>
        <v>0</v>
      </c>
      <c r="CM66" s="26">
        <f t="shared" ref="CM66:CN66" si="777">SUM(CG66+CJ66)</f>
        <v>0</v>
      </c>
      <c r="CN66" s="26">
        <f t="shared" si="777"/>
        <v>0</v>
      </c>
      <c r="CO66" s="27">
        <f t="shared" si="687"/>
        <v>0</v>
      </c>
      <c r="CP66" s="31"/>
      <c r="CQ66" s="32">
        <f ca="1">IFERROR(__xludf.DUMMYFUNCTION("""COMPUTED_VALUE"""),61)</f>
        <v>61</v>
      </c>
      <c r="CR66" s="32">
        <f ca="1">IFERROR(__xludf.DUMMYFUNCTION("""COMPUTED_VALUE"""),61)</f>
        <v>61</v>
      </c>
      <c r="CS66" s="33"/>
      <c r="CT66" s="33">
        <f ca="1">IFERROR(__xludf.DUMMYFUNCTION("""COMPUTED_VALUE"""),14)</f>
        <v>14</v>
      </c>
      <c r="CU66" s="33">
        <f ca="1">IFERROR(__xludf.DUMMYFUNCTION("""COMPUTED_VALUE"""),14)</f>
        <v>14</v>
      </c>
      <c r="CV66" s="32"/>
      <c r="CW66" s="32">
        <f ca="1">IFERROR(__xludf.DUMMYFUNCTION("""COMPUTED_VALUE"""),75)</f>
        <v>75</v>
      </c>
      <c r="CX66" s="34">
        <f ca="1">IFERROR(__xludf.DUMMYFUNCTION("""COMPUTED_VALUE"""),75)</f>
        <v>75</v>
      </c>
      <c r="CY66" s="28">
        <f>Juni!DE66</f>
        <v>0</v>
      </c>
      <c r="CZ66" s="28">
        <f>Juni!DF66</f>
        <v>7</v>
      </c>
      <c r="DA66" s="26">
        <f t="shared" si="688"/>
        <v>7</v>
      </c>
      <c r="DB66" s="25">
        <v>0</v>
      </c>
      <c r="DC66" s="25">
        <v>11</v>
      </c>
      <c r="DD66" s="26">
        <f t="shared" si="689"/>
        <v>11</v>
      </c>
      <c r="DE66" s="26">
        <f t="shared" ref="DE66:DF66" si="778">SUM(CY66+DB66)</f>
        <v>0</v>
      </c>
      <c r="DF66" s="26">
        <f t="shared" si="778"/>
        <v>18</v>
      </c>
      <c r="DG66" s="27">
        <f t="shared" si="691"/>
        <v>18</v>
      </c>
      <c r="DH66" s="30">
        <f>Juni!DN66</f>
        <v>0</v>
      </c>
      <c r="DI66" s="26">
        <f>Juni!DO66</f>
        <v>27</v>
      </c>
      <c r="DJ66" s="26">
        <f t="shared" si="692"/>
        <v>27</v>
      </c>
      <c r="DK66" s="26"/>
      <c r="DL66" s="66">
        <v>3</v>
      </c>
      <c r="DM66" s="26">
        <f t="shared" si="693"/>
        <v>3</v>
      </c>
      <c r="DN66" s="26">
        <f t="shared" ref="DN66:DO66" si="779">SUM(DH66+DK66)</f>
        <v>0</v>
      </c>
      <c r="DO66" s="26">
        <f t="shared" si="779"/>
        <v>30</v>
      </c>
      <c r="DP66" s="27">
        <f t="shared" si="695"/>
        <v>30</v>
      </c>
      <c r="DQ66" s="28">
        <f>Juni!DW66</f>
        <v>0</v>
      </c>
      <c r="DR66" s="26">
        <f>Juni!DX66</f>
        <v>0</v>
      </c>
      <c r="DS66" s="26">
        <f t="shared" si="696"/>
        <v>0</v>
      </c>
      <c r="DT66" s="92"/>
      <c r="DU66" s="59">
        <v>0</v>
      </c>
      <c r="DV66" s="26">
        <f t="shared" si="697"/>
        <v>0</v>
      </c>
      <c r="DW66" s="26">
        <f t="shared" ref="DW66:DX66" si="780">SUM(DQ66+DT66)</f>
        <v>0</v>
      </c>
      <c r="DX66" s="26">
        <f t="shared" si="780"/>
        <v>0</v>
      </c>
      <c r="DY66" s="27">
        <f t="shared" si="699"/>
        <v>0</v>
      </c>
      <c r="DZ66" s="30">
        <f>Juni!EF66</f>
        <v>0</v>
      </c>
      <c r="EA66" s="26">
        <f>Juni!EG66</f>
        <v>0</v>
      </c>
      <c r="EB66" s="26">
        <f t="shared" si="700"/>
        <v>0</v>
      </c>
      <c r="EC66" s="26"/>
      <c r="ED66" s="25">
        <v>2</v>
      </c>
      <c r="EE66" s="26">
        <f t="shared" si="701"/>
        <v>2</v>
      </c>
      <c r="EF66" s="26">
        <f t="shared" ref="EF66:EG66" si="781">SUM(DZ66+EC66)</f>
        <v>0</v>
      </c>
      <c r="EG66" s="26">
        <f t="shared" si="781"/>
        <v>2</v>
      </c>
      <c r="EH66" s="27">
        <f t="shared" si="703"/>
        <v>2</v>
      </c>
      <c r="EI66" s="30">
        <f>Juni!EO66</f>
        <v>0</v>
      </c>
      <c r="EJ66" s="26">
        <f>Juni!EP66</f>
        <v>1</v>
      </c>
      <c r="EK66" s="26">
        <f t="shared" si="704"/>
        <v>1</v>
      </c>
      <c r="EL66" s="26"/>
      <c r="EM66" s="26"/>
      <c r="EN66" s="26">
        <f t="shared" si="705"/>
        <v>0</v>
      </c>
      <c r="EO66" s="26">
        <f t="shared" ref="EO66:EP66" si="782">SUM(EI66+EL66)</f>
        <v>0</v>
      </c>
      <c r="EP66" s="26">
        <f t="shared" si="782"/>
        <v>1</v>
      </c>
      <c r="EQ66" s="27">
        <f t="shared" si="707"/>
        <v>1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24">
        <f>Juni!J67</f>
        <v>0</v>
      </c>
      <c r="E67" s="25">
        <f>Juni!K67</f>
        <v>2</v>
      </c>
      <c r="F67" s="26">
        <f t="shared" si="648"/>
        <v>2</v>
      </c>
      <c r="G67" s="92"/>
      <c r="H67" s="59">
        <v>1</v>
      </c>
      <c r="I67" s="26">
        <f t="shared" si="649"/>
        <v>1</v>
      </c>
      <c r="J67" s="26">
        <f t="shared" ref="J67:K67" si="783">SUM(D67+G67)</f>
        <v>0</v>
      </c>
      <c r="K67" s="26">
        <f t="shared" si="783"/>
        <v>3</v>
      </c>
      <c r="L67" s="27">
        <f t="shared" si="651"/>
        <v>3</v>
      </c>
      <c r="M67" s="28">
        <f>Juni!S67</f>
        <v>0</v>
      </c>
      <c r="N67" s="28">
        <f>Juni!T67</f>
        <v>0</v>
      </c>
      <c r="O67" s="26">
        <f t="shared" si="652"/>
        <v>0</v>
      </c>
      <c r="P67" s="25">
        <v>0</v>
      </c>
      <c r="Q67" s="26"/>
      <c r="R67" s="26">
        <f t="shared" si="653"/>
        <v>0</v>
      </c>
      <c r="S67" s="26">
        <f t="shared" ref="S67:T67" si="784">SUM(M67+P67)</f>
        <v>0</v>
      </c>
      <c r="T67" s="26">
        <f t="shared" si="784"/>
        <v>0</v>
      </c>
      <c r="U67" s="27">
        <f t="shared" si="655"/>
        <v>0</v>
      </c>
      <c r="V67" s="28">
        <f>Juni!AB67</f>
        <v>0</v>
      </c>
      <c r="W67" s="28">
        <f>Juni!AC67</f>
        <v>0</v>
      </c>
      <c r="X67" s="26">
        <f t="shared" si="656"/>
        <v>0</v>
      </c>
      <c r="Y67" s="26"/>
      <c r="Z67" s="26"/>
      <c r="AA67" s="26">
        <f t="shared" si="657"/>
        <v>0</v>
      </c>
      <c r="AB67" s="26">
        <f t="shared" ref="AB67:AC67" si="785">SUM(V67+Y67)</f>
        <v>0</v>
      </c>
      <c r="AC67" s="26">
        <f t="shared" si="785"/>
        <v>0</v>
      </c>
      <c r="AD67" s="27">
        <f t="shared" si="659"/>
        <v>0</v>
      </c>
      <c r="AE67" s="28">
        <f>Juni!AK67</f>
        <v>1</v>
      </c>
      <c r="AF67" s="26">
        <f>Juni!AL67</f>
        <v>2</v>
      </c>
      <c r="AG67" s="26">
        <f t="shared" si="660"/>
        <v>3</v>
      </c>
      <c r="AH67" s="25">
        <v>0</v>
      </c>
      <c r="AI67" s="25">
        <v>1</v>
      </c>
      <c r="AJ67" s="26">
        <f t="shared" si="661"/>
        <v>1</v>
      </c>
      <c r="AK67" s="26">
        <f t="shared" ref="AK67:AL67" si="786">SUM(AE67+AH67)</f>
        <v>1</v>
      </c>
      <c r="AL67" s="26">
        <f t="shared" si="786"/>
        <v>3</v>
      </c>
      <c r="AM67" s="27">
        <f t="shared" si="663"/>
        <v>4</v>
      </c>
      <c r="AN67" s="30">
        <f>Juni!AT67</f>
        <v>5</v>
      </c>
      <c r="AO67" s="26">
        <f>Juni!AU67</f>
        <v>33</v>
      </c>
      <c r="AP67" s="26">
        <f t="shared" si="664"/>
        <v>38</v>
      </c>
      <c r="AQ67" s="25">
        <v>0</v>
      </c>
      <c r="AR67" s="25">
        <v>2</v>
      </c>
      <c r="AS67" s="26">
        <f t="shared" si="665"/>
        <v>2</v>
      </c>
      <c r="AT67" s="26">
        <f t="shared" ref="AT67:AU67" si="787">SUM(AN67+AQ67)</f>
        <v>5</v>
      </c>
      <c r="AU67" s="26">
        <f t="shared" si="787"/>
        <v>35</v>
      </c>
      <c r="AV67" s="27">
        <f t="shared" si="667"/>
        <v>40</v>
      </c>
      <c r="AW67" s="28">
        <f>Juni!BC67</f>
        <v>0</v>
      </c>
      <c r="AX67" s="28">
        <f>Juni!BD67</f>
        <v>0</v>
      </c>
      <c r="AY67" s="26">
        <f t="shared" si="668"/>
        <v>0</v>
      </c>
      <c r="AZ67" s="25">
        <v>0</v>
      </c>
      <c r="BA67" s="25">
        <v>0</v>
      </c>
      <c r="BB67" s="26">
        <f t="shared" si="669"/>
        <v>0</v>
      </c>
      <c r="BC67" s="26">
        <f t="shared" ref="BC67:BD67" si="788">SUM(AW67+AZ67)</f>
        <v>0</v>
      </c>
      <c r="BD67" s="26">
        <f t="shared" si="788"/>
        <v>0</v>
      </c>
      <c r="BE67" s="27">
        <f t="shared" si="671"/>
        <v>0</v>
      </c>
      <c r="BF67" s="30">
        <f>Juni!BL67</f>
        <v>0</v>
      </c>
      <c r="BG67" s="26">
        <f>Juni!BM67</f>
        <v>14</v>
      </c>
      <c r="BH67" s="26">
        <f t="shared" si="672"/>
        <v>14</v>
      </c>
      <c r="BI67" s="26"/>
      <c r="BJ67" s="48">
        <v>2</v>
      </c>
      <c r="BK67" s="26">
        <f t="shared" si="673"/>
        <v>2</v>
      </c>
      <c r="BL67" s="26">
        <f t="shared" ref="BL67:BM67" si="789">SUM(BF67+BI67)</f>
        <v>0</v>
      </c>
      <c r="BM67" s="26">
        <f t="shared" si="789"/>
        <v>16</v>
      </c>
      <c r="BN67" s="27">
        <f t="shared" si="675"/>
        <v>16</v>
      </c>
      <c r="BO67" s="28">
        <f>Juni!BU67</f>
        <v>0</v>
      </c>
      <c r="BP67" s="28">
        <f>Juni!BV67</f>
        <v>0</v>
      </c>
      <c r="BQ67" s="26">
        <f t="shared" si="676"/>
        <v>0</v>
      </c>
      <c r="BR67" s="26"/>
      <c r="BS67" s="26"/>
      <c r="BT67" s="26">
        <f t="shared" si="677"/>
        <v>0</v>
      </c>
      <c r="BU67" s="26">
        <f t="shared" ref="BU67:BV67" si="790">SUM(BO67+BR67)</f>
        <v>0</v>
      </c>
      <c r="BV67" s="26">
        <f t="shared" si="790"/>
        <v>0</v>
      </c>
      <c r="BW67" s="27">
        <f t="shared" si="679"/>
        <v>0</v>
      </c>
      <c r="BX67" s="30">
        <f>Juni!CD67</f>
        <v>0</v>
      </c>
      <c r="BY67" s="26">
        <f>Juni!CE67</f>
        <v>2</v>
      </c>
      <c r="BZ67" s="26">
        <f t="shared" si="680"/>
        <v>2</v>
      </c>
      <c r="CA67" s="26"/>
      <c r="CB67" s="26"/>
      <c r="CC67" s="26">
        <f t="shared" si="681"/>
        <v>0</v>
      </c>
      <c r="CD67" s="26">
        <f t="shared" ref="CD67:CE67" si="791">SUM(BX67+CA67)</f>
        <v>0</v>
      </c>
      <c r="CE67" s="26">
        <f t="shared" si="791"/>
        <v>2</v>
      </c>
      <c r="CF67" s="27">
        <f t="shared" si="683"/>
        <v>2</v>
      </c>
      <c r="CG67" s="28">
        <f>Juni!CM67</f>
        <v>0</v>
      </c>
      <c r="CH67" s="28">
        <f>Juni!CN67</f>
        <v>0</v>
      </c>
      <c r="CI67" s="26">
        <f t="shared" si="684"/>
        <v>0</v>
      </c>
      <c r="CJ67" s="25">
        <v>0</v>
      </c>
      <c r="CK67" s="25">
        <v>0</v>
      </c>
      <c r="CL67" s="26">
        <f t="shared" si="685"/>
        <v>0</v>
      </c>
      <c r="CM67" s="26">
        <f t="shared" ref="CM67:CN67" si="792">SUM(CG67+CJ67)</f>
        <v>0</v>
      </c>
      <c r="CN67" s="26">
        <f t="shared" si="792"/>
        <v>0</v>
      </c>
      <c r="CO67" s="27">
        <f t="shared" si="687"/>
        <v>0</v>
      </c>
      <c r="CP67" s="31"/>
      <c r="CQ67" s="32">
        <f ca="1">IFERROR(__xludf.DUMMYFUNCTION("""COMPUTED_VALUE"""),61)</f>
        <v>61</v>
      </c>
      <c r="CR67" s="32">
        <f ca="1">IFERROR(__xludf.DUMMYFUNCTION("""COMPUTED_VALUE"""),61)</f>
        <v>61</v>
      </c>
      <c r="CS67" s="33"/>
      <c r="CT67" s="33">
        <f ca="1">IFERROR(__xludf.DUMMYFUNCTION("""COMPUTED_VALUE"""),14)</f>
        <v>14</v>
      </c>
      <c r="CU67" s="33">
        <f ca="1">IFERROR(__xludf.DUMMYFUNCTION("""COMPUTED_VALUE"""),14)</f>
        <v>14</v>
      </c>
      <c r="CV67" s="32"/>
      <c r="CW67" s="32">
        <f ca="1">IFERROR(__xludf.DUMMYFUNCTION("""COMPUTED_VALUE"""),75)</f>
        <v>75</v>
      </c>
      <c r="CX67" s="34">
        <f ca="1">IFERROR(__xludf.DUMMYFUNCTION("""COMPUTED_VALUE"""),75)</f>
        <v>75</v>
      </c>
      <c r="CY67" s="28">
        <f>Juni!DE67</f>
        <v>0</v>
      </c>
      <c r="CZ67" s="28">
        <f>Juni!DF67</f>
        <v>5</v>
      </c>
      <c r="DA67" s="26">
        <f t="shared" si="688"/>
        <v>5</v>
      </c>
      <c r="DB67" s="25">
        <v>0</v>
      </c>
      <c r="DC67" s="25">
        <v>11</v>
      </c>
      <c r="DD67" s="26">
        <f t="shared" si="689"/>
        <v>11</v>
      </c>
      <c r="DE67" s="26">
        <f t="shared" ref="DE67:DF67" si="793">SUM(CY67+DB67)</f>
        <v>0</v>
      </c>
      <c r="DF67" s="26">
        <f t="shared" si="793"/>
        <v>16</v>
      </c>
      <c r="DG67" s="27">
        <f t="shared" si="691"/>
        <v>16</v>
      </c>
      <c r="DH67" s="30">
        <f>Juni!DN67</f>
        <v>0</v>
      </c>
      <c r="DI67" s="26">
        <f>Juni!DO67</f>
        <v>27</v>
      </c>
      <c r="DJ67" s="26">
        <f t="shared" si="692"/>
        <v>27</v>
      </c>
      <c r="DK67" s="26"/>
      <c r="DL67" s="66">
        <v>3</v>
      </c>
      <c r="DM67" s="26">
        <f t="shared" si="693"/>
        <v>3</v>
      </c>
      <c r="DN67" s="26">
        <f t="shared" ref="DN67:DO67" si="794">SUM(DH67+DK67)</f>
        <v>0</v>
      </c>
      <c r="DO67" s="26">
        <f t="shared" si="794"/>
        <v>30</v>
      </c>
      <c r="DP67" s="27">
        <f t="shared" si="695"/>
        <v>30</v>
      </c>
      <c r="DQ67" s="28">
        <f>Juni!DW67</f>
        <v>0</v>
      </c>
      <c r="DR67" s="26">
        <f>Juni!DX67</f>
        <v>0</v>
      </c>
      <c r="DS67" s="26">
        <f t="shared" si="696"/>
        <v>0</v>
      </c>
      <c r="DT67" s="92"/>
      <c r="DU67" s="59">
        <v>0</v>
      </c>
      <c r="DV67" s="26">
        <f t="shared" si="697"/>
        <v>0</v>
      </c>
      <c r="DW67" s="26">
        <f t="shared" ref="DW67:DX67" si="795">SUM(DQ67+DT67)</f>
        <v>0</v>
      </c>
      <c r="DX67" s="26">
        <f t="shared" si="795"/>
        <v>0</v>
      </c>
      <c r="DY67" s="27">
        <f t="shared" si="699"/>
        <v>0</v>
      </c>
      <c r="DZ67" s="30">
        <f>Juni!EF67</f>
        <v>0</v>
      </c>
      <c r="EA67" s="26">
        <f>Juni!EG67</f>
        <v>0</v>
      </c>
      <c r="EB67" s="26">
        <f t="shared" si="700"/>
        <v>0</v>
      </c>
      <c r="EC67" s="26"/>
      <c r="ED67" s="25">
        <v>2</v>
      </c>
      <c r="EE67" s="26">
        <f t="shared" si="701"/>
        <v>2</v>
      </c>
      <c r="EF67" s="26">
        <f t="shared" ref="EF67:EG67" si="796">SUM(DZ67+EC67)</f>
        <v>0</v>
      </c>
      <c r="EG67" s="26">
        <f t="shared" si="796"/>
        <v>2</v>
      </c>
      <c r="EH67" s="27">
        <f t="shared" si="703"/>
        <v>2</v>
      </c>
      <c r="EI67" s="30">
        <f>Juni!EO67</f>
        <v>0</v>
      </c>
      <c r="EJ67" s="26">
        <f>Juni!EP67</f>
        <v>1</v>
      </c>
      <c r="EK67" s="26">
        <f t="shared" si="704"/>
        <v>1</v>
      </c>
      <c r="EL67" s="26"/>
      <c r="EM67" s="26"/>
      <c r="EN67" s="26">
        <f t="shared" si="705"/>
        <v>0</v>
      </c>
      <c r="EO67" s="26">
        <f t="shared" ref="EO67:EP67" si="797">SUM(EI67+EL67)</f>
        <v>0</v>
      </c>
      <c r="EP67" s="26">
        <f t="shared" si="797"/>
        <v>1</v>
      </c>
      <c r="EQ67" s="27">
        <f t="shared" si="707"/>
        <v>1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24">
        <f>Juni!J68</f>
        <v>0</v>
      </c>
      <c r="E68" s="25">
        <f>Juni!K68</f>
        <v>0</v>
      </c>
      <c r="F68" s="26">
        <f t="shared" si="648"/>
        <v>0</v>
      </c>
      <c r="G68" s="68">
        <v>0</v>
      </c>
      <c r="H68" s="59">
        <v>0</v>
      </c>
      <c r="I68" s="26">
        <f t="shared" si="649"/>
        <v>0</v>
      </c>
      <c r="J68" s="26">
        <f t="shared" ref="J68:K68" si="798">SUM(D68+G68)</f>
        <v>0</v>
      </c>
      <c r="K68" s="26">
        <f t="shared" si="798"/>
        <v>0</v>
      </c>
      <c r="L68" s="27">
        <f t="shared" si="651"/>
        <v>0</v>
      </c>
      <c r="M68" s="28">
        <f>Juni!S68</f>
        <v>0</v>
      </c>
      <c r="N68" s="28">
        <f>Juni!T68</f>
        <v>0</v>
      </c>
      <c r="O68" s="26">
        <f t="shared" si="652"/>
        <v>0</v>
      </c>
      <c r="P68" s="25">
        <v>0</v>
      </c>
      <c r="Q68" s="26"/>
      <c r="R68" s="26">
        <f t="shared" si="653"/>
        <v>0</v>
      </c>
      <c r="S68" s="26">
        <f t="shared" ref="S68:T68" si="799">SUM(M68+P68)</f>
        <v>0</v>
      </c>
      <c r="T68" s="26">
        <f t="shared" si="799"/>
        <v>0</v>
      </c>
      <c r="U68" s="27">
        <f t="shared" si="655"/>
        <v>0</v>
      </c>
      <c r="V68" s="28">
        <f>Juni!AB68</f>
        <v>0</v>
      </c>
      <c r="W68" s="28">
        <f>Juni!AC68</f>
        <v>0</v>
      </c>
      <c r="X68" s="26">
        <f t="shared" si="656"/>
        <v>0</v>
      </c>
      <c r="Y68" s="26"/>
      <c r="Z68" s="26"/>
      <c r="AA68" s="26">
        <f t="shared" si="657"/>
        <v>0</v>
      </c>
      <c r="AB68" s="26">
        <f t="shared" ref="AB68:AC68" si="800">SUM(V68+Y68)</f>
        <v>0</v>
      </c>
      <c r="AC68" s="26">
        <f t="shared" si="800"/>
        <v>0</v>
      </c>
      <c r="AD68" s="27">
        <f t="shared" si="659"/>
        <v>0</v>
      </c>
      <c r="AE68" s="28">
        <f>Juni!AK68</f>
        <v>0</v>
      </c>
      <c r="AF68" s="26">
        <f>Juni!AL68</f>
        <v>0</v>
      </c>
      <c r="AG68" s="26">
        <f t="shared" si="660"/>
        <v>0</v>
      </c>
      <c r="AH68" s="25">
        <v>0</v>
      </c>
      <c r="AI68" s="25">
        <v>0</v>
      </c>
      <c r="AJ68" s="26">
        <f t="shared" si="661"/>
        <v>0</v>
      </c>
      <c r="AK68" s="26">
        <f t="shared" ref="AK68:AL68" si="801">SUM(AE68+AH68)</f>
        <v>0</v>
      </c>
      <c r="AL68" s="26">
        <f t="shared" si="801"/>
        <v>0</v>
      </c>
      <c r="AM68" s="27">
        <f t="shared" si="663"/>
        <v>0</v>
      </c>
      <c r="AN68" s="30">
        <f>Juni!AT68</f>
        <v>0</v>
      </c>
      <c r="AO68" s="26">
        <f>Juni!AU68</f>
        <v>0</v>
      </c>
      <c r="AP68" s="26">
        <f t="shared" si="664"/>
        <v>0</v>
      </c>
      <c r="AQ68" s="25">
        <v>0</v>
      </c>
      <c r="AR68" s="25">
        <v>0</v>
      </c>
      <c r="AS68" s="26">
        <f t="shared" si="665"/>
        <v>0</v>
      </c>
      <c r="AT68" s="26">
        <f t="shared" ref="AT68:AU68" si="802">SUM(AN68+AQ68)</f>
        <v>0</v>
      </c>
      <c r="AU68" s="26">
        <f t="shared" si="802"/>
        <v>0</v>
      </c>
      <c r="AV68" s="27">
        <f t="shared" si="667"/>
        <v>0</v>
      </c>
      <c r="AW68" s="28">
        <f>Juni!BC68</f>
        <v>0</v>
      </c>
      <c r="AX68" s="28">
        <f>Juni!BD68</f>
        <v>0</v>
      </c>
      <c r="AY68" s="26">
        <f t="shared" si="668"/>
        <v>0</v>
      </c>
      <c r="AZ68" s="25">
        <v>0</v>
      </c>
      <c r="BA68" s="25">
        <v>0</v>
      </c>
      <c r="BB68" s="26">
        <f t="shared" si="669"/>
        <v>0</v>
      </c>
      <c r="BC68" s="26">
        <f t="shared" ref="BC68:BD68" si="803">SUM(AW68+AZ68)</f>
        <v>0</v>
      </c>
      <c r="BD68" s="26">
        <f t="shared" si="803"/>
        <v>0</v>
      </c>
      <c r="BE68" s="27">
        <f t="shared" si="671"/>
        <v>0</v>
      </c>
      <c r="BF68" s="30">
        <f>Juni!BL68</f>
        <v>0</v>
      </c>
      <c r="BG68" s="26">
        <f>Juni!BM68</f>
        <v>0</v>
      </c>
      <c r="BH68" s="26">
        <f t="shared" si="672"/>
        <v>0</v>
      </c>
      <c r="BI68" s="48">
        <v>0</v>
      </c>
      <c r="BJ68" s="46">
        <v>0</v>
      </c>
      <c r="BK68" s="26">
        <f t="shared" si="673"/>
        <v>0</v>
      </c>
      <c r="BL68" s="26">
        <f t="shared" ref="BL68:BM68" si="804">SUM(BF68+BI68)</f>
        <v>0</v>
      </c>
      <c r="BM68" s="26">
        <f t="shared" si="804"/>
        <v>0</v>
      </c>
      <c r="BN68" s="27">
        <f t="shared" si="675"/>
        <v>0</v>
      </c>
      <c r="BO68" s="28">
        <f>Juni!BU68</f>
        <v>0</v>
      </c>
      <c r="BP68" s="28">
        <f>Juni!BV68</f>
        <v>0</v>
      </c>
      <c r="BQ68" s="26">
        <f t="shared" si="676"/>
        <v>0</v>
      </c>
      <c r="BR68" s="26"/>
      <c r="BS68" s="26"/>
      <c r="BT68" s="26">
        <f t="shared" si="677"/>
        <v>0</v>
      </c>
      <c r="BU68" s="26">
        <f t="shared" ref="BU68:BV68" si="805">SUM(BO68+BR68)</f>
        <v>0</v>
      </c>
      <c r="BV68" s="26">
        <f t="shared" si="805"/>
        <v>0</v>
      </c>
      <c r="BW68" s="27">
        <f t="shared" si="679"/>
        <v>0</v>
      </c>
      <c r="BX68" s="30">
        <f>Juni!CD68</f>
        <v>0</v>
      </c>
      <c r="BY68" s="26">
        <f>Juni!CE68</f>
        <v>0</v>
      </c>
      <c r="BZ68" s="26">
        <f t="shared" si="680"/>
        <v>0</v>
      </c>
      <c r="CA68" s="26"/>
      <c r="CB68" s="26"/>
      <c r="CC68" s="26">
        <f t="shared" si="681"/>
        <v>0</v>
      </c>
      <c r="CD68" s="26">
        <f t="shared" ref="CD68:CE68" si="806">SUM(BX68+CA68)</f>
        <v>0</v>
      </c>
      <c r="CE68" s="26">
        <f t="shared" si="806"/>
        <v>0</v>
      </c>
      <c r="CF68" s="27">
        <f t="shared" si="683"/>
        <v>0</v>
      </c>
      <c r="CG68" s="28">
        <f>Juni!CM68</f>
        <v>0</v>
      </c>
      <c r="CH68" s="28">
        <f>Juni!CN68</f>
        <v>0</v>
      </c>
      <c r="CI68" s="26">
        <f t="shared" si="684"/>
        <v>0</v>
      </c>
      <c r="CJ68" s="25">
        <v>0</v>
      </c>
      <c r="CK68" s="25">
        <v>0</v>
      </c>
      <c r="CL68" s="26">
        <f t="shared" si="685"/>
        <v>0</v>
      </c>
      <c r="CM68" s="26">
        <f t="shared" ref="CM68:CN68" si="807">SUM(CG68+CJ68)</f>
        <v>0</v>
      </c>
      <c r="CN68" s="26">
        <f t="shared" si="807"/>
        <v>0</v>
      </c>
      <c r="CO68" s="27">
        <f t="shared" si="687"/>
        <v>0</v>
      </c>
      <c r="CP68" s="31">
        <f ca="1">IFERROR(__xludf.DUMMYFUNCTION("""COMPUTED_VALUE"""),0)</f>
        <v>0</v>
      </c>
      <c r="CQ68" s="32">
        <f ca="1">IFERROR(__xludf.DUMMYFUNCTION("""COMPUTED_VALUE"""),0)</f>
        <v>0</v>
      </c>
      <c r="CR68" s="32">
        <f ca="1">IFERROR(__xludf.DUMMYFUNCTION("""COMPUTED_VALUE"""),0)</f>
        <v>0</v>
      </c>
      <c r="CS68" s="33">
        <f ca="1">IFERROR(__xludf.DUMMYFUNCTION("""COMPUTED_VALUE"""),0)</f>
        <v>0</v>
      </c>
      <c r="CT68" s="33">
        <f ca="1">IFERROR(__xludf.DUMMYFUNCTION("""COMPUTED_VALUE"""),0)</f>
        <v>0</v>
      </c>
      <c r="CU68" s="33">
        <f ca="1">IFERROR(__xludf.DUMMYFUNCTION("""COMPUTED_VALUE"""),0)</f>
        <v>0</v>
      </c>
      <c r="CV68" s="32">
        <f ca="1">IFERROR(__xludf.DUMMYFUNCTION("""COMPUTED_VALUE"""),0)</f>
        <v>0</v>
      </c>
      <c r="CW68" s="32">
        <f ca="1">IFERROR(__xludf.DUMMYFUNCTION("""COMPUTED_VALUE"""),0)</f>
        <v>0</v>
      </c>
      <c r="CX68" s="34">
        <f ca="1">IFERROR(__xludf.DUMMYFUNCTION("""COMPUTED_VALUE"""),0)</f>
        <v>0</v>
      </c>
      <c r="CY68" s="28">
        <f>Juni!DE68</f>
        <v>0</v>
      </c>
      <c r="CZ68" s="28">
        <f>Juni!DF68</f>
        <v>0</v>
      </c>
      <c r="DA68" s="26">
        <f t="shared" si="688"/>
        <v>0</v>
      </c>
      <c r="DB68" s="25">
        <v>0</v>
      </c>
      <c r="DC68" s="25">
        <v>0</v>
      </c>
      <c r="DD68" s="26">
        <f t="shared" si="689"/>
        <v>0</v>
      </c>
      <c r="DE68" s="26">
        <f t="shared" ref="DE68:DF68" si="808">SUM(CY68+DB68)</f>
        <v>0</v>
      </c>
      <c r="DF68" s="26">
        <f t="shared" si="808"/>
        <v>0</v>
      </c>
      <c r="DG68" s="27">
        <f t="shared" si="691"/>
        <v>0</v>
      </c>
      <c r="DH68" s="30">
        <f>Juni!DN68</f>
        <v>0</v>
      </c>
      <c r="DI68" s="26">
        <f>Juni!DO68</f>
        <v>0</v>
      </c>
      <c r="DJ68" s="26">
        <f t="shared" si="692"/>
        <v>0</v>
      </c>
      <c r="DK68" s="26"/>
      <c r="DL68" s="26"/>
      <c r="DM68" s="26">
        <f t="shared" si="693"/>
        <v>0</v>
      </c>
      <c r="DN68" s="26">
        <f t="shared" ref="DN68:DO68" si="809">SUM(DH68+DK68)</f>
        <v>0</v>
      </c>
      <c r="DO68" s="26">
        <f t="shared" si="809"/>
        <v>0</v>
      </c>
      <c r="DP68" s="27">
        <f t="shared" si="695"/>
        <v>0</v>
      </c>
      <c r="DQ68" s="28">
        <f>Juni!DW68</f>
        <v>0</v>
      </c>
      <c r="DR68" s="26">
        <f>Juni!DX68</f>
        <v>0</v>
      </c>
      <c r="DS68" s="26">
        <f t="shared" si="696"/>
        <v>0</v>
      </c>
      <c r="DT68" s="68">
        <v>0</v>
      </c>
      <c r="DU68" s="59">
        <v>0</v>
      </c>
      <c r="DV68" s="26">
        <f t="shared" si="697"/>
        <v>0</v>
      </c>
      <c r="DW68" s="26">
        <f t="shared" ref="DW68:DX68" si="810">SUM(DQ68+DT68)</f>
        <v>0</v>
      </c>
      <c r="DX68" s="26">
        <f t="shared" si="810"/>
        <v>0</v>
      </c>
      <c r="DY68" s="27">
        <f t="shared" si="699"/>
        <v>0</v>
      </c>
      <c r="DZ68" s="30">
        <f>Juni!EF68</f>
        <v>0</v>
      </c>
      <c r="EA68" s="26">
        <f>Juni!EG68</f>
        <v>0</v>
      </c>
      <c r="EB68" s="26">
        <f t="shared" si="700"/>
        <v>0</v>
      </c>
      <c r="EC68" s="26"/>
      <c r="ED68" s="26"/>
      <c r="EE68" s="26">
        <f t="shared" si="701"/>
        <v>0</v>
      </c>
      <c r="EF68" s="26">
        <f t="shared" ref="EF68:EG68" si="811">SUM(DZ68+EC68)</f>
        <v>0</v>
      </c>
      <c r="EG68" s="26">
        <f t="shared" si="811"/>
        <v>0</v>
      </c>
      <c r="EH68" s="27">
        <f t="shared" si="703"/>
        <v>0</v>
      </c>
      <c r="EI68" s="30">
        <f>Juni!EO68</f>
        <v>0</v>
      </c>
      <c r="EJ68" s="26">
        <f>Juni!EP68</f>
        <v>0</v>
      </c>
      <c r="EK68" s="26">
        <f t="shared" si="704"/>
        <v>0</v>
      </c>
      <c r="EL68" s="26"/>
      <c r="EM68" s="26"/>
      <c r="EN68" s="26">
        <f t="shared" si="705"/>
        <v>0</v>
      </c>
      <c r="EO68" s="26">
        <f t="shared" ref="EO68:EP68" si="812">SUM(EI68+EL68)</f>
        <v>0</v>
      </c>
      <c r="EP68" s="26">
        <f t="shared" si="812"/>
        <v>0</v>
      </c>
      <c r="EQ68" s="27">
        <f t="shared" si="707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24">
        <f>Juni!J69</f>
        <v>291</v>
      </c>
      <c r="E69" s="25">
        <f>Juni!K69</f>
        <v>421</v>
      </c>
      <c r="F69" s="26">
        <f t="shared" si="648"/>
        <v>712</v>
      </c>
      <c r="G69" s="48">
        <v>61</v>
      </c>
      <c r="H69" s="46">
        <v>44</v>
      </c>
      <c r="I69" s="26">
        <f t="shared" si="649"/>
        <v>105</v>
      </c>
      <c r="J69" s="26">
        <f t="shared" ref="J69:K69" si="813">SUM(D69+G69)</f>
        <v>352</v>
      </c>
      <c r="K69" s="26">
        <f t="shared" si="813"/>
        <v>465</v>
      </c>
      <c r="L69" s="27">
        <f t="shared" si="651"/>
        <v>817</v>
      </c>
      <c r="M69" s="28">
        <f>Juni!S69</f>
        <v>284</v>
      </c>
      <c r="N69" s="28">
        <f>Juni!T69</f>
        <v>677</v>
      </c>
      <c r="O69" s="26">
        <f t="shared" si="652"/>
        <v>961</v>
      </c>
      <c r="P69" s="25">
        <v>108</v>
      </c>
      <c r="Q69" s="25">
        <v>103</v>
      </c>
      <c r="R69" s="26">
        <f t="shared" si="653"/>
        <v>211</v>
      </c>
      <c r="S69" s="26">
        <f t="shared" ref="S69:T69" si="814">SUM(M69+P69)</f>
        <v>392</v>
      </c>
      <c r="T69" s="26">
        <f t="shared" si="814"/>
        <v>780</v>
      </c>
      <c r="U69" s="27">
        <f t="shared" si="655"/>
        <v>1172</v>
      </c>
      <c r="V69" s="28">
        <f>Juni!AB69</f>
        <v>174</v>
      </c>
      <c r="W69" s="28">
        <f>Juni!AC69</f>
        <v>261</v>
      </c>
      <c r="X69" s="26">
        <f t="shared" si="656"/>
        <v>435</v>
      </c>
      <c r="Y69" s="48">
        <v>47</v>
      </c>
      <c r="Z69" s="46">
        <v>48</v>
      </c>
      <c r="AA69" s="26">
        <f t="shared" si="657"/>
        <v>95</v>
      </c>
      <c r="AB69" s="26">
        <f t="shared" ref="AB69:AC69" si="815">SUM(V69+Y69)</f>
        <v>221</v>
      </c>
      <c r="AC69" s="26">
        <f t="shared" si="815"/>
        <v>309</v>
      </c>
      <c r="AD69" s="27">
        <f t="shared" si="659"/>
        <v>530</v>
      </c>
      <c r="AE69" s="28">
        <f>Juni!AK69</f>
        <v>198</v>
      </c>
      <c r="AF69" s="26">
        <f>Juni!AL69</f>
        <v>315</v>
      </c>
      <c r="AG69" s="26">
        <f t="shared" si="660"/>
        <v>513</v>
      </c>
      <c r="AH69" s="25">
        <v>66</v>
      </c>
      <c r="AI69" s="25">
        <v>77</v>
      </c>
      <c r="AJ69" s="26">
        <f t="shared" si="661"/>
        <v>143</v>
      </c>
      <c r="AK69" s="26">
        <f t="shared" ref="AK69:AL69" si="816">SUM(AE69+AH69)</f>
        <v>264</v>
      </c>
      <c r="AL69" s="26">
        <f t="shared" si="816"/>
        <v>392</v>
      </c>
      <c r="AM69" s="27">
        <f t="shared" si="663"/>
        <v>656</v>
      </c>
      <c r="AN69" s="30">
        <f>Juni!AT69</f>
        <v>226</v>
      </c>
      <c r="AO69" s="26">
        <f>Juni!AU69</f>
        <v>298</v>
      </c>
      <c r="AP69" s="26">
        <f t="shared" si="664"/>
        <v>524</v>
      </c>
      <c r="AQ69" s="25">
        <v>2</v>
      </c>
      <c r="AR69" s="25">
        <v>2</v>
      </c>
      <c r="AS69" s="26">
        <f t="shared" si="665"/>
        <v>4</v>
      </c>
      <c r="AT69" s="26">
        <f t="shared" ref="AT69:AU69" si="817">SUM(AN69+AQ69)</f>
        <v>228</v>
      </c>
      <c r="AU69" s="26">
        <f t="shared" si="817"/>
        <v>300</v>
      </c>
      <c r="AV69" s="27">
        <f t="shared" si="667"/>
        <v>528</v>
      </c>
      <c r="AW69" s="28">
        <f>Juni!BC69</f>
        <v>156</v>
      </c>
      <c r="AX69" s="28">
        <f>Juni!BD69</f>
        <v>226</v>
      </c>
      <c r="AY69" s="26">
        <f t="shared" si="668"/>
        <v>382</v>
      </c>
      <c r="AZ69" s="25">
        <v>85</v>
      </c>
      <c r="BA69" s="25">
        <v>108</v>
      </c>
      <c r="BB69" s="26">
        <f t="shared" si="669"/>
        <v>193</v>
      </c>
      <c r="BC69" s="26">
        <f t="shared" ref="BC69:BD69" si="818">SUM(AW69+AZ69)</f>
        <v>241</v>
      </c>
      <c r="BD69" s="26">
        <f t="shared" si="818"/>
        <v>334</v>
      </c>
      <c r="BE69" s="27">
        <f t="shared" si="671"/>
        <v>575</v>
      </c>
      <c r="BF69" s="30">
        <f>Juni!BL69</f>
        <v>700</v>
      </c>
      <c r="BG69" s="26">
        <f>Juni!BM69</f>
        <v>770</v>
      </c>
      <c r="BH69" s="26">
        <f t="shared" si="672"/>
        <v>1470</v>
      </c>
      <c r="BI69" s="48">
        <v>0</v>
      </c>
      <c r="BJ69" s="46">
        <v>0</v>
      </c>
      <c r="BK69" s="26">
        <f t="shared" si="673"/>
        <v>0</v>
      </c>
      <c r="BL69" s="26">
        <f t="shared" ref="BL69:BM69" si="819">SUM(BF69+BI69)</f>
        <v>700</v>
      </c>
      <c r="BM69" s="26">
        <f t="shared" si="819"/>
        <v>770</v>
      </c>
      <c r="BN69" s="27">
        <f t="shared" si="675"/>
        <v>1470</v>
      </c>
      <c r="BO69" s="28">
        <f>Juni!BU69</f>
        <v>0</v>
      </c>
      <c r="BP69" s="28">
        <f>Juni!BV69</f>
        <v>0</v>
      </c>
      <c r="BQ69" s="26">
        <f t="shared" si="676"/>
        <v>0</v>
      </c>
      <c r="BR69" s="26"/>
      <c r="BS69" s="26"/>
      <c r="BT69" s="26">
        <f t="shared" si="677"/>
        <v>0</v>
      </c>
      <c r="BU69" s="26">
        <f t="shared" ref="BU69:BV69" si="820">SUM(BO69+BR69)</f>
        <v>0</v>
      </c>
      <c r="BV69" s="26">
        <f t="shared" si="820"/>
        <v>0</v>
      </c>
      <c r="BW69" s="27">
        <f t="shared" si="679"/>
        <v>0</v>
      </c>
      <c r="BX69" s="30">
        <f>Juni!CD69</f>
        <v>341</v>
      </c>
      <c r="BY69" s="26">
        <f>Juni!CE69</f>
        <v>566</v>
      </c>
      <c r="BZ69" s="26">
        <f t="shared" si="680"/>
        <v>907</v>
      </c>
      <c r="CA69" s="25">
        <v>125</v>
      </c>
      <c r="CB69" s="25">
        <v>102</v>
      </c>
      <c r="CC69" s="26">
        <f t="shared" si="681"/>
        <v>227</v>
      </c>
      <c r="CD69" s="26">
        <f t="shared" ref="CD69:CE69" si="821">SUM(BX69+CA69)</f>
        <v>466</v>
      </c>
      <c r="CE69" s="26">
        <f t="shared" si="821"/>
        <v>668</v>
      </c>
      <c r="CF69" s="27">
        <f t="shared" si="683"/>
        <v>1134</v>
      </c>
      <c r="CG69" s="28">
        <f>Juni!CM69</f>
        <v>17</v>
      </c>
      <c r="CH69" s="28">
        <f>Juni!CN69</f>
        <v>43</v>
      </c>
      <c r="CI69" s="26">
        <f t="shared" si="684"/>
        <v>60</v>
      </c>
      <c r="CJ69" s="25">
        <v>11</v>
      </c>
      <c r="CK69" s="25">
        <v>32</v>
      </c>
      <c r="CL69" s="26">
        <f t="shared" si="685"/>
        <v>43</v>
      </c>
      <c r="CM69" s="26">
        <f t="shared" ref="CM69:CN69" si="822">SUM(CG69+CJ69)</f>
        <v>28</v>
      </c>
      <c r="CN69" s="26">
        <f t="shared" si="822"/>
        <v>75</v>
      </c>
      <c r="CO69" s="27">
        <f t="shared" si="687"/>
        <v>103</v>
      </c>
      <c r="CP69" s="31">
        <f ca="1">IFERROR(__xludf.DUMMYFUNCTION("""COMPUTED_VALUE"""),536)</f>
        <v>536</v>
      </c>
      <c r="CQ69" s="32">
        <f ca="1">IFERROR(__xludf.DUMMYFUNCTION("""COMPUTED_VALUE"""),785)</f>
        <v>785</v>
      </c>
      <c r="CR69" s="32">
        <f ca="1">IFERROR(__xludf.DUMMYFUNCTION("""COMPUTED_VALUE"""),1321)</f>
        <v>1321</v>
      </c>
      <c r="CS69" s="33">
        <f ca="1">IFERROR(__xludf.DUMMYFUNCTION("""COMPUTED_VALUE"""),55)</f>
        <v>55</v>
      </c>
      <c r="CT69" s="33">
        <f ca="1">IFERROR(__xludf.DUMMYFUNCTION("""COMPUTED_VALUE"""),54)</f>
        <v>54</v>
      </c>
      <c r="CU69" s="33">
        <f ca="1">IFERROR(__xludf.DUMMYFUNCTION("""COMPUTED_VALUE"""),109)</f>
        <v>109</v>
      </c>
      <c r="CV69" s="32">
        <f ca="1">IFERROR(__xludf.DUMMYFUNCTION("""COMPUTED_VALUE"""),591)</f>
        <v>591</v>
      </c>
      <c r="CW69" s="32">
        <f ca="1">IFERROR(__xludf.DUMMYFUNCTION("""COMPUTED_VALUE"""),839)</f>
        <v>839</v>
      </c>
      <c r="CX69" s="34">
        <f ca="1">IFERROR(__xludf.DUMMYFUNCTION("""COMPUTED_VALUE"""),1430)</f>
        <v>1430</v>
      </c>
      <c r="CY69" s="28">
        <f>Juni!DE69</f>
        <v>224</v>
      </c>
      <c r="CZ69" s="28">
        <f>Juni!DF69</f>
        <v>393</v>
      </c>
      <c r="DA69" s="26">
        <f t="shared" si="688"/>
        <v>617</v>
      </c>
      <c r="DB69" s="25">
        <v>100</v>
      </c>
      <c r="DC69" s="25">
        <v>169</v>
      </c>
      <c r="DD69" s="26">
        <f t="shared" si="689"/>
        <v>269</v>
      </c>
      <c r="DE69" s="26">
        <f t="shared" ref="DE69:DF69" si="823">SUM(CY69+DB69)</f>
        <v>324</v>
      </c>
      <c r="DF69" s="26">
        <f t="shared" si="823"/>
        <v>562</v>
      </c>
      <c r="DG69" s="27">
        <f t="shared" si="691"/>
        <v>886</v>
      </c>
      <c r="DH69" s="30">
        <f>Juni!DN69</f>
        <v>50</v>
      </c>
      <c r="DI69" s="26">
        <f>Juni!DO69</f>
        <v>116</v>
      </c>
      <c r="DJ69" s="26">
        <f t="shared" si="692"/>
        <v>166</v>
      </c>
      <c r="DK69" s="25">
        <v>221</v>
      </c>
      <c r="DL69" s="25">
        <v>3</v>
      </c>
      <c r="DM69" s="26">
        <f t="shared" si="693"/>
        <v>224</v>
      </c>
      <c r="DN69" s="26">
        <f t="shared" ref="DN69:DO69" si="824">SUM(DH69+DK69)</f>
        <v>271</v>
      </c>
      <c r="DO69" s="26">
        <f t="shared" si="824"/>
        <v>119</v>
      </c>
      <c r="DP69" s="27">
        <f t="shared" si="695"/>
        <v>390</v>
      </c>
      <c r="DQ69" s="28">
        <f>Juni!DW69</f>
        <v>500</v>
      </c>
      <c r="DR69" s="26">
        <f>Juni!DX69</f>
        <v>732</v>
      </c>
      <c r="DS69" s="26">
        <f t="shared" si="696"/>
        <v>1232</v>
      </c>
      <c r="DT69" s="148">
        <v>126</v>
      </c>
      <c r="DU69" s="149">
        <v>146</v>
      </c>
      <c r="DV69" s="26">
        <f t="shared" si="697"/>
        <v>272</v>
      </c>
      <c r="DW69" s="26">
        <f t="shared" ref="DW69:DX69" si="825">SUM(DQ69+DT69)</f>
        <v>626</v>
      </c>
      <c r="DX69" s="26">
        <f t="shared" si="825"/>
        <v>878</v>
      </c>
      <c r="DY69" s="27">
        <f t="shared" si="699"/>
        <v>1504</v>
      </c>
      <c r="DZ69" s="30">
        <f>Juni!EF69</f>
        <v>0</v>
      </c>
      <c r="EA69" s="26">
        <f>Juni!EG69</f>
        <v>0</v>
      </c>
      <c r="EB69" s="26">
        <f t="shared" si="700"/>
        <v>0</v>
      </c>
      <c r="EC69" s="26"/>
      <c r="ED69" s="26"/>
      <c r="EE69" s="26">
        <f t="shared" si="701"/>
        <v>0</v>
      </c>
      <c r="EF69" s="26">
        <f t="shared" ref="EF69:EG69" si="826">SUM(DZ69+EC69)</f>
        <v>0</v>
      </c>
      <c r="EG69" s="26">
        <f t="shared" si="826"/>
        <v>0</v>
      </c>
      <c r="EH69" s="27">
        <f t="shared" si="703"/>
        <v>0</v>
      </c>
      <c r="EI69" s="30">
        <f>Juni!EO69</f>
        <v>582</v>
      </c>
      <c r="EJ69" s="26">
        <f>Juni!EP69</f>
        <v>762</v>
      </c>
      <c r="EK69" s="26">
        <f t="shared" si="704"/>
        <v>1344</v>
      </c>
      <c r="EL69" s="25">
        <v>28</v>
      </c>
      <c r="EM69" s="25">
        <v>30</v>
      </c>
      <c r="EN69" s="26">
        <f t="shared" si="705"/>
        <v>58</v>
      </c>
      <c r="EO69" s="26">
        <f t="shared" ref="EO69:EP69" si="827">SUM(EI69+EL69)</f>
        <v>610</v>
      </c>
      <c r="EP69" s="26">
        <f t="shared" si="827"/>
        <v>792</v>
      </c>
      <c r="EQ69" s="27">
        <f t="shared" si="707"/>
        <v>1402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329">
        <f>Juni!J70</f>
        <v>0</v>
      </c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6"/>
    </row>
    <row r="71" spans="1:156" ht="14">
      <c r="A71" s="276" t="s">
        <v>86</v>
      </c>
      <c r="B71" s="256"/>
      <c r="C71" s="52" t="s">
        <v>87</v>
      </c>
      <c r="D71" s="24">
        <f>Juni!J71</f>
        <v>0</v>
      </c>
      <c r="E71" s="25">
        <f>Juni!K71</f>
        <v>0</v>
      </c>
      <c r="F71" s="41"/>
      <c r="G71" s="41"/>
      <c r="H71" s="41"/>
      <c r="I71" s="41"/>
      <c r="J71" s="41"/>
      <c r="K71" s="41"/>
      <c r="L71" s="41"/>
      <c r="M71" s="28">
        <f>Juni!S71</f>
        <v>0</v>
      </c>
      <c r="N71" s="28">
        <f>Juni!T71</f>
        <v>0</v>
      </c>
      <c r="O71" s="41"/>
      <c r="P71" s="41"/>
      <c r="Q71" s="41"/>
      <c r="R71" s="41"/>
      <c r="S71" s="41"/>
      <c r="T71" s="41"/>
      <c r="U71" s="41"/>
      <c r="V71" s="28">
        <f>Juni!AB71</f>
        <v>0</v>
      </c>
      <c r="W71" s="28">
        <f>Juni!AC71</f>
        <v>0</v>
      </c>
      <c r="X71" s="41"/>
      <c r="Y71" s="41"/>
      <c r="Z71" s="41"/>
      <c r="AA71" s="41"/>
      <c r="AB71" s="41"/>
      <c r="AC71" s="41"/>
      <c r="AD71" s="41"/>
      <c r="AE71" s="28">
        <f>Juni!AK71</f>
        <v>0</v>
      </c>
      <c r="AF71" s="26">
        <f>Juni!AL71</f>
        <v>0</v>
      </c>
      <c r="AG71" s="41"/>
      <c r="AH71" s="41"/>
      <c r="AI71" s="41"/>
      <c r="AJ71" s="41"/>
      <c r="AK71" s="41"/>
      <c r="AL71" s="41"/>
      <c r="AM71" s="41"/>
      <c r="AN71" s="30">
        <f>Juni!AT71</f>
        <v>0</v>
      </c>
      <c r="AO71" s="26">
        <f>Juni!AU71</f>
        <v>0</v>
      </c>
      <c r="AP71" s="41"/>
      <c r="AQ71" s="41"/>
      <c r="AR71" s="41"/>
      <c r="AS71" s="41"/>
      <c r="AT71" s="41"/>
      <c r="AU71" s="41"/>
      <c r="AV71" s="41"/>
      <c r="AW71" s="28">
        <f>Juni!BC71</f>
        <v>0</v>
      </c>
      <c r="AX71" s="28">
        <f>Juni!BD71</f>
        <v>0</v>
      </c>
      <c r="AY71" s="41"/>
      <c r="AZ71" s="41"/>
      <c r="BA71" s="41"/>
      <c r="BB71" s="41"/>
      <c r="BC71" s="41"/>
      <c r="BD71" s="41"/>
      <c r="BE71" s="41"/>
      <c r="BF71" s="30">
        <f>Juni!BL71</f>
        <v>0</v>
      </c>
      <c r="BG71" s="26">
        <f>Juni!BM71</f>
        <v>0</v>
      </c>
      <c r="BH71" s="41"/>
      <c r="BI71" s="41"/>
      <c r="BJ71" s="41"/>
      <c r="BK71" s="41"/>
      <c r="BL71" s="41"/>
      <c r="BM71" s="41"/>
      <c r="BN71" s="41"/>
      <c r="BO71" s="28">
        <f>Juni!BU71</f>
        <v>0</v>
      </c>
      <c r="BP71" s="28">
        <f>Juni!BV71</f>
        <v>0</v>
      </c>
      <c r="BQ71" s="41"/>
      <c r="BR71" s="41"/>
      <c r="BS71" s="41"/>
      <c r="BT71" s="41"/>
      <c r="BU71" s="41"/>
      <c r="BV71" s="41"/>
      <c r="BW71" s="41"/>
      <c r="BX71" s="30">
        <f>Juni!CD71</f>
        <v>0</v>
      </c>
      <c r="BY71" s="26">
        <f>Juni!CE71</f>
        <v>0</v>
      </c>
      <c r="BZ71" s="41"/>
      <c r="CA71" s="41"/>
      <c r="CB71" s="41"/>
      <c r="CC71" s="41"/>
      <c r="CD71" s="41"/>
      <c r="CE71" s="41"/>
      <c r="CF71" s="41"/>
      <c r="CG71" s="28">
        <f>Juni!CM71</f>
        <v>0</v>
      </c>
      <c r="CH71" s="28">
        <f>Juni!CN71</f>
        <v>0</v>
      </c>
      <c r="CI71" s="41"/>
      <c r="CJ71" s="41"/>
      <c r="CK71" s="41"/>
      <c r="CL71" s="41"/>
      <c r="CM71" s="41"/>
      <c r="CN71" s="41"/>
      <c r="CO71" s="41"/>
      <c r="CP71" s="41"/>
      <c r="CQ71" s="41"/>
      <c r="CR71" s="133"/>
      <c r="CS71" s="133"/>
      <c r="CT71" s="133"/>
      <c r="CU71" s="133"/>
      <c r="CV71" s="133"/>
      <c r="CW71" s="133"/>
      <c r="CX71" s="133"/>
      <c r="CY71" s="28">
        <f>Juni!DE71</f>
        <v>0</v>
      </c>
      <c r="CZ71" s="28">
        <f>Juni!DF71</f>
        <v>0</v>
      </c>
      <c r="DA71" s="41"/>
      <c r="DB71" s="41"/>
      <c r="DC71" s="41"/>
      <c r="DD71" s="41"/>
      <c r="DE71" s="41"/>
      <c r="DF71" s="41"/>
      <c r="DG71" s="41"/>
      <c r="DH71" s="30">
        <f>Juni!DN71</f>
        <v>0</v>
      </c>
      <c r="DI71" s="26">
        <f>Juni!DO71</f>
        <v>0</v>
      </c>
      <c r="DJ71" s="41"/>
      <c r="DK71" s="41"/>
      <c r="DL71" s="41"/>
      <c r="DM71" s="41"/>
      <c r="DN71" s="41"/>
      <c r="DO71" s="41"/>
      <c r="DP71" s="41"/>
      <c r="DQ71" s="28">
        <f>Juni!DW71</f>
        <v>0</v>
      </c>
      <c r="DR71" s="26">
        <f>Juni!DX71</f>
        <v>0</v>
      </c>
      <c r="DS71" s="41"/>
      <c r="DT71" s="41"/>
      <c r="DU71" s="41"/>
      <c r="DV71" s="41"/>
      <c r="DW71" s="41"/>
      <c r="DX71" s="41"/>
      <c r="DY71" s="41"/>
      <c r="DZ71" s="30">
        <f>Juni!EF71</f>
        <v>0</v>
      </c>
      <c r="EA71" s="26">
        <f>Juni!EG71</f>
        <v>0</v>
      </c>
      <c r="EB71" s="41"/>
      <c r="EC71" s="41"/>
      <c r="ED71" s="41"/>
      <c r="EE71" s="41"/>
      <c r="EF71" s="41"/>
      <c r="EG71" s="41"/>
      <c r="EH71" s="41"/>
      <c r="EI71" s="30">
        <f>Juni!EO71</f>
        <v>0</v>
      </c>
      <c r="EJ71" s="26">
        <f>Juni!EP71</f>
        <v>0</v>
      </c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28"/>
    </row>
    <row r="72" spans="1:156" ht="14">
      <c r="A72" s="45" t="s">
        <v>86</v>
      </c>
      <c r="B72" s="46">
        <v>1</v>
      </c>
      <c r="C72" s="57" t="s">
        <v>88</v>
      </c>
      <c r="D72" s="24">
        <f>Juni!J72</f>
        <v>0</v>
      </c>
      <c r="E72" s="25">
        <f>Juni!K72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8">SUM(D72+G72)</f>
        <v>0</v>
      </c>
      <c r="K72" s="26">
        <f t="shared" si="828"/>
        <v>0</v>
      </c>
      <c r="L72" s="27">
        <f>SUM(J72:K72)</f>
        <v>0</v>
      </c>
      <c r="M72" s="28">
        <f>Juni!S72</f>
        <v>24</v>
      </c>
      <c r="N72" s="28">
        <f>Juni!T72</f>
        <v>105</v>
      </c>
      <c r="O72" s="26">
        <f>SUM(M72:N72)</f>
        <v>129</v>
      </c>
      <c r="P72" s="25">
        <v>9</v>
      </c>
      <c r="Q72" s="25">
        <v>23</v>
      </c>
      <c r="R72" s="26">
        <f>SUM(P72:Q72)</f>
        <v>32</v>
      </c>
      <c r="S72" s="26">
        <f t="shared" ref="S72:T72" si="829">SUM(M72+P72)</f>
        <v>33</v>
      </c>
      <c r="T72" s="26">
        <f t="shared" si="829"/>
        <v>128</v>
      </c>
      <c r="U72" s="27">
        <f>SUM(S72:T72)</f>
        <v>161</v>
      </c>
      <c r="V72" s="28">
        <f>Juni!AB72</f>
        <v>34</v>
      </c>
      <c r="W72" s="28">
        <f>Juni!AC72</f>
        <v>22</v>
      </c>
      <c r="X72" s="26">
        <f>SUM(V72:W72)</f>
        <v>56</v>
      </c>
      <c r="Y72" s="48">
        <v>2</v>
      </c>
      <c r="Z72" s="46">
        <v>1</v>
      </c>
      <c r="AA72" s="26">
        <f>SUM(Y72:Z72)</f>
        <v>3</v>
      </c>
      <c r="AB72" s="26">
        <f t="shared" ref="AB72:AC72" si="830">SUM(V72+Y72)</f>
        <v>36</v>
      </c>
      <c r="AC72" s="26">
        <f t="shared" si="830"/>
        <v>23</v>
      </c>
      <c r="AD72" s="27">
        <f>SUM(AB72:AC72)</f>
        <v>59</v>
      </c>
      <c r="AE72" s="28">
        <f>Juni!AK72</f>
        <v>148</v>
      </c>
      <c r="AF72" s="26">
        <f>Juni!AL72</f>
        <v>158</v>
      </c>
      <c r="AG72" s="26">
        <f>SUM(AE72:AF72)</f>
        <v>306</v>
      </c>
      <c r="AH72" s="25">
        <v>19</v>
      </c>
      <c r="AI72" s="25">
        <v>23</v>
      </c>
      <c r="AJ72" s="26">
        <f>SUM(AH72:AI72)</f>
        <v>42</v>
      </c>
      <c r="AK72" s="26">
        <f t="shared" ref="AK72:AL72" si="831">SUM(AE72+AH72)</f>
        <v>167</v>
      </c>
      <c r="AL72" s="26">
        <f t="shared" si="831"/>
        <v>181</v>
      </c>
      <c r="AM72" s="27">
        <f>SUM(AK72:AL72)</f>
        <v>348</v>
      </c>
      <c r="AN72" s="30">
        <f>Juni!AT72</f>
        <v>189</v>
      </c>
      <c r="AO72" s="26">
        <f>Juni!AU72</f>
        <v>256</v>
      </c>
      <c r="AP72" s="26">
        <f>SUM(AN72:AO72)</f>
        <v>445</v>
      </c>
      <c r="AQ72" s="25">
        <v>11</v>
      </c>
      <c r="AR72" s="25">
        <v>14</v>
      </c>
      <c r="AS72" s="26">
        <f>SUM(AQ72:AR72)</f>
        <v>25</v>
      </c>
      <c r="AT72" s="26">
        <f t="shared" ref="AT72:AU72" si="832">SUM(AN72+AQ72)</f>
        <v>200</v>
      </c>
      <c r="AU72" s="26">
        <f t="shared" si="832"/>
        <v>270</v>
      </c>
      <c r="AV72" s="27">
        <f>SUM(AT72:AU72)</f>
        <v>470</v>
      </c>
      <c r="AW72" s="28">
        <f>Juni!BC72</f>
        <v>107</v>
      </c>
      <c r="AX72" s="28">
        <f>Juni!BD72</f>
        <v>164</v>
      </c>
      <c r="AY72" s="26">
        <f>SUM(AW72:AX72)</f>
        <v>271</v>
      </c>
      <c r="AZ72" s="25">
        <v>10</v>
      </c>
      <c r="BA72" s="25">
        <v>14</v>
      </c>
      <c r="BB72" s="26">
        <f>SUM(AZ72:BA72)</f>
        <v>24</v>
      </c>
      <c r="BC72" s="26">
        <f t="shared" ref="BC72:BD72" si="833">SUM(AW72+AZ72)</f>
        <v>117</v>
      </c>
      <c r="BD72" s="26">
        <f t="shared" si="833"/>
        <v>178</v>
      </c>
      <c r="BE72" s="27">
        <f>SUM(BC72:BD72)</f>
        <v>295</v>
      </c>
      <c r="BF72" s="30">
        <f>Juni!BL72</f>
        <v>133</v>
      </c>
      <c r="BG72" s="26">
        <f>Juni!BM72</f>
        <v>103</v>
      </c>
      <c r="BH72" s="26">
        <f>SUM(BF72:BG72)</f>
        <v>236</v>
      </c>
      <c r="BI72" s="48">
        <v>12</v>
      </c>
      <c r="BJ72" s="46">
        <v>11</v>
      </c>
      <c r="BK72" s="26">
        <f>SUM(BI72:BJ72)</f>
        <v>23</v>
      </c>
      <c r="BL72" s="26">
        <f t="shared" ref="BL72:BM72" si="834">SUM(BF72+BI72)</f>
        <v>145</v>
      </c>
      <c r="BM72" s="26">
        <f t="shared" si="834"/>
        <v>114</v>
      </c>
      <c r="BN72" s="27">
        <f>SUM(BL72:BM72)</f>
        <v>259</v>
      </c>
      <c r="BO72" s="28">
        <f>Juni!BU72</f>
        <v>92</v>
      </c>
      <c r="BP72" s="28">
        <f>Juni!BV72</f>
        <v>129</v>
      </c>
      <c r="BQ72" s="26">
        <f>SUM(BO72:BP72)</f>
        <v>221</v>
      </c>
      <c r="BR72" s="26"/>
      <c r="BS72" s="26"/>
      <c r="BT72" s="26">
        <f>SUM(BR72:BS72)</f>
        <v>0</v>
      </c>
      <c r="BU72" s="26">
        <f t="shared" ref="BU72:BV72" si="835">SUM(BO72+BR72)</f>
        <v>92</v>
      </c>
      <c r="BV72" s="26">
        <f t="shared" si="835"/>
        <v>129</v>
      </c>
      <c r="BW72" s="27">
        <f>SUM(BU72:BV72)</f>
        <v>221</v>
      </c>
      <c r="BX72" s="30">
        <f>Juni!CD72</f>
        <v>0</v>
      </c>
      <c r="BY72" s="26">
        <f>Juni!CE72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6">SUM(BX72+CA72)</f>
        <v>0</v>
      </c>
      <c r="CE72" s="26">
        <f t="shared" si="836"/>
        <v>0</v>
      </c>
      <c r="CF72" s="27">
        <f>SUM(CD72:CE72)</f>
        <v>0</v>
      </c>
      <c r="CG72" s="28">
        <f>Juni!CM72</f>
        <v>49</v>
      </c>
      <c r="CH72" s="28">
        <f>Juni!CN72</f>
        <v>104</v>
      </c>
      <c r="CI72" s="26">
        <f>SUM(CG72:CH72)</f>
        <v>153</v>
      </c>
      <c r="CJ72" s="25">
        <v>3</v>
      </c>
      <c r="CK72" s="25">
        <v>9</v>
      </c>
      <c r="CL72" s="26">
        <f>SUM(CJ72:CK72)</f>
        <v>12</v>
      </c>
      <c r="CM72" s="26">
        <f t="shared" ref="CM72:CN72" si="837">SUM(CG72+CJ72)</f>
        <v>52</v>
      </c>
      <c r="CN72" s="26">
        <f t="shared" si="837"/>
        <v>113</v>
      </c>
      <c r="CO72" s="27">
        <f>SUM(CM72:CN72)</f>
        <v>165</v>
      </c>
      <c r="CP72" s="31">
        <f ca="1">IFERROR(__xludf.DUMMYFUNCTION("""COMPUTED_VALUE"""),210)</f>
        <v>210</v>
      </c>
      <c r="CQ72" s="32">
        <f ca="1">IFERROR(__xludf.DUMMYFUNCTION("""COMPUTED_VALUE"""),282)</f>
        <v>282</v>
      </c>
      <c r="CR72" s="32">
        <f ca="1">IFERROR(__xludf.DUMMYFUNCTION("""COMPUTED_VALUE"""),492)</f>
        <v>492</v>
      </c>
      <c r="CS72" s="33">
        <f ca="1">IFERROR(__xludf.DUMMYFUNCTION("""COMPUTED_VALUE"""),16)</f>
        <v>16</v>
      </c>
      <c r="CT72" s="33">
        <f ca="1">IFERROR(__xludf.DUMMYFUNCTION("""COMPUTED_VALUE"""),25)</f>
        <v>25</v>
      </c>
      <c r="CU72" s="33">
        <f ca="1">IFERROR(__xludf.DUMMYFUNCTION("""COMPUTED_VALUE"""),41)</f>
        <v>41</v>
      </c>
      <c r="CV72" s="32">
        <f ca="1">IFERROR(__xludf.DUMMYFUNCTION("""COMPUTED_VALUE"""),226)</f>
        <v>226</v>
      </c>
      <c r="CW72" s="32">
        <f ca="1">IFERROR(__xludf.DUMMYFUNCTION("""COMPUTED_VALUE"""),307)</f>
        <v>307</v>
      </c>
      <c r="CX72" s="34">
        <f ca="1">IFERROR(__xludf.DUMMYFUNCTION("""COMPUTED_VALUE"""),533)</f>
        <v>533</v>
      </c>
      <c r="CY72" s="28">
        <f>Juni!DE72</f>
        <v>108</v>
      </c>
      <c r="CZ72" s="28">
        <f>Juni!DF72</f>
        <v>141</v>
      </c>
      <c r="DA72" s="26">
        <f>SUM(CY72:CZ72)</f>
        <v>249</v>
      </c>
      <c r="DB72" s="25">
        <v>7</v>
      </c>
      <c r="DC72" s="25">
        <v>10</v>
      </c>
      <c r="DD72" s="26">
        <f>SUM(DB72:DC72)</f>
        <v>17</v>
      </c>
      <c r="DE72" s="26">
        <f t="shared" ref="DE72:DF72" si="838">SUM(CY72+DB72)</f>
        <v>115</v>
      </c>
      <c r="DF72" s="26">
        <f t="shared" si="838"/>
        <v>151</v>
      </c>
      <c r="DG72" s="27">
        <f>SUM(DE72:DF72)</f>
        <v>266</v>
      </c>
      <c r="DH72" s="30">
        <f>Juni!DN72</f>
        <v>207</v>
      </c>
      <c r="DI72" s="26">
        <f>Juni!DO72</f>
        <v>278</v>
      </c>
      <c r="DJ72" s="26">
        <f>SUM(DH72:DI72)</f>
        <v>485</v>
      </c>
      <c r="DK72" s="25">
        <v>14</v>
      </c>
      <c r="DL72" s="25">
        <v>6</v>
      </c>
      <c r="DM72" s="26">
        <f>SUM(DK72:DL72)</f>
        <v>20</v>
      </c>
      <c r="DN72" s="26">
        <f t="shared" ref="DN72:DO72" si="839">SUM(DH72+DK72)</f>
        <v>221</v>
      </c>
      <c r="DO72" s="26">
        <f t="shared" si="839"/>
        <v>284</v>
      </c>
      <c r="DP72" s="27">
        <f>SUM(DN72:DO72)</f>
        <v>505</v>
      </c>
      <c r="DQ72" s="28">
        <f>Juni!DW72</f>
        <v>99</v>
      </c>
      <c r="DR72" s="26">
        <f>Juni!DX72</f>
        <v>164</v>
      </c>
      <c r="DS72" s="26">
        <f>SUM(DQ72:DR72)</f>
        <v>263</v>
      </c>
      <c r="DT72" s="48">
        <v>16</v>
      </c>
      <c r="DU72" s="46">
        <v>17</v>
      </c>
      <c r="DV72" s="26">
        <f>SUM(DT72:DU72)</f>
        <v>33</v>
      </c>
      <c r="DW72" s="26">
        <f t="shared" ref="DW72:DX72" si="840">SUM(DQ72+DT72)</f>
        <v>115</v>
      </c>
      <c r="DX72" s="26">
        <f t="shared" si="840"/>
        <v>181</v>
      </c>
      <c r="DY72" s="27">
        <f>SUM(DW72:DX72)</f>
        <v>296</v>
      </c>
      <c r="DZ72" s="30">
        <f>Juni!EF72</f>
        <v>24</v>
      </c>
      <c r="EA72" s="26">
        <f>Juni!EG72</f>
        <v>26</v>
      </c>
      <c r="EB72" s="26">
        <f>SUM(DZ72:EA72)</f>
        <v>50</v>
      </c>
      <c r="EC72" s="26"/>
      <c r="ED72" s="25">
        <v>1</v>
      </c>
      <c r="EE72" s="26">
        <f>SUM(EC72:ED72)</f>
        <v>1</v>
      </c>
      <c r="EF72" s="26">
        <f t="shared" ref="EF72:EG72" si="841">SUM(DZ72+EC72)</f>
        <v>24</v>
      </c>
      <c r="EG72" s="26">
        <f t="shared" si="841"/>
        <v>27</v>
      </c>
      <c r="EH72" s="27">
        <f>SUM(EF72:EG72)</f>
        <v>51</v>
      </c>
      <c r="EI72" s="30">
        <f>Juni!EO72</f>
        <v>112</v>
      </c>
      <c r="EJ72" s="26">
        <f>Juni!EP72</f>
        <v>150</v>
      </c>
      <c r="EK72" s="26">
        <f>SUM(EI72:EJ72)</f>
        <v>262</v>
      </c>
      <c r="EL72" s="26"/>
      <c r="EM72" s="26"/>
      <c r="EN72" s="26">
        <f>SUM(EL72:EM72)</f>
        <v>0</v>
      </c>
      <c r="EO72" s="26">
        <f t="shared" ref="EO72:EP72" si="842">SUM(EI72+EL72)</f>
        <v>112</v>
      </c>
      <c r="EP72" s="26">
        <f t="shared" si="842"/>
        <v>150</v>
      </c>
      <c r="EQ72" s="27">
        <f>SUM(EO72:EP72)</f>
        <v>262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24">
        <f>Juni!J73</f>
        <v>0</v>
      </c>
      <c r="E73" s="25">
        <f>Juni!K73</f>
        <v>0</v>
      </c>
      <c r="F73" s="41"/>
      <c r="G73" s="41"/>
      <c r="H73" s="41"/>
      <c r="I73" s="41"/>
      <c r="J73" s="41"/>
      <c r="K73" s="41"/>
      <c r="L73" s="41"/>
      <c r="M73" s="28">
        <f>Juni!S73</f>
        <v>0</v>
      </c>
      <c r="N73" s="28">
        <f>Juni!T73</f>
        <v>0</v>
      </c>
      <c r="O73" s="41"/>
      <c r="P73" s="41"/>
      <c r="Q73" s="41"/>
      <c r="R73" s="41"/>
      <c r="S73" s="41"/>
      <c r="T73" s="41"/>
      <c r="U73" s="41"/>
      <c r="V73" s="28">
        <f>Juni!AB73</f>
        <v>0</v>
      </c>
      <c r="W73" s="28">
        <f>Juni!AC73</f>
        <v>0</v>
      </c>
      <c r="X73" s="41"/>
      <c r="Y73" s="41"/>
      <c r="Z73" s="41"/>
      <c r="AA73" s="41"/>
      <c r="AB73" s="41"/>
      <c r="AC73" s="41"/>
      <c r="AD73" s="41"/>
      <c r="AE73" s="28">
        <f>Juni!AK73</f>
        <v>0</v>
      </c>
      <c r="AF73" s="26">
        <f>Juni!AL73</f>
        <v>0</v>
      </c>
      <c r="AG73" s="41"/>
      <c r="AH73" s="41"/>
      <c r="AI73" s="41"/>
      <c r="AJ73" s="41"/>
      <c r="AK73" s="41"/>
      <c r="AL73" s="41"/>
      <c r="AM73" s="41"/>
      <c r="AN73" s="30">
        <f>Juni!AT73</f>
        <v>0</v>
      </c>
      <c r="AO73" s="26">
        <f>Juni!AU73</f>
        <v>0</v>
      </c>
      <c r="AP73" s="41"/>
      <c r="AQ73" s="41"/>
      <c r="AR73" s="41"/>
      <c r="AS73" s="41"/>
      <c r="AT73" s="41"/>
      <c r="AU73" s="41"/>
      <c r="AV73" s="41"/>
      <c r="AW73" s="28">
        <f>Juni!BC73</f>
        <v>0</v>
      </c>
      <c r="AX73" s="28">
        <f>Juni!BD73</f>
        <v>0</v>
      </c>
      <c r="AY73" s="41"/>
      <c r="AZ73" s="41"/>
      <c r="BA73" s="41"/>
      <c r="BB73" s="41"/>
      <c r="BC73" s="41"/>
      <c r="BD73" s="41"/>
      <c r="BE73" s="41"/>
      <c r="BF73" s="30">
        <f>Juni!BL73</f>
        <v>0</v>
      </c>
      <c r="BG73" s="26">
        <f>Juni!BM73</f>
        <v>0</v>
      </c>
      <c r="BH73" s="41"/>
      <c r="BI73" s="41"/>
      <c r="BJ73" s="41"/>
      <c r="BK73" s="41"/>
      <c r="BL73" s="41"/>
      <c r="BM73" s="41"/>
      <c r="BN73" s="41"/>
      <c r="BO73" s="28">
        <f>Juni!BU73</f>
        <v>0</v>
      </c>
      <c r="BP73" s="28">
        <f>Juni!BV73</f>
        <v>0</v>
      </c>
      <c r="BQ73" s="41"/>
      <c r="BR73" s="41"/>
      <c r="BS73" s="41"/>
      <c r="BT73" s="41"/>
      <c r="BU73" s="41"/>
      <c r="BV73" s="41"/>
      <c r="BW73" s="41"/>
      <c r="BX73" s="30">
        <f>Juni!CD73</f>
        <v>0</v>
      </c>
      <c r="BY73" s="26">
        <f>Juni!CE73</f>
        <v>0</v>
      </c>
      <c r="BZ73" s="41"/>
      <c r="CA73" s="41"/>
      <c r="CB73" s="41"/>
      <c r="CC73" s="41"/>
      <c r="CD73" s="41"/>
      <c r="CE73" s="41"/>
      <c r="CF73" s="41"/>
      <c r="CG73" s="28">
        <f>Juni!CM73</f>
        <v>0</v>
      </c>
      <c r="CH73" s="28">
        <f>Juni!CN73</f>
        <v>0</v>
      </c>
      <c r="CI73" s="41"/>
      <c r="CJ73" s="41"/>
      <c r="CK73" s="41"/>
      <c r="CL73" s="41"/>
      <c r="CM73" s="41"/>
      <c r="CN73" s="41"/>
      <c r="CO73" s="41"/>
      <c r="CP73" s="108"/>
      <c r="CQ73" s="108"/>
      <c r="CR73" s="108"/>
      <c r="CS73" s="108"/>
      <c r="CT73" s="108"/>
      <c r="CU73" s="108"/>
      <c r="CV73" s="108"/>
      <c r="CW73" s="108"/>
      <c r="CX73" s="108"/>
      <c r="CY73" s="28">
        <f>Juni!DE73</f>
        <v>0</v>
      </c>
      <c r="CZ73" s="28">
        <f>Juni!DF73</f>
        <v>0</v>
      </c>
      <c r="DA73" s="41"/>
      <c r="DB73" s="41"/>
      <c r="DC73" s="41"/>
      <c r="DD73" s="41"/>
      <c r="DE73" s="41"/>
      <c r="DF73" s="41"/>
      <c r="DG73" s="41"/>
      <c r="DH73" s="30">
        <f>Juni!DN73</f>
        <v>0</v>
      </c>
      <c r="DI73" s="26">
        <f>Juni!DO73</f>
        <v>0</v>
      </c>
      <c r="DJ73" s="41"/>
      <c r="DK73" s="41"/>
      <c r="DL73" s="41"/>
      <c r="DM73" s="41"/>
      <c r="DN73" s="41"/>
      <c r="DO73" s="41"/>
      <c r="DP73" s="41"/>
      <c r="DQ73" s="28">
        <f>Juni!DW73</f>
        <v>0</v>
      </c>
      <c r="DR73" s="26">
        <f>Juni!DX73</f>
        <v>0</v>
      </c>
      <c r="DS73" s="41"/>
      <c r="DT73" s="41"/>
      <c r="DU73" s="41"/>
      <c r="DV73" s="41"/>
      <c r="DW73" s="41"/>
      <c r="DX73" s="41"/>
      <c r="DY73" s="41"/>
      <c r="DZ73" s="30">
        <f>Juni!EF73</f>
        <v>0</v>
      </c>
      <c r="EA73" s="26">
        <f>Juni!EG73</f>
        <v>0</v>
      </c>
      <c r="EB73" s="41"/>
      <c r="EC73" s="41"/>
      <c r="ED73" s="41"/>
      <c r="EE73" s="41"/>
      <c r="EF73" s="41"/>
      <c r="EG73" s="41"/>
      <c r="EH73" s="41"/>
      <c r="EI73" s="30">
        <f>Juni!EO73</f>
        <v>0</v>
      </c>
      <c r="EJ73" s="26">
        <f>Juni!EP73</f>
        <v>0</v>
      </c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28"/>
    </row>
    <row r="74" spans="1:156" ht="14">
      <c r="A74" s="58"/>
      <c r="B74" s="59">
        <v>1</v>
      </c>
      <c r="C74" s="57" t="s">
        <v>89</v>
      </c>
      <c r="D74" s="24">
        <f>Juni!J74</f>
        <v>48</v>
      </c>
      <c r="E74" s="25">
        <f>Juni!K74</f>
        <v>80</v>
      </c>
      <c r="F74" s="26">
        <f t="shared" ref="F74:F78" si="843">SUM(D74:E74)</f>
        <v>128</v>
      </c>
      <c r="G74" s="48">
        <v>7</v>
      </c>
      <c r="H74" s="46">
        <v>10</v>
      </c>
      <c r="I74" s="26">
        <f t="shared" ref="I74:I78" si="844">SUM(G74:H74)</f>
        <v>17</v>
      </c>
      <c r="J74" s="26">
        <f t="shared" ref="J74:K74" si="845">SUM(D74+G74)</f>
        <v>55</v>
      </c>
      <c r="K74" s="26">
        <f t="shared" si="845"/>
        <v>90</v>
      </c>
      <c r="L74" s="27">
        <f t="shared" ref="L74:L78" si="846">SUM(J74:K74)</f>
        <v>145</v>
      </c>
      <c r="M74" s="28">
        <f>Juni!S74</f>
        <v>25</v>
      </c>
      <c r="N74" s="28">
        <f>Juni!T74</f>
        <v>43</v>
      </c>
      <c r="O74" s="26">
        <f t="shared" ref="O74:O78" si="847">SUM(M74:N74)</f>
        <v>68</v>
      </c>
      <c r="P74" s="25">
        <v>6</v>
      </c>
      <c r="Q74" s="25">
        <v>12</v>
      </c>
      <c r="R74" s="26">
        <f t="shared" ref="R74:R75" si="848">SUM(P74:Q74)</f>
        <v>18</v>
      </c>
      <c r="S74" s="26">
        <f t="shared" ref="S74:T74" si="849">SUM(M74+P74)</f>
        <v>31</v>
      </c>
      <c r="T74" s="26">
        <f t="shared" si="849"/>
        <v>55</v>
      </c>
      <c r="U74" s="27">
        <f t="shared" ref="U74:U78" si="850">SUM(S74:T74)</f>
        <v>86</v>
      </c>
      <c r="V74" s="28">
        <f>Juni!AB74</f>
        <v>30</v>
      </c>
      <c r="W74" s="28">
        <f>Juni!AC74</f>
        <v>25</v>
      </c>
      <c r="X74" s="26">
        <f t="shared" ref="X74:X78" si="851">SUM(V74:W74)</f>
        <v>55</v>
      </c>
      <c r="Y74" s="48">
        <v>2</v>
      </c>
      <c r="Z74" s="46">
        <v>1</v>
      </c>
      <c r="AA74" s="26">
        <f t="shared" ref="AA74:AA78" si="852">SUM(Y74:Z74)</f>
        <v>3</v>
      </c>
      <c r="AB74" s="26">
        <f t="shared" ref="AB74:AC74" si="853">SUM(V74+Y74)</f>
        <v>32</v>
      </c>
      <c r="AC74" s="26">
        <f t="shared" si="853"/>
        <v>26</v>
      </c>
      <c r="AD74" s="27">
        <f t="shared" ref="AD74:AD78" si="854">SUM(AB74:AC74)</f>
        <v>58</v>
      </c>
      <c r="AE74" s="28">
        <f>Juni!AK74</f>
        <v>119</v>
      </c>
      <c r="AF74" s="26">
        <f>Juni!AL74</f>
        <v>119</v>
      </c>
      <c r="AG74" s="26">
        <f t="shared" ref="AG74:AG78" si="855">SUM(AE74:AF74)</f>
        <v>238</v>
      </c>
      <c r="AH74" s="25">
        <v>19</v>
      </c>
      <c r="AI74" s="25">
        <v>23</v>
      </c>
      <c r="AJ74" s="26">
        <f t="shared" ref="AJ74:AJ78" si="856">SUM(AH74:AI74)</f>
        <v>42</v>
      </c>
      <c r="AK74" s="26">
        <f t="shared" ref="AK74:AL74" si="857">SUM(AE74+AH74)</f>
        <v>138</v>
      </c>
      <c r="AL74" s="26">
        <f t="shared" si="857"/>
        <v>142</v>
      </c>
      <c r="AM74" s="27">
        <f t="shared" ref="AM74:AM78" si="858">SUM(AK74:AL74)</f>
        <v>280</v>
      </c>
      <c r="AN74" s="30">
        <f>Juni!AT74</f>
        <v>114</v>
      </c>
      <c r="AO74" s="26">
        <f>Juni!AU74</f>
        <v>131</v>
      </c>
      <c r="AP74" s="26">
        <f t="shared" ref="AP74:AP78" si="859">SUM(AN74:AO74)</f>
        <v>245</v>
      </c>
      <c r="AQ74" s="25">
        <v>9</v>
      </c>
      <c r="AR74" s="25">
        <v>11</v>
      </c>
      <c r="AS74" s="26">
        <f t="shared" ref="AS74:AS78" si="860">SUM(AQ74:AR74)</f>
        <v>20</v>
      </c>
      <c r="AT74" s="26">
        <f t="shared" ref="AT74:AU74" si="861">SUM(AN74+AQ74)</f>
        <v>123</v>
      </c>
      <c r="AU74" s="26">
        <f t="shared" si="861"/>
        <v>142</v>
      </c>
      <c r="AV74" s="27">
        <f t="shared" ref="AV74:AV78" si="862">SUM(AT74:AU74)</f>
        <v>265</v>
      </c>
      <c r="AW74" s="28">
        <f>Juni!BC74</f>
        <v>51</v>
      </c>
      <c r="AX74" s="28">
        <f>Juni!BD74</f>
        <v>71</v>
      </c>
      <c r="AY74" s="26">
        <f t="shared" ref="AY74:AY78" si="863">SUM(AW74:AX74)</f>
        <v>122</v>
      </c>
      <c r="AZ74" s="25">
        <v>10</v>
      </c>
      <c r="BA74" s="25">
        <v>14</v>
      </c>
      <c r="BB74" s="26">
        <f t="shared" ref="BB74:BB78" si="864">SUM(AZ74:BA74)</f>
        <v>24</v>
      </c>
      <c r="BC74" s="26">
        <f t="shared" ref="BC74:BD74" si="865">SUM(AW74+AZ74)</f>
        <v>61</v>
      </c>
      <c r="BD74" s="26">
        <f t="shared" si="865"/>
        <v>85</v>
      </c>
      <c r="BE74" s="27">
        <f t="shared" ref="BE74:BE78" si="866">SUM(BC74:BD74)</f>
        <v>146</v>
      </c>
      <c r="BF74" s="30">
        <f>Juni!BL74</f>
        <v>133</v>
      </c>
      <c r="BG74" s="26">
        <f>Juni!BM74</f>
        <v>103</v>
      </c>
      <c r="BH74" s="26">
        <f t="shared" ref="BH74:BH78" si="867">SUM(BF74:BG74)</f>
        <v>236</v>
      </c>
      <c r="BI74" s="48">
        <v>12</v>
      </c>
      <c r="BJ74" s="46">
        <v>11</v>
      </c>
      <c r="BK74" s="26">
        <f t="shared" ref="BK74:BK78" si="868">SUM(BI74:BJ74)</f>
        <v>23</v>
      </c>
      <c r="BL74" s="26">
        <f t="shared" ref="BL74:BM74" si="869">SUM(BF74+BI74)</f>
        <v>145</v>
      </c>
      <c r="BM74" s="26">
        <f t="shared" si="869"/>
        <v>114</v>
      </c>
      <c r="BN74" s="27">
        <f t="shared" ref="BN74:BN78" si="870">SUM(BL74:BM74)</f>
        <v>259</v>
      </c>
      <c r="BO74" s="28">
        <f>Juni!BU74</f>
        <v>92</v>
      </c>
      <c r="BP74" s="28">
        <f>Juni!BV74</f>
        <v>129</v>
      </c>
      <c r="BQ74" s="26">
        <f t="shared" ref="BQ74:BQ78" si="871">SUM(BO74:BP74)</f>
        <v>221</v>
      </c>
      <c r="BR74" s="26"/>
      <c r="BS74" s="26"/>
      <c r="BT74" s="26">
        <f t="shared" ref="BT74:BT78" si="872">SUM(BR74:BS74)</f>
        <v>0</v>
      </c>
      <c r="BU74" s="26">
        <f t="shared" ref="BU74:BV74" si="873">SUM(BO74+BR74)</f>
        <v>92</v>
      </c>
      <c r="BV74" s="26">
        <f t="shared" si="873"/>
        <v>129</v>
      </c>
      <c r="BW74" s="27">
        <f t="shared" ref="BW74:BW78" si="874">SUM(BU74:BV74)</f>
        <v>221</v>
      </c>
      <c r="BX74" s="30">
        <f>Juni!CD74</f>
        <v>0</v>
      </c>
      <c r="BY74" s="26">
        <f>Juni!CE74</f>
        <v>0</v>
      </c>
      <c r="BZ74" s="26">
        <f t="shared" ref="BZ74:BZ78" si="875">SUM(BX74:BY74)</f>
        <v>0</v>
      </c>
      <c r="CA74" s="26"/>
      <c r="CB74" s="26"/>
      <c r="CC74" s="26">
        <f t="shared" ref="CC74:CC78" si="876">SUM(CA74:CB74)</f>
        <v>0</v>
      </c>
      <c r="CD74" s="26">
        <f t="shared" ref="CD74:CE74" si="877">SUM(BX74+CA74)</f>
        <v>0</v>
      </c>
      <c r="CE74" s="26">
        <f t="shared" si="877"/>
        <v>0</v>
      </c>
      <c r="CF74" s="27">
        <f t="shared" ref="CF74:CF78" si="878">SUM(CD74:CE74)</f>
        <v>0</v>
      </c>
      <c r="CG74" s="28">
        <f>Juni!CM74</f>
        <v>27</v>
      </c>
      <c r="CH74" s="28">
        <f>Juni!CN74</f>
        <v>53</v>
      </c>
      <c r="CI74" s="26">
        <f t="shared" ref="CI74:CI78" si="879">SUM(CG74:CH74)</f>
        <v>80</v>
      </c>
      <c r="CJ74" s="25">
        <v>3</v>
      </c>
      <c r="CK74" s="25">
        <v>9</v>
      </c>
      <c r="CL74" s="26">
        <f t="shared" ref="CL74:CL78" si="880">SUM(CJ74:CK74)</f>
        <v>12</v>
      </c>
      <c r="CM74" s="26">
        <f t="shared" ref="CM74:CN74" si="881">SUM(CG74+CJ74)</f>
        <v>30</v>
      </c>
      <c r="CN74" s="26">
        <f t="shared" si="881"/>
        <v>62</v>
      </c>
      <c r="CO74" s="27">
        <f t="shared" ref="CO74:CO78" si="882">SUM(CM74:CN74)</f>
        <v>92</v>
      </c>
      <c r="CP74" s="31">
        <f ca="1">IFERROR(__xludf.DUMMYFUNCTION("""COMPUTED_VALUE"""),101)</f>
        <v>101</v>
      </c>
      <c r="CQ74" s="32">
        <f ca="1">IFERROR(__xludf.DUMMYFUNCTION("""COMPUTED_VALUE"""),165)</f>
        <v>165</v>
      </c>
      <c r="CR74" s="32">
        <f ca="1">IFERROR(__xludf.DUMMYFUNCTION("""COMPUTED_VALUE"""),266)</f>
        <v>266</v>
      </c>
      <c r="CS74" s="33">
        <f ca="1">IFERROR(__xludf.DUMMYFUNCTION("""COMPUTED_VALUE"""),14)</f>
        <v>14</v>
      </c>
      <c r="CT74" s="33">
        <f ca="1">IFERROR(__xludf.DUMMYFUNCTION("""COMPUTED_VALUE"""),22)</f>
        <v>22</v>
      </c>
      <c r="CU74" s="33">
        <f ca="1">IFERROR(__xludf.DUMMYFUNCTION("""COMPUTED_VALUE"""),36)</f>
        <v>36</v>
      </c>
      <c r="CV74" s="32">
        <f ca="1">IFERROR(__xludf.DUMMYFUNCTION("""COMPUTED_VALUE"""),115)</f>
        <v>115</v>
      </c>
      <c r="CW74" s="32">
        <f ca="1">IFERROR(__xludf.DUMMYFUNCTION("""COMPUTED_VALUE"""),187)</f>
        <v>187</v>
      </c>
      <c r="CX74" s="34">
        <f ca="1">IFERROR(__xludf.DUMMYFUNCTION("""COMPUTED_VALUE"""),302)</f>
        <v>302</v>
      </c>
      <c r="CY74" s="28">
        <f>Juni!DE74</f>
        <v>31</v>
      </c>
      <c r="CZ74" s="28">
        <f>Juni!DF74</f>
        <v>23</v>
      </c>
      <c r="DA74" s="26">
        <f t="shared" ref="DA74:DA78" si="883">SUM(CY74:CZ74)</f>
        <v>54</v>
      </c>
      <c r="DB74" s="25">
        <v>0</v>
      </c>
      <c r="DC74" s="25">
        <v>0</v>
      </c>
      <c r="DD74" s="26">
        <f t="shared" ref="DD74:DD78" si="884">SUM(DB74:DC74)</f>
        <v>0</v>
      </c>
      <c r="DE74" s="26">
        <f t="shared" ref="DE74:DF74" si="885">SUM(CY74+DB74)</f>
        <v>31</v>
      </c>
      <c r="DF74" s="26">
        <f t="shared" si="885"/>
        <v>23</v>
      </c>
      <c r="DG74" s="27">
        <f t="shared" ref="DG74:DG78" si="886">SUM(DE74:DF74)</f>
        <v>54</v>
      </c>
      <c r="DH74" s="30">
        <f>Juni!DN74</f>
        <v>51</v>
      </c>
      <c r="DI74" s="26">
        <f>Juni!DO74</f>
        <v>37</v>
      </c>
      <c r="DJ74" s="26">
        <f t="shared" ref="DJ74:DJ78" si="887">SUM(DH74:DI74)</f>
        <v>88</v>
      </c>
      <c r="DK74" s="25">
        <v>14</v>
      </c>
      <c r="DL74" s="25">
        <v>6</v>
      </c>
      <c r="DM74" s="26">
        <f t="shared" ref="DM74:DM78" si="888">SUM(DK74:DL74)</f>
        <v>20</v>
      </c>
      <c r="DN74" s="26">
        <f t="shared" ref="DN74:DO74" si="889">SUM(DH74+DK74)</f>
        <v>65</v>
      </c>
      <c r="DO74" s="26">
        <f t="shared" si="889"/>
        <v>43</v>
      </c>
      <c r="DP74" s="27">
        <f t="shared" ref="DP74:DP78" si="890">SUM(DN74:DO74)</f>
        <v>108</v>
      </c>
      <c r="DQ74" s="28">
        <f>Juni!DW74</f>
        <v>24</v>
      </c>
      <c r="DR74" s="26">
        <f>Juni!DX74</f>
        <v>47</v>
      </c>
      <c r="DS74" s="26">
        <f t="shared" ref="DS74:DS78" si="891">SUM(DQ74:DR74)</f>
        <v>71</v>
      </c>
      <c r="DT74" s="48">
        <v>8</v>
      </c>
      <c r="DU74" s="46">
        <v>10</v>
      </c>
      <c r="DV74" s="26">
        <f t="shared" ref="DV74:DV78" si="892">SUM(DT74:DU74)</f>
        <v>18</v>
      </c>
      <c r="DW74" s="26">
        <f t="shared" ref="DW74:DX74" si="893">SUM(DQ74+DT74)</f>
        <v>32</v>
      </c>
      <c r="DX74" s="26">
        <f t="shared" si="893"/>
        <v>57</v>
      </c>
      <c r="DY74" s="27">
        <f t="shared" ref="DY74:DY78" si="894">SUM(DW74:DX74)</f>
        <v>89</v>
      </c>
      <c r="DZ74" s="30">
        <f>Juni!EF74</f>
        <v>16</v>
      </c>
      <c r="EA74" s="26">
        <f>Juni!EG74</f>
        <v>21</v>
      </c>
      <c r="EB74" s="26">
        <f t="shared" ref="EB74:EB78" si="895">SUM(DZ74:EA74)</f>
        <v>37</v>
      </c>
      <c r="EC74" s="26"/>
      <c r="ED74" s="25">
        <v>1</v>
      </c>
      <c r="EE74" s="26">
        <f t="shared" ref="EE74:EE78" si="896">SUM(EC74:ED74)</f>
        <v>1</v>
      </c>
      <c r="EF74" s="26">
        <f t="shared" ref="EF74:EG74" si="897">SUM(DZ74+EC74)</f>
        <v>16</v>
      </c>
      <c r="EG74" s="26">
        <f t="shared" si="897"/>
        <v>22</v>
      </c>
      <c r="EH74" s="27">
        <f t="shared" ref="EH74:EH78" si="898">SUM(EF74:EG74)</f>
        <v>38</v>
      </c>
      <c r="EI74" s="30">
        <f>Juni!EO74</f>
        <v>40</v>
      </c>
      <c r="EJ74" s="26">
        <f>Juni!EP74</f>
        <v>58</v>
      </c>
      <c r="EK74" s="26">
        <f t="shared" ref="EK74:EK78" si="899">SUM(EI74:EJ74)</f>
        <v>98</v>
      </c>
      <c r="EL74" s="25">
        <v>10</v>
      </c>
      <c r="EM74" s="25">
        <v>20</v>
      </c>
      <c r="EN74" s="26">
        <f t="shared" ref="EN74:EN78" si="900">SUM(EL74:EM74)</f>
        <v>30</v>
      </c>
      <c r="EO74" s="26">
        <f t="shared" ref="EO74:EP74" si="901">SUM(EI74+EL74)</f>
        <v>50</v>
      </c>
      <c r="EP74" s="26">
        <f t="shared" si="901"/>
        <v>78</v>
      </c>
      <c r="EQ74" s="27">
        <f t="shared" ref="EQ74:EQ78" si="902">SUM(EO74:EP74)</f>
        <v>128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24">
        <f>Juni!J75</f>
        <v>0</v>
      </c>
      <c r="E75" s="25">
        <f>Juni!K75</f>
        <v>0</v>
      </c>
      <c r="F75" s="26">
        <f t="shared" si="843"/>
        <v>0</v>
      </c>
      <c r="G75" s="68">
        <v>0</v>
      </c>
      <c r="H75" s="59">
        <v>0</v>
      </c>
      <c r="I75" s="26">
        <f t="shared" si="844"/>
        <v>0</v>
      </c>
      <c r="J75" s="26">
        <f t="shared" ref="J75:K75" si="903">SUM(D75+G75)</f>
        <v>0</v>
      </c>
      <c r="K75" s="26">
        <f t="shared" si="903"/>
        <v>0</v>
      </c>
      <c r="L75" s="27">
        <f t="shared" si="846"/>
        <v>0</v>
      </c>
      <c r="M75" s="28">
        <f>Juni!S75</f>
        <v>0</v>
      </c>
      <c r="N75" s="28">
        <f>Juni!T75</f>
        <v>0</v>
      </c>
      <c r="O75" s="26">
        <f t="shared" si="847"/>
        <v>0</v>
      </c>
      <c r="P75" s="26"/>
      <c r="Q75" s="26"/>
      <c r="R75" s="26">
        <f t="shared" si="848"/>
        <v>0</v>
      </c>
      <c r="S75" s="26">
        <f t="shared" ref="S75:T75" si="904">SUM(M75+P75)</f>
        <v>0</v>
      </c>
      <c r="T75" s="26">
        <f t="shared" si="904"/>
        <v>0</v>
      </c>
      <c r="U75" s="27">
        <f t="shared" si="850"/>
        <v>0</v>
      </c>
      <c r="V75" s="28">
        <f>Juni!AB75</f>
        <v>0</v>
      </c>
      <c r="W75" s="28">
        <f>Juni!AC75</f>
        <v>0</v>
      </c>
      <c r="X75" s="26">
        <f t="shared" si="851"/>
        <v>0</v>
      </c>
      <c r="Y75" s="26"/>
      <c r="Z75" s="26"/>
      <c r="AA75" s="26">
        <f t="shared" si="852"/>
        <v>0</v>
      </c>
      <c r="AB75" s="26">
        <f t="shared" ref="AB75:AC75" si="905">SUM(V75+Y75)</f>
        <v>0</v>
      </c>
      <c r="AC75" s="26">
        <f t="shared" si="905"/>
        <v>0</v>
      </c>
      <c r="AD75" s="27">
        <f t="shared" si="854"/>
        <v>0</v>
      </c>
      <c r="AE75" s="28">
        <f>Juni!AK75</f>
        <v>0</v>
      </c>
      <c r="AF75" s="26">
        <f>Juni!AL75</f>
        <v>0</v>
      </c>
      <c r="AG75" s="26">
        <f t="shared" si="855"/>
        <v>0</v>
      </c>
      <c r="AH75" s="25">
        <v>0</v>
      </c>
      <c r="AI75" s="25">
        <v>0</v>
      </c>
      <c r="AJ75" s="26">
        <f t="shared" si="856"/>
        <v>0</v>
      </c>
      <c r="AK75" s="26">
        <f t="shared" ref="AK75:AL75" si="906">SUM(AE75+AH75)</f>
        <v>0</v>
      </c>
      <c r="AL75" s="26">
        <f t="shared" si="906"/>
        <v>0</v>
      </c>
      <c r="AM75" s="27">
        <f t="shared" si="858"/>
        <v>0</v>
      </c>
      <c r="AN75" s="30">
        <f>Juni!AT75</f>
        <v>0</v>
      </c>
      <c r="AO75" s="26">
        <f>Juni!AU75</f>
        <v>0</v>
      </c>
      <c r="AP75" s="26">
        <f t="shared" si="859"/>
        <v>0</v>
      </c>
      <c r="AQ75" s="25">
        <v>0</v>
      </c>
      <c r="AR75" s="25">
        <v>0</v>
      </c>
      <c r="AS75" s="26">
        <f t="shared" si="860"/>
        <v>0</v>
      </c>
      <c r="AT75" s="26">
        <f t="shared" ref="AT75:AU75" si="907">SUM(AN75+AQ75)</f>
        <v>0</v>
      </c>
      <c r="AU75" s="26">
        <f t="shared" si="907"/>
        <v>0</v>
      </c>
      <c r="AV75" s="27">
        <f t="shared" si="862"/>
        <v>0</v>
      </c>
      <c r="AW75" s="28">
        <f>Juni!BC75</f>
        <v>0</v>
      </c>
      <c r="AX75" s="28">
        <f>Juni!BD75</f>
        <v>0</v>
      </c>
      <c r="AY75" s="26">
        <f t="shared" si="863"/>
        <v>0</v>
      </c>
      <c r="AZ75" s="25">
        <v>0</v>
      </c>
      <c r="BA75" s="25">
        <v>0</v>
      </c>
      <c r="BB75" s="26">
        <f t="shared" si="864"/>
        <v>0</v>
      </c>
      <c r="BC75" s="26">
        <f t="shared" ref="BC75:BD75" si="908">SUM(AW75+AZ75)</f>
        <v>0</v>
      </c>
      <c r="BD75" s="26">
        <f t="shared" si="908"/>
        <v>0</v>
      </c>
      <c r="BE75" s="27">
        <f t="shared" si="866"/>
        <v>0</v>
      </c>
      <c r="BF75" s="30">
        <f>Juni!BL75</f>
        <v>0</v>
      </c>
      <c r="BG75" s="26">
        <f>Juni!BM75</f>
        <v>0</v>
      </c>
      <c r="BH75" s="26">
        <f t="shared" si="867"/>
        <v>0</v>
      </c>
      <c r="BI75" s="48">
        <v>0</v>
      </c>
      <c r="BJ75" s="46">
        <v>0</v>
      </c>
      <c r="BK75" s="26">
        <f t="shared" si="868"/>
        <v>0</v>
      </c>
      <c r="BL75" s="26">
        <f t="shared" ref="BL75:BM75" si="909">SUM(BF75+BI75)</f>
        <v>0</v>
      </c>
      <c r="BM75" s="26">
        <f t="shared" si="909"/>
        <v>0</v>
      </c>
      <c r="BN75" s="27">
        <f t="shared" si="870"/>
        <v>0</v>
      </c>
      <c r="BO75" s="28">
        <f>Juni!BU75</f>
        <v>0</v>
      </c>
      <c r="BP75" s="28">
        <f>Juni!BV75</f>
        <v>0</v>
      </c>
      <c r="BQ75" s="26">
        <f t="shared" si="871"/>
        <v>0</v>
      </c>
      <c r="BR75" s="26"/>
      <c r="BS75" s="26"/>
      <c r="BT75" s="26">
        <f t="shared" si="872"/>
        <v>0</v>
      </c>
      <c r="BU75" s="26">
        <f t="shared" ref="BU75:BV75" si="910">SUM(BO75+BR75)</f>
        <v>0</v>
      </c>
      <c r="BV75" s="26">
        <f t="shared" si="910"/>
        <v>0</v>
      </c>
      <c r="BW75" s="27">
        <f t="shared" si="874"/>
        <v>0</v>
      </c>
      <c r="BX75" s="30">
        <f>Juni!CD75</f>
        <v>0</v>
      </c>
      <c r="BY75" s="26">
        <f>Juni!CE75</f>
        <v>0</v>
      </c>
      <c r="BZ75" s="26">
        <f t="shared" si="875"/>
        <v>0</v>
      </c>
      <c r="CA75" s="26"/>
      <c r="CB75" s="26"/>
      <c r="CC75" s="26">
        <f t="shared" si="876"/>
        <v>0</v>
      </c>
      <c r="CD75" s="26">
        <f t="shared" ref="CD75:CE75" si="911">SUM(BX75+CA75)</f>
        <v>0</v>
      </c>
      <c r="CE75" s="26">
        <f t="shared" si="911"/>
        <v>0</v>
      </c>
      <c r="CF75" s="27">
        <f t="shared" si="878"/>
        <v>0</v>
      </c>
      <c r="CG75" s="28">
        <f>Juni!CM75</f>
        <v>0</v>
      </c>
      <c r="CH75" s="28">
        <f>Juni!CN75</f>
        <v>0</v>
      </c>
      <c r="CI75" s="26">
        <f t="shared" si="879"/>
        <v>0</v>
      </c>
      <c r="CJ75" s="25">
        <v>0</v>
      </c>
      <c r="CK75" s="25">
        <v>0</v>
      </c>
      <c r="CL75" s="26">
        <f t="shared" si="880"/>
        <v>0</v>
      </c>
      <c r="CM75" s="26">
        <f t="shared" ref="CM75:CN75" si="912">SUM(CG75+CJ75)</f>
        <v>0</v>
      </c>
      <c r="CN75" s="26">
        <f t="shared" si="912"/>
        <v>0</v>
      </c>
      <c r="CO75" s="27">
        <f t="shared" si="882"/>
        <v>0</v>
      </c>
      <c r="CP75" s="31">
        <f ca="1">IFERROR(__xludf.DUMMYFUNCTION("""COMPUTED_VALUE"""),0)</f>
        <v>0</v>
      </c>
      <c r="CQ75" s="32">
        <f ca="1">IFERROR(__xludf.DUMMYFUNCTION("""COMPUTED_VALUE"""),0)</f>
        <v>0</v>
      </c>
      <c r="CR75" s="32">
        <f ca="1">IFERROR(__xludf.DUMMYFUNCTION("""COMPUTED_VALUE"""),0)</f>
        <v>0</v>
      </c>
      <c r="CS75" s="33">
        <f ca="1">IFERROR(__xludf.DUMMYFUNCTION("""COMPUTED_VALUE"""),2)</f>
        <v>2</v>
      </c>
      <c r="CT75" s="33">
        <f ca="1">IFERROR(__xludf.DUMMYFUNCTION("""COMPUTED_VALUE"""),15)</f>
        <v>15</v>
      </c>
      <c r="CU75" s="33">
        <f ca="1">IFERROR(__xludf.DUMMYFUNCTION("""COMPUTED_VALUE"""),17)</f>
        <v>17</v>
      </c>
      <c r="CV75" s="32">
        <f ca="1">IFERROR(__xludf.DUMMYFUNCTION("""COMPUTED_VALUE"""),2)</f>
        <v>2</v>
      </c>
      <c r="CW75" s="32">
        <f ca="1">IFERROR(__xludf.DUMMYFUNCTION("""COMPUTED_VALUE"""),15)</f>
        <v>15</v>
      </c>
      <c r="CX75" s="34">
        <f ca="1">IFERROR(__xludf.DUMMYFUNCTION("""COMPUTED_VALUE"""),17)</f>
        <v>17</v>
      </c>
      <c r="CY75" s="28">
        <f>Juni!DE75</f>
        <v>0</v>
      </c>
      <c r="CZ75" s="28">
        <f>Juni!DF75</f>
        <v>0</v>
      </c>
      <c r="DA75" s="26">
        <f t="shared" si="883"/>
        <v>0</v>
      </c>
      <c r="DB75" s="25">
        <v>0</v>
      </c>
      <c r="DC75" s="25">
        <v>0</v>
      </c>
      <c r="DD75" s="26">
        <f t="shared" si="884"/>
        <v>0</v>
      </c>
      <c r="DE75" s="26">
        <f t="shared" ref="DE75:DF75" si="913">SUM(CY75+DB75)</f>
        <v>0</v>
      </c>
      <c r="DF75" s="26">
        <f t="shared" si="913"/>
        <v>0</v>
      </c>
      <c r="DG75" s="27">
        <f t="shared" si="886"/>
        <v>0</v>
      </c>
      <c r="DH75" s="30">
        <f>Juni!DN75</f>
        <v>51</v>
      </c>
      <c r="DI75" s="26">
        <f>Juni!DO75</f>
        <v>5</v>
      </c>
      <c r="DJ75" s="26">
        <f t="shared" si="887"/>
        <v>56</v>
      </c>
      <c r="DK75" s="26"/>
      <c r="DL75" s="26"/>
      <c r="DM75" s="26">
        <f t="shared" si="888"/>
        <v>0</v>
      </c>
      <c r="DN75" s="26">
        <f t="shared" ref="DN75:DO75" si="914">SUM(DH75+DK75)</f>
        <v>51</v>
      </c>
      <c r="DO75" s="26">
        <f t="shared" si="914"/>
        <v>5</v>
      </c>
      <c r="DP75" s="27">
        <f t="shared" si="890"/>
        <v>56</v>
      </c>
      <c r="DQ75" s="28">
        <f>Juni!DW75</f>
        <v>0</v>
      </c>
      <c r="DR75" s="26">
        <f>Juni!DX75</f>
        <v>0</v>
      </c>
      <c r="DS75" s="26">
        <f t="shared" si="891"/>
        <v>0</v>
      </c>
      <c r="DT75" s="68">
        <v>0</v>
      </c>
      <c r="DU75" s="59">
        <v>0</v>
      </c>
      <c r="DV75" s="26">
        <f t="shared" si="892"/>
        <v>0</v>
      </c>
      <c r="DW75" s="26">
        <f t="shared" ref="DW75:DX75" si="915">SUM(DQ75+DT75)</f>
        <v>0</v>
      </c>
      <c r="DX75" s="26">
        <f t="shared" si="915"/>
        <v>0</v>
      </c>
      <c r="DY75" s="27">
        <f t="shared" si="894"/>
        <v>0</v>
      </c>
      <c r="DZ75" s="30">
        <f>Juni!EF75</f>
        <v>0</v>
      </c>
      <c r="EA75" s="26">
        <f>Juni!EG75</f>
        <v>0</v>
      </c>
      <c r="EB75" s="26">
        <f t="shared" si="895"/>
        <v>0</v>
      </c>
      <c r="EC75" s="26"/>
      <c r="ED75" s="26"/>
      <c r="EE75" s="26">
        <f t="shared" si="896"/>
        <v>0</v>
      </c>
      <c r="EF75" s="26">
        <f t="shared" ref="EF75:EG75" si="916">SUM(DZ75+EC75)</f>
        <v>0</v>
      </c>
      <c r="EG75" s="26">
        <f t="shared" si="916"/>
        <v>0</v>
      </c>
      <c r="EH75" s="27">
        <f t="shared" si="898"/>
        <v>0</v>
      </c>
      <c r="EI75" s="30">
        <f>Juni!EO75</f>
        <v>0</v>
      </c>
      <c r="EJ75" s="26">
        <f>Juni!EP75</f>
        <v>0</v>
      </c>
      <c r="EK75" s="26">
        <f t="shared" si="899"/>
        <v>0</v>
      </c>
      <c r="EL75" s="26"/>
      <c r="EM75" s="26"/>
      <c r="EN75" s="26">
        <f t="shared" si="900"/>
        <v>0</v>
      </c>
      <c r="EO75" s="26">
        <f t="shared" ref="EO75:EP75" si="917">SUM(EI75+EL75)</f>
        <v>0</v>
      </c>
      <c r="EP75" s="26">
        <f t="shared" si="917"/>
        <v>0</v>
      </c>
      <c r="EQ75" s="27">
        <f t="shared" si="902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24">
        <f>Juni!J76</f>
        <v>29</v>
      </c>
      <c r="E76" s="25">
        <f>Juni!K76</f>
        <v>33</v>
      </c>
      <c r="F76" s="26">
        <f t="shared" si="843"/>
        <v>62</v>
      </c>
      <c r="G76" s="110">
        <v>0</v>
      </c>
      <c r="H76" s="79">
        <v>0</v>
      </c>
      <c r="I76" s="26">
        <f t="shared" si="844"/>
        <v>0</v>
      </c>
      <c r="J76" s="26">
        <f t="shared" ref="J76:K76" si="918">SUM(D76+G76)</f>
        <v>29</v>
      </c>
      <c r="K76" s="26">
        <f t="shared" si="918"/>
        <v>33</v>
      </c>
      <c r="L76" s="27">
        <f t="shared" si="846"/>
        <v>62</v>
      </c>
      <c r="M76" s="28">
        <f>Juni!S76</f>
        <v>0</v>
      </c>
      <c r="N76" s="28">
        <f>Juni!T76</f>
        <v>7</v>
      </c>
      <c r="O76" s="26">
        <f t="shared" si="847"/>
        <v>7</v>
      </c>
      <c r="P76" s="25">
        <v>0</v>
      </c>
      <c r="Q76" s="25">
        <v>0</v>
      </c>
      <c r="R76" s="25">
        <v>0</v>
      </c>
      <c r="S76" s="26">
        <f t="shared" ref="S76:T76" si="919">SUM(M76+P76)</f>
        <v>0</v>
      </c>
      <c r="T76" s="26">
        <f t="shared" si="919"/>
        <v>7</v>
      </c>
      <c r="U76" s="27">
        <f t="shared" si="850"/>
        <v>7</v>
      </c>
      <c r="V76" s="28">
        <f>Juni!AB76</f>
        <v>3</v>
      </c>
      <c r="W76" s="28">
        <f>Juni!AC76</f>
        <v>2</v>
      </c>
      <c r="X76" s="26">
        <f t="shared" si="851"/>
        <v>5</v>
      </c>
      <c r="Y76" s="26"/>
      <c r="Z76" s="26"/>
      <c r="AA76" s="26">
        <f t="shared" si="852"/>
        <v>0</v>
      </c>
      <c r="AB76" s="26">
        <f t="shared" ref="AB76:AC76" si="920">SUM(V76+Y76)</f>
        <v>3</v>
      </c>
      <c r="AC76" s="26">
        <f t="shared" si="920"/>
        <v>2</v>
      </c>
      <c r="AD76" s="27">
        <f t="shared" si="854"/>
        <v>5</v>
      </c>
      <c r="AE76" s="28">
        <f>Juni!AK76</f>
        <v>29</v>
      </c>
      <c r="AF76" s="26">
        <f>Juni!AL76</f>
        <v>39</v>
      </c>
      <c r="AG76" s="26">
        <f t="shared" si="855"/>
        <v>68</v>
      </c>
      <c r="AH76" s="25">
        <v>0</v>
      </c>
      <c r="AI76" s="25">
        <v>0</v>
      </c>
      <c r="AJ76" s="26">
        <f t="shared" si="856"/>
        <v>0</v>
      </c>
      <c r="AK76" s="26">
        <f t="shared" ref="AK76:AL76" si="921">SUM(AE76+AH76)</f>
        <v>29</v>
      </c>
      <c r="AL76" s="26">
        <f t="shared" si="921"/>
        <v>39</v>
      </c>
      <c r="AM76" s="27">
        <f t="shared" si="858"/>
        <v>68</v>
      </c>
      <c r="AN76" s="30">
        <f>Juni!AT76</f>
        <v>75</v>
      </c>
      <c r="AO76" s="26">
        <f>Juni!AU76</f>
        <v>125</v>
      </c>
      <c r="AP76" s="26">
        <f t="shared" si="859"/>
        <v>200</v>
      </c>
      <c r="AQ76" s="25">
        <v>2</v>
      </c>
      <c r="AR76" s="25">
        <v>3</v>
      </c>
      <c r="AS76" s="26">
        <f t="shared" si="860"/>
        <v>5</v>
      </c>
      <c r="AT76" s="26">
        <f t="shared" ref="AT76:AU76" si="922">SUM(AN76+AQ76)</f>
        <v>77</v>
      </c>
      <c r="AU76" s="26">
        <f t="shared" si="922"/>
        <v>128</v>
      </c>
      <c r="AV76" s="27">
        <f t="shared" si="862"/>
        <v>205</v>
      </c>
      <c r="AW76" s="28">
        <f>Juni!BC76</f>
        <v>56</v>
      </c>
      <c r="AX76" s="28">
        <f>Juni!BD76</f>
        <v>93</v>
      </c>
      <c r="AY76" s="26">
        <f t="shared" si="863"/>
        <v>149</v>
      </c>
      <c r="AZ76" s="25">
        <v>0</v>
      </c>
      <c r="BA76" s="25">
        <v>0</v>
      </c>
      <c r="BB76" s="26">
        <f t="shared" si="864"/>
        <v>0</v>
      </c>
      <c r="BC76" s="26">
        <f t="shared" ref="BC76:BD76" si="923">SUM(AW76+AZ76)</f>
        <v>56</v>
      </c>
      <c r="BD76" s="26">
        <f t="shared" si="923"/>
        <v>93</v>
      </c>
      <c r="BE76" s="27">
        <f t="shared" si="866"/>
        <v>149</v>
      </c>
      <c r="BF76" s="30">
        <f>Juni!BL76</f>
        <v>0</v>
      </c>
      <c r="BG76" s="26">
        <f>Juni!BM76</f>
        <v>0</v>
      </c>
      <c r="BH76" s="26">
        <f t="shared" si="867"/>
        <v>0</v>
      </c>
      <c r="BI76" s="48">
        <v>0</v>
      </c>
      <c r="BJ76" s="46">
        <v>0</v>
      </c>
      <c r="BK76" s="26">
        <f t="shared" si="868"/>
        <v>0</v>
      </c>
      <c r="BL76" s="26">
        <f t="shared" ref="BL76:BM76" si="924">SUM(BF76+BI76)</f>
        <v>0</v>
      </c>
      <c r="BM76" s="26">
        <f t="shared" si="924"/>
        <v>0</v>
      </c>
      <c r="BN76" s="27">
        <f t="shared" si="870"/>
        <v>0</v>
      </c>
      <c r="BO76" s="28">
        <f>Juni!BU76</f>
        <v>0</v>
      </c>
      <c r="BP76" s="28">
        <f>Juni!BV76</f>
        <v>0</v>
      </c>
      <c r="BQ76" s="26">
        <f t="shared" si="871"/>
        <v>0</v>
      </c>
      <c r="BR76" s="26"/>
      <c r="BS76" s="26"/>
      <c r="BT76" s="26">
        <f t="shared" si="872"/>
        <v>0</v>
      </c>
      <c r="BU76" s="26">
        <f t="shared" ref="BU76:BV76" si="925">SUM(BO76+BR76)</f>
        <v>0</v>
      </c>
      <c r="BV76" s="26">
        <f t="shared" si="925"/>
        <v>0</v>
      </c>
      <c r="BW76" s="27">
        <f t="shared" si="874"/>
        <v>0</v>
      </c>
      <c r="BX76" s="30">
        <f>Juni!CD76</f>
        <v>10</v>
      </c>
      <c r="BY76" s="26">
        <f>Juni!CE76</f>
        <v>27</v>
      </c>
      <c r="BZ76" s="26">
        <f t="shared" si="875"/>
        <v>37</v>
      </c>
      <c r="CA76" s="26"/>
      <c r="CB76" s="26"/>
      <c r="CC76" s="26">
        <f t="shared" si="876"/>
        <v>0</v>
      </c>
      <c r="CD76" s="26">
        <f t="shared" ref="CD76:CE76" si="926">SUM(BX76+CA76)</f>
        <v>10</v>
      </c>
      <c r="CE76" s="26">
        <f t="shared" si="926"/>
        <v>27</v>
      </c>
      <c r="CF76" s="27">
        <f t="shared" si="878"/>
        <v>37</v>
      </c>
      <c r="CG76" s="28">
        <f>Juni!CM76</f>
        <v>8</v>
      </c>
      <c r="CH76" s="28">
        <f>Juni!CN76</f>
        <v>12</v>
      </c>
      <c r="CI76" s="26">
        <f t="shared" si="879"/>
        <v>20</v>
      </c>
      <c r="CJ76" s="25">
        <v>0</v>
      </c>
      <c r="CK76" s="25">
        <v>0</v>
      </c>
      <c r="CL76" s="26">
        <f t="shared" si="880"/>
        <v>0</v>
      </c>
      <c r="CM76" s="26">
        <f t="shared" ref="CM76:CN76" si="927">SUM(CG76+CJ76)</f>
        <v>8</v>
      </c>
      <c r="CN76" s="26">
        <f t="shared" si="927"/>
        <v>12</v>
      </c>
      <c r="CO76" s="27">
        <f t="shared" si="882"/>
        <v>20</v>
      </c>
      <c r="CP76" s="31">
        <f ca="1">IFERROR(__xludf.DUMMYFUNCTION("""COMPUTED_VALUE"""),105)</f>
        <v>105</v>
      </c>
      <c r="CQ76" s="32">
        <f ca="1">IFERROR(__xludf.DUMMYFUNCTION("""COMPUTED_VALUE"""),110)</f>
        <v>110</v>
      </c>
      <c r="CR76" s="32">
        <f ca="1">IFERROR(__xludf.DUMMYFUNCTION("""COMPUTED_VALUE"""),215)</f>
        <v>215</v>
      </c>
      <c r="CS76" s="33">
        <f ca="1">IFERROR(__xludf.DUMMYFUNCTION("""COMPUTED_VALUE"""),1)</f>
        <v>1</v>
      </c>
      <c r="CT76" s="33">
        <f ca="1">IFERROR(__xludf.DUMMYFUNCTION("""COMPUTED_VALUE"""),2)</f>
        <v>2</v>
      </c>
      <c r="CU76" s="33">
        <f ca="1">IFERROR(__xludf.DUMMYFUNCTION("""COMPUTED_VALUE"""),3)</f>
        <v>3</v>
      </c>
      <c r="CV76" s="32">
        <f ca="1">IFERROR(__xludf.DUMMYFUNCTION("""COMPUTED_VALUE"""),106)</f>
        <v>106</v>
      </c>
      <c r="CW76" s="32">
        <f ca="1">IFERROR(__xludf.DUMMYFUNCTION("""COMPUTED_VALUE"""),112)</f>
        <v>112</v>
      </c>
      <c r="CX76" s="34">
        <f ca="1">IFERROR(__xludf.DUMMYFUNCTION("""COMPUTED_VALUE"""),218)</f>
        <v>218</v>
      </c>
      <c r="CY76" s="28">
        <f>Juni!DE76</f>
        <v>220</v>
      </c>
      <c r="CZ76" s="28">
        <f>Juni!DF76</f>
        <v>411</v>
      </c>
      <c r="DA76" s="26">
        <f t="shared" si="883"/>
        <v>631</v>
      </c>
      <c r="DB76" s="25">
        <v>0</v>
      </c>
      <c r="DC76" s="25">
        <v>0</v>
      </c>
      <c r="DD76" s="26">
        <f t="shared" si="884"/>
        <v>0</v>
      </c>
      <c r="DE76" s="26">
        <f t="shared" ref="DE76:DF76" si="928">SUM(CY76+DB76)</f>
        <v>220</v>
      </c>
      <c r="DF76" s="26">
        <f t="shared" si="928"/>
        <v>411</v>
      </c>
      <c r="DG76" s="27">
        <f t="shared" si="886"/>
        <v>631</v>
      </c>
      <c r="DH76" s="30">
        <f>Juni!DN76</f>
        <v>122</v>
      </c>
      <c r="DI76" s="26">
        <f>Juni!DO76</f>
        <v>248</v>
      </c>
      <c r="DJ76" s="26">
        <f t="shared" si="887"/>
        <v>370</v>
      </c>
      <c r="DK76" s="26"/>
      <c r="DL76" s="26"/>
      <c r="DM76" s="26">
        <f t="shared" si="888"/>
        <v>0</v>
      </c>
      <c r="DN76" s="26">
        <f t="shared" ref="DN76:DO76" si="929">SUM(DH76+DK76)</f>
        <v>122</v>
      </c>
      <c r="DO76" s="26">
        <f t="shared" si="929"/>
        <v>248</v>
      </c>
      <c r="DP76" s="27">
        <f t="shared" si="890"/>
        <v>370</v>
      </c>
      <c r="DQ76" s="28">
        <f>Juni!DW76</f>
        <v>72</v>
      </c>
      <c r="DR76" s="26">
        <f>Juni!DX76</f>
        <v>113</v>
      </c>
      <c r="DS76" s="26">
        <f t="shared" si="891"/>
        <v>185</v>
      </c>
      <c r="DT76" s="110">
        <v>8</v>
      </c>
      <c r="DU76" s="79">
        <v>6</v>
      </c>
      <c r="DV76" s="26">
        <f t="shared" si="892"/>
        <v>14</v>
      </c>
      <c r="DW76" s="26">
        <f t="shared" ref="DW76:DX76" si="930">SUM(DQ76+DT76)</f>
        <v>80</v>
      </c>
      <c r="DX76" s="26">
        <f t="shared" si="930"/>
        <v>119</v>
      </c>
      <c r="DY76" s="27">
        <f t="shared" si="894"/>
        <v>199</v>
      </c>
      <c r="DZ76" s="30">
        <f>Juni!EF76</f>
        <v>150</v>
      </c>
      <c r="EA76" s="26">
        <f>Juni!EG76</f>
        <v>224</v>
      </c>
      <c r="EB76" s="26">
        <f t="shared" si="895"/>
        <v>374</v>
      </c>
      <c r="EC76" s="25">
        <v>14</v>
      </c>
      <c r="ED76" s="25">
        <v>22</v>
      </c>
      <c r="EE76" s="26">
        <f t="shared" si="896"/>
        <v>36</v>
      </c>
      <c r="EF76" s="26">
        <f t="shared" ref="EF76:EG76" si="931">SUM(DZ76+EC76)</f>
        <v>164</v>
      </c>
      <c r="EG76" s="26">
        <f t="shared" si="931"/>
        <v>246</v>
      </c>
      <c r="EH76" s="27">
        <f t="shared" si="898"/>
        <v>410</v>
      </c>
      <c r="EI76" s="30">
        <f>Juni!EO76</f>
        <v>71</v>
      </c>
      <c r="EJ76" s="26">
        <f>Juni!EP76</f>
        <v>89</v>
      </c>
      <c r="EK76" s="26">
        <f t="shared" si="899"/>
        <v>160</v>
      </c>
      <c r="EL76" s="25">
        <v>4</v>
      </c>
      <c r="EM76" s="25">
        <v>4</v>
      </c>
      <c r="EN76" s="26">
        <f t="shared" si="900"/>
        <v>8</v>
      </c>
      <c r="EO76" s="26">
        <f t="shared" ref="EO76:EP76" si="932">SUM(EI76+EL76)</f>
        <v>75</v>
      </c>
      <c r="EP76" s="26">
        <f t="shared" si="932"/>
        <v>93</v>
      </c>
      <c r="EQ76" s="27">
        <f t="shared" si="902"/>
        <v>168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24">
        <f>Juni!J77</f>
        <v>0</v>
      </c>
      <c r="E77" s="25">
        <f>Juni!K77</f>
        <v>0</v>
      </c>
      <c r="F77" s="26">
        <f t="shared" si="843"/>
        <v>0</v>
      </c>
      <c r="G77" s="26"/>
      <c r="H77" s="26"/>
      <c r="I77" s="26">
        <f t="shared" si="844"/>
        <v>0</v>
      </c>
      <c r="J77" s="26">
        <f t="shared" ref="J77:K77" si="933">SUM(D77+G77)</f>
        <v>0</v>
      </c>
      <c r="K77" s="26">
        <f t="shared" si="933"/>
        <v>0</v>
      </c>
      <c r="L77" s="27">
        <f t="shared" si="846"/>
        <v>0</v>
      </c>
      <c r="M77" s="28">
        <f>Juni!S77</f>
        <v>0</v>
      </c>
      <c r="N77" s="28">
        <f>Juni!T77</f>
        <v>0</v>
      </c>
      <c r="O77" s="26">
        <f t="shared" si="847"/>
        <v>0</v>
      </c>
      <c r="P77" s="26"/>
      <c r="Q77" s="26"/>
      <c r="R77" s="26">
        <f t="shared" ref="R77:R78" si="934">SUM(P77:Q77)</f>
        <v>0</v>
      </c>
      <c r="S77" s="26">
        <f t="shared" ref="S77:T77" si="935">SUM(M77+P77)</f>
        <v>0</v>
      </c>
      <c r="T77" s="26">
        <f t="shared" si="935"/>
        <v>0</v>
      </c>
      <c r="U77" s="27">
        <f t="shared" si="850"/>
        <v>0</v>
      </c>
      <c r="V77" s="28">
        <f>Juni!AB77</f>
        <v>0</v>
      </c>
      <c r="W77" s="28">
        <f>Juni!AC77</f>
        <v>0</v>
      </c>
      <c r="X77" s="26">
        <f t="shared" si="851"/>
        <v>0</v>
      </c>
      <c r="Y77" s="26"/>
      <c r="Z77" s="26"/>
      <c r="AA77" s="26">
        <f t="shared" si="852"/>
        <v>0</v>
      </c>
      <c r="AB77" s="26">
        <f t="shared" ref="AB77:AC77" si="936">SUM(V77+Y77)</f>
        <v>0</v>
      </c>
      <c r="AC77" s="26">
        <f t="shared" si="936"/>
        <v>0</v>
      </c>
      <c r="AD77" s="27">
        <f t="shared" si="854"/>
        <v>0</v>
      </c>
      <c r="AE77" s="28">
        <f>Juni!AK77</f>
        <v>0</v>
      </c>
      <c r="AF77" s="26">
        <f>Juni!AL77</f>
        <v>0</v>
      </c>
      <c r="AG77" s="26">
        <f t="shared" si="855"/>
        <v>0</v>
      </c>
      <c r="AH77" s="25">
        <v>0</v>
      </c>
      <c r="AI77" s="25">
        <v>0</v>
      </c>
      <c r="AJ77" s="26">
        <f t="shared" si="856"/>
        <v>0</v>
      </c>
      <c r="AK77" s="26">
        <f t="shared" ref="AK77:AL77" si="937">SUM(AE77+AH77)</f>
        <v>0</v>
      </c>
      <c r="AL77" s="26">
        <f t="shared" si="937"/>
        <v>0</v>
      </c>
      <c r="AM77" s="27">
        <f t="shared" si="858"/>
        <v>0</v>
      </c>
      <c r="AN77" s="30">
        <f>Juni!AT77</f>
        <v>0</v>
      </c>
      <c r="AO77" s="26">
        <f>Juni!AU77</f>
        <v>0</v>
      </c>
      <c r="AP77" s="26">
        <f t="shared" si="859"/>
        <v>0</v>
      </c>
      <c r="AQ77" s="25">
        <v>0</v>
      </c>
      <c r="AR77" s="25">
        <v>0</v>
      </c>
      <c r="AS77" s="26">
        <f t="shared" si="860"/>
        <v>0</v>
      </c>
      <c r="AT77" s="26">
        <f t="shared" ref="AT77:AU77" si="938">SUM(AN77+AQ77)</f>
        <v>0</v>
      </c>
      <c r="AU77" s="26">
        <f t="shared" si="938"/>
        <v>0</v>
      </c>
      <c r="AV77" s="27">
        <f t="shared" si="862"/>
        <v>0</v>
      </c>
      <c r="AW77" s="28">
        <f>Juni!BC77</f>
        <v>0</v>
      </c>
      <c r="AX77" s="28">
        <f>Juni!BD77</f>
        <v>0</v>
      </c>
      <c r="AY77" s="26">
        <f t="shared" si="863"/>
        <v>0</v>
      </c>
      <c r="AZ77" s="25">
        <v>0</v>
      </c>
      <c r="BA77" s="25">
        <v>0</v>
      </c>
      <c r="BB77" s="26">
        <f t="shared" si="864"/>
        <v>0</v>
      </c>
      <c r="BC77" s="26">
        <f t="shared" ref="BC77:BD77" si="939">SUM(AW77+AZ77)</f>
        <v>0</v>
      </c>
      <c r="BD77" s="26">
        <f t="shared" si="939"/>
        <v>0</v>
      </c>
      <c r="BE77" s="27">
        <f t="shared" si="866"/>
        <v>0</v>
      </c>
      <c r="BF77" s="30">
        <f>Juni!BL77</f>
        <v>0</v>
      </c>
      <c r="BG77" s="26">
        <f>Juni!BM77</f>
        <v>0</v>
      </c>
      <c r="BH77" s="26">
        <f t="shared" si="867"/>
        <v>0</v>
      </c>
      <c r="BI77" s="48">
        <v>0</v>
      </c>
      <c r="BJ77" s="46">
        <v>0</v>
      </c>
      <c r="BK77" s="26">
        <f t="shared" si="868"/>
        <v>0</v>
      </c>
      <c r="BL77" s="26">
        <f t="shared" ref="BL77:BM77" si="940">SUM(BF77+BI77)</f>
        <v>0</v>
      </c>
      <c r="BM77" s="26">
        <f t="shared" si="940"/>
        <v>0</v>
      </c>
      <c r="BN77" s="27">
        <f t="shared" si="870"/>
        <v>0</v>
      </c>
      <c r="BO77" s="28">
        <f>Juni!BU77</f>
        <v>0</v>
      </c>
      <c r="BP77" s="28">
        <f>Juni!BV77</f>
        <v>0</v>
      </c>
      <c r="BQ77" s="26">
        <f t="shared" si="871"/>
        <v>0</v>
      </c>
      <c r="BR77" s="26"/>
      <c r="BS77" s="26"/>
      <c r="BT77" s="26">
        <f t="shared" si="872"/>
        <v>0</v>
      </c>
      <c r="BU77" s="26">
        <f t="shared" ref="BU77:BV77" si="941">SUM(BO77+BR77)</f>
        <v>0</v>
      </c>
      <c r="BV77" s="26">
        <f t="shared" si="941"/>
        <v>0</v>
      </c>
      <c r="BW77" s="27">
        <f t="shared" si="874"/>
        <v>0</v>
      </c>
      <c r="BX77" s="30">
        <f>Juni!CD77</f>
        <v>0</v>
      </c>
      <c r="BY77" s="26">
        <f>Juni!CE77</f>
        <v>0</v>
      </c>
      <c r="BZ77" s="26">
        <f t="shared" si="875"/>
        <v>0</v>
      </c>
      <c r="CA77" s="26"/>
      <c r="CB77" s="26"/>
      <c r="CC77" s="26">
        <f t="shared" si="876"/>
        <v>0</v>
      </c>
      <c r="CD77" s="26">
        <f t="shared" ref="CD77:CE77" si="942">SUM(BX77+CA77)</f>
        <v>0</v>
      </c>
      <c r="CE77" s="26">
        <f t="shared" si="942"/>
        <v>0</v>
      </c>
      <c r="CF77" s="27">
        <f t="shared" si="878"/>
        <v>0</v>
      </c>
      <c r="CG77" s="28">
        <f>Juni!CM77</f>
        <v>0</v>
      </c>
      <c r="CH77" s="28">
        <f>Juni!CN77</f>
        <v>0</v>
      </c>
      <c r="CI77" s="26">
        <f t="shared" si="879"/>
        <v>0</v>
      </c>
      <c r="CJ77" s="25">
        <v>0</v>
      </c>
      <c r="CK77" s="25">
        <v>0</v>
      </c>
      <c r="CL77" s="26">
        <f t="shared" si="880"/>
        <v>0</v>
      </c>
      <c r="CM77" s="26">
        <f t="shared" ref="CM77:CN77" si="943">SUM(CG77+CJ77)</f>
        <v>0</v>
      </c>
      <c r="CN77" s="26">
        <f t="shared" si="943"/>
        <v>0</v>
      </c>
      <c r="CO77" s="27">
        <f t="shared" si="882"/>
        <v>0</v>
      </c>
      <c r="CP77" s="31">
        <f ca="1">IFERROR(__xludf.DUMMYFUNCTION("""COMPUTED_VALUE"""),0)</f>
        <v>0</v>
      </c>
      <c r="CQ77" s="32"/>
      <c r="CR77" s="32">
        <f ca="1">IFERROR(__xludf.DUMMYFUNCTION("""COMPUTED_VALUE"""),0)</f>
        <v>0</v>
      </c>
      <c r="CS77" s="33"/>
      <c r="CT77" s="33"/>
      <c r="CU77" s="33"/>
      <c r="CV77" s="32">
        <f ca="1">IFERROR(__xludf.DUMMYFUNCTION("""COMPUTED_VALUE"""),0)</f>
        <v>0</v>
      </c>
      <c r="CW77" s="32">
        <f ca="1">IFERROR(__xludf.DUMMYFUNCTION("""COMPUTED_VALUE"""),0)</f>
        <v>0</v>
      </c>
      <c r="CX77" s="34">
        <f ca="1">IFERROR(__xludf.DUMMYFUNCTION("""COMPUTED_VALUE"""),0)</f>
        <v>0</v>
      </c>
      <c r="CY77" s="28">
        <f>Juni!DE77</f>
        <v>0</v>
      </c>
      <c r="CZ77" s="28">
        <f>Juni!DF77</f>
        <v>0</v>
      </c>
      <c r="DA77" s="26">
        <f t="shared" si="883"/>
        <v>0</v>
      </c>
      <c r="DB77" s="25">
        <v>0</v>
      </c>
      <c r="DC77" s="25">
        <v>0</v>
      </c>
      <c r="DD77" s="26">
        <f t="shared" si="884"/>
        <v>0</v>
      </c>
      <c r="DE77" s="26">
        <f t="shared" ref="DE77:DF77" si="944">SUM(CY77+DB77)</f>
        <v>0</v>
      </c>
      <c r="DF77" s="26">
        <f t="shared" si="944"/>
        <v>0</v>
      </c>
      <c r="DG77" s="27">
        <f t="shared" si="886"/>
        <v>0</v>
      </c>
      <c r="DH77" s="30">
        <f>Juni!DN77</f>
        <v>0</v>
      </c>
      <c r="DI77" s="26">
        <f>Juni!DO77</f>
        <v>0</v>
      </c>
      <c r="DJ77" s="26">
        <f t="shared" si="887"/>
        <v>0</v>
      </c>
      <c r="DK77" s="26"/>
      <c r="DL77" s="26"/>
      <c r="DM77" s="26">
        <f t="shared" si="888"/>
        <v>0</v>
      </c>
      <c r="DN77" s="26">
        <f t="shared" ref="DN77:DO77" si="945">SUM(DH77+DK77)</f>
        <v>0</v>
      </c>
      <c r="DO77" s="26">
        <f t="shared" si="945"/>
        <v>0</v>
      </c>
      <c r="DP77" s="27">
        <f t="shared" si="890"/>
        <v>0</v>
      </c>
      <c r="DQ77" s="28">
        <f>Juni!DW77</f>
        <v>0</v>
      </c>
      <c r="DR77" s="26">
        <f>Juni!DX77</f>
        <v>5</v>
      </c>
      <c r="DS77" s="26">
        <f t="shared" si="891"/>
        <v>5</v>
      </c>
      <c r="DT77" s="26"/>
      <c r="DU77" s="26"/>
      <c r="DV77" s="26">
        <f t="shared" si="892"/>
        <v>0</v>
      </c>
      <c r="DW77" s="26">
        <f t="shared" ref="DW77:DX77" si="946">SUM(DQ77+DT77)</f>
        <v>0</v>
      </c>
      <c r="DX77" s="26">
        <f t="shared" si="946"/>
        <v>5</v>
      </c>
      <c r="DY77" s="27">
        <f t="shared" si="894"/>
        <v>5</v>
      </c>
      <c r="DZ77" s="30">
        <f>Juni!EF77</f>
        <v>0</v>
      </c>
      <c r="EA77" s="26">
        <f>Juni!EG77</f>
        <v>0</v>
      </c>
      <c r="EB77" s="26">
        <f t="shared" si="895"/>
        <v>0</v>
      </c>
      <c r="EC77" s="26"/>
      <c r="ED77" s="26"/>
      <c r="EE77" s="26">
        <f t="shared" si="896"/>
        <v>0</v>
      </c>
      <c r="EF77" s="26">
        <f t="shared" ref="EF77:EG77" si="947">SUM(DZ77+EC77)</f>
        <v>0</v>
      </c>
      <c r="EG77" s="26">
        <f t="shared" si="947"/>
        <v>0</v>
      </c>
      <c r="EH77" s="27">
        <f t="shared" si="898"/>
        <v>0</v>
      </c>
      <c r="EI77" s="30">
        <f>Juni!EO77</f>
        <v>0</v>
      </c>
      <c r="EJ77" s="26">
        <f>Juni!EP77</f>
        <v>0</v>
      </c>
      <c r="EK77" s="26">
        <f t="shared" si="899"/>
        <v>0</v>
      </c>
      <c r="EL77" s="26"/>
      <c r="EM77" s="26"/>
      <c r="EN77" s="26">
        <f t="shared" si="900"/>
        <v>0</v>
      </c>
      <c r="EO77" s="26">
        <f t="shared" ref="EO77:EP77" si="948">SUM(EI77+EL77)</f>
        <v>0</v>
      </c>
      <c r="EP77" s="26">
        <f t="shared" si="948"/>
        <v>0</v>
      </c>
      <c r="EQ77" s="27">
        <f t="shared" si="902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24">
        <f>Juni!J78</f>
        <v>0</v>
      </c>
      <c r="E78" s="25">
        <f>Juni!K78</f>
        <v>0</v>
      </c>
      <c r="F78" s="26">
        <f t="shared" si="843"/>
        <v>0</v>
      </c>
      <c r="G78" s="26"/>
      <c r="H78" s="26"/>
      <c r="I78" s="26">
        <f t="shared" si="844"/>
        <v>0</v>
      </c>
      <c r="J78" s="26">
        <f t="shared" ref="J78:K78" si="949">SUM(D78+G78)</f>
        <v>0</v>
      </c>
      <c r="K78" s="26">
        <f t="shared" si="949"/>
        <v>0</v>
      </c>
      <c r="L78" s="27">
        <f t="shared" si="846"/>
        <v>0</v>
      </c>
      <c r="M78" s="28">
        <f>Juni!S78</f>
        <v>0</v>
      </c>
      <c r="N78" s="28">
        <f>Juni!T78</f>
        <v>0</v>
      </c>
      <c r="O78" s="26">
        <f t="shared" si="847"/>
        <v>0</v>
      </c>
      <c r="P78" s="26"/>
      <c r="Q78" s="26"/>
      <c r="R78" s="26">
        <f t="shared" si="934"/>
        <v>0</v>
      </c>
      <c r="S78" s="26">
        <f t="shared" ref="S78:T78" si="950">SUM(M78+P78)</f>
        <v>0</v>
      </c>
      <c r="T78" s="26">
        <f t="shared" si="950"/>
        <v>0</v>
      </c>
      <c r="U78" s="27">
        <f t="shared" si="850"/>
        <v>0</v>
      </c>
      <c r="V78" s="28">
        <f>Juni!AB78</f>
        <v>0</v>
      </c>
      <c r="W78" s="28">
        <f>Juni!AC78</f>
        <v>0</v>
      </c>
      <c r="X78" s="26">
        <f t="shared" si="851"/>
        <v>0</v>
      </c>
      <c r="Y78" s="26"/>
      <c r="Z78" s="26"/>
      <c r="AA78" s="26">
        <f t="shared" si="852"/>
        <v>0</v>
      </c>
      <c r="AB78" s="26">
        <f t="shared" ref="AB78:AC78" si="951">SUM(V78+Y78)</f>
        <v>0</v>
      </c>
      <c r="AC78" s="26">
        <f t="shared" si="951"/>
        <v>0</v>
      </c>
      <c r="AD78" s="27">
        <f t="shared" si="854"/>
        <v>0</v>
      </c>
      <c r="AE78" s="28">
        <f>Juni!AK78</f>
        <v>0</v>
      </c>
      <c r="AF78" s="26">
        <f>Juni!AL78</f>
        <v>0</v>
      </c>
      <c r="AG78" s="26">
        <f t="shared" si="855"/>
        <v>0</v>
      </c>
      <c r="AH78" s="25">
        <v>0</v>
      </c>
      <c r="AI78" s="25">
        <v>0</v>
      </c>
      <c r="AJ78" s="26">
        <f t="shared" si="856"/>
        <v>0</v>
      </c>
      <c r="AK78" s="26">
        <f t="shared" ref="AK78:AL78" si="952">SUM(AE78+AH78)</f>
        <v>0</v>
      </c>
      <c r="AL78" s="26">
        <f t="shared" si="952"/>
        <v>0</v>
      </c>
      <c r="AM78" s="27">
        <f t="shared" si="858"/>
        <v>0</v>
      </c>
      <c r="AN78" s="30">
        <f>Juni!AT78</f>
        <v>0</v>
      </c>
      <c r="AO78" s="26">
        <f>Juni!AU78</f>
        <v>0</v>
      </c>
      <c r="AP78" s="26">
        <f t="shared" si="859"/>
        <v>0</v>
      </c>
      <c r="AQ78" s="25">
        <v>0</v>
      </c>
      <c r="AR78" s="25">
        <v>0</v>
      </c>
      <c r="AS78" s="26">
        <f t="shared" si="860"/>
        <v>0</v>
      </c>
      <c r="AT78" s="26">
        <f t="shared" ref="AT78:AU78" si="953">SUM(AN78+AQ78)</f>
        <v>0</v>
      </c>
      <c r="AU78" s="26">
        <f t="shared" si="953"/>
        <v>0</v>
      </c>
      <c r="AV78" s="27">
        <f t="shared" si="862"/>
        <v>0</v>
      </c>
      <c r="AW78" s="28">
        <f>Juni!BC78</f>
        <v>0</v>
      </c>
      <c r="AX78" s="28">
        <f>Juni!BD78</f>
        <v>0</v>
      </c>
      <c r="AY78" s="26">
        <f t="shared" si="863"/>
        <v>0</v>
      </c>
      <c r="AZ78" s="25">
        <v>0</v>
      </c>
      <c r="BA78" s="25">
        <v>0</v>
      </c>
      <c r="BB78" s="26">
        <f t="shared" si="864"/>
        <v>0</v>
      </c>
      <c r="BC78" s="26">
        <f t="shared" ref="BC78:BD78" si="954">SUM(AW78+AZ78)</f>
        <v>0</v>
      </c>
      <c r="BD78" s="26">
        <f t="shared" si="954"/>
        <v>0</v>
      </c>
      <c r="BE78" s="27">
        <f t="shared" si="866"/>
        <v>0</v>
      </c>
      <c r="BF78" s="30">
        <f>Juni!BL78</f>
        <v>0</v>
      </c>
      <c r="BG78" s="26">
        <f>Juni!BM78</f>
        <v>0</v>
      </c>
      <c r="BH78" s="26">
        <f t="shared" si="867"/>
        <v>0</v>
      </c>
      <c r="BI78" s="48">
        <v>0</v>
      </c>
      <c r="BJ78" s="46">
        <v>0</v>
      </c>
      <c r="BK78" s="26">
        <f t="shared" si="868"/>
        <v>0</v>
      </c>
      <c r="BL78" s="26">
        <f t="shared" ref="BL78:BM78" si="955">SUM(BF78+BI78)</f>
        <v>0</v>
      </c>
      <c r="BM78" s="26">
        <f t="shared" si="955"/>
        <v>0</v>
      </c>
      <c r="BN78" s="27">
        <f t="shared" si="870"/>
        <v>0</v>
      </c>
      <c r="BO78" s="28">
        <f>Juni!BU78</f>
        <v>0</v>
      </c>
      <c r="BP78" s="28">
        <f>Juni!BV78</f>
        <v>0</v>
      </c>
      <c r="BQ78" s="26">
        <f t="shared" si="871"/>
        <v>0</v>
      </c>
      <c r="BR78" s="26"/>
      <c r="BS78" s="26"/>
      <c r="BT78" s="26">
        <f t="shared" si="872"/>
        <v>0</v>
      </c>
      <c r="BU78" s="26">
        <f t="shared" ref="BU78:BV78" si="956">SUM(BO78+BR78)</f>
        <v>0</v>
      </c>
      <c r="BV78" s="26">
        <f t="shared" si="956"/>
        <v>0</v>
      </c>
      <c r="BW78" s="27">
        <f t="shared" si="874"/>
        <v>0</v>
      </c>
      <c r="BX78" s="30">
        <f>Juni!CD78</f>
        <v>0</v>
      </c>
      <c r="BY78" s="26">
        <f>Juni!CE78</f>
        <v>0</v>
      </c>
      <c r="BZ78" s="26">
        <f t="shared" si="875"/>
        <v>0</v>
      </c>
      <c r="CA78" s="26"/>
      <c r="CB78" s="26"/>
      <c r="CC78" s="26">
        <f t="shared" si="876"/>
        <v>0</v>
      </c>
      <c r="CD78" s="26">
        <f t="shared" ref="CD78:CE78" si="957">SUM(BX78+CA78)</f>
        <v>0</v>
      </c>
      <c r="CE78" s="26">
        <f t="shared" si="957"/>
        <v>0</v>
      </c>
      <c r="CF78" s="27">
        <f t="shared" si="878"/>
        <v>0</v>
      </c>
      <c r="CG78" s="28">
        <f>Juni!CM78</f>
        <v>25</v>
      </c>
      <c r="CH78" s="28">
        <f>Juni!CN78</f>
        <v>62</v>
      </c>
      <c r="CI78" s="26">
        <f t="shared" si="879"/>
        <v>87</v>
      </c>
      <c r="CJ78" s="25">
        <v>0</v>
      </c>
      <c r="CK78" s="25">
        <v>0</v>
      </c>
      <c r="CL78" s="26">
        <f t="shared" si="880"/>
        <v>0</v>
      </c>
      <c r="CM78" s="26">
        <f t="shared" ref="CM78:CN78" si="958">SUM(CG78+CJ78)</f>
        <v>25</v>
      </c>
      <c r="CN78" s="26">
        <f t="shared" si="958"/>
        <v>62</v>
      </c>
      <c r="CO78" s="27">
        <f t="shared" si="882"/>
        <v>87</v>
      </c>
      <c r="CP78" s="31">
        <f ca="1">IFERROR(__xludf.DUMMYFUNCTION("""COMPUTED_VALUE"""),4)</f>
        <v>4</v>
      </c>
      <c r="CQ78" s="32">
        <f ca="1">IFERROR(__xludf.DUMMYFUNCTION("""COMPUTED_VALUE"""),0)</f>
        <v>0</v>
      </c>
      <c r="CR78" s="32">
        <f ca="1">IFERROR(__xludf.DUMMYFUNCTION("""COMPUTED_VALUE"""),7)</f>
        <v>7</v>
      </c>
      <c r="CS78" s="33">
        <f ca="1">IFERROR(__xludf.DUMMYFUNCTION("""COMPUTED_VALUE"""),1)</f>
        <v>1</v>
      </c>
      <c r="CT78" s="33">
        <f ca="1">IFERROR(__xludf.DUMMYFUNCTION("""COMPUTED_VALUE"""),1)</f>
        <v>1</v>
      </c>
      <c r="CU78" s="33">
        <f ca="1">IFERROR(__xludf.DUMMYFUNCTION("""COMPUTED_VALUE"""),2)</f>
        <v>2</v>
      </c>
      <c r="CV78" s="32">
        <f ca="1">IFERROR(__xludf.DUMMYFUNCTION("""COMPUTED_VALUE"""),5)</f>
        <v>5</v>
      </c>
      <c r="CW78" s="32">
        <f ca="1">IFERROR(__xludf.DUMMYFUNCTION("""COMPUTED_VALUE"""),1)</f>
        <v>1</v>
      </c>
      <c r="CX78" s="34">
        <f ca="1">IFERROR(__xludf.DUMMYFUNCTION("""COMPUTED_VALUE"""),9)</f>
        <v>9</v>
      </c>
      <c r="CY78" s="28">
        <f>Juni!DE78</f>
        <v>0</v>
      </c>
      <c r="CZ78" s="28">
        <f>Juni!DF78</f>
        <v>0</v>
      </c>
      <c r="DA78" s="26">
        <f t="shared" si="883"/>
        <v>0</v>
      </c>
      <c r="DB78" s="25">
        <v>0</v>
      </c>
      <c r="DC78" s="25">
        <v>0</v>
      </c>
      <c r="DD78" s="26">
        <f t="shared" si="884"/>
        <v>0</v>
      </c>
      <c r="DE78" s="26">
        <f t="shared" ref="DE78:DF78" si="959">SUM(CY78+DB78)</f>
        <v>0</v>
      </c>
      <c r="DF78" s="26">
        <f t="shared" si="959"/>
        <v>0</v>
      </c>
      <c r="DG78" s="27">
        <f t="shared" si="886"/>
        <v>0</v>
      </c>
      <c r="DH78" s="30">
        <f>Juni!DN78</f>
        <v>0</v>
      </c>
      <c r="DI78" s="26">
        <f>Juni!DO78</f>
        <v>0</v>
      </c>
      <c r="DJ78" s="26">
        <f t="shared" si="887"/>
        <v>0</v>
      </c>
      <c r="DK78" s="26"/>
      <c r="DL78" s="26"/>
      <c r="DM78" s="26">
        <f t="shared" si="888"/>
        <v>0</v>
      </c>
      <c r="DN78" s="26">
        <f t="shared" ref="DN78:DO78" si="960">SUM(DH78+DK78)</f>
        <v>0</v>
      </c>
      <c r="DO78" s="26">
        <f t="shared" si="960"/>
        <v>0</v>
      </c>
      <c r="DP78" s="27">
        <f t="shared" si="890"/>
        <v>0</v>
      </c>
      <c r="DQ78" s="28">
        <f>Juni!DW78</f>
        <v>0</v>
      </c>
      <c r="DR78" s="26">
        <f>Juni!DX78</f>
        <v>0</v>
      </c>
      <c r="DS78" s="26">
        <f t="shared" si="891"/>
        <v>0</v>
      </c>
      <c r="DT78" s="26"/>
      <c r="DU78" s="26"/>
      <c r="DV78" s="26">
        <f t="shared" si="892"/>
        <v>0</v>
      </c>
      <c r="DW78" s="26">
        <f t="shared" ref="DW78:DX78" si="961">SUM(DQ78+DT78)</f>
        <v>0</v>
      </c>
      <c r="DX78" s="26">
        <f t="shared" si="961"/>
        <v>0</v>
      </c>
      <c r="DY78" s="27">
        <f t="shared" si="894"/>
        <v>0</v>
      </c>
      <c r="DZ78" s="30">
        <f>Juni!EF78</f>
        <v>0</v>
      </c>
      <c r="EA78" s="26">
        <f>Juni!EG78</f>
        <v>0</v>
      </c>
      <c r="EB78" s="26">
        <f t="shared" si="895"/>
        <v>0</v>
      </c>
      <c r="EC78" s="26"/>
      <c r="ED78" s="26"/>
      <c r="EE78" s="26">
        <f t="shared" si="896"/>
        <v>0</v>
      </c>
      <c r="EF78" s="26">
        <f t="shared" ref="EF78:EG78" si="962">SUM(DZ78+EC78)</f>
        <v>0</v>
      </c>
      <c r="EG78" s="26">
        <f t="shared" si="962"/>
        <v>0</v>
      </c>
      <c r="EH78" s="27">
        <f t="shared" si="898"/>
        <v>0</v>
      </c>
      <c r="EI78" s="30">
        <f>Juni!EO78</f>
        <v>1</v>
      </c>
      <c r="EJ78" s="26">
        <f>Juni!EP78</f>
        <v>5</v>
      </c>
      <c r="EK78" s="26">
        <f t="shared" si="899"/>
        <v>6</v>
      </c>
      <c r="EL78" s="25">
        <v>2</v>
      </c>
      <c r="EM78" s="26"/>
      <c r="EN78" s="26">
        <f t="shared" si="900"/>
        <v>2</v>
      </c>
      <c r="EO78" s="26">
        <f t="shared" ref="EO78:EP78" si="963">SUM(EI78+EL78)</f>
        <v>3</v>
      </c>
      <c r="EP78" s="26">
        <f t="shared" si="963"/>
        <v>5</v>
      </c>
      <c r="EQ78" s="27">
        <f t="shared" si="902"/>
        <v>8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272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4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85" t="s">
        <v>96</v>
      </c>
      <c r="EJ81" s="85" t="s">
        <v>97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/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313">
        <f>Juni!BC82</f>
        <v>35</v>
      </c>
      <c r="AX82" s="313">
        <f>Juni!BD82</f>
        <v>50</v>
      </c>
      <c r="AY82" s="243">
        <v>1</v>
      </c>
      <c r="AZ82" s="245">
        <f t="shared" ref="AZ82:BE82" si="964">AW82</f>
        <v>35</v>
      </c>
      <c r="BA82" s="245">
        <f t="shared" si="964"/>
        <v>50</v>
      </c>
      <c r="BB82" s="243">
        <f t="shared" si="964"/>
        <v>1</v>
      </c>
      <c r="BC82" s="245">
        <f t="shared" si="964"/>
        <v>35</v>
      </c>
      <c r="BD82" s="245">
        <f t="shared" si="964"/>
        <v>50</v>
      </c>
      <c r="BE82" s="243">
        <f t="shared" si="964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/>
      <c r="BS82" s="245"/>
      <c r="BT82" s="243" t="e">
        <f>(BR82/BS82)*100%</f>
        <v>#DIV/0!</v>
      </c>
      <c r="BU82" s="245"/>
      <c r="BV82" s="245"/>
      <c r="BW82" s="243" t="e">
        <f>(BU82/BV82)*100%</f>
        <v>#DIV/0!</v>
      </c>
      <c r="BX82" s="246">
        <v>27</v>
      </c>
      <c r="BY82" s="245">
        <v>38</v>
      </c>
      <c r="BZ82" s="243">
        <f>(BX82/BY82)*100%</f>
        <v>0.71052631578947367</v>
      </c>
      <c r="CA82" s="245">
        <v>27</v>
      </c>
      <c r="CB82" s="245">
        <v>38</v>
      </c>
      <c r="CC82" s="243">
        <f>(CA82/CB82)*100%</f>
        <v>0.71052631578947367</v>
      </c>
      <c r="CD82" s="245">
        <v>27</v>
      </c>
      <c r="CE82" s="245">
        <v>38</v>
      </c>
      <c r="CF82" s="243">
        <f>(CD82/CE82)*100%</f>
        <v>0.71052631578947367</v>
      </c>
      <c r="CG82" s="246">
        <v>40</v>
      </c>
      <c r="CH82" s="245">
        <v>30</v>
      </c>
      <c r="CI82" s="243">
        <v>1</v>
      </c>
      <c r="CJ82" s="245">
        <v>40</v>
      </c>
      <c r="CK82" s="245">
        <v>30</v>
      </c>
      <c r="CL82" s="243">
        <v>1</v>
      </c>
      <c r="CM82" s="245">
        <v>40</v>
      </c>
      <c r="CN82" s="245">
        <v>30</v>
      </c>
      <c r="CO82" s="243">
        <v>1</v>
      </c>
      <c r="CP82" s="308">
        <f ca="1">IFERROR(__xludf.DUMMYFUNCTION("importrange(""1DjzFX_5hpKQ32gDJ9cZkaQq64j_m636uVPTHxkMKqWg"",""LAP YANKES!CD81:CL87"")"),46)</f>
        <v>46</v>
      </c>
      <c r="CQ82" s="309">
        <f ca="1">IFERROR(__xludf.DUMMYFUNCTION("""COMPUTED_VALUE"""),50)</f>
        <v>50</v>
      </c>
      <c r="CR82" s="250">
        <f ca="1">IFERROR(__xludf.DUMMYFUNCTION("""COMPUTED_VALUE"""),0.92)</f>
        <v>0.92</v>
      </c>
      <c r="CS82" s="251">
        <f ca="1">IFERROR(__xludf.DUMMYFUNCTION("""COMPUTED_VALUE"""),46)</f>
        <v>46</v>
      </c>
      <c r="CT82" s="251">
        <f ca="1">IFERROR(__xludf.DUMMYFUNCTION("""COMPUTED_VALUE"""),50)</f>
        <v>50</v>
      </c>
      <c r="CU82" s="252">
        <f ca="1">IFERROR(__xludf.DUMMYFUNCTION("""COMPUTED_VALUE"""),0.92)</f>
        <v>0.92</v>
      </c>
      <c r="CV82" s="249">
        <f ca="1">IFERROR(__xludf.DUMMYFUNCTION("""COMPUTED_VALUE"""),46)</f>
        <v>46</v>
      </c>
      <c r="CW82" s="249">
        <f ca="1">IFERROR(__xludf.DUMMYFUNCTION("""COMPUTED_VALUE"""),50)</f>
        <v>50</v>
      </c>
      <c r="CX82" s="250">
        <f ca="1">IFERROR(__xludf.DUMMYFUNCTION("""COMPUTED_VALUE"""),0.92)</f>
        <v>0.92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/>
      <c r="DO82" s="245"/>
      <c r="DP82" s="243" t="e">
        <f>(DN82/DO82)*100%</f>
        <v>#DIV/0!</v>
      </c>
      <c r="DQ82" s="246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245">
        <v>40</v>
      </c>
      <c r="EJ82" s="245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4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7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429</v>
      </c>
      <c r="Q84" s="245">
        <v>429</v>
      </c>
      <c r="R84" s="243">
        <f>(P84/Q84)*100%</f>
        <v>1</v>
      </c>
      <c r="S84" s="245"/>
      <c r="T84" s="245"/>
      <c r="U84" s="282"/>
      <c r="V84" s="245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2046</v>
      </c>
      <c r="AF84" s="245">
        <v>2046</v>
      </c>
      <c r="AG84" s="243">
        <f>(AE84/AF84)*100%</f>
        <v>1</v>
      </c>
      <c r="AH84" s="245">
        <v>318</v>
      </c>
      <c r="AI84" s="245">
        <v>318</v>
      </c>
      <c r="AJ84" s="243">
        <f>(AH84/AI84)*100%</f>
        <v>1</v>
      </c>
      <c r="AK84" s="245">
        <f>AM10</f>
        <v>2445</v>
      </c>
      <c r="AL84" s="245">
        <v>2445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27">
        <f>Juni!BC84</f>
        <v>38.456562500000004</v>
      </c>
      <c r="AX84" s="313" t="str">
        <f>Juni!BD84</f>
        <v>&lt;120</v>
      </c>
      <c r="AY84" s="243">
        <v>1</v>
      </c>
      <c r="AZ84" s="245">
        <v>38.770000000000003</v>
      </c>
      <c r="BA84" s="245" t="str">
        <f>AX84</f>
        <v>&lt;120</v>
      </c>
      <c r="BB84" s="243">
        <v>1</v>
      </c>
      <c r="BC84" s="320">
        <f>SUM(AW84+AZ84)/2</f>
        <v>38.61328125</v>
      </c>
      <c r="BD84" s="245" t="str">
        <f>BA84</f>
        <v>&lt;120</v>
      </c>
      <c r="BE84" s="243">
        <v>1</v>
      </c>
      <c r="BF84" s="246"/>
      <c r="BG84" s="245"/>
      <c r="BH84" s="243" t="e">
        <f>(BF84/BG84)*100%</f>
        <v>#DIV/0!</v>
      </c>
      <c r="BI84" s="245">
        <v>214</v>
      </c>
      <c r="BJ84" s="245">
        <v>214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/>
      <c r="BS84" s="245"/>
      <c r="BT84" s="243" t="e">
        <f>(BR84/BS84)*100%</f>
        <v>#DIV/0!</v>
      </c>
      <c r="BU84" s="245"/>
      <c r="BV84" s="245"/>
      <c r="BW84" s="243" t="e">
        <f>(BU84/BV84)*100%</f>
        <v>#DIV/0!</v>
      </c>
      <c r="BX84" s="246">
        <v>858</v>
      </c>
      <c r="BY84" s="245">
        <v>858</v>
      </c>
      <c r="BZ84" s="243">
        <f>(BX84/BY84)*100%</f>
        <v>1</v>
      </c>
      <c r="CA84" s="245">
        <v>255</v>
      </c>
      <c r="CB84" s="245">
        <v>255</v>
      </c>
      <c r="CC84" s="243">
        <f>(CA84/CB84)*100%</f>
        <v>1</v>
      </c>
      <c r="CD84" s="245">
        <v>1113</v>
      </c>
      <c r="CE84" s="245">
        <v>1113</v>
      </c>
      <c r="CF84" s="243">
        <f>(CD84/CE84)*100%</f>
        <v>1</v>
      </c>
      <c r="CG84" s="246">
        <v>1506</v>
      </c>
      <c r="CH84" s="245">
        <v>1506</v>
      </c>
      <c r="CI84" s="243">
        <f>(CG84/CH84)*100%</f>
        <v>1</v>
      </c>
      <c r="CJ84" s="245">
        <v>259</v>
      </c>
      <c r="CK84" s="245">
        <v>259</v>
      </c>
      <c r="CL84" s="243">
        <f>(CJ84/CK84)*100%</f>
        <v>1</v>
      </c>
      <c r="CM84" s="245">
        <f t="shared" ref="CM84:CN84" si="965">CG84+CJ84</f>
        <v>1765</v>
      </c>
      <c r="CN84" s="245">
        <f t="shared" si="965"/>
        <v>1765</v>
      </c>
      <c r="CO84" s="243">
        <f>(CM84/CN84)*100%</f>
        <v>1</v>
      </c>
      <c r="CP84" s="308">
        <f ca="1">IFERROR(__xludf.DUMMYFUNCTION("""COMPUTED_VALUE"""),4222)</f>
        <v>4222</v>
      </c>
      <c r="CQ84" s="309">
        <f ca="1">IFERROR(__xludf.DUMMYFUNCTION("""COMPUTED_VALUE"""),4222)</f>
        <v>4222</v>
      </c>
      <c r="CR84" s="250">
        <f ca="1">IFERROR(__xludf.DUMMYFUNCTION("""COMPUTED_VALUE"""),1)</f>
        <v>1</v>
      </c>
      <c r="CS84" s="251">
        <f ca="1">IFERROR(__xludf.DUMMYFUNCTION("""COMPUTED_VALUE"""),597)</f>
        <v>597</v>
      </c>
      <c r="CT84" s="251">
        <f ca="1">IFERROR(__xludf.DUMMYFUNCTION("""COMPUTED_VALUE"""),597)</f>
        <v>597</v>
      </c>
      <c r="CU84" s="252">
        <f ca="1">IFERROR(__xludf.DUMMYFUNCTION("""COMPUTED_VALUE"""),1)</f>
        <v>1</v>
      </c>
      <c r="CV84" s="249">
        <f ca="1">IFERROR(__xludf.DUMMYFUNCTION("""COMPUTED_VALUE"""),4819)</f>
        <v>4819</v>
      </c>
      <c r="CW84" s="249">
        <f ca="1">IFERROR(__xludf.DUMMYFUNCTION("""COMPUTED_VALUE"""),4819)</f>
        <v>4819</v>
      </c>
      <c r="CX84" s="250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720</v>
      </c>
      <c r="DL84" s="245">
        <v>720</v>
      </c>
      <c r="DM84" s="243">
        <f>(DK84/DL84)*100%</f>
        <v>1</v>
      </c>
      <c r="DN84" s="245"/>
      <c r="DO84" s="245"/>
      <c r="DP84" s="243" t="e">
        <f>(DN84/DO84)*100%</f>
        <v>#DIV/0!</v>
      </c>
      <c r="DQ84" s="246">
        <v>203</v>
      </c>
      <c r="DR84" s="245">
        <v>203</v>
      </c>
      <c r="DS84" s="243">
        <f>(DQ84/DR84)*100%</f>
        <v>1</v>
      </c>
      <c r="DT84" s="245">
        <v>33</v>
      </c>
      <c r="DU84" s="245">
        <v>33</v>
      </c>
      <c r="DV84" s="243">
        <f>(DT84/DU84)*100%</f>
        <v>1</v>
      </c>
      <c r="DW84" s="245">
        <f>DT84+DQ84</f>
        <v>236</v>
      </c>
      <c r="DX84" s="245">
        <f>DW84</f>
        <v>236</v>
      </c>
      <c r="DY84" s="243">
        <f>(DW84/DX84)*100%</f>
        <v>1</v>
      </c>
      <c r="DZ84" s="246">
        <v>2469</v>
      </c>
      <c r="EA84" s="245">
        <v>2469</v>
      </c>
      <c r="EB84" s="243">
        <f>(DZ84/EA84)*100%</f>
        <v>1</v>
      </c>
      <c r="EC84" s="245">
        <v>419</v>
      </c>
      <c r="ED84" s="245">
        <v>419</v>
      </c>
      <c r="EE84" s="243">
        <f>(EC84/ED84)*100%</f>
        <v>1</v>
      </c>
      <c r="EF84" s="245">
        <v>2888</v>
      </c>
      <c r="EG84" s="245">
        <v>2888</v>
      </c>
      <c r="EH84" s="243">
        <f>(EF84/EG84)*100%</f>
        <v>1</v>
      </c>
      <c r="EI84" s="245">
        <v>1838</v>
      </c>
      <c r="EJ84" s="245">
        <v>1858</v>
      </c>
      <c r="EK84" s="243">
        <f>(EI84/EJ84)*100%</f>
        <v>0.98923573735199144</v>
      </c>
      <c r="EL84" s="245">
        <v>240</v>
      </c>
      <c r="EM84" s="245">
        <v>247</v>
      </c>
      <c r="EN84" s="243">
        <f>(EL84/EM84)*100%</f>
        <v>0.97165991902834004</v>
      </c>
      <c r="EO84" s="245">
        <v>2078</v>
      </c>
      <c r="EP84" s="245">
        <v>2105</v>
      </c>
      <c r="EQ84" s="243">
        <f>(EO84/EP84)*100%</f>
        <v>0.98717339667458437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4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7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4</v>
      </c>
      <c r="Q86" s="245">
        <v>4</v>
      </c>
      <c r="R86" s="243">
        <f>(P86/Q86)*100%</f>
        <v>1</v>
      </c>
      <c r="S86" s="245"/>
      <c r="T86" s="245"/>
      <c r="U86" s="282"/>
      <c r="V86" s="245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313">
        <f>Juni!BC86</f>
        <v>8</v>
      </c>
      <c r="AX86" s="313">
        <f>Juni!BD86</f>
        <v>8</v>
      </c>
      <c r="AY86" s="243">
        <f>(AW86/AX86)*100%</f>
        <v>1</v>
      </c>
      <c r="AZ86" s="245">
        <f t="shared" ref="AZ86:BE86" si="966">AW86</f>
        <v>8</v>
      </c>
      <c r="BA86" s="245">
        <f t="shared" si="966"/>
        <v>8</v>
      </c>
      <c r="BB86" s="243">
        <f t="shared" si="966"/>
        <v>1</v>
      </c>
      <c r="BC86" s="245">
        <f t="shared" si="966"/>
        <v>8</v>
      </c>
      <c r="BD86" s="245">
        <f t="shared" si="966"/>
        <v>8</v>
      </c>
      <c r="BE86" s="243">
        <f t="shared" si="966"/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/>
      <c r="BS86" s="245"/>
      <c r="BT86" s="243" t="e">
        <f>(BR86/BS86)*100%</f>
        <v>#DIV/0!</v>
      </c>
      <c r="BU86" s="245"/>
      <c r="BV86" s="245"/>
      <c r="BW86" s="243" t="e">
        <f>(BU86/BV86)*100%</f>
        <v>#DIV/0!</v>
      </c>
      <c r="BX86" s="246">
        <v>14.4</v>
      </c>
      <c r="BY86" s="245">
        <v>24</v>
      </c>
      <c r="BZ86" s="243">
        <f>(BX86/BY86)*100%</f>
        <v>0.6</v>
      </c>
      <c r="CA86" s="245">
        <v>3</v>
      </c>
      <c r="CB86" s="245">
        <v>4</v>
      </c>
      <c r="CC86" s="243">
        <f>(CA86/CB86)*100%</f>
        <v>0.75</v>
      </c>
      <c r="CD86" s="245">
        <v>17.399999999999999</v>
      </c>
      <c r="CE86" s="245">
        <v>28</v>
      </c>
      <c r="CF86" s="243">
        <f>(CD86/CE86)*100%</f>
        <v>0.62142857142857133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308">
        <f ca="1">IFERROR(__xludf.DUMMYFUNCTION("""COMPUTED_VALUE"""),4222)</f>
        <v>4222</v>
      </c>
      <c r="CQ86" s="309">
        <f ca="1">IFERROR(__xludf.DUMMYFUNCTION("""COMPUTED_VALUE"""),4222)</f>
        <v>4222</v>
      </c>
      <c r="CR86" s="250">
        <f ca="1">IFERROR(__xludf.DUMMYFUNCTION("""COMPUTED_VALUE"""),1)</f>
        <v>1</v>
      </c>
      <c r="CS86" s="251">
        <f ca="1">IFERROR(__xludf.DUMMYFUNCTION("""COMPUTED_VALUE"""),597)</f>
        <v>597</v>
      </c>
      <c r="CT86" s="251">
        <f ca="1">IFERROR(__xludf.DUMMYFUNCTION("""COMPUTED_VALUE"""),597)</f>
        <v>597</v>
      </c>
      <c r="CU86" s="252">
        <f ca="1">IFERROR(__xludf.DUMMYFUNCTION("""COMPUTED_VALUE"""),1)</f>
        <v>1</v>
      </c>
      <c r="CV86" s="249">
        <f ca="1">IFERROR(__xludf.DUMMYFUNCTION("""COMPUTED_VALUE"""),4819)</f>
        <v>4819</v>
      </c>
      <c r="CW86" s="249">
        <f ca="1">IFERROR(__xludf.DUMMYFUNCTION("""COMPUTED_VALUE"""),4819)</f>
        <v>4819</v>
      </c>
      <c r="CX86" s="250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/>
      <c r="DO86" s="245"/>
      <c r="DP86" s="243" t="e">
        <f>(DN86/DO86)*100%</f>
        <v>#DIV/0!</v>
      </c>
      <c r="DQ86" s="246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245">
        <v>29</v>
      </c>
      <c r="EJ86" s="245">
        <v>35</v>
      </c>
      <c r="EK86" s="243">
        <f>(EI86/EJ86)*100%</f>
        <v>0.82857142857142863</v>
      </c>
      <c r="EL86" s="245">
        <v>7</v>
      </c>
      <c r="EM86" s="245">
        <v>7</v>
      </c>
      <c r="EN86" s="243">
        <f>(EL86/EM86)*100%</f>
        <v>1</v>
      </c>
      <c r="EO86" s="245">
        <v>36</v>
      </c>
      <c r="EP86" s="245">
        <v>42</v>
      </c>
      <c r="EQ86" s="243">
        <f>(EO86/EP86)*100%</f>
        <v>0.8571428571428571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4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7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71</v>
      </c>
      <c r="Q88" s="246">
        <v>71</v>
      </c>
      <c r="R88" s="243">
        <f>(P88/Q88)*100%</f>
        <v>1</v>
      </c>
      <c r="S88" s="246"/>
      <c r="T88" s="246"/>
      <c r="U88" s="293"/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356</v>
      </c>
      <c r="AF88" s="246">
        <v>1182</v>
      </c>
      <c r="AG88" s="243">
        <f>(AE88/AF88)*100%</f>
        <v>0.30118443316412857</v>
      </c>
      <c r="AH88" s="246">
        <v>83</v>
      </c>
      <c r="AI88" s="246">
        <v>1182</v>
      </c>
      <c r="AJ88" s="243">
        <f>(AH88/AI88)*100%</f>
        <v>7.0219966159052447E-2</v>
      </c>
      <c r="AK88" s="246">
        <v>439</v>
      </c>
      <c r="AL88" s="246">
        <v>1182</v>
      </c>
      <c r="AM88" s="243">
        <f>(AK88/AL88)*100%</f>
        <v>0.37140439932318103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24">
        <f>Juni!BC88</f>
        <v>362</v>
      </c>
      <c r="AX88" s="313">
        <f>Juni!BD88</f>
        <v>420</v>
      </c>
      <c r="AY88" s="243">
        <f>(AW88/AX88)*100%</f>
        <v>0.86190476190476195</v>
      </c>
      <c r="AZ88" s="246">
        <f>BA17</f>
        <v>62</v>
      </c>
      <c r="BA88" s="246">
        <v>70</v>
      </c>
      <c r="BB88" s="243">
        <f>(AZ88/BA88)*100%</f>
        <v>0.88571428571428568</v>
      </c>
      <c r="BC88" s="325">
        <f t="shared" ref="BC88:BD88" si="967">SUM(AW88+AZ88)</f>
        <v>424</v>
      </c>
      <c r="BD88" s="326">
        <f t="shared" si="967"/>
        <v>490</v>
      </c>
      <c r="BE88" s="243">
        <f>(BC88/BD88)*100%</f>
        <v>0.86530612244897964</v>
      </c>
      <c r="BF88" s="246"/>
      <c r="BG88" s="246"/>
      <c r="BH88" s="243" t="e">
        <f>(BF88/BG88)*100%</f>
        <v>#DIV/0!</v>
      </c>
      <c r="BI88" s="246">
        <v>26</v>
      </c>
      <c r="BJ88" s="246">
        <v>26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/>
      <c r="BS88" s="246"/>
      <c r="BT88" s="243" t="e">
        <f>(BR88/BS88)*100%</f>
        <v>#DIV/0!</v>
      </c>
      <c r="BU88" s="246"/>
      <c r="BV88" s="246"/>
      <c r="BW88" s="243" t="e">
        <f>(BU88/BV88)*100%</f>
        <v>#DIV/0!</v>
      </c>
      <c r="BX88" s="246">
        <v>153.80000000000001</v>
      </c>
      <c r="BY88" s="246">
        <v>161</v>
      </c>
      <c r="BZ88" s="243">
        <f>(BX88/BY88)*100%</f>
        <v>0.95527950310559018</v>
      </c>
      <c r="CA88" s="246">
        <v>35</v>
      </c>
      <c r="CB88" s="246">
        <v>37</v>
      </c>
      <c r="CC88" s="243">
        <f>(CA88/CB88)*100%</f>
        <v>0.94594594594594594</v>
      </c>
      <c r="CD88" s="246">
        <v>188.8</v>
      </c>
      <c r="CE88" s="246">
        <v>198</v>
      </c>
      <c r="CF88" s="243">
        <f>(CD88/CE88)*100%</f>
        <v>0.95353535353535357</v>
      </c>
      <c r="CG88" s="246">
        <v>264</v>
      </c>
      <c r="CH88" s="246">
        <v>232</v>
      </c>
      <c r="CI88" s="243">
        <f>(CG88/CH88)*100%</f>
        <v>1.1379310344827587</v>
      </c>
      <c r="CJ88" s="246">
        <v>36</v>
      </c>
      <c r="CK88" s="246">
        <v>40</v>
      </c>
      <c r="CL88" s="243">
        <f>(CJ88/CK88)*100%</f>
        <v>0.9</v>
      </c>
      <c r="CM88" s="245">
        <f t="shared" ref="CM88:CN88" si="968">CG88+CJ88</f>
        <v>300</v>
      </c>
      <c r="CN88" s="245">
        <f t="shared" si="968"/>
        <v>272</v>
      </c>
      <c r="CO88" s="243">
        <f>(CM88/CN88)*100%</f>
        <v>1.1029411764705883</v>
      </c>
      <c r="CP88" s="308">
        <f ca="1">IFERROR(__xludf.DUMMYFUNCTION("""COMPUTED_VALUE"""),573)</f>
        <v>573</v>
      </c>
      <c r="CQ88" s="308">
        <f ca="1">IFERROR(__xludf.DUMMYFUNCTION("""COMPUTED_VALUE"""),450)</f>
        <v>450</v>
      </c>
      <c r="CR88" s="250">
        <f ca="1">IFERROR(__xludf.DUMMYFUNCTION("""COMPUTED_VALUE"""),1.27333333333333)</f>
        <v>1.2733333333333301</v>
      </c>
      <c r="CS88" s="295">
        <f ca="1">IFERROR(__xludf.DUMMYFUNCTION("""COMPUTED_VALUE"""),92)</f>
        <v>92</v>
      </c>
      <c r="CT88" s="295">
        <f ca="1">IFERROR(__xludf.DUMMYFUNCTION("""COMPUTED_VALUE"""),90)</f>
        <v>90</v>
      </c>
      <c r="CU88" s="252">
        <f ca="1">IFERROR(__xludf.DUMMYFUNCTION("""COMPUTED_VALUE"""),1.02222222222222)</f>
        <v>1.0222222222222199</v>
      </c>
      <c r="CV88" s="248">
        <f ca="1">IFERROR(__xludf.DUMMYFUNCTION("""COMPUTED_VALUE"""),665)</f>
        <v>665</v>
      </c>
      <c r="CW88" s="248">
        <f ca="1">IFERROR(__xludf.DUMMYFUNCTION("""COMPUTED_VALUE"""),540)</f>
        <v>540</v>
      </c>
      <c r="CX88" s="250">
        <f ca="1">IFERROR(__xludf.DUMMYFUNCTION("""COMPUTED_VALUE"""),1.23148148148148)</f>
        <v>1.2314814814814801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98</v>
      </c>
      <c r="DL88" s="246">
        <v>854</v>
      </c>
      <c r="DM88" s="243">
        <f>(DK88/DL88)*100%</f>
        <v>0.11475409836065574</v>
      </c>
      <c r="DN88" s="246"/>
      <c r="DO88" s="246"/>
      <c r="DP88" s="243" t="e">
        <f>(DN88/DO88)*100%</f>
        <v>#DIV/0!</v>
      </c>
      <c r="DQ88" s="246">
        <v>372</v>
      </c>
      <c r="DR88" s="246">
        <v>372</v>
      </c>
      <c r="DS88" s="243">
        <f>(DQ88/DR88)*100%</f>
        <v>1</v>
      </c>
      <c r="DT88" s="246">
        <v>59</v>
      </c>
      <c r="DU88" s="246">
        <v>59</v>
      </c>
      <c r="DV88" s="243">
        <f>(DT88/DU88)*100%</f>
        <v>1</v>
      </c>
      <c r="DW88" s="246">
        <f>DT88+DQ88</f>
        <v>431</v>
      </c>
      <c r="DX88" s="246">
        <f>DW88</f>
        <v>431</v>
      </c>
      <c r="DY88" s="243">
        <f>(DW88/DX88)*100%</f>
        <v>1</v>
      </c>
      <c r="DZ88" s="246">
        <v>384</v>
      </c>
      <c r="EA88" s="246">
        <v>384</v>
      </c>
      <c r="EB88" s="243">
        <f>(DZ88/EA88)*100%</f>
        <v>1</v>
      </c>
      <c r="EC88" s="246">
        <v>61</v>
      </c>
      <c r="ED88" s="246">
        <v>61</v>
      </c>
      <c r="EE88" s="243">
        <f>(EC88/ED88)*100%</f>
        <v>1</v>
      </c>
      <c r="EF88" s="246">
        <v>445</v>
      </c>
      <c r="EG88" s="246">
        <v>445</v>
      </c>
      <c r="EH88" s="243">
        <f>(EF88/EG88)*100%</f>
        <v>1</v>
      </c>
      <c r="EI88" s="246">
        <v>238</v>
      </c>
      <c r="EJ88" s="246">
        <v>284</v>
      </c>
      <c r="EK88" s="243">
        <f>(EI88/EJ88)*100%</f>
        <v>0.8380281690140845</v>
      </c>
      <c r="EL88" s="246">
        <v>43</v>
      </c>
      <c r="EM88" s="246">
        <v>46</v>
      </c>
      <c r="EN88" s="243">
        <f>(EL88/EM88)*100%</f>
        <v>0.93478260869565222</v>
      </c>
      <c r="EO88" s="246">
        <v>38</v>
      </c>
      <c r="EP88" s="246">
        <v>46</v>
      </c>
      <c r="EQ88" s="243">
        <f>(EO88/EP88)*100%</f>
        <v>0.82608695652173914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94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7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4"/>
      <c r="CN89" s="244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31">
    <mergeCell ref="CS84:CS85"/>
    <mergeCell ref="CT84:CT85"/>
    <mergeCell ref="CU84:CU85"/>
    <mergeCell ref="CV84:CV85"/>
    <mergeCell ref="CJ84:CJ85"/>
    <mergeCell ref="CK84:CK85"/>
    <mergeCell ref="CL84:CL85"/>
    <mergeCell ref="CM84:CM85"/>
    <mergeCell ref="CN84:CN85"/>
    <mergeCell ref="CO84:CO85"/>
    <mergeCell ref="CP84:CP85"/>
    <mergeCell ref="CQ84:CQ85"/>
    <mergeCell ref="CR84:CR85"/>
    <mergeCell ref="CA84:CA85"/>
    <mergeCell ref="CB84:CB85"/>
    <mergeCell ref="CC84:CC85"/>
    <mergeCell ref="CD84:CD85"/>
    <mergeCell ref="CE84:CE85"/>
    <mergeCell ref="CF84:CF85"/>
    <mergeCell ref="CG84:CG85"/>
    <mergeCell ref="CH84:CH85"/>
    <mergeCell ref="CI84:CI85"/>
    <mergeCell ref="BR84:BR85"/>
    <mergeCell ref="BS84:BS85"/>
    <mergeCell ref="BT84:BT85"/>
    <mergeCell ref="BU84:BU85"/>
    <mergeCell ref="BV84:BV85"/>
    <mergeCell ref="BW84:BW85"/>
    <mergeCell ref="BX84:BX85"/>
    <mergeCell ref="BY84:BY85"/>
    <mergeCell ref="BZ84:BZ85"/>
    <mergeCell ref="BI84:BI85"/>
    <mergeCell ref="BJ84:BJ85"/>
    <mergeCell ref="BK84:BK85"/>
    <mergeCell ref="BL84:BL85"/>
    <mergeCell ref="BM84:BM85"/>
    <mergeCell ref="BN84:BN85"/>
    <mergeCell ref="BO84:BO85"/>
    <mergeCell ref="BP84:BP85"/>
    <mergeCell ref="BQ84:BQ85"/>
    <mergeCell ref="AZ84:AZ85"/>
    <mergeCell ref="BA84:BA85"/>
    <mergeCell ref="BB84:BB85"/>
    <mergeCell ref="BC84:BC85"/>
    <mergeCell ref="BD84:BD85"/>
    <mergeCell ref="BE84:BE85"/>
    <mergeCell ref="BF84:BF85"/>
    <mergeCell ref="BG84:BG85"/>
    <mergeCell ref="BH84:BH85"/>
    <mergeCell ref="EW84:EW85"/>
    <mergeCell ref="EX84:EX85"/>
    <mergeCell ref="EY84:EY85"/>
    <mergeCell ref="EZ84:EZ85"/>
    <mergeCell ref="EM84:EM85"/>
    <mergeCell ref="EN84:EN85"/>
    <mergeCell ref="EO84:EO85"/>
    <mergeCell ref="EP84:EP85"/>
    <mergeCell ref="EQ84:EQ85"/>
    <mergeCell ref="ER84:ER85"/>
    <mergeCell ref="ES84:ES85"/>
    <mergeCell ref="EG84:EG85"/>
    <mergeCell ref="EH84:EH85"/>
    <mergeCell ref="EI84:EI85"/>
    <mergeCell ref="EJ84:EJ85"/>
    <mergeCell ref="EK84:EK85"/>
    <mergeCell ref="EL84:EL85"/>
    <mergeCell ref="ET84:ET85"/>
    <mergeCell ref="EU84:EU85"/>
    <mergeCell ref="EV84:EV85"/>
    <mergeCell ref="DX84:DX85"/>
    <mergeCell ref="DY84:DY85"/>
    <mergeCell ref="DZ84:DZ85"/>
    <mergeCell ref="EA84:EA85"/>
    <mergeCell ref="EB84:EB85"/>
    <mergeCell ref="EC84:EC85"/>
    <mergeCell ref="ED84:ED85"/>
    <mergeCell ref="EE84:EE85"/>
    <mergeCell ref="EF84:EF85"/>
    <mergeCell ref="DO84:DO85"/>
    <mergeCell ref="DP84:DP85"/>
    <mergeCell ref="DQ84:DQ85"/>
    <mergeCell ref="DR84:DR85"/>
    <mergeCell ref="DS84:DS85"/>
    <mergeCell ref="DT84:DT85"/>
    <mergeCell ref="DU84:DU85"/>
    <mergeCell ref="DV84:DV85"/>
    <mergeCell ref="DW84:DW85"/>
    <mergeCell ref="DF84:DF85"/>
    <mergeCell ref="DG84:DG85"/>
    <mergeCell ref="DH84:DH85"/>
    <mergeCell ref="DI84:DI85"/>
    <mergeCell ref="DJ84:DJ85"/>
    <mergeCell ref="DK84:DK85"/>
    <mergeCell ref="DL84:DL85"/>
    <mergeCell ref="DM84:DM85"/>
    <mergeCell ref="DN84:DN85"/>
    <mergeCell ref="CW84:CW85"/>
    <mergeCell ref="CX84:CX85"/>
    <mergeCell ref="CY84:CY85"/>
    <mergeCell ref="CZ84:CZ85"/>
    <mergeCell ref="DA84:DA85"/>
    <mergeCell ref="DB84:DB85"/>
    <mergeCell ref="DC84:DC85"/>
    <mergeCell ref="DD84:DD85"/>
    <mergeCell ref="DE84:DE85"/>
    <mergeCell ref="CX82:CX83"/>
    <mergeCell ref="CY82:CY83"/>
    <mergeCell ref="CQ82:CQ83"/>
    <mergeCell ref="CR82:CR83"/>
    <mergeCell ref="CS82:CS83"/>
    <mergeCell ref="CT82:CT83"/>
    <mergeCell ref="CU82:CU83"/>
    <mergeCell ref="CV82:CV83"/>
    <mergeCell ref="CW82:CW83"/>
    <mergeCell ref="CC82:CC83"/>
    <mergeCell ref="CD82:CD83"/>
    <mergeCell ref="CE82:CE83"/>
    <mergeCell ref="CO82:CO83"/>
    <mergeCell ref="CP82:CP83"/>
    <mergeCell ref="CH82:CH83"/>
    <mergeCell ref="CI82:CI83"/>
    <mergeCell ref="CJ82:CJ83"/>
    <mergeCell ref="CK82:CK83"/>
    <mergeCell ref="CL82:CL83"/>
    <mergeCell ref="CM82:CM83"/>
    <mergeCell ref="CN82:CN83"/>
    <mergeCell ref="BC82:BC83"/>
    <mergeCell ref="BD82:BD83"/>
    <mergeCell ref="BN82:BN83"/>
    <mergeCell ref="BO82:BO83"/>
    <mergeCell ref="BG82:BG83"/>
    <mergeCell ref="BH82:BH83"/>
    <mergeCell ref="BI82:BI83"/>
    <mergeCell ref="BJ82:BJ83"/>
    <mergeCell ref="BK82:BK83"/>
    <mergeCell ref="BL82:BL83"/>
    <mergeCell ref="BM82:BM83"/>
    <mergeCell ref="CO88:CO89"/>
    <mergeCell ref="CP88:CP89"/>
    <mergeCell ref="CQ88:CQ89"/>
    <mergeCell ref="CR88:CR89"/>
    <mergeCell ref="CS88:CS89"/>
    <mergeCell ref="CT88:CT89"/>
    <mergeCell ref="CU88:CU89"/>
    <mergeCell ref="BE82:BE83"/>
    <mergeCell ref="BF82:BF83"/>
    <mergeCell ref="BW82:BW83"/>
    <mergeCell ref="BX82:BX83"/>
    <mergeCell ref="BP82:BP83"/>
    <mergeCell ref="BQ82:BQ83"/>
    <mergeCell ref="BR82:BR83"/>
    <mergeCell ref="BS82:BS83"/>
    <mergeCell ref="BT82:BT83"/>
    <mergeCell ref="BU82:BU83"/>
    <mergeCell ref="BV82:BV83"/>
    <mergeCell ref="CF82:CF83"/>
    <mergeCell ref="CG82:CG83"/>
    <mergeCell ref="BY82:BY83"/>
    <mergeCell ref="BZ82:BZ83"/>
    <mergeCell ref="CA82:CA83"/>
    <mergeCell ref="CB82:CB83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K88:EK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B88:EB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DS88:DS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DJ88:DJ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A88:DA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AU88:AU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L88:AL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C88:AC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AU86:AU87"/>
    <mergeCell ref="AV86:AV87"/>
    <mergeCell ref="AW86:AW87"/>
    <mergeCell ref="AX86:AX87"/>
    <mergeCell ref="A86:B87"/>
    <mergeCell ref="C86:C87"/>
    <mergeCell ref="D86:D87"/>
    <mergeCell ref="E86:E87"/>
    <mergeCell ref="F86:F87"/>
    <mergeCell ref="G86:G87"/>
    <mergeCell ref="H86:H87"/>
    <mergeCell ref="AL86:AL87"/>
    <mergeCell ref="AM86:AM87"/>
    <mergeCell ref="AN86:AN87"/>
    <mergeCell ref="AO86:AO87"/>
    <mergeCell ref="AP86:AP87"/>
    <mergeCell ref="AQ86:AQ87"/>
    <mergeCell ref="AR86:AR87"/>
    <mergeCell ref="AS86:AS87"/>
    <mergeCell ref="AT86:AT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AK86:AK87"/>
    <mergeCell ref="CR86:CR87"/>
    <mergeCell ref="CS86:CS87"/>
    <mergeCell ref="CT86:CT87"/>
    <mergeCell ref="CU86:CU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CI86:CI87"/>
    <mergeCell ref="CJ86:CJ87"/>
    <mergeCell ref="CK86:CK87"/>
    <mergeCell ref="CL86:CL87"/>
    <mergeCell ref="CM86:CM87"/>
    <mergeCell ref="CN86:CN87"/>
    <mergeCell ref="CO86:CO87"/>
    <mergeCell ref="CP86:CP87"/>
    <mergeCell ref="CQ86:CQ87"/>
    <mergeCell ref="BZ86:BZ87"/>
    <mergeCell ref="CA86:CA87"/>
    <mergeCell ref="CB86:CB87"/>
    <mergeCell ref="CC86:CC87"/>
    <mergeCell ref="CD86:CD87"/>
    <mergeCell ref="CE86:CE87"/>
    <mergeCell ref="CF86:CF87"/>
    <mergeCell ref="CG86:CG87"/>
    <mergeCell ref="CH86:CH87"/>
    <mergeCell ref="BQ86:BQ87"/>
    <mergeCell ref="BR86:BR87"/>
    <mergeCell ref="BS86:BS87"/>
    <mergeCell ref="BT86:BT87"/>
    <mergeCell ref="BU86:BU87"/>
    <mergeCell ref="BV86:BV87"/>
    <mergeCell ref="BW86:BW87"/>
    <mergeCell ref="BX86:BX87"/>
    <mergeCell ref="BY86:BY87"/>
    <mergeCell ref="BH86:BH87"/>
    <mergeCell ref="BI86:BI87"/>
    <mergeCell ref="BJ86:BJ87"/>
    <mergeCell ref="BK86:BK87"/>
    <mergeCell ref="BL86:BL87"/>
    <mergeCell ref="BM86:BM87"/>
    <mergeCell ref="BN86:BN87"/>
    <mergeCell ref="BO86:BO87"/>
    <mergeCell ref="BP86:BP87"/>
    <mergeCell ref="AY86:AY87"/>
    <mergeCell ref="AZ86:AZ87"/>
    <mergeCell ref="BA86:BA87"/>
    <mergeCell ref="BB86:BB87"/>
    <mergeCell ref="BC86:BC87"/>
    <mergeCell ref="BD86:BD87"/>
    <mergeCell ref="BE86:BE87"/>
    <mergeCell ref="BF86:BF87"/>
    <mergeCell ref="BG86:BG87"/>
    <mergeCell ref="EV86:EV87"/>
    <mergeCell ref="EW86:EW87"/>
    <mergeCell ref="EX86:EX87"/>
    <mergeCell ref="EY86:EY87"/>
    <mergeCell ref="EZ86:EZ87"/>
    <mergeCell ref="EL86:EL87"/>
    <mergeCell ref="EM86:EM87"/>
    <mergeCell ref="EN86:EN87"/>
    <mergeCell ref="EO86:EO87"/>
    <mergeCell ref="EP86:EP87"/>
    <mergeCell ref="EQ86:EQ87"/>
    <mergeCell ref="ER86:ER87"/>
    <mergeCell ref="EF86:EF87"/>
    <mergeCell ref="EG86:EG87"/>
    <mergeCell ref="EH86:EH87"/>
    <mergeCell ref="EI86:EI87"/>
    <mergeCell ref="EJ86:EJ87"/>
    <mergeCell ref="EK86:EK87"/>
    <mergeCell ref="ES86:ES87"/>
    <mergeCell ref="ET86:ET87"/>
    <mergeCell ref="EU86:EU87"/>
    <mergeCell ref="DW86:DW87"/>
    <mergeCell ref="DX86:DX87"/>
    <mergeCell ref="DY86:DY87"/>
    <mergeCell ref="DZ86:DZ87"/>
    <mergeCell ref="EA86:EA87"/>
    <mergeCell ref="EB86:EB87"/>
    <mergeCell ref="EC86:EC87"/>
    <mergeCell ref="ED86:ED87"/>
    <mergeCell ref="EE86:EE87"/>
    <mergeCell ref="DN86:DN87"/>
    <mergeCell ref="DO86:DO87"/>
    <mergeCell ref="DP86:DP87"/>
    <mergeCell ref="DQ86:DQ87"/>
    <mergeCell ref="DR86:DR87"/>
    <mergeCell ref="DS86:DS87"/>
    <mergeCell ref="DT86:DT87"/>
    <mergeCell ref="DU86:DU87"/>
    <mergeCell ref="DV86:DV87"/>
    <mergeCell ref="DE86:DE87"/>
    <mergeCell ref="DF86:DF87"/>
    <mergeCell ref="DG86:DG87"/>
    <mergeCell ref="DH86:DH87"/>
    <mergeCell ref="DI86:DI87"/>
    <mergeCell ref="DJ86:DJ87"/>
    <mergeCell ref="DK86:DK87"/>
    <mergeCell ref="DL86:DL87"/>
    <mergeCell ref="DM86:DM87"/>
    <mergeCell ref="CV86:CV87"/>
    <mergeCell ref="CW86:CW87"/>
    <mergeCell ref="CX86:CX87"/>
    <mergeCell ref="CY86:CY87"/>
    <mergeCell ref="CZ86:CZ87"/>
    <mergeCell ref="DA86:DA87"/>
    <mergeCell ref="DB86:DB87"/>
    <mergeCell ref="DC86:DC87"/>
    <mergeCell ref="DD86:DD87"/>
    <mergeCell ref="AX84:AX85"/>
    <mergeCell ref="AY84:AY85"/>
    <mergeCell ref="A84:B85"/>
    <mergeCell ref="D84:D85"/>
    <mergeCell ref="E84:E85"/>
    <mergeCell ref="F84:F85"/>
    <mergeCell ref="G84:G85"/>
    <mergeCell ref="H84:H85"/>
    <mergeCell ref="I84:I85"/>
    <mergeCell ref="AH84:AH85"/>
    <mergeCell ref="AI84:AI85"/>
    <mergeCell ref="AJ84:AJ85"/>
    <mergeCell ref="AK84:AK85"/>
    <mergeCell ref="AV82:AV83"/>
    <mergeCell ref="AW82:AW83"/>
    <mergeCell ref="AU84:AU85"/>
    <mergeCell ref="AV84:AV85"/>
    <mergeCell ref="AW84:AW85"/>
    <mergeCell ref="S84:S85"/>
    <mergeCell ref="T84:T85"/>
    <mergeCell ref="U84:U85"/>
    <mergeCell ref="V84:V85"/>
    <mergeCell ref="W84:W85"/>
    <mergeCell ref="X84:X85"/>
    <mergeCell ref="Y84:Y85"/>
    <mergeCell ref="Z84:Z85"/>
    <mergeCell ref="AA84:AA85"/>
    <mergeCell ref="J84:J85"/>
    <mergeCell ref="K84:K85"/>
    <mergeCell ref="L84:L85"/>
    <mergeCell ref="M84:M85"/>
    <mergeCell ref="N84:N85"/>
    <mergeCell ref="O84:O85"/>
    <mergeCell ref="P84:P85"/>
    <mergeCell ref="Q84:Q85"/>
    <mergeCell ref="R84:R85"/>
    <mergeCell ref="T82:T83"/>
    <mergeCell ref="U82:U83"/>
    <mergeCell ref="V82:V83"/>
    <mergeCell ref="AS84:AS85"/>
    <mergeCell ref="AT84:AT85"/>
    <mergeCell ref="AL84:AL85"/>
    <mergeCell ref="AM84:AM85"/>
    <mergeCell ref="AN84:AN85"/>
    <mergeCell ref="AO84:AO85"/>
    <mergeCell ref="AP84:AP85"/>
    <mergeCell ref="AQ84:AQ85"/>
    <mergeCell ref="AR84:AR85"/>
    <mergeCell ref="AO82:AO83"/>
    <mergeCell ref="AP82:AP83"/>
    <mergeCell ref="AQ82:AQ83"/>
    <mergeCell ref="AR82:AR83"/>
    <mergeCell ref="AS82:AS83"/>
    <mergeCell ref="AT82:AT83"/>
    <mergeCell ref="AB84:AB85"/>
    <mergeCell ref="AC84:AC85"/>
    <mergeCell ref="AD84:AD85"/>
    <mergeCell ref="AE84:AE85"/>
    <mergeCell ref="AF84:AF85"/>
    <mergeCell ref="AG84:AG85"/>
    <mergeCell ref="K82:K83"/>
    <mergeCell ref="L82:L83"/>
    <mergeCell ref="M82:M83"/>
    <mergeCell ref="N82:N83"/>
    <mergeCell ref="O82:O83"/>
    <mergeCell ref="P82:P83"/>
    <mergeCell ref="Q82:Q83"/>
    <mergeCell ref="R82:R83"/>
    <mergeCell ref="S82:S83"/>
    <mergeCell ref="A81:B81"/>
    <mergeCell ref="A82:B83"/>
    <mergeCell ref="D82:D83"/>
    <mergeCell ref="E82:E83"/>
    <mergeCell ref="F82:F83"/>
    <mergeCell ref="G82:G83"/>
    <mergeCell ref="H82:H83"/>
    <mergeCell ref="I82:I83"/>
    <mergeCell ref="J82:J83"/>
    <mergeCell ref="A71:B71"/>
    <mergeCell ref="A73:C73"/>
    <mergeCell ref="D79:EZ79"/>
    <mergeCell ref="A46:C46"/>
    <mergeCell ref="A51:C51"/>
    <mergeCell ref="A52:B52"/>
    <mergeCell ref="A54:C54"/>
    <mergeCell ref="A57:C57"/>
    <mergeCell ref="A58:B58"/>
    <mergeCell ref="A60:C60"/>
    <mergeCell ref="A15:B15"/>
    <mergeCell ref="A20:C20"/>
    <mergeCell ref="A21:B21"/>
    <mergeCell ref="A33:C33"/>
    <mergeCell ref="A34:B34"/>
    <mergeCell ref="A43:C43"/>
    <mergeCell ref="A44:B44"/>
    <mergeCell ref="A70:C70"/>
    <mergeCell ref="D70:EZ70"/>
    <mergeCell ref="EX82:EX83"/>
    <mergeCell ref="EY82:EY83"/>
    <mergeCell ref="EZ82:EZ83"/>
    <mergeCell ref="EP82:EP83"/>
    <mergeCell ref="EQ82:EQ83"/>
    <mergeCell ref="ER82:ER83"/>
    <mergeCell ref="ES82:ES83"/>
    <mergeCell ref="ET82:ET83"/>
    <mergeCell ref="EU82:EU83"/>
    <mergeCell ref="EV82:EV83"/>
    <mergeCell ref="EH82:EH83"/>
    <mergeCell ref="EI82:EI83"/>
    <mergeCell ref="EJ82:EJ83"/>
    <mergeCell ref="EK82:EK83"/>
    <mergeCell ref="EL82:EL83"/>
    <mergeCell ref="EM82:EM83"/>
    <mergeCell ref="EN82:EN83"/>
    <mergeCell ref="EO82:EO83"/>
    <mergeCell ref="EW82:EW83"/>
    <mergeCell ref="DY82:DY83"/>
    <mergeCell ref="DZ82:DZ83"/>
    <mergeCell ref="EA82:EA83"/>
    <mergeCell ref="EB82:EB83"/>
    <mergeCell ref="EC82:EC83"/>
    <mergeCell ref="ED82:ED83"/>
    <mergeCell ref="EE82:EE83"/>
    <mergeCell ref="EF82:EF83"/>
    <mergeCell ref="EG82:EG83"/>
    <mergeCell ref="DP82:DP83"/>
    <mergeCell ref="DQ82:DQ83"/>
    <mergeCell ref="DR82:DR83"/>
    <mergeCell ref="DS82:DS83"/>
    <mergeCell ref="DT82:DT83"/>
    <mergeCell ref="DU82:DU83"/>
    <mergeCell ref="DV82:DV83"/>
    <mergeCell ref="DW82:DW83"/>
    <mergeCell ref="DX82:DX83"/>
    <mergeCell ref="AM82:AM83"/>
    <mergeCell ref="AN82:AN83"/>
    <mergeCell ref="DI82:DI83"/>
    <mergeCell ref="DJ82:DJ83"/>
    <mergeCell ref="DK82:DK83"/>
    <mergeCell ref="DL82:DL83"/>
    <mergeCell ref="DM82:DM83"/>
    <mergeCell ref="DN82:DN83"/>
    <mergeCell ref="DO82:DO83"/>
    <mergeCell ref="DG82:DG83"/>
    <mergeCell ref="DH82:DH83"/>
    <mergeCell ref="CZ82:CZ83"/>
    <mergeCell ref="DA82:DA83"/>
    <mergeCell ref="DB82:DB83"/>
    <mergeCell ref="DC82:DC83"/>
    <mergeCell ref="DD82:DD83"/>
    <mergeCell ref="DE82:DE83"/>
    <mergeCell ref="DF82:DF83"/>
    <mergeCell ref="AU82:AU83"/>
    <mergeCell ref="AX82:AX83"/>
    <mergeCell ref="AY82:AY83"/>
    <mergeCell ref="AZ82:AZ83"/>
    <mergeCell ref="BA82:BA83"/>
    <mergeCell ref="BB82:BB83"/>
    <mergeCell ref="D8:EZ8"/>
    <mergeCell ref="D4:L4"/>
    <mergeCell ref="D7:L7"/>
    <mergeCell ref="A8:C8"/>
    <mergeCell ref="A9:B9"/>
    <mergeCell ref="A11:C11"/>
    <mergeCell ref="A12:B12"/>
    <mergeCell ref="A14:C14"/>
    <mergeCell ref="AD82:AD83"/>
    <mergeCell ref="AE82:AE83"/>
    <mergeCell ref="W82:W83"/>
    <mergeCell ref="X82:X83"/>
    <mergeCell ref="Y82:Y83"/>
    <mergeCell ref="Z82:Z83"/>
    <mergeCell ref="AA82:AA83"/>
    <mergeCell ref="AB82:AB83"/>
    <mergeCell ref="AC82:AC83"/>
    <mergeCell ref="AF82:AF83"/>
    <mergeCell ref="AG82:AG83"/>
    <mergeCell ref="AH82:AH83"/>
    <mergeCell ref="AI82:AI83"/>
    <mergeCell ref="AJ82:AJ83"/>
    <mergeCell ref="AK82:AK83"/>
    <mergeCell ref="AL82:AL83"/>
    <mergeCell ref="CP7:CX7"/>
    <mergeCell ref="CY7:DG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AN5:AP5"/>
    <mergeCell ref="AQ5:AS5"/>
    <mergeCell ref="M7:U7"/>
    <mergeCell ref="V7:AD7"/>
    <mergeCell ref="A4:B7"/>
    <mergeCell ref="C4:C7"/>
    <mergeCell ref="M4:U4"/>
    <mergeCell ref="V4:AD4"/>
    <mergeCell ref="AE4:AM4"/>
    <mergeCell ref="AN4:AV4"/>
    <mergeCell ref="AT5:AV5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AH5:AJ5"/>
    <mergeCell ref="AK5:AM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4A86E8"/>
    <outlinePr summaryBelow="0" summaryRight="0"/>
  </sheetPr>
  <dimension ref="A1:EZ97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9.7265625" customWidth="1"/>
    <col min="4" max="5" width="7.26953125" customWidth="1"/>
    <col min="6" max="6" width="7.08984375" customWidth="1"/>
    <col min="7" max="7" width="7.36328125" customWidth="1"/>
    <col min="8" max="8" width="7.08984375" customWidth="1"/>
    <col min="9" max="9" width="7" customWidth="1"/>
    <col min="10" max="10" width="7.08984375" customWidth="1"/>
    <col min="11" max="11" width="7.26953125" customWidth="1"/>
    <col min="12" max="12" width="7.08984375" customWidth="1"/>
    <col min="13" max="14" width="7.36328125" customWidth="1"/>
    <col min="15" max="15" width="7" customWidth="1"/>
    <col min="16" max="16" width="7.08984375" customWidth="1"/>
    <col min="17" max="17" width="7.36328125" customWidth="1"/>
    <col min="18" max="18" width="7.08984375" customWidth="1"/>
    <col min="19" max="19" width="7.36328125" customWidth="1"/>
    <col min="20" max="20" width="7.08984375" customWidth="1"/>
    <col min="21" max="23" width="7.36328125" customWidth="1"/>
    <col min="24" max="24" width="7.08984375" customWidth="1"/>
    <col min="25" max="26" width="7.36328125" customWidth="1"/>
    <col min="27" max="28" width="7.6328125" customWidth="1"/>
    <col min="29" max="29" width="7.90625" customWidth="1"/>
    <col min="30" max="30" width="7.453125" customWidth="1"/>
    <col min="31" max="31" width="7.7265625" customWidth="1"/>
    <col min="32" max="32" width="7.90625" customWidth="1"/>
    <col min="33" max="33" width="7.6328125" customWidth="1"/>
    <col min="34" max="34" width="7.7265625" customWidth="1"/>
    <col min="35" max="37" width="7.6328125" customWidth="1"/>
    <col min="38" max="38" width="7.7265625" customWidth="1"/>
    <col min="39" max="39" width="8" customWidth="1"/>
    <col min="40" max="40" width="7.7265625" customWidth="1"/>
    <col min="41" max="41" width="7.90625" customWidth="1"/>
    <col min="42" max="42" width="7.453125" customWidth="1"/>
    <col min="43" max="44" width="7.90625" customWidth="1"/>
    <col min="45" max="45" width="7.7265625" customWidth="1"/>
    <col min="46" max="46" width="7.453125" customWidth="1"/>
    <col min="47" max="47" width="7.7265625" customWidth="1"/>
    <col min="48" max="49" width="7.6328125" customWidth="1"/>
    <col min="50" max="50" width="8" customWidth="1"/>
    <col min="51" max="51" width="7.90625" customWidth="1"/>
    <col min="52" max="53" width="7.7265625" customWidth="1"/>
    <col min="54" max="54" width="7.453125" customWidth="1"/>
    <col min="55" max="55" width="7.90625" customWidth="1"/>
    <col min="56" max="56" width="7.7265625" customWidth="1"/>
    <col min="57" max="57" width="7.90625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customWidth="1"/>
    <col min="69" max="70" width="7.90625" customWidth="1"/>
    <col min="71" max="74" width="7.7265625" customWidth="1"/>
    <col min="75" max="75" width="7.90625" customWidth="1"/>
    <col min="76" max="77" width="7.7265625" customWidth="1"/>
    <col min="78" max="78" width="8" customWidth="1"/>
    <col min="79" max="80" width="7.7265625" customWidth="1"/>
    <col min="81" max="82" width="7.90625" customWidth="1"/>
    <col min="83" max="83" width="7.7265625" customWidth="1"/>
    <col min="84" max="84" width="7.90625" customWidth="1"/>
    <col min="85" max="85" width="7.7265625" customWidth="1"/>
    <col min="86" max="86" width="7.90625" customWidth="1"/>
    <col min="87" max="87" width="7.6328125" customWidth="1"/>
    <col min="88" max="88" width="7.7265625" customWidth="1"/>
    <col min="89" max="89" width="7.90625" customWidth="1"/>
    <col min="90" max="90" width="7.453125" customWidth="1"/>
    <col min="91" max="91" width="8.08984375" customWidth="1"/>
    <col min="92" max="92" width="8" customWidth="1"/>
    <col min="93" max="93" width="8.08984375" customWidth="1"/>
    <col min="94" max="95" width="7.7265625" customWidth="1"/>
    <col min="96" max="97" width="7.90625" customWidth="1"/>
    <col min="98" max="98" width="7.6328125" customWidth="1"/>
    <col min="99" max="99" width="7.90625" customWidth="1"/>
    <col min="100" max="100" width="7.7265625" customWidth="1"/>
    <col min="101" max="103" width="8" customWidth="1"/>
    <col min="104" max="104" width="7.7265625" customWidth="1"/>
    <col min="105" max="105" width="7.90625" customWidth="1"/>
    <col min="106" max="106" width="7.7265625" customWidth="1"/>
    <col min="107" max="107" width="8" customWidth="1"/>
    <col min="108" max="108" width="7.90625" customWidth="1"/>
    <col min="109" max="109" width="7.7265625" customWidth="1"/>
    <col min="110" max="110" width="7.6328125" customWidth="1"/>
    <col min="111" max="113" width="7.7265625" customWidth="1"/>
    <col min="114" max="114" width="7.6328125" customWidth="1"/>
    <col min="115" max="115" width="7.90625" customWidth="1"/>
    <col min="116" max="116" width="7.453125" customWidth="1"/>
    <col min="117" max="123" width="7.90625" customWidth="1"/>
    <col min="124" max="125" width="7.7265625" customWidth="1"/>
    <col min="126" max="126" width="7.90625" customWidth="1"/>
    <col min="127" max="127" width="8" customWidth="1"/>
    <col min="128" max="128" width="7.6328125" customWidth="1"/>
    <col min="129" max="129" width="7.90625" customWidth="1"/>
    <col min="130" max="130" width="7.7265625" customWidth="1"/>
    <col min="131" max="131" width="7.90625" customWidth="1"/>
    <col min="132" max="132" width="7.7265625" customWidth="1"/>
    <col min="133" max="133" width="8" customWidth="1"/>
    <col min="134" max="134" width="7.90625" customWidth="1"/>
    <col min="135" max="135" width="7.7265625" customWidth="1"/>
    <col min="136" max="137" width="7.90625" customWidth="1"/>
    <col min="138" max="138" width="7.7265625" customWidth="1"/>
    <col min="139" max="139" width="7.6328125" customWidth="1"/>
    <col min="140" max="141" width="7.7265625" customWidth="1"/>
    <col min="142" max="142" width="7.6328125" customWidth="1"/>
    <col min="143" max="143" width="7.90625" customWidth="1"/>
    <col min="144" max="144" width="7.7265625" customWidth="1"/>
    <col min="145" max="145" width="7.6328125" customWidth="1"/>
    <col min="146" max="147" width="7.7265625" customWidth="1"/>
    <col min="148" max="148" width="8.08984375" customWidth="1"/>
    <col min="149" max="150" width="7.90625" customWidth="1"/>
    <col min="151" max="151" width="8" customWidth="1"/>
    <col min="152" max="152" width="7.6328125" customWidth="1"/>
    <col min="153" max="154" width="7.90625" customWidth="1"/>
    <col min="155" max="156" width="7.6328125" customWidth="1"/>
  </cols>
  <sheetData>
    <row r="1" spans="1:156" ht="15.5">
      <c r="A1" s="1" t="s">
        <v>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5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5">
      <c r="A3" s="1" t="s">
        <v>114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5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32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5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5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5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 ht="14">
      <c r="A8" s="274"/>
      <c r="B8" s="275"/>
      <c r="C8" s="275"/>
      <c r="D8" s="17"/>
      <c r="E8" s="18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  <c r="S8" s="18"/>
      <c r="T8" s="18"/>
      <c r="U8" s="19"/>
      <c r="V8" s="20"/>
      <c r="W8" s="18"/>
      <c r="X8" s="18"/>
      <c r="Y8" s="18"/>
      <c r="Z8" s="18"/>
      <c r="AA8" s="18"/>
      <c r="AB8" s="18"/>
      <c r="AC8" s="18"/>
      <c r="AD8" s="19"/>
      <c r="AE8" s="20"/>
      <c r="AF8" s="18"/>
      <c r="AG8" s="18"/>
      <c r="AH8" s="18"/>
      <c r="AI8" s="18"/>
      <c r="AJ8" s="18"/>
      <c r="AK8" s="18"/>
      <c r="AL8" s="18"/>
      <c r="AM8" s="21"/>
      <c r="AN8" s="17"/>
      <c r="AO8" s="18"/>
      <c r="AP8" s="18"/>
      <c r="AQ8" s="18"/>
      <c r="AR8" s="18"/>
      <c r="AS8" s="18"/>
      <c r="AT8" s="18"/>
      <c r="AU8" s="18"/>
      <c r="AV8" s="19"/>
      <c r="AW8" s="20"/>
      <c r="AX8" s="18"/>
      <c r="AY8" s="18"/>
      <c r="AZ8" s="18"/>
      <c r="BA8" s="18"/>
      <c r="BB8" s="18"/>
      <c r="BC8" s="18"/>
      <c r="BD8" s="18"/>
      <c r="BE8" s="21"/>
      <c r="BF8" s="17"/>
      <c r="BG8" s="18"/>
      <c r="BH8" s="18"/>
      <c r="BI8" s="18"/>
      <c r="BJ8" s="18"/>
      <c r="BK8" s="18"/>
      <c r="BL8" s="18"/>
      <c r="BM8" s="18"/>
      <c r="BN8" s="19"/>
      <c r="BO8" s="20"/>
      <c r="BP8" s="18"/>
      <c r="BQ8" s="18"/>
      <c r="BR8" s="18"/>
      <c r="BS8" s="18"/>
      <c r="BT8" s="18"/>
      <c r="BU8" s="18"/>
      <c r="BV8" s="18"/>
      <c r="BW8" s="21"/>
      <c r="BX8" s="17"/>
      <c r="BY8" s="18"/>
      <c r="BZ8" s="18"/>
      <c r="CA8" s="18"/>
      <c r="CB8" s="18"/>
      <c r="CC8" s="18"/>
      <c r="CD8" s="18"/>
      <c r="CE8" s="18"/>
      <c r="CF8" s="19"/>
      <c r="CG8" s="20"/>
      <c r="CH8" s="18"/>
      <c r="CI8" s="18"/>
      <c r="CJ8" s="18"/>
      <c r="CK8" s="18"/>
      <c r="CL8" s="18"/>
      <c r="CM8" s="18"/>
      <c r="CN8" s="18"/>
      <c r="CO8" s="21"/>
      <c r="CP8" s="17"/>
      <c r="CQ8" s="18"/>
      <c r="CR8" s="18"/>
      <c r="CS8" s="18"/>
      <c r="CT8" s="18"/>
      <c r="CU8" s="18"/>
      <c r="CV8" s="18"/>
      <c r="CW8" s="18"/>
      <c r="CX8" s="19"/>
      <c r="CY8" s="20"/>
      <c r="CZ8" s="18"/>
      <c r="DA8" s="18"/>
      <c r="DB8" s="18"/>
      <c r="DC8" s="18"/>
      <c r="DD8" s="18"/>
      <c r="DE8" s="18"/>
      <c r="DF8" s="18"/>
      <c r="DG8" s="21"/>
      <c r="DH8" s="17"/>
      <c r="DI8" s="18"/>
      <c r="DJ8" s="18"/>
      <c r="DK8" s="18"/>
      <c r="DL8" s="18"/>
      <c r="DM8" s="18"/>
      <c r="DN8" s="18"/>
      <c r="DO8" s="18"/>
      <c r="DP8" s="19"/>
      <c r="DQ8" s="20"/>
      <c r="DR8" s="18"/>
      <c r="DS8" s="18"/>
      <c r="DT8" s="18"/>
      <c r="DU8" s="18"/>
      <c r="DV8" s="18"/>
      <c r="DW8" s="18"/>
      <c r="DX8" s="18"/>
      <c r="DY8" s="21"/>
      <c r="DZ8" s="17"/>
      <c r="EA8" s="18"/>
      <c r="EB8" s="18"/>
      <c r="EC8" s="18"/>
      <c r="ED8" s="18"/>
      <c r="EE8" s="18"/>
      <c r="EF8" s="18"/>
      <c r="EG8" s="18"/>
      <c r="EH8" s="21"/>
      <c r="EI8" s="17"/>
      <c r="EJ8" s="18"/>
      <c r="EK8" s="18"/>
      <c r="EL8" s="18"/>
      <c r="EM8" s="18"/>
      <c r="EN8" s="18"/>
      <c r="EO8" s="18"/>
      <c r="EP8" s="18"/>
      <c r="EQ8" s="19"/>
      <c r="ER8" s="22"/>
      <c r="ES8" s="22"/>
      <c r="ET8" s="22"/>
      <c r="EU8" s="22"/>
      <c r="EV8" s="22"/>
      <c r="EW8" s="22"/>
      <c r="EX8" s="22"/>
      <c r="EY8" s="22"/>
      <c r="EZ8" s="22"/>
    </row>
    <row r="9" spans="1:156" ht="14">
      <c r="A9" s="276" t="s">
        <v>28</v>
      </c>
      <c r="B9" s="256"/>
      <c r="C9" s="23" t="s">
        <v>29</v>
      </c>
      <c r="D9" s="150"/>
      <c r="E9" s="128"/>
      <c r="F9" s="96"/>
      <c r="G9" s="128"/>
      <c r="H9" s="128"/>
      <c r="I9" s="96"/>
      <c r="J9" s="96"/>
      <c r="K9" s="96"/>
      <c r="L9" s="97"/>
      <c r="M9" s="151"/>
      <c r="N9" s="96"/>
      <c r="O9" s="96"/>
      <c r="P9" s="96"/>
      <c r="Q9" s="96"/>
      <c r="R9" s="96"/>
      <c r="S9" s="96"/>
      <c r="T9" s="96"/>
      <c r="U9" s="97"/>
      <c r="V9" s="151"/>
      <c r="W9" s="96"/>
      <c r="X9" s="96"/>
      <c r="Y9" s="96"/>
      <c r="Z9" s="96"/>
      <c r="AA9" s="96"/>
      <c r="AB9" s="96"/>
      <c r="AC9" s="96"/>
      <c r="AD9" s="97"/>
      <c r="AE9" s="151"/>
      <c r="AF9" s="96"/>
      <c r="AG9" s="96"/>
      <c r="AH9" s="96"/>
      <c r="AI9" s="96"/>
      <c r="AJ9" s="96"/>
      <c r="AK9" s="96"/>
      <c r="AL9" s="96"/>
      <c r="AM9" s="152"/>
      <c r="AN9" s="95"/>
      <c r="AO9" s="96"/>
      <c r="AP9" s="96"/>
      <c r="AQ9" s="96"/>
      <c r="AR9" s="96"/>
      <c r="AS9" s="96"/>
      <c r="AT9" s="96"/>
      <c r="AU9" s="96"/>
      <c r="AV9" s="97"/>
      <c r="AW9" s="151"/>
      <c r="AX9" s="96"/>
      <c r="AY9" s="96"/>
      <c r="AZ9" s="96"/>
      <c r="BA9" s="96"/>
      <c r="BB9" s="96"/>
      <c r="BC9" s="96"/>
      <c r="BD9" s="96"/>
      <c r="BE9" s="152"/>
      <c r="BF9" s="95"/>
      <c r="BG9" s="96"/>
      <c r="BH9" s="96"/>
      <c r="BI9" s="96"/>
      <c r="BJ9" s="96"/>
      <c r="BK9" s="96"/>
      <c r="BL9" s="96"/>
      <c r="BM9" s="96"/>
      <c r="BN9" s="97"/>
      <c r="BO9" s="151"/>
      <c r="BP9" s="96"/>
      <c r="BQ9" s="96"/>
      <c r="BR9" s="96"/>
      <c r="BS9" s="96"/>
      <c r="BT9" s="96"/>
      <c r="BU9" s="96"/>
      <c r="BV9" s="96"/>
      <c r="BW9" s="152"/>
      <c r="BX9" s="95"/>
      <c r="BY9" s="96"/>
      <c r="BZ9" s="96"/>
      <c r="CA9" s="96"/>
      <c r="CB9" s="96"/>
      <c r="CC9" s="96"/>
      <c r="CD9" s="96"/>
      <c r="CE9" s="96"/>
      <c r="CF9" s="97"/>
      <c r="CG9" s="151"/>
      <c r="CH9" s="96"/>
      <c r="CI9" s="96"/>
      <c r="CJ9" s="96"/>
      <c r="CK9" s="96"/>
      <c r="CL9" s="96"/>
      <c r="CM9" s="96"/>
      <c r="CN9" s="96"/>
      <c r="CO9" s="152"/>
      <c r="CP9" s="95"/>
      <c r="CQ9" s="96"/>
      <c r="CR9" s="106"/>
      <c r="CS9" s="106"/>
      <c r="CT9" s="106"/>
      <c r="CU9" s="106"/>
      <c r="CV9" s="106"/>
      <c r="CW9" s="106"/>
      <c r="CX9" s="107"/>
      <c r="CY9" s="151"/>
      <c r="CZ9" s="96"/>
      <c r="DA9" s="96"/>
      <c r="DB9" s="96"/>
      <c r="DC9" s="96"/>
      <c r="DD9" s="96"/>
      <c r="DE9" s="96"/>
      <c r="DF9" s="96"/>
      <c r="DG9" s="152"/>
      <c r="DH9" s="95"/>
      <c r="DI9" s="96"/>
      <c r="DJ9" s="96"/>
      <c r="DK9" s="96"/>
      <c r="DL9" s="96"/>
      <c r="DM9" s="96"/>
      <c r="DN9" s="96"/>
      <c r="DO9" s="96"/>
      <c r="DP9" s="97"/>
      <c r="DQ9" s="151"/>
      <c r="DR9" s="96"/>
      <c r="DS9" s="96"/>
      <c r="DT9" s="96"/>
      <c r="DU9" s="96"/>
      <c r="DV9" s="96"/>
      <c r="DW9" s="96"/>
      <c r="DX9" s="96"/>
      <c r="DY9" s="152"/>
      <c r="DZ9" s="95"/>
      <c r="EA9" s="96"/>
      <c r="EB9" s="96"/>
      <c r="EC9" s="96"/>
      <c r="ED9" s="96"/>
      <c r="EE9" s="96"/>
      <c r="EF9" s="96"/>
      <c r="EG9" s="96"/>
      <c r="EH9" s="152"/>
      <c r="EI9" s="95"/>
      <c r="EJ9" s="96"/>
      <c r="EK9" s="96"/>
      <c r="EL9" s="96"/>
      <c r="EM9" s="96"/>
      <c r="EN9" s="96"/>
      <c r="EO9" s="96"/>
      <c r="EP9" s="96"/>
      <c r="EQ9" s="97"/>
      <c r="ER9" s="151"/>
      <c r="ES9" s="96"/>
      <c r="ET9" s="96"/>
      <c r="EU9" s="96"/>
      <c r="EV9" s="96"/>
      <c r="EW9" s="96"/>
      <c r="EX9" s="96"/>
      <c r="EY9" s="96"/>
      <c r="EZ9" s="96"/>
    </row>
    <row r="10" spans="1:156" ht="14">
      <c r="B10" s="35">
        <v>1</v>
      </c>
      <c r="C10" s="36" t="s">
        <v>30</v>
      </c>
      <c r="D10" s="150">
        <f>Juli!J10</f>
        <v>1018</v>
      </c>
      <c r="E10" s="128">
        <f>Juli!K10</f>
        <v>2282</v>
      </c>
      <c r="F10" s="96">
        <f>SUM(D10:E10)</f>
        <v>3300</v>
      </c>
      <c r="G10" s="128">
        <v>93</v>
      </c>
      <c r="H10" s="128">
        <v>326</v>
      </c>
      <c r="I10" s="96">
        <f>SUM(G10:H10)</f>
        <v>419</v>
      </c>
      <c r="J10" s="96">
        <f t="shared" ref="J10:K10" si="0">SUM(D10+G10)</f>
        <v>1111</v>
      </c>
      <c r="K10" s="96">
        <f t="shared" si="0"/>
        <v>2608</v>
      </c>
      <c r="L10" s="97">
        <f>SUM(J10:K10)</f>
        <v>3719</v>
      </c>
      <c r="M10" s="153">
        <v>656</v>
      </c>
      <c r="N10" s="128">
        <v>2053</v>
      </c>
      <c r="O10" s="96">
        <f>SUM(M10:N10)</f>
        <v>2709</v>
      </c>
      <c r="P10" s="128">
        <v>77</v>
      </c>
      <c r="Q10" s="128">
        <v>217</v>
      </c>
      <c r="R10" s="96">
        <f>SUM(P10:Q10)</f>
        <v>294</v>
      </c>
      <c r="S10" s="96">
        <f t="shared" ref="S10:T10" si="1">SUM(M10+P10)</f>
        <v>733</v>
      </c>
      <c r="T10" s="96">
        <f t="shared" si="1"/>
        <v>2270</v>
      </c>
      <c r="U10" s="97">
        <f>SUM(S10:T10)</f>
        <v>3003</v>
      </c>
      <c r="V10" s="153">
        <v>648</v>
      </c>
      <c r="W10" s="153">
        <v>1622</v>
      </c>
      <c r="X10" s="128">
        <f>SUM(V10:W10)</f>
        <v>2270</v>
      </c>
      <c r="Y10" s="128">
        <v>199</v>
      </c>
      <c r="Z10" s="128">
        <v>360</v>
      </c>
      <c r="AA10" s="96">
        <f>SUM(Y10:Z10)</f>
        <v>559</v>
      </c>
      <c r="AB10" s="96">
        <f t="shared" ref="AB10:AC10" si="2">SUM(V10+Y10)</f>
        <v>847</v>
      </c>
      <c r="AC10" s="96">
        <f t="shared" si="2"/>
        <v>1982</v>
      </c>
      <c r="AD10" s="97">
        <f>SUM(AB10:AC10)</f>
        <v>2829</v>
      </c>
      <c r="AE10" s="151">
        <f>Juli!AK10</f>
        <v>604</v>
      </c>
      <c r="AF10" s="151">
        <f>Juli!AL10</f>
        <v>1841</v>
      </c>
      <c r="AG10" s="96">
        <f>SUM(AE10:AF10)</f>
        <v>2445</v>
      </c>
      <c r="AH10" s="128">
        <v>92</v>
      </c>
      <c r="AI10" s="128">
        <v>354</v>
      </c>
      <c r="AJ10" s="96">
        <f>SUM(AH10:AI10)</f>
        <v>446</v>
      </c>
      <c r="AK10" s="96">
        <f t="shared" ref="AK10:AL10" si="3">SUM(AE10+AH10)</f>
        <v>696</v>
      </c>
      <c r="AL10" s="96">
        <f t="shared" si="3"/>
        <v>2195</v>
      </c>
      <c r="AM10" s="97">
        <f>SUM(AK10:AL10)</f>
        <v>2891</v>
      </c>
      <c r="AN10" s="95">
        <f>Juli!AT10</f>
        <v>733</v>
      </c>
      <c r="AO10" s="96">
        <f>Juli!AU10</f>
        <v>1689</v>
      </c>
      <c r="AP10" s="96">
        <f>SUM(AN10:AO10)</f>
        <v>2422</v>
      </c>
      <c r="AQ10" s="128">
        <v>83</v>
      </c>
      <c r="AR10" s="128">
        <v>255</v>
      </c>
      <c r="AS10" s="96">
        <f>SUM(AQ10:AR10)</f>
        <v>338</v>
      </c>
      <c r="AT10" s="96">
        <f t="shared" ref="AT10:AU10" si="4">SUM(AN10+AQ10)</f>
        <v>816</v>
      </c>
      <c r="AU10" s="96">
        <f t="shared" si="4"/>
        <v>1944</v>
      </c>
      <c r="AV10" s="97">
        <f>SUM(AT10:AU10)</f>
        <v>2760</v>
      </c>
      <c r="AW10" s="151">
        <f>Juli!BC10</f>
        <v>1472</v>
      </c>
      <c r="AX10" s="151">
        <f>Juli!BD10</f>
        <v>3136</v>
      </c>
      <c r="AY10" s="96">
        <f>SUM(AW10:AX10)</f>
        <v>4608</v>
      </c>
      <c r="AZ10" s="128">
        <v>254</v>
      </c>
      <c r="BA10" s="128">
        <v>491</v>
      </c>
      <c r="BB10" s="96">
        <f>SUM(AZ10:BA10)</f>
        <v>745</v>
      </c>
      <c r="BC10" s="96">
        <f t="shared" ref="BC10:BD10" si="5">SUM(AW10+AZ10)</f>
        <v>1726</v>
      </c>
      <c r="BD10" s="96">
        <f t="shared" si="5"/>
        <v>3627</v>
      </c>
      <c r="BE10" s="97">
        <f>SUM(BC10:BD10)</f>
        <v>5353</v>
      </c>
      <c r="BF10" s="95">
        <f>Juli!BL10</f>
        <v>448</v>
      </c>
      <c r="BG10" s="96">
        <f>Juli!BM10</f>
        <v>975</v>
      </c>
      <c r="BH10" s="96">
        <f>SUM(BF10:BG10)</f>
        <v>1423</v>
      </c>
      <c r="BI10" s="128">
        <v>74</v>
      </c>
      <c r="BJ10" s="128">
        <v>153</v>
      </c>
      <c r="BK10" s="96">
        <f>SUM(BI10:BJ10)</f>
        <v>227</v>
      </c>
      <c r="BL10" s="96">
        <f t="shared" ref="BL10:BM10" si="6">SUM(BF10+BI10)</f>
        <v>522</v>
      </c>
      <c r="BM10" s="96">
        <f t="shared" si="6"/>
        <v>1128</v>
      </c>
      <c r="BN10" s="97">
        <f>SUM(BL10:BM10)</f>
        <v>1650</v>
      </c>
      <c r="BO10" s="151">
        <f>Juli!BU10</f>
        <v>352</v>
      </c>
      <c r="BP10" s="151">
        <f>Juli!BV10</f>
        <v>764</v>
      </c>
      <c r="BQ10" s="96">
        <f>SUM(BO10:BP10)</f>
        <v>1116</v>
      </c>
      <c r="BR10" s="96"/>
      <c r="BS10" s="96"/>
      <c r="BT10" s="96">
        <f>SUM(BR10:BS10)</f>
        <v>0</v>
      </c>
      <c r="BU10" s="96">
        <f t="shared" ref="BU10:BV10" si="7">SUM(BO10+BR10)</f>
        <v>352</v>
      </c>
      <c r="BV10" s="96">
        <f t="shared" si="7"/>
        <v>764</v>
      </c>
      <c r="BW10" s="97">
        <f>SUM(BU10:BV10)</f>
        <v>1116</v>
      </c>
      <c r="BX10" s="95">
        <f>Juli!CD10</f>
        <v>904</v>
      </c>
      <c r="BY10" s="96">
        <f>Juli!CE10</f>
        <v>1657</v>
      </c>
      <c r="BZ10" s="96">
        <f>SUM(BX10:BY10)</f>
        <v>2561</v>
      </c>
      <c r="CA10" s="128">
        <v>158</v>
      </c>
      <c r="CB10" s="128">
        <v>248</v>
      </c>
      <c r="CC10" s="96">
        <f>SUM(CA10:CB10)</f>
        <v>406</v>
      </c>
      <c r="CD10" s="96">
        <f t="shared" ref="CD10:CE10" si="8">SUM(BX10+CA10)</f>
        <v>1062</v>
      </c>
      <c r="CE10" s="96">
        <f t="shared" si="8"/>
        <v>1905</v>
      </c>
      <c r="CF10" s="97">
        <f>SUM(CD10:CE10)</f>
        <v>2967</v>
      </c>
      <c r="CG10" s="151">
        <f>Juli!CM10</f>
        <v>493</v>
      </c>
      <c r="CH10" s="151">
        <f>Juli!CN10</f>
        <v>1745</v>
      </c>
      <c r="CI10" s="96">
        <f>SUM(CG10:CH10)</f>
        <v>2238</v>
      </c>
      <c r="CJ10" s="128">
        <v>60</v>
      </c>
      <c r="CK10" s="128">
        <v>201</v>
      </c>
      <c r="CL10" s="128">
        <v>246</v>
      </c>
      <c r="CM10" s="96">
        <f t="shared" ref="CM10:CN10" si="9">SUM(CG10+CJ10)</f>
        <v>553</v>
      </c>
      <c r="CN10" s="96">
        <f t="shared" si="9"/>
        <v>1946</v>
      </c>
      <c r="CO10" s="97">
        <f>SUM(CM10:CN10)</f>
        <v>2499</v>
      </c>
      <c r="CP10" s="31">
        <f ca="1">IFERROR(__xludf.DUMMYFUNCTION("importrange(""1DjzFX_5hpKQ32gDJ9cZkaQq64j_m636uVPTHxkMKqWg"",""LAP YANKES!CQ8:CY54"")"),1704)</f>
        <v>1704</v>
      </c>
      <c r="CQ10" s="32">
        <f ca="1">IFERROR(__xludf.DUMMYFUNCTION("""COMPUTED_VALUE"""),3138)</f>
        <v>3138</v>
      </c>
      <c r="CR10" s="32">
        <f ca="1">IFERROR(__xludf.DUMMYFUNCTION("""COMPUTED_VALUE"""),4819)</f>
        <v>4819</v>
      </c>
      <c r="CS10" s="33">
        <f ca="1">IFERROR(__xludf.DUMMYFUNCTION("""COMPUTED_VALUE"""),140)</f>
        <v>140</v>
      </c>
      <c r="CT10" s="33">
        <f ca="1">IFERROR(__xludf.DUMMYFUNCTION("""COMPUTED_VALUE"""),410)</f>
        <v>410</v>
      </c>
      <c r="CU10" s="33">
        <f ca="1">IFERROR(__xludf.DUMMYFUNCTION("""COMPUTED_VALUE"""),550)</f>
        <v>550</v>
      </c>
      <c r="CV10" s="32">
        <f ca="1">IFERROR(__xludf.DUMMYFUNCTION("""COMPUTED_VALUE"""),1844)</f>
        <v>1844</v>
      </c>
      <c r="CW10" s="32">
        <f ca="1">IFERROR(__xludf.DUMMYFUNCTION("""COMPUTED_VALUE"""),3548)</f>
        <v>3548</v>
      </c>
      <c r="CX10" s="34">
        <f ca="1">IFERROR(__xludf.DUMMYFUNCTION("""COMPUTED_VALUE"""),5369)</f>
        <v>5369</v>
      </c>
      <c r="CY10" s="151">
        <f>Juli!DE10</f>
        <v>875</v>
      </c>
      <c r="CZ10" s="151">
        <f>Juli!DF10</f>
        <v>1650</v>
      </c>
      <c r="DA10" s="96">
        <f>SUM(CY10:CZ10)</f>
        <v>2525</v>
      </c>
      <c r="DB10" s="128">
        <v>127</v>
      </c>
      <c r="DC10" s="128">
        <v>309</v>
      </c>
      <c r="DD10" s="96">
        <f>DB10+DC10</f>
        <v>436</v>
      </c>
      <c r="DE10" s="96">
        <f t="shared" ref="DE10:DF10" si="10">SUM(CY10+DB10)</f>
        <v>1002</v>
      </c>
      <c r="DF10" s="96">
        <f t="shared" si="10"/>
        <v>1959</v>
      </c>
      <c r="DG10" s="97">
        <f>SUM(DE10:DF10)</f>
        <v>2961</v>
      </c>
      <c r="DH10" s="95">
        <f>Juli!DN10</f>
        <v>1392</v>
      </c>
      <c r="DI10" s="96">
        <f>Juli!DO10</f>
        <v>3175</v>
      </c>
      <c r="DJ10" s="96">
        <f>SUM(DH10:DI10)</f>
        <v>4567</v>
      </c>
      <c r="DK10" s="154">
        <v>240</v>
      </c>
      <c r="DL10" s="155">
        <v>529</v>
      </c>
      <c r="DM10" s="96">
        <f>SUM(DK10:DL10)</f>
        <v>769</v>
      </c>
      <c r="DN10" s="96">
        <f t="shared" ref="DN10:DO10" si="11">SUM(DH10+DK10)</f>
        <v>1632</v>
      </c>
      <c r="DO10" s="96">
        <f t="shared" si="11"/>
        <v>3704</v>
      </c>
      <c r="DP10" s="97">
        <f>SUM(DN10:DO10)</f>
        <v>5336</v>
      </c>
      <c r="DQ10" s="151">
        <f>Juli!DW10</f>
        <v>1600</v>
      </c>
      <c r="DR10" s="96">
        <f>Juli!DX10</f>
        <v>3410</v>
      </c>
      <c r="DS10" s="96">
        <f>SUM(DQ10:DR10)</f>
        <v>5010</v>
      </c>
      <c r="DT10" s="48">
        <v>160</v>
      </c>
      <c r="DU10" s="46">
        <v>437</v>
      </c>
      <c r="DV10" s="96">
        <f>SUM(DT10:DU10)</f>
        <v>597</v>
      </c>
      <c r="DW10" s="96">
        <f t="shared" ref="DW10:DX10" si="12">SUM(DQ10+DT10)</f>
        <v>1760</v>
      </c>
      <c r="DX10" s="96">
        <f t="shared" si="12"/>
        <v>3847</v>
      </c>
      <c r="DY10" s="97">
        <f>SUM(DW10:DX10)</f>
        <v>5607</v>
      </c>
      <c r="DZ10" s="95">
        <f>Juli!EF10</f>
        <v>829</v>
      </c>
      <c r="EA10" s="96">
        <f>Juli!EG10</f>
        <v>2059</v>
      </c>
      <c r="EB10" s="96">
        <f>SUM(DZ10:EA10)</f>
        <v>2888</v>
      </c>
      <c r="EC10" s="128">
        <v>117</v>
      </c>
      <c r="ED10" s="128">
        <v>271</v>
      </c>
      <c r="EE10" s="96">
        <f>SUM(EC10:ED10)</f>
        <v>388</v>
      </c>
      <c r="EF10" s="96">
        <f t="shared" ref="EF10:EG10" si="13">SUM(DZ10+EC10)</f>
        <v>946</v>
      </c>
      <c r="EG10" s="96">
        <f t="shared" si="13"/>
        <v>2330</v>
      </c>
      <c r="EH10" s="97">
        <f>SUM(EF10:EG10)</f>
        <v>3276</v>
      </c>
      <c r="EI10" s="150">
        <f>Juli!EO10</f>
        <v>1097</v>
      </c>
      <c r="EJ10" s="150">
        <f>Juli!EP10</f>
        <v>2033</v>
      </c>
      <c r="EK10" s="96">
        <f>SUM(EI10:EJ10)</f>
        <v>3130</v>
      </c>
      <c r="EL10" s="128">
        <v>133</v>
      </c>
      <c r="EM10" s="128">
        <v>254</v>
      </c>
      <c r="EN10" s="96">
        <f>SUM(EL10:EM10)</f>
        <v>387</v>
      </c>
      <c r="EO10" s="96">
        <f t="shared" ref="EO10:EP10" si="14">SUM(EI10+EL10)</f>
        <v>1230</v>
      </c>
      <c r="EP10" s="96">
        <f t="shared" si="14"/>
        <v>2287</v>
      </c>
      <c r="EQ10" s="97">
        <f>SUM(EO10:EP10)</f>
        <v>3517</v>
      </c>
      <c r="ER10" s="151"/>
      <c r="ES10" s="96"/>
      <c r="ET10" s="96"/>
      <c r="EU10" s="96"/>
      <c r="EV10" s="96"/>
      <c r="EW10" s="96"/>
      <c r="EX10" s="96"/>
      <c r="EY10" s="96"/>
      <c r="EZ10" s="96"/>
    </row>
    <row r="11" spans="1:156" ht="12.5">
      <c r="A11" s="271"/>
      <c r="B11" s="254"/>
      <c r="C11" s="256"/>
      <c r="D11" s="150">
        <f>Juli!J11</f>
        <v>0</v>
      </c>
      <c r="E11" s="128">
        <f>Juli!K11</f>
        <v>0</v>
      </c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51">
        <f>Juli!AB11</f>
        <v>0</v>
      </c>
      <c r="W11" s="151">
        <f>Juli!AC11</f>
        <v>0</v>
      </c>
      <c r="X11" s="119"/>
      <c r="Y11" s="119"/>
      <c r="Z11" s="119"/>
      <c r="AA11" s="119"/>
      <c r="AB11" s="119"/>
      <c r="AC11" s="119"/>
      <c r="AD11" s="119"/>
      <c r="AE11" s="151">
        <f>Juli!AK11</f>
        <v>0</v>
      </c>
      <c r="AF11" s="151">
        <f>Juli!AL11</f>
        <v>0</v>
      </c>
      <c r="AG11" s="119"/>
      <c r="AH11" s="119"/>
      <c r="AI11" s="119"/>
      <c r="AJ11" s="119"/>
      <c r="AK11" s="119"/>
      <c r="AL11" s="119"/>
      <c r="AM11" s="119"/>
      <c r="AN11" s="95">
        <f>Juli!AT11</f>
        <v>0</v>
      </c>
      <c r="AO11" s="96">
        <f>Juli!AU11</f>
        <v>0</v>
      </c>
      <c r="AP11" s="119"/>
      <c r="AQ11" s="119"/>
      <c r="AR11" s="119"/>
      <c r="AS11" s="96"/>
      <c r="AT11" s="119"/>
      <c r="AU11" s="119"/>
      <c r="AV11" s="119"/>
      <c r="AW11" s="151">
        <f>Juli!BC11</f>
        <v>0</v>
      </c>
      <c r="AX11" s="151">
        <f>Juli!BD11</f>
        <v>0</v>
      </c>
      <c r="AY11" s="119"/>
      <c r="AZ11" s="119"/>
      <c r="BA11" s="119"/>
      <c r="BB11" s="119"/>
      <c r="BC11" s="119"/>
      <c r="BD11" s="119"/>
      <c r="BE11" s="119"/>
      <c r="BF11" s="95">
        <f>Juli!BL11</f>
        <v>0</v>
      </c>
      <c r="BG11" s="96">
        <f>Juli!BM11</f>
        <v>0</v>
      </c>
      <c r="BH11" s="119"/>
      <c r="BI11" s="119"/>
      <c r="BJ11" s="119"/>
      <c r="BK11" s="119"/>
      <c r="BL11" s="119"/>
      <c r="BM11" s="119"/>
      <c r="BN11" s="119"/>
      <c r="BO11" s="151">
        <f>Juli!BU11</f>
        <v>0</v>
      </c>
      <c r="BP11" s="151">
        <f>Juli!BV11</f>
        <v>0</v>
      </c>
      <c r="BQ11" s="119"/>
      <c r="BR11" s="119"/>
      <c r="BS11" s="119"/>
      <c r="BT11" s="119"/>
      <c r="BU11" s="119"/>
      <c r="BV11" s="119"/>
      <c r="BW11" s="119"/>
      <c r="BX11" s="95">
        <f>Juli!CD11</f>
        <v>0</v>
      </c>
      <c r="BY11" s="96">
        <f>Juli!CE11</f>
        <v>0</v>
      </c>
      <c r="BZ11" s="119"/>
      <c r="CA11" s="119"/>
      <c r="CB11" s="119"/>
      <c r="CC11" s="119"/>
      <c r="CD11" s="119"/>
      <c r="CE11" s="119"/>
      <c r="CF11" s="119"/>
      <c r="CG11" s="151">
        <f>Juli!CM11</f>
        <v>0</v>
      </c>
      <c r="CH11" s="151">
        <f>Juli!CN11</f>
        <v>0</v>
      </c>
      <c r="CI11" s="119"/>
      <c r="CJ11" s="119"/>
      <c r="CK11" s="119"/>
      <c r="CL11" s="119"/>
      <c r="CM11" s="119"/>
      <c r="CN11" s="119"/>
      <c r="CO11" s="119"/>
      <c r="CP11" s="108"/>
      <c r="CQ11" s="108"/>
      <c r="CR11" s="108"/>
      <c r="CS11" s="108"/>
      <c r="CT11" s="108"/>
      <c r="CU11" s="108"/>
      <c r="CV11" s="108"/>
      <c r="CW11" s="108"/>
      <c r="CX11" s="108"/>
      <c r="CY11" s="151">
        <f>Juli!DE11</f>
        <v>0</v>
      </c>
      <c r="CZ11" s="151">
        <f>Juli!DF11</f>
        <v>0</v>
      </c>
      <c r="DA11" s="96"/>
      <c r="DB11" s="119"/>
      <c r="DC11" s="119"/>
      <c r="DD11" s="96"/>
      <c r="DE11" s="96"/>
      <c r="DF11" s="96"/>
      <c r="DG11" s="97"/>
      <c r="DH11" s="95">
        <f>Juli!DN11</f>
        <v>0</v>
      </c>
      <c r="DI11" s="96">
        <f>Juli!DO11</f>
        <v>0</v>
      </c>
      <c r="DJ11" s="119"/>
      <c r="DK11" s="119"/>
      <c r="DL11" s="119"/>
      <c r="DM11" s="119"/>
      <c r="DN11" s="119"/>
      <c r="DO11" s="119"/>
      <c r="DP11" s="119"/>
      <c r="DQ11" s="151">
        <f>Juli!DW11</f>
        <v>0</v>
      </c>
      <c r="DR11" s="96">
        <f>Juli!DX11</f>
        <v>0</v>
      </c>
      <c r="DS11" s="119"/>
      <c r="DT11" s="119"/>
      <c r="DU11" s="119"/>
      <c r="DV11" s="119"/>
      <c r="DW11" s="119"/>
      <c r="DX11" s="119"/>
      <c r="DY11" s="119"/>
      <c r="DZ11" s="95">
        <f>Juli!EF11</f>
        <v>0</v>
      </c>
      <c r="EA11" s="96">
        <f>Juli!EG11</f>
        <v>0</v>
      </c>
      <c r="EB11" s="119"/>
      <c r="EC11" s="119"/>
      <c r="ED11" s="119"/>
      <c r="EE11" s="119"/>
      <c r="EF11" s="119"/>
      <c r="EG11" s="119"/>
      <c r="EH11" s="119"/>
      <c r="EI11" s="150">
        <f>Juli!EO11</f>
        <v>0</v>
      </c>
      <c r="EJ11" s="150">
        <f>Juli!EP11</f>
        <v>0</v>
      </c>
      <c r="EK11" s="119"/>
      <c r="EL11" s="119"/>
      <c r="EM11" s="119"/>
      <c r="EN11" s="119"/>
      <c r="EO11" s="119"/>
      <c r="EP11" s="119"/>
      <c r="EQ11" s="119"/>
      <c r="ER11" s="119"/>
      <c r="ES11" s="119"/>
      <c r="ET11" s="119"/>
      <c r="EU11" s="119"/>
      <c r="EV11" s="119"/>
      <c r="EW11" s="119"/>
      <c r="EX11" s="119"/>
      <c r="EY11" s="119"/>
      <c r="EZ11" s="151"/>
    </row>
    <row r="12" spans="1:156" ht="14">
      <c r="A12" s="276" t="s">
        <v>31</v>
      </c>
      <c r="B12" s="256"/>
      <c r="C12" s="44" t="s">
        <v>32</v>
      </c>
      <c r="D12" s="150">
        <f>Juli!J12</f>
        <v>0</v>
      </c>
      <c r="E12" s="128">
        <f>Juli!K12</f>
        <v>0</v>
      </c>
      <c r="F12" s="96"/>
      <c r="G12" s="96"/>
      <c r="H12" s="96"/>
      <c r="I12" s="96"/>
      <c r="J12" s="96"/>
      <c r="K12" s="96"/>
      <c r="L12" s="97"/>
      <c r="M12" s="151"/>
      <c r="N12" s="96"/>
      <c r="O12" s="96"/>
      <c r="P12" s="96"/>
      <c r="Q12" s="96"/>
      <c r="R12" s="96"/>
      <c r="S12" s="96"/>
      <c r="T12" s="96"/>
      <c r="U12" s="97"/>
      <c r="V12" s="151">
        <f>Juli!AB12</f>
        <v>0</v>
      </c>
      <c r="W12" s="151">
        <f>Juli!AC12</f>
        <v>0</v>
      </c>
      <c r="X12" s="96"/>
      <c r="Y12" s="96"/>
      <c r="Z12" s="96"/>
      <c r="AA12" s="96"/>
      <c r="AB12" s="96"/>
      <c r="AC12" s="96"/>
      <c r="AD12" s="97"/>
      <c r="AE12" s="151">
        <f>Juli!AK12</f>
        <v>0</v>
      </c>
      <c r="AF12" s="151">
        <f>Juli!AL12</f>
        <v>0</v>
      </c>
      <c r="AG12" s="96"/>
      <c r="AH12" s="128"/>
      <c r="AI12" s="96"/>
      <c r="AJ12" s="96"/>
      <c r="AK12" s="96"/>
      <c r="AL12" s="96"/>
      <c r="AM12" s="152"/>
      <c r="AN12" s="95">
        <f>Juli!AT12</f>
        <v>0</v>
      </c>
      <c r="AO12" s="96">
        <f>Juli!AU12</f>
        <v>0</v>
      </c>
      <c r="AP12" s="96">
        <f>SUM(AN12:AO12)</f>
        <v>0</v>
      </c>
      <c r="AQ12" s="96"/>
      <c r="AR12" s="96"/>
      <c r="AS12" s="96"/>
      <c r="AT12" s="96"/>
      <c r="AU12" s="96"/>
      <c r="AV12" s="97"/>
      <c r="AW12" s="151">
        <f>Juli!BC12</f>
        <v>0</v>
      </c>
      <c r="AX12" s="151">
        <f>Juli!BD12</f>
        <v>0</v>
      </c>
      <c r="AY12" s="96"/>
      <c r="AZ12" s="96"/>
      <c r="BA12" s="96"/>
      <c r="BB12" s="96"/>
      <c r="BC12" s="96"/>
      <c r="BD12" s="96"/>
      <c r="BE12" s="152"/>
      <c r="BF12" s="95">
        <f>Juli!BL12</f>
        <v>0</v>
      </c>
      <c r="BG12" s="96">
        <f>Juli!BM12</f>
        <v>0</v>
      </c>
      <c r="BH12" s="96"/>
      <c r="BI12" s="96"/>
      <c r="BJ12" s="96"/>
      <c r="BK12" s="96"/>
      <c r="BL12" s="96"/>
      <c r="BM12" s="96"/>
      <c r="BN12" s="97"/>
      <c r="BO12" s="151">
        <f>Juli!BU12</f>
        <v>0</v>
      </c>
      <c r="BP12" s="151">
        <f>Juli!BV12</f>
        <v>0</v>
      </c>
      <c r="BQ12" s="96"/>
      <c r="BR12" s="96"/>
      <c r="BS12" s="96"/>
      <c r="BT12" s="96"/>
      <c r="BU12" s="96"/>
      <c r="BV12" s="96"/>
      <c r="BW12" s="152"/>
      <c r="BX12" s="95">
        <f>Juli!CD12</f>
        <v>0</v>
      </c>
      <c r="BY12" s="96">
        <f>Juli!CE12</f>
        <v>0</v>
      </c>
      <c r="BZ12" s="96"/>
      <c r="CA12" s="96"/>
      <c r="CB12" s="96"/>
      <c r="CC12" s="96"/>
      <c r="CD12" s="96"/>
      <c r="CE12" s="96"/>
      <c r="CF12" s="97"/>
      <c r="CG12" s="151">
        <f>Juli!CM12</f>
        <v>0</v>
      </c>
      <c r="CH12" s="151">
        <f>Juli!CN12</f>
        <v>0</v>
      </c>
      <c r="CI12" s="96"/>
      <c r="CJ12" s="96"/>
      <c r="CK12" s="96"/>
      <c r="CL12" s="96"/>
      <c r="CM12" s="96"/>
      <c r="CN12" s="96"/>
      <c r="CO12" s="152"/>
      <c r="CP12" s="31"/>
      <c r="CQ12" s="32"/>
      <c r="CR12" s="32"/>
      <c r="CS12" s="33"/>
      <c r="CT12" s="33"/>
      <c r="CU12" s="33"/>
      <c r="CV12" s="32"/>
      <c r="CW12" s="32"/>
      <c r="CX12" s="34"/>
      <c r="CY12" s="151">
        <f>Juli!DE12</f>
        <v>0</v>
      </c>
      <c r="CZ12" s="151">
        <f>Juli!DF12</f>
        <v>0</v>
      </c>
      <c r="DA12" s="96"/>
      <c r="DB12" s="96"/>
      <c r="DC12" s="96"/>
      <c r="DD12" s="96"/>
      <c r="DE12" s="96"/>
      <c r="DF12" s="96"/>
      <c r="DG12" s="97"/>
      <c r="DH12" s="95">
        <f>Juli!DN12</f>
        <v>0</v>
      </c>
      <c r="DI12" s="96">
        <f>Juli!DO12</f>
        <v>0</v>
      </c>
      <c r="DJ12" s="96"/>
      <c r="DK12" s="96"/>
      <c r="DL12" s="96"/>
      <c r="DM12" s="96"/>
      <c r="DN12" s="96"/>
      <c r="DO12" s="96"/>
      <c r="DP12" s="97"/>
      <c r="DQ12" s="151">
        <f>Juli!DW12</f>
        <v>0</v>
      </c>
      <c r="DR12" s="96">
        <f>Juli!DX12</f>
        <v>0</v>
      </c>
      <c r="DS12" s="96"/>
      <c r="DT12" s="96"/>
      <c r="DU12" s="96"/>
      <c r="DV12" s="96"/>
      <c r="DW12" s="96"/>
      <c r="DX12" s="96"/>
      <c r="DY12" s="152"/>
      <c r="DZ12" s="95">
        <f>Juli!EF12</f>
        <v>0</v>
      </c>
      <c r="EA12" s="96">
        <f>Juli!EG12</f>
        <v>0</v>
      </c>
      <c r="EB12" s="96"/>
      <c r="EC12" s="96"/>
      <c r="ED12" s="96"/>
      <c r="EE12" s="96"/>
      <c r="EF12" s="96"/>
      <c r="EG12" s="96"/>
      <c r="EH12" s="152"/>
      <c r="EI12" s="150">
        <f>Juli!EO12</f>
        <v>0</v>
      </c>
      <c r="EJ12" s="150">
        <f>Juli!EP12</f>
        <v>0</v>
      </c>
      <c r="EK12" s="96"/>
      <c r="EL12" s="96"/>
      <c r="EM12" s="96"/>
      <c r="EN12" s="96"/>
      <c r="EO12" s="96"/>
      <c r="EP12" s="96"/>
      <c r="EQ12" s="97"/>
      <c r="ER12" s="151"/>
      <c r="ES12" s="96"/>
      <c r="ET12" s="96"/>
      <c r="EU12" s="96"/>
      <c r="EV12" s="96"/>
      <c r="EW12" s="96"/>
      <c r="EX12" s="96"/>
      <c r="EY12" s="96"/>
      <c r="EZ12" s="96"/>
    </row>
    <row r="13" spans="1:156" ht="14">
      <c r="A13" s="45"/>
      <c r="B13" s="46">
        <v>1</v>
      </c>
      <c r="C13" s="47" t="s">
        <v>33</v>
      </c>
      <c r="D13" s="150">
        <f>Juli!J13</f>
        <v>521</v>
      </c>
      <c r="E13" s="128">
        <f>Juli!K13</f>
        <v>1588</v>
      </c>
      <c r="F13" s="96">
        <f>SUM(D13:E13)</f>
        <v>2109</v>
      </c>
      <c r="G13" s="128">
        <v>72</v>
      </c>
      <c r="H13" s="128">
        <v>302</v>
      </c>
      <c r="I13" s="96">
        <f>SUM(G13:H13)</f>
        <v>374</v>
      </c>
      <c r="J13" s="96">
        <f t="shared" ref="J13:K13" si="15">SUM(D13+G13)</f>
        <v>593</v>
      </c>
      <c r="K13" s="96">
        <f t="shared" si="15"/>
        <v>1890</v>
      </c>
      <c r="L13" s="97">
        <f>SUM(J13:K13)</f>
        <v>2483</v>
      </c>
      <c r="M13" s="153">
        <v>231</v>
      </c>
      <c r="N13" s="128">
        <v>915</v>
      </c>
      <c r="O13" s="96">
        <f>SUM(M13:N13)</f>
        <v>1146</v>
      </c>
      <c r="P13" s="128">
        <v>40</v>
      </c>
      <c r="Q13" s="128">
        <v>170</v>
      </c>
      <c r="R13" s="96">
        <f>SUM(P13:Q13)</f>
        <v>210</v>
      </c>
      <c r="S13" s="96">
        <f t="shared" ref="S13:T13" si="16">SUM(M13+P13)</f>
        <v>271</v>
      </c>
      <c r="T13" s="96">
        <f t="shared" si="16"/>
        <v>1085</v>
      </c>
      <c r="U13" s="97">
        <f>SUM(S13:T13)</f>
        <v>1356</v>
      </c>
      <c r="V13" s="153">
        <v>376</v>
      </c>
      <c r="W13" s="153">
        <v>1284</v>
      </c>
      <c r="X13" s="96">
        <f>SUM(V13:W13)</f>
        <v>1660</v>
      </c>
      <c r="Y13" s="128">
        <v>68</v>
      </c>
      <c r="Z13" s="128">
        <v>210</v>
      </c>
      <c r="AA13" s="96">
        <f>SUM(Y13:Z13)</f>
        <v>278</v>
      </c>
      <c r="AB13" s="96">
        <f t="shared" ref="AB13:AC13" si="17">SUM(V13+Y13)</f>
        <v>444</v>
      </c>
      <c r="AC13" s="96">
        <f t="shared" si="17"/>
        <v>1494</v>
      </c>
      <c r="AD13" s="97">
        <f>SUM(AB13:AC13)</f>
        <v>1938</v>
      </c>
      <c r="AE13" s="151">
        <f>Juli!AK13</f>
        <v>494</v>
      </c>
      <c r="AF13" s="151">
        <f>Juli!AL13</f>
        <v>1790</v>
      </c>
      <c r="AG13" s="96">
        <f>SUM(AE13:AF13)</f>
        <v>2284</v>
      </c>
      <c r="AH13" s="128">
        <v>87</v>
      </c>
      <c r="AI13" s="128">
        <v>334</v>
      </c>
      <c r="AJ13" s="96">
        <f>SUM(AH13:AI13)</f>
        <v>421</v>
      </c>
      <c r="AK13" s="96">
        <f t="shared" ref="AK13:AL13" si="18">SUM(AE13+AH13)</f>
        <v>581</v>
      </c>
      <c r="AL13" s="96">
        <f t="shared" si="18"/>
        <v>2124</v>
      </c>
      <c r="AM13" s="97">
        <f>SUM(AK13:AL13)</f>
        <v>2705</v>
      </c>
      <c r="AN13" s="95">
        <f>Juli!AT13</f>
        <v>417</v>
      </c>
      <c r="AO13" s="96">
        <f>Juli!AU13</f>
        <v>1255</v>
      </c>
      <c r="AP13" s="96"/>
      <c r="AQ13" s="128">
        <v>78</v>
      </c>
      <c r="AR13" s="128">
        <v>207</v>
      </c>
      <c r="AS13" s="96">
        <f>SUM(AQ13:AR13)</f>
        <v>285</v>
      </c>
      <c r="AT13" s="96">
        <f t="shared" ref="AT13:AU13" si="19">SUM(AN13+AQ13)</f>
        <v>495</v>
      </c>
      <c r="AU13" s="96">
        <f t="shared" si="19"/>
        <v>1462</v>
      </c>
      <c r="AV13" s="97">
        <f>SUM(AT13:AU13)</f>
        <v>1957</v>
      </c>
      <c r="AW13" s="151">
        <f>Juli!BC13</f>
        <v>1076</v>
      </c>
      <c r="AX13" s="151">
        <f>Juli!BD13</f>
        <v>2505</v>
      </c>
      <c r="AY13" s="151">
        <f>Juli!BE13</f>
        <v>3581</v>
      </c>
      <c r="AZ13" s="128">
        <v>233</v>
      </c>
      <c r="BA13" s="128">
        <v>461</v>
      </c>
      <c r="BB13" s="96">
        <f>SUM(AZ13:BA13)</f>
        <v>694</v>
      </c>
      <c r="BC13" s="96">
        <f t="shared" ref="BC13:BD13" si="20">SUM(AW13+AZ13)</f>
        <v>1309</v>
      </c>
      <c r="BD13" s="96">
        <f t="shared" si="20"/>
        <v>2966</v>
      </c>
      <c r="BE13" s="97">
        <f>SUM(BC13:BD13)</f>
        <v>4275</v>
      </c>
      <c r="BF13" s="95">
        <f>Juli!BL13</f>
        <v>373</v>
      </c>
      <c r="BG13" s="96">
        <f>Juli!BM13</f>
        <v>899</v>
      </c>
      <c r="BH13" s="96">
        <f>SUM(BF13:BG13)</f>
        <v>1272</v>
      </c>
      <c r="BI13" s="128">
        <v>41</v>
      </c>
      <c r="BJ13" s="128">
        <v>127</v>
      </c>
      <c r="BK13" s="96">
        <f>SUM(BI13:BJ13)</f>
        <v>168</v>
      </c>
      <c r="BL13" s="96">
        <f t="shared" ref="BL13:BM13" si="21">SUM(BF13+BI13)</f>
        <v>414</v>
      </c>
      <c r="BM13" s="96">
        <f t="shared" si="21"/>
        <v>1026</v>
      </c>
      <c r="BN13" s="97">
        <f>SUM(BL13:BM13)</f>
        <v>1440</v>
      </c>
      <c r="BO13" s="151">
        <f>Juli!BU13</f>
        <v>288</v>
      </c>
      <c r="BP13" s="151">
        <f>Juli!BV13</f>
        <v>902</v>
      </c>
      <c r="BQ13" s="96">
        <f>SUM(BO13:BP13)</f>
        <v>1190</v>
      </c>
      <c r="BR13" s="96"/>
      <c r="BS13" s="96"/>
      <c r="BT13" s="96">
        <f>SUM(BR13:BS13)</f>
        <v>0</v>
      </c>
      <c r="BU13" s="96">
        <f t="shared" ref="BU13:BV13" si="22">SUM(BO13+BR13)</f>
        <v>288</v>
      </c>
      <c r="BV13" s="96">
        <f t="shared" si="22"/>
        <v>902</v>
      </c>
      <c r="BW13" s="97">
        <f>SUM(BU13:BV13)</f>
        <v>1190</v>
      </c>
      <c r="BX13" s="95">
        <f>Juli!CD13</f>
        <v>312</v>
      </c>
      <c r="BY13" s="96">
        <f>Juli!CE13</f>
        <v>746</v>
      </c>
      <c r="BZ13" s="96">
        <f>SUM(BX13:BY13)</f>
        <v>1058</v>
      </c>
      <c r="CA13" s="128">
        <v>75</v>
      </c>
      <c r="CB13" s="128">
        <v>145</v>
      </c>
      <c r="CC13" s="96">
        <f>SUM(CA13:CB13)</f>
        <v>220</v>
      </c>
      <c r="CD13" s="96">
        <f t="shared" ref="CD13:CE13" si="23">SUM(BX13+CA13)</f>
        <v>387</v>
      </c>
      <c r="CE13" s="96">
        <f t="shared" si="23"/>
        <v>891</v>
      </c>
      <c r="CF13" s="97">
        <f>SUM(CD13:CE13)</f>
        <v>1278</v>
      </c>
      <c r="CG13" s="151">
        <f>Juli!CM13</f>
        <v>336</v>
      </c>
      <c r="CH13" s="151">
        <f>Juli!CN13</f>
        <v>1177</v>
      </c>
      <c r="CI13" s="96">
        <f>SUM(CG13:CH13)</f>
        <v>1513</v>
      </c>
      <c r="CJ13" s="128">
        <v>39</v>
      </c>
      <c r="CK13" s="128">
        <v>152</v>
      </c>
      <c r="CL13" s="96">
        <f>SUM(CJ13:CK13)</f>
        <v>191</v>
      </c>
      <c r="CM13" s="96">
        <f t="shared" ref="CM13:CN13" si="24">SUM(CG13+CJ13)</f>
        <v>375</v>
      </c>
      <c r="CN13" s="96">
        <f t="shared" si="24"/>
        <v>1329</v>
      </c>
      <c r="CO13" s="97">
        <f>SUM(CM13:CN13)</f>
        <v>1704</v>
      </c>
      <c r="CP13" s="31">
        <f ca="1">IFERROR(__xludf.DUMMYFUNCTION("""COMPUTED_VALUE"""),1381)</f>
        <v>1381</v>
      </c>
      <c r="CQ13" s="32">
        <f ca="1">IFERROR(__xludf.DUMMYFUNCTION("""COMPUTED_VALUE"""),4782)</f>
        <v>4782</v>
      </c>
      <c r="CR13" s="32">
        <f ca="1">IFERROR(__xludf.DUMMYFUNCTION("""COMPUTED_VALUE"""),6163)</f>
        <v>6163</v>
      </c>
      <c r="CS13" s="33">
        <f ca="1">IFERROR(__xludf.DUMMYFUNCTION("""COMPUTED_VALUE"""),288)</f>
        <v>288</v>
      </c>
      <c r="CT13" s="33">
        <f ca="1">IFERROR(__xludf.DUMMYFUNCTION("""COMPUTED_VALUE"""),957)</f>
        <v>957</v>
      </c>
      <c r="CU13" s="33">
        <f ca="1">IFERROR(__xludf.DUMMYFUNCTION("""COMPUTED_VALUE"""),1245)</f>
        <v>1245</v>
      </c>
      <c r="CV13" s="32">
        <f ca="1">IFERROR(__xludf.DUMMYFUNCTION("""COMPUTED_VALUE"""),1669)</f>
        <v>1669</v>
      </c>
      <c r="CW13" s="32">
        <f ca="1">IFERROR(__xludf.DUMMYFUNCTION("""COMPUTED_VALUE"""),5739)</f>
        <v>5739</v>
      </c>
      <c r="CX13" s="34">
        <f ca="1">IFERROR(__xludf.DUMMYFUNCTION("""COMPUTED_VALUE"""),7408)</f>
        <v>7408</v>
      </c>
      <c r="CY13" s="151">
        <f>Juli!DE13</f>
        <v>407</v>
      </c>
      <c r="CZ13" s="151">
        <f>Juli!DF13</f>
        <v>1228</v>
      </c>
      <c r="DA13" s="96">
        <f>SUM(CY13:CZ13)</f>
        <v>1635</v>
      </c>
      <c r="DB13" s="128">
        <v>98</v>
      </c>
      <c r="DC13" s="128">
        <v>273</v>
      </c>
      <c r="DD13" s="96">
        <f>DB13+DC13</f>
        <v>371</v>
      </c>
      <c r="DE13" s="96">
        <f t="shared" ref="DE13:DF13" si="25">SUM(CY13+DB13)</f>
        <v>505</v>
      </c>
      <c r="DF13" s="96">
        <f t="shared" si="25"/>
        <v>1501</v>
      </c>
      <c r="DG13" s="97">
        <f t="shared" ref="DG13:DG14" si="26">SUM(DE13:DF13)</f>
        <v>2006</v>
      </c>
      <c r="DH13" s="95">
        <f>Juli!DN13</f>
        <v>945</v>
      </c>
      <c r="DI13" s="96">
        <f>Juli!DO13</f>
        <v>2410</v>
      </c>
      <c r="DJ13" s="96">
        <f>SUM(DH13:DI13)</f>
        <v>3355</v>
      </c>
      <c r="DK13" s="154">
        <v>184</v>
      </c>
      <c r="DL13" s="155">
        <v>424</v>
      </c>
      <c r="DM13" s="96">
        <f>SUM(DK13:DL13)</f>
        <v>608</v>
      </c>
      <c r="DN13" s="96">
        <f t="shared" ref="DN13:DO13" si="27">SUM(DH13+DK13)</f>
        <v>1129</v>
      </c>
      <c r="DO13" s="96">
        <f t="shared" si="27"/>
        <v>2834</v>
      </c>
      <c r="DP13" s="97">
        <f>SUM(DN13:DO13)</f>
        <v>3963</v>
      </c>
      <c r="DQ13" s="151">
        <f>Juli!DW13</f>
        <v>852</v>
      </c>
      <c r="DR13" s="96">
        <f>Juli!DX13</f>
        <v>2319</v>
      </c>
      <c r="DS13" s="96">
        <f>SUM(DQ13:DR13)</f>
        <v>3171</v>
      </c>
      <c r="DT13" s="48">
        <v>133</v>
      </c>
      <c r="DU13" s="46">
        <v>404</v>
      </c>
      <c r="DV13" s="96">
        <f>SUM(DT13:DU13)</f>
        <v>537</v>
      </c>
      <c r="DW13" s="96">
        <f t="shared" ref="DW13:DX13" si="28">SUM(DQ13+DT13)</f>
        <v>985</v>
      </c>
      <c r="DX13" s="96">
        <f t="shared" si="28"/>
        <v>2723</v>
      </c>
      <c r="DY13" s="97">
        <f>SUM(DW13:DX13)</f>
        <v>3708</v>
      </c>
      <c r="DZ13" s="95">
        <f>Juli!EF13</f>
        <v>644</v>
      </c>
      <c r="EA13" s="96">
        <f>Juli!EG13</f>
        <v>1775</v>
      </c>
      <c r="EB13" s="96">
        <f>SUM(DZ13:EA13)</f>
        <v>2419</v>
      </c>
      <c r="EC13" s="128">
        <v>113</v>
      </c>
      <c r="ED13" s="128">
        <v>261</v>
      </c>
      <c r="EE13" s="96">
        <f>SUM(EC13:ED13)</f>
        <v>374</v>
      </c>
      <c r="EF13" s="96">
        <f t="shared" ref="EF13:EG13" si="29">SUM(DZ13+EC13)</f>
        <v>757</v>
      </c>
      <c r="EG13" s="96">
        <f t="shared" si="29"/>
        <v>2036</v>
      </c>
      <c r="EH13" s="97">
        <f>SUM(EF13:EG13)</f>
        <v>2793</v>
      </c>
      <c r="EI13" s="150">
        <f>Juli!EO13</f>
        <v>434</v>
      </c>
      <c r="EJ13" s="150">
        <f>Juli!EP13</f>
        <v>922</v>
      </c>
      <c r="EK13" s="96">
        <f>SUM(EI13:EJ13)</f>
        <v>1356</v>
      </c>
      <c r="EL13" s="128">
        <v>93</v>
      </c>
      <c r="EM13" s="128">
        <v>211</v>
      </c>
      <c r="EN13" s="96">
        <f>SUM(EL13:EM13)</f>
        <v>304</v>
      </c>
      <c r="EO13" s="96">
        <f t="shared" ref="EO13:EP13" si="30">SUM(EI13+EL13)</f>
        <v>527</v>
      </c>
      <c r="EP13" s="96">
        <f t="shared" si="30"/>
        <v>1133</v>
      </c>
      <c r="EQ13" s="97">
        <f>SUM(EO13:EP13)</f>
        <v>1660</v>
      </c>
      <c r="ER13" s="156"/>
      <c r="ES13" s="96"/>
      <c r="ET13" s="96"/>
      <c r="EU13" s="96"/>
      <c r="EV13" s="96"/>
      <c r="EW13" s="96"/>
      <c r="EX13" s="96"/>
      <c r="EY13" s="96"/>
      <c r="EZ13" s="96"/>
    </row>
    <row r="14" spans="1:156" ht="12.5">
      <c r="A14" s="277"/>
      <c r="B14" s="278"/>
      <c r="C14" s="247"/>
      <c r="D14" s="157">
        <f>Juli!J14</f>
        <v>0</v>
      </c>
      <c r="E14" s="158">
        <f>Juli!K14</f>
        <v>0</v>
      </c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60">
        <f>Juli!AB14</f>
        <v>0</v>
      </c>
      <c r="W14" s="160">
        <f>Juli!AC14</f>
        <v>0</v>
      </c>
      <c r="X14" s="159"/>
      <c r="Y14" s="159"/>
      <c r="Z14" s="159"/>
      <c r="AA14" s="159"/>
      <c r="AB14" s="159"/>
      <c r="AC14" s="159"/>
      <c r="AD14" s="159"/>
      <c r="AE14" s="160">
        <f>Juli!AK14</f>
        <v>0</v>
      </c>
      <c r="AF14" s="160">
        <f>Juli!AL14</f>
        <v>0</v>
      </c>
      <c r="AG14" s="159"/>
      <c r="AH14" s="159"/>
      <c r="AI14" s="159"/>
      <c r="AJ14" s="159"/>
      <c r="AK14" s="159"/>
      <c r="AL14" s="159"/>
      <c r="AM14" s="159"/>
      <c r="AN14" s="161">
        <f>Juli!AT14</f>
        <v>0</v>
      </c>
      <c r="AO14" s="162">
        <f>Juli!AU14</f>
        <v>0</v>
      </c>
      <c r="AP14" s="159"/>
      <c r="AQ14" s="159"/>
      <c r="AR14" s="159"/>
      <c r="AS14" s="159"/>
      <c r="AT14" s="159"/>
      <c r="AU14" s="159"/>
      <c r="AV14" s="159"/>
      <c r="AW14" s="160">
        <f>Juli!BC14</f>
        <v>0</v>
      </c>
      <c r="AX14" s="160">
        <f>Juli!BD14</f>
        <v>0</v>
      </c>
      <c r="AY14" s="159"/>
      <c r="AZ14" s="159"/>
      <c r="BA14" s="159"/>
      <c r="BB14" s="159"/>
      <c r="BC14" s="159"/>
      <c r="BD14" s="159"/>
      <c r="BE14" s="159"/>
      <c r="BF14" s="161">
        <f>Juli!BL14</f>
        <v>0</v>
      </c>
      <c r="BG14" s="162">
        <f>Juli!BM14</f>
        <v>0</v>
      </c>
      <c r="BH14" s="159"/>
      <c r="BI14" s="159"/>
      <c r="BJ14" s="159"/>
      <c r="BK14" s="159"/>
      <c r="BL14" s="159"/>
      <c r="BM14" s="159"/>
      <c r="BN14" s="159"/>
      <c r="BO14" s="160">
        <f>Juli!BU14</f>
        <v>0</v>
      </c>
      <c r="BP14" s="160">
        <f>Juli!BV14</f>
        <v>0</v>
      </c>
      <c r="BQ14" s="159"/>
      <c r="BR14" s="159"/>
      <c r="BS14" s="159"/>
      <c r="BT14" s="159"/>
      <c r="BU14" s="159"/>
      <c r="BV14" s="159"/>
      <c r="BW14" s="159"/>
      <c r="BX14" s="161">
        <f>Juli!CD14</f>
        <v>0</v>
      </c>
      <c r="BY14" s="162">
        <f>Juli!CE14</f>
        <v>0</v>
      </c>
      <c r="BZ14" s="159"/>
      <c r="CA14" s="159"/>
      <c r="CB14" s="159"/>
      <c r="CC14" s="159"/>
      <c r="CD14" s="159"/>
      <c r="CE14" s="159"/>
      <c r="CF14" s="159"/>
      <c r="CG14" s="160">
        <f>Juli!CM14</f>
        <v>0</v>
      </c>
      <c r="CH14" s="160">
        <f>Juli!CN14</f>
        <v>0</v>
      </c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60">
        <f>Juli!DE14</f>
        <v>0</v>
      </c>
      <c r="CZ14" s="160">
        <f>Juli!DF14</f>
        <v>0</v>
      </c>
      <c r="DA14" s="159"/>
      <c r="DB14" s="159"/>
      <c r="DC14" s="159"/>
      <c r="DD14" s="159"/>
      <c r="DE14" s="162">
        <f t="shared" ref="DE14:DF14" si="31">SUM(CY14+DB14)</f>
        <v>0</v>
      </c>
      <c r="DF14" s="162">
        <f t="shared" si="31"/>
        <v>0</v>
      </c>
      <c r="DG14" s="163">
        <f t="shared" si="26"/>
        <v>0</v>
      </c>
      <c r="DH14" s="161">
        <f>Juli!DN14</f>
        <v>0</v>
      </c>
      <c r="DI14" s="162">
        <f>Juli!DO14</f>
        <v>0</v>
      </c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61">
        <f>Juli!EF14</f>
        <v>0</v>
      </c>
      <c r="EA14" s="162">
        <f>Juli!EG14</f>
        <v>0</v>
      </c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60"/>
    </row>
    <row r="15" spans="1:156" ht="14">
      <c r="A15" s="279" t="s">
        <v>34</v>
      </c>
      <c r="B15" s="264"/>
      <c r="C15" s="52" t="s">
        <v>35</v>
      </c>
      <c r="D15" s="150">
        <f>Juli!J15</f>
        <v>0</v>
      </c>
      <c r="E15" s="128">
        <f>Juli!K15</f>
        <v>0</v>
      </c>
      <c r="F15" s="96"/>
      <c r="G15" s="96"/>
      <c r="H15" s="96"/>
      <c r="I15" s="96"/>
      <c r="J15" s="96"/>
      <c r="K15" s="96"/>
      <c r="L15" s="97"/>
      <c r="M15" s="151"/>
      <c r="N15" s="96"/>
      <c r="O15" s="96"/>
      <c r="P15" s="96"/>
      <c r="Q15" s="96"/>
      <c r="R15" s="96"/>
      <c r="S15" s="96"/>
      <c r="T15" s="96"/>
      <c r="U15" s="97"/>
      <c r="V15" s="151">
        <f>Juli!AB15</f>
        <v>0</v>
      </c>
      <c r="W15" s="151">
        <f>Juli!AC15</f>
        <v>0</v>
      </c>
      <c r="X15" s="96"/>
      <c r="Y15" s="96"/>
      <c r="Z15" s="96"/>
      <c r="AA15" s="96"/>
      <c r="AB15" s="96"/>
      <c r="AC15" s="96"/>
      <c r="AD15" s="97"/>
      <c r="AE15" s="151">
        <f>Juli!AK15</f>
        <v>0</v>
      </c>
      <c r="AF15" s="151">
        <f>Juli!AL15</f>
        <v>0</v>
      </c>
      <c r="AG15" s="96"/>
      <c r="AH15" s="96"/>
      <c r="AI15" s="96"/>
      <c r="AJ15" s="96"/>
      <c r="AK15" s="96"/>
      <c r="AL15" s="96"/>
      <c r="AM15" s="152"/>
      <c r="AN15" s="95">
        <f>Juli!AT15</f>
        <v>0</v>
      </c>
      <c r="AO15" s="96">
        <f>Juli!AU15</f>
        <v>0</v>
      </c>
      <c r="AP15" s="96"/>
      <c r="AQ15" s="96"/>
      <c r="AR15" s="96"/>
      <c r="AS15" s="96"/>
      <c r="AT15" s="96"/>
      <c r="AU15" s="96"/>
      <c r="AV15" s="97"/>
      <c r="AW15" s="151">
        <f>Juli!BC15</f>
        <v>0</v>
      </c>
      <c r="AX15" s="151">
        <f>Juli!BD15</f>
        <v>0</v>
      </c>
      <c r="AY15" s="96"/>
      <c r="AZ15" s="96"/>
      <c r="BA15" s="96"/>
      <c r="BB15" s="96"/>
      <c r="BC15" s="96"/>
      <c r="BD15" s="96"/>
      <c r="BE15" s="152"/>
      <c r="BF15" s="95">
        <f>Juli!BL15</f>
        <v>0</v>
      </c>
      <c r="BG15" s="96">
        <f>Juli!BM15</f>
        <v>0</v>
      </c>
      <c r="BH15" s="96"/>
      <c r="BI15" s="96"/>
      <c r="BJ15" s="96"/>
      <c r="BK15" s="96"/>
      <c r="BL15" s="96"/>
      <c r="BM15" s="96"/>
      <c r="BN15" s="97"/>
      <c r="BO15" s="151">
        <f>Juli!BU15</f>
        <v>0</v>
      </c>
      <c r="BP15" s="151">
        <f>Juli!BV15</f>
        <v>0</v>
      </c>
      <c r="BQ15" s="96"/>
      <c r="BR15" s="96"/>
      <c r="BS15" s="96"/>
      <c r="BT15" s="96"/>
      <c r="BU15" s="96"/>
      <c r="BV15" s="96"/>
      <c r="BW15" s="152"/>
      <c r="BX15" s="95">
        <f>Juli!CD15</f>
        <v>0</v>
      </c>
      <c r="BY15" s="96">
        <f>Juli!CE15</f>
        <v>0</v>
      </c>
      <c r="BZ15" s="96"/>
      <c r="CA15" s="96"/>
      <c r="CB15" s="96"/>
      <c r="CC15" s="96"/>
      <c r="CD15" s="96"/>
      <c r="CE15" s="96"/>
      <c r="CF15" s="97"/>
      <c r="CG15" s="151">
        <f>Juli!CM15</f>
        <v>0</v>
      </c>
      <c r="CH15" s="151">
        <f>Juli!CN15</f>
        <v>0</v>
      </c>
      <c r="CI15" s="96"/>
      <c r="CJ15" s="96"/>
      <c r="CK15" s="96"/>
      <c r="CL15" s="96"/>
      <c r="CM15" s="96"/>
      <c r="CN15" s="96"/>
      <c r="CO15" s="152"/>
      <c r="CP15" s="95"/>
      <c r="CQ15" s="96"/>
      <c r="CR15" s="106"/>
      <c r="CS15" s="106"/>
      <c r="CT15" s="106"/>
      <c r="CU15" s="106"/>
      <c r="CV15" s="106"/>
      <c r="CW15" s="106"/>
      <c r="CX15" s="107"/>
      <c r="CY15" s="151">
        <f>Juli!DE15</f>
        <v>0</v>
      </c>
      <c r="CZ15" s="151">
        <f>Juli!DF15</f>
        <v>0</v>
      </c>
      <c r="DA15" s="96"/>
      <c r="DB15" s="96"/>
      <c r="DC15" s="96"/>
      <c r="DD15" s="96"/>
      <c r="DE15" s="96"/>
      <c r="DF15" s="96"/>
      <c r="DG15" s="97"/>
      <c r="DH15" s="95">
        <f>Juli!DN15</f>
        <v>0</v>
      </c>
      <c r="DI15" s="96">
        <f>Juli!DO15</f>
        <v>0</v>
      </c>
      <c r="DJ15" s="96"/>
      <c r="DK15" s="96"/>
      <c r="DL15" s="96"/>
      <c r="DM15" s="96"/>
      <c r="DN15" s="96"/>
      <c r="DO15" s="96"/>
      <c r="DP15" s="97"/>
      <c r="DQ15" s="151">
        <f>Juli!DW15</f>
        <v>0</v>
      </c>
      <c r="DR15" s="96">
        <f>Juli!DX15</f>
        <v>0</v>
      </c>
      <c r="DS15" s="96"/>
      <c r="DT15" s="96"/>
      <c r="DU15" s="96"/>
      <c r="DV15" s="96"/>
      <c r="DW15" s="96"/>
      <c r="DX15" s="96"/>
      <c r="DY15" s="152"/>
      <c r="DZ15" s="95">
        <f>Juli!EF15</f>
        <v>0</v>
      </c>
      <c r="EA15" s="96">
        <f>Juli!EG15</f>
        <v>0</v>
      </c>
      <c r="EB15" s="96"/>
      <c r="EC15" s="96"/>
      <c r="ED15" s="96"/>
      <c r="EE15" s="96"/>
      <c r="EF15" s="96"/>
      <c r="EG15" s="96"/>
      <c r="EH15" s="152"/>
      <c r="EI15" s="150">
        <f>Juli!EO15</f>
        <v>0</v>
      </c>
      <c r="EJ15" s="150">
        <f>Juli!EP15</f>
        <v>0</v>
      </c>
      <c r="EK15" s="96"/>
      <c r="EL15" s="96"/>
      <c r="EM15" s="96"/>
      <c r="EN15" s="96"/>
      <c r="EO15" s="96"/>
      <c r="EP15" s="96"/>
      <c r="EQ15" s="97"/>
      <c r="ER15" s="164"/>
      <c r="ES15" s="165"/>
      <c r="ET15" s="165"/>
      <c r="EU15" s="165"/>
      <c r="EV15" s="165"/>
      <c r="EW15" s="165"/>
      <c r="EX15" s="165"/>
      <c r="EY15" s="165"/>
      <c r="EZ15" s="166"/>
    </row>
    <row r="16" spans="1:156" ht="14">
      <c r="A16" s="56"/>
      <c r="B16" s="46">
        <v>1</v>
      </c>
      <c r="C16" s="57" t="s">
        <v>36</v>
      </c>
      <c r="D16" s="150">
        <f>Juli!J16</f>
        <v>89</v>
      </c>
      <c r="E16" s="128">
        <f>Juli!K16</f>
        <v>108</v>
      </c>
      <c r="F16" s="96">
        <f t="shared" ref="F16:F19" si="32">SUM(D16:E16)</f>
        <v>197</v>
      </c>
      <c r="G16" s="128">
        <v>13</v>
      </c>
      <c r="H16" s="128">
        <v>16</v>
      </c>
      <c r="I16" s="96">
        <f t="shared" ref="I16:I19" si="33">SUM(G16:H16)</f>
        <v>29</v>
      </c>
      <c r="J16" s="96">
        <f t="shared" ref="J16:K16" si="34">SUM(D16+G16)</f>
        <v>102</v>
      </c>
      <c r="K16" s="96">
        <f t="shared" si="34"/>
        <v>124</v>
      </c>
      <c r="L16" s="97">
        <f t="shared" ref="L16:L19" si="35">SUM(J16:K16)</f>
        <v>226</v>
      </c>
      <c r="M16" s="153">
        <v>31</v>
      </c>
      <c r="N16" s="128">
        <v>144</v>
      </c>
      <c r="O16" s="96">
        <f t="shared" ref="O16:O19" si="36">SUM(M16:N16)</f>
        <v>175</v>
      </c>
      <c r="P16" s="128">
        <v>7</v>
      </c>
      <c r="Q16" s="128">
        <v>27</v>
      </c>
      <c r="R16" s="96">
        <f t="shared" ref="R16:R19" si="37">SUM(P16:Q16)</f>
        <v>34</v>
      </c>
      <c r="S16" s="96">
        <f t="shared" ref="S16:T16" si="38">SUM(M16+P16)</f>
        <v>38</v>
      </c>
      <c r="T16" s="96">
        <f t="shared" si="38"/>
        <v>171</v>
      </c>
      <c r="U16" s="97">
        <f t="shared" ref="U16:U19" si="39">SUM(S16:T16)</f>
        <v>209</v>
      </c>
      <c r="V16" s="153">
        <v>46</v>
      </c>
      <c r="W16" s="153">
        <v>126</v>
      </c>
      <c r="X16" s="96">
        <f t="shared" ref="X16:X19" si="40">SUM(V16:W16)</f>
        <v>172</v>
      </c>
      <c r="Y16" s="128">
        <v>22</v>
      </c>
      <c r="Z16" s="128">
        <v>29</v>
      </c>
      <c r="AA16" s="96">
        <f t="shared" ref="AA16:AA19" si="41">SUM(Y16:Z16)</f>
        <v>51</v>
      </c>
      <c r="AB16" s="96">
        <f t="shared" ref="AB16:AC16" si="42">SUM(V16+Y16)</f>
        <v>68</v>
      </c>
      <c r="AC16" s="96">
        <f t="shared" si="42"/>
        <v>155</v>
      </c>
      <c r="AD16" s="97">
        <f t="shared" ref="AD16:AD19" si="43">SUM(AB16:AC16)</f>
        <v>223</v>
      </c>
      <c r="AE16" s="151">
        <f>Juli!AK16</f>
        <v>95</v>
      </c>
      <c r="AF16" s="151">
        <f>Juli!AL16</f>
        <v>134</v>
      </c>
      <c r="AG16" s="96">
        <f t="shared" ref="AG16:AG19" si="44">SUM(AE16:AF16)</f>
        <v>229</v>
      </c>
      <c r="AH16" s="128">
        <v>10</v>
      </c>
      <c r="AI16" s="128">
        <v>18</v>
      </c>
      <c r="AJ16" s="96">
        <f t="shared" ref="AJ16:AJ19" si="45">SUM(AH16:AI16)</f>
        <v>28</v>
      </c>
      <c r="AK16" s="96">
        <f t="shared" ref="AK16:AL16" si="46">SUM(AE16+AH16)</f>
        <v>105</v>
      </c>
      <c r="AL16" s="96">
        <f t="shared" si="46"/>
        <v>152</v>
      </c>
      <c r="AM16" s="97">
        <f t="shared" ref="AM16:AM19" si="47">SUM(AK16:AL16)</f>
        <v>257</v>
      </c>
      <c r="AN16" s="95">
        <f>Juli!AT16</f>
        <v>109</v>
      </c>
      <c r="AO16" s="96">
        <f>Juli!AU16</f>
        <v>181</v>
      </c>
      <c r="AP16" s="96">
        <f t="shared" ref="AP16:AP19" si="48">SUM(AN16:AO16)</f>
        <v>290</v>
      </c>
      <c r="AQ16" s="128">
        <v>20</v>
      </c>
      <c r="AR16" s="128">
        <v>36</v>
      </c>
      <c r="AS16" s="96">
        <f t="shared" ref="AS16:AS19" si="49">SUM(AQ16:AR16)</f>
        <v>56</v>
      </c>
      <c r="AT16" s="96">
        <f t="shared" ref="AT16:AU16" si="50">SUM(AN16+AQ16)</f>
        <v>129</v>
      </c>
      <c r="AU16" s="96">
        <f t="shared" si="50"/>
        <v>217</v>
      </c>
      <c r="AV16" s="97">
        <f t="shared" ref="AV16:AV19" si="51">SUM(AT16:AU16)</f>
        <v>346</v>
      </c>
      <c r="AW16" s="151">
        <f>Juli!BC16</f>
        <v>167</v>
      </c>
      <c r="AX16" s="151">
        <f>Juli!BD16</f>
        <v>233</v>
      </c>
      <c r="AY16" s="96">
        <f t="shared" ref="AY16:AY19" si="52">SUM(AW16:AX16)</f>
        <v>400</v>
      </c>
      <c r="AZ16" s="128">
        <v>43</v>
      </c>
      <c r="BA16" s="128">
        <v>56</v>
      </c>
      <c r="BB16" s="96">
        <f t="shared" ref="BB16:BB19" si="53">SUM(AZ16:BA16)</f>
        <v>99</v>
      </c>
      <c r="BC16" s="96">
        <f t="shared" ref="BC16:BD16" si="54">SUM(AW16+AZ16)</f>
        <v>210</v>
      </c>
      <c r="BD16" s="96">
        <f t="shared" si="54"/>
        <v>289</v>
      </c>
      <c r="BE16" s="97">
        <f t="shared" ref="BE16:BE19" si="55">SUM(BC16:BD16)</f>
        <v>499</v>
      </c>
      <c r="BF16" s="95">
        <f>Juli!BL16</f>
        <v>62</v>
      </c>
      <c r="BG16" s="96">
        <f>Juli!BM16</f>
        <v>82</v>
      </c>
      <c r="BH16" s="96">
        <f t="shared" ref="BH16:BH19" si="56">SUM(BF16:BG16)</f>
        <v>144</v>
      </c>
      <c r="BI16" s="128">
        <v>11</v>
      </c>
      <c r="BJ16" s="128">
        <v>19</v>
      </c>
      <c r="BK16" s="96">
        <f t="shared" ref="BK16:BK19" si="57">SUM(BI16:BJ16)</f>
        <v>30</v>
      </c>
      <c r="BL16" s="96">
        <f t="shared" ref="BL16:BM16" si="58">SUM(BF16+BI16)</f>
        <v>73</v>
      </c>
      <c r="BM16" s="96">
        <f t="shared" si="58"/>
        <v>101</v>
      </c>
      <c r="BN16" s="97">
        <f t="shared" ref="BN16:BN19" si="59">SUM(BL16:BM16)</f>
        <v>174</v>
      </c>
      <c r="BO16" s="151">
        <f>Juli!BU16</f>
        <v>67</v>
      </c>
      <c r="BP16" s="151">
        <f>Juli!BV16</f>
        <v>136</v>
      </c>
      <c r="BQ16" s="96">
        <f t="shared" ref="BQ16:BQ19" si="60">SUM(BO16:BP16)</f>
        <v>203</v>
      </c>
      <c r="BR16" s="96"/>
      <c r="BS16" s="96"/>
      <c r="BT16" s="96">
        <f t="shared" ref="BT16:BT19" si="61">SUM(BR16:BS16)</f>
        <v>0</v>
      </c>
      <c r="BU16" s="96">
        <f t="shared" ref="BU16:BV16" si="62">SUM(BO16+BR16)</f>
        <v>67</v>
      </c>
      <c r="BV16" s="96">
        <f t="shared" si="62"/>
        <v>136</v>
      </c>
      <c r="BW16" s="97">
        <f t="shared" ref="BW16:BW19" si="63">SUM(BU16:BV16)</f>
        <v>203</v>
      </c>
      <c r="BX16" s="95">
        <f>Juli!CD16</f>
        <v>76</v>
      </c>
      <c r="BY16" s="96">
        <f>Juli!CE16</f>
        <v>139</v>
      </c>
      <c r="BZ16" s="96">
        <f t="shared" ref="BZ16:BZ19" si="64">SUM(BX16:BY16)</f>
        <v>215</v>
      </c>
      <c r="CA16" s="128">
        <v>26</v>
      </c>
      <c r="CB16" s="128">
        <v>39</v>
      </c>
      <c r="CC16" s="96">
        <f t="shared" ref="CC16:CC19" si="65">SUM(CA16:CB16)</f>
        <v>65</v>
      </c>
      <c r="CD16" s="96">
        <f t="shared" ref="CD16:CE16" si="66">SUM(BX16+CA16)</f>
        <v>102</v>
      </c>
      <c r="CE16" s="96">
        <f t="shared" si="66"/>
        <v>178</v>
      </c>
      <c r="CF16" s="97">
        <f t="shared" ref="CF16:CF19" si="67">SUM(CD16:CE16)</f>
        <v>280</v>
      </c>
      <c r="CG16" s="151">
        <f>Juli!CM16</f>
        <v>38</v>
      </c>
      <c r="CH16" s="151">
        <f>Juli!CN16</f>
        <v>115</v>
      </c>
      <c r="CI16" s="96">
        <f t="shared" ref="CI16:CI19" si="68">SUM(CG16:CH16)</f>
        <v>153</v>
      </c>
      <c r="CJ16" s="128">
        <v>10</v>
      </c>
      <c r="CK16" s="128">
        <v>13</v>
      </c>
      <c r="CL16" s="96">
        <f t="shared" ref="CL16:CL19" si="69">SUM(CJ16:CK16)</f>
        <v>23</v>
      </c>
      <c r="CM16" s="96">
        <f t="shared" ref="CM16:CN16" si="70">SUM(CG16+CJ16)</f>
        <v>48</v>
      </c>
      <c r="CN16" s="96">
        <f t="shared" si="70"/>
        <v>128</v>
      </c>
      <c r="CO16" s="97">
        <f t="shared" ref="CO16:CO19" si="71">SUM(CM16:CN16)</f>
        <v>176</v>
      </c>
      <c r="CP16" s="31">
        <f ca="1">IFERROR(__xludf.DUMMYFUNCTION("""COMPUTED_VALUE"""),103)</f>
        <v>103</v>
      </c>
      <c r="CQ16" s="32">
        <f ca="1">IFERROR(__xludf.DUMMYFUNCTION("""COMPUTED_VALUE"""),157)</f>
        <v>157</v>
      </c>
      <c r="CR16" s="32">
        <f ca="1">IFERROR(__xludf.DUMMYFUNCTION("""COMPUTED_VALUE"""),260)</f>
        <v>260</v>
      </c>
      <c r="CS16" s="33">
        <f ca="1">IFERROR(__xludf.DUMMYFUNCTION("""COMPUTED_VALUE"""),47)</f>
        <v>47</v>
      </c>
      <c r="CT16" s="33">
        <f ca="1">IFERROR(__xludf.DUMMYFUNCTION("""COMPUTED_VALUE"""),34)</f>
        <v>34</v>
      </c>
      <c r="CU16" s="33">
        <f ca="1">IFERROR(__xludf.DUMMYFUNCTION("""COMPUTED_VALUE"""),81)</f>
        <v>81</v>
      </c>
      <c r="CV16" s="32">
        <f ca="1">IFERROR(__xludf.DUMMYFUNCTION("""COMPUTED_VALUE"""),150)</f>
        <v>150</v>
      </c>
      <c r="CW16" s="32">
        <f ca="1">IFERROR(__xludf.DUMMYFUNCTION("""COMPUTED_VALUE"""),191)</f>
        <v>191</v>
      </c>
      <c r="CX16" s="34">
        <f ca="1">IFERROR(__xludf.DUMMYFUNCTION("""COMPUTED_VALUE"""),341)</f>
        <v>341</v>
      </c>
      <c r="CY16" s="151">
        <f>Juli!DE16</f>
        <v>96</v>
      </c>
      <c r="CZ16" s="151">
        <f>Juli!DF16</f>
        <v>140</v>
      </c>
      <c r="DA16" s="96">
        <f t="shared" ref="DA16:DA19" si="72">SUM(CY16:CZ16)</f>
        <v>236</v>
      </c>
      <c r="DB16" s="128">
        <v>44</v>
      </c>
      <c r="DC16" s="128">
        <v>52</v>
      </c>
      <c r="DD16" s="96">
        <f t="shared" ref="DD16:DD19" si="73">SUM(DB16:DC16)</f>
        <v>96</v>
      </c>
      <c r="DE16" s="96">
        <f t="shared" ref="DE16:DF16" si="74">SUM(CY16+DB16)</f>
        <v>140</v>
      </c>
      <c r="DF16" s="96">
        <f t="shared" si="74"/>
        <v>192</v>
      </c>
      <c r="DG16" s="97">
        <f t="shared" ref="DG16:DG19" si="75">SUM(DE16:DF16)</f>
        <v>332</v>
      </c>
      <c r="DH16" s="95">
        <f>Juli!DN16</f>
        <v>179</v>
      </c>
      <c r="DI16" s="96">
        <f>Juli!DO16</f>
        <v>269</v>
      </c>
      <c r="DJ16" s="96">
        <f t="shared" ref="DJ16:DJ19" si="76">SUM(DH16:DI16)</f>
        <v>448</v>
      </c>
      <c r="DK16" s="167">
        <v>39</v>
      </c>
      <c r="DL16" s="168">
        <v>44</v>
      </c>
      <c r="DM16" s="96">
        <f t="shared" ref="DM16:DM19" si="77">SUM(DK16:DL16)</f>
        <v>83</v>
      </c>
      <c r="DN16" s="96">
        <f t="shared" ref="DN16:DO16" si="78">SUM(DH16+DK16)</f>
        <v>218</v>
      </c>
      <c r="DO16" s="96">
        <f t="shared" si="78"/>
        <v>313</v>
      </c>
      <c r="DP16" s="97">
        <f t="shared" ref="DP16:DP19" si="79">SUM(DN16:DO16)</f>
        <v>531</v>
      </c>
      <c r="DQ16" s="151">
        <f>Juli!DW16</f>
        <v>120</v>
      </c>
      <c r="DR16" s="96">
        <f>Juli!DX16</f>
        <v>269</v>
      </c>
      <c r="DS16" s="96">
        <f t="shared" ref="DS16:DS19" si="80">SUM(DQ16:DR16)</f>
        <v>389</v>
      </c>
      <c r="DT16" s="48">
        <v>31</v>
      </c>
      <c r="DU16" s="46">
        <v>49</v>
      </c>
      <c r="DV16" s="96">
        <f t="shared" ref="DV16:DV19" si="81">SUM(DT16:DU16)</f>
        <v>80</v>
      </c>
      <c r="DW16" s="96">
        <f t="shared" ref="DW16:DX16" si="82">SUM(DQ16+DT16)</f>
        <v>151</v>
      </c>
      <c r="DX16" s="96">
        <f t="shared" si="82"/>
        <v>318</v>
      </c>
      <c r="DY16" s="97">
        <f t="shared" ref="DY16:DY19" si="83">SUM(DW16:DX16)</f>
        <v>469</v>
      </c>
      <c r="DZ16" s="95">
        <f>Juli!EF16</f>
        <v>149</v>
      </c>
      <c r="EA16" s="96">
        <f>Juli!EG16</f>
        <v>223</v>
      </c>
      <c r="EB16" s="96">
        <f t="shared" ref="EB16:EB19" si="84">SUM(DZ16:EA16)</f>
        <v>372</v>
      </c>
      <c r="EC16" s="128">
        <v>37</v>
      </c>
      <c r="ED16" s="128">
        <v>54</v>
      </c>
      <c r="EE16" s="96">
        <f t="shared" ref="EE16:EE19" si="85">SUM(EC16:ED16)</f>
        <v>91</v>
      </c>
      <c r="EF16" s="96">
        <f t="shared" ref="EF16:EG16" si="86">SUM(DZ16+EC16)</f>
        <v>186</v>
      </c>
      <c r="EG16" s="96">
        <f t="shared" si="86"/>
        <v>277</v>
      </c>
      <c r="EH16" s="97">
        <f t="shared" ref="EH16:EH19" si="87">SUM(EF16:EG16)</f>
        <v>463</v>
      </c>
      <c r="EI16" s="150">
        <f>Juli!EO16</f>
        <v>202</v>
      </c>
      <c r="EJ16" s="150">
        <f>Juli!EP16</f>
        <v>198</v>
      </c>
      <c r="EK16" s="96">
        <f t="shared" ref="EK16:EK19" si="88">SUM(EI16:EJ16)</f>
        <v>400</v>
      </c>
      <c r="EL16" s="128">
        <v>46</v>
      </c>
      <c r="EM16" s="128">
        <v>50</v>
      </c>
      <c r="EN16" s="96">
        <f t="shared" ref="EN16:EN19" si="89">SUM(EL16:EM16)</f>
        <v>96</v>
      </c>
      <c r="EO16" s="96">
        <f t="shared" ref="EO16:EP16" si="90">SUM(EI16+EL16)</f>
        <v>248</v>
      </c>
      <c r="EP16" s="96">
        <f t="shared" si="90"/>
        <v>248</v>
      </c>
      <c r="EQ16" s="97">
        <f t="shared" ref="EQ16:EQ19" si="91">SUM(EO16:EP16)</f>
        <v>496</v>
      </c>
      <c r="ER16" s="151"/>
      <c r="ES16" s="96"/>
      <c r="ET16" s="96"/>
      <c r="EU16" s="96"/>
      <c r="EV16" s="96"/>
      <c r="EW16" s="96"/>
      <c r="EX16" s="96"/>
      <c r="EY16" s="96"/>
      <c r="EZ16" s="152"/>
    </row>
    <row r="17" spans="1:156" ht="14">
      <c r="A17" s="58"/>
      <c r="B17" s="59">
        <v>2</v>
      </c>
      <c r="C17" s="57" t="s">
        <v>37</v>
      </c>
      <c r="D17" s="150">
        <f>Juli!J17</f>
        <v>0</v>
      </c>
      <c r="E17" s="128">
        <f>Juli!K17</f>
        <v>675</v>
      </c>
      <c r="F17" s="96">
        <f t="shared" si="32"/>
        <v>675</v>
      </c>
      <c r="G17" s="96"/>
      <c r="H17" s="128">
        <v>150</v>
      </c>
      <c r="I17" s="96">
        <f t="shared" si="33"/>
        <v>150</v>
      </c>
      <c r="J17" s="96">
        <f t="shared" ref="J17:K17" si="92">SUM(D17+G17)</f>
        <v>0</v>
      </c>
      <c r="K17" s="96">
        <f t="shared" si="92"/>
        <v>825</v>
      </c>
      <c r="L17" s="97">
        <f t="shared" si="35"/>
        <v>825</v>
      </c>
      <c r="M17" s="151"/>
      <c r="N17" s="128">
        <v>464</v>
      </c>
      <c r="O17" s="96">
        <f t="shared" si="36"/>
        <v>464</v>
      </c>
      <c r="P17" s="96"/>
      <c r="Q17" s="128">
        <v>80</v>
      </c>
      <c r="R17" s="96">
        <f t="shared" si="37"/>
        <v>80</v>
      </c>
      <c r="S17" s="96">
        <f t="shared" ref="S17:T17" si="93">SUM(M17+P17)</f>
        <v>0</v>
      </c>
      <c r="T17" s="96">
        <f t="shared" si="93"/>
        <v>544</v>
      </c>
      <c r="U17" s="97">
        <f t="shared" si="39"/>
        <v>544</v>
      </c>
      <c r="V17" s="151">
        <f>Juli!AB17</f>
        <v>0</v>
      </c>
      <c r="W17" s="153">
        <v>406</v>
      </c>
      <c r="X17" s="96">
        <f t="shared" si="40"/>
        <v>406</v>
      </c>
      <c r="Y17" s="96"/>
      <c r="Z17" s="128">
        <v>57</v>
      </c>
      <c r="AA17" s="96">
        <f t="shared" si="41"/>
        <v>57</v>
      </c>
      <c r="AB17" s="96">
        <f t="shared" ref="AB17:AC17" si="94">SUM(V17+Y17)</f>
        <v>0</v>
      </c>
      <c r="AC17" s="96">
        <f t="shared" si="94"/>
        <v>463</v>
      </c>
      <c r="AD17" s="97">
        <f t="shared" si="43"/>
        <v>463</v>
      </c>
      <c r="AE17" s="151">
        <f>Juli!AK17</f>
        <v>0</v>
      </c>
      <c r="AF17" s="151">
        <f>Juli!AL17</f>
        <v>439</v>
      </c>
      <c r="AG17" s="96">
        <f t="shared" si="44"/>
        <v>439</v>
      </c>
      <c r="AH17" s="128">
        <v>0</v>
      </c>
      <c r="AI17" s="128">
        <v>68</v>
      </c>
      <c r="AJ17" s="96">
        <f t="shared" si="45"/>
        <v>68</v>
      </c>
      <c r="AK17" s="96">
        <f t="shared" ref="AK17:AL17" si="95">SUM(AE17+AH17)</f>
        <v>0</v>
      </c>
      <c r="AL17" s="96">
        <f t="shared" si="95"/>
        <v>507</v>
      </c>
      <c r="AM17" s="97">
        <f t="shared" si="47"/>
        <v>507</v>
      </c>
      <c r="AN17" s="95">
        <f>Juli!AT17</f>
        <v>0</v>
      </c>
      <c r="AO17" s="96">
        <f>Juli!AU17</f>
        <v>479</v>
      </c>
      <c r="AP17" s="96">
        <f t="shared" si="48"/>
        <v>479</v>
      </c>
      <c r="AQ17" s="128">
        <v>0</v>
      </c>
      <c r="AR17" s="128">
        <v>103</v>
      </c>
      <c r="AS17" s="96">
        <f t="shared" si="49"/>
        <v>103</v>
      </c>
      <c r="AT17" s="96">
        <f t="shared" ref="AT17:AU17" si="96">SUM(AN17+AQ17)</f>
        <v>0</v>
      </c>
      <c r="AU17" s="96">
        <f t="shared" si="96"/>
        <v>582</v>
      </c>
      <c r="AV17" s="97">
        <f t="shared" si="51"/>
        <v>582</v>
      </c>
      <c r="AW17" s="151">
        <f>Juli!BC17</f>
        <v>0</v>
      </c>
      <c r="AX17" s="151">
        <f>Juli!BD17</f>
        <v>424</v>
      </c>
      <c r="AY17" s="96">
        <f t="shared" si="52"/>
        <v>424</v>
      </c>
      <c r="AZ17" s="128">
        <v>0</v>
      </c>
      <c r="BA17" s="128">
        <v>84</v>
      </c>
      <c r="BB17" s="96">
        <f t="shared" si="53"/>
        <v>84</v>
      </c>
      <c r="BC17" s="96">
        <f t="shared" ref="BC17:BD17" si="97">SUM(AW17+AZ17)</f>
        <v>0</v>
      </c>
      <c r="BD17" s="96">
        <f t="shared" si="97"/>
        <v>508</v>
      </c>
      <c r="BE17" s="97">
        <f t="shared" si="55"/>
        <v>508</v>
      </c>
      <c r="BF17" s="95">
        <f>Juli!BL17</f>
        <v>0</v>
      </c>
      <c r="BG17" s="96">
        <f>Juli!BM17</f>
        <v>198</v>
      </c>
      <c r="BH17" s="96">
        <f t="shared" si="56"/>
        <v>198</v>
      </c>
      <c r="BI17" s="128">
        <v>0</v>
      </c>
      <c r="BJ17" s="128">
        <v>30</v>
      </c>
      <c r="BK17" s="96">
        <f t="shared" si="57"/>
        <v>30</v>
      </c>
      <c r="BL17" s="96">
        <f t="shared" ref="BL17:BM17" si="98">SUM(BF17+BI17)</f>
        <v>0</v>
      </c>
      <c r="BM17" s="96">
        <f t="shared" si="98"/>
        <v>228</v>
      </c>
      <c r="BN17" s="97">
        <f t="shared" si="59"/>
        <v>228</v>
      </c>
      <c r="BO17" s="151">
        <f>Juli!BU17</f>
        <v>0</v>
      </c>
      <c r="BP17" s="151">
        <f>Juli!BV17</f>
        <v>183</v>
      </c>
      <c r="BQ17" s="96">
        <f t="shared" si="60"/>
        <v>183</v>
      </c>
      <c r="BR17" s="96"/>
      <c r="BS17" s="96"/>
      <c r="BT17" s="96">
        <f t="shared" si="61"/>
        <v>0</v>
      </c>
      <c r="BU17" s="96">
        <f t="shared" ref="BU17:BV17" si="99">SUM(BO17+BR17)</f>
        <v>0</v>
      </c>
      <c r="BV17" s="96">
        <f t="shared" si="99"/>
        <v>183</v>
      </c>
      <c r="BW17" s="97">
        <f t="shared" si="63"/>
        <v>183</v>
      </c>
      <c r="BX17" s="95">
        <f>Juli!CD17</f>
        <v>0</v>
      </c>
      <c r="BY17" s="96">
        <f>Juli!CE17</f>
        <v>136</v>
      </c>
      <c r="BZ17" s="96">
        <f t="shared" si="64"/>
        <v>136</v>
      </c>
      <c r="CA17" s="96"/>
      <c r="CB17" s="128">
        <v>17</v>
      </c>
      <c r="CC17" s="96">
        <f t="shared" si="65"/>
        <v>17</v>
      </c>
      <c r="CD17" s="96">
        <f t="shared" ref="CD17:CE17" si="100">SUM(BX17+CA17)</f>
        <v>0</v>
      </c>
      <c r="CE17" s="96">
        <f t="shared" si="100"/>
        <v>153</v>
      </c>
      <c r="CF17" s="97">
        <f t="shared" si="67"/>
        <v>153</v>
      </c>
      <c r="CG17" s="151">
        <f>Juli!CM17</f>
        <v>0</v>
      </c>
      <c r="CH17" s="151">
        <f>Juli!CN17</f>
        <v>273</v>
      </c>
      <c r="CI17" s="96">
        <f t="shared" si="68"/>
        <v>273</v>
      </c>
      <c r="CJ17" s="128">
        <v>0</v>
      </c>
      <c r="CK17" s="128">
        <v>35</v>
      </c>
      <c r="CL17" s="96">
        <f t="shared" si="69"/>
        <v>35</v>
      </c>
      <c r="CM17" s="96">
        <f t="shared" ref="CM17:CN17" si="101">SUM(CG17+CJ17)</f>
        <v>0</v>
      </c>
      <c r="CN17" s="96">
        <f t="shared" si="101"/>
        <v>308</v>
      </c>
      <c r="CO17" s="97">
        <f t="shared" si="71"/>
        <v>308</v>
      </c>
      <c r="CP17" s="31"/>
      <c r="CQ17" s="32">
        <f ca="1">IFERROR(__xludf.DUMMYFUNCTION("""COMPUTED_VALUE"""),665)</f>
        <v>665</v>
      </c>
      <c r="CR17" s="32">
        <f ca="1">IFERROR(__xludf.DUMMYFUNCTION("""COMPUTED_VALUE"""),665)</f>
        <v>665</v>
      </c>
      <c r="CS17" s="33"/>
      <c r="CT17" s="33">
        <f ca="1">IFERROR(__xludf.DUMMYFUNCTION("""COMPUTED_VALUE"""),128)</f>
        <v>128</v>
      </c>
      <c r="CU17" s="33">
        <f ca="1">IFERROR(__xludf.DUMMYFUNCTION("""COMPUTED_VALUE"""),128)</f>
        <v>128</v>
      </c>
      <c r="CV17" s="32"/>
      <c r="CW17" s="32">
        <f ca="1">IFERROR(__xludf.DUMMYFUNCTION("""COMPUTED_VALUE"""),793)</f>
        <v>793</v>
      </c>
      <c r="CX17" s="34">
        <f ca="1">IFERROR(__xludf.DUMMYFUNCTION("""COMPUTED_VALUE"""),793)</f>
        <v>793</v>
      </c>
      <c r="CY17" s="151">
        <f>Juli!DE17</f>
        <v>0</v>
      </c>
      <c r="CZ17" s="151">
        <f>Juli!DF17</f>
        <v>389</v>
      </c>
      <c r="DA17" s="96">
        <f t="shared" si="72"/>
        <v>389</v>
      </c>
      <c r="DB17" s="128">
        <v>0</v>
      </c>
      <c r="DC17" s="128">
        <v>64</v>
      </c>
      <c r="DD17" s="96">
        <f t="shared" si="73"/>
        <v>64</v>
      </c>
      <c r="DE17" s="96">
        <f t="shared" ref="DE17:DF17" si="102">SUM(CY17+DB17)</f>
        <v>0</v>
      </c>
      <c r="DF17" s="96">
        <f t="shared" si="102"/>
        <v>453</v>
      </c>
      <c r="DG17" s="97">
        <f t="shared" si="75"/>
        <v>453</v>
      </c>
      <c r="DH17" s="95">
        <f>Juli!DN17</f>
        <v>0</v>
      </c>
      <c r="DI17" s="96">
        <f>Juli!DO17</f>
        <v>514</v>
      </c>
      <c r="DJ17" s="96">
        <f t="shared" si="76"/>
        <v>514</v>
      </c>
      <c r="DK17" s="96"/>
      <c r="DL17" s="169">
        <v>95</v>
      </c>
      <c r="DM17" s="96">
        <f t="shared" si="77"/>
        <v>95</v>
      </c>
      <c r="DN17" s="96">
        <f t="shared" ref="DN17:DO17" si="103">SUM(DH17+DK17)</f>
        <v>0</v>
      </c>
      <c r="DO17" s="96">
        <f t="shared" si="103"/>
        <v>609</v>
      </c>
      <c r="DP17" s="97">
        <f t="shared" si="79"/>
        <v>609</v>
      </c>
      <c r="DQ17" s="151">
        <f>Juli!DW17</f>
        <v>0</v>
      </c>
      <c r="DR17" s="96">
        <f>Juli!DX17</f>
        <v>431</v>
      </c>
      <c r="DS17" s="96">
        <f t="shared" si="80"/>
        <v>431</v>
      </c>
      <c r="DT17" s="92"/>
      <c r="DU17" s="59">
        <v>61</v>
      </c>
      <c r="DV17" s="96">
        <f t="shared" si="81"/>
        <v>61</v>
      </c>
      <c r="DW17" s="96">
        <f t="shared" ref="DW17:DX17" si="104">SUM(DQ17+DT17)</f>
        <v>0</v>
      </c>
      <c r="DX17" s="96">
        <f t="shared" si="104"/>
        <v>492</v>
      </c>
      <c r="DY17" s="97">
        <f t="shared" si="83"/>
        <v>492</v>
      </c>
      <c r="DZ17" s="95">
        <f>Juli!EF17</f>
        <v>0</v>
      </c>
      <c r="EA17" s="96">
        <f>Juli!EG17</f>
        <v>445</v>
      </c>
      <c r="EB17" s="96">
        <f t="shared" si="84"/>
        <v>445</v>
      </c>
      <c r="EC17" s="96"/>
      <c r="ED17" s="128">
        <v>62</v>
      </c>
      <c r="EE17" s="96">
        <f t="shared" si="85"/>
        <v>62</v>
      </c>
      <c r="EF17" s="96">
        <f t="shared" ref="EF17:EG17" si="105">SUM(DZ17+EC17)</f>
        <v>0</v>
      </c>
      <c r="EG17" s="96">
        <f t="shared" si="105"/>
        <v>507</v>
      </c>
      <c r="EH17" s="97">
        <f t="shared" si="87"/>
        <v>507</v>
      </c>
      <c r="EI17" s="150">
        <f>Juli!EO17</f>
        <v>0</v>
      </c>
      <c r="EJ17" s="150">
        <f>Juli!EP17</f>
        <v>275</v>
      </c>
      <c r="EK17" s="96">
        <f t="shared" si="88"/>
        <v>275</v>
      </c>
      <c r="EL17" s="96"/>
      <c r="EM17" s="128">
        <v>44</v>
      </c>
      <c r="EN17" s="96">
        <f t="shared" si="89"/>
        <v>44</v>
      </c>
      <c r="EO17" s="96">
        <f t="shared" ref="EO17:EP17" si="106">SUM(EI17+EL17)</f>
        <v>0</v>
      </c>
      <c r="EP17" s="96">
        <f t="shared" si="106"/>
        <v>319</v>
      </c>
      <c r="EQ17" s="97">
        <f t="shared" si="91"/>
        <v>319</v>
      </c>
      <c r="ER17" s="151"/>
      <c r="ES17" s="96"/>
      <c r="ET17" s="96"/>
      <c r="EU17" s="96"/>
      <c r="EV17" s="96"/>
      <c r="EW17" s="96"/>
      <c r="EX17" s="96"/>
      <c r="EY17" s="96"/>
      <c r="EZ17" s="152"/>
    </row>
    <row r="18" spans="1:156" ht="14">
      <c r="A18" s="58"/>
      <c r="B18" s="59">
        <v>3</v>
      </c>
      <c r="C18" s="57" t="s">
        <v>38</v>
      </c>
      <c r="D18" s="150">
        <f>Juli!J18</f>
        <v>174</v>
      </c>
      <c r="E18" s="128">
        <f>Juli!K18</f>
        <v>454</v>
      </c>
      <c r="F18" s="96">
        <f t="shared" si="32"/>
        <v>628</v>
      </c>
      <c r="G18" s="128">
        <v>12</v>
      </c>
      <c r="H18" s="128">
        <v>69</v>
      </c>
      <c r="I18" s="96">
        <f t="shared" si="33"/>
        <v>81</v>
      </c>
      <c r="J18" s="96">
        <f t="shared" ref="J18:K18" si="107">SUM(D18+G18)</f>
        <v>186</v>
      </c>
      <c r="K18" s="96">
        <f t="shared" si="107"/>
        <v>523</v>
      </c>
      <c r="L18" s="97">
        <f t="shared" si="35"/>
        <v>709</v>
      </c>
      <c r="M18" s="153">
        <v>54</v>
      </c>
      <c r="N18" s="128">
        <v>306</v>
      </c>
      <c r="O18" s="96">
        <f t="shared" si="36"/>
        <v>360</v>
      </c>
      <c r="P18" s="128">
        <v>5</v>
      </c>
      <c r="Q18" s="128">
        <v>46</v>
      </c>
      <c r="R18" s="96">
        <f t="shared" si="37"/>
        <v>51</v>
      </c>
      <c r="S18" s="96">
        <f t="shared" ref="S18:T18" si="108">SUM(M18+P18)</f>
        <v>59</v>
      </c>
      <c r="T18" s="96">
        <f t="shared" si="108"/>
        <v>352</v>
      </c>
      <c r="U18" s="97">
        <f t="shared" si="39"/>
        <v>411</v>
      </c>
      <c r="V18" s="153">
        <v>19</v>
      </c>
      <c r="W18" s="153">
        <v>240</v>
      </c>
      <c r="X18" s="96">
        <f t="shared" si="40"/>
        <v>259</v>
      </c>
      <c r="Y18" s="128">
        <v>2</v>
      </c>
      <c r="Z18" s="128">
        <v>39</v>
      </c>
      <c r="AA18" s="96">
        <f t="shared" si="41"/>
        <v>41</v>
      </c>
      <c r="AB18" s="96">
        <f t="shared" ref="AB18:AC18" si="109">SUM(V18+Y18)</f>
        <v>21</v>
      </c>
      <c r="AC18" s="96">
        <f t="shared" si="109"/>
        <v>279</v>
      </c>
      <c r="AD18" s="97">
        <f t="shared" si="43"/>
        <v>300</v>
      </c>
      <c r="AE18" s="151">
        <f>Juli!AK18</f>
        <v>26</v>
      </c>
      <c r="AF18" s="151">
        <f>Juli!AL18</f>
        <v>244</v>
      </c>
      <c r="AG18" s="96">
        <f t="shared" si="44"/>
        <v>270</v>
      </c>
      <c r="AH18" s="128">
        <v>6</v>
      </c>
      <c r="AI18" s="128">
        <v>40</v>
      </c>
      <c r="AJ18" s="96">
        <f t="shared" si="45"/>
        <v>46</v>
      </c>
      <c r="AK18" s="96">
        <f t="shared" ref="AK18:AL18" si="110">SUM(AE18+AH18)</f>
        <v>32</v>
      </c>
      <c r="AL18" s="96">
        <f t="shared" si="110"/>
        <v>284</v>
      </c>
      <c r="AM18" s="97">
        <f t="shared" si="47"/>
        <v>316</v>
      </c>
      <c r="AN18" s="95">
        <f>Juli!AT18</f>
        <v>27</v>
      </c>
      <c r="AO18" s="96">
        <f>Juli!AU18</f>
        <v>461</v>
      </c>
      <c r="AP18" s="96">
        <f t="shared" si="48"/>
        <v>488</v>
      </c>
      <c r="AQ18" s="128">
        <v>3</v>
      </c>
      <c r="AR18" s="128">
        <v>99</v>
      </c>
      <c r="AS18" s="96">
        <f t="shared" si="49"/>
        <v>102</v>
      </c>
      <c r="AT18" s="96">
        <f t="shared" ref="AT18:AU18" si="111">SUM(AN18+AQ18)</f>
        <v>30</v>
      </c>
      <c r="AU18" s="96">
        <f t="shared" si="111"/>
        <v>560</v>
      </c>
      <c r="AV18" s="97">
        <f t="shared" si="51"/>
        <v>590</v>
      </c>
      <c r="AW18" s="151">
        <f>Juli!BC18</f>
        <v>277</v>
      </c>
      <c r="AX18" s="151">
        <f>Juli!BD18</f>
        <v>600</v>
      </c>
      <c r="AY18" s="96">
        <f t="shared" si="52"/>
        <v>877</v>
      </c>
      <c r="AZ18" s="128">
        <v>63</v>
      </c>
      <c r="BA18" s="128">
        <v>114</v>
      </c>
      <c r="BB18" s="96">
        <f t="shared" si="53"/>
        <v>177</v>
      </c>
      <c r="BC18" s="96">
        <f t="shared" ref="BC18:BD18" si="112">SUM(AW18+AZ18)</f>
        <v>340</v>
      </c>
      <c r="BD18" s="96">
        <f t="shared" si="112"/>
        <v>714</v>
      </c>
      <c r="BE18" s="97">
        <f t="shared" si="55"/>
        <v>1054</v>
      </c>
      <c r="BF18" s="95">
        <f>Juli!BL18</f>
        <v>105</v>
      </c>
      <c r="BG18" s="96">
        <f>Juli!BM18</f>
        <v>211</v>
      </c>
      <c r="BH18" s="96">
        <f t="shared" si="56"/>
        <v>316</v>
      </c>
      <c r="BI18" s="128">
        <v>6</v>
      </c>
      <c r="BJ18" s="128">
        <v>24</v>
      </c>
      <c r="BK18" s="96">
        <f t="shared" si="57"/>
        <v>30</v>
      </c>
      <c r="BL18" s="96">
        <f t="shared" ref="BL18:BM18" si="113">SUM(BF18+BI18)</f>
        <v>111</v>
      </c>
      <c r="BM18" s="96">
        <f t="shared" si="113"/>
        <v>235</v>
      </c>
      <c r="BN18" s="97">
        <f t="shared" si="59"/>
        <v>346</v>
      </c>
      <c r="BO18" s="151">
        <f>Juli!BU18</f>
        <v>25</v>
      </c>
      <c r="BP18" s="151">
        <f>Juli!BV18</f>
        <v>160</v>
      </c>
      <c r="BQ18" s="96">
        <f t="shared" si="60"/>
        <v>185</v>
      </c>
      <c r="BR18" s="96"/>
      <c r="BS18" s="96"/>
      <c r="BT18" s="96">
        <f t="shared" si="61"/>
        <v>0</v>
      </c>
      <c r="BU18" s="96">
        <f t="shared" ref="BU18:BV18" si="114">SUM(BO18+BR18)</f>
        <v>25</v>
      </c>
      <c r="BV18" s="96">
        <f t="shared" si="114"/>
        <v>160</v>
      </c>
      <c r="BW18" s="97">
        <f t="shared" si="63"/>
        <v>185</v>
      </c>
      <c r="BX18" s="95">
        <f>Juli!CD18</f>
        <v>35</v>
      </c>
      <c r="BY18" s="96">
        <f>Juli!CE18</f>
        <v>85</v>
      </c>
      <c r="BZ18" s="96">
        <f t="shared" si="64"/>
        <v>120</v>
      </c>
      <c r="CA18" s="128">
        <v>3</v>
      </c>
      <c r="CB18" s="128">
        <v>10</v>
      </c>
      <c r="CC18" s="96">
        <f t="shared" si="65"/>
        <v>13</v>
      </c>
      <c r="CD18" s="96">
        <f t="shared" ref="CD18:CE18" si="115">SUM(BX18+CA18)</f>
        <v>38</v>
      </c>
      <c r="CE18" s="96">
        <f t="shared" si="115"/>
        <v>95</v>
      </c>
      <c r="CF18" s="97">
        <f t="shared" si="67"/>
        <v>133</v>
      </c>
      <c r="CG18" s="151">
        <f>Juli!CM18</f>
        <v>25</v>
      </c>
      <c r="CH18" s="151">
        <f>Juli!CN18</f>
        <v>181</v>
      </c>
      <c r="CI18" s="96">
        <f t="shared" si="68"/>
        <v>206</v>
      </c>
      <c r="CJ18" s="128">
        <v>0</v>
      </c>
      <c r="CK18" s="128">
        <v>18</v>
      </c>
      <c r="CL18" s="96">
        <f t="shared" si="69"/>
        <v>18</v>
      </c>
      <c r="CM18" s="96">
        <f t="shared" ref="CM18:CN18" si="116">SUM(CG18+CJ18)</f>
        <v>25</v>
      </c>
      <c r="CN18" s="96">
        <f t="shared" si="116"/>
        <v>199</v>
      </c>
      <c r="CO18" s="97">
        <f t="shared" si="71"/>
        <v>224</v>
      </c>
      <c r="CP18" s="31">
        <f ca="1">IFERROR(__xludf.DUMMYFUNCTION("""COMPUTED_VALUE"""),138)</f>
        <v>138</v>
      </c>
      <c r="CQ18" s="32">
        <f ca="1">IFERROR(__xludf.DUMMYFUNCTION("""COMPUTED_VALUE"""),325)</f>
        <v>325</v>
      </c>
      <c r="CR18" s="32">
        <f ca="1">IFERROR(__xludf.DUMMYFUNCTION("""COMPUTED_VALUE"""),463)</f>
        <v>463</v>
      </c>
      <c r="CS18" s="33">
        <f ca="1">IFERROR(__xludf.DUMMYFUNCTION("""COMPUTED_VALUE"""),20)</f>
        <v>20</v>
      </c>
      <c r="CT18" s="33">
        <f ca="1">IFERROR(__xludf.DUMMYFUNCTION("""COMPUTED_VALUE"""),49)</f>
        <v>49</v>
      </c>
      <c r="CU18" s="33">
        <f ca="1">IFERROR(__xludf.DUMMYFUNCTION("""COMPUTED_VALUE"""),69)</f>
        <v>69</v>
      </c>
      <c r="CV18" s="32">
        <f ca="1">IFERROR(__xludf.DUMMYFUNCTION("""COMPUTED_VALUE"""),158)</f>
        <v>158</v>
      </c>
      <c r="CW18" s="32">
        <f ca="1">IFERROR(__xludf.DUMMYFUNCTION("""COMPUTED_VALUE"""),374)</f>
        <v>374</v>
      </c>
      <c r="CX18" s="34">
        <f ca="1">IFERROR(__xludf.DUMMYFUNCTION("""COMPUTED_VALUE"""),532)</f>
        <v>532</v>
      </c>
      <c r="CY18" s="151">
        <f>Juli!DE18</f>
        <v>27</v>
      </c>
      <c r="CZ18" s="151">
        <f>Juli!DF18</f>
        <v>183</v>
      </c>
      <c r="DA18" s="96">
        <f t="shared" si="72"/>
        <v>210</v>
      </c>
      <c r="DB18" s="128">
        <v>1</v>
      </c>
      <c r="DC18" s="128">
        <v>39</v>
      </c>
      <c r="DD18" s="96">
        <f t="shared" si="73"/>
        <v>40</v>
      </c>
      <c r="DE18" s="96">
        <f t="shared" ref="DE18:DF18" si="117">SUM(CY18+DB18)</f>
        <v>28</v>
      </c>
      <c r="DF18" s="96">
        <f t="shared" si="117"/>
        <v>222</v>
      </c>
      <c r="DG18" s="97">
        <f t="shared" si="75"/>
        <v>250</v>
      </c>
      <c r="DH18" s="95">
        <f>Juli!DN18</f>
        <v>30</v>
      </c>
      <c r="DI18" s="96">
        <f>Juli!DO18</f>
        <v>139</v>
      </c>
      <c r="DJ18" s="96">
        <f t="shared" si="76"/>
        <v>169</v>
      </c>
      <c r="DK18" s="170">
        <v>3</v>
      </c>
      <c r="DL18" s="169">
        <v>21</v>
      </c>
      <c r="DM18" s="96">
        <f t="shared" si="77"/>
        <v>24</v>
      </c>
      <c r="DN18" s="96">
        <f t="shared" ref="DN18:DO18" si="118">SUM(DH18+DK18)</f>
        <v>33</v>
      </c>
      <c r="DO18" s="96">
        <f t="shared" si="118"/>
        <v>160</v>
      </c>
      <c r="DP18" s="97">
        <f t="shared" si="79"/>
        <v>193</v>
      </c>
      <c r="DQ18" s="151">
        <f>Juli!DW18</f>
        <v>11</v>
      </c>
      <c r="DR18" s="96">
        <f>Juli!DX18</f>
        <v>203</v>
      </c>
      <c r="DS18" s="96">
        <f t="shared" si="80"/>
        <v>214</v>
      </c>
      <c r="DT18" s="68">
        <v>1</v>
      </c>
      <c r="DU18" s="59">
        <v>24</v>
      </c>
      <c r="DV18" s="96">
        <f t="shared" si="81"/>
        <v>25</v>
      </c>
      <c r="DW18" s="96">
        <f t="shared" ref="DW18:DX18" si="119">SUM(DQ18+DT18)</f>
        <v>12</v>
      </c>
      <c r="DX18" s="96">
        <f t="shared" si="119"/>
        <v>227</v>
      </c>
      <c r="DY18" s="97">
        <f t="shared" si="83"/>
        <v>239</v>
      </c>
      <c r="DZ18" s="95">
        <f>Juli!EF18</f>
        <v>48</v>
      </c>
      <c r="EA18" s="96">
        <f>Juli!EG18</f>
        <v>204</v>
      </c>
      <c r="EB18" s="96">
        <f t="shared" si="84"/>
        <v>252</v>
      </c>
      <c r="EC18" s="128">
        <v>3</v>
      </c>
      <c r="ED18" s="128">
        <v>27</v>
      </c>
      <c r="EE18" s="96">
        <f t="shared" si="85"/>
        <v>30</v>
      </c>
      <c r="EF18" s="96">
        <f t="shared" ref="EF18:EG18" si="120">SUM(DZ18+EC18)</f>
        <v>51</v>
      </c>
      <c r="EG18" s="96">
        <f t="shared" si="120"/>
        <v>231</v>
      </c>
      <c r="EH18" s="97">
        <f t="shared" si="87"/>
        <v>282</v>
      </c>
      <c r="EI18" s="150">
        <f>Juli!EO18</f>
        <v>44</v>
      </c>
      <c r="EJ18" s="150">
        <f>Juli!EP18</f>
        <v>149</v>
      </c>
      <c r="EK18" s="96">
        <f t="shared" si="88"/>
        <v>193</v>
      </c>
      <c r="EL18" s="128">
        <v>2</v>
      </c>
      <c r="EM18" s="128">
        <v>18</v>
      </c>
      <c r="EN18" s="96">
        <f t="shared" si="89"/>
        <v>20</v>
      </c>
      <c r="EO18" s="96">
        <f t="shared" ref="EO18:EP18" si="121">SUM(EI18+EL18)</f>
        <v>46</v>
      </c>
      <c r="EP18" s="96">
        <f t="shared" si="121"/>
        <v>167</v>
      </c>
      <c r="EQ18" s="97">
        <f t="shared" si="91"/>
        <v>213</v>
      </c>
      <c r="ER18" s="151"/>
      <c r="ES18" s="96"/>
      <c r="ET18" s="96"/>
      <c r="EU18" s="96"/>
      <c r="EV18" s="96"/>
      <c r="EW18" s="96"/>
      <c r="EX18" s="96"/>
      <c r="EY18" s="96"/>
      <c r="EZ18" s="152"/>
    </row>
    <row r="19" spans="1:156" ht="14">
      <c r="A19" s="58"/>
      <c r="B19" s="59">
        <v>4</v>
      </c>
      <c r="C19" s="57" t="s">
        <v>115</v>
      </c>
      <c r="D19" s="150">
        <f>Juli!J19</f>
        <v>0</v>
      </c>
      <c r="E19" s="128">
        <f>Juli!K19</f>
        <v>0</v>
      </c>
      <c r="F19" s="96">
        <f t="shared" si="32"/>
        <v>0</v>
      </c>
      <c r="G19" s="96"/>
      <c r="H19" s="96"/>
      <c r="I19" s="96">
        <f t="shared" si="33"/>
        <v>0</v>
      </c>
      <c r="J19" s="96">
        <f t="shared" ref="J19:K19" si="122">SUM(D19+G19)</f>
        <v>0</v>
      </c>
      <c r="K19" s="96">
        <f t="shared" si="122"/>
        <v>0</v>
      </c>
      <c r="L19" s="97">
        <f t="shared" si="35"/>
        <v>0</v>
      </c>
      <c r="M19" s="151"/>
      <c r="N19" s="96"/>
      <c r="O19" s="96">
        <f t="shared" si="36"/>
        <v>0</v>
      </c>
      <c r="P19" s="96"/>
      <c r="Q19" s="96"/>
      <c r="R19" s="96">
        <f t="shared" si="37"/>
        <v>0</v>
      </c>
      <c r="S19" s="96">
        <f t="shared" ref="S19:T19" si="123">SUM(M19+P19)</f>
        <v>0</v>
      </c>
      <c r="T19" s="96">
        <f t="shared" si="123"/>
        <v>0</v>
      </c>
      <c r="U19" s="97">
        <f t="shared" si="39"/>
        <v>0</v>
      </c>
      <c r="V19" s="151">
        <f>Juli!AB19</f>
        <v>0</v>
      </c>
      <c r="W19" s="151">
        <f>Juli!AC19</f>
        <v>0</v>
      </c>
      <c r="X19" s="96">
        <f t="shared" si="40"/>
        <v>0</v>
      </c>
      <c r="Y19" s="96"/>
      <c r="Z19" s="96"/>
      <c r="AA19" s="96">
        <f t="shared" si="41"/>
        <v>0</v>
      </c>
      <c r="AB19" s="96">
        <f t="shared" ref="AB19:AC19" si="124">SUM(V19+Y19)</f>
        <v>0</v>
      </c>
      <c r="AC19" s="96">
        <f t="shared" si="124"/>
        <v>0</v>
      </c>
      <c r="AD19" s="97">
        <f t="shared" si="43"/>
        <v>0</v>
      </c>
      <c r="AE19" s="151">
        <f>Juli!AK19</f>
        <v>0</v>
      </c>
      <c r="AF19" s="151">
        <f>Juli!AL19</f>
        <v>78</v>
      </c>
      <c r="AG19" s="96">
        <f t="shared" si="44"/>
        <v>78</v>
      </c>
      <c r="AH19" s="128">
        <v>0</v>
      </c>
      <c r="AI19" s="128">
        <v>39</v>
      </c>
      <c r="AJ19" s="96">
        <f t="shared" si="45"/>
        <v>39</v>
      </c>
      <c r="AK19" s="96">
        <f t="shared" ref="AK19:AL19" si="125">SUM(AE19+AH19)</f>
        <v>0</v>
      </c>
      <c r="AL19" s="96">
        <f t="shared" si="125"/>
        <v>117</v>
      </c>
      <c r="AM19" s="97">
        <f t="shared" si="47"/>
        <v>117</v>
      </c>
      <c r="AN19" s="95">
        <f>Juli!AT19</f>
        <v>0</v>
      </c>
      <c r="AO19" s="96">
        <f>Juli!AU19</f>
        <v>0</v>
      </c>
      <c r="AP19" s="96">
        <f t="shared" si="48"/>
        <v>0</v>
      </c>
      <c r="AQ19" s="96"/>
      <c r="AR19" s="96"/>
      <c r="AS19" s="96">
        <f t="shared" si="49"/>
        <v>0</v>
      </c>
      <c r="AT19" s="96">
        <f t="shared" ref="AT19:AU19" si="126">SUM(AN19+AQ19)</f>
        <v>0</v>
      </c>
      <c r="AU19" s="96">
        <f t="shared" si="126"/>
        <v>0</v>
      </c>
      <c r="AV19" s="97">
        <f t="shared" si="51"/>
        <v>0</v>
      </c>
      <c r="AW19" s="151">
        <f>Juli!BC19</f>
        <v>0</v>
      </c>
      <c r="AX19" s="151">
        <f>Juli!BD19</f>
        <v>0</v>
      </c>
      <c r="AY19" s="96">
        <f t="shared" si="52"/>
        <v>0</v>
      </c>
      <c r="AZ19" s="128">
        <v>0</v>
      </c>
      <c r="BA19" s="128">
        <v>0</v>
      </c>
      <c r="BB19" s="96">
        <f t="shared" si="53"/>
        <v>0</v>
      </c>
      <c r="BC19" s="96">
        <f t="shared" ref="BC19:BD19" si="127">SUM(AW19+AZ19)</f>
        <v>0</v>
      </c>
      <c r="BD19" s="96">
        <f t="shared" si="127"/>
        <v>0</v>
      </c>
      <c r="BE19" s="97">
        <f t="shared" si="55"/>
        <v>0</v>
      </c>
      <c r="BF19" s="95">
        <f>Juli!BL19</f>
        <v>0</v>
      </c>
      <c r="BG19" s="96">
        <f>Juli!BM19</f>
        <v>0</v>
      </c>
      <c r="BH19" s="96">
        <f t="shared" si="56"/>
        <v>0</v>
      </c>
      <c r="BI19" s="128">
        <v>0</v>
      </c>
      <c r="BJ19" s="128">
        <v>0</v>
      </c>
      <c r="BK19" s="96">
        <f t="shared" si="57"/>
        <v>0</v>
      </c>
      <c r="BL19" s="96">
        <f t="shared" ref="BL19:BM19" si="128">SUM(BF19+BI19)</f>
        <v>0</v>
      </c>
      <c r="BM19" s="96">
        <f t="shared" si="128"/>
        <v>0</v>
      </c>
      <c r="BN19" s="97">
        <f t="shared" si="59"/>
        <v>0</v>
      </c>
      <c r="BO19" s="151">
        <f>Juli!BU19</f>
        <v>22</v>
      </c>
      <c r="BP19" s="151">
        <f>Juli!BV19</f>
        <v>60</v>
      </c>
      <c r="BQ19" s="96">
        <f t="shared" si="60"/>
        <v>82</v>
      </c>
      <c r="BR19" s="96"/>
      <c r="BS19" s="96"/>
      <c r="BT19" s="96">
        <f t="shared" si="61"/>
        <v>0</v>
      </c>
      <c r="BU19" s="96">
        <f t="shared" ref="BU19:BV19" si="129">SUM(BO19+BR19)</f>
        <v>22</v>
      </c>
      <c r="BV19" s="96">
        <f t="shared" si="129"/>
        <v>60</v>
      </c>
      <c r="BW19" s="97">
        <f t="shared" si="63"/>
        <v>82</v>
      </c>
      <c r="BX19" s="95">
        <f>Juli!CD19</f>
        <v>0</v>
      </c>
      <c r="BY19" s="96">
        <f>Juli!CE19</f>
        <v>0</v>
      </c>
      <c r="BZ19" s="96">
        <f t="shared" si="64"/>
        <v>0</v>
      </c>
      <c r="CA19" s="96"/>
      <c r="CB19" s="96"/>
      <c r="CC19" s="96">
        <f t="shared" si="65"/>
        <v>0</v>
      </c>
      <c r="CD19" s="96">
        <f t="shared" ref="CD19:CE19" si="130">SUM(BX19+CA19)</f>
        <v>0</v>
      </c>
      <c r="CE19" s="96">
        <f t="shared" si="130"/>
        <v>0</v>
      </c>
      <c r="CF19" s="97">
        <f t="shared" si="67"/>
        <v>0</v>
      </c>
      <c r="CG19" s="151">
        <f>Juli!CM19</f>
        <v>0</v>
      </c>
      <c r="CH19" s="151">
        <f>Juli!CN19</f>
        <v>0</v>
      </c>
      <c r="CI19" s="96">
        <f t="shared" si="68"/>
        <v>0</v>
      </c>
      <c r="CJ19" s="128">
        <v>0</v>
      </c>
      <c r="CK19" s="128">
        <v>0</v>
      </c>
      <c r="CL19" s="96">
        <f t="shared" si="69"/>
        <v>0</v>
      </c>
      <c r="CM19" s="96">
        <f t="shared" ref="CM19:CN19" si="131">SUM(CG19+CJ19)</f>
        <v>0</v>
      </c>
      <c r="CN19" s="96">
        <f t="shared" si="131"/>
        <v>0</v>
      </c>
      <c r="CO19" s="97">
        <f t="shared" si="71"/>
        <v>0</v>
      </c>
      <c r="CP19" s="31">
        <f ca="1">IFERROR(__xludf.DUMMYFUNCTION("""COMPUTED_VALUE"""),1)</f>
        <v>1</v>
      </c>
      <c r="CQ19" s="32">
        <f ca="1">IFERROR(__xludf.DUMMYFUNCTION("""COMPUTED_VALUE"""),66)</f>
        <v>66</v>
      </c>
      <c r="CR19" s="32">
        <f ca="1">IFERROR(__xludf.DUMMYFUNCTION("""COMPUTED_VALUE"""),67)</f>
        <v>67</v>
      </c>
      <c r="CS19" s="33">
        <f ca="1">IFERROR(__xludf.DUMMYFUNCTION("""COMPUTED_VALUE"""),2)</f>
        <v>2</v>
      </c>
      <c r="CT19" s="33">
        <f ca="1">IFERROR(__xludf.DUMMYFUNCTION("""COMPUTED_VALUE"""),29)</f>
        <v>29</v>
      </c>
      <c r="CU19" s="33">
        <f ca="1">IFERROR(__xludf.DUMMYFUNCTION("""COMPUTED_VALUE"""),31)</f>
        <v>31</v>
      </c>
      <c r="CV19" s="32">
        <f ca="1">IFERROR(__xludf.DUMMYFUNCTION("""COMPUTED_VALUE"""),3)</f>
        <v>3</v>
      </c>
      <c r="CW19" s="32">
        <f ca="1">IFERROR(__xludf.DUMMYFUNCTION("""COMPUTED_VALUE"""),95)</f>
        <v>95</v>
      </c>
      <c r="CX19" s="34">
        <f ca="1">IFERROR(__xludf.DUMMYFUNCTION("""COMPUTED_VALUE"""),98)</f>
        <v>98</v>
      </c>
      <c r="CY19" s="151">
        <f>Juli!DE19</f>
        <v>0</v>
      </c>
      <c r="CZ19" s="151">
        <f>Juli!DF19</f>
        <v>0</v>
      </c>
      <c r="DA19" s="96">
        <f t="shared" si="72"/>
        <v>0</v>
      </c>
      <c r="DB19" s="128">
        <v>0</v>
      </c>
      <c r="DC19" s="128">
        <v>0</v>
      </c>
      <c r="DD19" s="96">
        <f t="shared" si="73"/>
        <v>0</v>
      </c>
      <c r="DE19" s="96">
        <f t="shared" ref="DE19:DF19" si="132">SUM(CY19+DB19)</f>
        <v>0</v>
      </c>
      <c r="DF19" s="96">
        <f t="shared" si="132"/>
        <v>0</v>
      </c>
      <c r="DG19" s="97">
        <f t="shared" si="75"/>
        <v>0</v>
      </c>
      <c r="DH19" s="95">
        <f>Juli!DN19</f>
        <v>0</v>
      </c>
      <c r="DI19" s="96">
        <f>Juli!DO19</f>
        <v>0</v>
      </c>
      <c r="DJ19" s="96">
        <f t="shared" si="76"/>
        <v>0</v>
      </c>
      <c r="DK19" s="96"/>
      <c r="DL19" s="96"/>
      <c r="DM19" s="96">
        <f t="shared" si="77"/>
        <v>0</v>
      </c>
      <c r="DN19" s="96">
        <f t="shared" ref="DN19:DO19" si="133">SUM(DH19+DK19)</f>
        <v>0</v>
      </c>
      <c r="DO19" s="96">
        <f t="shared" si="133"/>
        <v>0</v>
      </c>
      <c r="DP19" s="97">
        <f t="shared" si="79"/>
        <v>0</v>
      </c>
      <c r="DQ19" s="151">
        <f>Juli!DW19</f>
        <v>0</v>
      </c>
      <c r="DR19" s="96">
        <f>Juli!DX19</f>
        <v>0</v>
      </c>
      <c r="DS19" s="96">
        <f t="shared" si="80"/>
        <v>0</v>
      </c>
      <c r="DT19" s="96"/>
      <c r="DU19" s="96"/>
      <c r="DV19" s="96">
        <f t="shared" si="81"/>
        <v>0</v>
      </c>
      <c r="DW19" s="96">
        <f t="shared" ref="DW19:DX19" si="134">SUM(DQ19+DT19)</f>
        <v>0</v>
      </c>
      <c r="DX19" s="96">
        <f t="shared" si="134"/>
        <v>0</v>
      </c>
      <c r="DY19" s="97">
        <f t="shared" si="83"/>
        <v>0</v>
      </c>
      <c r="DZ19" s="95">
        <f>Juli!EF19</f>
        <v>0</v>
      </c>
      <c r="EA19" s="96">
        <f>Juli!EG19</f>
        <v>0</v>
      </c>
      <c r="EB19" s="96">
        <f t="shared" si="84"/>
        <v>0</v>
      </c>
      <c r="EC19" s="96"/>
      <c r="ED19" s="96"/>
      <c r="EE19" s="96">
        <f t="shared" si="85"/>
        <v>0</v>
      </c>
      <c r="EF19" s="96">
        <f t="shared" ref="EF19:EG19" si="135">SUM(DZ19+EC19)</f>
        <v>0</v>
      </c>
      <c r="EG19" s="96">
        <f t="shared" si="135"/>
        <v>0</v>
      </c>
      <c r="EH19" s="97">
        <f t="shared" si="87"/>
        <v>0</v>
      </c>
      <c r="EI19" s="150">
        <f>Juli!EO19</f>
        <v>0</v>
      </c>
      <c r="EJ19" s="150">
        <f>Juli!EP19</f>
        <v>0</v>
      </c>
      <c r="EK19" s="96">
        <f t="shared" si="88"/>
        <v>0</v>
      </c>
      <c r="EL19" s="96"/>
      <c r="EM19" s="96"/>
      <c r="EN19" s="96">
        <f t="shared" si="89"/>
        <v>0</v>
      </c>
      <c r="EO19" s="96">
        <f t="shared" ref="EO19:EP19" si="136">SUM(EI19+EL19)</f>
        <v>0</v>
      </c>
      <c r="EP19" s="96">
        <f t="shared" si="136"/>
        <v>0</v>
      </c>
      <c r="EQ19" s="97">
        <f t="shared" si="91"/>
        <v>0</v>
      </c>
      <c r="ER19" s="156"/>
      <c r="ES19" s="171"/>
      <c r="ET19" s="171"/>
      <c r="EU19" s="171"/>
      <c r="EV19" s="171"/>
      <c r="EW19" s="171"/>
      <c r="EX19" s="171"/>
      <c r="EY19" s="171"/>
      <c r="EZ19" s="172"/>
    </row>
    <row r="20" spans="1:156" ht="16.5" customHeight="1">
      <c r="A20" s="277"/>
      <c r="B20" s="278"/>
      <c r="C20" s="247"/>
      <c r="D20" s="157">
        <f>Juli!J20</f>
        <v>0</v>
      </c>
      <c r="E20" s="158">
        <f>Juli!K20</f>
        <v>0</v>
      </c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60">
        <f>Juli!AB20</f>
        <v>0</v>
      </c>
      <c r="W20" s="160">
        <f>Juli!AC20</f>
        <v>0</v>
      </c>
      <c r="X20" s="159"/>
      <c r="Y20" s="159"/>
      <c r="Z20" s="159"/>
      <c r="AA20" s="159"/>
      <c r="AB20" s="159"/>
      <c r="AC20" s="159"/>
      <c r="AD20" s="159"/>
      <c r="AE20" s="160">
        <f>Juli!AK20</f>
        <v>0</v>
      </c>
      <c r="AF20" s="160">
        <f>Juli!AL20</f>
        <v>0</v>
      </c>
      <c r="AG20" s="159"/>
      <c r="AH20" s="159"/>
      <c r="AI20" s="159"/>
      <c r="AJ20" s="159"/>
      <c r="AK20" s="159"/>
      <c r="AL20" s="159"/>
      <c r="AM20" s="159"/>
      <c r="AN20" s="161">
        <f>Juli!AT20</f>
        <v>0</v>
      </c>
      <c r="AO20" s="162">
        <f>Juli!AU20</f>
        <v>0</v>
      </c>
      <c r="AP20" s="159"/>
      <c r="AQ20" s="159"/>
      <c r="AR20" s="159"/>
      <c r="AS20" s="159"/>
      <c r="AT20" s="159"/>
      <c r="AU20" s="159"/>
      <c r="AV20" s="159"/>
      <c r="AW20" s="160">
        <f>Juli!BC20</f>
        <v>0</v>
      </c>
      <c r="AX20" s="160">
        <f>Juli!BD20</f>
        <v>0</v>
      </c>
      <c r="AY20" s="159"/>
      <c r="AZ20" s="159"/>
      <c r="BA20" s="159"/>
      <c r="BB20" s="159"/>
      <c r="BC20" s="159"/>
      <c r="BD20" s="159"/>
      <c r="BE20" s="159"/>
      <c r="BF20" s="161">
        <f>Juli!BL20</f>
        <v>0</v>
      </c>
      <c r="BG20" s="162">
        <f>Juli!BM20</f>
        <v>0</v>
      </c>
      <c r="BH20" s="159"/>
      <c r="BI20" s="159"/>
      <c r="BJ20" s="159"/>
      <c r="BK20" s="159"/>
      <c r="BL20" s="159"/>
      <c r="BM20" s="159"/>
      <c r="BN20" s="159"/>
      <c r="BO20" s="160">
        <f>Juli!BU20</f>
        <v>0</v>
      </c>
      <c r="BP20" s="160">
        <f>Juli!BV20</f>
        <v>0</v>
      </c>
      <c r="BQ20" s="159"/>
      <c r="BR20" s="159"/>
      <c r="BS20" s="159"/>
      <c r="BT20" s="159"/>
      <c r="BU20" s="159"/>
      <c r="BV20" s="159"/>
      <c r="BW20" s="159"/>
      <c r="BX20" s="161">
        <f>Juli!CD20</f>
        <v>0</v>
      </c>
      <c r="BY20" s="162">
        <f>Juli!CE20</f>
        <v>0</v>
      </c>
      <c r="BZ20" s="159"/>
      <c r="CA20" s="159"/>
      <c r="CB20" s="159"/>
      <c r="CC20" s="159"/>
      <c r="CD20" s="159"/>
      <c r="CE20" s="159"/>
      <c r="CF20" s="159"/>
      <c r="CG20" s="160">
        <f>Juli!CM20</f>
        <v>0</v>
      </c>
      <c r="CH20" s="160">
        <f>Juli!CN20</f>
        <v>0</v>
      </c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60">
        <f>Juli!DE20</f>
        <v>0</v>
      </c>
      <c r="CZ20" s="160">
        <f>Juli!DF20</f>
        <v>0</v>
      </c>
      <c r="DA20" s="159"/>
      <c r="DB20" s="159"/>
      <c r="DC20" s="159"/>
      <c r="DD20" s="159"/>
      <c r="DE20" s="159"/>
      <c r="DF20" s="159"/>
      <c r="DG20" s="159"/>
      <c r="DH20" s="161">
        <f>Juli!DN20</f>
        <v>0</v>
      </c>
      <c r="DI20" s="162">
        <f>Juli!DO20</f>
        <v>0</v>
      </c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61">
        <f>Juli!EF20</f>
        <v>0</v>
      </c>
      <c r="EA20" s="162">
        <f>Juli!EG20</f>
        <v>0</v>
      </c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  <c r="ER20" s="159"/>
      <c r="ES20" s="159"/>
      <c r="ET20" s="159"/>
      <c r="EU20" s="159"/>
      <c r="EV20" s="159"/>
      <c r="EW20" s="159"/>
      <c r="EX20" s="159"/>
      <c r="EY20" s="159"/>
      <c r="EZ20" s="160"/>
    </row>
    <row r="21" spans="1:156" ht="14">
      <c r="A21" s="276" t="s">
        <v>41</v>
      </c>
      <c r="B21" s="256"/>
      <c r="C21" s="52" t="s">
        <v>42</v>
      </c>
      <c r="D21" s="150">
        <f>Juli!J21</f>
        <v>0</v>
      </c>
      <c r="E21" s="128">
        <f>Juli!K21</f>
        <v>0</v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51">
        <f>Juli!AB21</f>
        <v>0</v>
      </c>
      <c r="W21" s="151">
        <f>Juli!AC21</f>
        <v>0</v>
      </c>
      <c r="X21" s="119"/>
      <c r="Y21" s="119"/>
      <c r="Z21" s="119"/>
      <c r="AA21" s="119"/>
      <c r="AB21" s="119"/>
      <c r="AC21" s="119"/>
      <c r="AD21" s="119"/>
      <c r="AE21" s="151">
        <f>Juli!AK21</f>
        <v>0</v>
      </c>
      <c r="AF21" s="151">
        <f>Juli!AL21</f>
        <v>0</v>
      </c>
      <c r="AG21" s="119"/>
      <c r="AH21" s="119"/>
      <c r="AI21" s="119"/>
      <c r="AJ21" s="119"/>
      <c r="AK21" s="119"/>
      <c r="AL21" s="119"/>
      <c r="AM21" s="119"/>
      <c r="AN21" s="95">
        <f>Juli!AT21</f>
        <v>0</v>
      </c>
      <c r="AO21" s="96">
        <f>Juli!AU21</f>
        <v>0</v>
      </c>
      <c r="AP21" s="119"/>
      <c r="AQ21" s="119"/>
      <c r="AR21" s="119"/>
      <c r="AS21" s="119"/>
      <c r="AT21" s="119"/>
      <c r="AU21" s="119"/>
      <c r="AV21" s="119"/>
      <c r="AW21" s="151">
        <f>Juli!BC21</f>
        <v>0</v>
      </c>
      <c r="AX21" s="151">
        <f>Juli!BD21</f>
        <v>0</v>
      </c>
      <c r="AY21" s="119"/>
      <c r="AZ21" s="119"/>
      <c r="BA21" s="119"/>
      <c r="BB21" s="119"/>
      <c r="BC21" s="119"/>
      <c r="BD21" s="119"/>
      <c r="BE21" s="119"/>
      <c r="BF21" s="95">
        <f>Juli!BL21</f>
        <v>0</v>
      </c>
      <c r="BG21" s="96">
        <f>Juli!BM21</f>
        <v>0</v>
      </c>
      <c r="BH21" s="119"/>
      <c r="BI21" s="119"/>
      <c r="BJ21" s="119"/>
      <c r="BK21" s="119"/>
      <c r="BL21" s="119"/>
      <c r="BM21" s="119"/>
      <c r="BN21" s="119"/>
      <c r="BO21" s="151">
        <f>Juli!BU21</f>
        <v>0</v>
      </c>
      <c r="BP21" s="151">
        <f>Juli!BV21</f>
        <v>0</v>
      </c>
      <c r="BQ21" s="119"/>
      <c r="BR21" s="119"/>
      <c r="BS21" s="119"/>
      <c r="BT21" s="119"/>
      <c r="BU21" s="119"/>
      <c r="BV21" s="119"/>
      <c r="BW21" s="119"/>
      <c r="BX21" s="95">
        <f>Juli!CD21</f>
        <v>0</v>
      </c>
      <c r="BY21" s="96">
        <f>Juli!CE21</f>
        <v>0</v>
      </c>
      <c r="BZ21" s="119"/>
      <c r="CA21" s="119"/>
      <c r="CB21" s="119"/>
      <c r="CC21" s="119"/>
      <c r="CD21" s="119"/>
      <c r="CE21" s="119"/>
      <c r="CF21" s="119"/>
      <c r="CG21" s="151">
        <f>Juli!CM21</f>
        <v>0</v>
      </c>
      <c r="CH21" s="151">
        <f>Juli!CN21</f>
        <v>0</v>
      </c>
      <c r="CI21" s="119"/>
      <c r="CJ21" s="119"/>
      <c r="CK21" s="119"/>
      <c r="CL21" s="119"/>
      <c r="CM21" s="119"/>
      <c r="CN21" s="119"/>
      <c r="CO21" s="119"/>
      <c r="CP21" s="119"/>
      <c r="CQ21" s="119"/>
      <c r="CR21" s="108"/>
      <c r="CS21" s="108"/>
      <c r="CT21" s="108"/>
      <c r="CU21" s="108"/>
      <c r="CV21" s="108"/>
      <c r="CW21" s="108"/>
      <c r="CX21" s="108"/>
      <c r="CY21" s="151">
        <f>Juli!DE21</f>
        <v>0</v>
      </c>
      <c r="CZ21" s="151">
        <f>Juli!DF21</f>
        <v>0</v>
      </c>
      <c r="DA21" s="119"/>
      <c r="DB21" s="119"/>
      <c r="DC21" s="119"/>
      <c r="DD21" s="119"/>
      <c r="DE21" s="119"/>
      <c r="DF21" s="119"/>
      <c r="DG21" s="119"/>
      <c r="DH21" s="95">
        <f>Juli!DN21</f>
        <v>0</v>
      </c>
      <c r="DI21" s="96">
        <f>Juli!DO21</f>
        <v>0</v>
      </c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95">
        <f>Juli!EF21</f>
        <v>0</v>
      </c>
      <c r="EA21" s="96">
        <f>Juli!EG21</f>
        <v>0</v>
      </c>
      <c r="EB21" s="119"/>
      <c r="EC21" s="119"/>
      <c r="ED21" s="119"/>
      <c r="EE21" s="119"/>
      <c r="EF21" s="119"/>
      <c r="EG21" s="119"/>
      <c r="EH21" s="119"/>
      <c r="EI21" s="150">
        <f>Juli!EO21</f>
        <v>0</v>
      </c>
      <c r="EJ21" s="150">
        <f>Juli!EP21</f>
        <v>0</v>
      </c>
      <c r="EK21" s="119"/>
      <c r="EL21" s="119"/>
      <c r="EM21" s="119"/>
      <c r="EN21" s="119"/>
      <c r="EO21" s="119"/>
      <c r="EP21" s="119"/>
      <c r="EQ21" s="119"/>
      <c r="ER21" s="119"/>
      <c r="ES21" s="119"/>
      <c r="ET21" s="119"/>
      <c r="EU21" s="119"/>
      <c r="EV21" s="119"/>
      <c r="EW21" s="119"/>
      <c r="EX21" s="119"/>
      <c r="EY21" s="119"/>
      <c r="EZ21" s="151"/>
    </row>
    <row r="22" spans="1:156" ht="14">
      <c r="A22" s="58"/>
      <c r="B22" s="59">
        <v>1</v>
      </c>
      <c r="C22" s="57" t="s">
        <v>43</v>
      </c>
      <c r="D22" s="150">
        <f>Juli!J22</f>
        <v>234</v>
      </c>
      <c r="E22" s="128">
        <f>Juli!K22</f>
        <v>1068</v>
      </c>
      <c r="F22" s="96">
        <f t="shared" ref="F22:F32" si="137">SUM(D22:E22)</f>
        <v>1302</v>
      </c>
      <c r="G22" s="128">
        <v>39</v>
      </c>
      <c r="H22" s="128">
        <v>208</v>
      </c>
      <c r="I22" s="96">
        <f t="shared" ref="I22:I32" si="138">SUM(G22:H22)</f>
        <v>247</v>
      </c>
      <c r="J22" s="96">
        <f t="shared" ref="J22:K22" si="139">SUM(D22+G22)</f>
        <v>273</v>
      </c>
      <c r="K22" s="96">
        <f t="shared" si="139"/>
        <v>1276</v>
      </c>
      <c r="L22" s="97">
        <f t="shared" ref="L22:L32" si="140">SUM(J22:K22)</f>
        <v>1549</v>
      </c>
      <c r="M22" s="153">
        <v>113</v>
      </c>
      <c r="N22" s="128">
        <v>641</v>
      </c>
      <c r="O22" s="96">
        <f t="shared" ref="O22:O32" si="141">SUM(M22:N22)</f>
        <v>754</v>
      </c>
      <c r="P22" s="128">
        <v>24</v>
      </c>
      <c r="Q22" s="128">
        <v>114</v>
      </c>
      <c r="R22" s="96">
        <f t="shared" ref="R22:R32" si="142">SUM(P22:Q22)</f>
        <v>138</v>
      </c>
      <c r="S22" s="96">
        <f t="shared" ref="S22:T22" si="143">SUM(M22+P22)</f>
        <v>137</v>
      </c>
      <c r="T22" s="96">
        <f t="shared" si="143"/>
        <v>755</v>
      </c>
      <c r="U22" s="97">
        <f t="shared" ref="U22:U32" si="144">SUM(S22:T22)</f>
        <v>892</v>
      </c>
      <c r="V22" s="153">
        <v>285</v>
      </c>
      <c r="W22" s="153">
        <v>984</v>
      </c>
      <c r="X22" s="96">
        <f t="shared" ref="X22:X32" si="145">SUM(V22:W22)</f>
        <v>1269</v>
      </c>
      <c r="Y22" s="128">
        <v>41</v>
      </c>
      <c r="Z22" s="128">
        <v>160</v>
      </c>
      <c r="AA22" s="96">
        <f t="shared" ref="AA22:AA32" si="146">SUM(Y22:Z22)</f>
        <v>201</v>
      </c>
      <c r="AB22" s="96">
        <f t="shared" ref="AB22:AC22" si="147">SUM(V22+Y22)</f>
        <v>326</v>
      </c>
      <c r="AC22" s="96">
        <f t="shared" si="147"/>
        <v>1144</v>
      </c>
      <c r="AD22" s="97">
        <f t="shared" ref="AD22:AD32" si="148">SUM(AB22:AC22)</f>
        <v>1470</v>
      </c>
      <c r="AE22" s="151">
        <f>Juli!AK22</f>
        <v>316</v>
      </c>
      <c r="AF22" s="151">
        <f>Juli!AL22</f>
        <v>874</v>
      </c>
      <c r="AG22" s="96">
        <f t="shared" ref="AG22:AG32" si="149">SUM(AE22:AF22)</f>
        <v>1190</v>
      </c>
      <c r="AH22" s="128">
        <v>53</v>
      </c>
      <c r="AI22" s="128">
        <v>155</v>
      </c>
      <c r="AJ22" s="96">
        <f t="shared" ref="AJ22:AJ32" si="150">SUM(AH22:AI22)</f>
        <v>208</v>
      </c>
      <c r="AK22" s="96">
        <f t="shared" ref="AK22:AL22" si="151">SUM(AE22+AH22)</f>
        <v>369</v>
      </c>
      <c r="AL22" s="96">
        <f t="shared" si="151"/>
        <v>1029</v>
      </c>
      <c r="AM22" s="97">
        <f t="shared" ref="AM22:AM32" si="152">SUM(AK22:AL22)</f>
        <v>1398</v>
      </c>
      <c r="AN22" s="95">
        <f>Juli!AT22</f>
        <v>391</v>
      </c>
      <c r="AO22" s="96">
        <f>Juli!AU22</f>
        <v>1499</v>
      </c>
      <c r="AP22" s="96">
        <f t="shared" ref="AP22:AP32" si="153">SUM(AN22:AO22)</f>
        <v>1890</v>
      </c>
      <c r="AQ22" s="128">
        <v>70</v>
      </c>
      <c r="AR22" s="128">
        <v>263</v>
      </c>
      <c r="AS22" s="96">
        <f t="shared" ref="AS22:AS32" si="154">SUM(AQ22:AR22)</f>
        <v>333</v>
      </c>
      <c r="AT22" s="96">
        <f t="shared" ref="AT22:AU22" si="155">SUM(AN22+AQ22)</f>
        <v>461</v>
      </c>
      <c r="AU22" s="96">
        <f t="shared" si="155"/>
        <v>1762</v>
      </c>
      <c r="AV22" s="97">
        <f t="shared" ref="AV22:AV32" si="156">SUM(AT22:AU22)</f>
        <v>2223</v>
      </c>
      <c r="AW22" s="151">
        <f>Juli!BC22</f>
        <v>634</v>
      </c>
      <c r="AX22" s="151">
        <f>Juli!BD22</f>
        <v>1772</v>
      </c>
      <c r="AY22" s="96">
        <f t="shared" ref="AY22:AY32" si="157">SUM(AW22:AX22)</f>
        <v>2406</v>
      </c>
      <c r="AZ22" s="128">
        <v>128</v>
      </c>
      <c r="BA22" s="128">
        <v>299</v>
      </c>
      <c r="BB22" s="96">
        <f t="shared" ref="BB22:BB32" si="158">SUM(AZ22:BA22)</f>
        <v>427</v>
      </c>
      <c r="BC22" s="96">
        <f t="shared" ref="BC22:BD22" si="159">SUM(AW22+AZ22)</f>
        <v>762</v>
      </c>
      <c r="BD22" s="96">
        <f t="shared" si="159"/>
        <v>2071</v>
      </c>
      <c r="BE22" s="97">
        <f t="shared" ref="BE22:BE32" si="160">SUM(BC22:BD22)</f>
        <v>2833</v>
      </c>
      <c r="BF22" s="95">
        <f>Juli!BL22</f>
        <v>96</v>
      </c>
      <c r="BG22" s="96">
        <f>Juli!BM22</f>
        <v>553</v>
      </c>
      <c r="BH22" s="96">
        <f t="shared" ref="BH22:BH32" si="161">SUM(BF22:BG22)</f>
        <v>649</v>
      </c>
      <c r="BI22" s="128">
        <v>19</v>
      </c>
      <c r="BJ22" s="128">
        <v>87</v>
      </c>
      <c r="BK22" s="96">
        <f t="shared" ref="BK22:BK32" si="162">SUM(BI22:BJ22)</f>
        <v>106</v>
      </c>
      <c r="BL22" s="96">
        <f t="shared" ref="BL22:BM22" si="163">SUM(BF22+BI22)</f>
        <v>115</v>
      </c>
      <c r="BM22" s="96">
        <f t="shared" si="163"/>
        <v>640</v>
      </c>
      <c r="BN22" s="97">
        <f t="shared" ref="BN22:BN32" si="164">SUM(BL22:BM22)</f>
        <v>755</v>
      </c>
      <c r="BO22" s="151">
        <f>Juli!BU22</f>
        <v>141</v>
      </c>
      <c r="BP22" s="151">
        <f>Juli!BV22</f>
        <v>365</v>
      </c>
      <c r="BQ22" s="96">
        <f t="shared" ref="BQ22:BQ32" si="165">SUM(BO22:BP22)</f>
        <v>506</v>
      </c>
      <c r="BR22" s="96"/>
      <c r="BS22" s="96"/>
      <c r="BT22" s="96">
        <f t="shared" ref="BT22:BT32" si="166">SUM(BR22:BS22)</f>
        <v>0</v>
      </c>
      <c r="BU22" s="96">
        <f t="shared" ref="BU22:BV22" si="167">SUM(BO22+BR22)</f>
        <v>141</v>
      </c>
      <c r="BV22" s="96">
        <f t="shared" si="167"/>
        <v>365</v>
      </c>
      <c r="BW22" s="97">
        <f t="shared" ref="BW22:BW32" si="168">SUM(BU22:BV22)</f>
        <v>506</v>
      </c>
      <c r="BX22" s="95">
        <f>Juli!CD22</f>
        <v>151</v>
      </c>
      <c r="BY22" s="96">
        <f>Juli!CE22</f>
        <v>452</v>
      </c>
      <c r="BZ22" s="96">
        <f t="shared" ref="BZ22:BZ32" si="169">SUM(BX22:BY22)</f>
        <v>603</v>
      </c>
      <c r="CA22" s="128">
        <v>29</v>
      </c>
      <c r="CB22" s="128">
        <v>85</v>
      </c>
      <c r="CC22" s="96">
        <f t="shared" ref="CC22:CC32" si="170">SUM(CA22:CB22)</f>
        <v>114</v>
      </c>
      <c r="CD22" s="96">
        <f t="shared" ref="CD22:CE22" si="171">SUM(BX22+CA22)</f>
        <v>180</v>
      </c>
      <c r="CE22" s="96">
        <f t="shared" si="171"/>
        <v>537</v>
      </c>
      <c r="CF22" s="97">
        <f t="shared" ref="CF22:CF32" si="172">SUM(CD22:CE22)</f>
        <v>717</v>
      </c>
      <c r="CG22" s="151">
        <f>Juli!CM22</f>
        <v>249</v>
      </c>
      <c r="CH22" s="151">
        <f>Juli!CN22</f>
        <v>867</v>
      </c>
      <c r="CI22" s="96">
        <f t="shared" ref="CI22:CI32" si="173">SUM(CG22:CH22)</f>
        <v>1116</v>
      </c>
      <c r="CJ22" s="128">
        <v>20</v>
      </c>
      <c r="CK22" s="128">
        <v>113</v>
      </c>
      <c r="CL22" s="96">
        <f t="shared" ref="CL22:CL32" si="174">SUM(CJ22:CK22)</f>
        <v>133</v>
      </c>
      <c r="CM22" s="96">
        <f t="shared" ref="CM22:CN22" si="175">SUM(CG22+CJ22)</f>
        <v>269</v>
      </c>
      <c r="CN22" s="96">
        <f t="shared" si="175"/>
        <v>980</v>
      </c>
      <c r="CO22" s="97">
        <f t="shared" ref="CO22:CO32" si="176">SUM(CM22:CN22)</f>
        <v>1249</v>
      </c>
      <c r="CP22" s="31">
        <f ca="1">IFERROR(__xludf.DUMMYFUNCTION("""COMPUTED_VALUE"""),441)</f>
        <v>441</v>
      </c>
      <c r="CQ22" s="32">
        <f ca="1">IFERROR(__xludf.DUMMYFUNCTION("""COMPUTED_VALUE"""),1428)</f>
        <v>1428</v>
      </c>
      <c r="CR22" s="32">
        <f ca="1">IFERROR(__xludf.DUMMYFUNCTION("""COMPUTED_VALUE"""),1869)</f>
        <v>1869</v>
      </c>
      <c r="CS22" s="33">
        <f ca="1">IFERROR(__xludf.DUMMYFUNCTION("""COMPUTED_VALUE"""),80)</f>
        <v>80</v>
      </c>
      <c r="CT22" s="33">
        <f ca="1">IFERROR(__xludf.DUMMYFUNCTION("""COMPUTED_VALUE"""),263)</f>
        <v>263</v>
      </c>
      <c r="CU22" s="33">
        <f ca="1">IFERROR(__xludf.DUMMYFUNCTION("""COMPUTED_VALUE"""),343)</f>
        <v>343</v>
      </c>
      <c r="CV22" s="32">
        <f ca="1">IFERROR(__xludf.DUMMYFUNCTION("""COMPUTED_VALUE"""),521)</f>
        <v>521</v>
      </c>
      <c r="CW22" s="32">
        <f ca="1">IFERROR(__xludf.DUMMYFUNCTION("""COMPUTED_VALUE"""),1691)</f>
        <v>1691</v>
      </c>
      <c r="CX22" s="34">
        <f ca="1">IFERROR(__xludf.DUMMYFUNCTION("""COMPUTED_VALUE"""),2212)</f>
        <v>2212</v>
      </c>
      <c r="CY22" s="151">
        <f>Juli!DE22</f>
        <v>200</v>
      </c>
      <c r="CZ22" s="151">
        <f>Juli!DF22</f>
        <v>772</v>
      </c>
      <c r="DA22" s="96">
        <f t="shared" ref="DA22:DA32" si="177">SUM(CY22:CZ22)</f>
        <v>972</v>
      </c>
      <c r="DB22" s="128">
        <v>35</v>
      </c>
      <c r="DC22" s="128">
        <v>144</v>
      </c>
      <c r="DD22" s="96">
        <f t="shared" ref="DD22:DD32" si="178">SUM(DB22:DC22)</f>
        <v>179</v>
      </c>
      <c r="DE22" s="96">
        <f t="shared" ref="DE22:DF22" si="179">SUM(CY22+DB22)</f>
        <v>235</v>
      </c>
      <c r="DF22" s="96">
        <f t="shared" si="179"/>
        <v>916</v>
      </c>
      <c r="DG22" s="97">
        <f t="shared" ref="DG22:DG32" si="180">SUM(DE22:DF22)</f>
        <v>1151</v>
      </c>
      <c r="DH22" s="95">
        <f>Juli!DN22</f>
        <v>442</v>
      </c>
      <c r="DI22" s="96">
        <f>Juli!DO22</f>
        <v>1552</v>
      </c>
      <c r="DJ22" s="96">
        <f t="shared" ref="DJ22:DJ32" si="181">SUM(DH22:DI22)</f>
        <v>1994</v>
      </c>
      <c r="DK22" s="167">
        <v>65</v>
      </c>
      <c r="DL22" s="168">
        <v>270</v>
      </c>
      <c r="DM22" s="96">
        <f t="shared" ref="DM22:DM32" si="182">SUM(DK22:DL22)</f>
        <v>335</v>
      </c>
      <c r="DN22" s="96">
        <f t="shared" ref="DN22:DO22" si="183">SUM(DH22+DK22)</f>
        <v>507</v>
      </c>
      <c r="DO22" s="96">
        <f t="shared" si="183"/>
        <v>1822</v>
      </c>
      <c r="DP22" s="97">
        <f t="shared" ref="DP22:DP32" si="184">SUM(DN22:DO22)</f>
        <v>2329</v>
      </c>
      <c r="DQ22" s="151">
        <f>Juli!DW22</f>
        <v>675</v>
      </c>
      <c r="DR22" s="96">
        <f>Juli!DW22</f>
        <v>675</v>
      </c>
      <c r="DS22" s="96">
        <f t="shared" ref="DS22:DS32" si="185">SUM(DQ22:DR22)</f>
        <v>1350</v>
      </c>
      <c r="DT22" s="48">
        <v>90</v>
      </c>
      <c r="DU22" s="46">
        <v>301</v>
      </c>
      <c r="DV22" s="96">
        <f t="shared" ref="DV22:DV32" si="186">SUM(DT22:DU22)</f>
        <v>391</v>
      </c>
      <c r="DW22" s="96">
        <f t="shared" ref="DW22:DW32" si="187">SUM(DQ22+DT22)</f>
        <v>765</v>
      </c>
      <c r="DX22" s="128">
        <v>1928</v>
      </c>
      <c r="DY22" s="97">
        <f t="shared" ref="DY22:DY32" si="188">SUM(DW22:DX22)</f>
        <v>2693</v>
      </c>
      <c r="DZ22" s="95">
        <f>Juli!EF22</f>
        <v>381</v>
      </c>
      <c r="EA22" s="96">
        <f>Juli!EG22</f>
        <v>1237</v>
      </c>
      <c r="EB22" s="96">
        <f t="shared" ref="EB22:EB32" si="189">SUM(DZ22:EA22)</f>
        <v>1618</v>
      </c>
      <c r="EC22" s="128">
        <v>40</v>
      </c>
      <c r="ED22" s="128">
        <v>187</v>
      </c>
      <c r="EE22" s="96">
        <f t="shared" ref="EE22:EE32" si="190">SUM(EC22:ED22)</f>
        <v>227</v>
      </c>
      <c r="EF22" s="96">
        <f t="shared" ref="EF22:EG22" si="191">SUM(DZ22+EC22)</f>
        <v>421</v>
      </c>
      <c r="EG22" s="96">
        <f t="shared" si="191"/>
        <v>1424</v>
      </c>
      <c r="EH22" s="97">
        <f t="shared" ref="EH22:EH32" si="192">SUM(EF22:EG22)</f>
        <v>1845</v>
      </c>
      <c r="EI22" s="150">
        <f>Juli!EO22</f>
        <v>210</v>
      </c>
      <c r="EJ22" s="150">
        <f>Juli!EP22</f>
        <v>515</v>
      </c>
      <c r="EK22" s="96">
        <f t="shared" ref="EK22:EK32" si="193">SUM(EI22:EJ22)</f>
        <v>725</v>
      </c>
      <c r="EL22" s="128">
        <v>39</v>
      </c>
      <c r="EM22" s="128">
        <v>111</v>
      </c>
      <c r="EN22" s="96">
        <f t="shared" ref="EN22:EN32" si="194">SUM(EL22:EM22)</f>
        <v>150</v>
      </c>
      <c r="EO22" s="96">
        <f t="shared" ref="EO22:EP22" si="195">SUM(EI22+EL22)</f>
        <v>249</v>
      </c>
      <c r="EP22" s="96">
        <f t="shared" si="195"/>
        <v>626</v>
      </c>
      <c r="EQ22" s="97">
        <f t="shared" ref="EQ22:EQ32" si="196">SUM(EO22:EP22)</f>
        <v>875</v>
      </c>
      <c r="ER22" s="151"/>
      <c r="ES22" s="96"/>
      <c r="ET22" s="96"/>
      <c r="EU22" s="96"/>
      <c r="EV22" s="96"/>
      <c r="EW22" s="96"/>
      <c r="EX22" s="96"/>
      <c r="EY22" s="96"/>
      <c r="EZ22" s="152"/>
    </row>
    <row r="23" spans="1:156" ht="14">
      <c r="A23" s="58"/>
      <c r="B23" s="59">
        <v>2</v>
      </c>
      <c r="C23" s="57" t="s">
        <v>44</v>
      </c>
      <c r="D23" s="150">
        <f>Juli!J23</f>
        <v>56</v>
      </c>
      <c r="E23" s="128">
        <f>Juli!K23</f>
        <v>153</v>
      </c>
      <c r="F23" s="96">
        <f t="shared" si="137"/>
        <v>209</v>
      </c>
      <c r="G23" s="128">
        <v>6</v>
      </c>
      <c r="H23" s="128">
        <v>34</v>
      </c>
      <c r="I23" s="96">
        <f t="shared" si="138"/>
        <v>40</v>
      </c>
      <c r="J23" s="96">
        <f t="shared" ref="J23:K23" si="197">SUM(D23+G23)</f>
        <v>62</v>
      </c>
      <c r="K23" s="96">
        <f t="shared" si="197"/>
        <v>187</v>
      </c>
      <c r="L23" s="97">
        <f t="shared" si="140"/>
        <v>249</v>
      </c>
      <c r="M23" s="153">
        <v>63</v>
      </c>
      <c r="N23" s="128">
        <v>156</v>
      </c>
      <c r="O23" s="96">
        <f t="shared" si="141"/>
        <v>219</v>
      </c>
      <c r="P23" s="128">
        <v>14</v>
      </c>
      <c r="Q23" s="128">
        <v>15</v>
      </c>
      <c r="R23" s="96">
        <f t="shared" si="142"/>
        <v>29</v>
      </c>
      <c r="S23" s="96">
        <f t="shared" ref="S23:T23" si="198">SUM(M23+P23)</f>
        <v>77</v>
      </c>
      <c r="T23" s="96">
        <f t="shared" si="198"/>
        <v>171</v>
      </c>
      <c r="U23" s="97">
        <f t="shared" si="144"/>
        <v>248</v>
      </c>
      <c r="V23" s="153">
        <v>146</v>
      </c>
      <c r="W23" s="153">
        <v>370</v>
      </c>
      <c r="X23" s="96">
        <f t="shared" si="145"/>
        <v>516</v>
      </c>
      <c r="Y23" s="128">
        <v>17</v>
      </c>
      <c r="Z23" s="128">
        <v>50</v>
      </c>
      <c r="AA23" s="96">
        <f t="shared" si="146"/>
        <v>67</v>
      </c>
      <c r="AB23" s="96">
        <f t="shared" ref="AB23:AC23" si="199">SUM(V23+Y23)</f>
        <v>163</v>
      </c>
      <c r="AC23" s="96">
        <f t="shared" si="199"/>
        <v>420</v>
      </c>
      <c r="AD23" s="97">
        <f t="shared" si="148"/>
        <v>583</v>
      </c>
      <c r="AE23" s="151">
        <f>Juli!AK23</f>
        <v>151</v>
      </c>
      <c r="AF23" s="151">
        <f>Juli!AL23</f>
        <v>503</v>
      </c>
      <c r="AG23" s="96">
        <f t="shared" si="149"/>
        <v>654</v>
      </c>
      <c r="AH23" s="128">
        <v>29</v>
      </c>
      <c r="AI23" s="128">
        <v>95</v>
      </c>
      <c r="AJ23" s="96">
        <f t="shared" si="150"/>
        <v>124</v>
      </c>
      <c r="AK23" s="96">
        <f t="shared" ref="AK23:AL23" si="200">SUM(AE23+AH23)</f>
        <v>180</v>
      </c>
      <c r="AL23" s="96">
        <f t="shared" si="200"/>
        <v>598</v>
      </c>
      <c r="AM23" s="97">
        <f t="shared" si="152"/>
        <v>778</v>
      </c>
      <c r="AN23" s="95">
        <f>Juli!AT23</f>
        <v>181</v>
      </c>
      <c r="AO23" s="96">
        <f>Juli!AU23</f>
        <v>512</v>
      </c>
      <c r="AP23" s="96">
        <f t="shared" si="153"/>
        <v>693</v>
      </c>
      <c r="AQ23" s="128">
        <v>31</v>
      </c>
      <c r="AR23" s="128">
        <v>89</v>
      </c>
      <c r="AS23" s="96">
        <f t="shared" si="154"/>
        <v>120</v>
      </c>
      <c r="AT23" s="96">
        <f t="shared" ref="AT23:AU23" si="201">SUM(AN23+AQ23)</f>
        <v>212</v>
      </c>
      <c r="AU23" s="96">
        <f t="shared" si="201"/>
        <v>601</v>
      </c>
      <c r="AV23" s="97">
        <f t="shared" si="156"/>
        <v>813</v>
      </c>
      <c r="AW23" s="151">
        <f>Juli!BC23</f>
        <v>366</v>
      </c>
      <c r="AX23" s="151">
        <f>Juli!BD23</f>
        <v>830</v>
      </c>
      <c r="AY23" s="96">
        <f t="shared" si="157"/>
        <v>1196</v>
      </c>
      <c r="AZ23" s="128">
        <v>78</v>
      </c>
      <c r="BA23" s="128">
        <v>130</v>
      </c>
      <c r="BB23" s="96">
        <f t="shared" si="158"/>
        <v>208</v>
      </c>
      <c r="BC23" s="96">
        <f t="shared" ref="BC23:BD23" si="202">SUM(AW23+AZ23)</f>
        <v>444</v>
      </c>
      <c r="BD23" s="96">
        <f t="shared" si="202"/>
        <v>960</v>
      </c>
      <c r="BE23" s="97">
        <f t="shared" si="160"/>
        <v>1404</v>
      </c>
      <c r="BF23" s="95">
        <f>Juli!BL23</f>
        <v>26</v>
      </c>
      <c r="BG23" s="96">
        <f>Juli!BM23</f>
        <v>139</v>
      </c>
      <c r="BH23" s="96">
        <f t="shared" si="161"/>
        <v>165</v>
      </c>
      <c r="BI23" s="128">
        <v>2</v>
      </c>
      <c r="BJ23" s="128">
        <v>3</v>
      </c>
      <c r="BK23" s="96">
        <f t="shared" si="162"/>
        <v>5</v>
      </c>
      <c r="BL23" s="96">
        <f t="shared" ref="BL23:BM23" si="203">SUM(BF23+BI23)</f>
        <v>28</v>
      </c>
      <c r="BM23" s="96">
        <f t="shared" si="203"/>
        <v>142</v>
      </c>
      <c r="BN23" s="97">
        <f t="shared" si="164"/>
        <v>170</v>
      </c>
      <c r="BO23" s="151">
        <f>Juli!BU23</f>
        <v>51</v>
      </c>
      <c r="BP23" s="151">
        <f>Juli!BV23</f>
        <v>109</v>
      </c>
      <c r="BQ23" s="96">
        <f t="shared" si="165"/>
        <v>160</v>
      </c>
      <c r="BR23" s="96"/>
      <c r="BS23" s="96"/>
      <c r="BT23" s="96">
        <f t="shared" si="166"/>
        <v>0</v>
      </c>
      <c r="BU23" s="96">
        <f t="shared" ref="BU23:BV23" si="204">SUM(BO23+BR23)</f>
        <v>51</v>
      </c>
      <c r="BV23" s="96">
        <f t="shared" si="204"/>
        <v>109</v>
      </c>
      <c r="BW23" s="97">
        <f t="shared" si="168"/>
        <v>160</v>
      </c>
      <c r="BX23" s="95">
        <f>Juli!CD23</f>
        <v>134</v>
      </c>
      <c r="BY23" s="96">
        <f>Juli!CE23</f>
        <v>336</v>
      </c>
      <c r="BZ23" s="96">
        <f t="shared" si="169"/>
        <v>470</v>
      </c>
      <c r="CA23" s="128">
        <v>26</v>
      </c>
      <c r="CB23" s="128">
        <v>70</v>
      </c>
      <c r="CC23" s="96">
        <f t="shared" si="170"/>
        <v>96</v>
      </c>
      <c r="CD23" s="96">
        <f t="shared" ref="CD23:CE23" si="205">SUM(BX23+CA23)</f>
        <v>160</v>
      </c>
      <c r="CE23" s="96">
        <f t="shared" si="205"/>
        <v>406</v>
      </c>
      <c r="CF23" s="97">
        <f t="shared" si="172"/>
        <v>566</v>
      </c>
      <c r="CG23" s="151">
        <f>Juli!CM23</f>
        <v>187</v>
      </c>
      <c r="CH23" s="151">
        <f>Juli!CN23</f>
        <v>654</v>
      </c>
      <c r="CI23" s="96">
        <f t="shared" si="173"/>
        <v>841</v>
      </c>
      <c r="CJ23" s="128">
        <v>17</v>
      </c>
      <c r="CK23" s="128">
        <v>40</v>
      </c>
      <c r="CL23" s="96">
        <f t="shared" si="174"/>
        <v>57</v>
      </c>
      <c r="CM23" s="96">
        <f t="shared" ref="CM23:CN23" si="206">SUM(CG23+CJ23)</f>
        <v>204</v>
      </c>
      <c r="CN23" s="96">
        <f t="shared" si="206"/>
        <v>694</v>
      </c>
      <c r="CO23" s="97">
        <f t="shared" si="176"/>
        <v>898</v>
      </c>
      <c r="CP23" s="31">
        <f ca="1">IFERROR(__xludf.DUMMYFUNCTION("""COMPUTED_VALUE"""),121)</f>
        <v>121</v>
      </c>
      <c r="CQ23" s="32">
        <f ca="1">IFERROR(__xludf.DUMMYFUNCTION("""COMPUTED_VALUE"""),277)</f>
        <v>277</v>
      </c>
      <c r="CR23" s="32">
        <f ca="1">IFERROR(__xludf.DUMMYFUNCTION("""COMPUTED_VALUE"""),398)</f>
        <v>398</v>
      </c>
      <c r="CS23" s="33">
        <f ca="1">IFERROR(__xludf.DUMMYFUNCTION("""COMPUTED_VALUE"""),22)</f>
        <v>22</v>
      </c>
      <c r="CT23" s="33">
        <f ca="1">IFERROR(__xludf.DUMMYFUNCTION("""COMPUTED_VALUE"""),64)</f>
        <v>64</v>
      </c>
      <c r="CU23" s="33">
        <f ca="1">IFERROR(__xludf.DUMMYFUNCTION("""COMPUTED_VALUE"""),86)</f>
        <v>86</v>
      </c>
      <c r="CV23" s="32">
        <f ca="1">IFERROR(__xludf.DUMMYFUNCTION("""COMPUTED_VALUE"""),143)</f>
        <v>143</v>
      </c>
      <c r="CW23" s="32">
        <f ca="1">IFERROR(__xludf.DUMMYFUNCTION("""COMPUTED_VALUE"""),341)</f>
        <v>341</v>
      </c>
      <c r="CX23" s="34">
        <f ca="1">IFERROR(__xludf.DUMMYFUNCTION("""COMPUTED_VALUE"""),484)</f>
        <v>484</v>
      </c>
      <c r="CY23" s="151">
        <f>Juli!DE23</f>
        <v>40</v>
      </c>
      <c r="CZ23" s="151">
        <f>Juli!DF23</f>
        <v>118</v>
      </c>
      <c r="DA23" s="96">
        <f t="shared" si="177"/>
        <v>158</v>
      </c>
      <c r="DB23" s="128">
        <v>12</v>
      </c>
      <c r="DC23" s="128">
        <v>26</v>
      </c>
      <c r="DD23" s="96">
        <f t="shared" si="178"/>
        <v>38</v>
      </c>
      <c r="DE23" s="96">
        <f t="shared" ref="DE23:DF23" si="207">SUM(CY23+DB23)</f>
        <v>52</v>
      </c>
      <c r="DF23" s="96">
        <f t="shared" si="207"/>
        <v>144</v>
      </c>
      <c r="DG23" s="97">
        <f t="shared" si="180"/>
        <v>196</v>
      </c>
      <c r="DH23" s="95">
        <f>Juli!DN23</f>
        <v>217</v>
      </c>
      <c r="DI23" s="96">
        <f>Juli!DO23</f>
        <v>572</v>
      </c>
      <c r="DJ23" s="96">
        <f t="shared" si="181"/>
        <v>789</v>
      </c>
      <c r="DK23" s="170">
        <v>33</v>
      </c>
      <c r="DL23" s="169">
        <v>70</v>
      </c>
      <c r="DM23" s="96">
        <f t="shared" si="182"/>
        <v>103</v>
      </c>
      <c r="DN23" s="96">
        <f t="shared" ref="DN23:DO23" si="208">SUM(DH23+DK23)</f>
        <v>250</v>
      </c>
      <c r="DO23" s="96">
        <f t="shared" si="208"/>
        <v>642</v>
      </c>
      <c r="DP23" s="97">
        <f t="shared" si="184"/>
        <v>892</v>
      </c>
      <c r="DQ23" s="151">
        <f>Juli!DW23</f>
        <v>190</v>
      </c>
      <c r="DR23" s="96">
        <f>Juli!DW23</f>
        <v>190</v>
      </c>
      <c r="DS23" s="96">
        <f t="shared" si="185"/>
        <v>380</v>
      </c>
      <c r="DT23" s="68">
        <v>56</v>
      </c>
      <c r="DU23" s="59">
        <v>176</v>
      </c>
      <c r="DV23" s="96">
        <f t="shared" si="186"/>
        <v>232</v>
      </c>
      <c r="DW23" s="96">
        <f t="shared" si="187"/>
        <v>246</v>
      </c>
      <c r="DX23" s="128">
        <v>681</v>
      </c>
      <c r="DY23" s="97">
        <f t="shared" si="188"/>
        <v>927</v>
      </c>
      <c r="DZ23" s="95">
        <f>Juli!EF23</f>
        <v>148</v>
      </c>
      <c r="EA23" s="96">
        <f>Juli!EG23</f>
        <v>367</v>
      </c>
      <c r="EB23" s="96">
        <f t="shared" si="189"/>
        <v>515</v>
      </c>
      <c r="EC23" s="128">
        <v>21</v>
      </c>
      <c r="ED23" s="128">
        <v>34</v>
      </c>
      <c r="EE23" s="96">
        <f t="shared" si="190"/>
        <v>55</v>
      </c>
      <c r="EF23" s="96">
        <f t="shared" ref="EF23:EG23" si="209">SUM(DZ23+EC23)</f>
        <v>169</v>
      </c>
      <c r="EG23" s="96">
        <f t="shared" si="209"/>
        <v>401</v>
      </c>
      <c r="EH23" s="97">
        <f t="shared" si="192"/>
        <v>570</v>
      </c>
      <c r="EI23" s="150">
        <f>Juli!EO23</f>
        <v>121</v>
      </c>
      <c r="EJ23" s="150">
        <f>Juli!EP23</f>
        <v>206</v>
      </c>
      <c r="EK23" s="96">
        <f t="shared" si="193"/>
        <v>327</v>
      </c>
      <c r="EL23" s="128">
        <v>23</v>
      </c>
      <c r="EM23" s="128">
        <v>63</v>
      </c>
      <c r="EN23" s="96">
        <f t="shared" si="194"/>
        <v>86</v>
      </c>
      <c r="EO23" s="96">
        <f t="shared" ref="EO23:EP23" si="210">SUM(EI23+EL23)</f>
        <v>144</v>
      </c>
      <c r="EP23" s="96">
        <f t="shared" si="210"/>
        <v>269</v>
      </c>
      <c r="EQ23" s="97">
        <f t="shared" si="196"/>
        <v>413</v>
      </c>
      <c r="ER23" s="151"/>
      <c r="ES23" s="96"/>
      <c r="ET23" s="96"/>
      <c r="EU23" s="96"/>
      <c r="EV23" s="96"/>
      <c r="EW23" s="96"/>
      <c r="EX23" s="96"/>
      <c r="EY23" s="96"/>
      <c r="EZ23" s="152"/>
    </row>
    <row r="24" spans="1:156" ht="14">
      <c r="A24" s="58"/>
      <c r="B24" s="59">
        <v>3</v>
      </c>
      <c r="C24" s="57" t="s">
        <v>45</v>
      </c>
      <c r="D24" s="150">
        <f>Juli!J24</f>
        <v>0</v>
      </c>
      <c r="E24" s="128">
        <f>Juli!K24</f>
        <v>0</v>
      </c>
      <c r="F24" s="96">
        <f t="shared" si="137"/>
        <v>0</v>
      </c>
      <c r="G24" s="128"/>
      <c r="H24" s="128"/>
      <c r="I24" s="96">
        <f t="shared" si="138"/>
        <v>0</v>
      </c>
      <c r="J24" s="96">
        <f t="shared" ref="J24:K24" si="211">SUM(D24+G24)</f>
        <v>0</v>
      </c>
      <c r="K24" s="96">
        <f t="shared" si="211"/>
        <v>0</v>
      </c>
      <c r="L24" s="97">
        <f t="shared" si="140"/>
        <v>0</v>
      </c>
      <c r="M24" s="153">
        <v>31</v>
      </c>
      <c r="N24" s="128">
        <v>70</v>
      </c>
      <c r="O24" s="96">
        <f t="shared" si="141"/>
        <v>101</v>
      </c>
      <c r="P24" s="128">
        <v>2</v>
      </c>
      <c r="Q24" s="128">
        <v>2</v>
      </c>
      <c r="R24" s="96">
        <f t="shared" si="142"/>
        <v>4</v>
      </c>
      <c r="S24" s="96">
        <f t="shared" ref="S24:T24" si="212">SUM(M24+P24)</f>
        <v>33</v>
      </c>
      <c r="T24" s="96">
        <f t="shared" si="212"/>
        <v>72</v>
      </c>
      <c r="U24" s="97">
        <f t="shared" si="144"/>
        <v>105</v>
      </c>
      <c r="V24" s="153">
        <v>3</v>
      </c>
      <c r="W24" s="153">
        <v>2</v>
      </c>
      <c r="X24" s="96">
        <f t="shared" si="145"/>
        <v>5</v>
      </c>
      <c r="Y24" s="96"/>
      <c r="Z24" s="96"/>
      <c r="AA24" s="96">
        <f t="shared" si="146"/>
        <v>0</v>
      </c>
      <c r="AB24" s="96">
        <f t="shared" ref="AB24:AC24" si="213">SUM(V24+Y24)</f>
        <v>3</v>
      </c>
      <c r="AC24" s="96">
        <f t="shared" si="213"/>
        <v>2</v>
      </c>
      <c r="AD24" s="97">
        <f t="shared" si="148"/>
        <v>5</v>
      </c>
      <c r="AE24" s="151">
        <f>Juli!AK24</f>
        <v>75</v>
      </c>
      <c r="AF24" s="151">
        <f>Juli!AL24</f>
        <v>277</v>
      </c>
      <c r="AG24" s="96">
        <f t="shared" si="149"/>
        <v>352</v>
      </c>
      <c r="AH24" s="128">
        <v>11</v>
      </c>
      <c r="AI24" s="128">
        <v>42</v>
      </c>
      <c r="AJ24" s="96">
        <f t="shared" si="150"/>
        <v>53</v>
      </c>
      <c r="AK24" s="96">
        <f t="shared" ref="AK24:AL24" si="214">SUM(AE24+AH24)</f>
        <v>86</v>
      </c>
      <c r="AL24" s="96">
        <f t="shared" si="214"/>
        <v>319</v>
      </c>
      <c r="AM24" s="97">
        <f t="shared" si="152"/>
        <v>405</v>
      </c>
      <c r="AN24" s="95">
        <f>Juli!AT24</f>
        <v>165</v>
      </c>
      <c r="AO24" s="96">
        <f>Juli!AU24</f>
        <v>423</v>
      </c>
      <c r="AP24" s="96">
        <f t="shared" si="153"/>
        <v>588</v>
      </c>
      <c r="AQ24" s="128">
        <v>24</v>
      </c>
      <c r="AR24" s="128">
        <v>79</v>
      </c>
      <c r="AS24" s="96">
        <f t="shared" si="154"/>
        <v>103</v>
      </c>
      <c r="AT24" s="96">
        <f t="shared" ref="AT24:AU24" si="215">SUM(AN24+AQ24)</f>
        <v>189</v>
      </c>
      <c r="AU24" s="96">
        <f t="shared" si="215"/>
        <v>502</v>
      </c>
      <c r="AV24" s="97">
        <f t="shared" si="156"/>
        <v>691</v>
      </c>
      <c r="AW24" s="151">
        <f>Juli!BC24</f>
        <v>53</v>
      </c>
      <c r="AX24" s="151">
        <f>Juli!BD24</f>
        <v>82</v>
      </c>
      <c r="AY24" s="96">
        <f t="shared" si="157"/>
        <v>135</v>
      </c>
      <c r="AZ24" s="128">
        <v>9</v>
      </c>
      <c r="BA24" s="128">
        <v>11</v>
      </c>
      <c r="BB24" s="96">
        <f t="shared" si="158"/>
        <v>20</v>
      </c>
      <c r="BC24" s="96">
        <f t="shared" ref="BC24:BD24" si="216">SUM(AW24+AZ24)</f>
        <v>62</v>
      </c>
      <c r="BD24" s="96">
        <f t="shared" si="216"/>
        <v>93</v>
      </c>
      <c r="BE24" s="97">
        <f t="shared" si="160"/>
        <v>155</v>
      </c>
      <c r="BF24" s="95">
        <f>Juli!BL24</f>
        <v>5</v>
      </c>
      <c r="BG24" s="96">
        <f>Juli!BM24</f>
        <v>36</v>
      </c>
      <c r="BH24" s="96">
        <f t="shared" si="161"/>
        <v>41</v>
      </c>
      <c r="BI24" s="128">
        <v>0</v>
      </c>
      <c r="BJ24" s="128">
        <v>1</v>
      </c>
      <c r="BK24" s="96">
        <f t="shared" si="162"/>
        <v>1</v>
      </c>
      <c r="BL24" s="96">
        <f t="shared" ref="BL24:BM24" si="217">SUM(BF24+BI24)</f>
        <v>5</v>
      </c>
      <c r="BM24" s="96">
        <f t="shared" si="217"/>
        <v>37</v>
      </c>
      <c r="BN24" s="97">
        <f t="shared" si="164"/>
        <v>42</v>
      </c>
      <c r="BO24" s="151">
        <f>Juli!BU24</f>
        <v>15</v>
      </c>
      <c r="BP24" s="151">
        <f>Juli!BV24</f>
        <v>44</v>
      </c>
      <c r="BQ24" s="96">
        <f t="shared" si="165"/>
        <v>59</v>
      </c>
      <c r="BR24" s="96"/>
      <c r="BS24" s="96"/>
      <c r="BT24" s="96">
        <f t="shared" si="166"/>
        <v>0</v>
      </c>
      <c r="BU24" s="96">
        <f t="shared" ref="BU24:BV24" si="218">SUM(BO24+BR24)</f>
        <v>15</v>
      </c>
      <c r="BV24" s="96">
        <f t="shared" si="218"/>
        <v>44</v>
      </c>
      <c r="BW24" s="97">
        <f t="shared" si="168"/>
        <v>59</v>
      </c>
      <c r="BX24" s="95">
        <f>Juli!CD24</f>
        <v>32</v>
      </c>
      <c r="BY24" s="96">
        <f>Juli!CE24</f>
        <v>49</v>
      </c>
      <c r="BZ24" s="96">
        <f t="shared" si="169"/>
        <v>81</v>
      </c>
      <c r="CA24" s="128">
        <v>4</v>
      </c>
      <c r="CB24" s="128">
        <v>3</v>
      </c>
      <c r="CC24" s="96">
        <f t="shared" si="170"/>
        <v>7</v>
      </c>
      <c r="CD24" s="96">
        <f t="shared" ref="CD24:CE24" si="219">SUM(BX24+CA24)</f>
        <v>36</v>
      </c>
      <c r="CE24" s="96">
        <f t="shared" si="219"/>
        <v>52</v>
      </c>
      <c r="CF24" s="97">
        <f t="shared" si="172"/>
        <v>88</v>
      </c>
      <c r="CG24" s="151">
        <f>Juli!CM24</f>
        <v>76</v>
      </c>
      <c r="CH24" s="151">
        <f>Juli!CN24</f>
        <v>179</v>
      </c>
      <c r="CI24" s="96">
        <f t="shared" si="173"/>
        <v>255</v>
      </c>
      <c r="CJ24" s="128">
        <v>9</v>
      </c>
      <c r="CK24" s="128">
        <v>62</v>
      </c>
      <c r="CL24" s="96">
        <f t="shared" si="174"/>
        <v>71</v>
      </c>
      <c r="CM24" s="96">
        <f t="shared" ref="CM24:CN24" si="220">SUM(CG24+CJ24)</f>
        <v>85</v>
      </c>
      <c r="CN24" s="96">
        <f t="shared" si="220"/>
        <v>241</v>
      </c>
      <c r="CO24" s="97">
        <f t="shared" si="176"/>
        <v>326</v>
      </c>
      <c r="CP24" s="31">
        <f ca="1">IFERROR(__xludf.DUMMYFUNCTION("""COMPUTED_VALUE"""),42)</f>
        <v>42</v>
      </c>
      <c r="CQ24" s="32">
        <f ca="1">IFERROR(__xludf.DUMMYFUNCTION("""COMPUTED_VALUE"""),85)</f>
        <v>85</v>
      </c>
      <c r="CR24" s="32">
        <f ca="1">IFERROR(__xludf.DUMMYFUNCTION("""COMPUTED_VALUE"""),127)</f>
        <v>127</v>
      </c>
      <c r="CS24" s="33">
        <f ca="1">IFERROR(__xludf.DUMMYFUNCTION("""COMPUTED_VALUE"""),7)</f>
        <v>7</v>
      </c>
      <c r="CT24" s="33">
        <f ca="1">IFERROR(__xludf.DUMMYFUNCTION("""COMPUTED_VALUE"""),17)</f>
        <v>17</v>
      </c>
      <c r="CU24" s="33">
        <f ca="1">IFERROR(__xludf.DUMMYFUNCTION("""COMPUTED_VALUE"""),24)</f>
        <v>24</v>
      </c>
      <c r="CV24" s="32">
        <f ca="1">IFERROR(__xludf.DUMMYFUNCTION("""COMPUTED_VALUE"""),49)</f>
        <v>49</v>
      </c>
      <c r="CW24" s="32">
        <f ca="1">IFERROR(__xludf.DUMMYFUNCTION("""COMPUTED_VALUE"""),102)</f>
        <v>102</v>
      </c>
      <c r="CX24" s="34">
        <f ca="1">IFERROR(__xludf.DUMMYFUNCTION("""COMPUTED_VALUE"""),151)</f>
        <v>151</v>
      </c>
      <c r="CY24" s="151">
        <f>Juli!DE24</f>
        <v>7</v>
      </c>
      <c r="CZ24" s="151">
        <f>Juli!DF24</f>
        <v>19</v>
      </c>
      <c r="DA24" s="96">
        <f t="shared" si="177"/>
        <v>26</v>
      </c>
      <c r="DB24" s="128">
        <v>2</v>
      </c>
      <c r="DC24" s="128">
        <v>2</v>
      </c>
      <c r="DD24" s="96">
        <f t="shared" si="178"/>
        <v>4</v>
      </c>
      <c r="DE24" s="96">
        <f t="shared" ref="DE24:DF24" si="221">SUM(CY24+DB24)</f>
        <v>9</v>
      </c>
      <c r="DF24" s="96">
        <f t="shared" si="221"/>
        <v>21</v>
      </c>
      <c r="DG24" s="97">
        <f t="shared" si="180"/>
        <v>30</v>
      </c>
      <c r="DH24" s="95">
        <f>Juli!DN24</f>
        <v>162</v>
      </c>
      <c r="DI24" s="96">
        <f>Juli!DO24</f>
        <v>395</v>
      </c>
      <c r="DJ24" s="96">
        <f t="shared" si="181"/>
        <v>557</v>
      </c>
      <c r="DK24" s="170">
        <v>23</v>
      </c>
      <c r="DL24" s="169">
        <v>49</v>
      </c>
      <c r="DM24" s="96">
        <f t="shared" si="182"/>
        <v>72</v>
      </c>
      <c r="DN24" s="96">
        <f t="shared" ref="DN24:DO24" si="222">SUM(DH24+DK24)</f>
        <v>185</v>
      </c>
      <c r="DO24" s="96">
        <f t="shared" si="222"/>
        <v>444</v>
      </c>
      <c r="DP24" s="97">
        <f t="shared" si="184"/>
        <v>629</v>
      </c>
      <c r="DQ24" s="151">
        <f>Juli!DW24</f>
        <v>67</v>
      </c>
      <c r="DR24" s="96">
        <f>Juli!DW24</f>
        <v>67</v>
      </c>
      <c r="DS24" s="96">
        <f t="shared" si="185"/>
        <v>134</v>
      </c>
      <c r="DT24" s="68">
        <v>6</v>
      </c>
      <c r="DU24" s="59">
        <v>13</v>
      </c>
      <c r="DV24" s="96">
        <f t="shared" si="186"/>
        <v>19</v>
      </c>
      <c r="DW24" s="96">
        <f t="shared" si="187"/>
        <v>73</v>
      </c>
      <c r="DX24" s="128">
        <v>151</v>
      </c>
      <c r="DY24" s="97">
        <f t="shared" si="188"/>
        <v>224</v>
      </c>
      <c r="DZ24" s="95">
        <f>Juli!EF24</f>
        <v>148</v>
      </c>
      <c r="EA24" s="96">
        <f>Juli!EG24</f>
        <v>367</v>
      </c>
      <c r="EB24" s="96">
        <f t="shared" si="189"/>
        <v>515</v>
      </c>
      <c r="EC24" s="128">
        <v>21</v>
      </c>
      <c r="ED24" s="128">
        <v>34</v>
      </c>
      <c r="EE24" s="96">
        <f t="shared" si="190"/>
        <v>55</v>
      </c>
      <c r="EF24" s="96">
        <f t="shared" ref="EF24:EG24" si="223">SUM(DZ24+EC24)</f>
        <v>169</v>
      </c>
      <c r="EG24" s="96">
        <f t="shared" si="223"/>
        <v>401</v>
      </c>
      <c r="EH24" s="97">
        <f t="shared" si="192"/>
        <v>570</v>
      </c>
      <c r="EI24" s="150">
        <f>Juli!EO24</f>
        <v>95</v>
      </c>
      <c r="EJ24" s="150">
        <f>Juli!EP24</f>
        <v>172</v>
      </c>
      <c r="EK24" s="96">
        <f t="shared" si="193"/>
        <v>267</v>
      </c>
      <c r="EL24" s="128">
        <v>21</v>
      </c>
      <c r="EM24" s="128">
        <v>54</v>
      </c>
      <c r="EN24" s="96">
        <f t="shared" si="194"/>
        <v>75</v>
      </c>
      <c r="EO24" s="96">
        <f t="shared" ref="EO24:EP24" si="224">SUM(EI24+EL24)</f>
        <v>116</v>
      </c>
      <c r="EP24" s="96">
        <f t="shared" si="224"/>
        <v>226</v>
      </c>
      <c r="EQ24" s="97">
        <f t="shared" si="196"/>
        <v>342</v>
      </c>
      <c r="ER24" s="151"/>
      <c r="ES24" s="96"/>
      <c r="ET24" s="96"/>
      <c r="EU24" s="96"/>
      <c r="EV24" s="96"/>
      <c r="EW24" s="96"/>
      <c r="EX24" s="96"/>
      <c r="EY24" s="96"/>
      <c r="EZ24" s="152"/>
    </row>
    <row r="25" spans="1:156" ht="14">
      <c r="A25" s="58"/>
      <c r="B25" s="59">
        <v>4</v>
      </c>
      <c r="C25" s="57" t="s">
        <v>46</v>
      </c>
      <c r="D25" s="150">
        <f>Juli!J25</f>
        <v>0</v>
      </c>
      <c r="E25" s="128">
        <f>Juli!K25</f>
        <v>0</v>
      </c>
      <c r="F25" s="96">
        <f t="shared" si="137"/>
        <v>0</v>
      </c>
      <c r="G25" s="96"/>
      <c r="H25" s="96"/>
      <c r="I25" s="96">
        <f t="shared" si="138"/>
        <v>0</v>
      </c>
      <c r="J25" s="96">
        <f t="shared" ref="J25:K25" si="225">SUM(D25+G25)</f>
        <v>0</v>
      </c>
      <c r="K25" s="96">
        <f t="shared" si="225"/>
        <v>0</v>
      </c>
      <c r="L25" s="97">
        <f t="shared" si="140"/>
        <v>0</v>
      </c>
      <c r="M25" s="153">
        <v>0</v>
      </c>
      <c r="N25" s="128">
        <v>2</v>
      </c>
      <c r="O25" s="96">
        <f t="shared" si="141"/>
        <v>2</v>
      </c>
      <c r="P25" s="128">
        <v>0</v>
      </c>
      <c r="Q25" s="128">
        <v>0</v>
      </c>
      <c r="R25" s="96">
        <f t="shared" si="142"/>
        <v>0</v>
      </c>
      <c r="S25" s="96">
        <f t="shared" ref="S25:T25" si="226">SUM(M25+P25)</f>
        <v>0</v>
      </c>
      <c r="T25" s="96">
        <f t="shared" si="226"/>
        <v>2</v>
      </c>
      <c r="U25" s="97">
        <f t="shared" si="144"/>
        <v>2</v>
      </c>
      <c r="V25" s="153">
        <v>1</v>
      </c>
      <c r="W25" s="153">
        <v>2</v>
      </c>
      <c r="X25" s="96">
        <f t="shared" si="145"/>
        <v>3</v>
      </c>
      <c r="Y25" s="96"/>
      <c r="Z25" s="96"/>
      <c r="AA25" s="96">
        <f t="shared" si="146"/>
        <v>0</v>
      </c>
      <c r="AB25" s="96">
        <f t="shared" ref="AB25:AC25" si="227">SUM(V25+Y25)</f>
        <v>1</v>
      </c>
      <c r="AC25" s="96">
        <f t="shared" si="227"/>
        <v>2</v>
      </c>
      <c r="AD25" s="97">
        <f t="shared" si="148"/>
        <v>3</v>
      </c>
      <c r="AE25" s="151">
        <f>Juli!AK25</f>
        <v>58</v>
      </c>
      <c r="AF25" s="151">
        <f>Juli!AL25</f>
        <v>171</v>
      </c>
      <c r="AG25" s="96">
        <f t="shared" si="149"/>
        <v>229</v>
      </c>
      <c r="AH25" s="128">
        <v>7</v>
      </c>
      <c r="AI25" s="128">
        <v>29</v>
      </c>
      <c r="AJ25" s="96">
        <f t="shared" si="150"/>
        <v>36</v>
      </c>
      <c r="AK25" s="96">
        <f t="shared" ref="AK25:AL25" si="228">SUM(AE25+AH25)</f>
        <v>65</v>
      </c>
      <c r="AL25" s="96">
        <f t="shared" si="228"/>
        <v>200</v>
      </c>
      <c r="AM25" s="97">
        <f t="shared" si="152"/>
        <v>265</v>
      </c>
      <c r="AN25" s="95">
        <f>Juli!AT25</f>
        <v>63</v>
      </c>
      <c r="AO25" s="96">
        <f>Juli!AU25</f>
        <v>139</v>
      </c>
      <c r="AP25" s="96">
        <f t="shared" si="153"/>
        <v>202</v>
      </c>
      <c r="AQ25" s="128">
        <v>10</v>
      </c>
      <c r="AR25" s="128">
        <v>42</v>
      </c>
      <c r="AS25" s="96">
        <f t="shared" si="154"/>
        <v>52</v>
      </c>
      <c r="AT25" s="96">
        <f t="shared" ref="AT25:AU25" si="229">SUM(AN25+AQ25)</f>
        <v>73</v>
      </c>
      <c r="AU25" s="96">
        <f t="shared" si="229"/>
        <v>181</v>
      </c>
      <c r="AV25" s="97">
        <f t="shared" si="156"/>
        <v>254</v>
      </c>
      <c r="AW25" s="151">
        <f>Juli!BC25</f>
        <v>0</v>
      </c>
      <c r="AX25" s="151">
        <f>Juli!BD25</f>
        <v>0</v>
      </c>
      <c r="AY25" s="96">
        <f t="shared" si="157"/>
        <v>0</v>
      </c>
      <c r="AZ25" s="128">
        <v>0</v>
      </c>
      <c r="BA25" s="128">
        <v>0</v>
      </c>
      <c r="BB25" s="96">
        <f t="shared" si="158"/>
        <v>0</v>
      </c>
      <c r="BC25" s="96">
        <f t="shared" ref="BC25:BD25" si="230">SUM(AW25+AZ25)</f>
        <v>0</v>
      </c>
      <c r="BD25" s="96">
        <f t="shared" si="230"/>
        <v>0</v>
      </c>
      <c r="BE25" s="97">
        <f t="shared" si="160"/>
        <v>0</v>
      </c>
      <c r="BF25" s="95">
        <f>Juli!BL25</f>
        <v>0</v>
      </c>
      <c r="BG25" s="96">
        <f>Juli!BM25</f>
        <v>0</v>
      </c>
      <c r="BH25" s="96">
        <f t="shared" si="161"/>
        <v>0</v>
      </c>
      <c r="BI25" s="128">
        <v>0</v>
      </c>
      <c r="BJ25" s="128">
        <v>0</v>
      </c>
      <c r="BK25" s="96">
        <f t="shared" si="162"/>
        <v>0</v>
      </c>
      <c r="BL25" s="96">
        <f t="shared" ref="BL25:BM25" si="231">SUM(BF25+BI25)</f>
        <v>0</v>
      </c>
      <c r="BM25" s="96">
        <f t="shared" si="231"/>
        <v>0</v>
      </c>
      <c r="BN25" s="97">
        <f t="shared" si="164"/>
        <v>0</v>
      </c>
      <c r="BO25" s="151">
        <f>Juli!BU25</f>
        <v>12</v>
      </c>
      <c r="BP25" s="151">
        <f>Juli!BV25</f>
        <v>19</v>
      </c>
      <c r="BQ25" s="96">
        <f t="shared" si="165"/>
        <v>31</v>
      </c>
      <c r="BR25" s="96"/>
      <c r="BS25" s="96"/>
      <c r="BT25" s="96">
        <f t="shared" si="166"/>
        <v>0</v>
      </c>
      <c r="BU25" s="96">
        <f t="shared" ref="BU25:BV25" si="232">SUM(BO25+BR25)</f>
        <v>12</v>
      </c>
      <c r="BV25" s="96">
        <f t="shared" si="232"/>
        <v>19</v>
      </c>
      <c r="BW25" s="97">
        <f t="shared" si="168"/>
        <v>31</v>
      </c>
      <c r="BX25" s="95">
        <f>Juli!CD25</f>
        <v>0</v>
      </c>
      <c r="BY25" s="96">
        <f>Juli!CE25</f>
        <v>0</v>
      </c>
      <c r="BZ25" s="96">
        <f t="shared" si="169"/>
        <v>0</v>
      </c>
      <c r="CA25" s="96"/>
      <c r="CB25" s="96"/>
      <c r="CC25" s="96">
        <f t="shared" si="170"/>
        <v>0</v>
      </c>
      <c r="CD25" s="96">
        <f t="shared" ref="CD25:CE25" si="233">SUM(BX25+CA25)</f>
        <v>0</v>
      </c>
      <c r="CE25" s="96">
        <f t="shared" si="233"/>
        <v>0</v>
      </c>
      <c r="CF25" s="97">
        <f t="shared" si="172"/>
        <v>0</v>
      </c>
      <c r="CG25" s="151">
        <f>Juli!CM25</f>
        <v>4</v>
      </c>
      <c r="CH25" s="151">
        <f>Juli!CN25</f>
        <v>10</v>
      </c>
      <c r="CI25" s="96">
        <f t="shared" si="173"/>
        <v>14</v>
      </c>
      <c r="CJ25" s="128">
        <v>2</v>
      </c>
      <c r="CK25" s="128">
        <v>2</v>
      </c>
      <c r="CL25" s="96">
        <f t="shared" si="174"/>
        <v>4</v>
      </c>
      <c r="CM25" s="96">
        <f t="shared" ref="CM25:CN25" si="234">SUM(CG25+CJ25)</f>
        <v>6</v>
      </c>
      <c r="CN25" s="96">
        <f t="shared" si="234"/>
        <v>12</v>
      </c>
      <c r="CO25" s="97">
        <f t="shared" si="176"/>
        <v>18</v>
      </c>
      <c r="CP25" s="31">
        <f ca="1">IFERROR(__xludf.DUMMYFUNCTION("""COMPUTED_VALUE"""),26)</f>
        <v>26</v>
      </c>
      <c r="CQ25" s="32">
        <f ca="1">IFERROR(__xludf.DUMMYFUNCTION("""COMPUTED_VALUE"""),52)</f>
        <v>52</v>
      </c>
      <c r="CR25" s="32">
        <f ca="1">IFERROR(__xludf.DUMMYFUNCTION("""COMPUTED_VALUE"""),78)</f>
        <v>78</v>
      </c>
      <c r="CS25" s="33">
        <f ca="1">IFERROR(__xludf.DUMMYFUNCTION("""COMPUTED_VALUE"""),7)</f>
        <v>7</v>
      </c>
      <c r="CT25" s="33">
        <f ca="1">IFERROR(__xludf.DUMMYFUNCTION("""COMPUTED_VALUE"""),14)</f>
        <v>14</v>
      </c>
      <c r="CU25" s="33">
        <f ca="1">IFERROR(__xludf.DUMMYFUNCTION("""COMPUTED_VALUE"""),21)</f>
        <v>21</v>
      </c>
      <c r="CV25" s="32">
        <f ca="1">IFERROR(__xludf.DUMMYFUNCTION("""COMPUTED_VALUE"""),33)</f>
        <v>33</v>
      </c>
      <c r="CW25" s="32">
        <f ca="1">IFERROR(__xludf.DUMMYFUNCTION("""COMPUTED_VALUE"""),66)</f>
        <v>66</v>
      </c>
      <c r="CX25" s="34">
        <f ca="1">IFERROR(__xludf.DUMMYFUNCTION("""COMPUTED_VALUE"""),99)</f>
        <v>99</v>
      </c>
      <c r="CY25" s="151">
        <f>Juli!DE25</f>
        <v>0</v>
      </c>
      <c r="CZ25" s="151">
        <f>Juli!DF25</f>
        <v>0</v>
      </c>
      <c r="DA25" s="96">
        <f t="shared" si="177"/>
        <v>0</v>
      </c>
      <c r="DB25" s="128">
        <v>0</v>
      </c>
      <c r="DC25" s="128">
        <v>0</v>
      </c>
      <c r="DD25" s="96">
        <f t="shared" si="178"/>
        <v>0</v>
      </c>
      <c r="DE25" s="96">
        <f t="shared" ref="DE25:DF25" si="235">SUM(CY25+DB25)</f>
        <v>0</v>
      </c>
      <c r="DF25" s="96">
        <f t="shared" si="235"/>
        <v>0</v>
      </c>
      <c r="DG25" s="97">
        <f t="shared" si="180"/>
        <v>0</v>
      </c>
      <c r="DH25" s="95">
        <f>Juli!DN25</f>
        <v>32</v>
      </c>
      <c r="DI25" s="96">
        <f>Juli!DO25</f>
        <v>69</v>
      </c>
      <c r="DJ25" s="96">
        <f t="shared" si="181"/>
        <v>101</v>
      </c>
      <c r="DK25" s="170">
        <v>5</v>
      </c>
      <c r="DL25" s="169">
        <v>5</v>
      </c>
      <c r="DM25" s="96">
        <f t="shared" si="182"/>
        <v>10</v>
      </c>
      <c r="DN25" s="96">
        <f t="shared" ref="DN25:DO25" si="236">SUM(DH25+DK25)</f>
        <v>37</v>
      </c>
      <c r="DO25" s="96">
        <f t="shared" si="236"/>
        <v>74</v>
      </c>
      <c r="DP25" s="97">
        <f t="shared" si="184"/>
        <v>111</v>
      </c>
      <c r="DQ25" s="151">
        <f>Juli!DW25</f>
        <v>52</v>
      </c>
      <c r="DR25" s="96">
        <f>Juli!DW25</f>
        <v>52</v>
      </c>
      <c r="DS25" s="96">
        <f t="shared" si="185"/>
        <v>104</v>
      </c>
      <c r="DT25" s="68">
        <v>3</v>
      </c>
      <c r="DU25" s="59">
        <v>7</v>
      </c>
      <c r="DV25" s="96">
        <f t="shared" si="186"/>
        <v>10</v>
      </c>
      <c r="DW25" s="96">
        <f t="shared" si="187"/>
        <v>55</v>
      </c>
      <c r="DX25" s="128">
        <v>112</v>
      </c>
      <c r="DY25" s="97">
        <f t="shared" si="188"/>
        <v>167</v>
      </c>
      <c r="DZ25" s="95">
        <f>Juli!EF25</f>
        <v>31</v>
      </c>
      <c r="EA25" s="96">
        <f>Juli!EG25</f>
        <v>51</v>
      </c>
      <c r="EB25" s="96">
        <f t="shared" si="189"/>
        <v>82</v>
      </c>
      <c r="EC25" s="96"/>
      <c r="ED25" s="128">
        <v>1</v>
      </c>
      <c r="EE25" s="96">
        <f t="shared" si="190"/>
        <v>1</v>
      </c>
      <c r="EF25" s="96">
        <f t="shared" ref="EF25:EG25" si="237">SUM(DZ25+EC25)</f>
        <v>31</v>
      </c>
      <c r="EG25" s="96">
        <f t="shared" si="237"/>
        <v>52</v>
      </c>
      <c r="EH25" s="97">
        <f t="shared" si="192"/>
        <v>83</v>
      </c>
      <c r="EI25" s="150">
        <f>Juli!EO25</f>
        <v>94</v>
      </c>
      <c r="EJ25" s="150">
        <f>Juli!EP25</f>
        <v>176</v>
      </c>
      <c r="EK25" s="96">
        <f t="shared" si="193"/>
        <v>270</v>
      </c>
      <c r="EL25" s="128">
        <v>20</v>
      </c>
      <c r="EM25" s="128">
        <v>47</v>
      </c>
      <c r="EN25" s="96">
        <f t="shared" si="194"/>
        <v>67</v>
      </c>
      <c r="EO25" s="96">
        <f t="shared" ref="EO25:EP25" si="238">SUM(EI25+EL25)</f>
        <v>114</v>
      </c>
      <c r="EP25" s="96">
        <f t="shared" si="238"/>
        <v>223</v>
      </c>
      <c r="EQ25" s="97">
        <f t="shared" si="196"/>
        <v>337</v>
      </c>
      <c r="ER25" s="151"/>
      <c r="ES25" s="96"/>
      <c r="ET25" s="96"/>
      <c r="EU25" s="96"/>
      <c r="EV25" s="96"/>
      <c r="EW25" s="96"/>
      <c r="EX25" s="96"/>
      <c r="EY25" s="96"/>
      <c r="EZ25" s="152"/>
    </row>
    <row r="26" spans="1:156" ht="14">
      <c r="A26" s="58"/>
      <c r="B26" s="59">
        <v>5</v>
      </c>
      <c r="C26" s="57" t="s">
        <v>47</v>
      </c>
      <c r="D26" s="150">
        <f>Juli!J26</f>
        <v>0</v>
      </c>
      <c r="E26" s="128">
        <f>Juli!K26</f>
        <v>0</v>
      </c>
      <c r="F26" s="96">
        <f t="shared" si="137"/>
        <v>0</v>
      </c>
      <c r="G26" s="96"/>
      <c r="H26" s="96"/>
      <c r="I26" s="96">
        <f t="shared" si="138"/>
        <v>0</v>
      </c>
      <c r="J26" s="96">
        <f t="shared" ref="J26:K26" si="239">SUM(D26+G26)</f>
        <v>0</v>
      </c>
      <c r="K26" s="96">
        <f t="shared" si="239"/>
        <v>0</v>
      </c>
      <c r="L26" s="97">
        <f t="shared" si="140"/>
        <v>0</v>
      </c>
      <c r="M26" s="153">
        <v>0</v>
      </c>
      <c r="N26" s="128">
        <v>2</v>
      </c>
      <c r="O26" s="96">
        <f t="shared" si="141"/>
        <v>2</v>
      </c>
      <c r="P26" s="128">
        <v>0</v>
      </c>
      <c r="Q26" s="128">
        <v>0</v>
      </c>
      <c r="R26" s="96">
        <f t="shared" si="142"/>
        <v>0</v>
      </c>
      <c r="S26" s="96">
        <f t="shared" ref="S26:T26" si="240">SUM(M26+P26)</f>
        <v>0</v>
      </c>
      <c r="T26" s="96">
        <f t="shared" si="240"/>
        <v>2</v>
      </c>
      <c r="U26" s="97">
        <f t="shared" si="144"/>
        <v>2</v>
      </c>
      <c r="V26" s="153">
        <v>1</v>
      </c>
      <c r="W26" s="153">
        <v>2</v>
      </c>
      <c r="X26" s="96">
        <f t="shared" si="145"/>
        <v>3</v>
      </c>
      <c r="Y26" s="96"/>
      <c r="Z26" s="96"/>
      <c r="AA26" s="96">
        <f t="shared" si="146"/>
        <v>0</v>
      </c>
      <c r="AB26" s="96">
        <f t="shared" ref="AB26:AC26" si="241">SUM(V26+Y26)</f>
        <v>1</v>
      </c>
      <c r="AC26" s="96">
        <f t="shared" si="241"/>
        <v>2</v>
      </c>
      <c r="AD26" s="97">
        <f t="shared" si="148"/>
        <v>3</v>
      </c>
      <c r="AE26" s="151">
        <f>Juli!AK26</f>
        <v>96</v>
      </c>
      <c r="AF26" s="151">
        <f>Juli!AL26</f>
        <v>239</v>
      </c>
      <c r="AG26" s="96">
        <f t="shared" si="149"/>
        <v>335</v>
      </c>
      <c r="AH26" s="128">
        <v>13</v>
      </c>
      <c r="AI26" s="128">
        <v>51</v>
      </c>
      <c r="AJ26" s="96">
        <f t="shared" si="150"/>
        <v>64</v>
      </c>
      <c r="AK26" s="96">
        <f t="shared" ref="AK26:AL26" si="242">SUM(AE26+AH26)</f>
        <v>109</v>
      </c>
      <c r="AL26" s="96">
        <f t="shared" si="242"/>
        <v>290</v>
      </c>
      <c r="AM26" s="97">
        <f t="shared" si="152"/>
        <v>399</v>
      </c>
      <c r="AN26" s="95">
        <f>Juli!AT26</f>
        <v>63</v>
      </c>
      <c r="AO26" s="96">
        <f>Juli!AU26</f>
        <v>139</v>
      </c>
      <c r="AP26" s="96">
        <f t="shared" si="153"/>
        <v>202</v>
      </c>
      <c r="AQ26" s="128">
        <v>10</v>
      </c>
      <c r="AR26" s="128">
        <v>42</v>
      </c>
      <c r="AS26" s="96">
        <f t="shared" si="154"/>
        <v>52</v>
      </c>
      <c r="AT26" s="96">
        <f t="shared" ref="AT26:AU26" si="243">SUM(AN26+AQ26)</f>
        <v>73</v>
      </c>
      <c r="AU26" s="96">
        <f t="shared" si="243"/>
        <v>181</v>
      </c>
      <c r="AV26" s="97">
        <f t="shared" si="156"/>
        <v>254</v>
      </c>
      <c r="AW26" s="151">
        <f>Juli!BC26</f>
        <v>0</v>
      </c>
      <c r="AX26" s="151">
        <f>Juli!BD26</f>
        <v>0</v>
      </c>
      <c r="AY26" s="96">
        <f t="shared" si="157"/>
        <v>0</v>
      </c>
      <c r="AZ26" s="128">
        <v>0</v>
      </c>
      <c r="BA26" s="128">
        <v>0</v>
      </c>
      <c r="BB26" s="96">
        <f t="shared" si="158"/>
        <v>0</v>
      </c>
      <c r="BC26" s="96">
        <f t="shared" ref="BC26:BD26" si="244">SUM(AW26+AZ26)</f>
        <v>0</v>
      </c>
      <c r="BD26" s="96">
        <f t="shared" si="244"/>
        <v>0</v>
      </c>
      <c r="BE26" s="97">
        <f t="shared" si="160"/>
        <v>0</v>
      </c>
      <c r="BF26" s="95">
        <f>Juli!BL26</f>
        <v>0</v>
      </c>
      <c r="BG26" s="96">
        <f>Juli!BM26</f>
        <v>0</v>
      </c>
      <c r="BH26" s="96">
        <f t="shared" si="161"/>
        <v>0</v>
      </c>
      <c r="BI26" s="128">
        <v>0</v>
      </c>
      <c r="BJ26" s="128">
        <v>0</v>
      </c>
      <c r="BK26" s="96">
        <f t="shared" si="162"/>
        <v>0</v>
      </c>
      <c r="BL26" s="96">
        <f t="shared" ref="BL26:BM26" si="245">SUM(BF26+BI26)</f>
        <v>0</v>
      </c>
      <c r="BM26" s="96">
        <f t="shared" si="245"/>
        <v>0</v>
      </c>
      <c r="BN26" s="97">
        <f t="shared" si="164"/>
        <v>0</v>
      </c>
      <c r="BO26" s="151">
        <f>Juli!BU26</f>
        <v>12</v>
      </c>
      <c r="BP26" s="151">
        <f>Juli!BV26</f>
        <v>19</v>
      </c>
      <c r="BQ26" s="96">
        <f t="shared" si="165"/>
        <v>31</v>
      </c>
      <c r="BR26" s="96"/>
      <c r="BS26" s="96"/>
      <c r="BT26" s="96">
        <f t="shared" si="166"/>
        <v>0</v>
      </c>
      <c r="BU26" s="96">
        <f t="shared" ref="BU26:BV26" si="246">SUM(BO26+BR26)</f>
        <v>12</v>
      </c>
      <c r="BV26" s="96">
        <f t="shared" si="246"/>
        <v>19</v>
      </c>
      <c r="BW26" s="97">
        <f t="shared" si="168"/>
        <v>31</v>
      </c>
      <c r="BX26" s="95">
        <f>Juli!CD26</f>
        <v>0</v>
      </c>
      <c r="BY26" s="96">
        <f>Juli!CE26</f>
        <v>0</v>
      </c>
      <c r="BZ26" s="96">
        <f t="shared" si="169"/>
        <v>0</v>
      </c>
      <c r="CA26" s="96"/>
      <c r="CB26" s="96"/>
      <c r="CC26" s="96">
        <f t="shared" si="170"/>
        <v>0</v>
      </c>
      <c r="CD26" s="96">
        <f t="shared" ref="CD26:CE26" si="247">SUM(BX26+CA26)</f>
        <v>0</v>
      </c>
      <c r="CE26" s="96">
        <f t="shared" si="247"/>
        <v>0</v>
      </c>
      <c r="CF26" s="97">
        <f t="shared" si="172"/>
        <v>0</v>
      </c>
      <c r="CG26" s="151">
        <f>Juli!CM26</f>
        <v>4</v>
      </c>
      <c r="CH26" s="151">
        <f>Juli!CN26</f>
        <v>10</v>
      </c>
      <c r="CI26" s="96">
        <f t="shared" si="173"/>
        <v>14</v>
      </c>
      <c r="CJ26" s="128">
        <v>2</v>
      </c>
      <c r="CK26" s="128">
        <v>2</v>
      </c>
      <c r="CL26" s="96">
        <f t="shared" si="174"/>
        <v>4</v>
      </c>
      <c r="CM26" s="96">
        <f t="shared" ref="CM26:CN26" si="248">SUM(CG26+CJ26)</f>
        <v>6</v>
      </c>
      <c r="CN26" s="96">
        <f t="shared" si="248"/>
        <v>12</v>
      </c>
      <c r="CO26" s="97">
        <f t="shared" si="176"/>
        <v>18</v>
      </c>
      <c r="CP26" s="31">
        <f ca="1">IFERROR(__xludf.DUMMYFUNCTION("""COMPUTED_VALUE"""),26)</f>
        <v>26</v>
      </c>
      <c r="CQ26" s="32">
        <f ca="1">IFERROR(__xludf.DUMMYFUNCTION("""COMPUTED_VALUE"""),52)</f>
        <v>52</v>
      </c>
      <c r="CR26" s="32">
        <f ca="1">IFERROR(__xludf.DUMMYFUNCTION("""COMPUTED_VALUE"""),78)</f>
        <v>78</v>
      </c>
      <c r="CS26" s="33">
        <f ca="1">IFERROR(__xludf.DUMMYFUNCTION("""COMPUTED_VALUE"""),7)</f>
        <v>7</v>
      </c>
      <c r="CT26" s="33">
        <f ca="1">IFERROR(__xludf.DUMMYFUNCTION("""COMPUTED_VALUE"""),14)</f>
        <v>14</v>
      </c>
      <c r="CU26" s="33">
        <f ca="1">IFERROR(__xludf.DUMMYFUNCTION("""COMPUTED_VALUE"""),21)</f>
        <v>21</v>
      </c>
      <c r="CV26" s="32">
        <f ca="1">IFERROR(__xludf.DUMMYFUNCTION("""COMPUTED_VALUE"""),33)</f>
        <v>33</v>
      </c>
      <c r="CW26" s="32">
        <f ca="1">IFERROR(__xludf.DUMMYFUNCTION("""COMPUTED_VALUE"""),66)</f>
        <v>66</v>
      </c>
      <c r="CX26" s="34">
        <f ca="1">IFERROR(__xludf.DUMMYFUNCTION("""COMPUTED_VALUE"""),99)</f>
        <v>99</v>
      </c>
      <c r="CY26" s="151">
        <f>Juli!DE26</f>
        <v>0</v>
      </c>
      <c r="CZ26" s="151">
        <f>Juli!DF26</f>
        <v>0</v>
      </c>
      <c r="DA26" s="96">
        <f t="shared" si="177"/>
        <v>0</v>
      </c>
      <c r="DB26" s="128">
        <v>0</v>
      </c>
      <c r="DC26" s="128">
        <v>0</v>
      </c>
      <c r="DD26" s="96">
        <f t="shared" si="178"/>
        <v>0</v>
      </c>
      <c r="DE26" s="96">
        <f t="shared" ref="DE26:DF26" si="249">SUM(CY26+DB26)</f>
        <v>0</v>
      </c>
      <c r="DF26" s="96">
        <f t="shared" si="249"/>
        <v>0</v>
      </c>
      <c r="DG26" s="97">
        <f t="shared" si="180"/>
        <v>0</v>
      </c>
      <c r="DH26" s="95">
        <f>Juli!DN26</f>
        <v>32</v>
      </c>
      <c r="DI26" s="96">
        <f>Juli!DO26</f>
        <v>69</v>
      </c>
      <c r="DJ26" s="96">
        <f t="shared" si="181"/>
        <v>101</v>
      </c>
      <c r="DK26" s="170">
        <v>5</v>
      </c>
      <c r="DL26" s="169">
        <v>5</v>
      </c>
      <c r="DM26" s="96">
        <f t="shared" si="182"/>
        <v>10</v>
      </c>
      <c r="DN26" s="96">
        <f t="shared" ref="DN26:DO26" si="250">SUM(DH26+DK26)</f>
        <v>37</v>
      </c>
      <c r="DO26" s="96">
        <f t="shared" si="250"/>
        <v>74</v>
      </c>
      <c r="DP26" s="97">
        <f t="shared" si="184"/>
        <v>111</v>
      </c>
      <c r="DQ26" s="151">
        <f>Juli!DW26</f>
        <v>52</v>
      </c>
      <c r="DR26" s="96">
        <f>Juli!DW26</f>
        <v>52</v>
      </c>
      <c r="DS26" s="96">
        <f t="shared" si="185"/>
        <v>104</v>
      </c>
      <c r="DT26" s="68">
        <v>3</v>
      </c>
      <c r="DU26" s="59">
        <v>7</v>
      </c>
      <c r="DV26" s="96">
        <f t="shared" si="186"/>
        <v>10</v>
      </c>
      <c r="DW26" s="96">
        <f t="shared" si="187"/>
        <v>55</v>
      </c>
      <c r="DX26" s="128">
        <v>112</v>
      </c>
      <c r="DY26" s="97">
        <f t="shared" si="188"/>
        <v>167</v>
      </c>
      <c r="DZ26" s="95">
        <f>Juli!EF26</f>
        <v>31</v>
      </c>
      <c r="EA26" s="96">
        <f>Juli!EG26</f>
        <v>51</v>
      </c>
      <c r="EB26" s="96">
        <f t="shared" si="189"/>
        <v>82</v>
      </c>
      <c r="EC26" s="96"/>
      <c r="ED26" s="128">
        <v>1</v>
      </c>
      <c r="EE26" s="96">
        <f t="shared" si="190"/>
        <v>1</v>
      </c>
      <c r="EF26" s="96">
        <f t="shared" ref="EF26:EG26" si="251">SUM(DZ26+EC26)</f>
        <v>31</v>
      </c>
      <c r="EG26" s="96">
        <f t="shared" si="251"/>
        <v>52</v>
      </c>
      <c r="EH26" s="97">
        <f t="shared" si="192"/>
        <v>83</v>
      </c>
      <c r="EI26" s="150">
        <f>Juli!EO26</f>
        <v>94</v>
      </c>
      <c r="EJ26" s="150">
        <f>Juli!EP26</f>
        <v>176</v>
      </c>
      <c r="EK26" s="96">
        <f t="shared" si="193"/>
        <v>270</v>
      </c>
      <c r="EL26" s="128">
        <v>20</v>
      </c>
      <c r="EM26" s="128">
        <v>47</v>
      </c>
      <c r="EN26" s="96">
        <f t="shared" si="194"/>
        <v>67</v>
      </c>
      <c r="EO26" s="96">
        <f t="shared" ref="EO26:EP26" si="252">SUM(EI26+EL26)</f>
        <v>114</v>
      </c>
      <c r="EP26" s="96">
        <f t="shared" si="252"/>
        <v>223</v>
      </c>
      <c r="EQ26" s="97">
        <f t="shared" si="196"/>
        <v>337</v>
      </c>
      <c r="ER26" s="151"/>
      <c r="ES26" s="96"/>
      <c r="ET26" s="96"/>
      <c r="EU26" s="96"/>
      <c r="EV26" s="96"/>
      <c r="EW26" s="96"/>
      <c r="EX26" s="96"/>
      <c r="EY26" s="96"/>
      <c r="EZ26" s="152"/>
    </row>
    <row r="27" spans="1:156" ht="14">
      <c r="A27" s="58"/>
      <c r="B27" s="59">
        <v>6</v>
      </c>
      <c r="C27" s="57" t="s">
        <v>48</v>
      </c>
      <c r="D27" s="150">
        <f>Juli!J27</f>
        <v>0</v>
      </c>
      <c r="E27" s="128">
        <f>Juli!K27</f>
        <v>0</v>
      </c>
      <c r="F27" s="96">
        <f t="shared" si="137"/>
        <v>0</v>
      </c>
      <c r="G27" s="96"/>
      <c r="H27" s="96"/>
      <c r="I27" s="96">
        <f t="shared" si="138"/>
        <v>0</v>
      </c>
      <c r="J27" s="96">
        <f t="shared" ref="J27:K27" si="253">SUM(D27+G27)</f>
        <v>0</v>
      </c>
      <c r="K27" s="96">
        <f t="shared" si="253"/>
        <v>0</v>
      </c>
      <c r="L27" s="97">
        <f t="shared" si="140"/>
        <v>0</v>
      </c>
      <c r="M27" s="153">
        <v>1</v>
      </c>
      <c r="N27" s="128">
        <v>2</v>
      </c>
      <c r="O27" s="96">
        <f t="shared" si="141"/>
        <v>3</v>
      </c>
      <c r="P27" s="128">
        <v>0</v>
      </c>
      <c r="Q27" s="128">
        <v>0</v>
      </c>
      <c r="R27" s="96">
        <f t="shared" si="142"/>
        <v>0</v>
      </c>
      <c r="S27" s="96">
        <f t="shared" ref="S27:T27" si="254">SUM(M27+P27)</f>
        <v>1</v>
      </c>
      <c r="T27" s="96">
        <f t="shared" si="254"/>
        <v>2</v>
      </c>
      <c r="U27" s="97">
        <f t="shared" si="144"/>
        <v>3</v>
      </c>
      <c r="V27" s="153">
        <v>4</v>
      </c>
      <c r="W27" s="153">
        <v>4</v>
      </c>
      <c r="X27" s="96">
        <f t="shared" si="145"/>
        <v>8</v>
      </c>
      <c r="Y27" s="96"/>
      <c r="Z27" s="96"/>
      <c r="AA27" s="96">
        <f t="shared" si="146"/>
        <v>0</v>
      </c>
      <c r="AB27" s="96">
        <f t="shared" ref="AB27:AC27" si="255">SUM(V27+Y27)</f>
        <v>4</v>
      </c>
      <c r="AC27" s="96">
        <f t="shared" si="255"/>
        <v>4</v>
      </c>
      <c r="AD27" s="97">
        <f t="shared" si="148"/>
        <v>8</v>
      </c>
      <c r="AE27" s="151">
        <f>Juli!AK27</f>
        <v>90</v>
      </c>
      <c r="AF27" s="151">
        <f>Juli!AL27</f>
        <v>248</v>
      </c>
      <c r="AG27" s="96">
        <f t="shared" si="149"/>
        <v>338</v>
      </c>
      <c r="AH27" s="128">
        <v>9</v>
      </c>
      <c r="AI27" s="128">
        <v>37</v>
      </c>
      <c r="AJ27" s="96">
        <f t="shared" si="150"/>
        <v>46</v>
      </c>
      <c r="AK27" s="96">
        <f t="shared" ref="AK27:AL27" si="256">SUM(AE27+AH27)</f>
        <v>99</v>
      </c>
      <c r="AL27" s="96">
        <f t="shared" si="256"/>
        <v>285</v>
      </c>
      <c r="AM27" s="97">
        <f t="shared" si="152"/>
        <v>384</v>
      </c>
      <c r="AN27" s="95">
        <f>Juli!AT27</f>
        <v>12</v>
      </c>
      <c r="AO27" s="96">
        <f>Juli!AU27</f>
        <v>15</v>
      </c>
      <c r="AP27" s="96">
        <f t="shared" si="153"/>
        <v>27</v>
      </c>
      <c r="AQ27" s="128">
        <v>4</v>
      </c>
      <c r="AR27" s="128">
        <v>7</v>
      </c>
      <c r="AS27" s="96">
        <f t="shared" si="154"/>
        <v>11</v>
      </c>
      <c r="AT27" s="96">
        <f t="shared" ref="AT27:AU27" si="257">SUM(AN27+AQ27)</f>
        <v>16</v>
      </c>
      <c r="AU27" s="96">
        <f t="shared" si="257"/>
        <v>22</v>
      </c>
      <c r="AV27" s="97">
        <f t="shared" si="156"/>
        <v>38</v>
      </c>
      <c r="AW27" s="151">
        <f>Juli!BC27</f>
        <v>32</v>
      </c>
      <c r="AX27" s="151">
        <f>Juli!BD27</f>
        <v>34</v>
      </c>
      <c r="AY27" s="96">
        <f t="shared" si="157"/>
        <v>66</v>
      </c>
      <c r="AZ27" s="128">
        <v>0</v>
      </c>
      <c r="BA27" s="128">
        <v>0</v>
      </c>
      <c r="BB27" s="96">
        <f t="shared" si="158"/>
        <v>0</v>
      </c>
      <c r="BC27" s="96">
        <f t="shared" ref="BC27:BD27" si="258">SUM(AW27+AZ27)</f>
        <v>32</v>
      </c>
      <c r="BD27" s="96">
        <f t="shared" si="258"/>
        <v>34</v>
      </c>
      <c r="BE27" s="97">
        <f t="shared" si="160"/>
        <v>66</v>
      </c>
      <c r="BF27" s="95">
        <f>Juli!BL27</f>
        <v>0</v>
      </c>
      <c r="BG27" s="96">
        <f>Juli!BM27</f>
        <v>0</v>
      </c>
      <c r="BH27" s="96">
        <f t="shared" si="161"/>
        <v>0</v>
      </c>
      <c r="BI27" s="128">
        <v>0</v>
      </c>
      <c r="BJ27" s="128">
        <v>0</v>
      </c>
      <c r="BK27" s="96">
        <f t="shared" si="162"/>
        <v>0</v>
      </c>
      <c r="BL27" s="96">
        <f t="shared" ref="BL27:BM27" si="259">SUM(BF27+BI27)</f>
        <v>0</v>
      </c>
      <c r="BM27" s="96">
        <f t="shared" si="259"/>
        <v>0</v>
      </c>
      <c r="BN27" s="97">
        <f t="shared" si="164"/>
        <v>0</v>
      </c>
      <c r="BO27" s="151">
        <f>Juli!BU27</f>
        <v>4</v>
      </c>
      <c r="BP27" s="151">
        <f>Juli!BV27</f>
        <v>4</v>
      </c>
      <c r="BQ27" s="96">
        <f t="shared" si="165"/>
        <v>8</v>
      </c>
      <c r="BR27" s="96"/>
      <c r="BS27" s="96"/>
      <c r="BT27" s="96">
        <f t="shared" si="166"/>
        <v>0</v>
      </c>
      <c r="BU27" s="96">
        <f t="shared" ref="BU27:BV27" si="260">SUM(BO27+BR27)</f>
        <v>4</v>
      </c>
      <c r="BV27" s="96">
        <f t="shared" si="260"/>
        <v>4</v>
      </c>
      <c r="BW27" s="97">
        <f t="shared" si="168"/>
        <v>8</v>
      </c>
      <c r="BX27" s="95">
        <f>Juli!CD27</f>
        <v>11</v>
      </c>
      <c r="BY27" s="96">
        <f>Juli!CE27</f>
        <v>13</v>
      </c>
      <c r="BZ27" s="96">
        <f t="shared" si="169"/>
        <v>24</v>
      </c>
      <c r="CA27" s="128">
        <v>3</v>
      </c>
      <c r="CB27" s="128">
        <v>2</v>
      </c>
      <c r="CC27" s="96">
        <f t="shared" si="170"/>
        <v>5</v>
      </c>
      <c r="CD27" s="96">
        <f t="shared" ref="CD27:CE27" si="261">SUM(BX27+CA27)</f>
        <v>14</v>
      </c>
      <c r="CE27" s="96">
        <f t="shared" si="261"/>
        <v>15</v>
      </c>
      <c r="CF27" s="97">
        <f t="shared" si="172"/>
        <v>29</v>
      </c>
      <c r="CG27" s="151">
        <f>Juli!CM27</f>
        <v>0</v>
      </c>
      <c r="CH27" s="151">
        <f>Juli!CN27</f>
        <v>7</v>
      </c>
      <c r="CI27" s="96">
        <f t="shared" si="173"/>
        <v>7</v>
      </c>
      <c r="CJ27" s="128">
        <v>4</v>
      </c>
      <c r="CK27" s="128">
        <v>4</v>
      </c>
      <c r="CL27" s="96">
        <f t="shared" si="174"/>
        <v>8</v>
      </c>
      <c r="CM27" s="96">
        <f t="shared" ref="CM27:CN27" si="262">SUM(CG27+CJ27)</f>
        <v>4</v>
      </c>
      <c r="CN27" s="96">
        <f t="shared" si="262"/>
        <v>11</v>
      </c>
      <c r="CO27" s="97">
        <f t="shared" si="176"/>
        <v>15</v>
      </c>
      <c r="CP27" s="31">
        <f ca="1">IFERROR(__xludf.DUMMYFUNCTION("""COMPUTED_VALUE"""),65)</f>
        <v>65</v>
      </c>
      <c r="CQ27" s="32">
        <f ca="1">IFERROR(__xludf.DUMMYFUNCTION("""COMPUTED_VALUE"""),102)</f>
        <v>102</v>
      </c>
      <c r="CR27" s="32">
        <f ca="1">IFERROR(__xludf.DUMMYFUNCTION("""COMPUTED_VALUE"""),167)</f>
        <v>167</v>
      </c>
      <c r="CS27" s="33">
        <f ca="1">IFERROR(__xludf.DUMMYFUNCTION("""COMPUTED_VALUE"""),11)</f>
        <v>11</v>
      </c>
      <c r="CT27" s="33">
        <f ca="1">IFERROR(__xludf.DUMMYFUNCTION("""COMPUTED_VALUE"""),16)</f>
        <v>16</v>
      </c>
      <c r="CU27" s="33">
        <f ca="1">IFERROR(__xludf.DUMMYFUNCTION("""COMPUTED_VALUE"""),27)</f>
        <v>27</v>
      </c>
      <c r="CV27" s="32">
        <f ca="1">IFERROR(__xludf.DUMMYFUNCTION("""COMPUTED_VALUE"""),76)</f>
        <v>76</v>
      </c>
      <c r="CW27" s="32">
        <f ca="1">IFERROR(__xludf.DUMMYFUNCTION("""COMPUTED_VALUE"""),118)</f>
        <v>118</v>
      </c>
      <c r="CX27" s="34">
        <f ca="1">IFERROR(__xludf.DUMMYFUNCTION("""COMPUTED_VALUE"""),194)</f>
        <v>194</v>
      </c>
      <c r="CY27" s="151">
        <f>Juli!DE27</f>
        <v>12</v>
      </c>
      <c r="CZ27" s="151">
        <f>Juli!DF27</f>
        <v>11</v>
      </c>
      <c r="DA27" s="96">
        <f t="shared" si="177"/>
        <v>23</v>
      </c>
      <c r="DB27" s="128">
        <v>4</v>
      </c>
      <c r="DC27" s="128">
        <v>1</v>
      </c>
      <c r="DD27" s="96">
        <f t="shared" si="178"/>
        <v>5</v>
      </c>
      <c r="DE27" s="96">
        <f t="shared" ref="DE27:DF27" si="263">SUM(CY27+DB27)</f>
        <v>16</v>
      </c>
      <c r="DF27" s="96">
        <f t="shared" si="263"/>
        <v>12</v>
      </c>
      <c r="DG27" s="97">
        <f t="shared" si="180"/>
        <v>28</v>
      </c>
      <c r="DH27" s="95">
        <f>Juli!DN27</f>
        <v>45</v>
      </c>
      <c r="DI27" s="96">
        <f>Juli!DO27</f>
        <v>54</v>
      </c>
      <c r="DJ27" s="96">
        <f t="shared" si="181"/>
        <v>99</v>
      </c>
      <c r="DK27" s="170">
        <v>4</v>
      </c>
      <c r="DL27" s="169">
        <v>3</v>
      </c>
      <c r="DM27" s="96">
        <f t="shared" si="182"/>
        <v>7</v>
      </c>
      <c r="DN27" s="96">
        <f t="shared" ref="DN27:DO27" si="264">SUM(DH27+DK27)</f>
        <v>49</v>
      </c>
      <c r="DO27" s="96">
        <f t="shared" si="264"/>
        <v>57</v>
      </c>
      <c r="DP27" s="97">
        <f t="shared" si="184"/>
        <v>106</v>
      </c>
      <c r="DQ27" s="151">
        <f>Juli!DW27</f>
        <v>44</v>
      </c>
      <c r="DR27" s="96">
        <f>Juli!DW27</f>
        <v>44</v>
      </c>
      <c r="DS27" s="96">
        <f t="shared" si="185"/>
        <v>88</v>
      </c>
      <c r="DT27" s="68">
        <v>2</v>
      </c>
      <c r="DU27" s="59">
        <v>6</v>
      </c>
      <c r="DV27" s="96">
        <f t="shared" si="186"/>
        <v>8</v>
      </c>
      <c r="DW27" s="96">
        <f t="shared" si="187"/>
        <v>46</v>
      </c>
      <c r="DX27" s="128">
        <v>65</v>
      </c>
      <c r="DY27" s="97">
        <f t="shared" si="188"/>
        <v>111</v>
      </c>
      <c r="DZ27" s="95">
        <f>Juli!EF27</f>
        <v>12</v>
      </c>
      <c r="EA27" s="96">
        <f>Juli!EG27</f>
        <v>16</v>
      </c>
      <c r="EB27" s="96">
        <f t="shared" si="189"/>
        <v>28</v>
      </c>
      <c r="EC27" s="96"/>
      <c r="ED27" s="128">
        <v>1</v>
      </c>
      <c r="EE27" s="96">
        <f t="shared" si="190"/>
        <v>1</v>
      </c>
      <c r="EF27" s="96">
        <f t="shared" ref="EF27:EG27" si="265">SUM(DZ27+EC27)</f>
        <v>12</v>
      </c>
      <c r="EG27" s="96">
        <f t="shared" si="265"/>
        <v>17</v>
      </c>
      <c r="EH27" s="97">
        <f t="shared" si="192"/>
        <v>29</v>
      </c>
      <c r="EI27" s="150">
        <f>Juli!EO27</f>
        <v>52</v>
      </c>
      <c r="EJ27" s="150">
        <f>Juli!EP27</f>
        <v>67</v>
      </c>
      <c r="EK27" s="96">
        <f t="shared" si="193"/>
        <v>119</v>
      </c>
      <c r="EL27" s="128">
        <v>6</v>
      </c>
      <c r="EM27" s="128">
        <v>9</v>
      </c>
      <c r="EN27" s="96">
        <f t="shared" si="194"/>
        <v>15</v>
      </c>
      <c r="EO27" s="96">
        <f t="shared" ref="EO27:EP27" si="266">SUM(EI27+EL27)</f>
        <v>58</v>
      </c>
      <c r="EP27" s="96">
        <f t="shared" si="266"/>
        <v>76</v>
      </c>
      <c r="EQ27" s="97">
        <f t="shared" si="196"/>
        <v>134</v>
      </c>
      <c r="ER27" s="151"/>
      <c r="ES27" s="96"/>
      <c r="ET27" s="96"/>
      <c r="EU27" s="96"/>
      <c r="EV27" s="96"/>
      <c r="EW27" s="96"/>
      <c r="EX27" s="96"/>
      <c r="EY27" s="96"/>
      <c r="EZ27" s="152"/>
    </row>
    <row r="28" spans="1:156" ht="14">
      <c r="A28" s="58"/>
      <c r="B28" s="59">
        <v>7</v>
      </c>
      <c r="C28" s="57" t="s">
        <v>49</v>
      </c>
      <c r="D28" s="150">
        <f>Juli!J28</f>
        <v>0</v>
      </c>
      <c r="E28" s="128">
        <f>Juli!K28</f>
        <v>0</v>
      </c>
      <c r="F28" s="96">
        <f t="shared" si="137"/>
        <v>0</v>
      </c>
      <c r="G28" s="96"/>
      <c r="H28" s="96"/>
      <c r="I28" s="96">
        <f t="shared" si="138"/>
        <v>0</v>
      </c>
      <c r="J28" s="96">
        <f t="shared" ref="J28:K28" si="267">SUM(D28+G28)</f>
        <v>0</v>
      </c>
      <c r="K28" s="96">
        <f t="shared" si="267"/>
        <v>0</v>
      </c>
      <c r="L28" s="97">
        <f t="shared" si="140"/>
        <v>0</v>
      </c>
      <c r="M28" s="153">
        <v>1</v>
      </c>
      <c r="N28" s="128">
        <v>0</v>
      </c>
      <c r="O28" s="96">
        <f t="shared" si="141"/>
        <v>1</v>
      </c>
      <c r="P28" s="128">
        <v>0</v>
      </c>
      <c r="Q28" s="128">
        <v>0</v>
      </c>
      <c r="R28" s="96">
        <f t="shared" si="142"/>
        <v>0</v>
      </c>
      <c r="S28" s="96">
        <f t="shared" ref="S28:T28" si="268">SUM(M28+P28)</f>
        <v>1</v>
      </c>
      <c r="T28" s="96">
        <f t="shared" si="268"/>
        <v>0</v>
      </c>
      <c r="U28" s="97">
        <f t="shared" si="144"/>
        <v>1</v>
      </c>
      <c r="V28" s="153">
        <v>4</v>
      </c>
      <c r="W28" s="153">
        <v>4</v>
      </c>
      <c r="X28" s="96">
        <f t="shared" si="145"/>
        <v>8</v>
      </c>
      <c r="Y28" s="96"/>
      <c r="Z28" s="96"/>
      <c r="AA28" s="96">
        <f t="shared" si="146"/>
        <v>0</v>
      </c>
      <c r="AB28" s="96">
        <f t="shared" ref="AB28:AC28" si="269">SUM(V28+Y28)</f>
        <v>4</v>
      </c>
      <c r="AC28" s="96">
        <f t="shared" si="269"/>
        <v>4</v>
      </c>
      <c r="AD28" s="97">
        <f t="shared" si="148"/>
        <v>8</v>
      </c>
      <c r="AE28" s="151">
        <f>Juli!AK28</f>
        <v>90</v>
      </c>
      <c r="AF28" s="151">
        <f>Juli!AL28</f>
        <v>248</v>
      </c>
      <c r="AG28" s="96">
        <f t="shared" si="149"/>
        <v>338</v>
      </c>
      <c r="AH28" s="128">
        <v>9</v>
      </c>
      <c r="AI28" s="128">
        <v>37</v>
      </c>
      <c r="AJ28" s="96">
        <f t="shared" si="150"/>
        <v>46</v>
      </c>
      <c r="AK28" s="96">
        <f t="shared" ref="AK28:AL28" si="270">SUM(AE28+AH28)</f>
        <v>99</v>
      </c>
      <c r="AL28" s="96">
        <f t="shared" si="270"/>
        <v>285</v>
      </c>
      <c r="AM28" s="97">
        <f t="shared" si="152"/>
        <v>384</v>
      </c>
      <c r="AN28" s="95">
        <f>Juli!AT28</f>
        <v>12</v>
      </c>
      <c r="AO28" s="96">
        <f>Juli!AU28</f>
        <v>15</v>
      </c>
      <c r="AP28" s="96">
        <f t="shared" si="153"/>
        <v>27</v>
      </c>
      <c r="AQ28" s="128">
        <v>4</v>
      </c>
      <c r="AR28" s="128">
        <v>7</v>
      </c>
      <c r="AS28" s="96">
        <f t="shared" si="154"/>
        <v>11</v>
      </c>
      <c r="AT28" s="96">
        <f t="shared" ref="AT28:AU28" si="271">SUM(AN28+AQ28)</f>
        <v>16</v>
      </c>
      <c r="AU28" s="96">
        <f t="shared" si="271"/>
        <v>22</v>
      </c>
      <c r="AV28" s="97">
        <f t="shared" si="156"/>
        <v>38</v>
      </c>
      <c r="AW28" s="151">
        <f>Juli!BC28</f>
        <v>0</v>
      </c>
      <c r="AX28" s="151">
        <f>Juli!BD28</f>
        <v>0</v>
      </c>
      <c r="AY28" s="96">
        <f t="shared" si="157"/>
        <v>0</v>
      </c>
      <c r="AZ28" s="128">
        <v>0</v>
      </c>
      <c r="BA28" s="128">
        <v>0</v>
      </c>
      <c r="BB28" s="96">
        <f t="shared" si="158"/>
        <v>0</v>
      </c>
      <c r="BC28" s="96">
        <f t="shared" ref="BC28:BD28" si="272">SUM(AW28+AZ28)</f>
        <v>0</v>
      </c>
      <c r="BD28" s="96">
        <f t="shared" si="272"/>
        <v>0</v>
      </c>
      <c r="BE28" s="97">
        <f t="shared" si="160"/>
        <v>0</v>
      </c>
      <c r="BF28" s="95">
        <f>Juli!BL28</f>
        <v>3</v>
      </c>
      <c r="BG28" s="96">
        <f>Juli!BM28</f>
        <v>9</v>
      </c>
      <c r="BH28" s="96">
        <f t="shared" si="161"/>
        <v>12</v>
      </c>
      <c r="BI28" s="128">
        <v>0</v>
      </c>
      <c r="BJ28" s="128">
        <v>0</v>
      </c>
      <c r="BK28" s="96">
        <f t="shared" si="162"/>
        <v>0</v>
      </c>
      <c r="BL28" s="96">
        <f t="shared" ref="BL28:BM28" si="273">SUM(BF28+BI28)</f>
        <v>3</v>
      </c>
      <c r="BM28" s="96">
        <f t="shared" si="273"/>
        <v>9</v>
      </c>
      <c r="BN28" s="97">
        <f t="shared" si="164"/>
        <v>12</v>
      </c>
      <c r="BO28" s="151">
        <f>Juli!BU28</f>
        <v>3</v>
      </c>
      <c r="BP28" s="151">
        <f>Juli!BV28</f>
        <v>3</v>
      </c>
      <c r="BQ28" s="96">
        <f t="shared" si="165"/>
        <v>6</v>
      </c>
      <c r="BR28" s="96"/>
      <c r="BS28" s="96"/>
      <c r="BT28" s="96">
        <f t="shared" si="166"/>
        <v>0</v>
      </c>
      <c r="BU28" s="96">
        <f t="shared" ref="BU28:BV28" si="274">SUM(BO28+BR28)</f>
        <v>3</v>
      </c>
      <c r="BV28" s="96">
        <f t="shared" si="274"/>
        <v>3</v>
      </c>
      <c r="BW28" s="97">
        <f t="shared" si="168"/>
        <v>6</v>
      </c>
      <c r="BX28" s="95">
        <f>Juli!CD28</f>
        <v>11</v>
      </c>
      <c r="BY28" s="96">
        <f>Juli!CE28</f>
        <v>13</v>
      </c>
      <c r="BZ28" s="96">
        <f t="shared" si="169"/>
        <v>24</v>
      </c>
      <c r="CA28" s="128">
        <v>3</v>
      </c>
      <c r="CB28" s="128">
        <v>2</v>
      </c>
      <c r="CC28" s="96">
        <f t="shared" si="170"/>
        <v>5</v>
      </c>
      <c r="CD28" s="96">
        <f t="shared" ref="CD28:CE28" si="275">SUM(BX28+CA28)</f>
        <v>14</v>
      </c>
      <c r="CE28" s="96">
        <f t="shared" si="275"/>
        <v>15</v>
      </c>
      <c r="CF28" s="97">
        <f t="shared" si="172"/>
        <v>29</v>
      </c>
      <c r="CG28" s="151">
        <f>Juli!CM28</f>
        <v>0</v>
      </c>
      <c r="CH28" s="151">
        <f>Juli!CN28</f>
        <v>7</v>
      </c>
      <c r="CI28" s="96">
        <f t="shared" si="173"/>
        <v>7</v>
      </c>
      <c r="CJ28" s="128">
        <v>4</v>
      </c>
      <c r="CK28" s="128">
        <v>4</v>
      </c>
      <c r="CL28" s="96">
        <f t="shared" si="174"/>
        <v>8</v>
      </c>
      <c r="CM28" s="96">
        <f t="shared" ref="CM28:CN28" si="276">SUM(CG28+CJ28)</f>
        <v>4</v>
      </c>
      <c r="CN28" s="96">
        <f t="shared" si="276"/>
        <v>11</v>
      </c>
      <c r="CO28" s="97">
        <f t="shared" si="176"/>
        <v>15</v>
      </c>
      <c r="CP28" s="31">
        <f ca="1">IFERROR(__xludf.DUMMYFUNCTION("""COMPUTED_VALUE"""),65)</f>
        <v>65</v>
      </c>
      <c r="CQ28" s="32">
        <f ca="1">IFERROR(__xludf.DUMMYFUNCTION("""COMPUTED_VALUE"""),102)</f>
        <v>102</v>
      </c>
      <c r="CR28" s="32">
        <f ca="1">IFERROR(__xludf.DUMMYFUNCTION("""COMPUTED_VALUE"""),167)</f>
        <v>167</v>
      </c>
      <c r="CS28" s="33">
        <f ca="1">IFERROR(__xludf.DUMMYFUNCTION("""COMPUTED_VALUE"""),11)</f>
        <v>11</v>
      </c>
      <c r="CT28" s="33">
        <f ca="1">IFERROR(__xludf.DUMMYFUNCTION("""COMPUTED_VALUE"""),16)</f>
        <v>16</v>
      </c>
      <c r="CU28" s="33">
        <f ca="1">IFERROR(__xludf.DUMMYFUNCTION("""COMPUTED_VALUE"""),27)</f>
        <v>27</v>
      </c>
      <c r="CV28" s="32">
        <f ca="1">IFERROR(__xludf.DUMMYFUNCTION("""COMPUTED_VALUE"""),76)</f>
        <v>76</v>
      </c>
      <c r="CW28" s="32">
        <f ca="1">IFERROR(__xludf.DUMMYFUNCTION("""COMPUTED_VALUE"""),118)</f>
        <v>118</v>
      </c>
      <c r="CX28" s="34">
        <f ca="1">IFERROR(__xludf.DUMMYFUNCTION("""COMPUTED_VALUE"""),194)</f>
        <v>194</v>
      </c>
      <c r="CY28" s="151">
        <f>Juli!DE28</f>
        <v>10</v>
      </c>
      <c r="CZ28" s="151">
        <f>Juli!DF28</f>
        <v>12</v>
      </c>
      <c r="DA28" s="96">
        <f t="shared" si="177"/>
        <v>22</v>
      </c>
      <c r="DB28" s="128">
        <v>4</v>
      </c>
      <c r="DC28" s="128">
        <v>1</v>
      </c>
      <c r="DD28" s="96">
        <f t="shared" si="178"/>
        <v>5</v>
      </c>
      <c r="DE28" s="96">
        <f t="shared" ref="DE28:DF28" si="277">SUM(CY28+DB28)</f>
        <v>14</v>
      </c>
      <c r="DF28" s="96">
        <f t="shared" si="277"/>
        <v>13</v>
      </c>
      <c r="DG28" s="97">
        <f t="shared" si="180"/>
        <v>27</v>
      </c>
      <c r="DH28" s="95">
        <f>Juli!DN28</f>
        <v>50</v>
      </c>
      <c r="DI28" s="96">
        <f>Juli!DO28</f>
        <v>73</v>
      </c>
      <c r="DJ28" s="96">
        <f t="shared" si="181"/>
        <v>123</v>
      </c>
      <c r="DK28" s="170">
        <v>4</v>
      </c>
      <c r="DL28" s="169">
        <v>5</v>
      </c>
      <c r="DM28" s="96">
        <f t="shared" si="182"/>
        <v>9</v>
      </c>
      <c r="DN28" s="96">
        <f t="shared" ref="DN28:DO28" si="278">SUM(DH28+DK28)</f>
        <v>54</v>
      </c>
      <c r="DO28" s="96">
        <f t="shared" si="278"/>
        <v>78</v>
      </c>
      <c r="DP28" s="97">
        <f t="shared" si="184"/>
        <v>132</v>
      </c>
      <c r="DQ28" s="151">
        <f>Juli!DW28</f>
        <v>44</v>
      </c>
      <c r="DR28" s="96">
        <f>Juli!DW28</f>
        <v>44</v>
      </c>
      <c r="DS28" s="96">
        <f t="shared" si="185"/>
        <v>88</v>
      </c>
      <c r="DT28" s="68">
        <v>2</v>
      </c>
      <c r="DU28" s="59">
        <v>6</v>
      </c>
      <c r="DV28" s="96">
        <f t="shared" si="186"/>
        <v>8</v>
      </c>
      <c r="DW28" s="96">
        <f t="shared" si="187"/>
        <v>46</v>
      </c>
      <c r="DX28" s="128">
        <v>65</v>
      </c>
      <c r="DY28" s="97">
        <f t="shared" si="188"/>
        <v>111</v>
      </c>
      <c r="DZ28" s="95">
        <f>Juli!EF28</f>
        <v>12</v>
      </c>
      <c r="EA28" s="96">
        <f>Juli!EG28</f>
        <v>16</v>
      </c>
      <c r="EB28" s="96">
        <f t="shared" si="189"/>
        <v>28</v>
      </c>
      <c r="EC28" s="96"/>
      <c r="ED28" s="128">
        <v>1</v>
      </c>
      <c r="EE28" s="96">
        <f t="shared" si="190"/>
        <v>1</v>
      </c>
      <c r="EF28" s="96">
        <f t="shared" ref="EF28:EG28" si="279">SUM(DZ28+EC28)</f>
        <v>12</v>
      </c>
      <c r="EG28" s="96">
        <f t="shared" si="279"/>
        <v>17</v>
      </c>
      <c r="EH28" s="97">
        <f t="shared" si="192"/>
        <v>29</v>
      </c>
      <c r="EI28" s="150">
        <f>Juli!EO28</f>
        <v>52</v>
      </c>
      <c r="EJ28" s="150">
        <f>Juli!EP28</f>
        <v>62</v>
      </c>
      <c r="EK28" s="96">
        <f t="shared" si="193"/>
        <v>114</v>
      </c>
      <c r="EL28" s="128">
        <v>9</v>
      </c>
      <c r="EM28" s="128">
        <v>9</v>
      </c>
      <c r="EN28" s="96">
        <f t="shared" si="194"/>
        <v>18</v>
      </c>
      <c r="EO28" s="96">
        <f t="shared" ref="EO28:EP28" si="280">SUM(EI28+EL28)</f>
        <v>61</v>
      </c>
      <c r="EP28" s="96">
        <f t="shared" si="280"/>
        <v>71</v>
      </c>
      <c r="EQ28" s="97">
        <f t="shared" si="196"/>
        <v>132</v>
      </c>
      <c r="ER28" s="151"/>
      <c r="ES28" s="96"/>
      <c r="ET28" s="96"/>
      <c r="EU28" s="96"/>
      <c r="EV28" s="96"/>
      <c r="EW28" s="96"/>
      <c r="EX28" s="96"/>
      <c r="EY28" s="96"/>
      <c r="EZ28" s="152"/>
    </row>
    <row r="29" spans="1:156" ht="14">
      <c r="A29" s="58"/>
      <c r="B29" s="59">
        <v>8</v>
      </c>
      <c r="C29" s="57" t="s">
        <v>50</v>
      </c>
      <c r="D29" s="150">
        <f>Juli!J29</f>
        <v>59</v>
      </c>
      <c r="E29" s="128">
        <f>Juli!K29</f>
        <v>185</v>
      </c>
      <c r="F29" s="96">
        <f t="shared" si="137"/>
        <v>244</v>
      </c>
      <c r="G29" s="128">
        <v>10</v>
      </c>
      <c r="H29" s="128">
        <v>46</v>
      </c>
      <c r="I29" s="96">
        <f t="shared" si="138"/>
        <v>56</v>
      </c>
      <c r="J29" s="96">
        <f t="shared" ref="J29:K29" si="281">SUM(D29+G29)</f>
        <v>69</v>
      </c>
      <c r="K29" s="96">
        <f t="shared" si="281"/>
        <v>231</v>
      </c>
      <c r="L29" s="97">
        <f t="shared" si="140"/>
        <v>300</v>
      </c>
      <c r="M29" s="153">
        <v>52</v>
      </c>
      <c r="N29" s="128">
        <v>113</v>
      </c>
      <c r="O29" s="96">
        <f t="shared" si="141"/>
        <v>165</v>
      </c>
      <c r="P29" s="128">
        <v>15</v>
      </c>
      <c r="Q29" s="128">
        <v>11</v>
      </c>
      <c r="R29" s="96">
        <f t="shared" si="142"/>
        <v>26</v>
      </c>
      <c r="S29" s="96">
        <f t="shared" ref="S29:T29" si="282">SUM(M29+P29)</f>
        <v>67</v>
      </c>
      <c r="T29" s="96">
        <f t="shared" si="282"/>
        <v>124</v>
      </c>
      <c r="U29" s="97">
        <f t="shared" si="144"/>
        <v>191</v>
      </c>
      <c r="V29" s="153">
        <v>136</v>
      </c>
      <c r="W29" s="153">
        <v>342</v>
      </c>
      <c r="X29" s="96">
        <f t="shared" si="145"/>
        <v>478</v>
      </c>
      <c r="Y29" s="128">
        <v>16</v>
      </c>
      <c r="Z29" s="128">
        <v>51</v>
      </c>
      <c r="AA29" s="96">
        <f t="shared" si="146"/>
        <v>67</v>
      </c>
      <c r="AB29" s="96">
        <f t="shared" ref="AB29:AC29" si="283">SUM(V29+Y29)</f>
        <v>152</v>
      </c>
      <c r="AC29" s="96">
        <f t="shared" si="283"/>
        <v>393</v>
      </c>
      <c r="AD29" s="97">
        <f t="shared" si="148"/>
        <v>545</v>
      </c>
      <c r="AE29" s="151">
        <f>Juli!AK29</f>
        <v>165</v>
      </c>
      <c r="AF29" s="151">
        <f>Juli!AL29</f>
        <v>451</v>
      </c>
      <c r="AG29" s="96">
        <f t="shared" si="149"/>
        <v>616</v>
      </c>
      <c r="AH29" s="128">
        <v>29</v>
      </c>
      <c r="AI29" s="128">
        <v>103</v>
      </c>
      <c r="AJ29" s="96">
        <f t="shared" si="150"/>
        <v>132</v>
      </c>
      <c r="AK29" s="96">
        <f t="shared" ref="AK29:AL29" si="284">SUM(AE29+AH29)</f>
        <v>194</v>
      </c>
      <c r="AL29" s="96">
        <f t="shared" si="284"/>
        <v>554</v>
      </c>
      <c r="AM29" s="97">
        <f t="shared" si="152"/>
        <v>748</v>
      </c>
      <c r="AN29" s="95">
        <f>Juli!AT29</f>
        <v>165</v>
      </c>
      <c r="AO29" s="96">
        <f>Juli!AU29</f>
        <v>461</v>
      </c>
      <c r="AP29" s="96">
        <f t="shared" si="153"/>
        <v>626</v>
      </c>
      <c r="AQ29" s="128">
        <v>29</v>
      </c>
      <c r="AR29" s="128">
        <v>79</v>
      </c>
      <c r="AS29" s="96">
        <f t="shared" si="154"/>
        <v>108</v>
      </c>
      <c r="AT29" s="96">
        <f t="shared" ref="AT29:AU29" si="285">SUM(AN29+AQ29)</f>
        <v>194</v>
      </c>
      <c r="AU29" s="96">
        <f t="shared" si="285"/>
        <v>540</v>
      </c>
      <c r="AV29" s="97">
        <f t="shared" si="156"/>
        <v>734</v>
      </c>
      <c r="AW29" s="151">
        <f>Juli!BC29</f>
        <v>309</v>
      </c>
      <c r="AX29" s="151">
        <f>Juli!BD29</f>
        <v>662</v>
      </c>
      <c r="AY29" s="96">
        <f t="shared" si="157"/>
        <v>971</v>
      </c>
      <c r="AZ29" s="128">
        <v>55</v>
      </c>
      <c r="BA29" s="128">
        <v>92</v>
      </c>
      <c r="BB29" s="96">
        <f t="shared" si="158"/>
        <v>147</v>
      </c>
      <c r="BC29" s="96">
        <f t="shared" ref="BC29:BD29" si="286">SUM(AW29+AZ29)</f>
        <v>364</v>
      </c>
      <c r="BD29" s="96">
        <f t="shared" si="286"/>
        <v>754</v>
      </c>
      <c r="BE29" s="97">
        <f t="shared" si="160"/>
        <v>1118</v>
      </c>
      <c r="BF29" s="95">
        <f>Juli!BL29</f>
        <v>21</v>
      </c>
      <c r="BG29" s="96">
        <f>Juli!BM29</f>
        <v>111</v>
      </c>
      <c r="BH29" s="96">
        <f t="shared" si="161"/>
        <v>132</v>
      </c>
      <c r="BI29" s="128">
        <v>3</v>
      </c>
      <c r="BJ29" s="128">
        <v>3</v>
      </c>
      <c r="BK29" s="96">
        <f t="shared" si="162"/>
        <v>6</v>
      </c>
      <c r="BL29" s="96">
        <f t="shared" ref="BL29:BM29" si="287">SUM(BF29+BI29)</f>
        <v>24</v>
      </c>
      <c r="BM29" s="96">
        <f t="shared" si="287"/>
        <v>114</v>
      </c>
      <c r="BN29" s="97">
        <f t="shared" si="164"/>
        <v>138</v>
      </c>
      <c r="BO29" s="151">
        <f>Juli!BU29</f>
        <v>48</v>
      </c>
      <c r="BP29" s="151">
        <f>Juli!BV29</f>
        <v>114</v>
      </c>
      <c r="BQ29" s="96">
        <f t="shared" si="165"/>
        <v>162</v>
      </c>
      <c r="BR29" s="96"/>
      <c r="BS29" s="96"/>
      <c r="BT29" s="96">
        <f t="shared" si="166"/>
        <v>0</v>
      </c>
      <c r="BU29" s="96">
        <f t="shared" ref="BU29:BV29" si="288">SUM(BO29+BR29)</f>
        <v>48</v>
      </c>
      <c r="BV29" s="96">
        <f t="shared" si="288"/>
        <v>114</v>
      </c>
      <c r="BW29" s="97">
        <f t="shared" si="168"/>
        <v>162</v>
      </c>
      <c r="BX29" s="95">
        <f>Juli!CD29</f>
        <v>111</v>
      </c>
      <c r="BY29" s="96">
        <f>Juli!CE29</f>
        <v>252</v>
      </c>
      <c r="BZ29" s="96">
        <f t="shared" si="169"/>
        <v>363</v>
      </c>
      <c r="CA29" s="128">
        <v>19</v>
      </c>
      <c r="CB29" s="128">
        <v>50</v>
      </c>
      <c r="CC29" s="96">
        <f t="shared" si="170"/>
        <v>69</v>
      </c>
      <c r="CD29" s="96">
        <f t="shared" ref="CD29:CE29" si="289">SUM(BX29+CA29)</f>
        <v>130</v>
      </c>
      <c r="CE29" s="96">
        <f t="shared" si="289"/>
        <v>302</v>
      </c>
      <c r="CF29" s="97">
        <f t="shared" si="172"/>
        <v>432</v>
      </c>
      <c r="CG29" s="151">
        <f>Juli!CM29</f>
        <v>134</v>
      </c>
      <c r="CH29" s="151">
        <f>Juli!CN29</f>
        <v>390</v>
      </c>
      <c r="CI29" s="96">
        <f t="shared" si="173"/>
        <v>524</v>
      </c>
      <c r="CJ29" s="128">
        <v>10</v>
      </c>
      <c r="CK29" s="128">
        <v>57</v>
      </c>
      <c r="CL29" s="96">
        <f t="shared" si="174"/>
        <v>67</v>
      </c>
      <c r="CM29" s="96">
        <f t="shared" ref="CM29:CN29" si="290">SUM(CG29+CJ29)</f>
        <v>144</v>
      </c>
      <c r="CN29" s="96">
        <f t="shared" si="290"/>
        <v>447</v>
      </c>
      <c r="CO29" s="97">
        <f t="shared" si="176"/>
        <v>591</v>
      </c>
      <c r="CP29" s="31">
        <f ca="1">IFERROR(__xludf.DUMMYFUNCTION("""COMPUTED_VALUE"""),85)</f>
        <v>85</v>
      </c>
      <c r="CQ29" s="32">
        <f ca="1">IFERROR(__xludf.DUMMYFUNCTION("""COMPUTED_VALUE"""),180)</f>
        <v>180</v>
      </c>
      <c r="CR29" s="32">
        <f ca="1">IFERROR(__xludf.DUMMYFUNCTION("""COMPUTED_VALUE"""),265)</f>
        <v>265</v>
      </c>
      <c r="CS29" s="33">
        <f ca="1">IFERROR(__xludf.DUMMYFUNCTION("""COMPUTED_VALUE"""),21)</f>
        <v>21</v>
      </c>
      <c r="CT29" s="33">
        <f ca="1">IFERROR(__xludf.DUMMYFUNCTION("""COMPUTED_VALUE"""),50)</f>
        <v>50</v>
      </c>
      <c r="CU29" s="33">
        <f ca="1">IFERROR(__xludf.DUMMYFUNCTION("""COMPUTED_VALUE"""),71)</f>
        <v>71</v>
      </c>
      <c r="CV29" s="32">
        <f ca="1">IFERROR(__xludf.DUMMYFUNCTION("""COMPUTED_VALUE"""),106)</f>
        <v>106</v>
      </c>
      <c r="CW29" s="32">
        <f ca="1">IFERROR(__xludf.DUMMYFUNCTION("""COMPUTED_VALUE"""),230)</f>
        <v>230</v>
      </c>
      <c r="CX29" s="34">
        <f ca="1">IFERROR(__xludf.DUMMYFUNCTION("""COMPUTED_VALUE"""),336)</f>
        <v>336</v>
      </c>
      <c r="CY29" s="151">
        <f>Juli!DE29</f>
        <v>34</v>
      </c>
      <c r="CZ29" s="151">
        <f>Juli!DF29</f>
        <v>88</v>
      </c>
      <c r="DA29" s="96">
        <f t="shared" si="177"/>
        <v>122</v>
      </c>
      <c r="DB29" s="128">
        <v>9</v>
      </c>
      <c r="DC29" s="128">
        <v>20</v>
      </c>
      <c r="DD29" s="96">
        <f t="shared" si="178"/>
        <v>29</v>
      </c>
      <c r="DE29" s="96">
        <f t="shared" ref="DE29:DF29" si="291">SUM(CY29+DB29)</f>
        <v>43</v>
      </c>
      <c r="DF29" s="96">
        <f t="shared" si="291"/>
        <v>108</v>
      </c>
      <c r="DG29" s="97">
        <f t="shared" si="180"/>
        <v>151</v>
      </c>
      <c r="DH29" s="95">
        <f>Juli!DN29</f>
        <v>223</v>
      </c>
      <c r="DI29" s="96">
        <f>Juli!DO29</f>
        <v>559</v>
      </c>
      <c r="DJ29" s="96">
        <f t="shared" si="181"/>
        <v>782</v>
      </c>
      <c r="DK29" s="170">
        <v>34</v>
      </c>
      <c r="DL29" s="169">
        <v>77</v>
      </c>
      <c r="DM29" s="96">
        <f t="shared" si="182"/>
        <v>111</v>
      </c>
      <c r="DN29" s="96">
        <f t="shared" ref="DN29:DO29" si="292">SUM(DH29+DK29)</f>
        <v>257</v>
      </c>
      <c r="DO29" s="96">
        <f t="shared" si="292"/>
        <v>636</v>
      </c>
      <c r="DP29" s="97">
        <f t="shared" si="184"/>
        <v>893</v>
      </c>
      <c r="DQ29" s="151">
        <f>Juli!DW29</f>
        <v>84</v>
      </c>
      <c r="DR29" s="96">
        <f>Juli!DW29</f>
        <v>84</v>
      </c>
      <c r="DS29" s="96">
        <f t="shared" si="185"/>
        <v>168</v>
      </c>
      <c r="DT29" s="68">
        <v>5</v>
      </c>
      <c r="DU29" s="59">
        <v>29</v>
      </c>
      <c r="DV29" s="96">
        <f t="shared" si="186"/>
        <v>34</v>
      </c>
      <c r="DW29" s="96">
        <f t="shared" si="187"/>
        <v>89</v>
      </c>
      <c r="DX29" s="128">
        <v>231</v>
      </c>
      <c r="DY29" s="97">
        <f t="shared" si="188"/>
        <v>320</v>
      </c>
      <c r="DZ29" s="95">
        <f>Juli!EF29</f>
        <v>114</v>
      </c>
      <c r="EA29" s="96">
        <f>Juli!EG29</f>
        <v>248</v>
      </c>
      <c r="EB29" s="96">
        <f t="shared" si="189"/>
        <v>362</v>
      </c>
      <c r="EC29" s="128">
        <v>18</v>
      </c>
      <c r="ED29" s="128">
        <v>31</v>
      </c>
      <c r="EE29" s="96">
        <f t="shared" si="190"/>
        <v>49</v>
      </c>
      <c r="EF29" s="96">
        <f t="shared" ref="EF29:EG29" si="293">SUM(DZ29+EC29)</f>
        <v>132</v>
      </c>
      <c r="EG29" s="96">
        <f t="shared" si="293"/>
        <v>279</v>
      </c>
      <c r="EH29" s="97">
        <f t="shared" si="192"/>
        <v>411</v>
      </c>
      <c r="EI29" s="150">
        <f>Juli!EO29</f>
        <v>89</v>
      </c>
      <c r="EJ29" s="150">
        <f>Juli!EP29</f>
        <v>131</v>
      </c>
      <c r="EK29" s="96">
        <f t="shared" si="193"/>
        <v>220</v>
      </c>
      <c r="EL29" s="128">
        <v>14</v>
      </c>
      <c r="EM29" s="128">
        <v>36</v>
      </c>
      <c r="EN29" s="96">
        <f t="shared" si="194"/>
        <v>50</v>
      </c>
      <c r="EO29" s="96">
        <f t="shared" ref="EO29:EP29" si="294">SUM(EI29+EL29)</f>
        <v>103</v>
      </c>
      <c r="EP29" s="96">
        <f t="shared" si="294"/>
        <v>167</v>
      </c>
      <c r="EQ29" s="97">
        <f t="shared" si="196"/>
        <v>270</v>
      </c>
      <c r="ER29" s="151"/>
      <c r="ES29" s="96"/>
      <c r="ET29" s="96"/>
      <c r="EU29" s="96"/>
      <c r="EV29" s="96"/>
      <c r="EW29" s="96"/>
      <c r="EX29" s="96"/>
      <c r="EY29" s="96"/>
      <c r="EZ29" s="152"/>
    </row>
    <row r="30" spans="1:156" ht="14">
      <c r="A30" s="58"/>
      <c r="B30" s="59">
        <v>9</v>
      </c>
      <c r="C30" s="57" t="s">
        <v>51</v>
      </c>
      <c r="D30" s="150">
        <f>Juli!J30</f>
        <v>0</v>
      </c>
      <c r="E30" s="128">
        <f>Juli!K30</f>
        <v>0</v>
      </c>
      <c r="F30" s="96">
        <f t="shared" si="137"/>
        <v>0</v>
      </c>
      <c r="G30" s="96"/>
      <c r="H30" s="96"/>
      <c r="I30" s="96">
        <f t="shared" si="138"/>
        <v>0</v>
      </c>
      <c r="J30" s="96">
        <f t="shared" ref="J30:K30" si="295">SUM(D30+G30)</f>
        <v>0</v>
      </c>
      <c r="K30" s="96">
        <f t="shared" si="295"/>
        <v>0</v>
      </c>
      <c r="L30" s="97">
        <f t="shared" si="140"/>
        <v>0</v>
      </c>
      <c r="M30" s="151"/>
      <c r="N30" s="96"/>
      <c r="O30" s="96">
        <f t="shared" si="141"/>
        <v>0</v>
      </c>
      <c r="P30" s="96"/>
      <c r="Q30" s="96"/>
      <c r="R30" s="96">
        <f t="shared" si="142"/>
        <v>0</v>
      </c>
      <c r="S30" s="96">
        <f t="shared" ref="S30:T30" si="296">SUM(M30+P30)</f>
        <v>0</v>
      </c>
      <c r="T30" s="96">
        <f t="shared" si="296"/>
        <v>0</v>
      </c>
      <c r="U30" s="97">
        <f t="shared" si="144"/>
        <v>0</v>
      </c>
      <c r="V30" s="151">
        <f>Juli!AB30</f>
        <v>0</v>
      </c>
      <c r="W30" s="153">
        <v>2</v>
      </c>
      <c r="X30" s="96">
        <f t="shared" si="145"/>
        <v>2</v>
      </c>
      <c r="Y30" s="96"/>
      <c r="Z30" s="96"/>
      <c r="AA30" s="96">
        <f t="shared" si="146"/>
        <v>0</v>
      </c>
      <c r="AB30" s="96">
        <f t="shared" ref="AB30:AC30" si="297">SUM(V30+Y30)</f>
        <v>0</v>
      </c>
      <c r="AC30" s="96">
        <f t="shared" si="297"/>
        <v>2</v>
      </c>
      <c r="AD30" s="97">
        <f t="shared" si="148"/>
        <v>2</v>
      </c>
      <c r="AE30" s="151">
        <f>Juli!AK30</f>
        <v>19</v>
      </c>
      <c r="AF30" s="151">
        <f>Juli!AL30</f>
        <v>43</v>
      </c>
      <c r="AG30" s="96">
        <f t="shared" si="149"/>
        <v>62</v>
      </c>
      <c r="AH30" s="128">
        <v>0</v>
      </c>
      <c r="AI30" s="128">
        <v>2</v>
      </c>
      <c r="AJ30" s="96">
        <f t="shared" si="150"/>
        <v>2</v>
      </c>
      <c r="AK30" s="96">
        <f t="shared" ref="AK30:AL30" si="298">SUM(AE30+AH30)</f>
        <v>19</v>
      </c>
      <c r="AL30" s="96">
        <f t="shared" si="298"/>
        <v>45</v>
      </c>
      <c r="AM30" s="97">
        <f t="shared" si="152"/>
        <v>64</v>
      </c>
      <c r="AN30" s="95">
        <f>Juli!AT30</f>
        <v>9</v>
      </c>
      <c r="AO30" s="96">
        <f>Juli!AU30</f>
        <v>13</v>
      </c>
      <c r="AP30" s="96">
        <f t="shared" si="153"/>
        <v>22</v>
      </c>
      <c r="AQ30" s="128">
        <v>3</v>
      </c>
      <c r="AR30" s="128">
        <v>5</v>
      </c>
      <c r="AS30" s="96">
        <f t="shared" si="154"/>
        <v>8</v>
      </c>
      <c r="AT30" s="96">
        <f t="shared" ref="AT30:AU30" si="299">SUM(AN30+AQ30)</f>
        <v>12</v>
      </c>
      <c r="AU30" s="96">
        <f t="shared" si="299"/>
        <v>18</v>
      </c>
      <c r="AV30" s="97">
        <f t="shared" si="156"/>
        <v>30</v>
      </c>
      <c r="AW30" s="151">
        <f>Juli!BC30</f>
        <v>34</v>
      </c>
      <c r="AX30" s="151">
        <f>Juli!BD30</f>
        <v>46</v>
      </c>
      <c r="AY30" s="96">
        <f t="shared" si="157"/>
        <v>80</v>
      </c>
      <c r="AZ30" s="128">
        <v>0</v>
      </c>
      <c r="BA30" s="128">
        <v>1</v>
      </c>
      <c r="BB30" s="96">
        <f t="shared" si="158"/>
        <v>1</v>
      </c>
      <c r="BC30" s="96">
        <f t="shared" ref="BC30:BD30" si="300">SUM(AW30+AZ30)</f>
        <v>34</v>
      </c>
      <c r="BD30" s="96">
        <f t="shared" si="300"/>
        <v>47</v>
      </c>
      <c r="BE30" s="97">
        <f t="shared" si="160"/>
        <v>81</v>
      </c>
      <c r="BF30" s="95">
        <f>Juli!BL30</f>
        <v>0</v>
      </c>
      <c r="BG30" s="96">
        <f>Juli!BM30</f>
        <v>0</v>
      </c>
      <c r="BH30" s="96">
        <f t="shared" si="161"/>
        <v>0</v>
      </c>
      <c r="BI30" s="128">
        <v>0</v>
      </c>
      <c r="BJ30" s="128">
        <v>0</v>
      </c>
      <c r="BK30" s="96">
        <f t="shared" si="162"/>
        <v>0</v>
      </c>
      <c r="BL30" s="96">
        <f t="shared" ref="BL30:BM30" si="301">SUM(BF30+BI30)</f>
        <v>0</v>
      </c>
      <c r="BM30" s="96">
        <f t="shared" si="301"/>
        <v>0</v>
      </c>
      <c r="BN30" s="97">
        <f t="shared" si="164"/>
        <v>0</v>
      </c>
      <c r="BO30" s="151">
        <f>Juli!BU30</f>
        <v>0</v>
      </c>
      <c r="BP30" s="151">
        <f>Juli!BV30</f>
        <v>3</v>
      </c>
      <c r="BQ30" s="96">
        <f t="shared" si="165"/>
        <v>3</v>
      </c>
      <c r="BR30" s="96"/>
      <c r="BS30" s="96"/>
      <c r="BT30" s="96">
        <f t="shared" si="166"/>
        <v>0</v>
      </c>
      <c r="BU30" s="96">
        <f t="shared" ref="BU30:BV30" si="302">SUM(BO30+BR30)</f>
        <v>0</v>
      </c>
      <c r="BV30" s="96">
        <f t="shared" si="302"/>
        <v>3</v>
      </c>
      <c r="BW30" s="97">
        <f t="shared" si="168"/>
        <v>3</v>
      </c>
      <c r="BX30" s="95">
        <f>Juli!CD30</f>
        <v>7</v>
      </c>
      <c r="BY30" s="96">
        <f>Juli!CE30</f>
        <v>9</v>
      </c>
      <c r="BZ30" s="96">
        <f t="shared" si="169"/>
        <v>16</v>
      </c>
      <c r="CA30" s="128">
        <v>3</v>
      </c>
      <c r="CB30" s="128">
        <v>2</v>
      </c>
      <c r="CC30" s="96">
        <f t="shared" si="170"/>
        <v>5</v>
      </c>
      <c r="CD30" s="96">
        <f t="shared" ref="CD30:CE30" si="303">SUM(BX30+CA30)</f>
        <v>10</v>
      </c>
      <c r="CE30" s="96">
        <f t="shared" si="303"/>
        <v>11</v>
      </c>
      <c r="CF30" s="97">
        <f t="shared" si="172"/>
        <v>21</v>
      </c>
      <c r="CG30" s="151">
        <f>Juli!CM30</f>
        <v>2</v>
      </c>
      <c r="CH30" s="151">
        <f>Juli!CN30</f>
        <v>6</v>
      </c>
      <c r="CI30" s="96">
        <f t="shared" si="173"/>
        <v>8</v>
      </c>
      <c r="CJ30" s="128">
        <v>4</v>
      </c>
      <c r="CK30" s="128">
        <v>4</v>
      </c>
      <c r="CL30" s="96">
        <f t="shared" si="174"/>
        <v>8</v>
      </c>
      <c r="CM30" s="96">
        <f t="shared" ref="CM30:CN30" si="304">SUM(CG30+CJ30)</f>
        <v>6</v>
      </c>
      <c r="CN30" s="96">
        <f t="shared" si="304"/>
        <v>10</v>
      </c>
      <c r="CO30" s="97">
        <f t="shared" si="176"/>
        <v>16</v>
      </c>
      <c r="CP30" s="31">
        <f ca="1">IFERROR(__xludf.DUMMYFUNCTION("""COMPUTED_VALUE"""),30)</f>
        <v>30</v>
      </c>
      <c r="CQ30" s="32">
        <f ca="1">IFERROR(__xludf.DUMMYFUNCTION("""COMPUTED_VALUE"""),30)</f>
        <v>30</v>
      </c>
      <c r="CR30" s="32">
        <f ca="1">IFERROR(__xludf.DUMMYFUNCTION("""COMPUTED_VALUE"""),60)</f>
        <v>60</v>
      </c>
      <c r="CS30" s="33">
        <f ca="1">IFERROR(__xludf.DUMMYFUNCTION("""COMPUTED_VALUE"""),7)</f>
        <v>7</v>
      </c>
      <c r="CT30" s="33">
        <f ca="1">IFERROR(__xludf.DUMMYFUNCTION("""COMPUTED_VALUE"""),4)</f>
        <v>4</v>
      </c>
      <c r="CU30" s="33">
        <f ca="1">IFERROR(__xludf.DUMMYFUNCTION("""COMPUTED_VALUE"""),11)</f>
        <v>11</v>
      </c>
      <c r="CV30" s="32">
        <f ca="1">IFERROR(__xludf.DUMMYFUNCTION("""COMPUTED_VALUE"""),37)</f>
        <v>37</v>
      </c>
      <c r="CW30" s="32">
        <f ca="1">IFERROR(__xludf.DUMMYFUNCTION("""COMPUTED_VALUE"""),34)</f>
        <v>34</v>
      </c>
      <c r="CX30" s="34">
        <f ca="1">IFERROR(__xludf.DUMMYFUNCTION("""COMPUTED_VALUE"""),71)</f>
        <v>71</v>
      </c>
      <c r="CY30" s="151">
        <f>Juli!DE30</f>
        <v>9</v>
      </c>
      <c r="CZ30" s="151">
        <f>Juli!DF30</f>
        <v>8</v>
      </c>
      <c r="DA30" s="96">
        <f t="shared" si="177"/>
        <v>17</v>
      </c>
      <c r="DB30" s="128">
        <v>2</v>
      </c>
      <c r="DC30" s="128">
        <v>2</v>
      </c>
      <c r="DD30" s="96">
        <f t="shared" si="178"/>
        <v>4</v>
      </c>
      <c r="DE30" s="96">
        <f t="shared" ref="DE30:DF30" si="305">SUM(CY30+DB30)</f>
        <v>11</v>
      </c>
      <c r="DF30" s="96">
        <f t="shared" si="305"/>
        <v>10</v>
      </c>
      <c r="DG30" s="97">
        <f t="shared" si="180"/>
        <v>21</v>
      </c>
      <c r="DH30" s="95">
        <f>Juli!DN30</f>
        <v>20</v>
      </c>
      <c r="DI30" s="96">
        <f>Juli!DO30</f>
        <v>38</v>
      </c>
      <c r="DJ30" s="96">
        <f t="shared" si="181"/>
        <v>58</v>
      </c>
      <c r="DK30" s="170">
        <v>4</v>
      </c>
      <c r="DL30" s="169">
        <v>3</v>
      </c>
      <c r="DM30" s="96">
        <f t="shared" si="182"/>
        <v>7</v>
      </c>
      <c r="DN30" s="96">
        <f t="shared" ref="DN30:DO30" si="306">SUM(DH30+DK30)</f>
        <v>24</v>
      </c>
      <c r="DO30" s="96">
        <f t="shared" si="306"/>
        <v>41</v>
      </c>
      <c r="DP30" s="97">
        <f t="shared" si="184"/>
        <v>65</v>
      </c>
      <c r="DQ30" s="151">
        <f>Juli!DW30</f>
        <v>40</v>
      </c>
      <c r="DR30" s="96">
        <f>Juli!DW30</f>
        <v>40</v>
      </c>
      <c r="DS30" s="96">
        <f t="shared" si="185"/>
        <v>80</v>
      </c>
      <c r="DT30" s="68">
        <v>1</v>
      </c>
      <c r="DU30" s="59">
        <v>5</v>
      </c>
      <c r="DV30" s="96">
        <f t="shared" si="186"/>
        <v>6</v>
      </c>
      <c r="DW30" s="96">
        <f t="shared" si="187"/>
        <v>41</v>
      </c>
      <c r="DX30" s="128">
        <v>58</v>
      </c>
      <c r="DY30" s="97">
        <f t="shared" si="188"/>
        <v>99</v>
      </c>
      <c r="DZ30" s="95">
        <f>Juli!EF30</f>
        <v>8</v>
      </c>
      <c r="EA30" s="96">
        <f>Juli!EG30</f>
        <v>11</v>
      </c>
      <c r="EB30" s="96">
        <f t="shared" si="189"/>
        <v>19</v>
      </c>
      <c r="EC30" s="96"/>
      <c r="ED30" s="128">
        <v>2</v>
      </c>
      <c r="EE30" s="96">
        <f t="shared" si="190"/>
        <v>2</v>
      </c>
      <c r="EF30" s="96">
        <f t="shared" ref="EF30:EG30" si="307">SUM(DZ30+EC30)</f>
        <v>8</v>
      </c>
      <c r="EG30" s="96">
        <f t="shared" si="307"/>
        <v>13</v>
      </c>
      <c r="EH30" s="97">
        <f t="shared" si="192"/>
        <v>21</v>
      </c>
      <c r="EI30" s="150">
        <f>Juli!EO30</f>
        <v>34</v>
      </c>
      <c r="EJ30" s="150">
        <f>Juli!EP30</f>
        <v>46</v>
      </c>
      <c r="EK30" s="96">
        <f t="shared" si="193"/>
        <v>80</v>
      </c>
      <c r="EL30" s="128">
        <v>5</v>
      </c>
      <c r="EM30" s="128">
        <v>4</v>
      </c>
      <c r="EN30" s="96">
        <f t="shared" si="194"/>
        <v>9</v>
      </c>
      <c r="EO30" s="96">
        <f t="shared" ref="EO30:EP30" si="308">SUM(EI30+EL30)</f>
        <v>39</v>
      </c>
      <c r="EP30" s="96">
        <f t="shared" si="308"/>
        <v>50</v>
      </c>
      <c r="EQ30" s="97">
        <f t="shared" si="196"/>
        <v>89</v>
      </c>
      <c r="ER30" s="151"/>
      <c r="ES30" s="96"/>
      <c r="ET30" s="96"/>
      <c r="EU30" s="96"/>
      <c r="EV30" s="96"/>
      <c r="EW30" s="96"/>
      <c r="EX30" s="96"/>
      <c r="EY30" s="96"/>
      <c r="EZ30" s="152"/>
    </row>
    <row r="31" spans="1:156" ht="14">
      <c r="A31" s="58"/>
      <c r="B31" s="59">
        <v>10</v>
      </c>
      <c r="C31" s="57" t="s">
        <v>52</v>
      </c>
      <c r="D31" s="150">
        <f>Juli!J31</f>
        <v>0</v>
      </c>
      <c r="E31" s="128">
        <f>Juli!K31</f>
        <v>0</v>
      </c>
      <c r="F31" s="96">
        <f t="shared" si="137"/>
        <v>0</v>
      </c>
      <c r="G31" s="96"/>
      <c r="H31" s="96"/>
      <c r="I31" s="96">
        <f t="shared" si="138"/>
        <v>0</v>
      </c>
      <c r="J31" s="96">
        <f t="shared" ref="J31:K31" si="309">SUM(D31+G31)</f>
        <v>0</v>
      </c>
      <c r="K31" s="96">
        <f t="shared" si="309"/>
        <v>0</v>
      </c>
      <c r="L31" s="97">
        <f t="shared" si="140"/>
        <v>0</v>
      </c>
      <c r="M31" s="151"/>
      <c r="N31" s="96"/>
      <c r="O31" s="96">
        <f t="shared" si="141"/>
        <v>0</v>
      </c>
      <c r="P31" s="96"/>
      <c r="Q31" s="96"/>
      <c r="R31" s="96">
        <f t="shared" si="142"/>
        <v>0</v>
      </c>
      <c r="S31" s="96">
        <f t="shared" ref="S31:T31" si="310">SUM(M31+P31)</f>
        <v>0</v>
      </c>
      <c r="T31" s="96">
        <f t="shared" si="310"/>
        <v>0</v>
      </c>
      <c r="U31" s="97">
        <f t="shared" si="144"/>
        <v>0</v>
      </c>
      <c r="V31" s="151">
        <f>Juli!AB31</f>
        <v>0</v>
      </c>
      <c r="W31" s="153">
        <v>2</v>
      </c>
      <c r="X31" s="96">
        <f t="shared" si="145"/>
        <v>2</v>
      </c>
      <c r="Y31" s="96"/>
      <c r="Z31" s="96"/>
      <c r="AA31" s="96">
        <f t="shared" si="146"/>
        <v>0</v>
      </c>
      <c r="AB31" s="96">
        <f t="shared" ref="AB31:AC31" si="311">SUM(V31+Y31)</f>
        <v>0</v>
      </c>
      <c r="AC31" s="96">
        <f t="shared" si="311"/>
        <v>2</v>
      </c>
      <c r="AD31" s="97">
        <f t="shared" si="148"/>
        <v>2</v>
      </c>
      <c r="AE31" s="151">
        <f>Juli!AK31</f>
        <v>19</v>
      </c>
      <c r="AF31" s="151">
        <f>Juli!AL31</f>
        <v>43</v>
      </c>
      <c r="AG31" s="96">
        <f t="shared" si="149"/>
        <v>62</v>
      </c>
      <c r="AH31" s="128">
        <v>0</v>
      </c>
      <c r="AI31" s="128">
        <v>2</v>
      </c>
      <c r="AJ31" s="96">
        <f t="shared" si="150"/>
        <v>2</v>
      </c>
      <c r="AK31" s="96">
        <f t="shared" ref="AK31:AL31" si="312">SUM(AE31+AH31)</f>
        <v>19</v>
      </c>
      <c r="AL31" s="96">
        <f t="shared" si="312"/>
        <v>45</v>
      </c>
      <c r="AM31" s="97">
        <f t="shared" si="152"/>
        <v>64</v>
      </c>
      <c r="AN31" s="95">
        <f>Juli!AT31</f>
        <v>9</v>
      </c>
      <c r="AO31" s="96">
        <f>Juli!AU31</f>
        <v>13</v>
      </c>
      <c r="AP31" s="96">
        <f t="shared" si="153"/>
        <v>22</v>
      </c>
      <c r="AQ31" s="128">
        <v>3</v>
      </c>
      <c r="AR31" s="128">
        <v>5</v>
      </c>
      <c r="AS31" s="96">
        <f t="shared" si="154"/>
        <v>8</v>
      </c>
      <c r="AT31" s="96">
        <f t="shared" ref="AT31:AU31" si="313">SUM(AN31+AQ31)</f>
        <v>12</v>
      </c>
      <c r="AU31" s="96">
        <f t="shared" si="313"/>
        <v>18</v>
      </c>
      <c r="AV31" s="97">
        <f t="shared" si="156"/>
        <v>30</v>
      </c>
      <c r="AW31" s="151">
        <f>Juli!BC31</f>
        <v>34</v>
      </c>
      <c r="AX31" s="151">
        <f>Juli!BD31</f>
        <v>46</v>
      </c>
      <c r="AY31" s="96">
        <f t="shared" si="157"/>
        <v>80</v>
      </c>
      <c r="AZ31" s="128">
        <v>0</v>
      </c>
      <c r="BA31" s="128">
        <v>1</v>
      </c>
      <c r="BB31" s="96">
        <f t="shared" si="158"/>
        <v>1</v>
      </c>
      <c r="BC31" s="96">
        <f t="shared" ref="BC31:BD31" si="314">SUM(AW31+AZ31)</f>
        <v>34</v>
      </c>
      <c r="BD31" s="96">
        <f t="shared" si="314"/>
        <v>47</v>
      </c>
      <c r="BE31" s="97">
        <f t="shared" si="160"/>
        <v>81</v>
      </c>
      <c r="BF31" s="95">
        <f>Juli!BL31</f>
        <v>0</v>
      </c>
      <c r="BG31" s="96">
        <f>Juli!BM31</f>
        <v>0</v>
      </c>
      <c r="BH31" s="96">
        <f t="shared" si="161"/>
        <v>0</v>
      </c>
      <c r="BI31" s="128">
        <v>0</v>
      </c>
      <c r="BJ31" s="128">
        <v>0</v>
      </c>
      <c r="BK31" s="96">
        <f t="shared" si="162"/>
        <v>0</v>
      </c>
      <c r="BL31" s="96">
        <f t="shared" ref="BL31:BM31" si="315">SUM(BF31+BI31)</f>
        <v>0</v>
      </c>
      <c r="BM31" s="96">
        <f t="shared" si="315"/>
        <v>0</v>
      </c>
      <c r="BN31" s="97">
        <f t="shared" si="164"/>
        <v>0</v>
      </c>
      <c r="BO31" s="151">
        <f>Juli!BU31</f>
        <v>0</v>
      </c>
      <c r="BP31" s="151">
        <f>Juli!BV31</f>
        <v>3</v>
      </c>
      <c r="BQ31" s="96">
        <f t="shared" si="165"/>
        <v>3</v>
      </c>
      <c r="BR31" s="96"/>
      <c r="BS31" s="96"/>
      <c r="BT31" s="96">
        <f t="shared" si="166"/>
        <v>0</v>
      </c>
      <c r="BU31" s="96">
        <f t="shared" ref="BU31:BV31" si="316">SUM(BO31+BR31)</f>
        <v>0</v>
      </c>
      <c r="BV31" s="96">
        <f t="shared" si="316"/>
        <v>3</v>
      </c>
      <c r="BW31" s="97">
        <f t="shared" si="168"/>
        <v>3</v>
      </c>
      <c r="BX31" s="95">
        <f>Juli!CD31</f>
        <v>7</v>
      </c>
      <c r="BY31" s="96">
        <f>Juli!CE31</f>
        <v>9</v>
      </c>
      <c r="BZ31" s="96">
        <f t="shared" si="169"/>
        <v>16</v>
      </c>
      <c r="CA31" s="128">
        <v>3</v>
      </c>
      <c r="CB31" s="128">
        <v>2</v>
      </c>
      <c r="CC31" s="96">
        <f t="shared" si="170"/>
        <v>5</v>
      </c>
      <c r="CD31" s="96">
        <f t="shared" ref="CD31:CE31" si="317">SUM(BX31+CA31)</f>
        <v>10</v>
      </c>
      <c r="CE31" s="96">
        <f t="shared" si="317"/>
        <v>11</v>
      </c>
      <c r="CF31" s="97">
        <f t="shared" si="172"/>
        <v>21</v>
      </c>
      <c r="CG31" s="151">
        <f>Juli!CM31</f>
        <v>2</v>
      </c>
      <c r="CH31" s="151">
        <f>Juli!CN31</f>
        <v>6</v>
      </c>
      <c r="CI31" s="96">
        <f t="shared" si="173"/>
        <v>8</v>
      </c>
      <c r="CJ31" s="128">
        <v>4</v>
      </c>
      <c r="CK31" s="128">
        <v>4</v>
      </c>
      <c r="CL31" s="96">
        <f t="shared" si="174"/>
        <v>8</v>
      </c>
      <c r="CM31" s="96">
        <f t="shared" ref="CM31:CN31" si="318">SUM(CG31+CJ31)</f>
        <v>6</v>
      </c>
      <c r="CN31" s="96">
        <f t="shared" si="318"/>
        <v>10</v>
      </c>
      <c r="CO31" s="97">
        <f t="shared" si="176"/>
        <v>16</v>
      </c>
      <c r="CP31" s="31">
        <f ca="1">IFERROR(__xludf.DUMMYFUNCTION("""COMPUTED_VALUE"""),30)</f>
        <v>30</v>
      </c>
      <c r="CQ31" s="32">
        <f ca="1">IFERROR(__xludf.DUMMYFUNCTION("""COMPUTED_VALUE"""),30)</f>
        <v>30</v>
      </c>
      <c r="CR31" s="32">
        <f ca="1">IFERROR(__xludf.DUMMYFUNCTION("""COMPUTED_VALUE"""),60)</f>
        <v>60</v>
      </c>
      <c r="CS31" s="33">
        <f ca="1">IFERROR(__xludf.DUMMYFUNCTION("""COMPUTED_VALUE"""),7)</f>
        <v>7</v>
      </c>
      <c r="CT31" s="33">
        <f ca="1">IFERROR(__xludf.DUMMYFUNCTION("""COMPUTED_VALUE"""),4)</f>
        <v>4</v>
      </c>
      <c r="CU31" s="33">
        <f ca="1">IFERROR(__xludf.DUMMYFUNCTION("""COMPUTED_VALUE"""),11)</f>
        <v>11</v>
      </c>
      <c r="CV31" s="32">
        <f ca="1">IFERROR(__xludf.DUMMYFUNCTION("""COMPUTED_VALUE"""),37)</f>
        <v>37</v>
      </c>
      <c r="CW31" s="32">
        <f ca="1">IFERROR(__xludf.DUMMYFUNCTION("""COMPUTED_VALUE"""),34)</f>
        <v>34</v>
      </c>
      <c r="CX31" s="34">
        <f ca="1">IFERROR(__xludf.DUMMYFUNCTION("""COMPUTED_VALUE"""),71)</f>
        <v>71</v>
      </c>
      <c r="CY31" s="151">
        <f>Juli!DE31</f>
        <v>9</v>
      </c>
      <c r="CZ31" s="151">
        <f>Juli!DF31</f>
        <v>8</v>
      </c>
      <c r="DA31" s="96">
        <f t="shared" si="177"/>
        <v>17</v>
      </c>
      <c r="DB31" s="128">
        <v>2</v>
      </c>
      <c r="DC31" s="128">
        <v>2</v>
      </c>
      <c r="DD31" s="96">
        <f t="shared" si="178"/>
        <v>4</v>
      </c>
      <c r="DE31" s="96">
        <f t="shared" ref="DE31:DF31" si="319">SUM(CY31+DB31)</f>
        <v>11</v>
      </c>
      <c r="DF31" s="96">
        <f t="shared" si="319"/>
        <v>10</v>
      </c>
      <c r="DG31" s="97">
        <f t="shared" si="180"/>
        <v>21</v>
      </c>
      <c r="DH31" s="95">
        <f>Juli!DN31</f>
        <v>20</v>
      </c>
      <c r="DI31" s="96">
        <f>Juli!DO31</f>
        <v>38</v>
      </c>
      <c r="DJ31" s="96">
        <f t="shared" si="181"/>
        <v>58</v>
      </c>
      <c r="DK31" s="170">
        <v>4</v>
      </c>
      <c r="DL31" s="169">
        <v>3</v>
      </c>
      <c r="DM31" s="96">
        <f t="shared" si="182"/>
        <v>7</v>
      </c>
      <c r="DN31" s="96">
        <f t="shared" ref="DN31:DO31" si="320">SUM(DH31+DK31)</f>
        <v>24</v>
      </c>
      <c r="DO31" s="96">
        <f t="shared" si="320"/>
        <v>41</v>
      </c>
      <c r="DP31" s="97">
        <f t="shared" si="184"/>
        <v>65</v>
      </c>
      <c r="DQ31" s="151">
        <f>Juli!DW31</f>
        <v>40</v>
      </c>
      <c r="DR31" s="96">
        <f>Juli!DW31</f>
        <v>40</v>
      </c>
      <c r="DS31" s="96">
        <f t="shared" si="185"/>
        <v>80</v>
      </c>
      <c r="DT31" s="68">
        <v>1</v>
      </c>
      <c r="DU31" s="59">
        <v>5</v>
      </c>
      <c r="DV31" s="96">
        <f t="shared" si="186"/>
        <v>6</v>
      </c>
      <c r="DW31" s="96">
        <f t="shared" si="187"/>
        <v>41</v>
      </c>
      <c r="DX31" s="128">
        <v>58</v>
      </c>
      <c r="DY31" s="97">
        <f t="shared" si="188"/>
        <v>99</v>
      </c>
      <c r="DZ31" s="95">
        <f>Juli!EF31</f>
        <v>8</v>
      </c>
      <c r="EA31" s="96">
        <f>Juli!EG31</f>
        <v>11</v>
      </c>
      <c r="EB31" s="96">
        <f t="shared" si="189"/>
        <v>19</v>
      </c>
      <c r="EC31" s="96"/>
      <c r="ED31" s="128">
        <v>2</v>
      </c>
      <c r="EE31" s="96">
        <f t="shared" si="190"/>
        <v>2</v>
      </c>
      <c r="EF31" s="96">
        <f t="shared" ref="EF31:EG31" si="321">SUM(DZ31+EC31)</f>
        <v>8</v>
      </c>
      <c r="EG31" s="96">
        <f t="shared" si="321"/>
        <v>13</v>
      </c>
      <c r="EH31" s="97">
        <f t="shared" si="192"/>
        <v>21</v>
      </c>
      <c r="EI31" s="150">
        <f>Juli!EO31</f>
        <v>34</v>
      </c>
      <c r="EJ31" s="150">
        <f>Juli!EP31</f>
        <v>46</v>
      </c>
      <c r="EK31" s="96">
        <f t="shared" si="193"/>
        <v>80</v>
      </c>
      <c r="EL31" s="128">
        <v>5</v>
      </c>
      <c r="EM31" s="128">
        <v>4</v>
      </c>
      <c r="EN31" s="96">
        <f t="shared" si="194"/>
        <v>9</v>
      </c>
      <c r="EO31" s="96">
        <f t="shared" ref="EO31:EP31" si="322">SUM(EI31+EL31)</f>
        <v>39</v>
      </c>
      <c r="EP31" s="96">
        <f t="shared" si="322"/>
        <v>50</v>
      </c>
      <c r="EQ31" s="97">
        <f t="shared" si="196"/>
        <v>89</v>
      </c>
      <c r="ER31" s="151"/>
      <c r="ES31" s="96"/>
      <c r="ET31" s="96"/>
      <c r="EU31" s="96"/>
      <c r="EV31" s="96"/>
      <c r="EW31" s="96"/>
      <c r="EX31" s="96"/>
      <c r="EY31" s="96"/>
      <c r="EZ31" s="152"/>
    </row>
    <row r="32" spans="1:156" ht="14">
      <c r="A32" s="58"/>
      <c r="B32" s="59">
        <v>11</v>
      </c>
      <c r="C32" s="57" t="s">
        <v>53</v>
      </c>
      <c r="D32" s="150">
        <f>Juli!J32</f>
        <v>0</v>
      </c>
      <c r="E32" s="128">
        <f>Juli!K32</f>
        <v>0</v>
      </c>
      <c r="F32" s="96">
        <f t="shared" si="137"/>
        <v>0</v>
      </c>
      <c r="G32" s="96"/>
      <c r="H32" s="96"/>
      <c r="I32" s="96">
        <f t="shared" si="138"/>
        <v>0</v>
      </c>
      <c r="J32" s="96">
        <f t="shared" ref="J32:K32" si="323">SUM(D32+G32)</f>
        <v>0</v>
      </c>
      <c r="K32" s="96">
        <f t="shared" si="323"/>
        <v>0</v>
      </c>
      <c r="L32" s="97">
        <f t="shared" si="140"/>
        <v>0</v>
      </c>
      <c r="M32" s="151"/>
      <c r="N32" s="96"/>
      <c r="O32" s="96">
        <f t="shared" si="141"/>
        <v>0</v>
      </c>
      <c r="P32" s="96"/>
      <c r="Q32" s="96"/>
      <c r="R32" s="96">
        <f t="shared" si="142"/>
        <v>0</v>
      </c>
      <c r="S32" s="96">
        <f t="shared" ref="S32:T32" si="324">SUM(M32+P32)</f>
        <v>0</v>
      </c>
      <c r="T32" s="96">
        <f t="shared" si="324"/>
        <v>0</v>
      </c>
      <c r="U32" s="97">
        <f t="shared" si="144"/>
        <v>0</v>
      </c>
      <c r="V32" s="151">
        <f>Juli!AB32</f>
        <v>0</v>
      </c>
      <c r="W32" s="151">
        <f>Juli!AC32</f>
        <v>0</v>
      </c>
      <c r="X32" s="96">
        <f t="shared" si="145"/>
        <v>0</v>
      </c>
      <c r="Y32" s="96"/>
      <c r="Z32" s="96"/>
      <c r="AA32" s="96">
        <f t="shared" si="146"/>
        <v>0</v>
      </c>
      <c r="AB32" s="96">
        <f t="shared" ref="AB32:AC32" si="325">SUM(V32+Y32)</f>
        <v>0</v>
      </c>
      <c r="AC32" s="96">
        <f t="shared" si="325"/>
        <v>0</v>
      </c>
      <c r="AD32" s="97">
        <f t="shared" si="148"/>
        <v>0</v>
      </c>
      <c r="AE32" s="151">
        <f>Juli!AK32</f>
        <v>0</v>
      </c>
      <c r="AF32" s="151">
        <f>Juli!AL32</f>
        <v>0</v>
      </c>
      <c r="AG32" s="96">
        <f t="shared" si="149"/>
        <v>0</v>
      </c>
      <c r="AH32" s="96"/>
      <c r="AI32" s="96"/>
      <c r="AJ32" s="96">
        <f t="shared" si="150"/>
        <v>0</v>
      </c>
      <c r="AK32" s="96">
        <f t="shared" ref="AK32:AL32" si="326">SUM(AE32+AH32)</f>
        <v>0</v>
      </c>
      <c r="AL32" s="96">
        <f t="shared" si="326"/>
        <v>0</v>
      </c>
      <c r="AM32" s="97">
        <f t="shared" si="152"/>
        <v>0</v>
      </c>
      <c r="AN32" s="95">
        <f>Juli!AT32</f>
        <v>0</v>
      </c>
      <c r="AO32" s="96">
        <f>Juli!AU32</f>
        <v>0</v>
      </c>
      <c r="AP32" s="96">
        <f t="shared" si="153"/>
        <v>0</v>
      </c>
      <c r="AQ32" s="96"/>
      <c r="AR32" s="96"/>
      <c r="AS32" s="96">
        <f t="shared" si="154"/>
        <v>0</v>
      </c>
      <c r="AT32" s="96">
        <f t="shared" ref="AT32:AU32" si="327">SUM(AN32+AQ32)</f>
        <v>0</v>
      </c>
      <c r="AU32" s="96">
        <f t="shared" si="327"/>
        <v>0</v>
      </c>
      <c r="AV32" s="97">
        <f t="shared" si="156"/>
        <v>0</v>
      </c>
      <c r="AW32" s="151">
        <f>Juli!BC32</f>
        <v>0</v>
      </c>
      <c r="AX32" s="151">
        <f>Juli!BD32</f>
        <v>0</v>
      </c>
      <c r="AY32" s="96">
        <f t="shared" si="157"/>
        <v>0</v>
      </c>
      <c r="AZ32" s="128">
        <v>0</v>
      </c>
      <c r="BA32" s="128">
        <v>0</v>
      </c>
      <c r="BB32" s="96">
        <f t="shared" si="158"/>
        <v>0</v>
      </c>
      <c r="BC32" s="96">
        <f t="shared" ref="BC32:BD32" si="328">SUM(AW32+AZ32)</f>
        <v>0</v>
      </c>
      <c r="BD32" s="96">
        <f t="shared" si="328"/>
        <v>0</v>
      </c>
      <c r="BE32" s="97">
        <f t="shared" si="160"/>
        <v>0</v>
      </c>
      <c r="BF32" s="95">
        <f>Juli!BL32</f>
        <v>0</v>
      </c>
      <c r="BG32" s="96">
        <f>Juli!BM32</f>
        <v>0</v>
      </c>
      <c r="BH32" s="96">
        <f t="shared" si="161"/>
        <v>0</v>
      </c>
      <c r="BI32" s="128">
        <v>0</v>
      </c>
      <c r="BJ32" s="128">
        <v>0</v>
      </c>
      <c r="BK32" s="96">
        <f t="shared" si="162"/>
        <v>0</v>
      </c>
      <c r="BL32" s="96">
        <f t="shared" ref="BL32:BM32" si="329">SUM(BF32+BI32)</f>
        <v>0</v>
      </c>
      <c r="BM32" s="96">
        <f t="shared" si="329"/>
        <v>0</v>
      </c>
      <c r="BN32" s="97">
        <f t="shared" si="164"/>
        <v>0</v>
      </c>
      <c r="BO32" s="151">
        <f>Juli!BU32</f>
        <v>0</v>
      </c>
      <c r="BP32" s="151">
        <f>Juli!BV32</f>
        <v>0</v>
      </c>
      <c r="BQ32" s="96">
        <f t="shared" si="165"/>
        <v>0</v>
      </c>
      <c r="BR32" s="96"/>
      <c r="BS32" s="96"/>
      <c r="BT32" s="96">
        <f t="shared" si="166"/>
        <v>0</v>
      </c>
      <c r="BU32" s="96">
        <f t="shared" ref="BU32:BV32" si="330">SUM(BO32+BR32)</f>
        <v>0</v>
      </c>
      <c r="BV32" s="96">
        <f t="shared" si="330"/>
        <v>0</v>
      </c>
      <c r="BW32" s="97">
        <f t="shared" si="168"/>
        <v>0</v>
      </c>
      <c r="BX32" s="95">
        <f>Juli!CD32</f>
        <v>0</v>
      </c>
      <c r="BY32" s="96">
        <f>Juli!CE32</f>
        <v>0</v>
      </c>
      <c r="BZ32" s="96">
        <f t="shared" si="169"/>
        <v>0</v>
      </c>
      <c r="CA32" s="96"/>
      <c r="CB32" s="96"/>
      <c r="CC32" s="96">
        <f t="shared" si="170"/>
        <v>0</v>
      </c>
      <c r="CD32" s="96">
        <f t="shared" ref="CD32:CE32" si="331">SUM(BX32+CA32)</f>
        <v>0</v>
      </c>
      <c r="CE32" s="96">
        <f t="shared" si="331"/>
        <v>0</v>
      </c>
      <c r="CF32" s="97">
        <f t="shared" si="172"/>
        <v>0</v>
      </c>
      <c r="CG32" s="151">
        <f>Juli!CM32</f>
        <v>0</v>
      </c>
      <c r="CH32" s="151">
        <f>Juli!CN32</f>
        <v>0</v>
      </c>
      <c r="CI32" s="96">
        <f t="shared" si="173"/>
        <v>0</v>
      </c>
      <c r="CJ32" s="96"/>
      <c r="CK32" s="96"/>
      <c r="CL32" s="96">
        <f t="shared" si="174"/>
        <v>0</v>
      </c>
      <c r="CM32" s="96">
        <f t="shared" ref="CM32:CN32" si="332">SUM(CG32+CJ32)</f>
        <v>0</v>
      </c>
      <c r="CN32" s="96">
        <f t="shared" si="332"/>
        <v>0</v>
      </c>
      <c r="CO32" s="97">
        <f t="shared" si="176"/>
        <v>0</v>
      </c>
      <c r="CP32" s="31"/>
      <c r="CQ32" s="32"/>
      <c r="CR32" s="32"/>
      <c r="CS32" s="33"/>
      <c r="CT32" s="33"/>
      <c r="CU32" s="33"/>
      <c r="CV32" s="32"/>
      <c r="CW32" s="32"/>
      <c r="CX32" s="34"/>
      <c r="CY32" s="151">
        <f>Juli!DE32</f>
        <v>0</v>
      </c>
      <c r="CZ32" s="151">
        <f>Juli!DF32</f>
        <v>0</v>
      </c>
      <c r="DA32" s="96">
        <f t="shared" si="177"/>
        <v>0</v>
      </c>
      <c r="DB32" s="128">
        <v>0</v>
      </c>
      <c r="DC32" s="128">
        <v>0</v>
      </c>
      <c r="DD32" s="96">
        <f t="shared" si="178"/>
        <v>0</v>
      </c>
      <c r="DE32" s="96">
        <f t="shared" ref="DE32:DF32" si="333">SUM(CY32+DB32)</f>
        <v>0</v>
      </c>
      <c r="DF32" s="96">
        <f t="shared" si="333"/>
        <v>0</v>
      </c>
      <c r="DG32" s="97">
        <f t="shared" si="180"/>
        <v>0</v>
      </c>
      <c r="DH32" s="95">
        <f>Juli!DN32</f>
        <v>0</v>
      </c>
      <c r="DI32" s="96">
        <f>Juli!DO32</f>
        <v>0</v>
      </c>
      <c r="DJ32" s="96">
        <f t="shared" si="181"/>
        <v>0</v>
      </c>
      <c r="DK32" s="96"/>
      <c r="DL32" s="96"/>
      <c r="DM32" s="96">
        <f t="shared" si="182"/>
        <v>0</v>
      </c>
      <c r="DN32" s="96">
        <f t="shared" ref="DN32:DO32" si="334">SUM(DH32+DK32)</f>
        <v>0</v>
      </c>
      <c r="DO32" s="96">
        <f t="shared" si="334"/>
        <v>0</v>
      </c>
      <c r="DP32" s="97">
        <f t="shared" si="184"/>
        <v>0</v>
      </c>
      <c r="DQ32" s="151">
        <f>Juli!DW32</f>
        <v>0</v>
      </c>
      <c r="DR32" s="96">
        <f>Juli!DW32</f>
        <v>0</v>
      </c>
      <c r="DS32" s="96">
        <f t="shared" si="185"/>
        <v>0</v>
      </c>
      <c r="DT32" s="96"/>
      <c r="DU32" s="96"/>
      <c r="DV32" s="96">
        <f t="shared" si="186"/>
        <v>0</v>
      </c>
      <c r="DW32" s="96">
        <f t="shared" si="187"/>
        <v>0</v>
      </c>
      <c r="DX32" s="96">
        <f>SUM(DR32+DU32)</f>
        <v>0</v>
      </c>
      <c r="DY32" s="97">
        <f t="shared" si="188"/>
        <v>0</v>
      </c>
      <c r="DZ32" s="95">
        <f>Juli!EF32</f>
        <v>0</v>
      </c>
      <c r="EA32" s="96">
        <f>Juli!EG32</f>
        <v>0</v>
      </c>
      <c r="EB32" s="96">
        <f t="shared" si="189"/>
        <v>0</v>
      </c>
      <c r="EC32" s="96"/>
      <c r="ED32" s="96"/>
      <c r="EE32" s="96">
        <f t="shared" si="190"/>
        <v>0</v>
      </c>
      <c r="EF32" s="96">
        <f t="shared" ref="EF32:EG32" si="335">SUM(DZ32+EC32)</f>
        <v>0</v>
      </c>
      <c r="EG32" s="96">
        <f t="shared" si="335"/>
        <v>0</v>
      </c>
      <c r="EH32" s="97">
        <f t="shared" si="192"/>
        <v>0</v>
      </c>
      <c r="EI32" s="150">
        <f>Juli!EO32</f>
        <v>0</v>
      </c>
      <c r="EJ32" s="150">
        <f>Juli!EP32</f>
        <v>0</v>
      </c>
      <c r="EK32" s="96">
        <f t="shared" si="193"/>
        <v>0</v>
      </c>
      <c r="EL32" s="96"/>
      <c r="EM32" s="96"/>
      <c r="EN32" s="96">
        <f t="shared" si="194"/>
        <v>0</v>
      </c>
      <c r="EO32" s="96">
        <f t="shared" ref="EO32:EP32" si="336">SUM(EI32+EL32)</f>
        <v>0</v>
      </c>
      <c r="EP32" s="96">
        <f t="shared" si="336"/>
        <v>0</v>
      </c>
      <c r="EQ32" s="97">
        <f t="shared" si="196"/>
        <v>0</v>
      </c>
      <c r="ER32" s="156"/>
      <c r="ES32" s="171"/>
      <c r="ET32" s="171"/>
      <c r="EU32" s="171"/>
      <c r="EV32" s="171"/>
      <c r="EW32" s="171"/>
      <c r="EX32" s="171"/>
      <c r="EY32" s="171"/>
      <c r="EZ32" s="172"/>
    </row>
    <row r="33" spans="1:156" ht="12.5">
      <c r="A33" s="277"/>
      <c r="B33" s="278"/>
      <c r="C33" s="247"/>
      <c r="D33" s="157">
        <f>Juli!J33</f>
        <v>0</v>
      </c>
      <c r="E33" s="158">
        <f>Juli!K33</f>
        <v>0</v>
      </c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60">
        <f>Juli!AB33</f>
        <v>0</v>
      </c>
      <c r="W33" s="160">
        <f>Juli!AC33</f>
        <v>0</v>
      </c>
      <c r="X33" s="159"/>
      <c r="Y33" s="159"/>
      <c r="Z33" s="159"/>
      <c r="AA33" s="159"/>
      <c r="AB33" s="159"/>
      <c r="AC33" s="159"/>
      <c r="AD33" s="159"/>
      <c r="AE33" s="160">
        <f>Juli!AK33</f>
        <v>0</v>
      </c>
      <c r="AF33" s="160">
        <f>Juli!AL33</f>
        <v>0</v>
      </c>
      <c r="AG33" s="159"/>
      <c r="AH33" s="159"/>
      <c r="AI33" s="159"/>
      <c r="AJ33" s="159"/>
      <c r="AK33" s="159"/>
      <c r="AL33" s="159"/>
      <c r="AM33" s="159"/>
      <c r="AN33" s="161">
        <f>Juli!AT33</f>
        <v>0</v>
      </c>
      <c r="AO33" s="162">
        <f>Juli!AU33</f>
        <v>0</v>
      </c>
      <c r="AP33" s="159"/>
      <c r="AQ33" s="159"/>
      <c r="AR33" s="159"/>
      <c r="AS33" s="159"/>
      <c r="AT33" s="159"/>
      <c r="AU33" s="159"/>
      <c r="AV33" s="159"/>
      <c r="AW33" s="160">
        <f>Juli!BC33</f>
        <v>0</v>
      </c>
      <c r="AX33" s="160">
        <f>Juli!BD33</f>
        <v>0</v>
      </c>
      <c r="AY33" s="159"/>
      <c r="AZ33" s="159"/>
      <c r="BA33" s="159"/>
      <c r="BB33" s="159"/>
      <c r="BC33" s="159"/>
      <c r="BD33" s="159"/>
      <c r="BE33" s="159"/>
      <c r="BF33" s="161">
        <f>Juli!BL33</f>
        <v>0</v>
      </c>
      <c r="BG33" s="162">
        <f>Juli!BM33</f>
        <v>0</v>
      </c>
      <c r="BH33" s="159"/>
      <c r="BI33" s="159"/>
      <c r="BJ33" s="159"/>
      <c r="BK33" s="159"/>
      <c r="BL33" s="159"/>
      <c r="BM33" s="159"/>
      <c r="BN33" s="159"/>
      <c r="BO33" s="160">
        <f>Juli!BU33</f>
        <v>0</v>
      </c>
      <c r="BP33" s="160">
        <f>Juli!BV33</f>
        <v>0</v>
      </c>
      <c r="BQ33" s="159"/>
      <c r="BR33" s="159"/>
      <c r="BS33" s="159"/>
      <c r="BT33" s="159"/>
      <c r="BU33" s="159"/>
      <c r="BV33" s="159"/>
      <c r="BW33" s="159"/>
      <c r="BX33" s="161">
        <f>Juli!CD33</f>
        <v>0</v>
      </c>
      <c r="BY33" s="162">
        <f>Juli!CE33</f>
        <v>0</v>
      </c>
      <c r="BZ33" s="159"/>
      <c r="CA33" s="159"/>
      <c r="CB33" s="159"/>
      <c r="CC33" s="159"/>
      <c r="CD33" s="159"/>
      <c r="CE33" s="159"/>
      <c r="CF33" s="159"/>
      <c r="CG33" s="160">
        <f>Juli!CM33</f>
        <v>0</v>
      </c>
      <c r="CH33" s="160">
        <f>Juli!CN33</f>
        <v>0</v>
      </c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60">
        <f>Juli!DE33</f>
        <v>0</v>
      </c>
      <c r="CZ33" s="160">
        <f>Juli!DF33</f>
        <v>0</v>
      </c>
      <c r="DA33" s="159"/>
      <c r="DB33" s="159"/>
      <c r="DC33" s="159"/>
      <c r="DD33" s="159"/>
      <c r="DE33" s="159"/>
      <c r="DF33" s="159"/>
      <c r="DG33" s="159"/>
      <c r="DH33" s="161">
        <f>Juli!DN33</f>
        <v>0</v>
      </c>
      <c r="DI33" s="162">
        <f>Juli!DO33</f>
        <v>0</v>
      </c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61">
        <f>Juli!EF33</f>
        <v>0</v>
      </c>
      <c r="EA33" s="162">
        <f>Juli!EG33</f>
        <v>0</v>
      </c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60"/>
    </row>
    <row r="34" spans="1:156" ht="14">
      <c r="A34" s="276" t="s">
        <v>54</v>
      </c>
      <c r="B34" s="256"/>
      <c r="C34" s="52" t="s">
        <v>55</v>
      </c>
      <c r="D34" s="150">
        <f>Juli!J34</f>
        <v>0</v>
      </c>
      <c r="E34" s="128">
        <f>Juli!K34</f>
        <v>0</v>
      </c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51">
        <f>Juli!AB34</f>
        <v>0</v>
      </c>
      <c r="W34" s="151">
        <f>Juli!AC34</f>
        <v>0</v>
      </c>
      <c r="X34" s="119"/>
      <c r="Y34" s="119"/>
      <c r="Z34" s="119"/>
      <c r="AA34" s="119"/>
      <c r="AB34" s="119"/>
      <c r="AC34" s="119"/>
      <c r="AD34" s="119"/>
      <c r="AE34" s="151">
        <f>Juli!AK34</f>
        <v>0</v>
      </c>
      <c r="AF34" s="151">
        <f>Juli!AL34</f>
        <v>0</v>
      </c>
      <c r="AG34" s="119"/>
      <c r="AH34" s="119"/>
      <c r="AI34" s="119"/>
      <c r="AJ34" s="119"/>
      <c r="AK34" s="119"/>
      <c r="AL34" s="119"/>
      <c r="AM34" s="119"/>
      <c r="AN34" s="95">
        <f>Juli!AT34</f>
        <v>0</v>
      </c>
      <c r="AO34" s="96">
        <f>Juli!AU34</f>
        <v>0</v>
      </c>
      <c r="AP34" s="119"/>
      <c r="AQ34" s="119"/>
      <c r="AR34" s="119"/>
      <c r="AS34" s="119"/>
      <c r="AT34" s="119"/>
      <c r="AU34" s="119"/>
      <c r="AV34" s="119"/>
      <c r="AW34" s="151">
        <f>Juli!BC34</f>
        <v>0</v>
      </c>
      <c r="AX34" s="151">
        <f>Juli!BD34</f>
        <v>0</v>
      </c>
      <c r="AY34" s="119"/>
      <c r="AZ34" s="119"/>
      <c r="BA34" s="119"/>
      <c r="BB34" s="119"/>
      <c r="BC34" s="119"/>
      <c r="BD34" s="119"/>
      <c r="BE34" s="119"/>
      <c r="BF34" s="95">
        <f>Juli!BL34</f>
        <v>0</v>
      </c>
      <c r="BG34" s="96">
        <f>Juli!BM34</f>
        <v>0</v>
      </c>
      <c r="BH34" s="119"/>
      <c r="BI34" s="119"/>
      <c r="BJ34" s="119"/>
      <c r="BK34" s="119"/>
      <c r="BL34" s="119"/>
      <c r="BM34" s="119"/>
      <c r="BN34" s="119"/>
      <c r="BO34" s="151">
        <f>Juli!BU34</f>
        <v>0</v>
      </c>
      <c r="BP34" s="151">
        <f>Juli!BV34</f>
        <v>0</v>
      </c>
      <c r="BQ34" s="119"/>
      <c r="BR34" s="119"/>
      <c r="BS34" s="119"/>
      <c r="BT34" s="119"/>
      <c r="BU34" s="119"/>
      <c r="BV34" s="119"/>
      <c r="BW34" s="119"/>
      <c r="BX34" s="95">
        <f>Juli!CD34</f>
        <v>0</v>
      </c>
      <c r="BY34" s="96">
        <f>Juli!CE34</f>
        <v>0</v>
      </c>
      <c r="BZ34" s="119"/>
      <c r="CA34" s="119"/>
      <c r="CB34" s="119"/>
      <c r="CC34" s="119"/>
      <c r="CD34" s="119"/>
      <c r="CE34" s="119"/>
      <c r="CF34" s="119"/>
      <c r="CG34" s="151">
        <f>Juli!CM34</f>
        <v>0</v>
      </c>
      <c r="CH34" s="151">
        <f>Juli!CN34</f>
        <v>0</v>
      </c>
      <c r="CI34" s="119"/>
      <c r="CJ34" s="119"/>
      <c r="CK34" s="119"/>
      <c r="CL34" s="119"/>
      <c r="CM34" s="119"/>
      <c r="CN34" s="119"/>
      <c r="CO34" s="119"/>
      <c r="CP34" s="119"/>
      <c r="CQ34" s="119"/>
      <c r="CR34" s="108"/>
      <c r="CS34" s="108"/>
      <c r="CT34" s="108"/>
      <c r="CU34" s="108"/>
      <c r="CV34" s="108"/>
      <c r="CW34" s="108"/>
      <c r="CX34" s="108"/>
      <c r="CY34" s="151">
        <f>Juli!DE34</f>
        <v>0</v>
      </c>
      <c r="CZ34" s="151">
        <f>Juli!DF34</f>
        <v>0</v>
      </c>
      <c r="DA34" s="119"/>
      <c r="DB34" s="119"/>
      <c r="DC34" s="119"/>
      <c r="DD34" s="119"/>
      <c r="DE34" s="119"/>
      <c r="DF34" s="119"/>
      <c r="DG34" s="119"/>
      <c r="DH34" s="95">
        <f>Juli!DN34</f>
        <v>0</v>
      </c>
      <c r="DI34" s="96">
        <f>Juli!DO34</f>
        <v>0</v>
      </c>
      <c r="DJ34" s="119"/>
      <c r="DK34" s="119"/>
      <c r="DL34" s="119"/>
      <c r="DM34" s="119"/>
      <c r="DN34" s="119"/>
      <c r="DO34" s="119"/>
      <c r="DP34" s="119"/>
      <c r="DQ34" s="119"/>
      <c r="DR34" s="119"/>
      <c r="DS34" s="119"/>
      <c r="DT34" s="119"/>
      <c r="DU34" s="119"/>
      <c r="DV34" s="119"/>
      <c r="DW34" s="119"/>
      <c r="DX34" s="119"/>
      <c r="DY34" s="119"/>
      <c r="DZ34" s="95">
        <f>Juli!EF34</f>
        <v>0</v>
      </c>
      <c r="EA34" s="96">
        <f>Juli!EG34</f>
        <v>0</v>
      </c>
      <c r="EB34" s="119"/>
      <c r="EC34" s="119"/>
      <c r="ED34" s="119"/>
      <c r="EE34" s="119"/>
      <c r="EF34" s="119"/>
      <c r="EG34" s="119"/>
      <c r="EH34" s="119"/>
      <c r="EI34" s="150">
        <f>Juli!EO34</f>
        <v>0</v>
      </c>
      <c r="EJ34" s="150">
        <f>Juli!EP34</f>
        <v>0</v>
      </c>
      <c r="EK34" s="119"/>
      <c r="EL34" s="119"/>
      <c r="EM34" s="119"/>
      <c r="EN34" s="119"/>
      <c r="EO34" s="119"/>
      <c r="EP34" s="119"/>
      <c r="EQ34" s="119"/>
      <c r="ER34" s="119"/>
      <c r="ES34" s="119"/>
      <c r="ET34" s="119"/>
      <c r="EU34" s="119"/>
      <c r="EV34" s="119"/>
      <c r="EW34" s="119"/>
      <c r="EX34" s="119"/>
      <c r="EY34" s="119"/>
      <c r="EZ34" s="151"/>
    </row>
    <row r="35" spans="1:156" ht="14">
      <c r="A35" s="58"/>
      <c r="B35" s="59">
        <v>1</v>
      </c>
      <c r="C35" s="57" t="s">
        <v>56</v>
      </c>
      <c r="D35" s="150">
        <f>Juli!J35</f>
        <v>51</v>
      </c>
      <c r="E35" s="128">
        <f>Juli!K35</f>
        <v>50</v>
      </c>
      <c r="F35" s="96">
        <f t="shared" ref="F35:F41" si="337">SUM(D35:E35)</f>
        <v>101</v>
      </c>
      <c r="G35" s="128">
        <v>5</v>
      </c>
      <c r="H35" s="128">
        <v>11</v>
      </c>
      <c r="I35" s="96">
        <f t="shared" ref="I35:I41" si="338">SUM(G35:H35)</f>
        <v>16</v>
      </c>
      <c r="J35" s="96">
        <f t="shared" ref="J35:K35" si="339">SUM(D35+G35)</f>
        <v>56</v>
      </c>
      <c r="K35" s="96">
        <f t="shared" si="339"/>
        <v>61</v>
      </c>
      <c r="L35" s="97">
        <f t="shared" ref="L35:L41" si="340">SUM(J35:K35)</f>
        <v>117</v>
      </c>
      <c r="M35" s="153">
        <v>14</v>
      </c>
      <c r="N35" s="128">
        <v>19</v>
      </c>
      <c r="O35" s="96">
        <f t="shared" ref="O35:O41" si="341">SUM(M35:N35)</f>
        <v>33</v>
      </c>
      <c r="P35" s="128">
        <v>1</v>
      </c>
      <c r="Q35" s="128">
        <v>1</v>
      </c>
      <c r="R35" s="96">
        <f t="shared" ref="R35:R41" si="342">SUM(P35:Q35)</f>
        <v>2</v>
      </c>
      <c r="S35" s="96">
        <f t="shared" ref="S35:T35" si="343">SUM(M35+P35)</f>
        <v>15</v>
      </c>
      <c r="T35" s="96">
        <f t="shared" si="343"/>
        <v>20</v>
      </c>
      <c r="U35" s="97">
        <f t="shared" ref="U35:U41" si="344">SUM(S35:T35)</f>
        <v>35</v>
      </c>
      <c r="V35" s="153">
        <v>31</v>
      </c>
      <c r="W35" s="153">
        <v>52</v>
      </c>
      <c r="X35" s="96">
        <f t="shared" ref="X35:X41" si="345">SUM(V35:W35)</f>
        <v>83</v>
      </c>
      <c r="Y35" s="128">
        <v>14</v>
      </c>
      <c r="Z35" s="128">
        <v>19</v>
      </c>
      <c r="AA35" s="96">
        <f t="shared" ref="AA35:AA41" si="346">SUM(Y35:Z35)</f>
        <v>33</v>
      </c>
      <c r="AB35" s="96">
        <f t="shared" ref="AB35:AC35" si="347">SUM(V35+Y35)</f>
        <v>45</v>
      </c>
      <c r="AC35" s="96">
        <f t="shared" si="347"/>
        <v>71</v>
      </c>
      <c r="AD35" s="97">
        <f t="shared" ref="AD35:AD41" si="348">SUM(AB35:AC35)</f>
        <v>116</v>
      </c>
      <c r="AE35" s="151">
        <f>Juli!AK35</f>
        <v>56</v>
      </c>
      <c r="AF35" s="151">
        <f>Juli!AL35</f>
        <v>76</v>
      </c>
      <c r="AG35" s="96">
        <f t="shared" ref="AG35:AG41" si="349">SUM(AE35:AF35)</f>
        <v>132</v>
      </c>
      <c r="AH35" s="128">
        <v>11</v>
      </c>
      <c r="AI35" s="128">
        <v>17</v>
      </c>
      <c r="AJ35" s="96">
        <f t="shared" ref="AJ35:AJ41" si="350">SUM(AH35:AI35)</f>
        <v>28</v>
      </c>
      <c r="AK35" s="96">
        <f t="shared" ref="AK35:AL35" si="351">SUM(AE35+AH35)</f>
        <v>67</v>
      </c>
      <c r="AL35" s="96">
        <f t="shared" si="351"/>
        <v>93</v>
      </c>
      <c r="AM35" s="97">
        <f t="shared" ref="AM35:AM41" si="352">SUM(AK35:AL35)</f>
        <v>160</v>
      </c>
      <c r="AN35" s="95">
        <f>Juli!AT35</f>
        <v>66</v>
      </c>
      <c r="AO35" s="96">
        <f>Juli!AU35</f>
        <v>77</v>
      </c>
      <c r="AP35" s="96">
        <f t="shared" ref="AP35:AP41" si="353">SUM(AN35:AO35)</f>
        <v>143</v>
      </c>
      <c r="AQ35" s="128">
        <v>14</v>
      </c>
      <c r="AR35" s="128">
        <v>20</v>
      </c>
      <c r="AS35" s="96">
        <f t="shared" ref="AS35:AS41" si="354">SUM(AQ35:AR35)</f>
        <v>34</v>
      </c>
      <c r="AT35" s="96">
        <f t="shared" ref="AT35:AU35" si="355">SUM(AN35+AQ35)</f>
        <v>80</v>
      </c>
      <c r="AU35" s="96">
        <f t="shared" si="355"/>
        <v>97</v>
      </c>
      <c r="AV35" s="97">
        <f t="shared" ref="AV35:AV41" si="356">SUM(AT35:AU35)</f>
        <v>177</v>
      </c>
      <c r="AW35" s="151">
        <f>Juli!BC35</f>
        <v>127</v>
      </c>
      <c r="AX35" s="151">
        <f>Juli!BD35</f>
        <v>157</v>
      </c>
      <c r="AY35" s="96">
        <f t="shared" ref="AY35:AY41" si="357">SUM(AW35:AX35)</f>
        <v>284</v>
      </c>
      <c r="AZ35" s="128">
        <v>33</v>
      </c>
      <c r="BA35" s="128">
        <v>45</v>
      </c>
      <c r="BB35" s="96">
        <f t="shared" ref="BB35:BB41" si="358">SUM(AZ35:BA35)</f>
        <v>78</v>
      </c>
      <c r="BC35" s="96">
        <f t="shared" ref="BC35:BD35" si="359">SUM(AW35+AZ35)</f>
        <v>160</v>
      </c>
      <c r="BD35" s="96">
        <f t="shared" si="359"/>
        <v>202</v>
      </c>
      <c r="BE35" s="97">
        <f t="shared" ref="BE35:BE41" si="360">SUM(BC35:BD35)</f>
        <v>362</v>
      </c>
      <c r="BF35" s="95">
        <f>Juli!BL35</f>
        <v>32</v>
      </c>
      <c r="BG35" s="96">
        <f>Juli!BM35</f>
        <v>56</v>
      </c>
      <c r="BH35" s="96">
        <f t="shared" ref="BH35:BH41" si="361">SUM(BF35:BG35)</f>
        <v>88</v>
      </c>
      <c r="BI35" s="128">
        <v>8</v>
      </c>
      <c r="BJ35" s="128">
        <v>15</v>
      </c>
      <c r="BK35" s="96">
        <f t="shared" ref="BK35:BK41" si="362">SUM(BI35:BJ35)</f>
        <v>23</v>
      </c>
      <c r="BL35" s="96">
        <f t="shared" ref="BL35:BM35" si="363">SUM(BF35+BI35)</f>
        <v>40</v>
      </c>
      <c r="BM35" s="96">
        <f t="shared" si="363"/>
        <v>71</v>
      </c>
      <c r="BN35" s="97">
        <f t="shared" ref="BN35:BN41" si="364">SUM(BL35:BM35)</f>
        <v>111</v>
      </c>
      <c r="BO35" s="151">
        <f>Juli!BU35</f>
        <v>33</v>
      </c>
      <c r="BP35" s="151">
        <f>Juli!BV35</f>
        <v>65</v>
      </c>
      <c r="BQ35" s="96">
        <f t="shared" ref="BQ35:BQ41" si="365">SUM(BO35:BP35)</f>
        <v>98</v>
      </c>
      <c r="BR35" s="96"/>
      <c r="BS35" s="96"/>
      <c r="BT35" s="96">
        <f t="shared" ref="BT35:BT41" si="366">SUM(BR35:BS35)</f>
        <v>0</v>
      </c>
      <c r="BU35" s="96">
        <f t="shared" ref="BU35:BV35" si="367">SUM(BO35+BR35)</f>
        <v>33</v>
      </c>
      <c r="BV35" s="96">
        <f t="shared" si="367"/>
        <v>65</v>
      </c>
      <c r="BW35" s="97">
        <f t="shared" ref="BW35:BW41" si="368">SUM(BU35:BV35)</f>
        <v>98</v>
      </c>
      <c r="BX35" s="95">
        <f>Juli!CD35</f>
        <v>16</v>
      </c>
      <c r="BY35" s="96">
        <f>Juli!CE35</f>
        <v>15</v>
      </c>
      <c r="BZ35" s="96">
        <f t="shared" ref="BZ35:BZ41" si="369">SUM(BX35:BY35)</f>
        <v>31</v>
      </c>
      <c r="CA35" s="128">
        <v>3</v>
      </c>
      <c r="CB35" s="128">
        <v>6</v>
      </c>
      <c r="CC35" s="96">
        <f t="shared" ref="CC35:CC41" si="370">SUM(CA35:CB35)</f>
        <v>9</v>
      </c>
      <c r="CD35" s="96">
        <f t="shared" ref="CD35:CE35" si="371">SUM(BX35+CA35)</f>
        <v>19</v>
      </c>
      <c r="CE35" s="96">
        <f t="shared" si="371"/>
        <v>21</v>
      </c>
      <c r="CF35" s="97">
        <f t="shared" ref="CF35:CF41" si="372">SUM(CD35:CE35)</f>
        <v>40</v>
      </c>
      <c r="CG35" s="151">
        <f>Juli!CM35</f>
        <v>31</v>
      </c>
      <c r="CH35" s="151">
        <f>Juli!CN35</f>
        <v>60</v>
      </c>
      <c r="CI35" s="96">
        <f t="shared" ref="CI35:CI41" si="373">SUM(CG35:CH35)</f>
        <v>91</v>
      </c>
      <c r="CJ35" s="128">
        <v>10</v>
      </c>
      <c r="CK35" s="128">
        <v>7</v>
      </c>
      <c r="CL35" s="96">
        <f t="shared" ref="CL35:CL41" si="374">SUM(CJ35:CK35)</f>
        <v>17</v>
      </c>
      <c r="CM35" s="96">
        <f t="shared" ref="CM35:CN35" si="375">SUM(CG35+CJ35)</f>
        <v>41</v>
      </c>
      <c r="CN35" s="96">
        <f t="shared" si="375"/>
        <v>67</v>
      </c>
      <c r="CO35" s="97">
        <f t="shared" ref="CO35:CO41" si="376">SUM(CM35:CN35)</f>
        <v>108</v>
      </c>
      <c r="CP35" s="31">
        <f ca="1">IFERROR(__xludf.DUMMYFUNCTION("""COMPUTED_VALUE"""),54)</f>
        <v>54</v>
      </c>
      <c r="CQ35" s="32">
        <f ca="1">IFERROR(__xludf.DUMMYFUNCTION("""COMPUTED_VALUE"""),91)</f>
        <v>91</v>
      </c>
      <c r="CR35" s="32">
        <f ca="1">IFERROR(__xludf.DUMMYFUNCTION("""COMPUTED_VALUE"""),145)</f>
        <v>145</v>
      </c>
      <c r="CS35" s="33">
        <f ca="1">IFERROR(__xludf.DUMMYFUNCTION("""COMPUTED_VALUE"""),32)</f>
        <v>32</v>
      </c>
      <c r="CT35" s="33">
        <f ca="1">IFERROR(__xludf.DUMMYFUNCTION("""COMPUTED_VALUE"""),24)</f>
        <v>24</v>
      </c>
      <c r="CU35" s="33">
        <f ca="1">IFERROR(__xludf.DUMMYFUNCTION("""COMPUTED_VALUE"""),56)</f>
        <v>56</v>
      </c>
      <c r="CV35" s="32">
        <f ca="1">IFERROR(__xludf.DUMMYFUNCTION("""COMPUTED_VALUE"""),86)</f>
        <v>86</v>
      </c>
      <c r="CW35" s="32">
        <f ca="1">IFERROR(__xludf.DUMMYFUNCTION("""COMPUTED_VALUE"""),115)</f>
        <v>115</v>
      </c>
      <c r="CX35" s="34">
        <f ca="1">IFERROR(__xludf.DUMMYFUNCTION("""COMPUTED_VALUE"""),201)</f>
        <v>201</v>
      </c>
      <c r="CY35" s="151">
        <f>Juli!DE35</f>
        <v>66</v>
      </c>
      <c r="CZ35" s="151">
        <f>Juli!DF35</f>
        <v>86</v>
      </c>
      <c r="DA35" s="96">
        <f t="shared" ref="DA35:DA41" si="377">SUM(CY35:CZ35)</f>
        <v>152</v>
      </c>
      <c r="DB35" s="128">
        <v>30</v>
      </c>
      <c r="DC35" s="128">
        <v>45</v>
      </c>
      <c r="DD35" s="96">
        <f t="shared" ref="DD35:DD41" si="378">SUM(DB35:DC35)</f>
        <v>75</v>
      </c>
      <c r="DE35" s="96">
        <f t="shared" ref="DE35:DF35" si="379">SUM(CY35+DB35)</f>
        <v>96</v>
      </c>
      <c r="DF35" s="96">
        <f t="shared" si="379"/>
        <v>131</v>
      </c>
      <c r="DG35" s="97">
        <f t="shared" ref="DG35:DG41" si="380">SUM(DE35:DF35)</f>
        <v>227</v>
      </c>
      <c r="DH35" s="95">
        <f>Juli!DN35</f>
        <v>112</v>
      </c>
      <c r="DI35" s="96">
        <f>Juli!DO35</f>
        <v>97</v>
      </c>
      <c r="DJ35" s="96">
        <f t="shared" ref="DJ35:DJ41" si="381">SUM(DH35:DI35)</f>
        <v>209</v>
      </c>
      <c r="DK35" s="167">
        <v>14</v>
      </c>
      <c r="DL35" s="168">
        <v>7</v>
      </c>
      <c r="DM35" s="96">
        <f t="shared" ref="DM35:DM41" si="382">SUM(DK35:DL35)</f>
        <v>21</v>
      </c>
      <c r="DN35" s="96">
        <f t="shared" ref="DN35:DO35" si="383">SUM(DH35+DK35)</f>
        <v>126</v>
      </c>
      <c r="DO35" s="96">
        <f t="shared" si="383"/>
        <v>104</v>
      </c>
      <c r="DP35" s="97">
        <f t="shared" ref="DP35:DP41" si="384">SUM(DN35:DO35)</f>
        <v>230</v>
      </c>
      <c r="DQ35" s="151">
        <f>Juli!DW35</f>
        <v>51</v>
      </c>
      <c r="DR35" s="96">
        <f>Juli!DX35</f>
        <v>61</v>
      </c>
      <c r="DS35" s="96">
        <f t="shared" ref="DS35:DS41" si="385">SUM(DQ35:DR35)</f>
        <v>112</v>
      </c>
      <c r="DT35" s="48">
        <v>20</v>
      </c>
      <c r="DU35" s="46">
        <v>23</v>
      </c>
      <c r="DV35" s="96">
        <f t="shared" ref="DV35:DV41" si="386">SUM(DT35:DU35)</f>
        <v>43</v>
      </c>
      <c r="DW35" s="96">
        <f t="shared" ref="DW35:DX35" si="387">SUM(DQ35+DT35)</f>
        <v>71</v>
      </c>
      <c r="DX35" s="96">
        <f t="shared" si="387"/>
        <v>84</v>
      </c>
      <c r="DY35" s="97">
        <f t="shared" ref="DY35:DY41" si="388">SUM(DW35:DX35)</f>
        <v>155</v>
      </c>
      <c r="DZ35" s="95">
        <f>Juli!EF35</f>
        <v>114</v>
      </c>
      <c r="EA35" s="96">
        <f>Juli!EG35</f>
        <v>135</v>
      </c>
      <c r="EB35" s="96">
        <f t="shared" ref="EB35:EB41" si="389">SUM(DZ35:EA35)</f>
        <v>249</v>
      </c>
      <c r="EC35" s="128">
        <v>33</v>
      </c>
      <c r="ED35" s="128">
        <v>36</v>
      </c>
      <c r="EE35" s="96">
        <f t="shared" ref="EE35:EE41" si="390">SUM(EC35:ED35)</f>
        <v>69</v>
      </c>
      <c r="EF35" s="96">
        <f t="shared" ref="EF35:EG35" si="391">SUM(DZ35+EC35)</f>
        <v>147</v>
      </c>
      <c r="EG35" s="96">
        <f t="shared" si="391"/>
        <v>171</v>
      </c>
      <c r="EH35" s="97">
        <f t="shared" ref="EH35:EH41" si="392">SUM(EF35:EG35)</f>
        <v>318</v>
      </c>
      <c r="EI35" s="150">
        <f>Juli!EO35</f>
        <v>20</v>
      </c>
      <c r="EJ35" s="150">
        <f>Juli!EP35</f>
        <v>14</v>
      </c>
      <c r="EK35" s="96">
        <f t="shared" ref="EK35:EK41" si="393">SUM(EI35:EJ35)</f>
        <v>34</v>
      </c>
      <c r="EL35" s="128">
        <v>20</v>
      </c>
      <c r="EM35" s="128">
        <v>9</v>
      </c>
      <c r="EN35" s="96">
        <f t="shared" ref="EN35:EN41" si="394">SUM(EL35:EM35)</f>
        <v>29</v>
      </c>
      <c r="EO35" s="96">
        <f t="shared" ref="EO35:EP35" si="395">SUM(EI35+EL35)</f>
        <v>40</v>
      </c>
      <c r="EP35" s="96">
        <f t="shared" si="395"/>
        <v>23</v>
      </c>
      <c r="EQ35" s="97">
        <f t="shared" ref="EQ35:EQ41" si="396">SUM(EO35:EP35)</f>
        <v>63</v>
      </c>
      <c r="ER35" s="151"/>
      <c r="ES35" s="96"/>
      <c r="ET35" s="96"/>
      <c r="EU35" s="96"/>
      <c r="EV35" s="96"/>
      <c r="EW35" s="96"/>
      <c r="EX35" s="96"/>
      <c r="EY35" s="96"/>
      <c r="EZ35" s="152"/>
    </row>
    <row r="36" spans="1:156" ht="14">
      <c r="A36" s="58"/>
      <c r="B36" s="59">
        <v>2</v>
      </c>
      <c r="C36" s="57" t="s">
        <v>57</v>
      </c>
      <c r="D36" s="150">
        <f>Juli!J36</f>
        <v>9</v>
      </c>
      <c r="E36" s="128">
        <f>Juli!K36</f>
        <v>563</v>
      </c>
      <c r="F36" s="96">
        <f t="shared" si="337"/>
        <v>572</v>
      </c>
      <c r="G36" s="96"/>
      <c r="H36" s="128">
        <v>107</v>
      </c>
      <c r="I36" s="96">
        <f t="shared" si="338"/>
        <v>107</v>
      </c>
      <c r="J36" s="96">
        <f t="shared" ref="J36:K36" si="397">SUM(D36+G36)</f>
        <v>9</v>
      </c>
      <c r="K36" s="96">
        <f t="shared" si="397"/>
        <v>670</v>
      </c>
      <c r="L36" s="97">
        <f t="shared" si="340"/>
        <v>679</v>
      </c>
      <c r="M36" s="153">
        <v>6</v>
      </c>
      <c r="N36" s="128">
        <v>441</v>
      </c>
      <c r="O36" s="96">
        <f t="shared" si="341"/>
        <v>447</v>
      </c>
      <c r="P36" s="128">
        <v>0</v>
      </c>
      <c r="Q36" s="128">
        <v>86</v>
      </c>
      <c r="R36" s="96">
        <f t="shared" si="342"/>
        <v>86</v>
      </c>
      <c r="S36" s="96">
        <f t="shared" ref="S36:T36" si="398">SUM(M36+P36)</f>
        <v>6</v>
      </c>
      <c r="T36" s="96">
        <f t="shared" si="398"/>
        <v>527</v>
      </c>
      <c r="U36" s="97">
        <f t="shared" si="344"/>
        <v>533</v>
      </c>
      <c r="V36" s="153">
        <v>11</v>
      </c>
      <c r="W36" s="153">
        <v>296</v>
      </c>
      <c r="X36" s="96">
        <f t="shared" si="345"/>
        <v>307</v>
      </c>
      <c r="Y36" s="128">
        <v>2</v>
      </c>
      <c r="Z36" s="128">
        <v>39</v>
      </c>
      <c r="AA36" s="96">
        <f t="shared" si="346"/>
        <v>41</v>
      </c>
      <c r="AB36" s="96">
        <f t="shared" ref="AB36:AC36" si="399">SUM(V36+Y36)</f>
        <v>13</v>
      </c>
      <c r="AC36" s="96">
        <f t="shared" si="399"/>
        <v>335</v>
      </c>
      <c r="AD36" s="97">
        <f t="shared" si="348"/>
        <v>348</v>
      </c>
      <c r="AE36" s="151">
        <f>Juli!AK36</f>
        <v>18</v>
      </c>
      <c r="AF36" s="151">
        <f>Juli!AL36</f>
        <v>472</v>
      </c>
      <c r="AG36" s="96">
        <f t="shared" si="349"/>
        <v>490</v>
      </c>
      <c r="AH36" s="128">
        <v>5</v>
      </c>
      <c r="AI36" s="128">
        <v>70</v>
      </c>
      <c r="AJ36" s="96">
        <f t="shared" si="350"/>
        <v>75</v>
      </c>
      <c r="AK36" s="96">
        <f t="shared" ref="AK36:AL36" si="400">SUM(AE36+AH36)</f>
        <v>23</v>
      </c>
      <c r="AL36" s="96">
        <f t="shared" si="400"/>
        <v>542</v>
      </c>
      <c r="AM36" s="97">
        <f t="shared" si="352"/>
        <v>565</v>
      </c>
      <c r="AN36" s="95">
        <f>Juli!AT36</f>
        <v>114</v>
      </c>
      <c r="AO36" s="96">
        <f>Juli!AU36</f>
        <v>433</v>
      </c>
      <c r="AP36" s="96">
        <f t="shared" si="353"/>
        <v>547</v>
      </c>
      <c r="AQ36" s="128">
        <v>19</v>
      </c>
      <c r="AR36" s="128">
        <v>79</v>
      </c>
      <c r="AS36" s="96">
        <f t="shared" si="354"/>
        <v>98</v>
      </c>
      <c r="AT36" s="96">
        <f t="shared" ref="AT36:AU36" si="401">SUM(AN36+AQ36)</f>
        <v>133</v>
      </c>
      <c r="AU36" s="96">
        <f t="shared" si="401"/>
        <v>512</v>
      </c>
      <c r="AV36" s="97">
        <f t="shared" si="356"/>
        <v>645</v>
      </c>
      <c r="AW36" s="151">
        <f>Juli!BC36</f>
        <v>32</v>
      </c>
      <c r="AX36" s="151">
        <f>Juli!BD36</f>
        <v>522</v>
      </c>
      <c r="AY36" s="96">
        <f t="shared" si="357"/>
        <v>554</v>
      </c>
      <c r="AZ36" s="128">
        <v>3</v>
      </c>
      <c r="BA36" s="128">
        <v>74</v>
      </c>
      <c r="BB36" s="96">
        <f t="shared" si="358"/>
        <v>77</v>
      </c>
      <c r="BC36" s="96">
        <f t="shared" ref="BC36:BD36" si="402">SUM(AW36+AZ36)</f>
        <v>35</v>
      </c>
      <c r="BD36" s="96">
        <f t="shared" si="402"/>
        <v>596</v>
      </c>
      <c r="BE36" s="97">
        <f t="shared" si="360"/>
        <v>631</v>
      </c>
      <c r="BF36" s="95">
        <f>Juli!BL36</f>
        <v>164</v>
      </c>
      <c r="BG36" s="96">
        <f>Juli!BM36</f>
        <v>305</v>
      </c>
      <c r="BH36" s="96">
        <f t="shared" si="361"/>
        <v>469</v>
      </c>
      <c r="BI36" s="128">
        <v>5</v>
      </c>
      <c r="BJ36" s="128">
        <v>70</v>
      </c>
      <c r="BK36" s="96">
        <f t="shared" si="362"/>
        <v>75</v>
      </c>
      <c r="BL36" s="96">
        <f t="shared" ref="BL36:BM36" si="403">SUM(BF36+BI36)</f>
        <v>169</v>
      </c>
      <c r="BM36" s="96">
        <f t="shared" si="403"/>
        <v>375</v>
      </c>
      <c r="BN36" s="97">
        <f t="shared" si="364"/>
        <v>544</v>
      </c>
      <c r="BO36" s="151">
        <f>Juli!BU36</f>
        <v>8</v>
      </c>
      <c r="BP36" s="151">
        <f>Juli!BV36</f>
        <v>186</v>
      </c>
      <c r="BQ36" s="96">
        <f t="shared" si="365"/>
        <v>194</v>
      </c>
      <c r="BR36" s="96"/>
      <c r="BS36" s="96"/>
      <c r="BT36" s="96">
        <f t="shared" si="366"/>
        <v>0</v>
      </c>
      <c r="BU36" s="96">
        <f t="shared" ref="BU36:BV36" si="404">SUM(BO36+BR36)</f>
        <v>8</v>
      </c>
      <c r="BV36" s="96">
        <f t="shared" si="404"/>
        <v>186</v>
      </c>
      <c r="BW36" s="97">
        <f t="shared" si="368"/>
        <v>194</v>
      </c>
      <c r="BX36" s="95">
        <f>Juli!CD36</f>
        <v>21</v>
      </c>
      <c r="BY36" s="96">
        <f>Juli!CE36</f>
        <v>125</v>
      </c>
      <c r="BZ36" s="96">
        <f t="shared" si="369"/>
        <v>146</v>
      </c>
      <c r="CA36" s="128">
        <v>15</v>
      </c>
      <c r="CB36" s="128">
        <v>14</v>
      </c>
      <c r="CC36" s="96">
        <f t="shared" si="370"/>
        <v>29</v>
      </c>
      <c r="CD36" s="96">
        <f t="shared" ref="CD36:CE36" si="405">SUM(BX36+CA36)</f>
        <v>36</v>
      </c>
      <c r="CE36" s="96">
        <f t="shared" si="405"/>
        <v>139</v>
      </c>
      <c r="CF36" s="97">
        <f t="shared" si="372"/>
        <v>175</v>
      </c>
      <c r="CG36" s="151">
        <f>Juli!CM36</f>
        <v>9</v>
      </c>
      <c r="CH36" s="151">
        <f>Juli!CN36</f>
        <v>309</v>
      </c>
      <c r="CI36" s="96">
        <f t="shared" si="373"/>
        <v>318</v>
      </c>
      <c r="CJ36" s="128">
        <v>0</v>
      </c>
      <c r="CK36" s="128">
        <v>31</v>
      </c>
      <c r="CL36" s="96">
        <f t="shared" si="374"/>
        <v>31</v>
      </c>
      <c r="CM36" s="96">
        <f t="shared" ref="CM36:CN36" si="406">SUM(CG36+CJ36)</f>
        <v>9</v>
      </c>
      <c r="CN36" s="96">
        <f t="shared" si="406"/>
        <v>340</v>
      </c>
      <c r="CO36" s="97">
        <f t="shared" si="376"/>
        <v>349</v>
      </c>
      <c r="CP36" s="31">
        <f ca="1">IFERROR(__xludf.DUMMYFUNCTION("""COMPUTED_VALUE"""),147)</f>
        <v>147</v>
      </c>
      <c r="CQ36" s="32">
        <f ca="1">IFERROR(__xludf.DUMMYFUNCTION("""COMPUTED_VALUE"""),439)</f>
        <v>439</v>
      </c>
      <c r="CR36" s="32">
        <f ca="1">IFERROR(__xludf.DUMMYFUNCTION("""COMPUTED_VALUE"""),586)</f>
        <v>586</v>
      </c>
      <c r="CS36" s="33">
        <f ca="1">IFERROR(__xludf.DUMMYFUNCTION("""COMPUTED_VALUE"""),9)</f>
        <v>9</v>
      </c>
      <c r="CT36" s="33">
        <f ca="1">IFERROR(__xludf.DUMMYFUNCTION("""COMPUTED_VALUE"""),107)</f>
        <v>107</v>
      </c>
      <c r="CU36" s="33">
        <f ca="1">IFERROR(__xludf.DUMMYFUNCTION("""COMPUTED_VALUE"""),116)</f>
        <v>116</v>
      </c>
      <c r="CV36" s="32">
        <f ca="1">IFERROR(__xludf.DUMMYFUNCTION("""COMPUTED_VALUE"""),156)</f>
        <v>156</v>
      </c>
      <c r="CW36" s="32">
        <f ca="1">IFERROR(__xludf.DUMMYFUNCTION("""COMPUTED_VALUE"""),546)</f>
        <v>546</v>
      </c>
      <c r="CX36" s="34">
        <f ca="1">IFERROR(__xludf.DUMMYFUNCTION("""COMPUTED_VALUE"""),702)</f>
        <v>702</v>
      </c>
      <c r="CY36" s="151">
        <f>Juli!DE36</f>
        <v>36</v>
      </c>
      <c r="CZ36" s="151">
        <f>Juli!DF36</f>
        <v>406</v>
      </c>
      <c r="DA36" s="96">
        <f t="shared" si="377"/>
        <v>442</v>
      </c>
      <c r="DB36" s="128">
        <v>8</v>
      </c>
      <c r="DC36" s="128">
        <v>77</v>
      </c>
      <c r="DD36" s="96">
        <f t="shared" si="378"/>
        <v>85</v>
      </c>
      <c r="DE36" s="96">
        <f t="shared" ref="DE36:DF36" si="407">SUM(CY36+DB36)</f>
        <v>44</v>
      </c>
      <c r="DF36" s="96">
        <f t="shared" si="407"/>
        <v>483</v>
      </c>
      <c r="DG36" s="97">
        <f t="shared" si="380"/>
        <v>527</v>
      </c>
      <c r="DH36" s="95">
        <f>Juli!DN36</f>
        <v>499</v>
      </c>
      <c r="DI36" s="96">
        <f>Juli!DO36</f>
        <v>589</v>
      </c>
      <c r="DJ36" s="96">
        <f t="shared" si="381"/>
        <v>1088</v>
      </c>
      <c r="DK36" s="170">
        <v>80</v>
      </c>
      <c r="DL36" s="169">
        <v>110</v>
      </c>
      <c r="DM36" s="96">
        <f t="shared" si="382"/>
        <v>190</v>
      </c>
      <c r="DN36" s="96">
        <f t="shared" ref="DN36:DO36" si="408">SUM(DH36+DK36)</f>
        <v>579</v>
      </c>
      <c r="DO36" s="96">
        <f t="shared" si="408"/>
        <v>699</v>
      </c>
      <c r="DP36" s="97">
        <f t="shared" si="384"/>
        <v>1278</v>
      </c>
      <c r="DQ36" s="151">
        <f>Juli!DW36</f>
        <v>10</v>
      </c>
      <c r="DR36" s="96">
        <f>Juli!DX36</f>
        <v>357</v>
      </c>
      <c r="DS36" s="96">
        <f t="shared" si="385"/>
        <v>367</v>
      </c>
      <c r="DT36" s="68">
        <v>1</v>
      </c>
      <c r="DU36" s="59">
        <v>38</v>
      </c>
      <c r="DV36" s="96">
        <f t="shared" si="386"/>
        <v>39</v>
      </c>
      <c r="DW36" s="96">
        <f t="shared" ref="DW36:DX36" si="409">SUM(DQ36+DT36)</f>
        <v>11</v>
      </c>
      <c r="DX36" s="96">
        <f t="shared" si="409"/>
        <v>395</v>
      </c>
      <c r="DY36" s="97">
        <f t="shared" si="388"/>
        <v>406</v>
      </c>
      <c r="DZ36" s="95">
        <f>Juli!EF36</f>
        <v>56</v>
      </c>
      <c r="EA36" s="96">
        <f>Juli!EG36</f>
        <v>349</v>
      </c>
      <c r="EB36" s="96">
        <f t="shared" si="389"/>
        <v>405</v>
      </c>
      <c r="EC36" s="128">
        <v>11</v>
      </c>
      <c r="ED36" s="128">
        <v>53</v>
      </c>
      <c r="EE36" s="96">
        <f t="shared" si="390"/>
        <v>64</v>
      </c>
      <c r="EF36" s="96">
        <f t="shared" ref="EF36:EG36" si="410">SUM(DZ36+EC36)</f>
        <v>67</v>
      </c>
      <c r="EG36" s="96">
        <f t="shared" si="410"/>
        <v>402</v>
      </c>
      <c r="EH36" s="97">
        <f t="shared" si="392"/>
        <v>469</v>
      </c>
      <c r="EI36" s="150">
        <f>Juli!EO36</f>
        <v>8</v>
      </c>
      <c r="EJ36" s="150">
        <f>Juli!EP36</f>
        <v>307</v>
      </c>
      <c r="EK36" s="96">
        <f t="shared" si="393"/>
        <v>315</v>
      </c>
      <c r="EL36" s="128">
        <v>3</v>
      </c>
      <c r="EM36" s="128">
        <v>32</v>
      </c>
      <c r="EN36" s="96">
        <f t="shared" si="394"/>
        <v>35</v>
      </c>
      <c r="EO36" s="96">
        <f t="shared" ref="EO36:EP36" si="411">SUM(EI36+EL36)</f>
        <v>11</v>
      </c>
      <c r="EP36" s="96">
        <f t="shared" si="411"/>
        <v>339</v>
      </c>
      <c r="EQ36" s="97">
        <f t="shared" si="396"/>
        <v>350</v>
      </c>
      <c r="ER36" s="151"/>
      <c r="ES36" s="96"/>
      <c r="ET36" s="96"/>
      <c r="EU36" s="96"/>
      <c r="EV36" s="96"/>
      <c r="EW36" s="96"/>
      <c r="EX36" s="96"/>
      <c r="EY36" s="96"/>
      <c r="EZ36" s="152"/>
    </row>
    <row r="37" spans="1:156" ht="14">
      <c r="A37" s="58"/>
      <c r="B37" s="59">
        <v>3</v>
      </c>
      <c r="C37" s="57" t="s">
        <v>58</v>
      </c>
      <c r="D37" s="150">
        <f>Juli!J37</f>
        <v>3</v>
      </c>
      <c r="E37" s="128">
        <f>Juli!K37</f>
        <v>490</v>
      </c>
      <c r="F37" s="96">
        <f t="shared" si="337"/>
        <v>493</v>
      </c>
      <c r="G37" s="96"/>
      <c r="H37" s="128">
        <v>106</v>
      </c>
      <c r="I37" s="96">
        <f t="shared" si="338"/>
        <v>106</v>
      </c>
      <c r="J37" s="96">
        <f t="shared" ref="J37:K37" si="412">SUM(D37+G37)</f>
        <v>3</v>
      </c>
      <c r="K37" s="96">
        <f t="shared" si="412"/>
        <v>596</v>
      </c>
      <c r="L37" s="97">
        <f t="shared" si="340"/>
        <v>599</v>
      </c>
      <c r="M37" s="153">
        <v>4</v>
      </c>
      <c r="N37" s="128">
        <v>390</v>
      </c>
      <c r="O37" s="96">
        <f t="shared" si="341"/>
        <v>394</v>
      </c>
      <c r="P37" s="128">
        <v>0</v>
      </c>
      <c r="Q37" s="128">
        <v>86</v>
      </c>
      <c r="R37" s="96">
        <f t="shared" si="342"/>
        <v>86</v>
      </c>
      <c r="S37" s="96">
        <f t="shared" ref="S37:T37" si="413">SUM(M37+P37)</f>
        <v>4</v>
      </c>
      <c r="T37" s="96">
        <f t="shared" si="413"/>
        <v>476</v>
      </c>
      <c r="U37" s="97">
        <f t="shared" si="344"/>
        <v>480</v>
      </c>
      <c r="V37" s="151">
        <f>Juli!AB37</f>
        <v>0</v>
      </c>
      <c r="W37" s="153">
        <v>287</v>
      </c>
      <c r="X37" s="96">
        <f t="shared" si="345"/>
        <v>287</v>
      </c>
      <c r="Y37" s="128">
        <v>1</v>
      </c>
      <c r="Z37" s="128">
        <v>37</v>
      </c>
      <c r="AA37" s="96">
        <f t="shared" si="346"/>
        <v>38</v>
      </c>
      <c r="AB37" s="96">
        <f t="shared" ref="AB37:AC37" si="414">SUM(V37+Y37)</f>
        <v>1</v>
      </c>
      <c r="AC37" s="96">
        <f t="shared" si="414"/>
        <v>324</v>
      </c>
      <c r="AD37" s="97">
        <f t="shared" si="348"/>
        <v>325</v>
      </c>
      <c r="AE37" s="151">
        <f>Juli!AK37</f>
        <v>6</v>
      </c>
      <c r="AF37" s="151">
        <f>Juli!AL37</f>
        <v>455</v>
      </c>
      <c r="AG37" s="96">
        <f t="shared" si="349"/>
        <v>461</v>
      </c>
      <c r="AH37" s="128">
        <v>3</v>
      </c>
      <c r="AI37" s="128">
        <v>67</v>
      </c>
      <c r="AJ37" s="96">
        <f t="shared" si="350"/>
        <v>70</v>
      </c>
      <c r="AK37" s="96">
        <f t="shared" ref="AK37:AL37" si="415">SUM(AE37+AH37)</f>
        <v>9</v>
      </c>
      <c r="AL37" s="96">
        <f t="shared" si="415"/>
        <v>522</v>
      </c>
      <c r="AM37" s="97">
        <f t="shared" si="352"/>
        <v>531</v>
      </c>
      <c r="AN37" s="95">
        <f>Juli!AT37</f>
        <v>4</v>
      </c>
      <c r="AO37" s="96">
        <f>Juli!AU37</f>
        <v>397</v>
      </c>
      <c r="AP37" s="96">
        <f t="shared" si="353"/>
        <v>401</v>
      </c>
      <c r="AQ37" s="128">
        <v>0</v>
      </c>
      <c r="AR37" s="128">
        <v>82</v>
      </c>
      <c r="AS37" s="96">
        <f t="shared" si="354"/>
        <v>82</v>
      </c>
      <c r="AT37" s="96">
        <f t="shared" ref="AT37:AU37" si="416">SUM(AN37+AQ37)</f>
        <v>4</v>
      </c>
      <c r="AU37" s="96">
        <f t="shared" si="416"/>
        <v>479</v>
      </c>
      <c r="AV37" s="97">
        <f t="shared" si="356"/>
        <v>483</v>
      </c>
      <c r="AW37" s="151">
        <f>Juli!BC37</f>
        <v>15</v>
      </c>
      <c r="AX37" s="151">
        <f>Juli!BD37</f>
        <v>511</v>
      </c>
      <c r="AY37" s="96">
        <f t="shared" si="357"/>
        <v>526</v>
      </c>
      <c r="AZ37" s="128">
        <v>1</v>
      </c>
      <c r="BA37" s="128">
        <v>73</v>
      </c>
      <c r="BB37" s="96">
        <f t="shared" si="358"/>
        <v>74</v>
      </c>
      <c r="BC37" s="96">
        <f t="shared" ref="BC37:BD37" si="417">SUM(AW37+AZ37)</f>
        <v>16</v>
      </c>
      <c r="BD37" s="96">
        <f t="shared" si="417"/>
        <v>584</v>
      </c>
      <c r="BE37" s="97">
        <f t="shared" si="360"/>
        <v>600</v>
      </c>
      <c r="BF37" s="95">
        <f>Juli!BL37</f>
        <v>0</v>
      </c>
      <c r="BG37" s="96">
        <f>Juli!BM37</f>
        <v>192</v>
      </c>
      <c r="BH37" s="96">
        <f t="shared" si="361"/>
        <v>192</v>
      </c>
      <c r="BI37" s="128">
        <v>0</v>
      </c>
      <c r="BJ37" s="128">
        <v>29</v>
      </c>
      <c r="BK37" s="96">
        <f t="shared" si="362"/>
        <v>29</v>
      </c>
      <c r="BL37" s="96">
        <f t="shared" ref="BL37:BM37" si="418">SUM(BF37+BI37)</f>
        <v>0</v>
      </c>
      <c r="BM37" s="96">
        <f t="shared" si="418"/>
        <v>221</v>
      </c>
      <c r="BN37" s="97">
        <f t="shared" si="364"/>
        <v>221</v>
      </c>
      <c r="BO37" s="151">
        <f>Juli!BU37</f>
        <v>1</v>
      </c>
      <c r="BP37" s="151">
        <f>Juli!BV37</f>
        <v>183</v>
      </c>
      <c r="BQ37" s="96">
        <f t="shared" si="365"/>
        <v>184</v>
      </c>
      <c r="BR37" s="96"/>
      <c r="BS37" s="96"/>
      <c r="BT37" s="96">
        <f t="shared" si="366"/>
        <v>0</v>
      </c>
      <c r="BU37" s="96">
        <f t="shared" ref="BU37:BV37" si="419">SUM(BO37+BR37)</f>
        <v>1</v>
      </c>
      <c r="BV37" s="96">
        <f t="shared" si="419"/>
        <v>183</v>
      </c>
      <c r="BW37" s="97">
        <f t="shared" si="368"/>
        <v>184</v>
      </c>
      <c r="BX37" s="95">
        <f>Juli!CD37</f>
        <v>2</v>
      </c>
      <c r="BY37" s="96">
        <f>Juli!CE37</f>
        <v>107</v>
      </c>
      <c r="BZ37" s="96">
        <f t="shared" si="369"/>
        <v>109</v>
      </c>
      <c r="CA37" s="96"/>
      <c r="CB37" s="128">
        <v>14</v>
      </c>
      <c r="CC37" s="96">
        <f t="shared" si="370"/>
        <v>14</v>
      </c>
      <c r="CD37" s="96">
        <f t="shared" ref="CD37:CE37" si="420">SUM(BX37+CA37)</f>
        <v>2</v>
      </c>
      <c r="CE37" s="96">
        <f t="shared" si="420"/>
        <v>121</v>
      </c>
      <c r="CF37" s="97">
        <f t="shared" si="372"/>
        <v>123</v>
      </c>
      <c r="CG37" s="151">
        <f>Juli!CM37</f>
        <v>4</v>
      </c>
      <c r="CH37" s="151">
        <f>Juli!CN37</f>
        <v>283</v>
      </c>
      <c r="CI37" s="96">
        <f t="shared" si="373"/>
        <v>287</v>
      </c>
      <c r="CJ37" s="128">
        <v>0</v>
      </c>
      <c r="CK37" s="128">
        <v>19</v>
      </c>
      <c r="CL37" s="96">
        <f t="shared" si="374"/>
        <v>19</v>
      </c>
      <c r="CM37" s="96">
        <f t="shared" ref="CM37:CN37" si="421">SUM(CG37+CJ37)</f>
        <v>4</v>
      </c>
      <c r="CN37" s="96">
        <f t="shared" si="421"/>
        <v>302</v>
      </c>
      <c r="CO37" s="97">
        <f t="shared" si="376"/>
        <v>306</v>
      </c>
      <c r="CP37" s="31">
        <f ca="1">IFERROR(__xludf.DUMMYFUNCTION("""COMPUTED_VALUE"""),6)</f>
        <v>6</v>
      </c>
      <c r="CQ37" s="32">
        <f ca="1">IFERROR(__xludf.DUMMYFUNCTION("""COMPUTED_VALUE"""),421)</f>
        <v>421</v>
      </c>
      <c r="CR37" s="32">
        <f ca="1">IFERROR(__xludf.DUMMYFUNCTION("""COMPUTED_VALUE"""),427)</f>
        <v>427</v>
      </c>
      <c r="CS37" s="33">
        <f ca="1">IFERROR(__xludf.DUMMYFUNCTION("""COMPUTED_VALUE"""),0)</f>
        <v>0</v>
      </c>
      <c r="CT37" s="33">
        <f ca="1">IFERROR(__xludf.DUMMYFUNCTION("""COMPUTED_VALUE"""),91)</f>
        <v>91</v>
      </c>
      <c r="CU37" s="33">
        <f ca="1">IFERROR(__xludf.DUMMYFUNCTION("""COMPUTED_VALUE"""),91)</f>
        <v>91</v>
      </c>
      <c r="CV37" s="32">
        <f ca="1">IFERROR(__xludf.DUMMYFUNCTION("""COMPUTED_VALUE"""),6)</f>
        <v>6</v>
      </c>
      <c r="CW37" s="32">
        <f ca="1">IFERROR(__xludf.DUMMYFUNCTION("""COMPUTED_VALUE"""),512)</f>
        <v>512</v>
      </c>
      <c r="CX37" s="34">
        <f ca="1">IFERROR(__xludf.DUMMYFUNCTION("""COMPUTED_VALUE"""),518)</f>
        <v>518</v>
      </c>
      <c r="CY37" s="151">
        <f>Juli!DE37</f>
        <v>1</v>
      </c>
      <c r="CZ37" s="151">
        <f>Juli!DF37</f>
        <v>242</v>
      </c>
      <c r="DA37" s="96">
        <f t="shared" si="377"/>
        <v>243</v>
      </c>
      <c r="DB37" s="128">
        <v>1</v>
      </c>
      <c r="DC37" s="128">
        <v>44</v>
      </c>
      <c r="DD37" s="96">
        <f t="shared" si="378"/>
        <v>45</v>
      </c>
      <c r="DE37" s="96">
        <f t="shared" ref="DE37:DF37" si="422">SUM(CY37+DB37)</f>
        <v>2</v>
      </c>
      <c r="DF37" s="96">
        <f t="shared" si="422"/>
        <v>286</v>
      </c>
      <c r="DG37" s="97">
        <f t="shared" si="380"/>
        <v>288</v>
      </c>
      <c r="DH37" s="95">
        <f>Juli!DN37</f>
        <v>4</v>
      </c>
      <c r="DI37" s="96">
        <f>Juli!DO37</f>
        <v>372</v>
      </c>
      <c r="DJ37" s="96">
        <f t="shared" si="381"/>
        <v>376</v>
      </c>
      <c r="DK37" s="96"/>
      <c r="DL37" s="169">
        <v>63</v>
      </c>
      <c r="DM37" s="96">
        <f t="shared" si="382"/>
        <v>63</v>
      </c>
      <c r="DN37" s="96">
        <f t="shared" ref="DN37:DO37" si="423">SUM(DH37+DK37)</f>
        <v>4</v>
      </c>
      <c r="DO37" s="96">
        <f t="shared" si="423"/>
        <v>435</v>
      </c>
      <c r="DP37" s="97">
        <f t="shared" si="384"/>
        <v>439</v>
      </c>
      <c r="DQ37" s="151">
        <f>Juli!DW37</f>
        <v>2</v>
      </c>
      <c r="DR37" s="96">
        <f>Juli!DX37</f>
        <v>321</v>
      </c>
      <c r="DS37" s="96">
        <f t="shared" si="385"/>
        <v>323</v>
      </c>
      <c r="DT37" s="68">
        <v>0</v>
      </c>
      <c r="DU37" s="59">
        <v>40</v>
      </c>
      <c r="DV37" s="96">
        <f t="shared" si="386"/>
        <v>40</v>
      </c>
      <c r="DW37" s="96">
        <f t="shared" ref="DW37:DX37" si="424">SUM(DQ37+DT37)</f>
        <v>2</v>
      </c>
      <c r="DX37" s="96">
        <f t="shared" si="424"/>
        <v>361</v>
      </c>
      <c r="DY37" s="97">
        <f t="shared" si="388"/>
        <v>363</v>
      </c>
      <c r="DZ37" s="95">
        <f>Juli!EF37</f>
        <v>0</v>
      </c>
      <c r="EA37" s="96">
        <f>Juli!EG37</f>
        <v>319</v>
      </c>
      <c r="EB37" s="96">
        <f t="shared" si="389"/>
        <v>319</v>
      </c>
      <c r="EC37" s="96"/>
      <c r="ED37" s="128">
        <v>52</v>
      </c>
      <c r="EE37" s="96">
        <f t="shared" si="390"/>
        <v>52</v>
      </c>
      <c r="EF37" s="96">
        <f t="shared" ref="EF37:EG37" si="425">SUM(DZ37+EC37)</f>
        <v>0</v>
      </c>
      <c r="EG37" s="96">
        <f t="shared" si="425"/>
        <v>371</v>
      </c>
      <c r="EH37" s="97">
        <f t="shared" si="392"/>
        <v>371</v>
      </c>
      <c r="EI37" s="150">
        <f>Juli!EO37</f>
        <v>4</v>
      </c>
      <c r="EJ37" s="150">
        <f>Juli!EP37</f>
        <v>227</v>
      </c>
      <c r="EK37" s="96">
        <f t="shared" si="393"/>
        <v>231</v>
      </c>
      <c r="EL37" s="128">
        <v>0</v>
      </c>
      <c r="EM37" s="128">
        <v>30</v>
      </c>
      <c r="EN37" s="96">
        <f t="shared" si="394"/>
        <v>30</v>
      </c>
      <c r="EO37" s="96">
        <f t="shared" ref="EO37:EP37" si="426">SUM(EI37+EL37)</f>
        <v>4</v>
      </c>
      <c r="EP37" s="96">
        <f t="shared" si="426"/>
        <v>257</v>
      </c>
      <c r="EQ37" s="97">
        <f t="shared" si="396"/>
        <v>261</v>
      </c>
      <c r="ER37" s="151"/>
      <c r="ES37" s="96"/>
      <c r="ET37" s="96"/>
      <c r="EU37" s="96"/>
      <c r="EV37" s="96"/>
      <c r="EW37" s="96"/>
      <c r="EX37" s="96"/>
      <c r="EY37" s="96"/>
      <c r="EZ37" s="152"/>
    </row>
    <row r="38" spans="1:156" ht="14">
      <c r="A38" s="58"/>
      <c r="B38" s="59">
        <v>4</v>
      </c>
      <c r="C38" s="57" t="s">
        <v>59</v>
      </c>
      <c r="D38" s="150">
        <f>Juli!J38</f>
        <v>0</v>
      </c>
      <c r="E38" s="128">
        <f>Juli!K38</f>
        <v>0</v>
      </c>
      <c r="F38" s="96">
        <f t="shared" si="337"/>
        <v>0</v>
      </c>
      <c r="G38" s="96"/>
      <c r="H38" s="128">
        <v>0</v>
      </c>
      <c r="I38" s="96">
        <f t="shared" si="338"/>
        <v>0</v>
      </c>
      <c r="J38" s="96">
        <f t="shared" ref="J38:K38" si="427">SUM(D38+G38)</f>
        <v>0</v>
      </c>
      <c r="K38" s="96">
        <f t="shared" si="427"/>
        <v>0</v>
      </c>
      <c r="L38" s="97">
        <f t="shared" si="340"/>
        <v>0</v>
      </c>
      <c r="M38" s="153">
        <v>0</v>
      </c>
      <c r="N38" s="128">
        <v>2</v>
      </c>
      <c r="O38" s="96">
        <f t="shared" si="341"/>
        <v>2</v>
      </c>
      <c r="P38" s="128">
        <v>0</v>
      </c>
      <c r="Q38" s="128">
        <v>0</v>
      </c>
      <c r="R38" s="96">
        <f t="shared" si="342"/>
        <v>0</v>
      </c>
      <c r="S38" s="96">
        <f t="shared" ref="S38:T38" si="428">SUM(M38+P38)</f>
        <v>0</v>
      </c>
      <c r="T38" s="96">
        <f t="shared" si="428"/>
        <v>2</v>
      </c>
      <c r="U38" s="97">
        <f t="shared" si="344"/>
        <v>2</v>
      </c>
      <c r="V38" s="151">
        <f>Juli!AB38</f>
        <v>0</v>
      </c>
      <c r="W38" s="151">
        <f>Juli!AC38</f>
        <v>0</v>
      </c>
      <c r="X38" s="96">
        <f t="shared" si="345"/>
        <v>0</v>
      </c>
      <c r="Y38" s="96"/>
      <c r="Z38" s="96"/>
      <c r="AA38" s="96">
        <f t="shared" si="346"/>
        <v>0</v>
      </c>
      <c r="AB38" s="96">
        <f t="shared" ref="AB38:AC38" si="429">SUM(V38+Y38)</f>
        <v>0</v>
      </c>
      <c r="AC38" s="96">
        <f t="shared" si="429"/>
        <v>0</v>
      </c>
      <c r="AD38" s="97">
        <f t="shared" si="348"/>
        <v>0</v>
      </c>
      <c r="AE38" s="151">
        <f>Juli!AK38</f>
        <v>0</v>
      </c>
      <c r="AF38" s="151">
        <f>Juli!AL38</f>
        <v>0</v>
      </c>
      <c r="AG38" s="96">
        <f t="shared" si="349"/>
        <v>0</v>
      </c>
      <c r="AH38" s="128">
        <v>0</v>
      </c>
      <c r="AI38" s="128">
        <v>0</v>
      </c>
      <c r="AJ38" s="96">
        <f t="shared" si="350"/>
        <v>0</v>
      </c>
      <c r="AK38" s="96">
        <f t="shared" ref="AK38:AL38" si="430">SUM(AE38+AH38)</f>
        <v>0</v>
      </c>
      <c r="AL38" s="96">
        <f t="shared" si="430"/>
        <v>0</v>
      </c>
      <c r="AM38" s="97">
        <f t="shared" si="352"/>
        <v>0</v>
      </c>
      <c r="AN38" s="95">
        <f>Juli!AT38</f>
        <v>0</v>
      </c>
      <c r="AO38" s="96">
        <f>Juli!AU38</f>
        <v>0</v>
      </c>
      <c r="AP38" s="96">
        <f t="shared" si="353"/>
        <v>0</v>
      </c>
      <c r="AQ38" s="128">
        <v>0</v>
      </c>
      <c r="AR38" s="128">
        <v>0</v>
      </c>
      <c r="AS38" s="96">
        <f t="shared" si="354"/>
        <v>0</v>
      </c>
      <c r="AT38" s="96">
        <f t="shared" ref="AT38:AU38" si="431">SUM(AN38+AQ38)</f>
        <v>0</v>
      </c>
      <c r="AU38" s="96">
        <f t="shared" si="431"/>
        <v>0</v>
      </c>
      <c r="AV38" s="97">
        <f t="shared" si="356"/>
        <v>0</v>
      </c>
      <c r="AW38" s="151">
        <f>Juli!BC38</f>
        <v>0</v>
      </c>
      <c r="AX38" s="151">
        <f>Juli!BD38</f>
        <v>0</v>
      </c>
      <c r="AY38" s="96">
        <f t="shared" si="357"/>
        <v>0</v>
      </c>
      <c r="AZ38" s="128">
        <v>0</v>
      </c>
      <c r="BA38" s="128">
        <v>0</v>
      </c>
      <c r="BB38" s="96">
        <f t="shared" si="358"/>
        <v>0</v>
      </c>
      <c r="BC38" s="96">
        <f t="shared" ref="BC38:BD38" si="432">SUM(AW38+AZ38)</f>
        <v>0</v>
      </c>
      <c r="BD38" s="96">
        <f t="shared" si="432"/>
        <v>0</v>
      </c>
      <c r="BE38" s="97">
        <f t="shared" si="360"/>
        <v>0</v>
      </c>
      <c r="BF38" s="95">
        <f>Juli!BL38</f>
        <v>0</v>
      </c>
      <c r="BG38" s="96">
        <f>Juli!BM38</f>
        <v>0</v>
      </c>
      <c r="BH38" s="96">
        <f t="shared" si="361"/>
        <v>0</v>
      </c>
      <c r="BI38" s="128">
        <v>0</v>
      </c>
      <c r="BJ38" s="128">
        <v>0</v>
      </c>
      <c r="BK38" s="96">
        <f t="shared" si="362"/>
        <v>0</v>
      </c>
      <c r="BL38" s="96">
        <f t="shared" ref="BL38:BM38" si="433">SUM(BF38+BI38)</f>
        <v>0</v>
      </c>
      <c r="BM38" s="96">
        <f t="shared" si="433"/>
        <v>0</v>
      </c>
      <c r="BN38" s="97">
        <f t="shared" si="364"/>
        <v>0</v>
      </c>
      <c r="BO38" s="151">
        <f>Juli!BU38</f>
        <v>0</v>
      </c>
      <c r="BP38" s="151">
        <f>Juli!BV38</f>
        <v>0</v>
      </c>
      <c r="BQ38" s="96">
        <f t="shared" si="365"/>
        <v>0</v>
      </c>
      <c r="BR38" s="96"/>
      <c r="BS38" s="96"/>
      <c r="BT38" s="96">
        <f t="shared" si="366"/>
        <v>0</v>
      </c>
      <c r="BU38" s="96">
        <f t="shared" ref="BU38:BV38" si="434">SUM(BO38+BR38)</f>
        <v>0</v>
      </c>
      <c r="BV38" s="96">
        <f t="shared" si="434"/>
        <v>0</v>
      </c>
      <c r="BW38" s="97">
        <f t="shared" si="368"/>
        <v>0</v>
      </c>
      <c r="BX38" s="95">
        <f>Juli!CD38</f>
        <v>0</v>
      </c>
      <c r="BY38" s="96">
        <f>Juli!CE38</f>
        <v>0</v>
      </c>
      <c r="BZ38" s="96">
        <f t="shared" si="369"/>
        <v>0</v>
      </c>
      <c r="CA38" s="128">
        <v>1</v>
      </c>
      <c r="CB38" s="96"/>
      <c r="CC38" s="96">
        <f t="shared" si="370"/>
        <v>1</v>
      </c>
      <c r="CD38" s="96">
        <f t="shared" ref="CD38:CE38" si="435">SUM(BX38+CA38)</f>
        <v>1</v>
      </c>
      <c r="CE38" s="96">
        <f t="shared" si="435"/>
        <v>0</v>
      </c>
      <c r="CF38" s="97">
        <f t="shared" si="372"/>
        <v>1</v>
      </c>
      <c r="CG38" s="151">
        <f>Juli!CM38</f>
        <v>0</v>
      </c>
      <c r="CH38" s="151">
        <f>Juli!CN38</f>
        <v>0</v>
      </c>
      <c r="CI38" s="96">
        <f t="shared" si="373"/>
        <v>0</v>
      </c>
      <c r="CJ38" s="128">
        <v>0</v>
      </c>
      <c r="CK38" s="128">
        <v>0</v>
      </c>
      <c r="CL38" s="96">
        <f t="shared" si="374"/>
        <v>0</v>
      </c>
      <c r="CM38" s="96">
        <f t="shared" ref="CM38:CN38" si="436">SUM(CG38+CJ38)</f>
        <v>0</v>
      </c>
      <c r="CN38" s="96">
        <f t="shared" si="436"/>
        <v>0</v>
      </c>
      <c r="CO38" s="97">
        <f t="shared" si="376"/>
        <v>0</v>
      </c>
      <c r="CP38" s="31">
        <f ca="1">IFERROR(__xludf.DUMMYFUNCTION("""COMPUTED_VALUE"""),0)</f>
        <v>0</v>
      </c>
      <c r="CQ38" s="32">
        <f ca="1">IFERROR(__xludf.DUMMYFUNCTION("""COMPUTED_VALUE"""),0)</f>
        <v>0</v>
      </c>
      <c r="CR38" s="32">
        <f ca="1">IFERROR(__xludf.DUMMYFUNCTION("""COMPUTED_VALUE"""),0)</f>
        <v>0</v>
      </c>
      <c r="CS38" s="33">
        <f ca="1">IFERROR(__xludf.DUMMYFUNCTION("""COMPUTED_VALUE"""),0)</f>
        <v>0</v>
      </c>
      <c r="CT38" s="33">
        <f ca="1">IFERROR(__xludf.DUMMYFUNCTION("""COMPUTED_VALUE"""),0)</f>
        <v>0</v>
      </c>
      <c r="CU38" s="33">
        <f ca="1">IFERROR(__xludf.DUMMYFUNCTION("""COMPUTED_VALUE"""),0)</f>
        <v>0</v>
      </c>
      <c r="CV38" s="32">
        <f ca="1">IFERROR(__xludf.DUMMYFUNCTION("""COMPUTED_VALUE"""),0)</f>
        <v>0</v>
      </c>
      <c r="CW38" s="32">
        <f ca="1">IFERROR(__xludf.DUMMYFUNCTION("""COMPUTED_VALUE"""),0)</f>
        <v>0</v>
      </c>
      <c r="CX38" s="34">
        <f ca="1">IFERROR(__xludf.DUMMYFUNCTION("""COMPUTED_VALUE"""),0)</f>
        <v>0</v>
      </c>
      <c r="CY38" s="151">
        <f>Juli!DE38</f>
        <v>0</v>
      </c>
      <c r="CZ38" s="151">
        <f>Juli!DF38</f>
        <v>0</v>
      </c>
      <c r="DA38" s="96">
        <f t="shared" si="377"/>
        <v>0</v>
      </c>
      <c r="DB38" s="128">
        <v>0</v>
      </c>
      <c r="DC38" s="128">
        <v>0</v>
      </c>
      <c r="DD38" s="96">
        <f t="shared" si="378"/>
        <v>0</v>
      </c>
      <c r="DE38" s="96">
        <f t="shared" ref="DE38:DF38" si="437">SUM(CY38+DB38)</f>
        <v>0</v>
      </c>
      <c r="DF38" s="96">
        <f t="shared" si="437"/>
        <v>0</v>
      </c>
      <c r="DG38" s="97">
        <f t="shared" si="380"/>
        <v>0</v>
      </c>
      <c r="DH38" s="95">
        <f>Juli!DN38</f>
        <v>0</v>
      </c>
      <c r="DI38" s="96">
        <f>Juli!DO38</f>
        <v>0</v>
      </c>
      <c r="DJ38" s="96">
        <f t="shared" si="381"/>
        <v>0</v>
      </c>
      <c r="DK38" s="170"/>
      <c r="DL38" s="169"/>
      <c r="DM38" s="96">
        <f t="shared" si="382"/>
        <v>0</v>
      </c>
      <c r="DN38" s="96">
        <f t="shared" ref="DN38:DO38" si="438">SUM(DH38+DK38)</f>
        <v>0</v>
      </c>
      <c r="DO38" s="96">
        <f t="shared" si="438"/>
        <v>0</v>
      </c>
      <c r="DP38" s="97">
        <f t="shared" si="384"/>
        <v>0</v>
      </c>
      <c r="DQ38" s="151">
        <f>Juli!DW38</f>
        <v>0</v>
      </c>
      <c r="DR38" s="96">
        <f>Juli!DX38</f>
        <v>0</v>
      </c>
      <c r="DS38" s="96">
        <f t="shared" si="385"/>
        <v>0</v>
      </c>
      <c r="DT38" s="68">
        <v>0</v>
      </c>
      <c r="DU38" s="59">
        <v>0</v>
      </c>
      <c r="DV38" s="96">
        <f t="shared" si="386"/>
        <v>0</v>
      </c>
      <c r="DW38" s="96">
        <f t="shared" ref="DW38:DX38" si="439">SUM(DQ38+DT38)</f>
        <v>0</v>
      </c>
      <c r="DX38" s="96">
        <f t="shared" si="439"/>
        <v>0</v>
      </c>
      <c r="DY38" s="97">
        <f t="shared" si="388"/>
        <v>0</v>
      </c>
      <c r="DZ38" s="95">
        <f>Juli!EF38</f>
        <v>0</v>
      </c>
      <c r="EA38" s="96">
        <f>Juli!EG38</f>
        <v>0</v>
      </c>
      <c r="EB38" s="96">
        <f t="shared" si="389"/>
        <v>0</v>
      </c>
      <c r="EC38" s="96"/>
      <c r="ED38" s="96"/>
      <c r="EE38" s="96">
        <f t="shared" si="390"/>
        <v>0</v>
      </c>
      <c r="EF38" s="96">
        <f t="shared" ref="EF38:EG38" si="440">SUM(DZ38+EC38)</f>
        <v>0</v>
      </c>
      <c r="EG38" s="96">
        <f t="shared" si="440"/>
        <v>0</v>
      </c>
      <c r="EH38" s="97">
        <f t="shared" si="392"/>
        <v>0</v>
      </c>
      <c r="EI38" s="150">
        <f>Juli!EO38</f>
        <v>0</v>
      </c>
      <c r="EJ38" s="150">
        <f>Juli!EP38</f>
        <v>0</v>
      </c>
      <c r="EK38" s="96">
        <f t="shared" si="393"/>
        <v>0</v>
      </c>
      <c r="EL38" s="96"/>
      <c r="EM38" s="96"/>
      <c r="EN38" s="96">
        <f t="shared" si="394"/>
        <v>0</v>
      </c>
      <c r="EO38" s="96">
        <f t="shared" ref="EO38:EP38" si="441">SUM(EI38+EL38)</f>
        <v>0</v>
      </c>
      <c r="EP38" s="96">
        <f t="shared" si="441"/>
        <v>0</v>
      </c>
      <c r="EQ38" s="97">
        <f t="shared" si="396"/>
        <v>0</v>
      </c>
      <c r="ER38" s="151"/>
      <c r="ES38" s="96"/>
      <c r="ET38" s="96"/>
      <c r="EU38" s="96"/>
      <c r="EV38" s="96"/>
      <c r="EW38" s="96"/>
      <c r="EX38" s="96"/>
      <c r="EY38" s="96"/>
      <c r="EZ38" s="152"/>
    </row>
    <row r="39" spans="1:156" ht="14">
      <c r="A39" s="58"/>
      <c r="B39" s="59">
        <v>5</v>
      </c>
      <c r="C39" s="57" t="s">
        <v>60</v>
      </c>
      <c r="D39" s="150">
        <f>Juli!J39</f>
        <v>0</v>
      </c>
      <c r="E39" s="128">
        <f>Juli!K39</f>
        <v>504</v>
      </c>
      <c r="F39" s="96">
        <f t="shared" si="337"/>
        <v>504</v>
      </c>
      <c r="G39" s="96"/>
      <c r="H39" s="128">
        <v>0</v>
      </c>
      <c r="I39" s="96">
        <f t="shared" si="338"/>
        <v>0</v>
      </c>
      <c r="J39" s="96">
        <f t="shared" ref="J39:K39" si="442">SUM(D39+G39)</f>
        <v>0</v>
      </c>
      <c r="K39" s="96">
        <f t="shared" si="442"/>
        <v>504</v>
      </c>
      <c r="L39" s="97">
        <f t="shared" si="340"/>
        <v>504</v>
      </c>
      <c r="M39" s="153">
        <v>1</v>
      </c>
      <c r="N39" s="128">
        <v>344</v>
      </c>
      <c r="O39" s="96">
        <f t="shared" si="341"/>
        <v>345</v>
      </c>
      <c r="P39" s="128">
        <v>0</v>
      </c>
      <c r="Q39" s="128">
        <v>85</v>
      </c>
      <c r="R39" s="96">
        <f t="shared" si="342"/>
        <v>85</v>
      </c>
      <c r="S39" s="96">
        <f t="shared" ref="S39:T39" si="443">SUM(M39+P39)</f>
        <v>1</v>
      </c>
      <c r="T39" s="96">
        <f t="shared" si="443"/>
        <v>429</v>
      </c>
      <c r="U39" s="97">
        <f t="shared" si="344"/>
        <v>430</v>
      </c>
      <c r="V39" s="151">
        <f>Juli!AB39</f>
        <v>0</v>
      </c>
      <c r="W39" s="153">
        <v>284</v>
      </c>
      <c r="X39" s="96">
        <f t="shared" si="345"/>
        <v>284</v>
      </c>
      <c r="Y39" s="96"/>
      <c r="Z39" s="128">
        <v>37</v>
      </c>
      <c r="AA39" s="96">
        <f t="shared" si="346"/>
        <v>37</v>
      </c>
      <c r="AB39" s="96">
        <f t="shared" ref="AB39:AC39" si="444">SUM(V39+Y39)</f>
        <v>0</v>
      </c>
      <c r="AC39" s="96">
        <f t="shared" si="444"/>
        <v>321</v>
      </c>
      <c r="AD39" s="97">
        <f t="shared" si="348"/>
        <v>321</v>
      </c>
      <c r="AE39" s="151">
        <f>Juli!AK39</f>
        <v>0</v>
      </c>
      <c r="AF39" s="151">
        <f>Juli!AL39</f>
        <v>439</v>
      </c>
      <c r="AG39" s="96">
        <f t="shared" si="349"/>
        <v>439</v>
      </c>
      <c r="AH39" s="128">
        <v>0</v>
      </c>
      <c r="AI39" s="128">
        <v>68</v>
      </c>
      <c r="AJ39" s="96">
        <f t="shared" si="350"/>
        <v>68</v>
      </c>
      <c r="AK39" s="96">
        <f t="shared" ref="AK39:AL39" si="445">SUM(AE39+AH39)</f>
        <v>0</v>
      </c>
      <c r="AL39" s="96">
        <f t="shared" si="445"/>
        <v>507</v>
      </c>
      <c r="AM39" s="97">
        <f t="shared" si="352"/>
        <v>507</v>
      </c>
      <c r="AN39" s="95">
        <f>Juli!AT39</f>
        <v>1</v>
      </c>
      <c r="AO39" s="96">
        <f>Juli!AU39</f>
        <v>395</v>
      </c>
      <c r="AP39" s="96">
        <f t="shared" si="353"/>
        <v>396</v>
      </c>
      <c r="AQ39" s="128">
        <v>0</v>
      </c>
      <c r="AR39" s="128">
        <v>78</v>
      </c>
      <c r="AS39" s="96">
        <f t="shared" si="354"/>
        <v>78</v>
      </c>
      <c r="AT39" s="96">
        <f t="shared" ref="AT39:AU39" si="446">SUM(AN39+AQ39)</f>
        <v>1</v>
      </c>
      <c r="AU39" s="96">
        <f t="shared" si="446"/>
        <v>473</v>
      </c>
      <c r="AV39" s="97">
        <f t="shared" si="356"/>
        <v>474</v>
      </c>
      <c r="AW39" s="151">
        <f>Juli!BC39</f>
        <v>16</v>
      </c>
      <c r="AX39" s="151">
        <f>Juli!BD39</f>
        <v>493</v>
      </c>
      <c r="AY39" s="96">
        <f t="shared" si="357"/>
        <v>509</v>
      </c>
      <c r="AZ39" s="128">
        <v>2</v>
      </c>
      <c r="BA39" s="128">
        <v>74</v>
      </c>
      <c r="BB39" s="96">
        <f t="shared" si="358"/>
        <v>76</v>
      </c>
      <c r="BC39" s="96">
        <f t="shared" ref="BC39:BD39" si="447">SUM(AW39+AZ39)</f>
        <v>18</v>
      </c>
      <c r="BD39" s="96">
        <f t="shared" si="447"/>
        <v>567</v>
      </c>
      <c r="BE39" s="97">
        <f t="shared" si="360"/>
        <v>585</v>
      </c>
      <c r="BF39" s="95">
        <f>Juli!BL39</f>
        <v>0</v>
      </c>
      <c r="BG39" s="96">
        <f>Juli!BM39</f>
        <v>0</v>
      </c>
      <c r="BH39" s="96">
        <f t="shared" si="361"/>
        <v>0</v>
      </c>
      <c r="BI39" s="128">
        <v>2</v>
      </c>
      <c r="BJ39" s="128">
        <v>66</v>
      </c>
      <c r="BK39" s="96">
        <f t="shared" si="362"/>
        <v>68</v>
      </c>
      <c r="BL39" s="96">
        <f t="shared" ref="BL39:BM39" si="448">SUM(BF39+BI39)</f>
        <v>2</v>
      </c>
      <c r="BM39" s="96">
        <f t="shared" si="448"/>
        <v>66</v>
      </c>
      <c r="BN39" s="97">
        <f t="shared" si="364"/>
        <v>68</v>
      </c>
      <c r="BO39" s="151">
        <f>Juli!BU39</f>
        <v>0</v>
      </c>
      <c r="BP39" s="151">
        <f>Juli!BV39</f>
        <v>183</v>
      </c>
      <c r="BQ39" s="96">
        <f t="shared" si="365"/>
        <v>183</v>
      </c>
      <c r="BR39" s="96"/>
      <c r="BS39" s="96"/>
      <c r="BT39" s="96">
        <f t="shared" si="366"/>
        <v>0</v>
      </c>
      <c r="BU39" s="96">
        <f t="shared" ref="BU39:BV39" si="449">SUM(BO39+BR39)</f>
        <v>0</v>
      </c>
      <c r="BV39" s="96">
        <f t="shared" si="449"/>
        <v>183</v>
      </c>
      <c r="BW39" s="97">
        <f t="shared" si="368"/>
        <v>183</v>
      </c>
      <c r="BX39" s="95">
        <f>Juli!CD39</f>
        <v>1</v>
      </c>
      <c r="BY39" s="96">
        <f>Juli!CE39</f>
        <v>102</v>
      </c>
      <c r="BZ39" s="96">
        <f t="shared" si="369"/>
        <v>103</v>
      </c>
      <c r="CA39" s="96"/>
      <c r="CB39" s="128">
        <v>13</v>
      </c>
      <c r="CC39" s="96">
        <f t="shared" si="370"/>
        <v>13</v>
      </c>
      <c r="CD39" s="96">
        <f t="shared" ref="CD39:CE39" si="450">SUM(BX39+CA39)</f>
        <v>1</v>
      </c>
      <c r="CE39" s="96">
        <f t="shared" si="450"/>
        <v>115</v>
      </c>
      <c r="CF39" s="97">
        <f t="shared" si="372"/>
        <v>116</v>
      </c>
      <c r="CG39" s="151">
        <f>Juli!CM39</f>
        <v>4</v>
      </c>
      <c r="CH39" s="151">
        <f>Juli!CN39</f>
        <v>283</v>
      </c>
      <c r="CI39" s="96">
        <f t="shared" si="373"/>
        <v>287</v>
      </c>
      <c r="CJ39" s="128">
        <v>0</v>
      </c>
      <c r="CK39" s="128">
        <v>20</v>
      </c>
      <c r="CL39" s="96">
        <f t="shared" si="374"/>
        <v>20</v>
      </c>
      <c r="CM39" s="96">
        <f t="shared" ref="CM39:CN39" si="451">SUM(CG39+CJ39)</f>
        <v>4</v>
      </c>
      <c r="CN39" s="96">
        <f t="shared" si="451"/>
        <v>303</v>
      </c>
      <c r="CO39" s="97">
        <f t="shared" si="376"/>
        <v>307</v>
      </c>
      <c r="CP39" s="31">
        <f ca="1">IFERROR(__xludf.DUMMYFUNCTION("""COMPUTED_VALUE"""),2)</f>
        <v>2</v>
      </c>
      <c r="CQ39" s="32">
        <f ca="1">IFERROR(__xludf.DUMMYFUNCTION("""COMPUTED_VALUE"""),346)</f>
        <v>346</v>
      </c>
      <c r="CR39" s="32">
        <f ca="1">IFERROR(__xludf.DUMMYFUNCTION("""COMPUTED_VALUE"""),348)</f>
        <v>348</v>
      </c>
      <c r="CS39" s="33">
        <f ca="1">IFERROR(__xludf.DUMMYFUNCTION("""COMPUTED_VALUE"""),0)</f>
        <v>0</v>
      </c>
      <c r="CT39" s="33">
        <f ca="1">IFERROR(__xludf.DUMMYFUNCTION("""COMPUTED_VALUE"""),62)</f>
        <v>62</v>
      </c>
      <c r="CU39" s="33">
        <f ca="1">IFERROR(__xludf.DUMMYFUNCTION("""COMPUTED_VALUE"""),62)</f>
        <v>62</v>
      </c>
      <c r="CV39" s="32">
        <f ca="1">IFERROR(__xludf.DUMMYFUNCTION("""COMPUTED_VALUE"""),2)</f>
        <v>2</v>
      </c>
      <c r="CW39" s="32">
        <f ca="1">IFERROR(__xludf.DUMMYFUNCTION("""COMPUTED_VALUE"""),408)</f>
        <v>408</v>
      </c>
      <c r="CX39" s="34">
        <f ca="1">IFERROR(__xludf.DUMMYFUNCTION("""COMPUTED_VALUE"""),410)</f>
        <v>410</v>
      </c>
      <c r="CY39" s="151">
        <f>Juli!DE39</f>
        <v>6</v>
      </c>
      <c r="CZ39" s="151">
        <f>Juli!DF39</f>
        <v>247</v>
      </c>
      <c r="DA39" s="96">
        <f t="shared" si="377"/>
        <v>253</v>
      </c>
      <c r="DB39" s="128">
        <v>3</v>
      </c>
      <c r="DC39" s="128">
        <v>44</v>
      </c>
      <c r="DD39" s="96">
        <f t="shared" si="378"/>
        <v>47</v>
      </c>
      <c r="DE39" s="96">
        <f t="shared" ref="DE39:DF39" si="452">SUM(CY39+DB39)</f>
        <v>9</v>
      </c>
      <c r="DF39" s="96">
        <f t="shared" si="452"/>
        <v>291</v>
      </c>
      <c r="DG39" s="97">
        <f t="shared" si="380"/>
        <v>300</v>
      </c>
      <c r="DH39" s="95">
        <f>Juli!DN39</f>
        <v>96</v>
      </c>
      <c r="DI39" s="96">
        <f>Juli!DO39</f>
        <v>364</v>
      </c>
      <c r="DJ39" s="96">
        <f t="shared" si="381"/>
        <v>460</v>
      </c>
      <c r="DK39" s="170">
        <v>21</v>
      </c>
      <c r="DL39" s="169">
        <v>64</v>
      </c>
      <c r="DM39" s="96">
        <f t="shared" si="382"/>
        <v>85</v>
      </c>
      <c r="DN39" s="96">
        <f t="shared" ref="DN39:DO39" si="453">SUM(DH39+DK39)</f>
        <v>117</v>
      </c>
      <c r="DO39" s="96">
        <f t="shared" si="453"/>
        <v>428</v>
      </c>
      <c r="DP39" s="97">
        <f t="shared" si="384"/>
        <v>545</v>
      </c>
      <c r="DQ39" s="151">
        <f>Juli!DW39</f>
        <v>3</v>
      </c>
      <c r="DR39" s="96">
        <f>Juli!DX39</f>
        <v>314</v>
      </c>
      <c r="DS39" s="96">
        <f t="shared" si="385"/>
        <v>317</v>
      </c>
      <c r="DT39" s="68">
        <v>1</v>
      </c>
      <c r="DU39" s="59">
        <v>40</v>
      </c>
      <c r="DV39" s="96">
        <f t="shared" si="386"/>
        <v>41</v>
      </c>
      <c r="DW39" s="96">
        <f t="shared" ref="DW39:DX39" si="454">SUM(DQ39+DT39)</f>
        <v>4</v>
      </c>
      <c r="DX39" s="96">
        <f t="shared" si="454"/>
        <v>354</v>
      </c>
      <c r="DY39" s="97">
        <f t="shared" si="388"/>
        <v>358</v>
      </c>
      <c r="DZ39" s="95">
        <f>Juli!EF39</f>
        <v>1</v>
      </c>
      <c r="EA39" s="96">
        <f>Juli!EG39</f>
        <v>316</v>
      </c>
      <c r="EB39" s="96">
        <f t="shared" si="389"/>
        <v>317</v>
      </c>
      <c r="EC39" s="128">
        <v>1</v>
      </c>
      <c r="ED39" s="128">
        <v>52</v>
      </c>
      <c r="EE39" s="96">
        <f t="shared" si="390"/>
        <v>53</v>
      </c>
      <c r="EF39" s="96">
        <f t="shared" ref="EF39:EG39" si="455">SUM(DZ39+EC39)</f>
        <v>2</v>
      </c>
      <c r="EG39" s="96">
        <f t="shared" si="455"/>
        <v>368</v>
      </c>
      <c r="EH39" s="97">
        <f t="shared" si="392"/>
        <v>370</v>
      </c>
      <c r="EI39" s="150">
        <f>Juli!EO39</f>
        <v>0</v>
      </c>
      <c r="EJ39" s="150">
        <f>Juli!EP39</f>
        <v>216</v>
      </c>
      <c r="EK39" s="96">
        <f t="shared" si="393"/>
        <v>216</v>
      </c>
      <c r="EL39" s="128">
        <v>1</v>
      </c>
      <c r="EM39" s="128">
        <v>30</v>
      </c>
      <c r="EN39" s="96">
        <f t="shared" si="394"/>
        <v>31</v>
      </c>
      <c r="EO39" s="96">
        <f t="shared" ref="EO39:EP39" si="456">SUM(EI39+EL39)</f>
        <v>1</v>
      </c>
      <c r="EP39" s="96">
        <f t="shared" si="456"/>
        <v>246</v>
      </c>
      <c r="EQ39" s="97">
        <f t="shared" si="396"/>
        <v>247</v>
      </c>
      <c r="ER39" s="151"/>
      <c r="ES39" s="96"/>
      <c r="ET39" s="96"/>
      <c r="EU39" s="96"/>
      <c r="EV39" s="96"/>
      <c r="EW39" s="96"/>
      <c r="EX39" s="96"/>
      <c r="EY39" s="96"/>
      <c r="EZ39" s="152"/>
    </row>
    <row r="40" spans="1:156" ht="14">
      <c r="A40" s="58"/>
      <c r="B40" s="59">
        <v>6</v>
      </c>
      <c r="C40" s="57" t="s">
        <v>61</v>
      </c>
      <c r="D40" s="150">
        <f>Juli!J40</f>
        <v>0</v>
      </c>
      <c r="E40" s="128">
        <f>Juli!K40</f>
        <v>0</v>
      </c>
      <c r="F40" s="96">
        <f t="shared" si="337"/>
        <v>0</v>
      </c>
      <c r="G40" s="96"/>
      <c r="H40" s="96"/>
      <c r="I40" s="96">
        <f t="shared" si="338"/>
        <v>0</v>
      </c>
      <c r="J40" s="96">
        <f t="shared" ref="J40:K40" si="457">SUM(D40+G40)</f>
        <v>0</v>
      </c>
      <c r="K40" s="96">
        <f t="shared" si="457"/>
        <v>0</v>
      </c>
      <c r="L40" s="97">
        <f t="shared" si="340"/>
        <v>0</v>
      </c>
      <c r="M40" s="153">
        <v>0</v>
      </c>
      <c r="N40" s="128">
        <v>0</v>
      </c>
      <c r="O40" s="96">
        <f t="shared" si="341"/>
        <v>0</v>
      </c>
      <c r="P40" s="128">
        <v>0</v>
      </c>
      <c r="Q40" s="128">
        <v>0</v>
      </c>
      <c r="R40" s="96">
        <f t="shared" si="342"/>
        <v>0</v>
      </c>
      <c r="S40" s="96">
        <f t="shared" ref="S40:T40" si="458">SUM(M40+P40)</f>
        <v>0</v>
      </c>
      <c r="T40" s="96">
        <f t="shared" si="458"/>
        <v>0</v>
      </c>
      <c r="U40" s="97">
        <f t="shared" si="344"/>
        <v>0</v>
      </c>
      <c r="V40" s="151">
        <f>Juli!AB40</f>
        <v>0</v>
      </c>
      <c r="W40" s="151">
        <f>Juli!AC40</f>
        <v>0</v>
      </c>
      <c r="X40" s="96">
        <f t="shared" si="345"/>
        <v>0</v>
      </c>
      <c r="Y40" s="96"/>
      <c r="Z40" s="96"/>
      <c r="AA40" s="96">
        <f t="shared" si="346"/>
        <v>0</v>
      </c>
      <c r="AB40" s="96">
        <f t="shared" ref="AB40:AC40" si="459">SUM(V40+Y40)</f>
        <v>0</v>
      </c>
      <c r="AC40" s="96">
        <f t="shared" si="459"/>
        <v>0</v>
      </c>
      <c r="AD40" s="97">
        <f t="shared" si="348"/>
        <v>0</v>
      </c>
      <c r="AE40" s="151">
        <f>Juli!AK40</f>
        <v>0</v>
      </c>
      <c r="AF40" s="151">
        <f>Juli!AL40</f>
        <v>0</v>
      </c>
      <c r="AG40" s="96">
        <f t="shared" si="349"/>
        <v>0</v>
      </c>
      <c r="AH40" s="128">
        <v>0</v>
      </c>
      <c r="AI40" s="128">
        <v>0</v>
      </c>
      <c r="AJ40" s="96">
        <f t="shared" si="350"/>
        <v>0</v>
      </c>
      <c r="AK40" s="96">
        <f t="shared" ref="AK40:AL40" si="460">SUM(AE40+AH40)</f>
        <v>0</v>
      </c>
      <c r="AL40" s="96">
        <f t="shared" si="460"/>
        <v>0</v>
      </c>
      <c r="AM40" s="97">
        <f t="shared" si="352"/>
        <v>0</v>
      </c>
      <c r="AN40" s="95">
        <f>Juli!AT40</f>
        <v>0</v>
      </c>
      <c r="AO40" s="96">
        <f>Juli!AU40</f>
        <v>0</v>
      </c>
      <c r="AP40" s="96">
        <f t="shared" si="353"/>
        <v>0</v>
      </c>
      <c r="AQ40" s="128">
        <v>0</v>
      </c>
      <c r="AR40" s="128">
        <v>0</v>
      </c>
      <c r="AS40" s="96">
        <f t="shared" si="354"/>
        <v>0</v>
      </c>
      <c r="AT40" s="96">
        <f t="shared" ref="AT40:AU40" si="461">SUM(AN40+AQ40)</f>
        <v>0</v>
      </c>
      <c r="AU40" s="96">
        <f t="shared" si="461"/>
        <v>0</v>
      </c>
      <c r="AV40" s="97">
        <f t="shared" si="356"/>
        <v>0</v>
      </c>
      <c r="AW40" s="151">
        <f>Juli!BC40</f>
        <v>0</v>
      </c>
      <c r="AX40" s="151">
        <f>Juli!BD40</f>
        <v>0</v>
      </c>
      <c r="AY40" s="96">
        <f t="shared" si="357"/>
        <v>0</v>
      </c>
      <c r="AZ40" s="128">
        <v>0</v>
      </c>
      <c r="BA40" s="128">
        <v>0</v>
      </c>
      <c r="BB40" s="96">
        <f t="shared" si="358"/>
        <v>0</v>
      </c>
      <c r="BC40" s="96">
        <f t="shared" ref="BC40:BD40" si="462">SUM(AW40+AZ40)</f>
        <v>0</v>
      </c>
      <c r="BD40" s="96">
        <f t="shared" si="462"/>
        <v>0</v>
      </c>
      <c r="BE40" s="97">
        <f t="shared" si="360"/>
        <v>0</v>
      </c>
      <c r="BF40" s="95">
        <f>Juli!BL40</f>
        <v>0</v>
      </c>
      <c r="BG40" s="96">
        <f>Juli!BM40</f>
        <v>0</v>
      </c>
      <c r="BH40" s="96">
        <f t="shared" si="361"/>
        <v>0</v>
      </c>
      <c r="BI40" s="128">
        <v>0</v>
      </c>
      <c r="BJ40" s="128">
        <v>0</v>
      </c>
      <c r="BK40" s="96">
        <f t="shared" si="362"/>
        <v>0</v>
      </c>
      <c r="BL40" s="96">
        <f t="shared" ref="BL40:BM40" si="463">SUM(BF40+BI40)</f>
        <v>0</v>
      </c>
      <c r="BM40" s="96">
        <f t="shared" si="463"/>
        <v>0</v>
      </c>
      <c r="BN40" s="97">
        <f t="shared" si="364"/>
        <v>0</v>
      </c>
      <c r="BO40" s="151">
        <f>Juli!BU40</f>
        <v>0</v>
      </c>
      <c r="BP40" s="151">
        <f>Juli!BV40</f>
        <v>0</v>
      </c>
      <c r="BQ40" s="96">
        <f t="shared" si="365"/>
        <v>0</v>
      </c>
      <c r="BR40" s="96"/>
      <c r="BS40" s="96"/>
      <c r="BT40" s="96">
        <f t="shared" si="366"/>
        <v>0</v>
      </c>
      <c r="BU40" s="96">
        <f t="shared" ref="BU40:BV40" si="464">SUM(BO40+BR40)</f>
        <v>0</v>
      </c>
      <c r="BV40" s="96">
        <f t="shared" si="464"/>
        <v>0</v>
      </c>
      <c r="BW40" s="97">
        <f t="shared" si="368"/>
        <v>0</v>
      </c>
      <c r="BX40" s="95">
        <f>Juli!CD40</f>
        <v>10</v>
      </c>
      <c r="BY40" s="96">
        <f>Juli!CE40</f>
        <v>8</v>
      </c>
      <c r="BZ40" s="96">
        <f t="shared" si="369"/>
        <v>18</v>
      </c>
      <c r="CA40" s="128">
        <v>11</v>
      </c>
      <c r="CB40" s="128">
        <v>1</v>
      </c>
      <c r="CC40" s="96">
        <f t="shared" si="370"/>
        <v>12</v>
      </c>
      <c r="CD40" s="96">
        <f t="shared" ref="CD40:CE40" si="465">SUM(BX40+CA40)</f>
        <v>21</v>
      </c>
      <c r="CE40" s="96">
        <f t="shared" si="465"/>
        <v>9</v>
      </c>
      <c r="CF40" s="97">
        <f t="shared" si="372"/>
        <v>30</v>
      </c>
      <c r="CG40" s="151">
        <f>Juli!CM40</f>
        <v>4</v>
      </c>
      <c r="CH40" s="151">
        <f>Juli!CN40</f>
        <v>283</v>
      </c>
      <c r="CI40" s="96">
        <f t="shared" si="373"/>
        <v>287</v>
      </c>
      <c r="CJ40" s="128">
        <v>0</v>
      </c>
      <c r="CK40" s="128">
        <v>20</v>
      </c>
      <c r="CL40" s="96">
        <f t="shared" si="374"/>
        <v>20</v>
      </c>
      <c r="CM40" s="96">
        <f t="shared" ref="CM40:CN40" si="466">SUM(CG40+CJ40)</f>
        <v>4</v>
      </c>
      <c r="CN40" s="96">
        <f t="shared" si="466"/>
        <v>303</v>
      </c>
      <c r="CO40" s="97">
        <f t="shared" si="376"/>
        <v>307</v>
      </c>
      <c r="CP40" s="31">
        <f ca="1">IFERROR(__xludf.DUMMYFUNCTION("""COMPUTED_VALUE"""),0)</f>
        <v>0</v>
      </c>
      <c r="CQ40" s="32">
        <f ca="1">IFERROR(__xludf.DUMMYFUNCTION("""COMPUTED_VALUE"""),0)</f>
        <v>0</v>
      </c>
      <c r="CR40" s="32">
        <f ca="1">IFERROR(__xludf.DUMMYFUNCTION("""COMPUTED_VALUE"""),0)</f>
        <v>0</v>
      </c>
      <c r="CS40" s="33">
        <f ca="1">IFERROR(__xludf.DUMMYFUNCTION("""COMPUTED_VALUE"""),0)</f>
        <v>0</v>
      </c>
      <c r="CT40" s="33">
        <f ca="1">IFERROR(__xludf.DUMMYFUNCTION("""COMPUTED_VALUE"""),0)</f>
        <v>0</v>
      </c>
      <c r="CU40" s="33">
        <f ca="1">IFERROR(__xludf.DUMMYFUNCTION("""COMPUTED_VALUE"""),0)</f>
        <v>0</v>
      </c>
      <c r="CV40" s="32">
        <f ca="1">IFERROR(__xludf.DUMMYFUNCTION("""COMPUTED_VALUE"""),0)</f>
        <v>0</v>
      </c>
      <c r="CW40" s="32">
        <f ca="1">IFERROR(__xludf.DUMMYFUNCTION("""COMPUTED_VALUE"""),0)</f>
        <v>0</v>
      </c>
      <c r="CX40" s="34">
        <f ca="1">IFERROR(__xludf.DUMMYFUNCTION("""COMPUTED_VALUE"""),0)</f>
        <v>0</v>
      </c>
      <c r="CY40" s="151">
        <f>Juli!DE40</f>
        <v>0</v>
      </c>
      <c r="CZ40" s="151">
        <f>Juli!DF40</f>
        <v>0</v>
      </c>
      <c r="DA40" s="96">
        <f t="shared" si="377"/>
        <v>0</v>
      </c>
      <c r="DB40" s="128">
        <v>0</v>
      </c>
      <c r="DC40" s="128">
        <v>0</v>
      </c>
      <c r="DD40" s="96">
        <f t="shared" si="378"/>
        <v>0</v>
      </c>
      <c r="DE40" s="96">
        <f t="shared" ref="DE40:DF40" si="467">SUM(CY40+DB40)</f>
        <v>0</v>
      </c>
      <c r="DF40" s="96">
        <f t="shared" si="467"/>
        <v>0</v>
      </c>
      <c r="DG40" s="97">
        <f t="shared" si="380"/>
        <v>0</v>
      </c>
      <c r="DH40" s="95">
        <f>Juli!DN40</f>
        <v>0</v>
      </c>
      <c r="DI40" s="96">
        <f>Juli!DO40</f>
        <v>0</v>
      </c>
      <c r="DJ40" s="96">
        <f t="shared" si="381"/>
        <v>0</v>
      </c>
      <c r="DK40" s="96"/>
      <c r="DL40" s="96"/>
      <c r="DM40" s="96">
        <f t="shared" si="382"/>
        <v>0</v>
      </c>
      <c r="DN40" s="96">
        <f t="shared" ref="DN40:DO40" si="468">SUM(DH40+DK40)</f>
        <v>0</v>
      </c>
      <c r="DO40" s="96">
        <f t="shared" si="468"/>
        <v>0</v>
      </c>
      <c r="DP40" s="97">
        <f t="shared" si="384"/>
        <v>0</v>
      </c>
      <c r="DQ40" s="151">
        <f>Juli!DW40</f>
        <v>0</v>
      </c>
      <c r="DR40" s="96">
        <f>Juli!DX40</f>
        <v>0</v>
      </c>
      <c r="DS40" s="96">
        <f t="shared" si="385"/>
        <v>0</v>
      </c>
      <c r="DT40" s="68">
        <v>7</v>
      </c>
      <c r="DU40" s="59">
        <v>3</v>
      </c>
      <c r="DV40" s="96">
        <f t="shared" si="386"/>
        <v>10</v>
      </c>
      <c r="DW40" s="96">
        <f t="shared" ref="DW40:DX40" si="469">SUM(DQ40+DT40)</f>
        <v>7</v>
      </c>
      <c r="DX40" s="96">
        <f t="shared" si="469"/>
        <v>3</v>
      </c>
      <c r="DY40" s="97">
        <f t="shared" si="388"/>
        <v>10</v>
      </c>
      <c r="DZ40" s="95">
        <f>Juli!EF40</f>
        <v>0</v>
      </c>
      <c r="EA40" s="96">
        <f>Juli!EG40</f>
        <v>0</v>
      </c>
      <c r="EB40" s="96">
        <f t="shared" si="389"/>
        <v>0</v>
      </c>
      <c r="EC40" s="96"/>
      <c r="ED40" s="96"/>
      <c r="EE40" s="96">
        <f t="shared" si="390"/>
        <v>0</v>
      </c>
      <c r="EF40" s="96">
        <f t="shared" ref="EF40:EG40" si="470">SUM(DZ40+EC40)</f>
        <v>0</v>
      </c>
      <c r="EG40" s="96">
        <f t="shared" si="470"/>
        <v>0</v>
      </c>
      <c r="EH40" s="97">
        <f t="shared" si="392"/>
        <v>0</v>
      </c>
      <c r="EI40" s="150">
        <f>Juli!EO40</f>
        <v>0</v>
      </c>
      <c r="EJ40" s="150">
        <f>Juli!EP40</f>
        <v>0</v>
      </c>
      <c r="EK40" s="96">
        <f t="shared" si="393"/>
        <v>0</v>
      </c>
      <c r="EL40" s="96"/>
      <c r="EM40" s="96"/>
      <c r="EN40" s="96">
        <f t="shared" si="394"/>
        <v>0</v>
      </c>
      <c r="EO40" s="96">
        <f t="shared" ref="EO40:EP40" si="471">SUM(EI40+EL40)</f>
        <v>0</v>
      </c>
      <c r="EP40" s="96">
        <f t="shared" si="471"/>
        <v>0</v>
      </c>
      <c r="EQ40" s="97">
        <f t="shared" si="396"/>
        <v>0</v>
      </c>
      <c r="ER40" s="151"/>
      <c r="ES40" s="96"/>
      <c r="ET40" s="96"/>
      <c r="EU40" s="96"/>
      <c r="EV40" s="96"/>
      <c r="EW40" s="96"/>
      <c r="EX40" s="96"/>
      <c r="EY40" s="96"/>
      <c r="EZ40" s="152"/>
    </row>
    <row r="41" spans="1:156" ht="14">
      <c r="A41" s="58"/>
      <c r="B41" s="59">
        <v>7</v>
      </c>
      <c r="C41" s="57" t="s">
        <v>62</v>
      </c>
      <c r="D41" s="150">
        <f>Juli!J41</f>
        <v>9</v>
      </c>
      <c r="E41" s="128">
        <f>Juli!K41</f>
        <v>7</v>
      </c>
      <c r="F41" s="96">
        <f t="shared" si="337"/>
        <v>16</v>
      </c>
      <c r="G41" s="128">
        <v>2</v>
      </c>
      <c r="H41" s="128">
        <v>2</v>
      </c>
      <c r="I41" s="96">
        <f t="shared" si="338"/>
        <v>4</v>
      </c>
      <c r="J41" s="96">
        <f t="shared" ref="J41:K41" si="472">SUM(D41+G41)</f>
        <v>11</v>
      </c>
      <c r="K41" s="96">
        <f t="shared" si="472"/>
        <v>9</v>
      </c>
      <c r="L41" s="97">
        <f t="shared" si="340"/>
        <v>20</v>
      </c>
      <c r="M41" s="153">
        <v>1</v>
      </c>
      <c r="N41" s="128">
        <v>2</v>
      </c>
      <c r="O41" s="96">
        <f t="shared" si="341"/>
        <v>3</v>
      </c>
      <c r="P41" s="128">
        <v>0</v>
      </c>
      <c r="Q41" s="128">
        <v>0</v>
      </c>
      <c r="R41" s="96">
        <f t="shared" si="342"/>
        <v>0</v>
      </c>
      <c r="S41" s="96">
        <f t="shared" ref="S41:T41" si="473">SUM(M41+P41)</f>
        <v>1</v>
      </c>
      <c r="T41" s="96">
        <f t="shared" si="473"/>
        <v>2</v>
      </c>
      <c r="U41" s="97">
        <f t="shared" si="344"/>
        <v>3</v>
      </c>
      <c r="V41" s="153">
        <v>1</v>
      </c>
      <c r="W41" s="153">
        <v>1</v>
      </c>
      <c r="X41" s="96">
        <f t="shared" si="345"/>
        <v>2</v>
      </c>
      <c r="Y41" s="96"/>
      <c r="Z41" s="96"/>
      <c r="AA41" s="96">
        <f t="shared" si="346"/>
        <v>0</v>
      </c>
      <c r="AB41" s="96">
        <f t="shared" ref="AB41:AC41" si="474">SUM(V41+Y41)</f>
        <v>1</v>
      </c>
      <c r="AC41" s="96">
        <f t="shared" si="474"/>
        <v>1</v>
      </c>
      <c r="AD41" s="97">
        <f t="shared" si="348"/>
        <v>2</v>
      </c>
      <c r="AE41" s="151">
        <f>Juli!AK41</f>
        <v>1</v>
      </c>
      <c r="AF41" s="151">
        <f>Juli!AL41</f>
        <v>0</v>
      </c>
      <c r="AG41" s="96">
        <f t="shared" si="349"/>
        <v>1</v>
      </c>
      <c r="AH41" s="128">
        <v>0</v>
      </c>
      <c r="AI41" s="128">
        <v>0</v>
      </c>
      <c r="AJ41" s="96">
        <f t="shared" si="350"/>
        <v>0</v>
      </c>
      <c r="AK41" s="96">
        <f t="shared" ref="AK41:AL41" si="475">SUM(AE41+AH41)</f>
        <v>1</v>
      </c>
      <c r="AL41" s="96">
        <f t="shared" si="475"/>
        <v>0</v>
      </c>
      <c r="AM41" s="97">
        <f t="shared" si="352"/>
        <v>1</v>
      </c>
      <c r="AN41" s="95">
        <f>Juli!AT41</f>
        <v>0</v>
      </c>
      <c r="AO41" s="96">
        <f>Juli!AU41</f>
        <v>0</v>
      </c>
      <c r="AP41" s="96">
        <f t="shared" si="353"/>
        <v>0</v>
      </c>
      <c r="AQ41" s="128"/>
      <c r="AR41" s="128"/>
      <c r="AS41" s="96">
        <f t="shared" si="354"/>
        <v>0</v>
      </c>
      <c r="AT41" s="96">
        <f t="shared" ref="AT41:AU41" si="476">SUM(AN41+AQ41)</f>
        <v>0</v>
      </c>
      <c r="AU41" s="96">
        <f t="shared" si="476"/>
        <v>0</v>
      </c>
      <c r="AV41" s="97">
        <f t="shared" si="356"/>
        <v>0</v>
      </c>
      <c r="AW41" s="151">
        <f>Juli!BC41</f>
        <v>7</v>
      </c>
      <c r="AX41" s="151">
        <f>Juli!BD41</f>
        <v>9</v>
      </c>
      <c r="AY41" s="96">
        <f t="shared" si="357"/>
        <v>16</v>
      </c>
      <c r="AZ41" s="128">
        <v>0</v>
      </c>
      <c r="BA41" s="128">
        <v>0</v>
      </c>
      <c r="BB41" s="96">
        <f t="shared" si="358"/>
        <v>0</v>
      </c>
      <c r="BC41" s="96">
        <f t="shared" ref="BC41:BD41" si="477">SUM(AW41+AZ41)</f>
        <v>7</v>
      </c>
      <c r="BD41" s="96">
        <f t="shared" si="477"/>
        <v>9</v>
      </c>
      <c r="BE41" s="97">
        <f t="shared" si="360"/>
        <v>16</v>
      </c>
      <c r="BF41" s="95">
        <f>Juli!BL41</f>
        <v>9</v>
      </c>
      <c r="BG41" s="96">
        <f>Juli!BM41</f>
        <v>7</v>
      </c>
      <c r="BH41" s="96">
        <f t="shared" si="361"/>
        <v>16</v>
      </c>
      <c r="BI41" s="128">
        <v>1</v>
      </c>
      <c r="BJ41" s="128">
        <v>2</v>
      </c>
      <c r="BK41" s="96">
        <f t="shared" si="362"/>
        <v>3</v>
      </c>
      <c r="BL41" s="96">
        <f t="shared" ref="BL41:BM41" si="478">SUM(BF41+BI41)</f>
        <v>10</v>
      </c>
      <c r="BM41" s="96">
        <f t="shared" si="478"/>
        <v>9</v>
      </c>
      <c r="BN41" s="97">
        <f t="shared" si="364"/>
        <v>19</v>
      </c>
      <c r="BO41" s="151">
        <f>Juli!BU41</f>
        <v>0</v>
      </c>
      <c r="BP41" s="151">
        <f>Juli!BV41</f>
        <v>0</v>
      </c>
      <c r="BQ41" s="96">
        <f t="shared" si="365"/>
        <v>0</v>
      </c>
      <c r="BR41" s="96"/>
      <c r="BS41" s="96"/>
      <c r="BT41" s="96">
        <f t="shared" si="366"/>
        <v>0</v>
      </c>
      <c r="BU41" s="96">
        <f t="shared" ref="BU41:BV41" si="479">SUM(BO41+BR41)</f>
        <v>0</v>
      </c>
      <c r="BV41" s="96">
        <f t="shared" si="479"/>
        <v>0</v>
      </c>
      <c r="BW41" s="97">
        <f t="shared" si="368"/>
        <v>0</v>
      </c>
      <c r="BX41" s="95">
        <f>Juli!CD41</f>
        <v>1</v>
      </c>
      <c r="BY41" s="96">
        <f>Juli!CE41</f>
        <v>1</v>
      </c>
      <c r="BZ41" s="96">
        <f t="shared" si="369"/>
        <v>2</v>
      </c>
      <c r="CA41" s="96"/>
      <c r="CB41" s="96"/>
      <c r="CC41" s="96">
        <f t="shared" si="370"/>
        <v>0</v>
      </c>
      <c r="CD41" s="96">
        <f t="shared" ref="CD41:CE41" si="480">SUM(BX41+CA41)</f>
        <v>1</v>
      </c>
      <c r="CE41" s="96">
        <f t="shared" si="480"/>
        <v>1</v>
      </c>
      <c r="CF41" s="97">
        <f t="shared" si="372"/>
        <v>2</v>
      </c>
      <c r="CG41" s="151">
        <f>Juli!CM41</f>
        <v>0</v>
      </c>
      <c r="CH41" s="151">
        <f>Juli!CN41</f>
        <v>0</v>
      </c>
      <c r="CI41" s="96">
        <f t="shared" si="373"/>
        <v>0</v>
      </c>
      <c r="CJ41" s="128">
        <v>1</v>
      </c>
      <c r="CK41" s="128">
        <v>2</v>
      </c>
      <c r="CL41" s="96">
        <f t="shared" si="374"/>
        <v>3</v>
      </c>
      <c r="CM41" s="96">
        <f t="shared" ref="CM41:CN41" si="481">SUM(CG41+CJ41)</f>
        <v>1</v>
      </c>
      <c r="CN41" s="96">
        <f t="shared" si="481"/>
        <v>2</v>
      </c>
      <c r="CO41" s="97">
        <f t="shared" si="376"/>
        <v>3</v>
      </c>
      <c r="CP41" s="31">
        <f ca="1">IFERROR(__xludf.DUMMYFUNCTION("""COMPUTED_VALUE"""),10)</f>
        <v>10</v>
      </c>
      <c r="CQ41" s="32">
        <f ca="1">IFERROR(__xludf.DUMMYFUNCTION("""COMPUTED_VALUE"""),14)</f>
        <v>14</v>
      </c>
      <c r="CR41" s="32">
        <f ca="1">IFERROR(__xludf.DUMMYFUNCTION("""COMPUTED_VALUE"""),24)</f>
        <v>24</v>
      </c>
      <c r="CS41" s="33">
        <f ca="1">IFERROR(__xludf.DUMMYFUNCTION("""COMPUTED_VALUE"""),5)</f>
        <v>5</v>
      </c>
      <c r="CT41" s="33">
        <f ca="1">IFERROR(__xludf.DUMMYFUNCTION("""COMPUTED_VALUE"""),7)</f>
        <v>7</v>
      </c>
      <c r="CU41" s="33">
        <f ca="1">IFERROR(__xludf.DUMMYFUNCTION("""COMPUTED_VALUE"""),12)</f>
        <v>12</v>
      </c>
      <c r="CV41" s="32">
        <f ca="1">IFERROR(__xludf.DUMMYFUNCTION("""COMPUTED_VALUE"""),15)</f>
        <v>15</v>
      </c>
      <c r="CW41" s="32">
        <f ca="1">IFERROR(__xludf.DUMMYFUNCTION("""COMPUTED_VALUE"""),21)</f>
        <v>21</v>
      </c>
      <c r="CX41" s="34">
        <f ca="1">IFERROR(__xludf.DUMMYFUNCTION("""COMPUTED_VALUE"""),36)</f>
        <v>36</v>
      </c>
      <c r="CY41" s="151">
        <f>Juli!DE41</f>
        <v>6</v>
      </c>
      <c r="CZ41" s="151">
        <f>Juli!DF41</f>
        <v>4</v>
      </c>
      <c r="DA41" s="96">
        <f t="shared" si="377"/>
        <v>10</v>
      </c>
      <c r="DB41" s="128">
        <v>0</v>
      </c>
      <c r="DC41" s="128">
        <v>1</v>
      </c>
      <c r="DD41" s="96">
        <f t="shared" si="378"/>
        <v>1</v>
      </c>
      <c r="DE41" s="96">
        <f t="shared" ref="DE41:DF41" si="482">SUM(CY41+DB41)</f>
        <v>6</v>
      </c>
      <c r="DF41" s="96">
        <f t="shared" si="482"/>
        <v>5</v>
      </c>
      <c r="DG41" s="97">
        <f t="shared" si="380"/>
        <v>11</v>
      </c>
      <c r="DH41" s="95">
        <f>Juli!DN41</f>
        <v>7</v>
      </c>
      <c r="DI41" s="96">
        <f>Juli!DO41</f>
        <v>6</v>
      </c>
      <c r="DJ41" s="96">
        <f t="shared" si="381"/>
        <v>13</v>
      </c>
      <c r="DK41" s="96"/>
      <c r="DL41" s="96"/>
      <c r="DM41" s="96">
        <f t="shared" si="382"/>
        <v>0</v>
      </c>
      <c r="DN41" s="96">
        <f t="shared" ref="DN41:DO41" si="483">SUM(DH41+DK41)</f>
        <v>7</v>
      </c>
      <c r="DO41" s="96">
        <f t="shared" si="483"/>
        <v>6</v>
      </c>
      <c r="DP41" s="97">
        <f t="shared" si="384"/>
        <v>13</v>
      </c>
      <c r="DQ41" s="151">
        <f>Juli!DW41</f>
        <v>1</v>
      </c>
      <c r="DR41" s="96">
        <f>Juli!DX41</f>
        <v>1</v>
      </c>
      <c r="DS41" s="96">
        <f t="shared" si="385"/>
        <v>2</v>
      </c>
      <c r="DT41" s="68">
        <v>0</v>
      </c>
      <c r="DU41" s="59">
        <v>0</v>
      </c>
      <c r="DV41" s="96">
        <f t="shared" si="386"/>
        <v>0</v>
      </c>
      <c r="DW41" s="96">
        <f t="shared" ref="DW41:DX41" si="484">SUM(DQ41+DT41)</f>
        <v>1</v>
      </c>
      <c r="DX41" s="96">
        <f t="shared" si="484"/>
        <v>1</v>
      </c>
      <c r="DY41" s="97">
        <f t="shared" si="388"/>
        <v>2</v>
      </c>
      <c r="DZ41" s="95">
        <f>Juli!EF41</f>
        <v>0</v>
      </c>
      <c r="EA41" s="96">
        <f>Juli!EG41</f>
        <v>0</v>
      </c>
      <c r="EB41" s="96">
        <f t="shared" si="389"/>
        <v>0</v>
      </c>
      <c r="EC41" s="96"/>
      <c r="ED41" s="96"/>
      <c r="EE41" s="96">
        <f t="shared" si="390"/>
        <v>0</v>
      </c>
      <c r="EF41" s="96">
        <f t="shared" ref="EF41:EG41" si="485">SUM(DZ41+EC41)</f>
        <v>0</v>
      </c>
      <c r="EG41" s="96">
        <f t="shared" si="485"/>
        <v>0</v>
      </c>
      <c r="EH41" s="97">
        <f t="shared" si="392"/>
        <v>0</v>
      </c>
      <c r="EI41" s="150">
        <f>Juli!EO41</f>
        <v>9</v>
      </c>
      <c r="EJ41" s="150">
        <f>Juli!EP41</f>
        <v>3</v>
      </c>
      <c r="EK41" s="96">
        <f t="shared" si="393"/>
        <v>12</v>
      </c>
      <c r="EL41" s="128">
        <v>1</v>
      </c>
      <c r="EM41" s="128">
        <v>0</v>
      </c>
      <c r="EN41" s="96">
        <f t="shared" si="394"/>
        <v>1</v>
      </c>
      <c r="EO41" s="96">
        <f t="shared" ref="EO41:EP41" si="486">SUM(EI41+EL41)</f>
        <v>10</v>
      </c>
      <c r="EP41" s="96">
        <f t="shared" si="486"/>
        <v>3</v>
      </c>
      <c r="EQ41" s="97">
        <f t="shared" si="396"/>
        <v>13</v>
      </c>
      <c r="ER41" s="151"/>
      <c r="ES41" s="96"/>
      <c r="ET41" s="96"/>
      <c r="EU41" s="96"/>
      <c r="EV41" s="96"/>
      <c r="EW41" s="96"/>
      <c r="EX41" s="96"/>
      <c r="EY41" s="96"/>
      <c r="EZ41" s="152"/>
    </row>
    <row r="42" spans="1:156" ht="14">
      <c r="A42" s="58"/>
      <c r="B42" s="59">
        <v>8</v>
      </c>
      <c r="C42" s="57" t="s">
        <v>108</v>
      </c>
      <c r="D42" s="150">
        <f>Juli!J42</f>
        <v>0</v>
      </c>
      <c r="E42" s="128">
        <f>Juli!K42</f>
        <v>0</v>
      </c>
      <c r="F42" s="96"/>
      <c r="G42" s="96"/>
      <c r="H42" s="96"/>
      <c r="I42" s="96"/>
      <c r="J42" s="96"/>
      <c r="K42" s="96"/>
      <c r="L42" s="97"/>
      <c r="M42" s="151"/>
      <c r="N42" s="96"/>
      <c r="O42" s="96"/>
      <c r="P42" s="96"/>
      <c r="Q42" s="96"/>
      <c r="R42" s="96"/>
      <c r="S42" s="96"/>
      <c r="T42" s="96"/>
      <c r="U42" s="97"/>
      <c r="V42" s="151">
        <f>Juli!AB42</f>
        <v>0</v>
      </c>
      <c r="W42" s="151">
        <f>Juli!AC42</f>
        <v>0</v>
      </c>
      <c r="X42" s="96"/>
      <c r="Y42" s="96"/>
      <c r="Z42" s="96"/>
      <c r="AA42" s="96"/>
      <c r="AB42" s="96"/>
      <c r="AC42" s="96"/>
      <c r="AD42" s="97"/>
      <c r="AE42" s="151">
        <f>Juli!AK42</f>
        <v>0</v>
      </c>
      <c r="AF42" s="151">
        <f>Juli!AL42</f>
        <v>0</v>
      </c>
      <c r="AG42" s="96"/>
      <c r="AH42" s="96"/>
      <c r="AI42" s="96"/>
      <c r="AJ42" s="96"/>
      <c r="AK42" s="96"/>
      <c r="AL42" s="96"/>
      <c r="AM42" s="152"/>
      <c r="AN42" s="95">
        <f>Juli!AT42</f>
        <v>0</v>
      </c>
      <c r="AO42" s="96">
        <f>Juli!AU42</f>
        <v>0</v>
      </c>
      <c r="AP42" s="96"/>
      <c r="AQ42" s="96"/>
      <c r="AR42" s="96"/>
      <c r="AS42" s="96"/>
      <c r="AT42" s="96"/>
      <c r="AU42" s="96"/>
      <c r="AV42" s="97"/>
      <c r="AW42" s="151">
        <f>Juli!BC42</f>
        <v>0</v>
      </c>
      <c r="AX42" s="151">
        <f>Juli!BD42</f>
        <v>0</v>
      </c>
      <c r="AY42" s="96"/>
      <c r="AZ42" s="96"/>
      <c r="BA42" s="96"/>
      <c r="BB42" s="96"/>
      <c r="BC42" s="96"/>
      <c r="BD42" s="96"/>
      <c r="BE42" s="152"/>
      <c r="BF42" s="95">
        <f>Juli!BL42</f>
        <v>0</v>
      </c>
      <c r="BG42" s="96">
        <f>Juli!BM42</f>
        <v>0</v>
      </c>
      <c r="BH42" s="96"/>
      <c r="BI42" s="96"/>
      <c r="BJ42" s="96"/>
      <c r="BK42" s="96"/>
      <c r="BL42" s="96"/>
      <c r="BM42" s="96"/>
      <c r="BN42" s="97"/>
      <c r="BO42" s="151">
        <f>Juli!BU42</f>
        <v>0</v>
      </c>
      <c r="BP42" s="151">
        <f>Juli!BV42</f>
        <v>0</v>
      </c>
      <c r="BQ42" s="96"/>
      <c r="BR42" s="96"/>
      <c r="BS42" s="96"/>
      <c r="BT42" s="96"/>
      <c r="BU42" s="96"/>
      <c r="BV42" s="96"/>
      <c r="BW42" s="152"/>
      <c r="BX42" s="95">
        <f>Juli!CD42</f>
        <v>0</v>
      </c>
      <c r="BY42" s="96">
        <f>Juli!CE42</f>
        <v>0</v>
      </c>
      <c r="BZ42" s="96"/>
      <c r="CA42" s="96"/>
      <c r="CB42" s="96"/>
      <c r="CC42" s="96"/>
      <c r="CD42" s="96"/>
      <c r="CE42" s="96"/>
      <c r="CF42" s="97"/>
      <c r="CG42" s="151">
        <f>Juli!CM42</f>
        <v>0</v>
      </c>
      <c r="CH42" s="151">
        <f>Juli!CN42</f>
        <v>0</v>
      </c>
      <c r="CI42" s="96"/>
      <c r="CJ42" s="96"/>
      <c r="CK42" s="96"/>
      <c r="CL42" s="96"/>
      <c r="CM42" s="96"/>
      <c r="CN42" s="96"/>
      <c r="CO42" s="152"/>
      <c r="CP42" s="31">
        <f ca="1">IFERROR(__xludf.DUMMYFUNCTION("""COMPUTED_VALUE"""),567)</f>
        <v>567</v>
      </c>
      <c r="CQ42" s="32">
        <f ca="1">IFERROR(__xludf.DUMMYFUNCTION("""COMPUTED_VALUE"""),947)</f>
        <v>947</v>
      </c>
      <c r="CR42" s="32">
        <f ca="1">IFERROR(__xludf.DUMMYFUNCTION("""COMPUTED_VALUE"""),1514)</f>
        <v>1514</v>
      </c>
      <c r="CS42" s="33">
        <f ca="1">IFERROR(__xludf.DUMMYFUNCTION("""COMPUTED_VALUE"""),55)</f>
        <v>55</v>
      </c>
      <c r="CT42" s="33">
        <f ca="1">IFERROR(__xludf.DUMMYFUNCTION("""COMPUTED_VALUE"""),54)</f>
        <v>54</v>
      </c>
      <c r="CU42" s="33">
        <f ca="1">IFERROR(__xludf.DUMMYFUNCTION("""COMPUTED_VALUE"""),109)</f>
        <v>109</v>
      </c>
      <c r="CV42" s="32">
        <f ca="1">IFERROR(__xludf.DUMMYFUNCTION("""COMPUTED_VALUE"""),622)</f>
        <v>622</v>
      </c>
      <c r="CW42" s="32">
        <f ca="1">IFERROR(__xludf.DUMMYFUNCTION("""COMPUTED_VALUE"""),1001)</f>
        <v>1001</v>
      </c>
      <c r="CX42" s="34">
        <f ca="1">IFERROR(__xludf.DUMMYFUNCTION("""COMPUTED_VALUE"""),1623)</f>
        <v>1623</v>
      </c>
      <c r="CY42" s="151">
        <f>Juli!DE42</f>
        <v>0</v>
      </c>
      <c r="CZ42" s="151">
        <f>Juli!DF42</f>
        <v>0</v>
      </c>
      <c r="DA42" s="96"/>
      <c r="DB42" s="96"/>
      <c r="DC42" s="96"/>
      <c r="DD42" s="96"/>
      <c r="DE42" s="96"/>
      <c r="DF42" s="96"/>
      <c r="DG42" s="152"/>
      <c r="DH42" s="95">
        <f>Juli!DN42</f>
        <v>0</v>
      </c>
      <c r="DI42" s="96">
        <f>Juli!DO42</f>
        <v>0</v>
      </c>
      <c r="DJ42" s="96"/>
      <c r="DK42" s="96"/>
      <c r="DL42" s="96"/>
      <c r="DM42" s="96"/>
      <c r="DN42" s="96"/>
      <c r="DO42" s="96"/>
      <c r="DP42" s="97"/>
      <c r="DQ42" s="151"/>
      <c r="DR42" s="96"/>
      <c r="DS42" s="96"/>
      <c r="DT42" s="96"/>
      <c r="DU42" s="96"/>
      <c r="DV42" s="96"/>
      <c r="DW42" s="96"/>
      <c r="DX42" s="96"/>
      <c r="DY42" s="152"/>
      <c r="DZ42" s="95">
        <f>Juli!EF42</f>
        <v>0</v>
      </c>
      <c r="EA42" s="96">
        <f>Juli!EG42</f>
        <v>0</v>
      </c>
      <c r="EB42" s="96"/>
      <c r="EC42" s="96"/>
      <c r="ED42" s="96"/>
      <c r="EE42" s="96"/>
      <c r="EF42" s="96"/>
      <c r="EG42" s="96"/>
      <c r="EH42" s="152"/>
      <c r="EI42" s="150">
        <f>Juli!EO42</f>
        <v>0</v>
      </c>
      <c r="EJ42" s="150">
        <f>Juli!EP42</f>
        <v>0</v>
      </c>
      <c r="EK42" s="96"/>
      <c r="EL42" s="96"/>
      <c r="EM42" s="96"/>
      <c r="EN42" s="96"/>
      <c r="EO42" s="96"/>
      <c r="EP42" s="96"/>
      <c r="EQ42" s="97"/>
      <c r="ER42" s="156"/>
      <c r="ES42" s="171"/>
      <c r="ET42" s="171"/>
      <c r="EU42" s="171"/>
      <c r="EV42" s="171"/>
      <c r="EW42" s="171"/>
      <c r="EX42" s="171"/>
      <c r="EY42" s="171"/>
      <c r="EZ42" s="172"/>
    </row>
    <row r="43" spans="1:156" ht="12.5">
      <c r="A43" s="277"/>
      <c r="B43" s="278"/>
      <c r="C43" s="247"/>
      <c r="D43" s="157">
        <f>Juli!J43</f>
        <v>0</v>
      </c>
      <c r="E43" s="158">
        <f>Juli!K43</f>
        <v>0</v>
      </c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60">
        <f>Juli!AB43</f>
        <v>0</v>
      </c>
      <c r="W43" s="160">
        <f>Juli!AC43</f>
        <v>0</v>
      </c>
      <c r="X43" s="159"/>
      <c r="Y43" s="159"/>
      <c r="Z43" s="159"/>
      <c r="AA43" s="159"/>
      <c r="AB43" s="159"/>
      <c r="AC43" s="159"/>
      <c r="AD43" s="159"/>
      <c r="AE43" s="160">
        <f>Juli!AK43</f>
        <v>0</v>
      </c>
      <c r="AF43" s="160">
        <f>Juli!AL43</f>
        <v>0</v>
      </c>
      <c r="AG43" s="159"/>
      <c r="AH43" s="159"/>
      <c r="AI43" s="159"/>
      <c r="AJ43" s="159"/>
      <c r="AK43" s="159"/>
      <c r="AL43" s="159"/>
      <c r="AM43" s="159"/>
      <c r="AN43" s="161">
        <f>Juli!AT43</f>
        <v>0</v>
      </c>
      <c r="AO43" s="162">
        <f>Juli!AU43</f>
        <v>0</v>
      </c>
      <c r="AP43" s="159"/>
      <c r="AQ43" s="159"/>
      <c r="AR43" s="159"/>
      <c r="AS43" s="159"/>
      <c r="AT43" s="159"/>
      <c r="AU43" s="159"/>
      <c r="AV43" s="159"/>
      <c r="AW43" s="160">
        <f>Juli!BC43</f>
        <v>0</v>
      </c>
      <c r="AX43" s="160">
        <f>Juli!BD43</f>
        <v>0</v>
      </c>
      <c r="AY43" s="159"/>
      <c r="AZ43" s="159"/>
      <c r="BA43" s="159"/>
      <c r="BB43" s="159"/>
      <c r="BC43" s="159"/>
      <c r="BD43" s="159"/>
      <c r="BE43" s="159"/>
      <c r="BF43" s="161">
        <f>Juli!BL43</f>
        <v>0</v>
      </c>
      <c r="BG43" s="162">
        <f>Juli!BM43</f>
        <v>0</v>
      </c>
      <c r="BH43" s="159"/>
      <c r="BI43" s="159"/>
      <c r="BJ43" s="159"/>
      <c r="BK43" s="159"/>
      <c r="BL43" s="159"/>
      <c r="BM43" s="159"/>
      <c r="BN43" s="159"/>
      <c r="BO43" s="160">
        <f>Juli!BU43</f>
        <v>0</v>
      </c>
      <c r="BP43" s="160">
        <f>Juli!BV43</f>
        <v>0</v>
      </c>
      <c r="BQ43" s="159"/>
      <c r="BR43" s="159"/>
      <c r="BS43" s="159"/>
      <c r="BT43" s="159"/>
      <c r="BU43" s="159"/>
      <c r="BV43" s="159"/>
      <c r="BW43" s="159"/>
      <c r="BX43" s="161">
        <f>Juli!CD43</f>
        <v>0</v>
      </c>
      <c r="BY43" s="162">
        <f>Juli!CE43</f>
        <v>0</v>
      </c>
      <c r="BZ43" s="159"/>
      <c r="CA43" s="159"/>
      <c r="CB43" s="159"/>
      <c r="CC43" s="159"/>
      <c r="CD43" s="159"/>
      <c r="CE43" s="159"/>
      <c r="CF43" s="159"/>
      <c r="CG43" s="160">
        <f>Juli!CM43</f>
        <v>0</v>
      </c>
      <c r="CH43" s="160">
        <f>Juli!CN43</f>
        <v>0</v>
      </c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60">
        <f>Juli!DE43</f>
        <v>0</v>
      </c>
      <c r="CZ43" s="160">
        <f>Juli!DF43</f>
        <v>0</v>
      </c>
      <c r="DA43" s="159"/>
      <c r="DB43" s="159"/>
      <c r="DC43" s="159"/>
      <c r="DD43" s="159"/>
      <c r="DE43" s="159"/>
      <c r="DF43" s="159"/>
      <c r="DG43" s="159"/>
      <c r="DH43" s="161">
        <f>Juli!DN43</f>
        <v>0</v>
      </c>
      <c r="DI43" s="162">
        <f>Juli!DO43</f>
        <v>0</v>
      </c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61">
        <f>Juli!EF43</f>
        <v>0</v>
      </c>
      <c r="EA43" s="162">
        <f>Juli!EG43</f>
        <v>0</v>
      </c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  <c r="ER43" s="159"/>
      <c r="ES43" s="159"/>
      <c r="ET43" s="159"/>
      <c r="EU43" s="159"/>
      <c r="EV43" s="159"/>
      <c r="EW43" s="159"/>
      <c r="EX43" s="159"/>
      <c r="EY43" s="159"/>
      <c r="EZ43" s="160"/>
    </row>
    <row r="44" spans="1:156" ht="14">
      <c r="A44" s="276" t="s">
        <v>64</v>
      </c>
      <c r="B44" s="256"/>
      <c r="C44" s="52" t="s">
        <v>65</v>
      </c>
      <c r="D44" s="150">
        <f>Juli!J44</f>
        <v>0</v>
      </c>
      <c r="E44" s="128">
        <f>Juli!K44</f>
        <v>0</v>
      </c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51">
        <f>Juli!AB44</f>
        <v>0</v>
      </c>
      <c r="W44" s="151">
        <f>Juli!AC44</f>
        <v>0</v>
      </c>
      <c r="X44" s="119"/>
      <c r="Y44" s="119"/>
      <c r="Z44" s="119"/>
      <c r="AA44" s="119"/>
      <c r="AB44" s="119"/>
      <c r="AC44" s="119"/>
      <c r="AD44" s="119"/>
      <c r="AE44" s="151">
        <f>Juli!AK44</f>
        <v>0</v>
      </c>
      <c r="AF44" s="151">
        <f>Juli!AL44</f>
        <v>0</v>
      </c>
      <c r="AG44" s="119"/>
      <c r="AH44" s="119"/>
      <c r="AI44" s="119"/>
      <c r="AJ44" s="119"/>
      <c r="AK44" s="119"/>
      <c r="AL44" s="119"/>
      <c r="AM44" s="119"/>
      <c r="AN44" s="95">
        <f>Juli!AT44</f>
        <v>0</v>
      </c>
      <c r="AO44" s="96">
        <f>Juli!AU44</f>
        <v>0</v>
      </c>
      <c r="AP44" s="119"/>
      <c r="AQ44" s="119"/>
      <c r="AR44" s="119"/>
      <c r="AS44" s="119"/>
      <c r="AT44" s="119"/>
      <c r="AU44" s="119"/>
      <c r="AV44" s="119"/>
      <c r="AW44" s="151">
        <f>Juli!BC44</f>
        <v>0</v>
      </c>
      <c r="AX44" s="151">
        <f>Juli!BD44</f>
        <v>0</v>
      </c>
      <c r="AY44" s="119"/>
      <c r="AZ44" s="119"/>
      <c r="BA44" s="119"/>
      <c r="BB44" s="119"/>
      <c r="BC44" s="119"/>
      <c r="BD44" s="119"/>
      <c r="BE44" s="119"/>
      <c r="BF44" s="95">
        <f>Juli!BL44</f>
        <v>0</v>
      </c>
      <c r="BG44" s="96">
        <f>Juli!BM44</f>
        <v>0</v>
      </c>
      <c r="BH44" s="119"/>
      <c r="BI44" s="119"/>
      <c r="BJ44" s="119"/>
      <c r="BK44" s="119"/>
      <c r="BL44" s="119"/>
      <c r="BM44" s="119"/>
      <c r="BN44" s="119"/>
      <c r="BO44" s="151">
        <f>Juli!BU44</f>
        <v>0</v>
      </c>
      <c r="BP44" s="151">
        <f>Juli!BV44</f>
        <v>0</v>
      </c>
      <c r="BQ44" s="119"/>
      <c r="BR44" s="119"/>
      <c r="BS44" s="119"/>
      <c r="BT44" s="119"/>
      <c r="BU44" s="119"/>
      <c r="BV44" s="119"/>
      <c r="BW44" s="119"/>
      <c r="BX44" s="95">
        <f>Juli!CD44</f>
        <v>0</v>
      </c>
      <c r="BY44" s="96">
        <f>Juli!CE44</f>
        <v>0</v>
      </c>
      <c r="BZ44" s="119"/>
      <c r="CA44" s="119"/>
      <c r="CB44" s="119"/>
      <c r="CC44" s="119"/>
      <c r="CD44" s="119"/>
      <c r="CE44" s="119"/>
      <c r="CF44" s="119"/>
      <c r="CG44" s="151">
        <f>Juli!CM44</f>
        <v>0</v>
      </c>
      <c r="CH44" s="151">
        <f>Juli!CN44</f>
        <v>0</v>
      </c>
      <c r="CI44" s="119"/>
      <c r="CJ44" s="119"/>
      <c r="CK44" s="119"/>
      <c r="CL44" s="119"/>
      <c r="CM44" s="119"/>
      <c r="CN44" s="119"/>
      <c r="CO44" s="119"/>
      <c r="CP44" s="119"/>
      <c r="CQ44" s="119"/>
      <c r="CR44" s="108"/>
      <c r="CS44" s="108"/>
      <c r="CT44" s="108"/>
      <c r="CU44" s="108"/>
      <c r="CV44" s="108"/>
      <c r="CW44" s="108"/>
      <c r="CX44" s="108"/>
      <c r="CY44" s="151">
        <f>Juli!DE44</f>
        <v>0</v>
      </c>
      <c r="CZ44" s="151">
        <f>Juli!DF44</f>
        <v>0</v>
      </c>
      <c r="DA44" s="119"/>
      <c r="DB44" s="119"/>
      <c r="DC44" s="119"/>
      <c r="DD44" s="119"/>
      <c r="DE44" s="119"/>
      <c r="DF44" s="119"/>
      <c r="DG44" s="119"/>
      <c r="DH44" s="95">
        <f>Juli!DN44</f>
        <v>0</v>
      </c>
      <c r="DI44" s="96">
        <f>Juli!DO44</f>
        <v>0</v>
      </c>
      <c r="DJ44" s="119"/>
      <c r="DK44" s="119"/>
      <c r="DL44" s="119"/>
      <c r="DM44" s="119"/>
      <c r="DN44" s="119"/>
      <c r="DO44" s="119"/>
      <c r="DP44" s="119"/>
      <c r="DQ44" s="119"/>
      <c r="DR44" s="119"/>
      <c r="DS44" s="119"/>
      <c r="DT44" s="119"/>
      <c r="DU44" s="119"/>
      <c r="DV44" s="119"/>
      <c r="DW44" s="119"/>
      <c r="DX44" s="119"/>
      <c r="DY44" s="119"/>
      <c r="DZ44" s="95">
        <f>Juli!EF44</f>
        <v>0</v>
      </c>
      <c r="EA44" s="96">
        <f>Juli!EG44</f>
        <v>0</v>
      </c>
      <c r="EB44" s="119"/>
      <c r="EC44" s="119"/>
      <c r="ED44" s="119"/>
      <c r="EE44" s="119"/>
      <c r="EF44" s="119"/>
      <c r="EG44" s="119"/>
      <c r="EH44" s="119"/>
      <c r="EI44" s="150">
        <f>Juli!EO44</f>
        <v>0</v>
      </c>
      <c r="EJ44" s="150">
        <f>Juli!EP44</f>
        <v>0</v>
      </c>
      <c r="EK44" s="119"/>
      <c r="EL44" s="119"/>
      <c r="EM44" s="119"/>
      <c r="EN44" s="119"/>
      <c r="EO44" s="119"/>
      <c r="EP44" s="119"/>
      <c r="EQ44" s="119"/>
      <c r="ER44" s="119"/>
      <c r="ES44" s="119"/>
      <c r="ET44" s="119"/>
      <c r="EU44" s="119"/>
      <c r="EV44" s="119"/>
      <c r="EW44" s="119"/>
      <c r="EX44" s="119"/>
      <c r="EY44" s="119"/>
      <c r="EZ44" s="151"/>
    </row>
    <row r="45" spans="1:156" ht="14">
      <c r="A45" s="45" t="s">
        <v>64</v>
      </c>
      <c r="B45" s="46">
        <v>1</v>
      </c>
      <c r="C45" s="57" t="s">
        <v>66</v>
      </c>
      <c r="D45" s="150">
        <f>Juli!J45</f>
        <v>40</v>
      </c>
      <c r="E45" s="128">
        <f>Juli!K45</f>
        <v>766</v>
      </c>
      <c r="F45" s="96">
        <f>SUM(D45:E45)</f>
        <v>806</v>
      </c>
      <c r="G45" s="128">
        <v>3</v>
      </c>
      <c r="H45" s="128">
        <v>155</v>
      </c>
      <c r="I45" s="96">
        <f>SUM(G45:H45)</f>
        <v>158</v>
      </c>
      <c r="J45" s="96">
        <f t="shared" ref="J45:K45" si="487">SUM(D45+G45)</f>
        <v>43</v>
      </c>
      <c r="K45" s="96">
        <f t="shared" si="487"/>
        <v>921</v>
      </c>
      <c r="L45" s="97">
        <f>SUM(J45:K45)</f>
        <v>964</v>
      </c>
      <c r="M45" s="153">
        <v>12</v>
      </c>
      <c r="N45" s="128">
        <v>527</v>
      </c>
      <c r="O45" s="96">
        <f>SUM(M45:N45)</f>
        <v>539</v>
      </c>
      <c r="P45" s="128">
        <v>1</v>
      </c>
      <c r="Q45" s="128">
        <v>80</v>
      </c>
      <c r="R45" s="96">
        <f>SUM(P45:Q45)</f>
        <v>81</v>
      </c>
      <c r="S45" s="96">
        <f t="shared" ref="S45:T45" si="488">SUM(M45+P45)</f>
        <v>13</v>
      </c>
      <c r="T45" s="96">
        <f t="shared" si="488"/>
        <v>607</v>
      </c>
      <c r="U45" s="97">
        <f>SUM(S45:T45)</f>
        <v>620</v>
      </c>
      <c r="V45" s="153">
        <v>11</v>
      </c>
      <c r="W45" s="153">
        <v>383</v>
      </c>
      <c r="X45" s="96">
        <f>SUM(V45:W45)</f>
        <v>394</v>
      </c>
      <c r="Y45" s="96"/>
      <c r="Z45" s="128">
        <v>57</v>
      </c>
      <c r="AA45" s="96">
        <f>SUM(Y45:Z45)</f>
        <v>57</v>
      </c>
      <c r="AB45" s="96">
        <f t="shared" ref="AB45:AC45" si="489">SUM(V45+Y45)</f>
        <v>11</v>
      </c>
      <c r="AC45" s="96">
        <f t="shared" si="489"/>
        <v>440</v>
      </c>
      <c r="AD45" s="97">
        <f>SUM(AB45:AC45)</f>
        <v>451</v>
      </c>
      <c r="AE45" s="151">
        <f>Juli!AK45</f>
        <v>45</v>
      </c>
      <c r="AF45" s="151">
        <f>Juli!AL45</f>
        <v>565</v>
      </c>
      <c r="AG45" s="96">
        <f>SUM(AE45:AF45)</f>
        <v>610</v>
      </c>
      <c r="AH45" s="128">
        <v>4</v>
      </c>
      <c r="AI45" s="128">
        <v>92</v>
      </c>
      <c r="AJ45" s="96">
        <f>SUM(AH45:AI45)</f>
        <v>96</v>
      </c>
      <c r="AK45" s="96">
        <f t="shared" ref="AK45:AL45" si="490">SUM(AE45+AH45)</f>
        <v>49</v>
      </c>
      <c r="AL45" s="96">
        <f t="shared" si="490"/>
        <v>657</v>
      </c>
      <c r="AM45" s="97">
        <f>SUM(AK45:AL45)</f>
        <v>706</v>
      </c>
      <c r="AN45" s="95">
        <f>Juli!AT45</f>
        <v>19</v>
      </c>
      <c r="AO45" s="96">
        <f>Juli!AU45</f>
        <v>478</v>
      </c>
      <c r="AP45" s="96">
        <f>SUM(AN45:AO45)</f>
        <v>497</v>
      </c>
      <c r="AQ45" s="128">
        <v>1</v>
      </c>
      <c r="AR45" s="128">
        <v>82</v>
      </c>
      <c r="AS45" s="96">
        <f>SUM(AQ45:AR45)</f>
        <v>83</v>
      </c>
      <c r="AT45" s="96">
        <f t="shared" ref="AT45:AU45" si="491">SUM(AN45+AQ45)</f>
        <v>20</v>
      </c>
      <c r="AU45" s="96">
        <f t="shared" si="491"/>
        <v>560</v>
      </c>
      <c r="AV45" s="97">
        <f>SUM(AT45:AU45)</f>
        <v>580</v>
      </c>
      <c r="AW45" s="151">
        <f>Juli!BC45</f>
        <v>61</v>
      </c>
      <c r="AX45" s="151">
        <f>Juli!BD45</f>
        <v>532</v>
      </c>
      <c r="AY45" s="96">
        <f>SUM(AW45:AX45)</f>
        <v>593</v>
      </c>
      <c r="AZ45" s="128">
        <v>6</v>
      </c>
      <c r="BA45" s="128">
        <v>75</v>
      </c>
      <c r="BB45" s="96">
        <f>SUM(AZ45:BA45)</f>
        <v>81</v>
      </c>
      <c r="BC45" s="96">
        <f t="shared" ref="BC45:BD45" si="492">SUM(AW45+AZ45)</f>
        <v>67</v>
      </c>
      <c r="BD45" s="96">
        <f t="shared" si="492"/>
        <v>607</v>
      </c>
      <c r="BE45" s="97">
        <f>SUM(BC45:BD45)</f>
        <v>674</v>
      </c>
      <c r="BF45" s="95">
        <f>Juli!BL45</f>
        <v>9</v>
      </c>
      <c r="BG45" s="96">
        <f>Juli!BM45</f>
        <v>242</v>
      </c>
      <c r="BH45" s="96">
        <f>SUM(BF45:BG45)</f>
        <v>251</v>
      </c>
      <c r="BI45" s="128">
        <v>2</v>
      </c>
      <c r="BJ45" s="128">
        <v>37</v>
      </c>
      <c r="BK45" s="96">
        <f>SUM(BI45:BJ45)</f>
        <v>39</v>
      </c>
      <c r="BL45" s="96">
        <f>SUM(BF45+BI45)</f>
        <v>11</v>
      </c>
      <c r="BM45" s="96">
        <f>BM47+BM48+BM49</f>
        <v>279</v>
      </c>
      <c r="BN45" s="97">
        <f>SUM(BL45:BM45)</f>
        <v>290</v>
      </c>
      <c r="BO45" s="151">
        <f>Juli!BU45</f>
        <v>18</v>
      </c>
      <c r="BP45" s="151">
        <f>Juli!BV45</f>
        <v>242</v>
      </c>
      <c r="BQ45" s="96">
        <f>SUM(BO45:BP45)</f>
        <v>260</v>
      </c>
      <c r="BR45" s="96"/>
      <c r="BS45" s="96"/>
      <c r="BT45" s="96">
        <f>SUM(BR45:BS45)</f>
        <v>0</v>
      </c>
      <c r="BU45" s="96">
        <f t="shared" ref="BU45:BV45" si="493">SUM(BO45+BR45)</f>
        <v>18</v>
      </c>
      <c r="BV45" s="96">
        <f t="shared" si="493"/>
        <v>242</v>
      </c>
      <c r="BW45" s="97">
        <f>SUM(BU45:BV45)</f>
        <v>260</v>
      </c>
      <c r="BX45" s="95">
        <f>Juli!CD45</f>
        <v>17</v>
      </c>
      <c r="BY45" s="96">
        <f>Juli!CE45</f>
        <v>162</v>
      </c>
      <c r="BZ45" s="96">
        <f>SUM(BX45:BY45)</f>
        <v>179</v>
      </c>
      <c r="CA45" s="128">
        <v>1</v>
      </c>
      <c r="CB45" s="128">
        <v>23</v>
      </c>
      <c r="CC45" s="96">
        <f>SUM(CA45:CB45)</f>
        <v>24</v>
      </c>
      <c r="CD45" s="96">
        <f t="shared" ref="CD45:CE45" si="494">SUM(BX45+CA45)</f>
        <v>18</v>
      </c>
      <c r="CE45" s="96">
        <f t="shared" si="494"/>
        <v>185</v>
      </c>
      <c r="CF45" s="97">
        <f>SUM(CD45:CE45)</f>
        <v>203</v>
      </c>
      <c r="CG45" s="151">
        <f>Juli!CM45</f>
        <v>11</v>
      </c>
      <c r="CH45" s="151">
        <f>Juli!CN45</f>
        <v>260</v>
      </c>
      <c r="CI45" s="96">
        <f>SUM(CG45:CH45)</f>
        <v>271</v>
      </c>
      <c r="CJ45" s="128">
        <v>2</v>
      </c>
      <c r="CK45" s="128">
        <v>28</v>
      </c>
      <c r="CL45" s="96">
        <f>SUM(CJ45:CK45)</f>
        <v>30</v>
      </c>
      <c r="CM45" s="96">
        <f t="shared" ref="CM45:CN45" si="495">SUM(CG45+CJ45)</f>
        <v>13</v>
      </c>
      <c r="CN45" s="96">
        <f t="shared" si="495"/>
        <v>288</v>
      </c>
      <c r="CO45" s="97">
        <f>SUM(CM45:CN45)</f>
        <v>301</v>
      </c>
      <c r="CP45" s="31">
        <f ca="1">IFERROR(__xludf.DUMMYFUNCTION("""COMPUTED_VALUE"""),24)</f>
        <v>24</v>
      </c>
      <c r="CQ45" s="32">
        <f ca="1">IFERROR(__xludf.DUMMYFUNCTION("""COMPUTED_VALUE"""),1092)</f>
        <v>1092</v>
      </c>
      <c r="CR45" s="32">
        <f ca="1">IFERROR(__xludf.DUMMYFUNCTION("""COMPUTED_VALUE"""),1116)</f>
        <v>1116</v>
      </c>
      <c r="CS45" s="33">
        <f ca="1">IFERROR(__xludf.DUMMYFUNCTION("""COMPUTED_VALUE"""),7)</f>
        <v>7</v>
      </c>
      <c r="CT45" s="33">
        <f ca="1">IFERROR(__xludf.DUMMYFUNCTION("""COMPUTED_VALUE"""),148)</f>
        <v>148</v>
      </c>
      <c r="CU45" s="33">
        <f ca="1">IFERROR(__xludf.DUMMYFUNCTION("""COMPUTED_VALUE"""),155)</f>
        <v>155</v>
      </c>
      <c r="CV45" s="32">
        <f ca="1">IFERROR(__xludf.DUMMYFUNCTION("""COMPUTED_VALUE"""),31)</f>
        <v>31</v>
      </c>
      <c r="CW45" s="32">
        <f ca="1">IFERROR(__xludf.DUMMYFUNCTION("""COMPUTED_VALUE"""),1240)</f>
        <v>1240</v>
      </c>
      <c r="CX45" s="34">
        <f ca="1">IFERROR(__xludf.DUMMYFUNCTION("""COMPUTED_VALUE"""),1271)</f>
        <v>1271</v>
      </c>
      <c r="CY45" s="151">
        <f>Juli!DE45</f>
        <v>18</v>
      </c>
      <c r="CZ45" s="151">
        <f>Juli!DF45</f>
        <v>250</v>
      </c>
      <c r="DA45" s="96">
        <f>SUM(CY45:CZ45)</f>
        <v>268</v>
      </c>
      <c r="DB45" s="128">
        <v>5</v>
      </c>
      <c r="DC45" s="128">
        <v>32</v>
      </c>
      <c r="DD45" s="96">
        <f>SUM(DB45:DC45)</f>
        <v>37</v>
      </c>
      <c r="DE45" s="96">
        <f t="shared" ref="DE45:DF45" si="496">SUM(CY45+DB45)</f>
        <v>23</v>
      </c>
      <c r="DF45" s="96">
        <f t="shared" si="496"/>
        <v>282</v>
      </c>
      <c r="DG45" s="97">
        <f>SUM(DE45:DF45)</f>
        <v>305</v>
      </c>
      <c r="DH45" s="95">
        <f>Juli!DN45</f>
        <v>43</v>
      </c>
      <c r="DI45" s="96">
        <f>Juli!DO45</f>
        <v>481</v>
      </c>
      <c r="DJ45" s="96">
        <f>SUM(DH45:DI45)</f>
        <v>524</v>
      </c>
      <c r="DK45" s="154">
        <v>5</v>
      </c>
      <c r="DL45" s="155">
        <v>85</v>
      </c>
      <c r="DM45" s="96">
        <f>SUM(DK45:DL45)</f>
        <v>90</v>
      </c>
      <c r="DN45" s="96">
        <f t="shared" ref="DN45:DO45" si="497">SUM(DH45+DK45)</f>
        <v>48</v>
      </c>
      <c r="DO45" s="96">
        <f t="shared" si="497"/>
        <v>566</v>
      </c>
      <c r="DP45" s="97">
        <f>SUM(DN45:DO45)</f>
        <v>614</v>
      </c>
      <c r="DQ45" s="151">
        <f>Juli!DW45</f>
        <v>19</v>
      </c>
      <c r="DR45" s="151">
        <f>Juli!DX45</f>
        <v>485</v>
      </c>
      <c r="DS45" s="96">
        <f>SUM(DQ45:DR45)</f>
        <v>504</v>
      </c>
      <c r="DT45" s="48">
        <v>2</v>
      </c>
      <c r="DU45" s="46">
        <v>70</v>
      </c>
      <c r="DV45" s="96">
        <f>SUM(DT45:DU45)</f>
        <v>72</v>
      </c>
      <c r="DW45" s="96">
        <f t="shared" ref="DW45:DX45" si="498">SUM(DQ45+DT45)</f>
        <v>21</v>
      </c>
      <c r="DX45" s="96">
        <f t="shared" si="498"/>
        <v>555</v>
      </c>
      <c r="DY45" s="97">
        <f>SUM(DW45:DX45)</f>
        <v>576</v>
      </c>
      <c r="DZ45" s="95">
        <f>Juli!EF45</f>
        <v>20</v>
      </c>
      <c r="EA45" s="96">
        <f>Juli!EG45</f>
        <v>470</v>
      </c>
      <c r="EB45" s="96">
        <f>SUM(DZ45:EA45)</f>
        <v>490</v>
      </c>
      <c r="EC45" s="128">
        <v>2</v>
      </c>
      <c r="ED45" s="128">
        <v>56</v>
      </c>
      <c r="EE45" s="96">
        <f>SUM(EC45:ED45)</f>
        <v>58</v>
      </c>
      <c r="EF45" s="96">
        <f t="shared" ref="EF45:EG45" si="499">SUM(DZ45+EC45)</f>
        <v>22</v>
      </c>
      <c r="EG45" s="96">
        <f t="shared" si="499"/>
        <v>526</v>
      </c>
      <c r="EH45" s="97">
        <f>SUM(EF45:EG45)</f>
        <v>548</v>
      </c>
      <c r="EI45" s="150">
        <f>Juli!EO45</f>
        <v>46</v>
      </c>
      <c r="EJ45" s="150">
        <f>Juli!EP45</f>
        <v>330</v>
      </c>
      <c r="EK45" s="96">
        <f>SUM(EI45:EJ45)</f>
        <v>376</v>
      </c>
      <c r="EL45" s="128">
        <v>6</v>
      </c>
      <c r="EM45" s="128">
        <v>43</v>
      </c>
      <c r="EN45" s="96">
        <f>SUM(EL45:EM45)</f>
        <v>49</v>
      </c>
      <c r="EO45" s="96">
        <f t="shared" ref="EO45:EP45" si="500">SUM(EI45+EL45)</f>
        <v>52</v>
      </c>
      <c r="EP45" s="96">
        <f t="shared" si="500"/>
        <v>373</v>
      </c>
      <c r="EQ45" s="97">
        <f>SUM(EO45:EP45)</f>
        <v>425</v>
      </c>
      <c r="ER45" s="151"/>
      <c r="ES45" s="96"/>
      <c r="ET45" s="96"/>
      <c r="EU45" s="96"/>
      <c r="EV45" s="96"/>
      <c r="EW45" s="96"/>
      <c r="EX45" s="96"/>
      <c r="EY45" s="96"/>
      <c r="EZ45" s="152"/>
    </row>
    <row r="46" spans="1:156" ht="14">
      <c r="A46" s="280"/>
      <c r="B46" s="278"/>
      <c r="C46" s="278"/>
      <c r="D46" s="150">
        <f>Juli!J46</f>
        <v>0</v>
      </c>
      <c r="E46" s="128">
        <f>Juli!K46</f>
        <v>0</v>
      </c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51">
        <f>Juli!AB46</f>
        <v>0</v>
      </c>
      <c r="W46" s="151">
        <f>Juli!AC46</f>
        <v>0</v>
      </c>
      <c r="X46" s="119"/>
      <c r="Y46" s="119"/>
      <c r="Z46" s="119"/>
      <c r="AA46" s="119"/>
      <c r="AB46" s="119"/>
      <c r="AC46" s="119"/>
      <c r="AD46" s="119"/>
      <c r="AE46" s="151">
        <f>Juli!AK46</f>
        <v>0</v>
      </c>
      <c r="AF46" s="151">
        <f>Juli!AL46</f>
        <v>0</v>
      </c>
      <c r="AG46" s="119"/>
      <c r="AH46" s="119"/>
      <c r="AI46" s="119"/>
      <c r="AJ46" s="119"/>
      <c r="AK46" s="119"/>
      <c r="AL46" s="119"/>
      <c r="AM46" s="119"/>
      <c r="AN46" s="95">
        <f>Juli!AT46</f>
        <v>0</v>
      </c>
      <c r="AO46" s="96">
        <f>Juli!AU46</f>
        <v>0</v>
      </c>
      <c r="AP46" s="119"/>
      <c r="AQ46" s="119"/>
      <c r="AR46" s="119"/>
      <c r="AS46" s="119"/>
      <c r="AT46" s="119"/>
      <c r="AU46" s="119"/>
      <c r="AV46" s="119"/>
      <c r="AW46" s="151">
        <f>Juli!BC46</f>
        <v>0</v>
      </c>
      <c r="AX46" s="151">
        <f>Juli!BD46</f>
        <v>0</v>
      </c>
      <c r="AY46" s="119"/>
      <c r="AZ46" s="119"/>
      <c r="BA46" s="119"/>
      <c r="BB46" s="119"/>
      <c r="BC46" s="119"/>
      <c r="BD46" s="119"/>
      <c r="BE46" s="119"/>
      <c r="BF46" s="95">
        <f>Juli!BL46</f>
        <v>0</v>
      </c>
      <c r="BG46" s="96">
        <f>Juli!BM46</f>
        <v>0</v>
      </c>
      <c r="BH46" s="119"/>
      <c r="BI46" s="119"/>
      <c r="BJ46" s="119"/>
      <c r="BK46" s="119"/>
      <c r="BL46" s="119"/>
      <c r="BM46" s="119"/>
      <c r="BN46" s="119"/>
      <c r="BO46" s="151">
        <f>Juli!BU46</f>
        <v>0</v>
      </c>
      <c r="BP46" s="151">
        <f>Juli!BV46</f>
        <v>0</v>
      </c>
      <c r="BQ46" s="119"/>
      <c r="BR46" s="119"/>
      <c r="BS46" s="119"/>
      <c r="BT46" s="119"/>
      <c r="BU46" s="119"/>
      <c r="BV46" s="119"/>
      <c r="BW46" s="119"/>
      <c r="BX46" s="95">
        <f>Juli!CD46</f>
        <v>0</v>
      </c>
      <c r="BY46" s="96">
        <f>Juli!CE46</f>
        <v>0</v>
      </c>
      <c r="BZ46" s="119"/>
      <c r="CA46" s="119"/>
      <c r="CB46" s="119"/>
      <c r="CC46" s="119"/>
      <c r="CD46" s="119"/>
      <c r="CE46" s="119"/>
      <c r="CF46" s="119"/>
      <c r="CG46" s="151">
        <f>Juli!CM46</f>
        <v>0</v>
      </c>
      <c r="CH46" s="151">
        <f>Juli!CN46</f>
        <v>0</v>
      </c>
      <c r="CI46" s="119"/>
      <c r="CJ46" s="119"/>
      <c r="CK46" s="119"/>
      <c r="CL46" s="119"/>
      <c r="CM46" s="119"/>
      <c r="CN46" s="119"/>
      <c r="CO46" s="119"/>
      <c r="CP46" s="108"/>
      <c r="CQ46" s="108"/>
      <c r="CR46" s="108"/>
      <c r="CS46" s="108"/>
      <c r="CT46" s="108"/>
      <c r="CU46" s="108"/>
      <c r="CV46" s="108"/>
      <c r="CW46" s="108"/>
      <c r="CX46" s="108"/>
      <c r="CY46" s="151">
        <f>Juli!DE46</f>
        <v>0</v>
      </c>
      <c r="CZ46" s="151">
        <f>Juli!DF46</f>
        <v>0</v>
      </c>
      <c r="DA46" s="119"/>
      <c r="DB46" s="119"/>
      <c r="DC46" s="119"/>
      <c r="DD46" s="119"/>
      <c r="DE46" s="119"/>
      <c r="DF46" s="119"/>
      <c r="DG46" s="119"/>
      <c r="DH46" s="95">
        <f>Juli!DN46</f>
        <v>0</v>
      </c>
      <c r="DI46" s="96">
        <f>Juli!DO46</f>
        <v>0</v>
      </c>
      <c r="DJ46" s="119"/>
      <c r="DK46" s="173"/>
      <c r="DL46" s="173"/>
      <c r="DM46" s="119"/>
      <c r="DN46" s="119"/>
      <c r="DO46" s="119"/>
      <c r="DP46" s="119"/>
      <c r="DQ46" s="151">
        <f>Juli!DW46</f>
        <v>0</v>
      </c>
      <c r="DR46" s="151">
        <f>Juli!DX46</f>
        <v>0</v>
      </c>
      <c r="DS46" s="119"/>
      <c r="DT46" s="119"/>
      <c r="DU46" s="119"/>
      <c r="DV46" s="119"/>
      <c r="DW46" s="119"/>
      <c r="DX46" s="119"/>
      <c r="DY46" s="119"/>
      <c r="DZ46" s="95">
        <f>Juli!EF46</f>
        <v>0</v>
      </c>
      <c r="EA46" s="96">
        <f>Juli!EG46</f>
        <v>0</v>
      </c>
      <c r="EB46" s="119"/>
      <c r="EC46" s="119"/>
      <c r="ED46" s="119"/>
      <c r="EE46" s="119"/>
      <c r="EF46" s="119"/>
      <c r="EG46" s="119"/>
      <c r="EH46" s="119"/>
      <c r="EI46" s="150">
        <f>Juli!EO46</f>
        <v>0</v>
      </c>
      <c r="EJ46" s="150">
        <f>Juli!EP46</f>
        <v>0</v>
      </c>
      <c r="EK46" s="119"/>
      <c r="EL46" s="119"/>
      <c r="EM46" s="119"/>
      <c r="EN46" s="119"/>
      <c r="EO46" s="119"/>
      <c r="EP46" s="119"/>
      <c r="EQ46" s="119"/>
      <c r="ER46" s="119"/>
      <c r="ES46" s="119"/>
      <c r="ET46" s="119"/>
      <c r="EU46" s="119"/>
      <c r="EV46" s="119"/>
      <c r="EW46" s="119"/>
      <c r="EX46" s="119"/>
      <c r="EY46" s="119"/>
      <c r="EZ46" s="151"/>
    </row>
    <row r="47" spans="1:156" ht="14">
      <c r="A47" s="58"/>
      <c r="B47" s="59">
        <v>1</v>
      </c>
      <c r="C47" s="57" t="s">
        <v>67</v>
      </c>
      <c r="D47" s="150">
        <f>Juli!J47</f>
        <v>14</v>
      </c>
      <c r="E47" s="128">
        <f>Juli!K47</f>
        <v>56</v>
      </c>
      <c r="F47" s="96">
        <f t="shared" ref="F47:F49" si="501">SUM(D47:E47)</f>
        <v>70</v>
      </c>
      <c r="G47" s="128">
        <v>3</v>
      </c>
      <c r="H47" s="128">
        <v>11</v>
      </c>
      <c r="I47" s="96">
        <f t="shared" ref="I47:I49" si="502">SUM(G47:H47)</f>
        <v>14</v>
      </c>
      <c r="J47" s="96">
        <f t="shared" ref="J47:K47" si="503">SUM(D47+G47)</f>
        <v>17</v>
      </c>
      <c r="K47" s="96">
        <f t="shared" si="503"/>
        <v>67</v>
      </c>
      <c r="L47" s="97">
        <f t="shared" ref="L47:L49" si="504">SUM(J47:K47)</f>
        <v>84</v>
      </c>
      <c r="M47" s="153">
        <v>12</v>
      </c>
      <c r="N47" s="128">
        <v>113</v>
      </c>
      <c r="O47" s="96">
        <f t="shared" ref="O47:O49" si="505">SUM(M47:N47)</f>
        <v>125</v>
      </c>
      <c r="P47" s="128">
        <v>1</v>
      </c>
      <c r="Q47" s="128">
        <v>19</v>
      </c>
      <c r="R47" s="96">
        <f t="shared" ref="R47:R49" si="506">SUM(P47:Q47)</f>
        <v>20</v>
      </c>
      <c r="S47" s="96">
        <f t="shared" ref="S47:T47" si="507">SUM(M47+P47)</f>
        <v>13</v>
      </c>
      <c r="T47" s="96">
        <f t="shared" si="507"/>
        <v>132</v>
      </c>
      <c r="U47" s="97">
        <f t="shared" ref="U47:U49" si="508">SUM(S47:T47)</f>
        <v>145</v>
      </c>
      <c r="V47" s="153">
        <v>11</v>
      </c>
      <c r="W47" s="153">
        <v>19</v>
      </c>
      <c r="X47" s="96">
        <f t="shared" ref="X47:X49" si="509">SUM(V47:W47)</f>
        <v>30</v>
      </c>
      <c r="Y47" s="96"/>
      <c r="Z47" s="128">
        <v>1</v>
      </c>
      <c r="AA47" s="96">
        <f t="shared" ref="AA47:AA49" si="510">SUM(Y47:Z47)</f>
        <v>1</v>
      </c>
      <c r="AB47" s="96">
        <f t="shared" ref="AB47:AC47" si="511">SUM(V47+Y47)</f>
        <v>11</v>
      </c>
      <c r="AC47" s="96">
        <f t="shared" si="511"/>
        <v>20</v>
      </c>
      <c r="AD47" s="97">
        <f t="shared" ref="AD47:AD49" si="512">SUM(AB47:AC47)</f>
        <v>31</v>
      </c>
      <c r="AE47" s="151">
        <f>Juli!AK47</f>
        <v>39</v>
      </c>
      <c r="AF47" s="151">
        <f>Juli!AL47</f>
        <v>50</v>
      </c>
      <c r="AG47" s="96">
        <f t="shared" ref="AG47:AG49" si="513">SUM(AE47:AF47)</f>
        <v>89</v>
      </c>
      <c r="AH47" s="128">
        <v>4</v>
      </c>
      <c r="AI47" s="128">
        <v>4</v>
      </c>
      <c r="AJ47" s="96">
        <f t="shared" ref="AJ47:AJ49" si="514">SUM(AH47:AI47)</f>
        <v>8</v>
      </c>
      <c r="AK47" s="96">
        <f t="shared" ref="AK47:AL47" si="515">SUM(AE47+AH47)</f>
        <v>43</v>
      </c>
      <c r="AL47" s="96">
        <f t="shared" si="515"/>
        <v>54</v>
      </c>
      <c r="AM47" s="97">
        <f t="shared" ref="AM47:AM49" si="516">SUM(AK47:AL47)</f>
        <v>97</v>
      </c>
      <c r="AN47" s="95">
        <f>Juli!AT47</f>
        <v>19</v>
      </c>
      <c r="AO47" s="96">
        <f>Juli!AU47</f>
        <v>55</v>
      </c>
      <c r="AP47" s="96">
        <f t="shared" ref="AP47:AP49" si="517">SUM(AN47:AO47)</f>
        <v>74</v>
      </c>
      <c r="AQ47" s="128">
        <v>1</v>
      </c>
      <c r="AR47" s="128">
        <v>10</v>
      </c>
      <c r="AS47" s="96">
        <f t="shared" ref="AS47:AS49" si="518">SUM(AQ47:AR47)</f>
        <v>11</v>
      </c>
      <c r="AT47" s="96">
        <f t="shared" ref="AT47:AU47" si="519">SUM(AN47+AQ47)</f>
        <v>20</v>
      </c>
      <c r="AU47" s="96">
        <f t="shared" si="519"/>
        <v>65</v>
      </c>
      <c r="AV47" s="97">
        <f t="shared" ref="AV47:AV49" si="520">SUM(AT47:AU47)</f>
        <v>85</v>
      </c>
      <c r="AW47" s="151">
        <f>Juli!BC47</f>
        <v>59</v>
      </c>
      <c r="AX47" s="151">
        <f>Juli!BD47</f>
        <v>105</v>
      </c>
      <c r="AY47" s="96">
        <f t="shared" ref="AY47:AY49" si="521">SUM(AW47:AX47)</f>
        <v>164</v>
      </c>
      <c r="AZ47" s="128">
        <v>6</v>
      </c>
      <c r="BA47" s="128">
        <v>12</v>
      </c>
      <c r="BB47" s="96">
        <f t="shared" ref="BB47:BB49" si="522">SUM(AZ47:BA47)</f>
        <v>18</v>
      </c>
      <c r="BC47" s="96">
        <f t="shared" ref="BC47:BD47" si="523">SUM(AW47+AZ47)</f>
        <v>65</v>
      </c>
      <c r="BD47" s="96">
        <f t="shared" si="523"/>
        <v>117</v>
      </c>
      <c r="BE47" s="97">
        <f t="shared" ref="BE47:BE49" si="524">SUM(BC47:BD47)</f>
        <v>182</v>
      </c>
      <c r="BF47" s="95">
        <f>Juli!BL47</f>
        <v>9</v>
      </c>
      <c r="BG47" s="96">
        <f>Juli!BM47</f>
        <v>33</v>
      </c>
      <c r="BH47" s="96">
        <f t="shared" ref="BH47:BH49" si="525">SUM(BF47:BG47)</f>
        <v>42</v>
      </c>
      <c r="BI47" s="128">
        <v>2</v>
      </c>
      <c r="BJ47" s="128">
        <v>5</v>
      </c>
      <c r="BK47" s="96">
        <f t="shared" ref="BK47:BK49" si="526">SUM(BI47:BJ47)</f>
        <v>7</v>
      </c>
      <c r="BL47" s="96">
        <f t="shared" ref="BL47:BM47" si="527">SUM(BF47+BI47)</f>
        <v>11</v>
      </c>
      <c r="BM47" s="96">
        <f t="shared" si="527"/>
        <v>38</v>
      </c>
      <c r="BN47" s="97">
        <f t="shared" ref="BN47:BN49" si="528">SUM(BL47:BM47)</f>
        <v>49</v>
      </c>
      <c r="BO47" s="151">
        <f>Juli!BU47</f>
        <v>14</v>
      </c>
      <c r="BP47" s="151">
        <f>Juli!BV47</f>
        <v>31</v>
      </c>
      <c r="BQ47" s="96">
        <f t="shared" ref="BQ47:BQ49" si="529">SUM(BO47:BP47)</f>
        <v>45</v>
      </c>
      <c r="BR47" s="96"/>
      <c r="BS47" s="96"/>
      <c r="BT47" s="96">
        <f t="shared" ref="BT47:BT49" si="530">SUM(BR47:BS47)</f>
        <v>0</v>
      </c>
      <c r="BU47" s="96">
        <f t="shared" ref="BU47:BV47" si="531">SUM(BO47+BR47)</f>
        <v>14</v>
      </c>
      <c r="BV47" s="96">
        <f t="shared" si="531"/>
        <v>31</v>
      </c>
      <c r="BW47" s="97">
        <f t="shared" ref="BW47:BW49" si="532">SUM(BU47:BV47)</f>
        <v>45</v>
      </c>
      <c r="BX47" s="95">
        <f>Juli!CD47</f>
        <v>16</v>
      </c>
      <c r="BY47" s="96">
        <f>Juli!CE47</f>
        <v>35</v>
      </c>
      <c r="BZ47" s="96">
        <f t="shared" ref="BZ47:BZ49" si="533">SUM(BX47:BY47)</f>
        <v>51</v>
      </c>
      <c r="CA47" s="128">
        <v>1</v>
      </c>
      <c r="CB47" s="128">
        <v>11</v>
      </c>
      <c r="CC47" s="96">
        <f t="shared" ref="CC47:CC49" si="534">SUM(CA47:CB47)</f>
        <v>12</v>
      </c>
      <c r="CD47" s="96">
        <f t="shared" ref="CD47:CE47" si="535">SUM(BX47+CA47)</f>
        <v>17</v>
      </c>
      <c r="CE47" s="96">
        <f t="shared" si="535"/>
        <v>46</v>
      </c>
      <c r="CF47" s="97">
        <f t="shared" ref="CF47:CF49" si="536">SUM(CD47:CE47)</f>
        <v>63</v>
      </c>
      <c r="CG47" s="151">
        <f>Juli!CM47</f>
        <v>9</v>
      </c>
      <c r="CH47" s="151">
        <f>Juli!CN47</f>
        <v>14</v>
      </c>
      <c r="CI47" s="96">
        <f t="shared" ref="CI47:CI49" si="537">SUM(CG47:CH47)</f>
        <v>23</v>
      </c>
      <c r="CJ47" s="128">
        <v>2</v>
      </c>
      <c r="CK47" s="128">
        <v>2</v>
      </c>
      <c r="CL47" s="96">
        <f t="shared" ref="CL47:CL49" si="538">SUM(CJ47:CK47)</f>
        <v>4</v>
      </c>
      <c r="CM47" s="96">
        <f t="shared" ref="CM47:CN47" si="539">SUM(CG47+CJ47)</f>
        <v>11</v>
      </c>
      <c r="CN47" s="96">
        <f t="shared" si="539"/>
        <v>16</v>
      </c>
      <c r="CO47" s="97">
        <f t="shared" ref="CO47:CO49" si="540">SUM(CM47:CN47)</f>
        <v>27</v>
      </c>
      <c r="CP47" s="31">
        <f ca="1">IFERROR(__xludf.DUMMYFUNCTION("""COMPUTED_VALUE"""),24)</f>
        <v>24</v>
      </c>
      <c r="CQ47" s="32">
        <f ca="1">IFERROR(__xludf.DUMMYFUNCTION("""COMPUTED_VALUE"""),65)</f>
        <v>65</v>
      </c>
      <c r="CR47" s="32">
        <f ca="1">IFERROR(__xludf.DUMMYFUNCTION("""COMPUTED_VALUE"""),89)</f>
        <v>89</v>
      </c>
      <c r="CS47" s="33">
        <f ca="1">IFERROR(__xludf.DUMMYFUNCTION("""COMPUTED_VALUE"""),7)</f>
        <v>7</v>
      </c>
      <c r="CT47" s="33">
        <f ca="1">IFERROR(__xludf.DUMMYFUNCTION("""COMPUTED_VALUE"""),11)</f>
        <v>11</v>
      </c>
      <c r="CU47" s="33">
        <f ca="1">IFERROR(__xludf.DUMMYFUNCTION("""COMPUTED_VALUE"""),18)</f>
        <v>18</v>
      </c>
      <c r="CV47" s="32">
        <f ca="1">IFERROR(__xludf.DUMMYFUNCTION("""COMPUTED_VALUE"""),31)</f>
        <v>31</v>
      </c>
      <c r="CW47" s="32">
        <f ca="1">IFERROR(__xludf.DUMMYFUNCTION("""COMPUTED_VALUE"""),76)</f>
        <v>76</v>
      </c>
      <c r="CX47" s="34">
        <f ca="1">IFERROR(__xludf.DUMMYFUNCTION("""COMPUTED_VALUE"""),107)</f>
        <v>107</v>
      </c>
      <c r="CY47" s="151">
        <f>Juli!DE47</f>
        <v>19</v>
      </c>
      <c r="CZ47" s="151">
        <f>Juli!DF47</f>
        <v>41</v>
      </c>
      <c r="DA47" s="96">
        <f t="shared" ref="DA47:DA49" si="541">SUM(CY47:CZ47)</f>
        <v>60</v>
      </c>
      <c r="DB47" s="128">
        <v>4</v>
      </c>
      <c r="DC47" s="128">
        <v>5</v>
      </c>
      <c r="DD47" s="96">
        <f t="shared" ref="DD47:DD49" si="542">SUM(DB47:DC47)</f>
        <v>9</v>
      </c>
      <c r="DE47" s="96">
        <f t="shared" ref="DE47:DF47" si="543">SUM(CY47+DB47)</f>
        <v>23</v>
      </c>
      <c r="DF47" s="96">
        <f t="shared" si="543"/>
        <v>46</v>
      </c>
      <c r="DG47" s="97">
        <f t="shared" ref="DG47:DG49" si="544">SUM(DE47:DF47)</f>
        <v>69</v>
      </c>
      <c r="DH47" s="95">
        <f>Juli!DN47</f>
        <v>43</v>
      </c>
      <c r="DI47" s="96">
        <f>Juli!DO47</f>
        <v>105</v>
      </c>
      <c r="DJ47" s="96">
        <f t="shared" ref="DJ47:DJ49" si="545">SUM(DH47:DI47)</f>
        <v>148</v>
      </c>
      <c r="DK47" s="170">
        <v>5</v>
      </c>
      <c r="DL47" s="169">
        <v>29</v>
      </c>
      <c r="DM47" s="96">
        <f t="shared" ref="DM47:DM49" si="546">SUM(DK47:DL47)</f>
        <v>34</v>
      </c>
      <c r="DN47" s="96">
        <f t="shared" ref="DN47:DO47" si="547">SUM(DH47+DK47)</f>
        <v>48</v>
      </c>
      <c r="DO47" s="96">
        <f t="shared" si="547"/>
        <v>134</v>
      </c>
      <c r="DP47" s="97">
        <f t="shared" ref="DP47:DP49" si="548">SUM(DN47:DO47)</f>
        <v>182</v>
      </c>
      <c r="DQ47" s="151">
        <f>Juli!DW47</f>
        <v>30</v>
      </c>
      <c r="DR47" s="151">
        <f>Juli!DX47</f>
        <v>81</v>
      </c>
      <c r="DS47" s="96">
        <f t="shared" ref="DS47:DS49" si="549">SUM(DQ47:DR47)</f>
        <v>111</v>
      </c>
      <c r="DT47" s="48">
        <v>2</v>
      </c>
      <c r="DU47" s="46">
        <v>12</v>
      </c>
      <c r="DV47" s="96">
        <f t="shared" ref="DV47:DV49" si="550">SUM(DT47:DU47)</f>
        <v>14</v>
      </c>
      <c r="DW47" s="96">
        <f t="shared" ref="DW47:DX47" si="551">SUM(DQ47+DT47)</f>
        <v>32</v>
      </c>
      <c r="DX47" s="96">
        <f t="shared" si="551"/>
        <v>93</v>
      </c>
      <c r="DY47" s="97">
        <f t="shared" ref="DY47:DY49" si="552">SUM(DW47:DX47)</f>
        <v>125</v>
      </c>
      <c r="DZ47" s="95">
        <f>Juli!EF47</f>
        <v>20</v>
      </c>
      <c r="EA47" s="96">
        <f>Juli!EG47</f>
        <v>68</v>
      </c>
      <c r="EB47" s="96">
        <f t="shared" ref="EB47:EB49" si="553">SUM(DZ47:EA47)</f>
        <v>88</v>
      </c>
      <c r="EC47" s="128">
        <v>2</v>
      </c>
      <c r="ED47" s="128">
        <v>12</v>
      </c>
      <c r="EE47" s="96">
        <f t="shared" ref="EE47:EE49" si="554">SUM(EC47:ED47)</f>
        <v>14</v>
      </c>
      <c r="EF47" s="96">
        <f t="shared" ref="EF47:EG47" si="555">SUM(DZ47+EC47)</f>
        <v>22</v>
      </c>
      <c r="EG47" s="96">
        <f t="shared" si="555"/>
        <v>80</v>
      </c>
      <c r="EH47" s="97">
        <f t="shared" ref="EH47:EH49" si="556">SUM(EF47:EG47)</f>
        <v>102</v>
      </c>
      <c r="EI47" s="150">
        <f>Juli!EO47</f>
        <v>44</v>
      </c>
      <c r="EJ47" s="150">
        <f>Juli!EP47</f>
        <v>77</v>
      </c>
      <c r="EK47" s="96">
        <f t="shared" ref="EK47:EK49" si="557">SUM(EI47:EJ47)</f>
        <v>121</v>
      </c>
      <c r="EL47" s="128">
        <v>6</v>
      </c>
      <c r="EM47" s="128">
        <v>12</v>
      </c>
      <c r="EN47" s="96">
        <f t="shared" ref="EN47:EN49" si="558">SUM(EL47:EM47)</f>
        <v>18</v>
      </c>
      <c r="EO47" s="96">
        <f t="shared" ref="EO47:EP47" si="559">SUM(EI47+EL47)</f>
        <v>50</v>
      </c>
      <c r="EP47" s="96">
        <f t="shared" si="559"/>
        <v>89</v>
      </c>
      <c r="EQ47" s="97">
        <f t="shared" ref="EQ47:EQ49" si="560">SUM(EO47:EP47)</f>
        <v>139</v>
      </c>
      <c r="ER47" s="151"/>
      <c r="ES47" s="96"/>
      <c r="ET47" s="96"/>
      <c r="EU47" s="96"/>
      <c r="EV47" s="96"/>
      <c r="EW47" s="96"/>
      <c r="EX47" s="96"/>
      <c r="EY47" s="96"/>
      <c r="EZ47" s="152"/>
    </row>
    <row r="48" spans="1:156" ht="14">
      <c r="A48" s="58"/>
      <c r="B48" s="59">
        <v>2</v>
      </c>
      <c r="C48" s="57" t="s">
        <v>68</v>
      </c>
      <c r="D48" s="150">
        <f>Juli!J48</f>
        <v>0</v>
      </c>
      <c r="E48" s="128">
        <f>Juli!K48</f>
        <v>555</v>
      </c>
      <c r="F48" s="96">
        <f t="shared" si="501"/>
        <v>555</v>
      </c>
      <c r="G48" s="96"/>
      <c r="H48" s="128">
        <v>117</v>
      </c>
      <c r="I48" s="96">
        <f t="shared" si="502"/>
        <v>117</v>
      </c>
      <c r="J48" s="96">
        <f t="shared" ref="J48:K48" si="561">SUM(D48+G48)</f>
        <v>0</v>
      </c>
      <c r="K48" s="96">
        <f t="shared" si="561"/>
        <v>672</v>
      </c>
      <c r="L48" s="97">
        <f t="shared" si="504"/>
        <v>672</v>
      </c>
      <c r="M48" s="151"/>
      <c r="N48" s="128">
        <v>315</v>
      </c>
      <c r="O48" s="96">
        <f t="shared" si="505"/>
        <v>315</v>
      </c>
      <c r="P48" s="96"/>
      <c r="Q48" s="128">
        <v>59</v>
      </c>
      <c r="R48" s="96">
        <f t="shared" si="506"/>
        <v>59</v>
      </c>
      <c r="S48" s="96">
        <f t="shared" ref="S48:T48" si="562">SUM(M48+P48)</f>
        <v>0</v>
      </c>
      <c r="T48" s="96">
        <f t="shared" si="562"/>
        <v>374</v>
      </c>
      <c r="U48" s="97">
        <f t="shared" si="508"/>
        <v>374</v>
      </c>
      <c r="V48" s="151">
        <f>Juli!AB48</f>
        <v>0</v>
      </c>
      <c r="W48" s="153">
        <v>357</v>
      </c>
      <c r="X48" s="96">
        <f t="shared" si="509"/>
        <v>357</v>
      </c>
      <c r="Y48" s="96"/>
      <c r="Z48" s="128">
        <v>46</v>
      </c>
      <c r="AA48" s="96">
        <f t="shared" si="510"/>
        <v>46</v>
      </c>
      <c r="AB48" s="96">
        <f t="shared" ref="AB48:AC48" si="563">SUM(V48+Y48)</f>
        <v>0</v>
      </c>
      <c r="AC48" s="96">
        <f t="shared" si="563"/>
        <v>403</v>
      </c>
      <c r="AD48" s="97">
        <f t="shared" si="512"/>
        <v>403</v>
      </c>
      <c r="AE48" s="151">
        <f>Juli!AK48</f>
        <v>0</v>
      </c>
      <c r="AF48" s="151">
        <f>Juli!AL48</f>
        <v>467</v>
      </c>
      <c r="AG48" s="96">
        <f t="shared" si="513"/>
        <v>467</v>
      </c>
      <c r="AH48" s="128">
        <v>0</v>
      </c>
      <c r="AI48" s="128">
        <v>72</v>
      </c>
      <c r="AJ48" s="96">
        <f t="shared" si="514"/>
        <v>72</v>
      </c>
      <c r="AK48" s="96">
        <f t="shared" ref="AK48:AL48" si="564">SUM(AE48+AH48)</f>
        <v>0</v>
      </c>
      <c r="AL48" s="96">
        <f t="shared" si="564"/>
        <v>539</v>
      </c>
      <c r="AM48" s="97">
        <f t="shared" si="516"/>
        <v>539</v>
      </c>
      <c r="AN48" s="95">
        <f>Juli!AT48</f>
        <v>0</v>
      </c>
      <c r="AO48" s="96">
        <f>Juli!AU48</f>
        <v>391</v>
      </c>
      <c r="AP48" s="96">
        <f t="shared" si="517"/>
        <v>391</v>
      </c>
      <c r="AQ48" s="128">
        <v>0</v>
      </c>
      <c r="AR48" s="128">
        <v>72</v>
      </c>
      <c r="AS48" s="96">
        <f t="shared" si="518"/>
        <v>72</v>
      </c>
      <c r="AT48" s="96">
        <f t="shared" ref="AT48:AU48" si="565">SUM(AN48+AQ48)</f>
        <v>0</v>
      </c>
      <c r="AU48" s="96">
        <f t="shared" si="565"/>
        <v>463</v>
      </c>
      <c r="AV48" s="97">
        <f t="shared" si="520"/>
        <v>463</v>
      </c>
      <c r="AW48" s="151">
        <f>Juli!BC48</f>
        <v>0</v>
      </c>
      <c r="AX48" s="151">
        <f>Juli!BD48</f>
        <v>339</v>
      </c>
      <c r="AY48" s="96">
        <f t="shared" si="521"/>
        <v>339</v>
      </c>
      <c r="AZ48" s="128">
        <v>0</v>
      </c>
      <c r="BA48" s="128">
        <v>58</v>
      </c>
      <c r="BB48" s="96">
        <f t="shared" si="522"/>
        <v>58</v>
      </c>
      <c r="BC48" s="96">
        <f t="shared" ref="BC48:BD48" si="566">SUM(AW48+AZ48)</f>
        <v>0</v>
      </c>
      <c r="BD48" s="96">
        <f t="shared" si="566"/>
        <v>397</v>
      </c>
      <c r="BE48" s="97">
        <f t="shared" si="524"/>
        <v>397</v>
      </c>
      <c r="BF48" s="95">
        <f>Juli!BL48</f>
        <v>0</v>
      </c>
      <c r="BG48" s="96">
        <f>Juli!BM48</f>
        <v>192</v>
      </c>
      <c r="BH48" s="96">
        <f t="shared" si="525"/>
        <v>192</v>
      </c>
      <c r="BI48" s="128">
        <v>0</v>
      </c>
      <c r="BJ48" s="128">
        <v>29</v>
      </c>
      <c r="BK48" s="96">
        <f t="shared" si="526"/>
        <v>29</v>
      </c>
      <c r="BL48" s="96">
        <f t="shared" ref="BL48:BM48" si="567">SUM(BF48+BI48)</f>
        <v>0</v>
      </c>
      <c r="BM48" s="96">
        <f t="shared" si="567"/>
        <v>221</v>
      </c>
      <c r="BN48" s="97">
        <f t="shared" si="528"/>
        <v>221</v>
      </c>
      <c r="BO48" s="151">
        <f>Juli!BU48</f>
        <v>0</v>
      </c>
      <c r="BP48" s="151">
        <f>Juli!BV48</f>
        <v>183</v>
      </c>
      <c r="BQ48" s="96">
        <f t="shared" si="529"/>
        <v>183</v>
      </c>
      <c r="BR48" s="96"/>
      <c r="BS48" s="96"/>
      <c r="BT48" s="96">
        <f t="shared" si="530"/>
        <v>0</v>
      </c>
      <c r="BU48" s="96">
        <f t="shared" ref="BU48:BV48" si="568">SUM(BO48+BR48)</f>
        <v>0</v>
      </c>
      <c r="BV48" s="96">
        <f t="shared" si="568"/>
        <v>183</v>
      </c>
      <c r="BW48" s="97">
        <f t="shared" si="532"/>
        <v>183</v>
      </c>
      <c r="BX48" s="95">
        <f>Juli!CD48</f>
        <v>0</v>
      </c>
      <c r="BY48" s="96">
        <f>Juli!CE48</f>
        <v>116</v>
      </c>
      <c r="BZ48" s="96">
        <f t="shared" si="533"/>
        <v>116</v>
      </c>
      <c r="CA48" s="96"/>
      <c r="CB48" s="128">
        <v>12</v>
      </c>
      <c r="CC48" s="96">
        <f t="shared" si="534"/>
        <v>12</v>
      </c>
      <c r="CD48" s="96">
        <f t="shared" ref="CD48:CE48" si="569">SUM(BX48+CA48)</f>
        <v>0</v>
      </c>
      <c r="CE48" s="96">
        <f t="shared" si="569"/>
        <v>128</v>
      </c>
      <c r="CF48" s="97">
        <f t="shared" si="536"/>
        <v>128</v>
      </c>
      <c r="CG48" s="151">
        <f>Juli!CM48</f>
        <v>0</v>
      </c>
      <c r="CH48" s="151">
        <f>Juli!CN48</f>
        <v>208</v>
      </c>
      <c r="CI48" s="96">
        <f t="shared" si="537"/>
        <v>208</v>
      </c>
      <c r="CJ48" s="96"/>
      <c r="CK48" s="128">
        <v>22</v>
      </c>
      <c r="CL48" s="96">
        <f t="shared" si="538"/>
        <v>22</v>
      </c>
      <c r="CM48" s="96">
        <f t="shared" ref="CM48:CN48" si="570">SUM(CG48+CJ48)</f>
        <v>0</v>
      </c>
      <c r="CN48" s="96">
        <f t="shared" si="570"/>
        <v>230</v>
      </c>
      <c r="CO48" s="97">
        <f t="shared" si="540"/>
        <v>230</v>
      </c>
      <c r="CP48" s="31"/>
      <c r="CQ48" s="32">
        <f ca="1">IFERROR(__xludf.DUMMYFUNCTION("""COMPUTED_VALUE"""),470)</f>
        <v>470</v>
      </c>
      <c r="CR48" s="32">
        <f ca="1">IFERROR(__xludf.DUMMYFUNCTION("""COMPUTED_VALUE"""),470)</f>
        <v>470</v>
      </c>
      <c r="CS48" s="33"/>
      <c r="CT48" s="33">
        <f ca="1">IFERROR(__xludf.DUMMYFUNCTION("""COMPUTED_VALUE"""),63)</f>
        <v>63</v>
      </c>
      <c r="CU48" s="33">
        <f ca="1">IFERROR(__xludf.DUMMYFUNCTION("""COMPUTED_VALUE"""),63)</f>
        <v>63</v>
      </c>
      <c r="CV48" s="32"/>
      <c r="CW48" s="32">
        <f ca="1">IFERROR(__xludf.DUMMYFUNCTION("""COMPUTED_VALUE"""),533)</f>
        <v>533</v>
      </c>
      <c r="CX48" s="34">
        <f ca="1">IFERROR(__xludf.DUMMYFUNCTION("""COMPUTED_VALUE"""),533)</f>
        <v>533</v>
      </c>
      <c r="CY48" s="151">
        <f>Juli!DE48</f>
        <v>0</v>
      </c>
      <c r="CZ48" s="151">
        <f>Juli!DF48</f>
        <v>173</v>
      </c>
      <c r="DA48" s="96">
        <f t="shared" si="541"/>
        <v>173</v>
      </c>
      <c r="DB48" s="128">
        <v>0</v>
      </c>
      <c r="DC48" s="128">
        <v>22</v>
      </c>
      <c r="DD48" s="96">
        <f t="shared" si="542"/>
        <v>22</v>
      </c>
      <c r="DE48" s="96">
        <f t="shared" ref="DE48:DF48" si="571">SUM(CY48+DB48)</f>
        <v>0</v>
      </c>
      <c r="DF48" s="96">
        <f t="shared" si="571"/>
        <v>195</v>
      </c>
      <c r="DG48" s="97">
        <f t="shared" si="544"/>
        <v>195</v>
      </c>
      <c r="DH48" s="95">
        <f>Juli!DN48</f>
        <v>0</v>
      </c>
      <c r="DI48" s="96">
        <f>Juli!DO48</f>
        <v>338</v>
      </c>
      <c r="DJ48" s="96">
        <f t="shared" si="545"/>
        <v>338</v>
      </c>
      <c r="DK48" s="96"/>
      <c r="DL48" s="169">
        <v>56</v>
      </c>
      <c r="DM48" s="96">
        <f t="shared" si="546"/>
        <v>56</v>
      </c>
      <c r="DN48" s="96">
        <f t="shared" ref="DN48:DO48" si="572">SUM(DH48+DK48)</f>
        <v>0</v>
      </c>
      <c r="DO48" s="96">
        <f t="shared" si="572"/>
        <v>394</v>
      </c>
      <c r="DP48" s="97">
        <f t="shared" si="548"/>
        <v>394</v>
      </c>
      <c r="DQ48" s="151">
        <f>Juli!DW48</f>
        <v>0</v>
      </c>
      <c r="DR48" s="151">
        <f>Juli!DX48</f>
        <v>410</v>
      </c>
      <c r="DS48" s="96">
        <f t="shared" si="549"/>
        <v>410</v>
      </c>
      <c r="DT48" s="92"/>
      <c r="DU48" s="59">
        <v>57</v>
      </c>
      <c r="DV48" s="96">
        <f t="shared" si="550"/>
        <v>57</v>
      </c>
      <c r="DW48" s="96">
        <f t="shared" ref="DW48:DX48" si="573">SUM(DQ48+DT48)</f>
        <v>0</v>
      </c>
      <c r="DX48" s="96">
        <f t="shared" si="573"/>
        <v>467</v>
      </c>
      <c r="DY48" s="97">
        <f t="shared" si="552"/>
        <v>467</v>
      </c>
      <c r="DZ48" s="95">
        <f>Juli!EF48</f>
        <v>0</v>
      </c>
      <c r="EA48" s="96">
        <f>Juli!EG48</f>
        <v>290</v>
      </c>
      <c r="EB48" s="96">
        <f t="shared" si="553"/>
        <v>290</v>
      </c>
      <c r="EC48" s="96"/>
      <c r="ED48" s="128">
        <v>42</v>
      </c>
      <c r="EE48" s="96">
        <f t="shared" si="554"/>
        <v>42</v>
      </c>
      <c r="EF48" s="96">
        <f t="shared" ref="EF48:EG48" si="574">SUM(DZ48+EC48)</f>
        <v>0</v>
      </c>
      <c r="EG48" s="96">
        <f t="shared" si="574"/>
        <v>332</v>
      </c>
      <c r="EH48" s="97">
        <f t="shared" si="556"/>
        <v>332</v>
      </c>
      <c r="EI48" s="150">
        <f>Juli!EO48</f>
        <v>0</v>
      </c>
      <c r="EJ48" s="150">
        <f>Juli!EP48</f>
        <v>222</v>
      </c>
      <c r="EK48" s="96">
        <f t="shared" si="557"/>
        <v>222</v>
      </c>
      <c r="EL48" s="96"/>
      <c r="EM48" s="128">
        <v>31</v>
      </c>
      <c r="EN48" s="96">
        <f t="shared" si="558"/>
        <v>31</v>
      </c>
      <c r="EO48" s="96">
        <f t="shared" ref="EO48:EP48" si="575">SUM(EI48+EL48)</f>
        <v>0</v>
      </c>
      <c r="EP48" s="96">
        <f t="shared" si="575"/>
        <v>253</v>
      </c>
      <c r="EQ48" s="97">
        <f t="shared" si="560"/>
        <v>253</v>
      </c>
      <c r="ER48" s="151"/>
      <c r="ES48" s="96"/>
      <c r="ET48" s="96"/>
      <c r="EU48" s="96"/>
      <c r="EV48" s="96"/>
      <c r="EW48" s="96"/>
      <c r="EX48" s="96"/>
      <c r="EY48" s="96"/>
      <c r="EZ48" s="152"/>
    </row>
    <row r="49" spans="1:156" ht="14">
      <c r="A49" s="58"/>
      <c r="B49" s="59">
        <v>3</v>
      </c>
      <c r="C49" s="71" t="s">
        <v>69</v>
      </c>
      <c r="D49" s="150">
        <f>Juli!J49</f>
        <v>0</v>
      </c>
      <c r="E49" s="128">
        <f>Juli!K49</f>
        <v>128</v>
      </c>
      <c r="F49" s="96">
        <f t="shared" si="501"/>
        <v>128</v>
      </c>
      <c r="G49" s="96"/>
      <c r="H49" s="128">
        <v>32</v>
      </c>
      <c r="I49" s="96">
        <f t="shared" si="502"/>
        <v>32</v>
      </c>
      <c r="J49" s="96">
        <f t="shared" ref="J49:K49" si="576">SUM(D49+G49)</f>
        <v>0</v>
      </c>
      <c r="K49" s="96">
        <f t="shared" si="576"/>
        <v>160</v>
      </c>
      <c r="L49" s="97">
        <f t="shared" si="504"/>
        <v>160</v>
      </c>
      <c r="M49" s="151"/>
      <c r="N49" s="128">
        <v>117</v>
      </c>
      <c r="O49" s="96">
        <f t="shared" si="505"/>
        <v>117</v>
      </c>
      <c r="P49" s="96"/>
      <c r="Q49" s="128">
        <v>2</v>
      </c>
      <c r="R49" s="96">
        <f t="shared" si="506"/>
        <v>2</v>
      </c>
      <c r="S49" s="96">
        <f t="shared" ref="S49:T49" si="577">SUM(M49+P49)</f>
        <v>0</v>
      </c>
      <c r="T49" s="96">
        <f t="shared" si="577"/>
        <v>119</v>
      </c>
      <c r="U49" s="97">
        <f t="shared" si="508"/>
        <v>119</v>
      </c>
      <c r="V49" s="151">
        <f>Juli!AB49</f>
        <v>0</v>
      </c>
      <c r="W49" s="153">
        <v>22</v>
      </c>
      <c r="X49" s="96">
        <f t="shared" si="509"/>
        <v>22</v>
      </c>
      <c r="Y49" s="96"/>
      <c r="Z49" s="128">
        <v>3</v>
      </c>
      <c r="AA49" s="96">
        <f t="shared" si="510"/>
        <v>3</v>
      </c>
      <c r="AB49" s="96">
        <f t="shared" ref="AB49:AC49" si="578">SUM(V49+Y49)</f>
        <v>0</v>
      </c>
      <c r="AC49" s="96">
        <f t="shared" si="578"/>
        <v>25</v>
      </c>
      <c r="AD49" s="97">
        <f t="shared" si="512"/>
        <v>25</v>
      </c>
      <c r="AE49" s="151">
        <f>Juli!AK49</f>
        <v>0</v>
      </c>
      <c r="AF49" s="151">
        <f>Juli!AL49</f>
        <v>54</v>
      </c>
      <c r="AG49" s="96">
        <f t="shared" si="513"/>
        <v>54</v>
      </c>
      <c r="AH49" s="128">
        <v>0</v>
      </c>
      <c r="AI49" s="128">
        <v>15</v>
      </c>
      <c r="AJ49" s="96">
        <f t="shared" si="514"/>
        <v>15</v>
      </c>
      <c r="AK49" s="96">
        <f t="shared" ref="AK49:AL49" si="579">SUM(AE49+AH49)</f>
        <v>0</v>
      </c>
      <c r="AL49" s="96">
        <f t="shared" si="579"/>
        <v>69</v>
      </c>
      <c r="AM49" s="97">
        <f t="shared" si="516"/>
        <v>69</v>
      </c>
      <c r="AN49" s="95">
        <f>Juli!AT49</f>
        <v>0</v>
      </c>
      <c r="AO49" s="96">
        <f>Juli!AU49</f>
        <v>32</v>
      </c>
      <c r="AP49" s="96">
        <f t="shared" si="517"/>
        <v>32</v>
      </c>
      <c r="AQ49" s="128">
        <v>0</v>
      </c>
      <c r="AR49" s="128">
        <v>8</v>
      </c>
      <c r="AS49" s="96">
        <f t="shared" si="518"/>
        <v>8</v>
      </c>
      <c r="AT49" s="96">
        <f t="shared" ref="AT49:AU49" si="580">SUM(AN49+AQ49)</f>
        <v>0</v>
      </c>
      <c r="AU49" s="96">
        <f t="shared" si="580"/>
        <v>40</v>
      </c>
      <c r="AV49" s="97">
        <f t="shared" si="520"/>
        <v>40</v>
      </c>
      <c r="AW49" s="151">
        <f>Juli!BC49</f>
        <v>0</v>
      </c>
      <c r="AX49" s="151">
        <f>Juli!BD49</f>
        <v>104</v>
      </c>
      <c r="AY49" s="96">
        <f t="shared" si="521"/>
        <v>104</v>
      </c>
      <c r="AZ49" s="128">
        <v>0</v>
      </c>
      <c r="BA49" s="128">
        <v>9</v>
      </c>
      <c r="BB49" s="96">
        <f t="shared" si="522"/>
        <v>9</v>
      </c>
      <c r="BC49" s="96">
        <f t="shared" ref="BC49:BD49" si="581">SUM(AW49+AZ49)</f>
        <v>0</v>
      </c>
      <c r="BD49" s="96">
        <f t="shared" si="581"/>
        <v>113</v>
      </c>
      <c r="BE49" s="97">
        <f t="shared" si="524"/>
        <v>113</v>
      </c>
      <c r="BF49" s="95">
        <f>Juli!BL49</f>
        <v>0</v>
      </c>
      <c r="BG49" s="96">
        <f>Juli!BM49</f>
        <v>17</v>
      </c>
      <c r="BH49" s="96">
        <f t="shared" si="525"/>
        <v>17</v>
      </c>
      <c r="BI49" s="128">
        <v>0</v>
      </c>
      <c r="BJ49" s="128">
        <v>3</v>
      </c>
      <c r="BK49" s="96">
        <f t="shared" si="526"/>
        <v>3</v>
      </c>
      <c r="BL49" s="96">
        <f t="shared" ref="BL49:BM49" si="582">SUM(BF49+BI49)</f>
        <v>0</v>
      </c>
      <c r="BM49" s="96">
        <f t="shared" si="582"/>
        <v>20</v>
      </c>
      <c r="BN49" s="97">
        <f t="shared" si="528"/>
        <v>20</v>
      </c>
      <c r="BO49" s="151">
        <f>Juli!BU49</f>
        <v>0</v>
      </c>
      <c r="BP49" s="151">
        <f>Juli!BV49</f>
        <v>39</v>
      </c>
      <c r="BQ49" s="96">
        <f t="shared" si="529"/>
        <v>39</v>
      </c>
      <c r="BR49" s="96"/>
      <c r="BS49" s="96"/>
      <c r="BT49" s="96">
        <f t="shared" si="530"/>
        <v>0</v>
      </c>
      <c r="BU49" s="96">
        <f t="shared" ref="BU49:BV49" si="583">SUM(BO49+BR49)</f>
        <v>0</v>
      </c>
      <c r="BV49" s="96">
        <f t="shared" si="583"/>
        <v>39</v>
      </c>
      <c r="BW49" s="97">
        <f t="shared" si="532"/>
        <v>39</v>
      </c>
      <c r="BX49" s="95">
        <f>Juli!CD49</f>
        <v>0</v>
      </c>
      <c r="BY49" s="96">
        <f>Juli!CE49</f>
        <v>10</v>
      </c>
      <c r="BZ49" s="96">
        <f t="shared" si="533"/>
        <v>10</v>
      </c>
      <c r="CA49" s="96"/>
      <c r="CB49" s="128">
        <v>2</v>
      </c>
      <c r="CC49" s="96">
        <f t="shared" si="534"/>
        <v>2</v>
      </c>
      <c r="CD49" s="96">
        <f t="shared" ref="CD49:CE49" si="584">SUM(BX49+CA49)</f>
        <v>0</v>
      </c>
      <c r="CE49" s="96">
        <f t="shared" si="584"/>
        <v>12</v>
      </c>
      <c r="CF49" s="97">
        <f t="shared" si="536"/>
        <v>12</v>
      </c>
      <c r="CG49" s="151">
        <f>Juli!CM49</f>
        <v>0</v>
      </c>
      <c r="CH49" s="151">
        <f>Juli!CN49</f>
        <v>68</v>
      </c>
      <c r="CI49" s="96">
        <f t="shared" si="537"/>
        <v>68</v>
      </c>
      <c r="CJ49" s="96"/>
      <c r="CK49" s="128">
        <v>4</v>
      </c>
      <c r="CL49" s="96">
        <f t="shared" si="538"/>
        <v>4</v>
      </c>
      <c r="CM49" s="96">
        <f t="shared" ref="CM49:CN49" si="585">SUM(CG49+CJ49)</f>
        <v>0</v>
      </c>
      <c r="CN49" s="96">
        <f t="shared" si="585"/>
        <v>72</v>
      </c>
      <c r="CO49" s="97">
        <f t="shared" si="540"/>
        <v>72</v>
      </c>
      <c r="CP49" s="31"/>
      <c r="CQ49" s="32">
        <f ca="1">IFERROR(__xludf.DUMMYFUNCTION("""COMPUTED_VALUE"""),87)</f>
        <v>87</v>
      </c>
      <c r="CR49" s="32">
        <f ca="1">IFERROR(__xludf.DUMMYFUNCTION("""COMPUTED_VALUE"""),87)</f>
        <v>87</v>
      </c>
      <c r="CS49" s="33"/>
      <c r="CT49" s="33">
        <f ca="1">IFERROR(__xludf.DUMMYFUNCTION("""COMPUTED_VALUE"""),11)</f>
        <v>11</v>
      </c>
      <c r="CU49" s="33">
        <f ca="1">IFERROR(__xludf.DUMMYFUNCTION("""COMPUTED_VALUE"""),11)</f>
        <v>11</v>
      </c>
      <c r="CV49" s="32"/>
      <c r="CW49" s="32">
        <f ca="1">IFERROR(__xludf.DUMMYFUNCTION("""COMPUTED_VALUE"""),98)</f>
        <v>98</v>
      </c>
      <c r="CX49" s="34">
        <f ca="1">IFERROR(__xludf.DUMMYFUNCTION("""COMPUTED_VALUE"""),98)</f>
        <v>98</v>
      </c>
      <c r="CY49" s="151">
        <f>Juli!DE49</f>
        <v>0</v>
      </c>
      <c r="CZ49" s="151">
        <f>Juli!DF49</f>
        <v>39</v>
      </c>
      <c r="DA49" s="96">
        <f t="shared" si="541"/>
        <v>39</v>
      </c>
      <c r="DB49" s="128">
        <v>0</v>
      </c>
      <c r="DC49" s="128">
        <v>7</v>
      </c>
      <c r="DD49" s="96">
        <f t="shared" si="542"/>
        <v>7</v>
      </c>
      <c r="DE49" s="96">
        <f t="shared" ref="DE49:DF49" si="586">SUM(CY49+DB49)</f>
        <v>0</v>
      </c>
      <c r="DF49" s="96">
        <f t="shared" si="586"/>
        <v>46</v>
      </c>
      <c r="DG49" s="97">
        <f t="shared" si="544"/>
        <v>46</v>
      </c>
      <c r="DH49" s="95">
        <f>Juli!DN49</f>
        <v>0</v>
      </c>
      <c r="DI49" s="96">
        <f>Juli!DO49</f>
        <v>54</v>
      </c>
      <c r="DJ49" s="96">
        <f t="shared" si="545"/>
        <v>54</v>
      </c>
      <c r="DK49" s="96"/>
      <c r="DL49" s="169">
        <v>12</v>
      </c>
      <c r="DM49" s="96">
        <f t="shared" si="546"/>
        <v>12</v>
      </c>
      <c r="DN49" s="96">
        <f t="shared" ref="DN49:DO49" si="587">SUM(DH49+DK49)</f>
        <v>0</v>
      </c>
      <c r="DO49" s="96">
        <f t="shared" si="587"/>
        <v>66</v>
      </c>
      <c r="DP49" s="97">
        <f t="shared" si="548"/>
        <v>66</v>
      </c>
      <c r="DQ49" s="151">
        <f>Juli!DW49</f>
        <v>0</v>
      </c>
      <c r="DR49" s="151">
        <f>Juli!DX49</f>
        <v>28</v>
      </c>
      <c r="DS49" s="96">
        <f t="shared" si="549"/>
        <v>28</v>
      </c>
      <c r="DT49" s="92"/>
      <c r="DU49" s="59">
        <v>3</v>
      </c>
      <c r="DV49" s="96">
        <f t="shared" si="550"/>
        <v>3</v>
      </c>
      <c r="DW49" s="96">
        <f t="shared" ref="DW49:DX49" si="588">SUM(DQ49+DT49)</f>
        <v>0</v>
      </c>
      <c r="DX49" s="96">
        <f t="shared" si="588"/>
        <v>31</v>
      </c>
      <c r="DY49" s="97">
        <f t="shared" si="552"/>
        <v>31</v>
      </c>
      <c r="DZ49" s="95">
        <f>Juli!EF49</f>
        <v>0</v>
      </c>
      <c r="EA49" s="96">
        <f>Juli!EG49</f>
        <v>157</v>
      </c>
      <c r="EB49" s="96">
        <f t="shared" si="553"/>
        <v>157</v>
      </c>
      <c r="EC49" s="96"/>
      <c r="ED49" s="128">
        <v>12</v>
      </c>
      <c r="EE49" s="96">
        <f t="shared" si="554"/>
        <v>12</v>
      </c>
      <c r="EF49" s="96">
        <f t="shared" ref="EF49:EG49" si="589">SUM(DZ49+EC49)</f>
        <v>0</v>
      </c>
      <c r="EG49" s="96">
        <f t="shared" si="589"/>
        <v>169</v>
      </c>
      <c r="EH49" s="97">
        <f t="shared" si="556"/>
        <v>169</v>
      </c>
      <c r="EI49" s="150">
        <f>Juli!EO49</f>
        <v>0</v>
      </c>
      <c r="EJ49" s="150">
        <f>Juli!EP49</f>
        <v>49</v>
      </c>
      <c r="EK49" s="96">
        <f t="shared" si="557"/>
        <v>49</v>
      </c>
      <c r="EL49" s="96"/>
      <c r="EM49" s="128">
        <v>5</v>
      </c>
      <c r="EN49" s="96">
        <f t="shared" si="558"/>
        <v>5</v>
      </c>
      <c r="EO49" s="96">
        <f t="shared" ref="EO49:EP49" si="590">SUM(EI49+EL49)</f>
        <v>0</v>
      </c>
      <c r="EP49" s="96">
        <f t="shared" si="590"/>
        <v>54</v>
      </c>
      <c r="EQ49" s="97">
        <f t="shared" si="560"/>
        <v>54</v>
      </c>
      <c r="ER49" s="151"/>
      <c r="ES49" s="96"/>
      <c r="ET49" s="96"/>
      <c r="EU49" s="96"/>
      <c r="EV49" s="96"/>
      <c r="EW49" s="96"/>
      <c r="EX49" s="96"/>
      <c r="EY49" s="96"/>
      <c r="EZ49" s="152"/>
    </row>
    <row r="50" spans="1:156" ht="14">
      <c r="A50" s="58"/>
      <c r="B50" s="59">
        <v>4</v>
      </c>
      <c r="C50" s="57" t="s">
        <v>53</v>
      </c>
      <c r="D50" s="150">
        <f>Juli!J50</f>
        <v>0</v>
      </c>
      <c r="E50" s="128">
        <f>Juli!K50</f>
        <v>0</v>
      </c>
      <c r="F50" s="96"/>
      <c r="G50" s="96"/>
      <c r="H50" s="96"/>
      <c r="I50" s="96"/>
      <c r="J50" s="96"/>
      <c r="K50" s="96"/>
      <c r="L50" s="97"/>
      <c r="M50" s="151"/>
      <c r="N50" s="96"/>
      <c r="O50" s="96"/>
      <c r="P50" s="96"/>
      <c r="Q50" s="96"/>
      <c r="R50" s="96"/>
      <c r="S50" s="96"/>
      <c r="T50" s="96"/>
      <c r="U50" s="97"/>
      <c r="V50" s="151">
        <f>Juli!AB50</f>
        <v>0</v>
      </c>
      <c r="W50" s="151">
        <f>Juli!AC50</f>
        <v>0</v>
      </c>
      <c r="X50" s="96"/>
      <c r="Y50" s="96"/>
      <c r="Z50" s="96"/>
      <c r="AA50" s="96"/>
      <c r="AB50" s="96"/>
      <c r="AC50" s="96"/>
      <c r="AD50" s="97"/>
      <c r="AE50" s="151">
        <f>Juli!AK50</f>
        <v>0</v>
      </c>
      <c r="AF50" s="151">
        <f>Juli!AL50</f>
        <v>0</v>
      </c>
      <c r="AG50" s="96"/>
      <c r="AH50" s="96"/>
      <c r="AI50" s="96"/>
      <c r="AJ50" s="96"/>
      <c r="AK50" s="96"/>
      <c r="AL50" s="96"/>
      <c r="AM50" s="152"/>
      <c r="AN50" s="95">
        <f>Juli!AT50</f>
        <v>0</v>
      </c>
      <c r="AO50" s="96">
        <f>Juli!AU50</f>
        <v>0</v>
      </c>
      <c r="AP50" s="96"/>
      <c r="AQ50" s="96"/>
      <c r="AR50" s="96"/>
      <c r="AS50" s="96"/>
      <c r="AT50" s="96"/>
      <c r="AU50" s="96"/>
      <c r="AV50" s="97"/>
      <c r="AW50" s="151">
        <f>Juli!BC50</f>
        <v>0</v>
      </c>
      <c r="AX50" s="151">
        <f>Juli!BD50</f>
        <v>0</v>
      </c>
      <c r="AY50" s="96"/>
      <c r="AZ50" s="96"/>
      <c r="BA50" s="96"/>
      <c r="BB50" s="96"/>
      <c r="BC50" s="96"/>
      <c r="BD50" s="96"/>
      <c r="BE50" s="152"/>
      <c r="BF50" s="95">
        <f>Juli!BL50</f>
        <v>0</v>
      </c>
      <c r="BG50" s="96">
        <f>Juli!BM50</f>
        <v>0</v>
      </c>
      <c r="BH50" s="96"/>
      <c r="BI50" s="96"/>
      <c r="BJ50" s="96"/>
      <c r="BK50" s="96"/>
      <c r="BL50" s="96"/>
      <c r="BM50" s="96"/>
      <c r="BN50" s="97"/>
      <c r="BO50" s="151">
        <f>Juli!BU50</f>
        <v>0</v>
      </c>
      <c r="BP50" s="151">
        <f>Juli!BV50</f>
        <v>0</v>
      </c>
      <c r="BQ50" s="96"/>
      <c r="BR50" s="96"/>
      <c r="BS50" s="96"/>
      <c r="BT50" s="96"/>
      <c r="BU50" s="96"/>
      <c r="BV50" s="96"/>
      <c r="BW50" s="152"/>
      <c r="BX50" s="95">
        <f>Juli!CD50</f>
        <v>0</v>
      </c>
      <c r="BY50" s="96">
        <f>Juli!CE50</f>
        <v>0</v>
      </c>
      <c r="BZ50" s="96"/>
      <c r="CA50" s="96"/>
      <c r="CB50" s="96"/>
      <c r="CC50" s="96"/>
      <c r="CD50" s="96"/>
      <c r="CE50" s="96"/>
      <c r="CF50" s="97"/>
      <c r="CG50" s="151">
        <f>Juli!CM50</f>
        <v>0</v>
      </c>
      <c r="CH50" s="151">
        <f>Juli!CN50</f>
        <v>0</v>
      </c>
      <c r="CI50" s="96"/>
      <c r="CJ50" s="96"/>
      <c r="CK50" s="96"/>
      <c r="CL50" s="96"/>
      <c r="CM50" s="96"/>
      <c r="CN50" s="96"/>
      <c r="CO50" s="152"/>
      <c r="CP50" s="31"/>
      <c r="CQ50" s="32"/>
      <c r="CR50" s="32"/>
      <c r="CS50" s="33"/>
      <c r="CT50" s="33"/>
      <c r="CU50" s="33"/>
      <c r="CV50" s="32"/>
      <c r="CW50" s="32"/>
      <c r="CX50" s="34"/>
      <c r="CY50" s="151">
        <f>Juli!DE50</f>
        <v>0</v>
      </c>
      <c r="CZ50" s="151">
        <f>Juli!DF50</f>
        <v>0</v>
      </c>
      <c r="DA50" s="96"/>
      <c r="DB50" s="96"/>
      <c r="DC50" s="96"/>
      <c r="DD50" s="96"/>
      <c r="DE50" s="96"/>
      <c r="DF50" s="96"/>
      <c r="DG50" s="152"/>
      <c r="DH50" s="95">
        <f>Juli!DN50</f>
        <v>0</v>
      </c>
      <c r="DI50" s="96">
        <f>Juli!DO50</f>
        <v>0</v>
      </c>
      <c r="DJ50" s="96"/>
      <c r="DK50" s="96"/>
      <c r="DL50" s="96"/>
      <c r="DM50" s="96"/>
      <c r="DN50" s="96"/>
      <c r="DO50" s="96"/>
      <c r="DP50" s="97"/>
      <c r="DQ50" s="151">
        <f>Juli!DW50</f>
        <v>0</v>
      </c>
      <c r="DR50" s="151">
        <f>Juli!DX50</f>
        <v>0</v>
      </c>
      <c r="DS50" s="96"/>
      <c r="DT50" s="96"/>
      <c r="DU50" s="96"/>
      <c r="DV50" s="96"/>
      <c r="DW50" s="96"/>
      <c r="DX50" s="96"/>
      <c r="DY50" s="152"/>
      <c r="DZ50" s="95">
        <f>Juli!EF50</f>
        <v>0</v>
      </c>
      <c r="EA50" s="96">
        <f>Juli!EG50</f>
        <v>0</v>
      </c>
      <c r="EB50" s="96"/>
      <c r="EC50" s="96"/>
      <c r="ED50" s="96"/>
      <c r="EE50" s="96"/>
      <c r="EF50" s="96"/>
      <c r="EG50" s="96"/>
      <c r="EH50" s="152"/>
      <c r="EI50" s="150">
        <f>Juli!EO50</f>
        <v>0</v>
      </c>
      <c r="EJ50" s="150">
        <f>Juli!EP50</f>
        <v>0</v>
      </c>
      <c r="EK50" s="96"/>
      <c r="EL50" s="96"/>
      <c r="EM50" s="96"/>
      <c r="EN50" s="96"/>
      <c r="EO50" s="96"/>
      <c r="EP50" s="96"/>
      <c r="EQ50" s="97"/>
      <c r="ER50" s="151"/>
      <c r="ES50" s="96"/>
      <c r="ET50" s="96"/>
      <c r="EU50" s="96"/>
      <c r="EV50" s="96"/>
      <c r="EW50" s="96"/>
      <c r="EX50" s="96"/>
      <c r="EY50" s="96"/>
      <c r="EZ50" s="152"/>
    </row>
    <row r="51" spans="1:156" ht="12.5">
      <c r="A51" s="277"/>
      <c r="B51" s="278"/>
      <c r="C51" s="247"/>
      <c r="D51" s="157">
        <f>Juli!J51</f>
        <v>0</v>
      </c>
      <c r="E51" s="158">
        <f>Juli!K51</f>
        <v>0</v>
      </c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60">
        <f>Juli!AB51</f>
        <v>0</v>
      </c>
      <c r="W51" s="160">
        <f>Juli!AC51</f>
        <v>0</v>
      </c>
      <c r="X51" s="159"/>
      <c r="Y51" s="159"/>
      <c r="Z51" s="159"/>
      <c r="AA51" s="159"/>
      <c r="AB51" s="159"/>
      <c r="AC51" s="159"/>
      <c r="AD51" s="159"/>
      <c r="AE51" s="160">
        <f>Juli!AK51</f>
        <v>0</v>
      </c>
      <c r="AF51" s="160">
        <f>Juli!AL51</f>
        <v>0</v>
      </c>
      <c r="AG51" s="159"/>
      <c r="AH51" s="159"/>
      <c r="AI51" s="159"/>
      <c r="AJ51" s="159"/>
      <c r="AK51" s="159"/>
      <c r="AL51" s="159"/>
      <c r="AM51" s="159"/>
      <c r="AN51" s="161">
        <f>Juli!AT51</f>
        <v>0</v>
      </c>
      <c r="AO51" s="162">
        <f>Juli!AU51</f>
        <v>0</v>
      </c>
      <c r="AP51" s="159"/>
      <c r="AQ51" s="159"/>
      <c r="AR51" s="159"/>
      <c r="AS51" s="159"/>
      <c r="AT51" s="159"/>
      <c r="AU51" s="159"/>
      <c r="AV51" s="159"/>
      <c r="AW51" s="160">
        <f>Juli!BC51</f>
        <v>0</v>
      </c>
      <c r="AX51" s="160">
        <f>Juli!BD51</f>
        <v>0</v>
      </c>
      <c r="AY51" s="159"/>
      <c r="AZ51" s="159"/>
      <c r="BA51" s="159"/>
      <c r="BB51" s="159"/>
      <c r="BC51" s="159"/>
      <c r="BD51" s="159"/>
      <c r="BE51" s="159"/>
      <c r="BF51" s="161">
        <f>Juli!BL51</f>
        <v>0</v>
      </c>
      <c r="BG51" s="162">
        <f>Juli!BM51</f>
        <v>0</v>
      </c>
      <c r="BH51" s="159"/>
      <c r="BI51" s="159"/>
      <c r="BJ51" s="159"/>
      <c r="BK51" s="159"/>
      <c r="BL51" s="159"/>
      <c r="BM51" s="159"/>
      <c r="BN51" s="159"/>
      <c r="BO51" s="160">
        <f>Juli!BU51</f>
        <v>0</v>
      </c>
      <c r="BP51" s="160">
        <f>Juli!BV51</f>
        <v>0</v>
      </c>
      <c r="BQ51" s="159"/>
      <c r="BR51" s="159"/>
      <c r="BS51" s="159"/>
      <c r="BT51" s="159"/>
      <c r="BU51" s="159"/>
      <c r="BV51" s="159"/>
      <c r="BW51" s="159"/>
      <c r="BX51" s="161">
        <f>Juli!CD51</f>
        <v>0</v>
      </c>
      <c r="BY51" s="162">
        <f>Juli!CE51</f>
        <v>0</v>
      </c>
      <c r="BZ51" s="159"/>
      <c r="CA51" s="159"/>
      <c r="CB51" s="159"/>
      <c r="CC51" s="159"/>
      <c r="CD51" s="159"/>
      <c r="CE51" s="159"/>
      <c r="CF51" s="159"/>
      <c r="CG51" s="160">
        <f>Juli!CM51</f>
        <v>0</v>
      </c>
      <c r="CH51" s="160">
        <f>Juli!CN51</f>
        <v>0</v>
      </c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60">
        <f>Juli!DE51</f>
        <v>0</v>
      </c>
      <c r="CZ51" s="160">
        <f>Juli!DF51</f>
        <v>0</v>
      </c>
      <c r="DA51" s="159"/>
      <c r="DB51" s="159"/>
      <c r="DC51" s="159"/>
      <c r="DD51" s="159"/>
      <c r="DE51" s="159"/>
      <c r="DF51" s="159"/>
      <c r="DG51" s="159"/>
      <c r="DH51" s="161">
        <f>Juli!DN51</f>
        <v>0</v>
      </c>
      <c r="DI51" s="162">
        <f>Juli!DO51</f>
        <v>0</v>
      </c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61">
        <f>Juli!EF51</f>
        <v>0</v>
      </c>
      <c r="EA51" s="162">
        <f>Juli!EG51</f>
        <v>0</v>
      </c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60"/>
    </row>
    <row r="52" spans="1:156" ht="14">
      <c r="A52" s="276" t="s">
        <v>70</v>
      </c>
      <c r="B52" s="256"/>
      <c r="C52" s="52" t="s">
        <v>71</v>
      </c>
      <c r="D52" s="150">
        <f>Juli!J52</f>
        <v>0</v>
      </c>
      <c r="E52" s="128">
        <f>Juli!K52</f>
        <v>0</v>
      </c>
      <c r="F52" s="96"/>
      <c r="G52" s="96"/>
      <c r="H52" s="96"/>
      <c r="I52" s="96"/>
      <c r="J52" s="96"/>
      <c r="K52" s="96"/>
      <c r="L52" s="97"/>
      <c r="M52" s="151"/>
      <c r="N52" s="96"/>
      <c r="O52" s="96"/>
      <c r="P52" s="96"/>
      <c r="Q52" s="96"/>
      <c r="R52" s="96"/>
      <c r="S52" s="96"/>
      <c r="T52" s="96"/>
      <c r="U52" s="97"/>
      <c r="V52" s="151">
        <f>Juli!AB52</f>
        <v>0</v>
      </c>
      <c r="W52" s="151">
        <f>Juli!AC52</f>
        <v>0</v>
      </c>
      <c r="X52" s="96"/>
      <c r="Y52" s="96"/>
      <c r="Z52" s="96"/>
      <c r="AA52" s="96"/>
      <c r="AB52" s="96"/>
      <c r="AC52" s="96"/>
      <c r="AD52" s="97"/>
      <c r="AE52" s="151">
        <f>Juli!AK52</f>
        <v>0</v>
      </c>
      <c r="AF52" s="151">
        <f>Juli!AL52</f>
        <v>0</v>
      </c>
      <c r="AG52" s="96"/>
      <c r="AH52" s="96"/>
      <c r="AI52" s="96"/>
      <c r="AJ52" s="96"/>
      <c r="AK52" s="96"/>
      <c r="AL52" s="96"/>
      <c r="AM52" s="152"/>
      <c r="AN52" s="95">
        <f>Juli!AT52</f>
        <v>0</v>
      </c>
      <c r="AO52" s="96">
        <f>Juli!AU52</f>
        <v>0</v>
      </c>
      <c r="AP52" s="96"/>
      <c r="AQ52" s="96"/>
      <c r="AR52" s="96"/>
      <c r="AS52" s="96"/>
      <c r="AT52" s="96"/>
      <c r="AU52" s="96"/>
      <c r="AV52" s="97"/>
      <c r="AW52" s="151">
        <f>Juli!BC52</f>
        <v>0</v>
      </c>
      <c r="AX52" s="151">
        <f>Juli!BD52</f>
        <v>0</v>
      </c>
      <c r="AY52" s="96"/>
      <c r="AZ52" s="96"/>
      <c r="BA52" s="96"/>
      <c r="BB52" s="96"/>
      <c r="BC52" s="96"/>
      <c r="BD52" s="96"/>
      <c r="BE52" s="152"/>
      <c r="BF52" s="95">
        <f>Juli!BL52</f>
        <v>0</v>
      </c>
      <c r="BG52" s="96">
        <f>Juli!BM52</f>
        <v>0</v>
      </c>
      <c r="BH52" s="96"/>
      <c r="BI52" s="96"/>
      <c r="BJ52" s="96"/>
      <c r="BK52" s="96"/>
      <c r="BL52" s="96"/>
      <c r="BM52" s="96"/>
      <c r="BN52" s="97"/>
      <c r="BO52" s="151">
        <f>Juli!BU52</f>
        <v>0</v>
      </c>
      <c r="BP52" s="151">
        <f>Juli!BV52</f>
        <v>0</v>
      </c>
      <c r="BQ52" s="96"/>
      <c r="BR52" s="96"/>
      <c r="BS52" s="96"/>
      <c r="BT52" s="96"/>
      <c r="BU52" s="96"/>
      <c r="BV52" s="96"/>
      <c r="BW52" s="152"/>
      <c r="BX52" s="95">
        <f>Juli!CD52</f>
        <v>0</v>
      </c>
      <c r="BY52" s="96">
        <f>Juli!CE52</f>
        <v>0</v>
      </c>
      <c r="BZ52" s="96"/>
      <c r="CA52" s="96"/>
      <c r="CB52" s="96"/>
      <c r="CC52" s="96"/>
      <c r="CD52" s="96"/>
      <c r="CE52" s="96"/>
      <c r="CF52" s="97"/>
      <c r="CG52" s="151">
        <f>Juli!CM52</f>
        <v>0</v>
      </c>
      <c r="CH52" s="151">
        <f>Juli!CN52</f>
        <v>0</v>
      </c>
      <c r="CI52" s="96"/>
      <c r="CJ52" s="96"/>
      <c r="CK52" s="96"/>
      <c r="CL52" s="96"/>
      <c r="CM52" s="96"/>
      <c r="CN52" s="96"/>
      <c r="CO52" s="152"/>
      <c r="CP52" s="95"/>
      <c r="CQ52" s="96"/>
      <c r="CR52" s="106"/>
      <c r="CS52" s="106"/>
      <c r="CT52" s="106"/>
      <c r="CU52" s="106"/>
      <c r="CV52" s="106"/>
      <c r="CW52" s="106"/>
      <c r="CX52" s="107"/>
      <c r="CY52" s="151">
        <f>Juli!DE52</f>
        <v>0</v>
      </c>
      <c r="CZ52" s="151">
        <f>Juli!DF52</f>
        <v>0</v>
      </c>
      <c r="DA52" s="96"/>
      <c r="DB52" s="96"/>
      <c r="DC52" s="96"/>
      <c r="DD52" s="96"/>
      <c r="DE52" s="96"/>
      <c r="DF52" s="96"/>
      <c r="DG52" s="152"/>
      <c r="DH52" s="95">
        <f>Juli!DN52</f>
        <v>0</v>
      </c>
      <c r="DI52" s="96">
        <f>Juli!DO52</f>
        <v>0</v>
      </c>
      <c r="DJ52" s="96"/>
      <c r="DK52" s="96"/>
      <c r="DL52" s="96"/>
      <c r="DM52" s="96"/>
      <c r="DN52" s="96"/>
      <c r="DO52" s="96"/>
      <c r="DP52" s="97"/>
      <c r="DQ52" s="151">
        <f>Juli!DW52</f>
        <v>0</v>
      </c>
      <c r="DR52" s="151">
        <f>Juli!DX52</f>
        <v>0</v>
      </c>
      <c r="DS52" s="96"/>
      <c r="DT52" s="96"/>
      <c r="DU52" s="96"/>
      <c r="DV52" s="96"/>
      <c r="DW52" s="96"/>
      <c r="DX52" s="96"/>
      <c r="DY52" s="152"/>
      <c r="DZ52" s="95">
        <f>Juli!EF52</f>
        <v>0</v>
      </c>
      <c r="EA52" s="96">
        <f>Juli!EG52</f>
        <v>0</v>
      </c>
      <c r="EB52" s="96"/>
      <c r="EC52" s="96"/>
      <c r="ED52" s="96"/>
      <c r="EE52" s="96"/>
      <c r="EF52" s="96"/>
      <c r="EG52" s="96"/>
      <c r="EH52" s="152"/>
      <c r="EI52" s="150">
        <f>Juli!EO52</f>
        <v>0</v>
      </c>
      <c r="EJ52" s="150">
        <f>Juli!EP52</f>
        <v>0</v>
      </c>
      <c r="EK52" s="96"/>
      <c r="EL52" s="96"/>
      <c r="EM52" s="96"/>
      <c r="EN52" s="96"/>
      <c r="EO52" s="96"/>
      <c r="EP52" s="96"/>
      <c r="EQ52" s="97"/>
      <c r="ER52" s="151"/>
      <c r="ES52" s="96"/>
      <c r="ET52" s="96"/>
      <c r="EU52" s="96"/>
      <c r="EV52" s="96"/>
      <c r="EW52" s="96"/>
      <c r="EX52" s="96"/>
      <c r="EY52" s="96"/>
      <c r="EZ52" s="152"/>
    </row>
    <row r="53" spans="1:156" ht="14">
      <c r="A53" s="45" t="s">
        <v>70</v>
      </c>
      <c r="B53" s="46">
        <v>1</v>
      </c>
      <c r="C53" s="57" t="s">
        <v>72</v>
      </c>
      <c r="D53" s="150">
        <f>Juli!J53</f>
        <v>0</v>
      </c>
      <c r="E53" s="128">
        <f>Juli!K53</f>
        <v>0</v>
      </c>
      <c r="F53" s="96">
        <f>SUM(D53:E53)</f>
        <v>0</v>
      </c>
      <c r="G53" s="96"/>
      <c r="H53" s="96"/>
      <c r="I53" s="96">
        <f>SUM(G53:H53)</f>
        <v>0</v>
      </c>
      <c r="J53" s="96">
        <f t="shared" ref="J53:K53" si="591">SUM(D53+G53)</f>
        <v>0</v>
      </c>
      <c r="K53" s="96">
        <f t="shared" si="591"/>
        <v>0</v>
      </c>
      <c r="L53" s="97">
        <f>SUM(J53:K53)</f>
        <v>0</v>
      </c>
      <c r="M53" s="153">
        <v>0</v>
      </c>
      <c r="N53" s="128">
        <v>0</v>
      </c>
      <c r="O53" s="96">
        <f>SUM(M53:N53)</f>
        <v>0</v>
      </c>
      <c r="P53" s="128">
        <v>0</v>
      </c>
      <c r="Q53" s="128">
        <v>0</v>
      </c>
      <c r="R53" s="96">
        <f>SUM(P53:Q53)</f>
        <v>0</v>
      </c>
      <c r="S53" s="96">
        <f t="shared" ref="S53:T53" si="592">SUM(M53+P53)</f>
        <v>0</v>
      </c>
      <c r="T53" s="96">
        <f t="shared" si="592"/>
        <v>0</v>
      </c>
      <c r="U53" s="97">
        <f>SUM(S53:T53)</f>
        <v>0</v>
      </c>
      <c r="V53" s="151">
        <f>Juli!AB53</f>
        <v>0</v>
      </c>
      <c r="W53" s="151">
        <f>Juli!AC53</f>
        <v>0</v>
      </c>
      <c r="X53" s="96">
        <f>SUM(V53:W53)</f>
        <v>0</v>
      </c>
      <c r="Y53" s="96"/>
      <c r="Z53" s="96"/>
      <c r="AA53" s="96">
        <f>SUM(Y53:Z53)</f>
        <v>0</v>
      </c>
      <c r="AB53" s="96">
        <f t="shared" ref="AB53:AC53" si="593">SUM(V53+Y53)</f>
        <v>0</v>
      </c>
      <c r="AC53" s="96">
        <f t="shared" si="593"/>
        <v>0</v>
      </c>
      <c r="AD53" s="97">
        <f>SUM(AB53:AC53)</f>
        <v>0</v>
      </c>
      <c r="AE53" s="151">
        <f>Juli!AK53</f>
        <v>0</v>
      </c>
      <c r="AF53" s="151">
        <f>Juli!AL53</f>
        <v>1</v>
      </c>
      <c r="AG53" s="96">
        <f>SUM(AE53:AF53)</f>
        <v>1</v>
      </c>
      <c r="AH53" s="128">
        <v>0</v>
      </c>
      <c r="AI53" s="128">
        <v>0</v>
      </c>
      <c r="AJ53" s="96">
        <f>SUM(AH53:AI53)</f>
        <v>0</v>
      </c>
      <c r="AK53" s="96">
        <f t="shared" ref="AK53:AL53" si="594">SUM(AE53+AH53)</f>
        <v>0</v>
      </c>
      <c r="AL53" s="96">
        <f t="shared" si="594"/>
        <v>1</v>
      </c>
      <c r="AM53" s="97">
        <f>SUM(AK53:AL53)</f>
        <v>1</v>
      </c>
      <c r="AN53" s="95">
        <f>Juli!AT53</f>
        <v>0</v>
      </c>
      <c r="AO53" s="96">
        <f>Juli!AU53</f>
        <v>0</v>
      </c>
      <c r="AP53" s="96">
        <f>SUM(AN53:AO53)</f>
        <v>0</v>
      </c>
      <c r="AQ53" s="128">
        <v>0</v>
      </c>
      <c r="AR53" s="128">
        <v>0</v>
      </c>
      <c r="AS53" s="96">
        <f>SUM(AQ53:AR53)</f>
        <v>0</v>
      </c>
      <c r="AT53" s="96">
        <f t="shared" ref="AT53:AU53" si="595">SUM(AN53+AQ53)</f>
        <v>0</v>
      </c>
      <c r="AU53" s="96">
        <f t="shared" si="595"/>
        <v>0</v>
      </c>
      <c r="AV53" s="97">
        <f>SUM(AT53:AU53)</f>
        <v>0</v>
      </c>
      <c r="AW53" s="151">
        <f>Juli!BC53</f>
        <v>0</v>
      </c>
      <c r="AX53" s="151">
        <f>Juli!BD53</f>
        <v>0</v>
      </c>
      <c r="AY53" s="96">
        <f>SUM(AW53:AX53)</f>
        <v>0</v>
      </c>
      <c r="AZ53" s="128">
        <v>0</v>
      </c>
      <c r="BA53" s="128">
        <v>0</v>
      </c>
      <c r="BB53" s="96">
        <f>SUM(AZ53:BA53)</f>
        <v>0</v>
      </c>
      <c r="BC53" s="96">
        <f t="shared" ref="BC53:BD53" si="596">SUM(AW53+AZ53)</f>
        <v>0</v>
      </c>
      <c r="BD53" s="96">
        <f t="shared" si="596"/>
        <v>0</v>
      </c>
      <c r="BE53" s="97">
        <f>SUM(BC53:BD53)</f>
        <v>0</v>
      </c>
      <c r="BF53" s="95">
        <f>Juli!BL53</f>
        <v>0</v>
      </c>
      <c r="BG53" s="96">
        <f>Juli!BM53</f>
        <v>0</v>
      </c>
      <c r="BH53" s="96">
        <f>SUM(BF53:BG53)</f>
        <v>0</v>
      </c>
      <c r="BI53" s="128">
        <v>0</v>
      </c>
      <c r="BJ53" s="128">
        <v>0</v>
      </c>
      <c r="BK53" s="96">
        <f>SUM(BI53:BJ53)</f>
        <v>0</v>
      </c>
      <c r="BL53" s="96">
        <f t="shared" ref="BL53:BM53" si="597">SUM(BF53+BI53)</f>
        <v>0</v>
      </c>
      <c r="BM53" s="96">
        <f t="shared" si="597"/>
        <v>0</v>
      </c>
      <c r="BN53" s="97">
        <f>SUM(BL53:BM53)</f>
        <v>0</v>
      </c>
      <c r="BO53" s="151">
        <f>Juli!BU53</f>
        <v>0</v>
      </c>
      <c r="BP53" s="151">
        <f>Juli!BV53</f>
        <v>0</v>
      </c>
      <c r="BQ53" s="96">
        <f>SUM(BO53:BP53)</f>
        <v>0</v>
      </c>
      <c r="BR53" s="96"/>
      <c r="BS53" s="96"/>
      <c r="BT53" s="96">
        <f>SUM(BR53:BS53)</f>
        <v>0</v>
      </c>
      <c r="BU53" s="96">
        <f t="shared" ref="BU53:BV53" si="598">SUM(BO53+BR53)</f>
        <v>0</v>
      </c>
      <c r="BV53" s="96">
        <f t="shared" si="598"/>
        <v>0</v>
      </c>
      <c r="BW53" s="97">
        <f>SUM(BU53:BV53)</f>
        <v>0</v>
      </c>
      <c r="BX53" s="95">
        <f>Juli!CD53</f>
        <v>0</v>
      </c>
      <c r="BY53" s="96">
        <f>Juli!CE53</f>
        <v>0</v>
      </c>
      <c r="BZ53" s="96">
        <f>SUM(BX53:BY53)</f>
        <v>0</v>
      </c>
      <c r="CA53" s="96"/>
      <c r="CB53" s="96"/>
      <c r="CC53" s="96">
        <f>SUM(CA53:CB53)</f>
        <v>0</v>
      </c>
      <c r="CD53" s="96">
        <f t="shared" ref="CD53:CE53" si="599">SUM(BX53+CA53)</f>
        <v>0</v>
      </c>
      <c r="CE53" s="96">
        <f t="shared" si="599"/>
        <v>0</v>
      </c>
      <c r="CF53" s="97">
        <f>SUM(CD53:CE53)</f>
        <v>0</v>
      </c>
      <c r="CG53" s="151">
        <f>Juli!CM53</f>
        <v>0</v>
      </c>
      <c r="CH53" s="151">
        <f>Juli!CN53</f>
        <v>0</v>
      </c>
      <c r="CI53" s="96">
        <f>SUM(CG53:CH53)</f>
        <v>0</v>
      </c>
      <c r="CJ53" s="96"/>
      <c r="CK53" s="96"/>
      <c r="CL53" s="96">
        <f>SUM(CJ53:CK53)</f>
        <v>0</v>
      </c>
      <c r="CM53" s="96">
        <f t="shared" ref="CM53:CN53" si="600">SUM(CG53+CJ53)</f>
        <v>0</v>
      </c>
      <c r="CN53" s="96">
        <f t="shared" si="600"/>
        <v>0</v>
      </c>
      <c r="CO53" s="97">
        <f>SUM(CM53:CN53)</f>
        <v>0</v>
      </c>
      <c r="CP53" s="31">
        <f ca="1">IFERROR(__xludf.DUMMYFUNCTION("""COMPUTED_VALUE"""),0)</f>
        <v>0</v>
      </c>
      <c r="CQ53" s="32">
        <f ca="1">IFERROR(__xludf.DUMMYFUNCTION("""COMPUTED_VALUE"""),0)</f>
        <v>0</v>
      </c>
      <c r="CR53" s="32">
        <f ca="1">IFERROR(__xludf.DUMMYFUNCTION("""COMPUTED_VALUE"""),0)</f>
        <v>0</v>
      </c>
      <c r="CS53" s="33">
        <f ca="1">IFERROR(__xludf.DUMMYFUNCTION("""COMPUTED_VALUE"""),0)</f>
        <v>0</v>
      </c>
      <c r="CT53" s="33">
        <f ca="1">IFERROR(__xludf.DUMMYFUNCTION("""COMPUTED_VALUE"""),0)</f>
        <v>0</v>
      </c>
      <c r="CU53" s="33">
        <f ca="1">IFERROR(__xludf.DUMMYFUNCTION("""COMPUTED_VALUE"""),0)</f>
        <v>0</v>
      </c>
      <c r="CV53" s="32">
        <f ca="1">IFERROR(__xludf.DUMMYFUNCTION("""COMPUTED_VALUE"""),0)</f>
        <v>0</v>
      </c>
      <c r="CW53" s="32">
        <f ca="1">IFERROR(__xludf.DUMMYFUNCTION("""COMPUTED_VALUE"""),0)</f>
        <v>0</v>
      </c>
      <c r="CX53" s="34">
        <f ca="1">IFERROR(__xludf.DUMMYFUNCTION("""COMPUTED_VALUE"""),0)</f>
        <v>0</v>
      </c>
      <c r="CY53" s="151">
        <f>Juli!DE53</f>
        <v>0</v>
      </c>
      <c r="CZ53" s="151">
        <f>Juli!DF53</f>
        <v>0</v>
      </c>
      <c r="DA53" s="96">
        <f>SUM(CY53:CZ53)</f>
        <v>0</v>
      </c>
      <c r="DB53" s="128">
        <v>0</v>
      </c>
      <c r="DC53" s="128">
        <v>0</v>
      </c>
      <c r="DD53" s="96">
        <f>SUM(DB53:DC53)</f>
        <v>0</v>
      </c>
      <c r="DE53" s="96">
        <f t="shared" ref="DE53:DF53" si="601">SUM(CY53+DB53)</f>
        <v>0</v>
      </c>
      <c r="DF53" s="96">
        <f t="shared" si="601"/>
        <v>0</v>
      </c>
      <c r="DG53" s="97">
        <f>SUM(DE53:DF53)</f>
        <v>0</v>
      </c>
      <c r="DH53" s="95">
        <f>Juli!DN53</f>
        <v>0</v>
      </c>
      <c r="DI53" s="96">
        <f>Juli!DO53</f>
        <v>0</v>
      </c>
      <c r="DJ53" s="96">
        <f>SUM(DH53:DI53)</f>
        <v>0</v>
      </c>
      <c r="DK53" s="96"/>
      <c r="DL53" s="96"/>
      <c r="DM53" s="96">
        <f>SUM(DK53:DL53)</f>
        <v>0</v>
      </c>
      <c r="DN53" s="96">
        <f t="shared" ref="DN53:DO53" si="602">SUM(DH53+DK53)</f>
        <v>0</v>
      </c>
      <c r="DO53" s="96">
        <f t="shared" si="602"/>
        <v>0</v>
      </c>
      <c r="DP53" s="97">
        <f>SUM(DN53:DO53)</f>
        <v>0</v>
      </c>
      <c r="DQ53" s="151">
        <f>Juli!DW53</f>
        <v>5</v>
      </c>
      <c r="DR53" s="151">
        <f>Juli!DX53</f>
        <v>4</v>
      </c>
      <c r="DS53" s="96">
        <f>SUM(DQ53:DR53)</f>
        <v>9</v>
      </c>
      <c r="DT53" s="128">
        <v>0</v>
      </c>
      <c r="DU53" s="128">
        <v>1</v>
      </c>
      <c r="DV53" s="96">
        <f>SUM(DT53:DU53)</f>
        <v>1</v>
      </c>
      <c r="DW53" s="96">
        <f t="shared" ref="DW53:DX53" si="603">SUM(DQ53+DT53)</f>
        <v>5</v>
      </c>
      <c r="DX53" s="96">
        <f t="shared" si="603"/>
        <v>5</v>
      </c>
      <c r="DY53" s="97">
        <f>SUM(DW53:DX53)</f>
        <v>10</v>
      </c>
      <c r="DZ53" s="95">
        <f>Juli!EF53</f>
        <v>0</v>
      </c>
      <c r="EA53" s="96">
        <f>Juli!EG53</f>
        <v>0</v>
      </c>
      <c r="EB53" s="96">
        <f>SUM(DZ53:EA53)</f>
        <v>0</v>
      </c>
      <c r="EC53" s="96"/>
      <c r="ED53" s="96"/>
      <c r="EE53" s="96">
        <f>SUM(EC53:ED53)</f>
        <v>0</v>
      </c>
      <c r="EF53" s="96">
        <f t="shared" ref="EF53:EG53" si="604">SUM(DZ53+EC53)</f>
        <v>0</v>
      </c>
      <c r="EG53" s="96">
        <f t="shared" si="604"/>
        <v>0</v>
      </c>
      <c r="EH53" s="97">
        <f>SUM(EF53:EG53)</f>
        <v>0</v>
      </c>
      <c r="EI53" s="150">
        <f>Juli!EO53</f>
        <v>0</v>
      </c>
      <c r="EJ53" s="150">
        <f>Juli!EP53</f>
        <v>0</v>
      </c>
      <c r="EK53" s="96">
        <f>SUM(EI53:EJ53)</f>
        <v>0</v>
      </c>
      <c r="EL53" s="96"/>
      <c r="EM53" s="96"/>
      <c r="EN53" s="96">
        <f>SUM(EL53:EM53)</f>
        <v>0</v>
      </c>
      <c r="EO53" s="96">
        <f t="shared" ref="EO53:EP53" si="605">SUM(EI53+EL53)</f>
        <v>0</v>
      </c>
      <c r="EP53" s="96">
        <f t="shared" si="605"/>
        <v>0</v>
      </c>
      <c r="EQ53" s="97">
        <f>SUM(EO53:EP53)</f>
        <v>0</v>
      </c>
      <c r="ER53" s="151"/>
      <c r="ES53" s="96"/>
      <c r="ET53" s="96"/>
      <c r="EU53" s="96"/>
      <c r="EV53" s="96"/>
      <c r="EW53" s="96"/>
      <c r="EX53" s="96"/>
      <c r="EY53" s="96"/>
      <c r="EZ53" s="152"/>
    </row>
    <row r="54" spans="1:156" ht="14">
      <c r="A54" s="280"/>
      <c r="B54" s="278"/>
      <c r="C54" s="278"/>
      <c r="D54" s="150">
        <f>Juli!J54</f>
        <v>0</v>
      </c>
      <c r="E54" s="128">
        <f>Juli!K54</f>
        <v>0</v>
      </c>
      <c r="F54" s="96"/>
      <c r="G54" s="96"/>
      <c r="H54" s="96"/>
      <c r="I54" s="96"/>
      <c r="J54" s="96"/>
      <c r="K54" s="96"/>
      <c r="L54" s="97"/>
      <c r="M54" s="151"/>
      <c r="N54" s="96"/>
      <c r="O54" s="96"/>
      <c r="P54" s="96"/>
      <c r="Q54" s="96"/>
      <c r="R54" s="96"/>
      <c r="S54" s="96"/>
      <c r="T54" s="96"/>
      <c r="U54" s="97"/>
      <c r="V54" s="151">
        <f>Juli!AB54</f>
        <v>0</v>
      </c>
      <c r="W54" s="151">
        <f>Juli!AC54</f>
        <v>0</v>
      </c>
      <c r="X54" s="96"/>
      <c r="Y54" s="96"/>
      <c r="Z54" s="96"/>
      <c r="AA54" s="96"/>
      <c r="AB54" s="96"/>
      <c r="AC54" s="96"/>
      <c r="AD54" s="97"/>
      <c r="AE54" s="151">
        <f>Juli!AK54</f>
        <v>0</v>
      </c>
      <c r="AF54" s="151">
        <f>Juli!AL54</f>
        <v>0</v>
      </c>
      <c r="AG54" s="96"/>
      <c r="AH54" s="96"/>
      <c r="AI54" s="96"/>
      <c r="AJ54" s="96"/>
      <c r="AK54" s="96"/>
      <c r="AL54" s="96"/>
      <c r="AM54" s="152"/>
      <c r="AN54" s="95">
        <f>Juli!AT54</f>
        <v>0</v>
      </c>
      <c r="AO54" s="96">
        <f>Juli!AU54</f>
        <v>0</v>
      </c>
      <c r="AP54" s="96"/>
      <c r="AQ54" s="96"/>
      <c r="AR54" s="96"/>
      <c r="AS54" s="96"/>
      <c r="AT54" s="96"/>
      <c r="AU54" s="96"/>
      <c r="AV54" s="97"/>
      <c r="AW54" s="151">
        <f>Juli!BC54</f>
        <v>0</v>
      </c>
      <c r="AX54" s="151">
        <f>Juli!BD54</f>
        <v>0</v>
      </c>
      <c r="AY54" s="96"/>
      <c r="AZ54" s="96"/>
      <c r="BA54" s="96"/>
      <c r="BB54" s="96"/>
      <c r="BC54" s="96"/>
      <c r="BD54" s="96"/>
      <c r="BE54" s="152"/>
      <c r="BF54" s="95">
        <f>Juli!BL54</f>
        <v>0</v>
      </c>
      <c r="BG54" s="96">
        <f>Juli!BM54</f>
        <v>0</v>
      </c>
      <c r="BH54" s="96"/>
      <c r="BI54" s="96"/>
      <c r="BJ54" s="96"/>
      <c r="BK54" s="96"/>
      <c r="BL54" s="96"/>
      <c r="BM54" s="96"/>
      <c r="BN54" s="97"/>
      <c r="BO54" s="151">
        <f>Juli!BU54</f>
        <v>0</v>
      </c>
      <c r="BP54" s="151">
        <f>Juli!BV54</f>
        <v>0</v>
      </c>
      <c r="BQ54" s="96"/>
      <c r="BR54" s="96"/>
      <c r="BS54" s="96"/>
      <c r="BT54" s="96"/>
      <c r="BU54" s="96"/>
      <c r="BV54" s="96"/>
      <c r="BW54" s="152"/>
      <c r="BX54" s="95">
        <f>Juli!CD54</f>
        <v>0</v>
      </c>
      <c r="BY54" s="96">
        <f>Juli!CE54</f>
        <v>0</v>
      </c>
      <c r="BZ54" s="96"/>
      <c r="CA54" s="96"/>
      <c r="CB54" s="96"/>
      <c r="CC54" s="96"/>
      <c r="CD54" s="96"/>
      <c r="CE54" s="96"/>
      <c r="CF54" s="97"/>
      <c r="CG54" s="151">
        <f>Juli!CM54</f>
        <v>0</v>
      </c>
      <c r="CH54" s="151">
        <f>Juli!CN54</f>
        <v>0</v>
      </c>
      <c r="CI54" s="96"/>
      <c r="CJ54" s="96"/>
      <c r="CK54" s="96"/>
      <c r="CL54" s="96"/>
      <c r="CM54" s="96"/>
      <c r="CN54" s="96"/>
      <c r="CO54" s="152"/>
      <c r="CP54" s="31"/>
      <c r="CQ54" s="32"/>
      <c r="CR54" s="32"/>
      <c r="CS54" s="33"/>
      <c r="CT54" s="33"/>
      <c r="CU54" s="33"/>
      <c r="CV54" s="32"/>
      <c r="CW54" s="32"/>
      <c r="CX54" s="34"/>
      <c r="CY54" s="151">
        <f>Juli!DE54</f>
        <v>0</v>
      </c>
      <c r="CZ54" s="151">
        <f>Juli!DF54</f>
        <v>0</v>
      </c>
      <c r="DA54" s="96"/>
      <c r="DB54" s="128"/>
      <c r="DC54" s="96"/>
      <c r="DD54" s="96"/>
      <c r="DE54" s="96"/>
      <c r="DF54" s="96"/>
      <c r="DG54" s="152"/>
      <c r="DH54" s="95">
        <f>Juli!DN54</f>
        <v>0</v>
      </c>
      <c r="DI54" s="96">
        <f>Juli!DO54</f>
        <v>0</v>
      </c>
      <c r="DJ54" s="96"/>
      <c r="DK54" s="96"/>
      <c r="DL54" s="96"/>
      <c r="DM54" s="96"/>
      <c r="DN54" s="96"/>
      <c r="DO54" s="96"/>
      <c r="DP54" s="97"/>
      <c r="DQ54" s="151">
        <f>Juli!DW54</f>
        <v>0</v>
      </c>
      <c r="DR54" s="151">
        <f>Juli!DX54</f>
        <v>0</v>
      </c>
      <c r="DS54" s="96"/>
      <c r="DT54" s="96"/>
      <c r="DU54" s="96"/>
      <c r="DV54" s="96"/>
      <c r="DW54" s="96"/>
      <c r="DX54" s="96"/>
      <c r="DY54" s="152"/>
      <c r="DZ54" s="95">
        <f>Juli!EF54</f>
        <v>0</v>
      </c>
      <c r="EA54" s="96">
        <f>Juli!EG54</f>
        <v>0</v>
      </c>
      <c r="EB54" s="96"/>
      <c r="EC54" s="96"/>
      <c r="ED54" s="96"/>
      <c r="EE54" s="96"/>
      <c r="EF54" s="96"/>
      <c r="EG54" s="96"/>
      <c r="EH54" s="152"/>
      <c r="EI54" s="150">
        <f>Juli!EO54</f>
        <v>0</v>
      </c>
      <c r="EJ54" s="150">
        <f>Juli!EP54</f>
        <v>0</v>
      </c>
      <c r="EK54" s="96"/>
      <c r="EL54" s="96"/>
      <c r="EM54" s="96"/>
      <c r="EN54" s="96"/>
      <c r="EO54" s="96"/>
      <c r="EP54" s="96"/>
      <c r="EQ54" s="97"/>
      <c r="ER54" s="151"/>
      <c r="ES54" s="96"/>
      <c r="ET54" s="96"/>
      <c r="EU54" s="96"/>
      <c r="EV54" s="96"/>
      <c r="EW54" s="96"/>
      <c r="EX54" s="96"/>
      <c r="EY54" s="96"/>
      <c r="EZ54" s="152"/>
    </row>
    <row r="55" spans="1:156" ht="14">
      <c r="A55" s="58"/>
      <c r="B55" s="59">
        <v>1</v>
      </c>
      <c r="C55" s="57" t="s">
        <v>73</v>
      </c>
      <c r="D55" s="150">
        <f>Juli!J55</f>
        <v>0</v>
      </c>
      <c r="E55" s="128">
        <f>Juli!K55</f>
        <v>0</v>
      </c>
      <c r="F55" s="96">
        <f>SUM(D55:E55)</f>
        <v>0</v>
      </c>
      <c r="G55" s="96"/>
      <c r="H55" s="96"/>
      <c r="I55" s="96">
        <f>SUM(G55:H55)</f>
        <v>0</v>
      </c>
      <c r="J55" s="96">
        <f t="shared" ref="J55:K55" si="606">SUM(D55+G55)</f>
        <v>0</v>
      </c>
      <c r="K55" s="96">
        <f t="shared" si="606"/>
        <v>0</v>
      </c>
      <c r="L55" s="97">
        <f>SUM(J55:K55)</f>
        <v>0</v>
      </c>
      <c r="M55" s="153">
        <v>0</v>
      </c>
      <c r="N55" s="128">
        <v>0</v>
      </c>
      <c r="O55" s="96">
        <f>SUM(M55:N55)</f>
        <v>0</v>
      </c>
      <c r="P55" s="128">
        <v>0</v>
      </c>
      <c r="Q55" s="128">
        <v>0</v>
      </c>
      <c r="R55" s="96">
        <f>SUM(P55:Q55)</f>
        <v>0</v>
      </c>
      <c r="S55" s="96">
        <f t="shared" ref="S55:T55" si="607">SUM(M55+P55)</f>
        <v>0</v>
      </c>
      <c r="T55" s="96">
        <f t="shared" si="607"/>
        <v>0</v>
      </c>
      <c r="U55" s="97">
        <f>SUM(S55:T55)</f>
        <v>0</v>
      </c>
      <c r="V55" s="151">
        <f>Juli!AB55</f>
        <v>0</v>
      </c>
      <c r="W55" s="151">
        <f>Juli!AC55</f>
        <v>0</v>
      </c>
      <c r="X55" s="96">
        <f>SUM(V55:W55)</f>
        <v>0</v>
      </c>
      <c r="Y55" s="96"/>
      <c r="Z55" s="96"/>
      <c r="AA55" s="96">
        <f>SUM(Y55:Z55)</f>
        <v>0</v>
      </c>
      <c r="AB55" s="96">
        <f t="shared" ref="AB55:AC55" si="608">SUM(V55+Y55)</f>
        <v>0</v>
      </c>
      <c r="AC55" s="96">
        <f t="shared" si="608"/>
        <v>0</v>
      </c>
      <c r="AD55" s="97">
        <f>SUM(AB55:AC55)</f>
        <v>0</v>
      </c>
      <c r="AE55" s="151">
        <f>Juli!AK55</f>
        <v>0</v>
      </c>
      <c r="AF55" s="151">
        <f>Juli!AL55</f>
        <v>1</v>
      </c>
      <c r="AG55" s="96">
        <f>SUM(AE55:AF55)</f>
        <v>1</v>
      </c>
      <c r="AH55" s="128">
        <v>0</v>
      </c>
      <c r="AI55" s="128">
        <v>0</v>
      </c>
      <c r="AJ55" s="96">
        <f>SUM(AH55:AI55)</f>
        <v>0</v>
      </c>
      <c r="AK55" s="96">
        <f t="shared" ref="AK55:AL55" si="609">SUM(AE55+AH55)</f>
        <v>0</v>
      </c>
      <c r="AL55" s="96">
        <f t="shared" si="609"/>
        <v>1</v>
      </c>
      <c r="AM55" s="97">
        <f>SUM(AK55:AL55)</f>
        <v>1</v>
      </c>
      <c r="AN55" s="95">
        <f>Juli!AT55</f>
        <v>0</v>
      </c>
      <c r="AO55" s="96">
        <f>Juli!AU55</f>
        <v>0</v>
      </c>
      <c r="AP55" s="96">
        <f>SUM(AN55:AO55)</f>
        <v>0</v>
      </c>
      <c r="AQ55" s="128">
        <v>0</v>
      </c>
      <c r="AR55" s="128">
        <v>0</v>
      </c>
      <c r="AS55" s="96">
        <f>SUM(AQ55:AR55)</f>
        <v>0</v>
      </c>
      <c r="AT55" s="96">
        <f t="shared" ref="AT55:AU55" si="610">SUM(AN55+AQ55)</f>
        <v>0</v>
      </c>
      <c r="AU55" s="96">
        <f t="shared" si="610"/>
        <v>0</v>
      </c>
      <c r="AV55" s="97">
        <f>SUM(AT55:AU55)</f>
        <v>0</v>
      </c>
      <c r="AW55" s="151">
        <f>Juli!BC55</f>
        <v>0</v>
      </c>
      <c r="AX55" s="151">
        <f>Juli!BD55</f>
        <v>0</v>
      </c>
      <c r="AY55" s="96">
        <f>SUM(AW55:AX55)</f>
        <v>0</v>
      </c>
      <c r="AZ55" s="128">
        <v>0</v>
      </c>
      <c r="BA55" s="128">
        <v>0</v>
      </c>
      <c r="BB55" s="96">
        <f>SUM(AZ55:BA55)</f>
        <v>0</v>
      </c>
      <c r="BC55" s="96">
        <f t="shared" ref="BC55:BD55" si="611">SUM(AW55+AZ55)</f>
        <v>0</v>
      </c>
      <c r="BD55" s="96">
        <f t="shared" si="611"/>
        <v>0</v>
      </c>
      <c r="BE55" s="97">
        <f>SUM(BC55:BD55)</f>
        <v>0</v>
      </c>
      <c r="BF55" s="95">
        <f>Juli!BL55</f>
        <v>0</v>
      </c>
      <c r="BG55" s="96">
        <f>Juli!BM55</f>
        <v>0</v>
      </c>
      <c r="BH55" s="96">
        <f>SUM(BF55:BG55)</f>
        <v>0</v>
      </c>
      <c r="BI55" s="128">
        <v>0</v>
      </c>
      <c r="BJ55" s="128">
        <v>0</v>
      </c>
      <c r="BK55" s="96">
        <f>SUM(BI55:BJ55)</f>
        <v>0</v>
      </c>
      <c r="BL55" s="96">
        <f t="shared" ref="BL55:BM55" si="612">SUM(BF55+BI55)</f>
        <v>0</v>
      </c>
      <c r="BM55" s="96">
        <f t="shared" si="612"/>
        <v>0</v>
      </c>
      <c r="BN55" s="97">
        <f>SUM(BL55:BM55)</f>
        <v>0</v>
      </c>
      <c r="BO55" s="151">
        <f>Juli!BU55</f>
        <v>0</v>
      </c>
      <c r="BP55" s="151">
        <f>Juli!BV55</f>
        <v>0</v>
      </c>
      <c r="BQ55" s="96">
        <f>SUM(BO55:BP55)</f>
        <v>0</v>
      </c>
      <c r="BR55" s="96"/>
      <c r="BS55" s="96"/>
      <c r="BT55" s="96">
        <f>SUM(BR55:BS55)</f>
        <v>0</v>
      </c>
      <c r="BU55" s="96">
        <f t="shared" ref="BU55:BV55" si="613">SUM(BO55+BR55)</f>
        <v>0</v>
      </c>
      <c r="BV55" s="96">
        <f t="shared" si="613"/>
        <v>0</v>
      </c>
      <c r="BW55" s="97">
        <f>SUM(BU55:BV55)</f>
        <v>0</v>
      </c>
      <c r="BX55" s="95">
        <f>Juli!CD55</f>
        <v>0</v>
      </c>
      <c r="BY55" s="96">
        <f>Juli!CE55</f>
        <v>0</v>
      </c>
      <c r="BZ55" s="96">
        <f>SUM(BX55:BY55)</f>
        <v>0</v>
      </c>
      <c r="CA55" s="96"/>
      <c r="CB55" s="96"/>
      <c r="CC55" s="96">
        <f>SUM(CA55:CB55)</f>
        <v>0</v>
      </c>
      <c r="CD55" s="96">
        <f t="shared" ref="CD55:CE55" si="614">SUM(BX55+CA55)</f>
        <v>0</v>
      </c>
      <c r="CE55" s="96">
        <f t="shared" si="614"/>
        <v>0</v>
      </c>
      <c r="CF55" s="97">
        <f>SUM(CD55:CE55)</f>
        <v>0</v>
      </c>
      <c r="CG55" s="151">
        <f>Juli!CM55</f>
        <v>0</v>
      </c>
      <c r="CH55" s="151">
        <f>Juli!CN55</f>
        <v>0</v>
      </c>
      <c r="CI55" s="96">
        <f>SUM(CG55:CH55)</f>
        <v>0</v>
      </c>
      <c r="CJ55" s="96"/>
      <c r="CK55" s="96"/>
      <c r="CL55" s="96">
        <f>SUM(CJ55:CK55)</f>
        <v>0</v>
      </c>
      <c r="CM55" s="96">
        <f t="shared" ref="CM55:CN55" si="615">SUM(CG55+CJ55)</f>
        <v>0</v>
      </c>
      <c r="CN55" s="96">
        <f t="shared" si="615"/>
        <v>0</v>
      </c>
      <c r="CO55" s="97">
        <f>SUM(CM55:CN55)</f>
        <v>0</v>
      </c>
      <c r="CP55" s="31">
        <f ca="1">IFERROR(__xludf.DUMMYFUNCTION("""COMPUTED_VALUE"""),0)</f>
        <v>0</v>
      </c>
      <c r="CQ55" s="32">
        <f ca="1">IFERROR(__xludf.DUMMYFUNCTION("""COMPUTED_VALUE"""),0)</f>
        <v>0</v>
      </c>
      <c r="CR55" s="32">
        <f ca="1">IFERROR(__xludf.DUMMYFUNCTION("""COMPUTED_VALUE"""),0)</f>
        <v>0</v>
      </c>
      <c r="CS55" s="33">
        <f ca="1">IFERROR(__xludf.DUMMYFUNCTION("""COMPUTED_VALUE"""),0)</f>
        <v>0</v>
      </c>
      <c r="CT55" s="33">
        <f ca="1">IFERROR(__xludf.DUMMYFUNCTION("""COMPUTED_VALUE"""),0)</f>
        <v>0</v>
      </c>
      <c r="CU55" s="33">
        <f ca="1">IFERROR(__xludf.DUMMYFUNCTION("""COMPUTED_VALUE"""),0)</f>
        <v>0</v>
      </c>
      <c r="CV55" s="32">
        <f ca="1">IFERROR(__xludf.DUMMYFUNCTION("""COMPUTED_VALUE"""),0)</f>
        <v>0</v>
      </c>
      <c r="CW55" s="32">
        <f ca="1">IFERROR(__xludf.DUMMYFUNCTION("""COMPUTED_VALUE"""),0)</f>
        <v>0</v>
      </c>
      <c r="CX55" s="34">
        <f ca="1">IFERROR(__xludf.DUMMYFUNCTION("""COMPUTED_VALUE"""),0)</f>
        <v>0</v>
      </c>
      <c r="CY55" s="151">
        <f>Juli!DE55</f>
        <v>0</v>
      </c>
      <c r="CZ55" s="151">
        <f>Juli!DF55</f>
        <v>0</v>
      </c>
      <c r="DA55" s="96">
        <f>SUM(CY55:CZ55)</f>
        <v>0</v>
      </c>
      <c r="DB55" s="128">
        <v>0</v>
      </c>
      <c r="DC55" s="128">
        <v>0</v>
      </c>
      <c r="DD55" s="96">
        <f>SUM(DB55:DC55)</f>
        <v>0</v>
      </c>
      <c r="DE55" s="96">
        <f t="shared" ref="DE55:DF55" si="616">SUM(CY55+DB55)</f>
        <v>0</v>
      </c>
      <c r="DF55" s="96">
        <f t="shared" si="616"/>
        <v>0</v>
      </c>
      <c r="DG55" s="97">
        <f>SUM(DE55:DF55)</f>
        <v>0</v>
      </c>
      <c r="DH55" s="95">
        <f>Juli!DN55</f>
        <v>0</v>
      </c>
      <c r="DI55" s="96">
        <f>Juli!DO55</f>
        <v>0</v>
      </c>
      <c r="DJ55" s="96">
        <f>SUM(DH55:DI55)</f>
        <v>0</v>
      </c>
      <c r="DK55" s="154"/>
      <c r="DL55" s="155"/>
      <c r="DM55" s="96">
        <f>SUM(DK55:DL55)</f>
        <v>0</v>
      </c>
      <c r="DN55" s="96">
        <f t="shared" ref="DN55:DO55" si="617">SUM(DH55+DK55)</f>
        <v>0</v>
      </c>
      <c r="DO55" s="96">
        <f t="shared" si="617"/>
        <v>0</v>
      </c>
      <c r="DP55" s="97">
        <f>SUM(DN55:DO55)</f>
        <v>0</v>
      </c>
      <c r="DQ55" s="151">
        <f>Juli!DW55</f>
        <v>5</v>
      </c>
      <c r="DR55" s="151">
        <f>Juli!DX55</f>
        <v>4</v>
      </c>
      <c r="DS55" s="96">
        <f>SUM(DQ55:DR55)</f>
        <v>9</v>
      </c>
      <c r="DT55" s="128">
        <v>0</v>
      </c>
      <c r="DU55" s="128">
        <v>1</v>
      </c>
      <c r="DV55" s="96">
        <f>SUM(DT55:DU55)</f>
        <v>1</v>
      </c>
      <c r="DW55" s="96">
        <f t="shared" ref="DW55:DX55" si="618">SUM(DQ55+DT55)</f>
        <v>5</v>
      </c>
      <c r="DX55" s="96">
        <f t="shared" si="618"/>
        <v>5</v>
      </c>
      <c r="DY55" s="97">
        <f>SUM(DW55:DX55)</f>
        <v>10</v>
      </c>
      <c r="DZ55" s="95">
        <f>Juli!EF55</f>
        <v>0</v>
      </c>
      <c r="EA55" s="96">
        <f>Juli!EG55</f>
        <v>0</v>
      </c>
      <c r="EB55" s="96">
        <f>SUM(DZ55:EA55)</f>
        <v>0</v>
      </c>
      <c r="EC55" s="96"/>
      <c r="ED55" s="96"/>
      <c r="EE55" s="96">
        <f>SUM(EC55:ED55)</f>
        <v>0</v>
      </c>
      <c r="EF55" s="96">
        <f t="shared" ref="EF55:EG55" si="619">SUM(DZ55+EC55)</f>
        <v>0</v>
      </c>
      <c r="EG55" s="96">
        <f t="shared" si="619"/>
        <v>0</v>
      </c>
      <c r="EH55" s="97">
        <f>SUM(EF55:EG55)</f>
        <v>0</v>
      </c>
      <c r="EI55" s="150">
        <f>Juli!EO55</f>
        <v>0</v>
      </c>
      <c r="EJ55" s="150">
        <f>Juli!EP55</f>
        <v>0</v>
      </c>
      <c r="EK55" s="96">
        <f>SUM(EI55:EJ55)</f>
        <v>0</v>
      </c>
      <c r="EL55" s="96"/>
      <c r="EM55" s="96"/>
      <c r="EN55" s="96">
        <f>SUM(EL55:EM55)</f>
        <v>0</v>
      </c>
      <c r="EO55" s="96">
        <f t="shared" ref="EO55:EP55" si="620">SUM(EI55+EL55)</f>
        <v>0</v>
      </c>
      <c r="EP55" s="96">
        <f t="shared" si="620"/>
        <v>0</v>
      </c>
      <c r="EQ55" s="97">
        <f>SUM(EO55:EP55)</f>
        <v>0</v>
      </c>
      <c r="ER55" s="151"/>
      <c r="ES55" s="96"/>
      <c r="ET55" s="96"/>
      <c r="EU55" s="96"/>
      <c r="EV55" s="96"/>
      <c r="EW55" s="96"/>
      <c r="EX55" s="96"/>
      <c r="EY55" s="96"/>
      <c r="EZ55" s="152"/>
    </row>
    <row r="56" spans="1:156" ht="14">
      <c r="A56" s="58"/>
      <c r="B56" s="59">
        <v>2</v>
      </c>
      <c r="C56" s="57" t="s">
        <v>53</v>
      </c>
      <c r="D56" s="150">
        <f>Juli!J56</f>
        <v>0</v>
      </c>
      <c r="E56" s="128">
        <f>Juli!K56</f>
        <v>0</v>
      </c>
      <c r="F56" s="96"/>
      <c r="G56" s="96"/>
      <c r="H56" s="96"/>
      <c r="I56" s="96"/>
      <c r="J56" s="96"/>
      <c r="K56" s="96"/>
      <c r="L56" s="97"/>
      <c r="M56" s="151"/>
      <c r="N56" s="96"/>
      <c r="O56" s="96"/>
      <c r="P56" s="96"/>
      <c r="Q56" s="96"/>
      <c r="R56" s="96"/>
      <c r="S56" s="96"/>
      <c r="T56" s="96"/>
      <c r="U56" s="97"/>
      <c r="V56" s="151">
        <f>Juli!AB56</f>
        <v>0</v>
      </c>
      <c r="W56" s="151">
        <f>Juli!AC56</f>
        <v>0</v>
      </c>
      <c r="X56" s="96"/>
      <c r="Y56" s="96"/>
      <c r="Z56" s="96"/>
      <c r="AA56" s="96"/>
      <c r="AB56" s="96"/>
      <c r="AC56" s="96"/>
      <c r="AD56" s="97"/>
      <c r="AE56" s="151">
        <f>Juli!AK56</f>
        <v>0</v>
      </c>
      <c r="AF56" s="151">
        <f>Juli!AL56</f>
        <v>0</v>
      </c>
      <c r="AG56" s="96"/>
      <c r="AH56" s="96"/>
      <c r="AI56" s="96"/>
      <c r="AJ56" s="96"/>
      <c r="AK56" s="96"/>
      <c r="AL56" s="96"/>
      <c r="AM56" s="152"/>
      <c r="AN56" s="95">
        <f>Juli!AT56</f>
        <v>0</v>
      </c>
      <c r="AO56" s="96">
        <f>Juli!AU56</f>
        <v>0</v>
      </c>
      <c r="AP56" s="96"/>
      <c r="AQ56" s="96"/>
      <c r="AR56" s="96"/>
      <c r="AS56" s="96"/>
      <c r="AT56" s="96"/>
      <c r="AU56" s="96"/>
      <c r="AV56" s="97"/>
      <c r="AW56" s="151">
        <f>Juli!BC56</f>
        <v>0</v>
      </c>
      <c r="AX56" s="151">
        <f>Juli!BD56</f>
        <v>0</v>
      </c>
      <c r="AY56" s="96"/>
      <c r="AZ56" s="96"/>
      <c r="BA56" s="96"/>
      <c r="BB56" s="96"/>
      <c r="BC56" s="96"/>
      <c r="BD56" s="96"/>
      <c r="BE56" s="152"/>
      <c r="BF56" s="95">
        <f>Juli!BL56</f>
        <v>0</v>
      </c>
      <c r="BG56" s="96">
        <f>Juli!BM56</f>
        <v>0</v>
      </c>
      <c r="BH56" s="96"/>
      <c r="BI56" s="96"/>
      <c r="BJ56" s="96"/>
      <c r="BK56" s="96"/>
      <c r="BL56" s="96"/>
      <c r="BM56" s="96"/>
      <c r="BN56" s="97"/>
      <c r="BO56" s="151">
        <f>Juli!BU56</f>
        <v>0</v>
      </c>
      <c r="BP56" s="151">
        <f>Juli!BV56</f>
        <v>0</v>
      </c>
      <c r="BQ56" s="96"/>
      <c r="BR56" s="96"/>
      <c r="BS56" s="96"/>
      <c r="BT56" s="96"/>
      <c r="BU56" s="96"/>
      <c r="BV56" s="96"/>
      <c r="BW56" s="152"/>
      <c r="BX56" s="95">
        <f>Juli!CD56</f>
        <v>0</v>
      </c>
      <c r="BY56" s="96">
        <f>Juli!CE56</f>
        <v>0</v>
      </c>
      <c r="BZ56" s="96"/>
      <c r="CA56" s="96"/>
      <c r="CB56" s="96"/>
      <c r="CC56" s="96"/>
      <c r="CD56" s="96"/>
      <c r="CE56" s="96"/>
      <c r="CF56" s="97"/>
      <c r="CG56" s="151">
        <f>Juli!CM56</f>
        <v>0</v>
      </c>
      <c r="CH56" s="151">
        <f>Juli!CN56</f>
        <v>0</v>
      </c>
      <c r="CI56" s="96"/>
      <c r="CJ56" s="96"/>
      <c r="CK56" s="96"/>
      <c r="CL56" s="96"/>
      <c r="CM56" s="96"/>
      <c r="CN56" s="96"/>
      <c r="CO56" s="152"/>
      <c r="CP56" s="31"/>
      <c r="CQ56" s="32"/>
      <c r="CR56" s="32"/>
      <c r="CS56" s="33"/>
      <c r="CT56" s="33"/>
      <c r="CU56" s="33"/>
      <c r="CV56" s="32"/>
      <c r="CW56" s="32"/>
      <c r="CX56" s="34"/>
      <c r="CY56" s="151">
        <f>Juli!DE56</f>
        <v>0</v>
      </c>
      <c r="CZ56" s="151">
        <f>Juli!DF56</f>
        <v>0</v>
      </c>
      <c r="DA56" s="96"/>
      <c r="DB56" s="96"/>
      <c r="DC56" s="96"/>
      <c r="DD56" s="96"/>
      <c r="DE56" s="96"/>
      <c r="DF56" s="96"/>
      <c r="DG56" s="152"/>
      <c r="DH56" s="95">
        <f>Juli!DN56</f>
        <v>0</v>
      </c>
      <c r="DI56" s="96">
        <f>Juli!DO56</f>
        <v>0</v>
      </c>
      <c r="DJ56" s="96"/>
      <c r="DK56" s="96"/>
      <c r="DL56" s="96"/>
      <c r="DM56" s="96"/>
      <c r="DN56" s="96"/>
      <c r="DO56" s="96"/>
      <c r="DP56" s="97"/>
      <c r="DQ56" s="151">
        <f>Juli!DW56</f>
        <v>0</v>
      </c>
      <c r="DR56" s="151">
        <f>Juli!DX56</f>
        <v>0</v>
      </c>
      <c r="DS56" s="96"/>
      <c r="DT56" s="96"/>
      <c r="DU56" s="96"/>
      <c r="DV56" s="96"/>
      <c r="DW56" s="96"/>
      <c r="DX56" s="96"/>
      <c r="DY56" s="152"/>
      <c r="DZ56" s="95">
        <f>Juli!EF56</f>
        <v>0</v>
      </c>
      <c r="EA56" s="96">
        <f>Juli!EG56</f>
        <v>0</v>
      </c>
      <c r="EB56" s="96"/>
      <c r="EC56" s="96"/>
      <c r="ED56" s="96"/>
      <c r="EE56" s="96"/>
      <c r="EF56" s="96"/>
      <c r="EG56" s="96"/>
      <c r="EH56" s="152"/>
      <c r="EI56" s="150">
        <f>Juli!EO56</f>
        <v>0</v>
      </c>
      <c r="EJ56" s="150">
        <f>Juli!EP56</f>
        <v>0</v>
      </c>
      <c r="EK56" s="96"/>
      <c r="EL56" s="96"/>
      <c r="EM56" s="96"/>
      <c r="EN56" s="96"/>
      <c r="EO56" s="96"/>
      <c r="EP56" s="96"/>
      <c r="EQ56" s="97"/>
      <c r="ER56" s="156"/>
      <c r="ES56" s="171"/>
      <c r="ET56" s="171"/>
      <c r="EU56" s="171"/>
      <c r="EV56" s="171"/>
      <c r="EW56" s="171"/>
      <c r="EX56" s="171"/>
      <c r="EY56" s="171"/>
      <c r="EZ56" s="172"/>
    </row>
    <row r="57" spans="1:156" ht="12.5">
      <c r="A57" s="277"/>
      <c r="B57" s="278"/>
      <c r="C57" s="247"/>
      <c r="D57" s="157">
        <f>Juli!J57</f>
        <v>0</v>
      </c>
      <c r="E57" s="158">
        <f>Juli!K57</f>
        <v>0</v>
      </c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60">
        <f>Juli!AB57</f>
        <v>0</v>
      </c>
      <c r="W57" s="160">
        <f>Juli!AC57</f>
        <v>0</v>
      </c>
      <c r="X57" s="159"/>
      <c r="Y57" s="159"/>
      <c r="Z57" s="159"/>
      <c r="AA57" s="159"/>
      <c r="AB57" s="159"/>
      <c r="AC57" s="159"/>
      <c r="AD57" s="159"/>
      <c r="AE57" s="160">
        <f>Juli!AK57</f>
        <v>0</v>
      </c>
      <c r="AF57" s="160">
        <f>Juli!AL57</f>
        <v>0</v>
      </c>
      <c r="AG57" s="159"/>
      <c r="AH57" s="159"/>
      <c r="AI57" s="159"/>
      <c r="AJ57" s="159"/>
      <c r="AK57" s="159"/>
      <c r="AL57" s="159"/>
      <c r="AM57" s="159"/>
      <c r="AN57" s="161">
        <f>Juli!AT57</f>
        <v>0</v>
      </c>
      <c r="AO57" s="162">
        <f>Juli!AU57</f>
        <v>0</v>
      </c>
      <c r="AP57" s="159"/>
      <c r="AQ57" s="159"/>
      <c r="AR57" s="159"/>
      <c r="AS57" s="159"/>
      <c r="AT57" s="159"/>
      <c r="AU57" s="159"/>
      <c r="AV57" s="159"/>
      <c r="AW57" s="160">
        <f>Juli!BC57</f>
        <v>0</v>
      </c>
      <c r="AX57" s="160">
        <f>Juli!BD57</f>
        <v>0</v>
      </c>
      <c r="AY57" s="159"/>
      <c r="AZ57" s="159"/>
      <c r="BA57" s="159"/>
      <c r="BB57" s="159"/>
      <c r="BC57" s="159"/>
      <c r="BD57" s="159"/>
      <c r="BE57" s="159"/>
      <c r="BF57" s="161">
        <f>Juli!BL57</f>
        <v>0</v>
      </c>
      <c r="BG57" s="162">
        <f>Juli!BM57</f>
        <v>0</v>
      </c>
      <c r="BH57" s="159"/>
      <c r="BI57" s="159"/>
      <c r="BJ57" s="159"/>
      <c r="BK57" s="159"/>
      <c r="BL57" s="159"/>
      <c r="BM57" s="159"/>
      <c r="BN57" s="159"/>
      <c r="BO57" s="160">
        <f>Juli!BU57</f>
        <v>0</v>
      </c>
      <c r="BP57" s="160">
        <f>Juli!BV57</f>
        <v>0</v>
      </c>
      <c r="BQ57" s="159"/>
      <c r="BR57" s="159"/>
      <c r="BS57" s="159"/>
      <c r="BT57" s="159"/>
      <c r="BU57" s="159"/>
      <c r="BV57" s="159"/>
      <c r="BW57" s="159"/>
      <c r="BX57" s="161">
        <f>Juli!CD57</f>
        <v>0</v>
      </c>
      <c r="BY57" s="162">
        <f>Juli!CE57</f>
        <v>0</v>
      </c>
      <c r="BZ57" s="159"/>
      <c r="CA57" s="159"/>
      <c r="CB57" s="159"/>
      <c r="CC57" s="159"/>
      <c r="CD57" s="159"/>
      <c r="CE57" s="159"/>
      <c r="CF57" s="159"/>
      <c r="CG57" s="160">
        <f>Juli!CM57</f>
        <v>0</v>
      </c>
      <c r="CH57" s="160">
        <f>Juli!CN57</f>
        <v>0</v>
      </c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60">
        <f>Juli!DE57</f>
        <v>0</v>
      </c>
      <c r="CZ57" s="160">
        <f>Juli!DF57</f>
        <v>0</v>
      </c>
      <c r="DA57" s="159"/>
      <c r="DB57" s="159"/>
      <c r="DC57" s="159"/>
      <c r="DD57" s="159"/>
      <c r="DE57" s="159"/>
      <c r="DF57" s="159"/>
      <c r="DG57" s="159"/>
      <c r="DH57" s="161">
        <f>Juli!DN57</f>
        <v>0</v>
      </c>
      <c r="DI57" s="162">
        <f>Juli!DO57</f>
        <v>0</v>
      </c>
      <c r="DJ57" s="159"/>
      <c r="DK57" s="159"/>
      <c r="DL57" s="159"/>
      <c r="DM57" s="159"/>
      <c r="DN57" s="159"/>
      <c r="DO57" s="159"/>
      <c r="DP57" s="159"/>
      <c r="DQ57" s="159"/>
      <c r="DR57" s="159"/>
      <c r="DS57" s="159"/>
      <c r="DT57" s="159"/>
      <c r="DU57" s="159"/>
      <c r="DV57" s="159"/>
      <c r="DW57" s="159"/>
      <c r="DX57" s="159"/>
      <c r="DY57" s="159"/>
      <c r="DZ57" s="161">
        <f>Juli!EF57</f>
        <v>0</v>
      </c>
      <c r="EA57" s="162">
        <f>Juli!EG57</f>
        <v>0</v>
      </c>
      <c r="EB57" s="159"/>
      <c r="EC57" s="159"/>
      <c r="ED57" s="159"/>
      <c r="EE57" s="159"/>
      <c r="EF57" s="159"/>
      <c r="EG57" s="159"/>
      <c r="EH57" s="159"/>
      <c r="EI57" s="159"/>
      <c r="EJ57" s="159"/>
      <c r="EK57" s="159"/>
      <c r="EL57" s="159"/>
      <c r="EM57" s="159"/>
      <c r="EN57" s="159"/>
      <c r="EO57" s="159"/>
      <c r="EP57" s="159"/>
      <c r="EQ57" s="159"/>
      <c r="ER57" s="159"/>
      <c r="ES57" s="159"/>
      <c r="ET57" s="159"/>
      <c r="EU57" s="159"/>
      <c r="EV57" s="159"/>
      <c r="EW57" s="159"/>
      <c r="EX57" s="159"/>
      <c r="EY57" s="159"/>
      <c r="EZ57" s="160"/>
    </row>
    <row r="58" spans="1:156" ht="14">
      <c r="A58" s="276" t="s">
        <v>74</v>
      </c>
      <c r="B58" s="256"/>
      <c r="C58" s="52" t="s">
        <v>75</v>
      </c>
      <c r="D58" s="150">
        <f>Juli!J58</f>
        <v>0</v>
      </c>
      <c r="E58" s="128">
        <f>Juli!K58</f>
        <v>0</v>
      </c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51">
        <f>Juli!AB58</f>
        <v>0</v>
      </c>
      <c r="W58" s="151">
        <f>Juli!AC58</f>
        <v>0</v>
      </c>
      <c r="X58" s="119"/>
      <c r="Y58" s="119"/>
      <c r="Z58" s="119"/>
      <c r="AA58" s="119"/>
      <c r="AB58" s="119"/>
      <c r="AC58" s="119"/>
      <c r="AD58" s="119"/>
      <c r="AE58" s="151">
        <f>Juli!AK58</f>
        <v>0</v>
      </c>
      <c r="AF58" s="151">
        <f>Juli!AL58</f>
        <v>0</v>
      </c>
      <c r="AG58" s="119"/>
      <c r="AH58" s="119"/>
      <c r="AI58" s="119"/>
      <c r="AJ58" s="119"/>
      <c r="AK58" s="119"/>
      <c r="AL58" s="119"/>
      <c r="AM58" s="119"/>
      <c r="AN58" s="95">
        <f>Juli!AT58</f>
        <v>0</v>
      </c>
      <c r="AO58" s="96">
        <f>Juli!AU58</f>
        <v>0</v>
      </c>
      <c r="AP58" s="119"/>
      <c r="AQ58" s="119"/>
      <c r="AR58" s="119"/>
      <c r="AS58" s="119"/>
      <c r="AT58" s="119"/>
      <c r="AU58" s="119"/>
      <c r="AV58" s="119"/>
      <c r="AW58" s="151">
        <f>Juli!BC58</f>
        <v>0</v>
      </c>
      <c r="AX58" s="151">
        <f>Juli!BD58</f>
        <v>0</v>
      </c>
      <c r="AY58" s="119"/>
      <c r="AZ58" s="119"/>
      <c r="BA58" s="119"/>
      <c r="BB58" s="119"/>
      <c r="BC58" s="119"/>
      <c r="BD58" s="119"/>
      <c r="BE58" s="119"/>
      <c r="BF58" s="95">
        <f>Juli!BL58</f>
        <v>0</v>
      </c>
      <c r="BG58" s="96">
        <f>Juli!BM58</f>
        <v>0</v>
      </c>
      <c r="BH58" s="119"/>
      <c r="BI58" s="119"/>
      <c r="BJ58" s="119"/>
      <c r="BK58" s="119"/>
      <c r="BL58" s="119"/>
      <c r="BM58" s="119"/>
      <c r="BN58" s="119"/>
      <c r="BO58" s="151">
        <f>Juli!BU58</f>
        <v>0</v>
      </c>
      <c r="BP58" s="151">
        <f>Juli!BV58</f>
        <v>0</v>
      </c>
      <c r="BQ58" s="119"/>
      <c r="BR58" s="119"/>
      <c r="BS58" s="119"/>
      <c r="BT58" s="119"/>
      <c r="BU58" s="119"/>
      <c r="BV58" s="119"/>
      <c r="BW58" s="119"/>
      <c r="BX58" s="95">
        <f>Juli!CD58</f>
        <v>0</v>
      </c>
      <c r="BY58" s="96">
        <f>Juli!CE58</f>
        <v>0</v>
      </c>
      <c r="BZ58" s="119"/>
      <c r="CA58" s="119"/>
      <c r="CB58" s="119"/>
      <c r="CC58" s="119"/>
      <c r="CD58" s="119"/>
      <c r="CE58" s="119"/>
      <c r="CF58" s="119"/>
      <c r="CG58" s="151">
        <f>Juli!CM58</f>
        <v>0</v>
      </c>
      <c r="CH58" s="151">
        <f>Juli!CN58</f>
        <v>0</v>
      </c>
      <c r="CI58" s="119"/>
      <c r="CJ58" s="119"/>
      <c r="CK58" s="119"/>
      <c r="CL58" s="119"/>
      <c r="CM58" s="119"/>
      <c r="CN58" s="119"/>
      <c r="CO58" s="119"/>
      <c r="CP58" s="119"/>
      <c r="CQ58" s="119"/>
      <c r="CR58" s="119"/>
      <c r="CS58" s="119"/>
      <c r="CT58" s="119"/>
      <c r="CU58" s="119"/>
      <c r="CV58" s="119"/>
      <c r="CW58" s="119"/>
      <c r="CX58" s="119"/>
      <c r="CY58" s="151">
        <f>Juli!DE58</f>
        <v>0</v>
      </c>
      <c r="CZ58" s="151">
        <f>Juli!DF58</f>
        <v>0</v>
      </c>
      <c r="DA58" s="119"/>
      <c r="DB58" s="119"/>
      <c r="DC58" s="119"/>
      <c r="DD58" s="119"/>
      <c r="DE58" s="119"/>
      <c r="DF58" s="119"/>
      <c r="DG58" s="119"/>
      <c r="DH58" s="95">
        <f>Juli!DN58</f>
        <v>0</v>
      </c>
      <c r="DI58" s="96">
        <f>Juli!DO58</f>
        <v>0</v>
      </c>
      <c r="DJ58" s="119"/>
      <c r="DK58" s="119"/>
      <c r="DL58" s="119"/>
      <c r="DM58" s="119"/>
      <c r="DN58" s="119"/>
      <c r="DO58" s="119"/>
      <c r="DP58" s="119"/>
      <c r="DQ58" s="119"/>
      <c r="DR58" s="119"/>
      <c r="DS58" s="119"/>
      <c r="DT58" s="119"/>
      <c r="DU58" s="119"/>
      <c r="DV58" s="119"/>
      <c r="DW58" s="119"/>
      <c r="DX58" s="119"/>
      <c r="DY58" s="119"/>
      <c r="DZ58" s="95">
        <f>Juli!EF58</f>
        <v>0</v>
      </c>
      <c r="EA58" s="96">
        <f>Juli!EG58</f>
        <v>0</v>
      </c>
      <c r="EB58" s="119"/>
      <c r="EC58" s="119"/>
      <c r="ED58" s="119"/>
      <c r="EE58" s="119"/>
      <c r="EF58" s="119"/>
      <c r="EG58" s="119"/>
      <c r="EH58" s="119"/>
      <c r="EI58" s="150">
        <f>Juli!EO58</f>
        <v>0</v>
      </c>
      <c r="EJ58" s="150">
        <f>Juli!EP58</f>
        <v>0</v>
      </c>
      <c r="EK58" s="119"/>
      <c r="EL58" s="119"/>
      <c r="EM58" s="119"/>
      <c r="EN58" s="119"/>
      <c r="EO58" s="119"/>
      <c r="EP58" s="119"/>
      <c r="EQ58" s="119"/>
      <c r="ER58" s="119"/>
      <c r="ES58" s="119"/>
      <c r="ET58" s="119"/>
      <c r="EU58" s="119"/>
      <c r="EV58" s="119"/>
      <c r="EW58" s="119"/>
      <c r="EX58" s="119"/>
      <c r="EY58" s="119"/>
      <c r="EZ58" s="151"/>
    </row>
    <row r="59" spans="1:156" ht="14">
      <c r="A59" s="45" t="s">
        <v>74</v>
      </c>
      <c r="B59" s="46">
        <v>1</v>
      </c>
      <c r="C59" s="57" t="s">
        <v>76</v>
      </c>
      <c r="D59" s="150">
        <f>Juli!J59</f>
        <v>0</v>
      </c>
      <c r="E59" s="128">
        <f>Juli!K59</f>
        <v>0</v>
      </c>
      <c r="F59" s="96">
        <f>SUM(D59:E59)</f>
        <v>0</v>
      </c>
      <c r="G59" s="96"/>
      <c r="H59" s="96"/>
      <c r="I59" s="96">
        <f>SUM(G59:H59)</f>
        <v>0</v>
      </c>
      <c r="J59" s="96">
        <f t="shared" ref="J59:K59" si="621">SUM(D59+G59)</f>
        <v>0</v>
      </c>
      <c r="K59" s="96">
        <f t="shared" si="621"/>
        <v>0</v>
      </c>
      <c r="L59" s="97">
        <f>SUM(J59:K59)</f>
        <v>0</v>
      </c>
      <c r="M59" s="153">
        <v>191</v>
      </c>
      <c r="N59" s="128">
        <v>384</v>
      </c>
      <c r="O59" s="96">
        <f>SUM(M59:N59)</f>
        <v>575</v>
      </c>
      <c r="P59" s="128">
        <v>34</v>
      </c>
      <c r="Q59" s="128">
        <v>43</v>
      </c>
      <c r="R59" s="96">
        <f>SUM(P59:Q59)</f>
        <v>77</v>
      </c>
      <c r="S59" s="96">
        <f t="shared" ref="S59:T59" si="622">SUM(M59+P59)</f>
        <v>225</v>
      </c>
      <c r="T59" s="96">
        <f t="shared" si="622"/>
        <v>427</v>
      </c>
      <c r="U59" s="97">
        <f>SUM(S59:T59)</f>
        <v>652</v>
      </c>
      <c r="V59" s="153">
        <v>234</v>
      </c>
      <c r="W59" s="153">
        <v>297</v>
      </c>
      <c r="X59" s="96">
        <f>SUM(V59:W59)</f>
        <v>531</v>
      </c>
      <c r="Y59" s="128">
        <v>121</v>
      </c>
      <c r="Z59" s="128">
        <v>137</v>
      </c>
      <c r="AA59" s="96">
        <f>SUM(Y59:Z59)</f>
        <v>258</v>
      </c>
      <c r="AB59" s="96">
        <f t="shared" ref="AB59:AC59" si="623">SUM(V59+Y59)</f>
        <v>355</v>
      </c>
      <c r="AC59" s="96">
        <f t="shared" si="623"/>
        <v>434</v>
      </c>
      <c r="AD59" s="97">
        <f>SUM(AB59:AC59)</f>
        <v>789</v>
      </c>
      <c r="AE59" s="151">
        <f>Juli!AK59</f>
        <v>40</v>
      </c>
      <c r="AF59" s="151">
        <f>Juli!AL59</f>
        <v>36</v>
      </c>
      <c r="AG59" s="96">
        <f>SUM(AE59:AF59)</f>
        <v>76</v>
      </c>
      <c r="AH59" s="128">
        <v>7</v>
      </c>
      <c r="AI59" s="128">
        <v>12</v>
      </c>
      <c r="AJ59" s="96">
        <f>SUM(AH59:AI59)</f>
        <v>19</v>
      </c>
      <c r="AK59" s="96">
        <f t="shared" ref="AK59:AL59" si="624">SUM(AE59+AH59)</f>
        <v>47</v>
      </c>
      <c r="AL59" s="96">
        <f t="shared" si="624"/>
        <v>48</v>
      </c>
      <c r="AM59" s="97">
        <f>SUM(AK59:AL59)</f>
        <v>95</v>
      </c>
      <c r="AN59" s="95">
        <f>Juli!AT59</f>
        <v>56</v>
      </c>
      <c r="AO59" s="96">
        <f>Juli!AU59</f>
        <v>81</v>
      </c>
      <c r="AP59" s="96">
        <f>SUM(AN59:AO59)</f>
        <v>137</v>
      </c>
      <c r="AQ59" s="128">
        <v>2</v>
      </c>
      <c r="AR59" s="128">
        <v>3</v>
      </c>
      <c r="AS59" s="96">
        <f>SUM(AQ59:AR59)</f>
        <v>5</v>
      </c>
      <c r="AT59" s="96">
        <f t="shared" ref="AT59:AU59" si="625">SUM(AN59+AQ59)</f>
        <v>58</v>
      </c>
      <c r="AU59" s="96">
        <f t="shared" si="625"/>
        <v>84</v>
      </c>
      <c r="AV59" s="97">
        <f>SUM(AT59:AU59)</f>
        <v>142</v>
      </c>
      <c r="AW59" s="151">
        <f>Juli!BC59</f>
        <v>34</v>
      </c>
      <c r="AX59" s="151">
        <f>Juli!BD59</f>
        <v>36</v>
      </c>
      <c r="AY59" s="96">
        <f>SUM(AW59:AX59)</f>
        <v>70</v>
      </c>
      <c r="AZ59" s="128">
        <v>4</v>
      </c>
      <c r="BA59" s="128">
        <v>4</v>
      </c>
      <c r="BB59" s="96">
        <f>SUM(AZ59:BA59)</f>
        <v>8</v>
      </c>
      <c r="BC59" s="96">
        <f t="shared" ref="BC59:BD59" si="626">SUM(AW59+AZ59)</f>
        <v>38</v>
      </c>
      <c r="BD59" s="96">
        <f t="shared" si="626"/>
        <v>40</v>
      </c>
      <c r="BE59" s="97">
        <f>SUM(BC59:BD59)</f>
        <v>78</v>
      </c>
      <c r="BF59" s="95">
        <f>Juli!BL59</f>
        <v>42</v>
      </c>
      <c r="BG59" s="96">
        <f>Juli!BM59</f>
        <v>90</v>
      </c>
      <c r="BH59" s="96">
        <f>SUM(BF59:BG59)</f>
        <v>132</v>
      </c>
      <c r="BI59" s="96">
        <f t="shared" ref="BI59:BJ59" si="627">SUM(BI61:BI67)</f>
        <v>13</v>
      </c>
      <c r="BJ59" s="96">
        <f t="shared" si="627"/>
        <v>2</v>
      </c>
      <c r="BK59" s="96">
        <f>SUM(BI59:BJ59)</f>
        <v>15</v>
      </c>
      <c r="BL59" s="96">
        <f t="shared" ref="BL59:BM59" si="628">SUM(BF59+BI59)</f>
        <v>55</v>
      </c>
      <c r="BM59" s="96">
        <f t="shared" si="628"/>
        <v>92</v>
      </c>
      <c r="BN59" s="97">
        <f>SUM(BL59:BM59)</f>
        <v>147</v>
      </c>
      <c r="BO59" s="151">
        <f>Juli!BU59</f>
        <v>57</v>
      </c>
      <c r="BP59" s="151">
        <f>Juli!BV59</f>
        <v>51</v>
      </c>
      <c r="BQ59" s="96">
        <f>SUM(BO59:BP59)</f>
        <v>108</v>
      </c>
      <c r="BR59" s="96"/>
      <c r="BS59" s="96"/>
      <c r="BT59" s="96">
        <f>SUM(BR59:BS59)</f>
        <v>0</v>
      </c>
      <c r="BU59" s="96">
        <f t="shared" ref="BU59:BV59" si="629">SUM(BO59+BR59)</f>
        <v>57</v>
      </c>
      <c r="BV59" s="96">
        <f t="shared" si="629"/>
        <v>51</v>
      </c>
      <c r="BW59" s="97">
        <f>SUM(BU59:BV59)</f>
        <v>108</v>
      </c>
      <c r="BX59" s="95">
        <f>Juli!CD59</f>
        <v>571</v>
      </c>
      <c r="BY59" s="96">
        <f>Juli!CE59</f>
        <v>840</v>
      </c>
      <c r="BZ59" s="96">
        <f>SUM(BX59:BY59)</f>
        <v>1411</v>
      </c>
      <c r="CA59" s="128">
        <v>91</v>
      </c>
      <c r="CB59" s="128">
        <v>107</v>
      </c>
      <c r="CC59" s="96">
        <f>SUM(CA59:CB59)</f>
        <v>198</v>
      </c>
      <c r="CD59" s="96">
        <f t="shared" ref="CD59:CE59" si="630">SUM(BX59+CA59)</f>
        <v>662</v>
      </c>
      <c r="CE59" s="96">
        <f t="shared" si="630"/>
        <v>947</v>
      </c>
      <c r="CF59" s="97">
        <f>SUM(CD59:CE59)</f>
        <v>1609</v>
      </c>
      <c r="CG59" s="151">
        <f>Juli!CM59</f>
        <v>22</v>
      </c>
      <c r="CH59" s="151">
        <f>Juli!CN59</f>
        <v>53</v>
      </c>
      <c r="CI59" s="96">
        <f>SUM(CG59:CH59)</f>
        <v>75</v>
      </c>
      <c r="CJ59" s="128">
        <v>2</v>
      </c>
      <c r="CK59" s="128">
        <v>6</v>
      </c>
      <c r="CL59" s="96">
        <f>SUM(CJ59:CK59)</f>
        <v>8</v>
      </c>
      <c r="CM59" s="96">
        <f t="shared" ref="CM59:CN59" si="631">SUM(CG59+CJ59)</f>
        <v>24</v>
      </c>
      <c r="CN59" s="96">
        <f t="shared" si="631"/>
        <v>59</v>
      </c>
      <c r="CO59" s="97">
        <f>SUM(CM59:CN59)</f>
        <v>83</v>
      </c>
      <c r="CP59" s="31">
        <f ca="1">IFERROR(__xludf.DUMMYFUNCTION("importrange(""1DjzFX_5hpKQ32gDJ9cZkaQq64j_m636uVPTHxkMKqWg"",""LAP YANKES!CQ59:CY78"")"),663)</f>
        <v>663</v>
      </c>
      <c r="CQ59" s="32">
        <f ca="1">IFERROR(__xludf.DUMMYFUNCTION("""COMPUTED_VALUE"""),1202)</f>
        <v>1202</v>
      </c>
      <c r="CR59" s="32">
        <f ca="1">IFERROR(__xludf.DUMMYFUNCTION("""COMPUTED_VALUE"""),1865)</f>
        <v>1865</v>
      </c>
      <c r="CS59" s="33">
        <f ca="1">IFERROR(__xludf.DUMMYFUNCTION("""COMPUTED_VALUE"""),15)</f>
        <v>15</v>
      </c>
      <c r="CT59" s="33">
        <f ca="1">IFERROR(__xludf.DUMMYFUNCTION("""COMPUTED_VALUE"""),96)</f>
        <v>96</v>
      </c>
      <c r="CU59" s="33">
        <f ca="1">IFERROR(__xludf.DUMMYFUNCTION("""COMPUTED_VALUE"""),111)</f>
        <v>111</v>
      </c>
      <c r="CV59" s="32">
        <f ca="1">IFERROR(__xludf.DUMMYFUNCTION("""COMPUTED_VALUE"""),678)</f>
        <v>678</v>
      </c>
      <c r="CW59" s="32">
        <f ca="1">IFERROR(__xludf.DUMMYFUNCTION("""COMPUTED_VALUE"""),1298)</f>
        <v>1298</v>
      </c>
      <c r="CX59" s="34">
        <f ca="1">IFERROR(__xludf.DUMMYFUNCTION("""COMPUTED_VALUE"""),1976)</f>
        <v>1976</v>
      </c>
      <c r="CY59" s="151">
        <f>Juli!DE59</f>
        <v>342</v>
      </c>
      <c r="CZ59" s="151">
        <f>Juli!DF59</f>
        <v>595</v>
      </c>
      <c r="DA59" s="96">
        <f>SUM(CY59:CZ59)</f>
        <v>937</v>
      </c>
      <c r="DB59" s="128">
        <v>37</v>
      </c>
      <c r="DC59" s="128">
        <v>54</v>
      </c>
      <c r="DD59" s="96">
        <f>SUM(DB59:DC59)</f>
        <v>91</v>
      </c>
      <c r="DE59" s="96">
        <f t="shared" ref="DE59:DF59" si="632">SUM(CY59+DB59)</f>
        <v>379</v>
      </c>
      <c r="DF59" s="96">
        <f t="shared" si="632"/>
        <v>649</v>
      </c>
      <c r="DG59" s="97">
        <f>SUM(DE59:DF59)</f>
        <v>1028</v>
      </c>
      <c r="DH59" s="95">
        <f>Juli!DN59</f>
        <v>78</v>
      </c>
      <c r="DI59" s="96">
        <f>Juli!DO59</f>
        <v>62</v>
      </c>
      <c r="DJ59" s="96">
        <f>SUM(DH59:DI59)</f>
        <v>140</v>
      </c>
      <c r="DK59" s="154">
        <v>14</v>
      </c>
      <c r="DL59" s="155">
        <v>8</v>
      </c>
      <c r="DM59" s="96">
        <f>SUM(DK59:DL59)</f>
        <v>22</v>
      </c>
      <c r="DN59" s="96">
        <f t="shared" ref="DN59:DO59" si="633">SUM(DH59+DK59)</f>
        <v>92</v>
      </c>
      <c r="DO59" s="96">
        <f t="shared" si="633"/>
        <v>70</v>
      </c>
      <c r="DP59" s="97">
        <f>SUM(DN59:DO59)</f>
        <v>162</v>
      </c>
      <c r="DQ59" s="151">
        <f>Juli!DW59</f>
        <v>747</v>
      </c>
      <c r="DR59" s="96">
        <f>Juli!DX59</f>
        <v>1070</v>
      </c>
      <c r="DS59" s="128">
        <v>0</v>
      </c>
      <c r="DT59" s="48">
        <v>28</v>
      </c>
      <c r="DU59" s="46">
        <v>32</v>
      </c>
      <c r="DV59" s="96">
        <f>SUM(DT59:DU59)</f>
        <v>60</v>
      </c>
      <c r="DW59" s="96">
        <f t="shared" ref="DW59:DX59" si="634">SUM(DQ59+DT59)</f>
        <v>775</v>
      </c>
      <c r="DX59" s="96">
        <f t="shared" si="634"/>
        <v>1102</v>
      </c>
      <c r="DY59" s="97">
        <f>SUM(DW59:DX59)</f>
        <v>1877</v>
      </c>
      <c r="DZ59" s="95">
        <f>Juli!EF59</f>
        <v>165</v>
      </c>
      <c r="EA59" s="96">
        <f>Juli!EG59</f>
        <v>235</v>
      </c>
      <c r="EB59" s="96">
        <f>SUM(DZ59:EA59)</f>
        <v>400</v>
      </c>
      <c r="EC59" s="128">
        <v>1</v>
      </c>
      <c r="ED59" s="128">
        <v>6</v>
      </c>
      <c r="EE59" s="96">
        <f>SUM(EC59:ED59)</f>
        <v>7</v>
      </c>
      <c r="EF59" s="96">
        <f t="shared" ref="EF59:EG59" si="635">SUM(DZ59+EC59)</f>
        <v>166</v>
      </c>
      <c r="EG59" s="96">
        <f t="shared" si="635"/>
        <v>241</v>
      </c>
      <c r="EH59" s="97">
        <f>SUM(EF59:EG59)</f>
        <v>407</v>
      </c>
      <c r="EI59" s="150">
        <f>Juli!EO59</f>
        <v>628</v>
      </c>
      <c r="EJ59" s="150">
        <f>Juli!EP59</f>
        <v>822</v>
      </c>
      <c r="EK59" s="96">
        <f>SUM(EI59:EJ59)</f>
        <v>1450</v>
      </c>
      <c r="EL59" s="128">
        <v>44</v>
      </c>
      <c r="EM59" s="128">
        <v>56</v>
      </c>
      <c r="EN59" s="96">
        <f>SUM(EL59:EM59)</f>
        <v>100</v>
      </c>
      <c r="EO59" s="96">
        <f t="shared" ref="EO59:EP59" si="636">SUM(EI59+EL59)</f>
        <v>672</v>
      </c>
      <c r="EP59" s="96">
        <f t="shared" si="636"/>
        <v>878</v>
      </c>
      <c r="EQ59" s="97">
        <f>SUM(EO59:EP59)</f>
        <v>1550</v>
      </c>
      <c r="ER59" s="151"/>
      <c r="ES59" s="96"/>
      <c r="ET59" s="96"/>
      <c r="EU59" s="96"/>
      <c r="EV59" s="96"/>
      <c r="EW59" s="96"/>
      <c r="EX59" s="96"/>
      <c r="EY59" s="96"/>
      <c r="EZ59" s="152"/>
    </row>
    <row r="60" spans="1:156" ht="14">
      <c r="A60" s="280"/>
      <c r="B60" s="278"/>
      <c r="C60" s="278"/>
      <c r="D60" s="150">
        <f>Juli!J60</f>
        <v>0</v>
      </c>
      <c r="E60" s="128">
        <f>Juli!K60</f>
        <v>0</v>
      </c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51">
        <f>Juli!AB60</f>
        <v>0</v>
      </c>
      <c r="W60" s="151">
        <f>Juli!AC60</f>
        <v>0</v>
      </c>
      <c r="X60" s="119"/>
      <c r="Y60" s="119"/>
      <c r="Z60" s="119"/>
      <c r="AA60" s="119"/>
      <c r="AB60" s="119"/>
      <c r="AC60" s="119"/>
      <c r="AD60" s="119"/>
      <c r="AE60" s="151">
        <f>Juli!AK60</f>
        <v>0</v>
      </c>
      <c r="AF60" s="151">
        <f>Juli!AL60</f>
        <v>0</v>
      </c>
      <c r="AG60" s="119"/>
      <c r="AH60" s="119"/>
      <c r="AI60" s="119"/>
      <c r="AJ60" s="119"/>
      <c r="AK60" s="119"/>
      <c r="AL60" s="119"/>
      <c r="AM60" s="119"/>
      <c r="AN60" s="95">
        <f>Juli!AT60</f>
        <v>0</v>
      </c>
      <c r="AO60" s="96">
        <f>Juli!AU60</f>
        <v>0</v>
      </c>
      <c r="AP60" s="119"/>
      <c r="AQ60" s="119"/>
      <c r="AR60" s="119"/>
      <c r="AS60" s="119"/>
      <c r="AT60" s="119"/>
      <c r="AU60" s="119"/>
      <c r="AV60" s="119"/>
      <c r="AW60" s="151">
        <f>Juli!BC60</f>
        <v>0</v>
      </c>
      <c r="AX60" s="151">
        <f>Juli!BD60</f>
        <v>0</v>
      </c>
      <c r="AY60" s="119"/>
      <c r="AZ60" s="119"/>
      <c r="BA60" s="119"/>
      <c r="BB60" s="119"/>
      <c r="BC60" s="119"/>
      <c r="BD60" s="119"/>
      <c r="BE60" s="119"/>
      <c r="BF60" s="95">
        <f>Juli!BL60</f>
        <v>0</v>
      </c>
      <c r="BG60" s="96">
        <f>Juli!BM60</f>
        <v>0</v>
      </c>
      <c r="BH60" s="119"/>
      <c r="BI60" s="119"/>
      <c r="BJ60" s="119"/>
      <c r="BK60" s="119"/>
      <c r="BL60" s="119"/>
      <c r="BM60" s="119"/>
      <c r="BN60" s="119"/>
      <c r="BO60" s="151">
        <f>Juli!BU60</f>
        <v>0</v>
      </c>
      <c r="BP60" s="151">
        <f>Juli!BV60</f>
        <v>0</v>
      </c>
      <c r="BQ60" s="119"/>
      <c r="BR60" s="119"/>
      <c r="BS60" s="119"/>
      <c r="BT60" s="119"/>
      <c r="BU60" s="119"/>
      <c r="BV60" s="119"/>
      <c r="BW60" s="119"/>
      <c r="BX60" s="95">
        <f>Juli!CD60</f>
        <v>0</v>
      </c>
      <c r="BY60" s="96">
        <f>Juli!CE60</f>
        <v>0</v>
      </c>
      <c r="BZ60" s="119"/>
      <c r="CA60" s="119"/>
      <c r="CB60" s="119"/>
      <c r="CC60" s="119"/>
      <c r="CD60" s="119"/>
      <c r="CE60" s="119"/>
      <c r="CF60" s="119"/>
      <c r="CG60" s="151">
        <f>Juli!CM60</f>
        <v>0</v>
      </c>
      <c r="CH60" s="151">
        <f>Juli!CN60</f>
        <v>0</v>
      </c>
      <c r="CI60" s="119"/>
      <c r="CJ60" s="119"/>
      <c r="CK60" s="119"/>
      <c r="CL60" s="119"/>
      <c r="CM60" s="119"/>
      <c r="CN60" s="119"/>
      <c r="CO60" s="119"/>
      <c r="CP60" s="108"/>
      <c r="CQ60" s="108"/>
      <c r="CR60" s="108"/>
      <c r="CS60" s="108"/>
      <c r="CT60" s="108"/>
      <c r="CU60" s="108"/>
      <c r="CV60" s="108"/>
      <c r="CW60" s="108"/>
      <c r="CX60" s="108"/>
      <c r="CY60" s="151">
        <f>Juli!DE60</f>
        <v>0</v>
      </c>
      <c r="CZ60" s="151">
        <f>Juli!DF60</f>
        <v>0</v>
      </c>
      <c r="DA60" s="119"/>
      <c r="DB60" s="119"/>
      <c r="DC60" s="119"/>
      <c r="DD60" s="119"/>
      <c r="DE60" s="119"/>
      <c r="DF60" s="119"/>
      <c r="DG60" s="119"/>
      <c r="DH60" s="95">
        <f>Juli!DN60</f>
        <v>0</v>
      </c>
      <c r="DI60" s="96">
        <f>Juli!DO60</f>
        <v>0</v>
      </c>
      <c r="DJ60" s="119"/>
      <c r="DK60" s="174"/>
      <c r="DL60" s="174"/>
      <c r="DM60" s="119"/>
      <c r="DN60" s="119"/>
      <c r="DO60" s="119"/>
      <c r="DP60" s="119"/>
      <c r="DQ60" s="151">
        <f>Juli!DW60</f>
        <v>0</v>
      </c>
      <c r="DR60" s="96">
        <f>Juli!DX60</f>
        <v>0</v>
      </c>
      <c r="DS60" s="119"/>
      <c r="DT60" s="119"/>
      <c r="DU60" s="119"/>
      <c r="DV60" s="119"/>
      <c r="DW60" s="119"/>
      <c r="DX60" s="119"/>
      <c r="DY60" s="119"/>
      <c r="DZ60" s="95">
        <f>Juli!EF60</f>
        <v>0</v>
      </c>
      <c r="EA60" s="96">
        <f>Juli!EG60</f>
        <v>0</v>
      </c>
      <c r="EB60" s="119"/>
      <c r="EC60" s="119"/>
      <c r="ED60" s="119"/>
      <c r="EE60" s="119"/>
      <c r="EF60" s="119"/>
      <c r="EG60" s="119"/>
      <c r="EH60" s="119"/>
      <c r="EI60" s="150">
        <f>Juli!EO60</f>
        <v>0</v>
      </c>
      <c r="EJ60" s="150">
        <f>Juli!EP60</f>
        <v>0</v>
      </c>
      <c r="EK60" s="119"/>
      <c r="EL60" s="119"/>
      <c r="EM60" s="119"/>
      <c r="EN60" s="119"/>
      <c r="EO60" s="119"/>
      <c r="EP60" s="119"/>
      <c r="EQ60" s="119"/>
      <c r="ER60" s="119"/>
      <c r="ES60" s="119"/>
      <c r="ET60" s="119"/>
      <c r="EU60" s="119"/>
      <c r="EV60" s="119"/>
      <c r="EW60" s="119"/>
      <c r="EX60" s="119"/>
      <c r="EY60" s="119"/>
      <c r="EZ60" s="151"/>
    </row>
    <row r="61" spans="1:156" ht="14">
      <c r="A61" s="58"/>
      <c r="B61" s="59">
        <v>1</v>
      </c>
      <c r="C61" s="57" t="s">
        <v>77</v>
      </c>
      <c r="D61" s="150">
        <f>Juli!J61</f>
        <v>24</v>
      </c>
      <c r="E61" s="128">
        <f>Juli!K61</f>
        <v>33</v>
      </c>
      <c r="F61" s="96">
        <f t="shared" ref="F61:F69" si="637">SUM(D61:E61)</f>
        <v>57</v>
      </c>
      <c r="G61" s="128">
        <v>3</v>
      </c>
      <c r="H61" s="96"/>
      <c r="I61" s="96">
        <f t="shared" ref="I61:I69" si="638">SUM(G61:H61)</f>
        <v>3</v>
      </c>
      <c r="J61" s="96">
        <f t="shared" ref="J61:K61" si="639">SUM(D61+G61)</f>
        <v>27</v>
      </c>
      <c r="K61" s="96">
        <f t="shared" si="639"/>
        <v>33</v>
      </c>
      <c r="L61" s="97">
        <f t="shared" ref="L61:L69" si="640">SUM(J61:K61)</f>
        <v>60</v>
      </c>
      <c r="M61" s="153">
        <v>11</v>
      </c>
      <c r="N61" s="128">
        <v>11</v>
      </c>
      <c r="O61" s="96">
        <f t="shared" ref="O61:O69" si="641">SUM(M61:N61)</f>
        <v>22</v>
      </c>
      <c r="P61" s="128">
        <v>5</v>
      </c>
      <c r="Q61" s="128">
        <v>1</v>
      </c>
      <c r="R61" s="96">
        <f t="shared" ref="R61:R69" si="642">SUM(P61:Q61)</f>
        <v>6</v>
      </c>
      <c r="S61" s="96">
        <f t="shared" ref="S61:T61" si="643">SUM(M61+P61)</f>
        <v>16</v>
      </c>
      <c r="T61" s="96">
        <f t="shared" si="643"/>
        <v>12</v>
      </c>
      <c r="U61" s="97">
        <f t="shared" ref="U61:U69" si="644">SUM(S61:T61)</f>
        <v>28</v>
      </c>
      <c r="V61" s="153">
        <v>13</v>
      </c>
      <c r="W61" s="153">
        <v>6</v>
      </c>
      <c r="X61" s="96">
        <f t="shared" ref="X61:X69" si="645">SUM(V61:W61)</f>
        <v>19</v>
      </c>
      <c r="Y61" s="48">
        <v>5</v>
      </c>
      <c r="Z61" s="46">
        <v>2</v>
      </c>
      <c r="AA61" s="96">
        <f t="shared" ref="AA61:AA69" si="646">SUM(Y61:Z61)</f>
        <v>7</v>
      </c>
      <c r="AB61" s="96">
        <f t="shared" ref="AB61:AC61" si="647">SUM(V61+Y61)</f>
        <v>18</v>
      </c>
      <c r="AC61" s="96">
        <f t="shared" si="647"/>
        <v>8</v>
      </c>
      <c r="AD61" s="97">
        <f t="shared" ref="AD61:AD69" si="648">SUM(AB61:AC61)</f>
        <v>26</v>
      </c>
      <c r="AE61" s="151">
        <f>Juli!AK61</f>
        <v>35</v>
      </c>
      <c r="AF61" s="151">
        <f>Juli!AL61</f>
        <v>32</v>
      </c>
      <c r="AG61" s="96">
        <f t="shared" ref="AG61:AG69" si="649">SUM(AE61:AF61)</f>
        <v>67</v>
      </c>
      <c r="AH61" s="128">
        <v>7</v>
      </c>
      <c r="AI61" s="128">
        <v>9</v>
      </c>
      <c r="AJ61" s="96">
        <f t="shared" ref="AJ61:AJ69" si="650">SUM(AH61:AI61)</f>
        <v>16</v>
      </c>
      <c r="AK61" s="96">
        <f t="shared" ref="AK61:AL61" si="651">SUM(AE61+AH61)</f>
        <v>42</v>
      </c>
      <c r="AL61" s="96">
        <f t="shared" si="651"/>
        <v>41</v>
      </c>
      <c r="AM61" s="97">
        <f t="shared" ref="AM61:AM69" si="652">SUM(AK61:AL61)</f>
        <v>83</v>
      </c>
      <c r="AN61" s="95">
        <f>Juli!AT61</f>
        <v>49</v>
      </c>
      <c r="AO61" s="96">
        <f>Juli!AU61</f>
        <v>42</v>
      </c>
      <c r="AP61" s="96">
        <f t="shared" ref="AP61:AP69" si="653">SUM(AN61:AO61)</f>
        <v>91</v>
      </c>
      <c r="AQ61" s="128">
        <v>3</v>
      </c>
      <c r="AR61" s="128">
        <v>0</v>
      </c>
      <c r="AS61" s="96">
        <f t="shared" ref="AS61:AS69" si="654">SUM(AQ61:AR61)</f>
        <v>3</v>
      </c>
      <c r="AT61" s="96">
        <f t="shared" ref="AT61:AU61" si="655">SUM(AN61+AQ61)</f>
        <v>52</v>
      </c>
      <c r="AU61" s="96">
        <f t="shared" si="655"/>
        <v>42</v>
      </c>
      <c r="AV61" s="97">
        <f t="shared" ref="AV61:AV69" si="656">SUM(AT61:AU61)</f>
        <v>94</v>
      </c>
      <c r="AW61" s="151">
        <f>Juli!BC61</f>
        <v>34</v>
      </c>
      <c r="AX61" s="151">
        <f>Juli!BD61</f>
        <v>36</v>
      </c>
      <c r="AY61" s="96">
        <f t="shared" ref="AY61:AY69" si="657">SUM(AW61:AX61)</f>
        <v>70</v>
      </c>
      <c r="AZ61" s="128">
        <v>4</v>
      </c>
      <c r="BA61" s="128">
        <v>4</v>
      </c>
      <c r="BB61" s="96">
        <f t="shared" ref="BB61:BB69" si="658">SUM(AZ61:BA61)</f>
        <v>8</v>
      </c>
      <c r="BC61" s="96">
        <f t="shared" ref="BC61:BD61" si="659">SUM(AW61+AZ61)</f>
        <v>38</v>
      </c>
      <c r="BD61" s="96">
        <f t="shared" si="659"/>
        <v>40</v>
      </c>
      <c r="BE61" s="97">
        <f t="shared" ref="BE61:BE69" si="660">SUM(BC61:BD61)</f>
        <v>78</v>
      </c>
      <c r="BF61" s="95">
        <f>Juli!BL61</f>
        <v>34</v>
      </c>
      <c r="BG61" s="96">
        <f>Juli!BM61</f>
        <v>26</v>
      </c>
      <c r="BH61" s="96">
        <f t="shared" ref="BH61:BH69" si="661">SUM(BF61:BG61)</f>
        <v>60</v>
      </c>
      <c r="BI61" s="128">
        <v>12</v>
      </c>
      <c r="BJ61" s="128">
        <v>2</v>
      </c>
      <c r="BK61" s="96">
        <f t="shared" ref="BK61:BK69" si="662">SUM(BI61:BJ61)</f>
        <v>14</v>
      </c>
      <c r="BL61" s="96">
        <f t="shared" ref="BL61:BM61" si="663">SUM(BF61+BI61)</f>
        <v>46</v>
      </c>
      <c r="BM61" s="96">
        <f t="shared" si="663"/>
        <v>28</v>
      </c>
      <c r="BN61" s="97">
        <f t="shared" ref="BN61:BN69" si="664">SUM(BL61:BM61)</f>
        <v>74</v>
      </c>
      <c r="BO61" s="151">
        <f>Juli!BU61</f>
        <v>14</v>
      </c>
      <c r="BP61" s="151">
        <f>Juli!BV61</f>
        <v>11</v>
      </c>
      <c r="BQ61" s="96">
        <f t="shared" ref="BQ61:BQ69" si="665">SUM(BO61:BP61)</f>
        <v>25</v>
      </c>
      <c r="BR61" s="96"/>
      <c r="BS61" s="96"/>
      <c r="BT61" s="96">
        <f t="shared" ref="BT61:BT69" si="666">SUM(BR61:BS61)</f>
        <v>0</v>
      </c>
      <c r="BU61" s="96">
        <f t="shared" ref="BU61:BV61" si="667">SUM(BO61+BR61)</f>
        <v>14</v>
      </c>
      <c r="BV61" s="96">
        <f t="shared" si="667"/>
        <v>11</v>
      </c>
      <c r="BW61" s="97">
        <f t="shared" ref="BW61:BW69" si="668">SUM(BU61:BV61)</f>
        <v>25</v>
      </c>
      <c r="BX61" s="95">
        <f>Juli!CD61</f>
        <v>5</v>
      </c>
      <c r="BY61" s="96">
        <f>Juli!CE61</f>
        <v>8</v>
      </c>
      <c r="BZ61" s="96">
        <f t="shared" ref="BZ61:BZ69" si="669">SUM(BX61:BY61)</f>
        <v>13</v>
      </c>
      <c r="CA61" s="96"/>
      <c r="CB61" s="96"/>
      <c r="CC61" s="96">
        <f t="shared" ref="CC61:CC69" si="670">SUM(CA61:CB61)</f>
        <v>0</v>
      </c>
      <c r="CD61" s="96">
        <f t="shared" ref="CD61:CE61" si="671">SUM(BX61+CA61)</f>
        <v>5</v>
      </c>
      <c r="CE61" s="96">
        <f t="shared" si="671"/>
        <v>8</v>
      </c>
      <c r="CF61" s="97">
        <f t="shared" ref="CF61:CF69" si="672">SUM(CD61:CE61)</f>
        <v>13</v>
      </c>
      <c r="CG61" s="151">
        <f>Juli!CM61</f>
        <v>17</v>
      </c>
      <c r="CH61" s="151">
        <f>Juli!CN61</f>
        <v>29</v>
      </c>
      <c r="CI61" s="96">
        <f t="shared" ref="CI61:CI69" si="673">SUM(CG61:CH61)</f>
        <v>46</v>
      </c>
      <c r="CJ61" s="128">
        <v>2</v>
      </c>
      <c r="CK61" s="128">
        <v>2</v>
      </c>
      <c r="CL61" s="96">
        <f t="shared" ref="CL61:CL69" si="674">SUM(CJ61:CK61)</f>
        <v>4</v>
      </c>
      <c r="CM61" s="96">
        <f t="shared" ref="CM61:CN61" si="675">SUM(CG61+CJ61)</f>
        <v>19</v>
      </c>
      <c r="CN61" s="96">
        <f t="shared" si="675"/>
        <v>31</v>
      </c>
      <c r="CO61" s="97">
        <f t="shared" ref="CO61:CO69" si="676">SUM(CM61:CN61)</f>
        <v>50</v>
      </c>
      <c r="CP61" s="31">
        <f ca="1">IFERROR(__xludf.DUMMYFUNCTION("""COMPUTED_VALUE"""),66)</f>
        <v>66</v>
      </c>
      <c r="CQ61" s="32">
        <f ca="1">IFERROR(__xludf.DUMMYFUNCTION("""COMPUTED_VALUE"""),63)</f>
        <v>63</v>
      </c>
      <c r="CR61" s="32">
        <f ca="1">IFERROR(__xludf.DUMMYFUNCTION("""COMPUTED_VALUE"""),129)</f>
        <v>129</v>
      </c>
      <c r="CS61" s="33">
        <f ca="1">IFERROR(__xludf.DUMMYFUNCTION("""COMPUTED_VALUE"""),10)</f>
        <v>10</v>
      </c>
      <c r="CT61" s="33">
        <f ca="1">IFERROR(__xludf.DUMMYFUNCTION("""COMPUTED_VALUE"""),20)</f>
        <v>20</v>
      </c>
      <c r="CU61" s="33">
        <f ca="1">IFERROR(__xludf.DUMMYFUNCTION("""COMPUTED_VALUE"""),30)</f>
        <v>30</v>
      </c>
      <c r="CV61" s="32">
        <f ca="1">IFERROR(__xludf.DUMMYFUNCTION("""COMPUTED_VALUE"""),76)</f>
        <v>76</v>
      </c>
      <c r="CW61" s="32">
        <f ca="1">IFERROR(__xludf.DUMMYFUNCTION("""COMPUTED_VALUE"""),83)</f>
        <v>83</v>
      </c>
      <c r="CX61" s="34">
        <f ca="1">IFERROR(__xludf.DUMMYFUNCTION("""COMPUTED_VALUE"""),159)</f>
        <v>159</v>
      </c>
      <c r="CY61" s="151">
        <f>Juli!DE61</f>
        <v>14</v>
      </c>
      <c r="CZ61" s="151">
        <f>Juli!DF61</f>
        <v>13</v>
      </c>
      <c r="DA61" s="96">
        <f t="shared" ref="DA61:DA69" si="677">SUM(CY61:CZ61)</f>
        <v>27</v>
      </c>
      <c r="DB61" s="128">
        <v>0</v>
      </c>
      <c r="DC61" s="128">
        <v>0</v>
      </c>
      <c r="DD61" s="96">
        <f t="shared" ref="DD61:DD69" si="678">SUM(DB61:DC61)</f>
        <v>0</v>
      </c>
      <c r="DE61" s="96">
        <f t="shared" ref="DE61:DF61" si="679">SUM(CY61+DB61)</f>
        <v>14</v>
      </c>
      <c r="DF61" s="96">
        <f t="shared" si="679"/>
        <v>13</v>
      </c>
      <c r="DG61" s="97">
        <f t="shared" ref="DG61:DG69" si="680">SUM(DE61:DF61)</f>
        <v>27</v>
      </c>
      <c r="DH61" s="95">
        <f>Juli!DN61</f>
        <v>11</v>
      </c>
      <c r="DI61" s="96">
        <f>Juli!DO61</f>
        <v>32</v>
      </c>
      <c r="DJ61" s="96">
        <f t="shared" ref="DJ61:DJ69" si="681">SUM(DH61:DI61)</f>
        <v>43</v>
      </c>
      <c r="DK61" s="175">
        <v>3</v>
      </c>
      <c r="DL61" s="176">
        <v>2</v>
      </c>
      <c r="DM61" s="96">
        <f t="shared" ref="DM61:DM69" si="682">SUM(DK61:DL61)</f>
        <v>5</v>
      </c>
      <c r="DN61" s="96">
        <f t="shared" ref="DN61:DO61" si="683">SUM(DH61+DK61)</f>
        <v>14</v>
      </c>
      <c r="DO61" s="96">
        <f t="shared" si="683"/>
        <v>34</v>
      </c>
      <c r="DP61" s="97">
        <f t="shared" ref="DP61:DP69" si="684">SUM(DN61:DO61)</f>
        <v>48</v>
      </c>
      <c r="DQ61" s="151">
        <f>Juli!DW61</f>
        <v>5</v>
      </c>
      <c r="DR61" s="96">
        <f>Juli!DX61</f>
        <v>11</v>
      </c>
      <c r="DS61" s="96">
        <f t="shared" ref="DS61:DS69" si="685">SUM(DQ61:DR61)</f>
        <v>16</v>
      </c>
      <c r="DT61" s="48">
        <v>0</v>
      </c>
      <c r="DU61" s="46">
        <v>1</v>
      </c>
      <c r="DV61" s="96">
        <f t="shared" ref="DV61:DV69" si="686">SUM(DT61:DU61)</f>
        <v>1</v>
      </c>
      <c r="DW61" s="96">
        <f t="shared" ref="DW61:DX61" si="687">SUM(DQ61+DT61)</f>
        <v>5</v>
      </c>
      <c r="DX61" s="96">
        <f t="shared" si="687"/>
        <v>12</v>
      </c>
      <c r="DY61" s="97">
        <f t="shared" ref="DY61:DY69" si="688">SUM(DW61:DX61)</f>
        <v>17</v>
      </c>
      <c r="DZ61" s="95">
        <f>Juli!EF61</f>
        <v>10</v>
      </c>
      <c r="EA61" s="96">
        <f>Juli!EG61</f>
        <v>11</v>
      </c>
      <c r="EB61" s="96">
        <f t="shared" ref="EB61:EB69" si="689">SUM(DZ61:EA61)</f>
        <v>21</v>
      </c>
      <c r="EC61" s="128">
        <v>3</v>
      </c>
      <c r="ED61" s="128">
        <v>3</v>
      </c>
      <c r="EE61" s="96">
        <f t="shared" ref="EE61:EE69" si="690">SUM(EC61:ED61)</f>
        <v>6</v>
      </c>
      <c r="EF61" s="96">
        <f t="shared" ref="EF61:EG61" si="691">SUM(DZ61+EC61)</f>
        <v>13</v>
      </c>
      <c r="EG61" s="96">
        <f t="shared" si="691"/>
        <v>14</v>
      </c>
      <c r="EH61" s="97">
        <f t="shared" ref="EH61:EH69" si="692">SUM(EF61:EG61)</f>
        <v>27</v>
      </c>
      <c r="EI61" s="150">
        <f>Juli!EO61</f>
        <v>18</v>
      </c>
      <c r="EJ61" s="150">
        <f>Juli!EP61</f>
        <v>26</v>
      </c>
      <c r="EK61" s="96">
        <f t="shared" ref="EK61:EK69" si="693">SUM(EI61:EJ61)</f>
        <v>44</v>
      </c>
      <c r="EL61" s="128">
        <v>2</v>
      </c>
      <c r="EM61" s="128">
        <v>8</v>
      </c>
      <c r="EN61" s="96">
        <f t="shared" ref="EN61:EN69" si="694">SUM(EL61:EM61)</f>
        <v>10</v>
      </c>
      <c r="EO61" s="96">
        <f t="shared" ref="EO61:EP61" si="695">SUM(EI61+EL61)</f>
        <v>20</v>
      </c>
      <c r="EP61" s="96">
        <f t="shared" si="695"/>
        <v>34</v>
      </c>
      <c r="EQ61" s="97">
        <f t="shared" ref="EQ61:EQ69" si="696">SUM(EO61:EP61)</f>
        <v>54</v>
      </c>
      <c r="ER61" s="151"/>
      <c r="ES61" s="96"/>
      <c r="ET61" s="96"/>
      <c r="EU61" s="96"/>
      <c r="EV61" s="96"/>
      <c r="EW61" s="96"/>
      <c r="EX61" s="96"/>
      <c r="EY61" s="96"/>
      <c r="EZ61" s="152"/>
    </row>
    <row r="62" spans="1:156" ht="14">
      <c r="A62" s="58"/>
      <c r="B62" s="59">
        <v>2</v>
      </c>
      <c r="C62" s="57" t="s">
        <v>78</v>
      </c>
      <c r="D62" s="150">
        <f>Juli!J62</f>
        <v>1</v>
      </c>
      <c r="E62" s="128">
        <f>Juli!K62</f>
        <v>1</v>
      </c>
      <c r="F62" s="96">
        <f t="shared" si="637"/>
        <v>2</v>
      </c>
      <c r="G62" s="96"/>
      <c r="H62" s="96"/>
      <c r="I62" s="96">
        <f t="shared" si="638"/>
        <v>0</v>
      </c>
      <c r="J62" s="96">
        <f t="shared" ref="J62:K62" si="697">SUM(D62+G62)</f>
        <v>1</v>
      </c>
      <c r="K62" s="96">
        <f t="shared" si="697"/>
        <v>1</v>
      </c>
      <c r="L62" s="97">
        <f t="shared" si="640"/>
        <v>2</v>
      </c>
      <c r="M62" s="151"/>
      <c r="N62" s="96"/>
      <c r="O62" s="96">
        <f t="shared" si="641"/>
        <v>0</v>
      </c>
      <c r="P62" s="96"/>
      <c r="Q62" s="96"/>
      <c r="R62" s="96">
        <f t="shared" si="642"/>
        <v>0</v>
      </c>
      <c r="S62" s="96">
        <f t="shared" ref="S62:T62" si="698">SUM(M62+P62)</f>
        <v>0</v>
      </c>
      <c r="T62" s="96">
        <f t="shared" si="698"/>
        <v>0</v>
      </c>
      <c r="U62" s="97">
        <f t="shared" si="644"/>
        <v>0</v>
      </c>
      <c r="V62" s="151">
        <f>Juli!AB62</f>
        <v>0</v>
      </c>
      <c r="W62" s="151">
        <f>Juli!AC62</f>
        <v>0</v>
      </c>
      <c r="X62" s="96">
        <f t="shared" si="645"/>
        <v>0</v>
      </c>
      <c r="Y62" s="96"/>
      <c r="Z62" s="96"/>
      <c r="AA62" s="96">
        <f t="shared" si="646"/>
        <v>0</v>
      </c>
      <c r="AB62" s="96">
        <f t="shared" ref="AB62:AC62" si="699">SUM(V62+Y62)</f>
        <v>0</v>
      </c>
      <c r="AC62" s="96">
        <f t="shared" si="699"/>
        <v>0</v>
      </c>
      <c r="AD62" s="97">
        <f t="shared" si="648"/>
        <v>0</v>
      </c>
      <c r="AE62" s="151">
        <f>Juli!AK62</f>
        <v>0</v>
      </c>
      <c r="AF62" s="151">
        <f>Juli!AL62</f>
        <v>0</v>
      </c>
      <c r="AG62" s="96">
        <f t="shared" si="649"/>
        <v>0</v>
      </c>
      <c r="AH62" s="128">
        <v>0</v>
      </c>
      <c r="AI62" s="128">
        <v>0</v>
      </c>
      <c r="AJ62" s="96">
        <f t="shared" si="650"/>
        <v>0</v>
      </c>
      <c r="AK62" s="96">
        <f t="shared" ref="AK62:AL62" si="700">SUM(AE62+AH62)</f>
        <v>0</v>
      </c>
      <c r="AL62" s="96">
        <f t="shared" si="700"/>
        <v>0</v>
      </c>
      <c r="AM62" s="97">
        <f t="shared" si="652"/>
        <v>0</v>
      </c>
      <c r="AN62" s="95">
        <f>Juli!AT62</f>
        <v>0</v>
      </c>
      <c r="AO62" s="96">
        <f>Juli!AU62</f>
        <v>0</v>
      </c>
      <c r="AP62" s="96">
        <f t="shared" si="653"/>
        <v>0</v>
      </c>
      <c r="AQ62" s="128">
        <v>0</v>
      </c>
      <c r="AR62" s="128">
        <v>0</v>
      </c>
      <c r="AS62" s="96">
        <f t="shared" si="654"/>
        <v>0</v>
      </c>
      <c r="AT62" s="96">
        <f t="shared" ref="AT62:AU62" si="701">SUM(AN62+AQ62)</f>
        <v>0</v>
      </c>
      <c r="AU62" s="96">
        <f t="shared" si="701"/>
        <v>0</v>
      </c>
      <c r="AV62" s="97">
        <f t="shared" si="656"/>
        <v>0</v>
      </c>
      <c r="AW62" s="151">
        <f>Juli!BC62</f>
        <v>0</v>
      </c>
      <c r="AX62" s="151">
        <f>Juli!BD62</f>
        <v>0</v>
      </c>
      <c r="AY62" s="96">
        <f t="shared" si="657"/>
        <v>0</v>
      </c>
      <c r="AZ62" s="128">
        <v>0</v>
      </c>
      <c r="BA62" s="128">
        <v>0</v>
      </c>
      <c r="BB62" s="96">
        <f t="shared" si="658"/>
        <v>0</v>
      </c>
      <c r="BC62" s="96">
        <f t="shared" ref="BC62:BD62" si="702">SUM(AW62+AZ62)</f>
        <v>0</v>
      </c>
      <c r="BD62" s="96">
        <f t="shared" si="702"/>
        <v>0</v>
      </c>
      <c r="BE62" s="97">
        <f t="shared" si="660"/>
        <v>0</v>
      </c>
      <c r="BF62" s="95">
        <f>Juli!BL62</f>
        <v>0</v>
      </c>
      <c r="BG62" s="96">
        <f>Juli!BM62</f>
        <v>0</v>
      </c>
      <c r="BH62" s="96">
        <f t="shared" si="661"/>
        <v>0</v>
      </c>
      <c r="BI62" s="128">
        <v>0</v>
      </c>
      <c r="BJ62" s="128">
        <v>0</v>
      </c>
      <c r="BK62" s="96">
        <f t="shared" si="662"/>
        <v>0</v>
      </c>
      <c r="BL62" s="96">
        <f t="shared" ref="BL62:BM62" si="703">SUM(BF62+BI62)</f>
        <v>0</v>
      </c>
      <c r="BM62" s="96">
        <f t="shared" si="703"/>
        <v>0</v>
      </c>
      <c r="BN62" s="97">
        <f t="shared" si="664"/>
        <v>0</v>
      </c>
      <c r="BO62" s="151">
        <f>Juli!BU62</f>
        <v>0</v>
      </c>
      <c r="BP62" s="151">
        <f>Juli!BV62</f>
        <v>0</v>
      </c>
      <c r="BQ62" s="96">
        <f t="shared" si="665"/>
        <v>0</v>
      </c>
      <c r="BR62" s="96"/>
      <c r="BS62" s="96"/>
      <c r="BT62" s="96">
        <f t="shared" si="666"/>
        <v>0</v>
      </c>
      <c r="BU62" s="96">
        <f t="shared" ref="BU62:BV62" si="704">SUM(BO62+BR62)</f>
        <v>0</v>
      </c>
      <c r="BV62" s="96">
        <f t="shared" si="704"/>
        <v>0</v>
      </c>
      <c r="BW62" s="97">
        <f t="shared" si="668"/>
        <v>0</v>
      </c>
      <c r="BX62" s="95">
        <f>Juli!CD62</f>
        <v>0</v>
      </c>
      <c r="BY62" s="96">
        <f>Juli!CE62</f>
        <v>0</v>
      </c>
      <c r="BZ62" s="96">
        <f t="shared" si="669"/>
        <v>0</v>
      </c>
      <c r="CA62" s="96"/>
      <c r="CB62" s="96"/>
      <c r="CC62" s="96">
        <f t="shared" si="670"/>
        <v>0</v>
      </c>
      <c r="CD62" s="96">
        <f t="shared" ref="CD62:CE62" si="705">SUM(BX62+CA62)</f>
        <v>0</v>
      </c>
      <c r="CE62" s="96">
        <f t="shared" si="705"/>
        <v>0</v>
      </c>
      <c r="CF62" s="97">
        <f t="shared" si="672"/>
        <v>0</v>
      </c>
      <c r="CG62" s="151">
        <f>Juli!CM62</f>
        <v>0</v>
      </c>
      <c r="CH62" s="151">
        <f>Juli!CN62</f>
        <v>0</v>
      </c>
      <c r="CI62" s="96">
        <f t="shared" si="673"/>
        <v>0</v>
      </c>
      <c r="CJ62" s="128">
        <v>0</v>
      </c>
      <c r="CK62" s="128">
        <v>0</v>
      </c>
      <c r="CL62" s="96">
        <f t="shared" si="674"/>
        <v>0</v>
      </c>
      <c r="CM62" s="96">
        <f t="shared" ref="CM62:CN62" si="706">SUM(CG62+CJ62)</f>
        <v>0</v>
      </c>
      <c r="CN62" s="96">
        <f t="shared" si="706"/>
        <v>0</v>
      </c>
      <c r="CO62" s="97">
        <f t="shared" si="676"/>
        <v>0</v>
      </c>
      <c r="CP62" s="31">
        <f ca="1">IFERROR(__xludf.DUMMYFUNCTION("""COMPUTED_VALUE"""),0)</f>
        <v>0</v>
      </c>
      <c r="CQ62" s="32">
        <f ca="1">IFERROR(__xludf.DUMMYFUNCTION("""COMPUTED_VALUE"""),0)</f>
        <v>0</v>
      </c>
      <c r="CR62" s="32">
        <f ca="1">IFERROR(__xludf.DUMMYFUNCTION("""COMPUTED_VALUE"""),0)</f>
        <v>0</v>
      </c>
      <c r="CS62" s="33">
        <f ca="1">IFERROR(__xludf.DUMMYFUNCTION("""COMPUTED_VALUE"""),0)</f>
        <v>0</v>
      </c>
      <c r="CT62" s="33">
        <f ca="1">IFERROR(__xludf.DUMMYFUNCTION("""COMPUTED_VALUE"""),0)</f>
        <v>0</v>
      </c>
      <c r="CU62" s="33">
        <f ca="1">IFERROR(__xludf.DUMMYFUNCTION("""COMPUTED_VALUE"""),0)</f>
        <v>0</v>
      </c>
      <c r="CV62" s="32">
        <f ca="1">IFERROR(__xludf.DUMMYFUNCTION("""COMPUTED_VALUE"""),0)</f>
        <v>0</v>
      </c>
      <c r="CW62" s="32">
        <f ca="1">IFERROR(__xludf.DUMMYFUNCTION("""COMPUTED_VALUE"""),0)</f>
        <v>0</v>
      </c>
      <c r="CX62" s="34">
        <f ca="1">IFERROR(__xludf.DUMMYFUNCTION("""COMPUTED_VALUE"""),0)</f>
        <v>0</v>
      </c>
      <c r="CY62" s="151">
        <f>Juli!DE62</f>
        <v>0</v>
      </c>
      <c r="CZ62" s="151">
        <f>Juli!DF62</f>
        <v>0</v>
      </c>
      <c r="DA62" s="96">
        <f t="shared" si="677"/>
        <v>0</v>
      </c>
      <c r="DB62" s="96"/>
      <c r="DC62" s="96"/>
      <c r="DD62" s="96">
        <f t="shared" si="678"/>
        <v>0</v>
      </c>
      <c r="DE62" s="96">
        <f t="shared" ref="DE62:DF62" si="707">SUM(CY62+DB62)</f>
        <v>0</v>
      </c>
      <c r="DF62" s="96">
        <f t="shared" si="707"/>
        <v>0</v>
      </c>
      <c r="DG62" s="97">
        <f t="shared" si="680"/>
        <v>0</v>
      </c>
      <c r="DH62" s="95">
        <f>Juli!DN62</f>
        <v>2</v>
      </c>
      <c r="DI62" s="96">
        <f>Juli!DO62</f>
        <v>0</v>
      </c>
      <c r="DJ62" s="96">
        <f t="shared" si="681"/>
        <v>2</v>
      </c>
      <c r="DK62" s="175"/>
      <c r="DL62" s="176"/>
      <c r="DM62" s="96">
        <f t="shared" si="682"/>
        <v>0</v>
      </c>
      <c r="DN62" s="96">
        <f t="shared" ref="DN62:DO62" si="708">SUM(DH62+DK62)</f>
        <v>2</v>
      </c>
      <c r="DO62" s="96">
        <f t="shared" si="708"/>
        <v>0</v>
      </c>
      <c r="DP62" s="97">
        <f t="shared" si="684"/>
        <v>2</v>
      </c>
      <c r="DQ62" s="151">
        <f>Juli!DW62</f>
        <v>0</v>
      </c>
      <c r="DR62" s="96">
        <f>Juli!DX62</f>
        <v>0</v>
      </c>
      <c r="DS62" s="96">
        <f t="shared" si="685"/>
        <v>0</v>
      </c>
      <c r="DT62" s="68">
        <v>0</v>
      </c>
      <c r="DU62" s="59">
        <v>0</v>
      </c>
      <c r="DV62" s="96">
        <f t="shared" si="686"/>
        <v>0</v>
      </c>
      <c r="DW62" s="96">
        <f t="shared" ref="DW62:DX62" si="709">SUM(DQ62+DT62)</f>
        <v>0</v>
      </c>
      <c r="DX62" s="96">
        <f t="shared" si="709"/>
        <v>0</v>
      </c>
      <c r="DY62" s="97">
        <f t="shared" si="688"/>
        <v>0</v>
      </c>
      <c r="DZ62" s="95">
        <f>Juli!EF62</f>
        <v>0</v>
      </c>
      <c r="EA62" s="96">
        <f>Juli!EG62</f>
        <v>0</v>
      </c>
      <c r="EB62" s="96">
        <f t="shared" si="689"/>
        <v>0</v>
      </c>
      <c r="EC62" s="96"/>
      <c r="ED62" s="96"/>
      <c r="EE62" s="96">
        <f t="shared" si="690"/>
        <v>0</v>
      </c>
      <c r="EF62" s="96">
        <f t="shared" ref="EF62:EG62" si="710">SUM(DZ62+EC62)</f>
        <v>0</v>
      </c>
      <c r="EG62" s="96">
        <f t="shared" si="710"/>
        <v>0</v>
      </c>
      <c r="EH62" s="97">
        <f t="shared" si="692"/>
        <v>0</v>
      </c>
      <c r="EI62" s="150">
        <f>Juli!EO62</f>
        <v>0</v>
      </c>
      <c r="EJ62" s="150">
        <f>Juli!EP62</f>
        <v>0</v>
      </c>
      <c r="EK62" s="96">
        <f t="shared" si="693"/>
        <v>0</v>
      </c>
      <c r="EL62" s="96"/>
      <c r="EM62" s="96"/>
      <c r="EN62" s="96">
        <f t="shared" si="694"/>
        <v>0</v>
      </c>
      <c r="EO62" s="96">
        <f t="shared" ref="EO62:EP62" si="711">SUM(EI62+EL62)</f>
        <v>0</v>
      </c>
      <c r="EP62" s="96">
        <f t="shared" si="711"/>
        <v>0</v>
      </c>
      <c r="EQ62" s="97">
        <f t="shared" si="696"/>
        <v>0</v>
      </c>
      <c r="ER62" s="151"/>
      <c r="ES62" s="96"/>
      <c r="ET62" s="96"/>
      <c r="EU62" s="96"/>
      <c r="EV62" s="96"/>
      <c r="EW62" s="96"/>
      <c r="EX62" s="96"/>
      <c r="EY62" s="96"/>
      <c r="EZ62" s="152"/>
    </row>
    <row r="63" spans="1:156" ht="14">
      <c r="A63" s="58"/>
      <c r="B63" s="59">
        <v>3</v>
      </c>
      <c r="C63" s="57" t="s">
        <v>79</v>
      </c>
      <c r="D63" s="150">
        <f>Juli!J63</f>
        <v>0</v>
      </c>
      <c r="E63" s="128">
        <f>Juli!K63</f>
        <v>0</v>
      </c>
      <c r="F63" s="96">
        <f t="shared" si="637"/>
        <v>0</v>
      </c>
      <c r="G63" s="96"/>
      <c r="H63" s="96"/>
      <c r="I63" s="96">
        <f t="shared" si="638"/>
        <v>0</v>
      </c>
      <c r="J63" s="96">
        <f t="shared" ref="J63:K63" si="712">SUM(D63+G63)</f>
        <v>0</v>
      </c>
      <c r="K63" s="96">
        <f t="shared" si="712"/>
        <v>0</v>
      </c>
      <c r="L63" s="97">
        <f t="shared" si="640"/>
        <v>0</v>
      </c>
      <c r="M63" s="151"/>
      <c r="N63" s="96"/>
      <c r="O63" s="96">
        <f t="shared" si="641"/>
        <v>0</v>
      </c>
      <c r="P63" s="96"/>
      <c r="Q63" s="96"/>
      <c r="R63" s="96">
        <f t="shared" si="642"/>
        <v>0</v>
      </c>
      <c r="S63" s="96">
        <f t="shared" ref="S63:T63" si="713">SUM(M63+P63)</f>
        <v>0</v>
      </c>
      <c r="T63" s="96">
        <f t="shared" si="713"/>
        <v>0</v>
      </c>
      <c r="U63" s="97">
        <f t="shared" si="644"/>
        <v>0</v>
      </c>
      <c r="V63" s="151">
        <f>Juli!AB63</f>
        <v>0</v>
      </c>
      <c r="W63" s="151">
        <f>Juli!AC63</f>
        <v>0</v>
      </c>
      <c r="X63" s="96">
        <f t="shared" si="645"/>
        <v>0</v>
      </c>
      <c r="Y63" s="96"/>
      <c r="Z63" s="96"/>
      <c r="AA63" s="96">
        <f t="shared" si="646"/>
        <v>0</v>
      </c>
      <c r="AB63" s="96">
        <f t="shared" ref="AB63:AC63" si="714">SUM(V63+Y63)</f>
        <v>0</v>
      </c>
      <c r="AC63" s="96">
        <f t="shared" si="714"/>
        <v>0</v>
      </c>
      <c r="AD63" s="97">
        <f t="shared" si="648"/>
        <v>0</v>
      </c>
      <c r="AE63" s="151">
        <f>Juli!AK63</f>
        <v>0</v>
      </c>
      <c r="AF63" s="151">
        <f>Juli!AL63</f>
        <v>0</v>
      </c>
      <c r="AG63" s="96">
        <f t="shared" si="649"/>
        <v>0</v>
      </c>
      <c r="AH63" s="128">
        <v>0</v>
      </c>
      <c r="AI63" s="128">
        <v>0</v>
      </c>
      <c r="AJ63" s="96">
        <f t="shared" si="650"/>
        <v>0</v>
      </c>
      <c r="AK63" s="96">
        <f t="shared" ref="AK63:AL63" si="715">SUM(AE63+AH63)</f>
        <v>0</v>
      </c>
      <c r="AL63" s="96">
        <f t="shared" si="715"/>
        <v>0</v>
      </c>
      <c r="AM63" s="97">
        <f t="shared" si="652"/>
        <v>0</v>
      </c>
      <c r="AN63" s="95">
        <f>Juli!AT63</f>
        <v>0</v>
      </c>
      <c r="AO63" s="96">
        <f>Juli!AU63</f>
        <v>0</v>
      </c>
      <c r="AP63" s="96">
        <f t="shared" si="653"/>
        <v>0</v>
      </c>
      <c r="AQ63" s="128">
        <v>0</v>
      </c>
      <c r="AR63" s="128">
        <v>0</v>
      </c>
      <c r="AS63" s="96">
        <f t="shared" si="654"/>
        <v>0</v>
      </c>
      <c r="AT63" s="96">
        <f t="shared" ref="AT63:AU63" si="716">SUM(AN63+AQ63)</f>
        <v>0</v>
      </c>
      <c r="AU63" s="96">
        <f t="shared" si="716"/>
        <v>0</v>
      </c>
      <c r="AV63" s="97">
        <f t="shared" si="656"/>
        <v>0</v>
      </c>
      <c r="AW63" s="151">
        <f>Juli!BC63</f>
        <v>0</v>
      </c>
      <c r="AX63" s="151">
        <f>Juli!BD63</f>
        <v>0</v>
      </c>
      <c r="AY63" s="96">
        <f t="shared" si="657"/>
        <v>0</v>
      </c>
      <c r="AZ63" s="128">
        <v>0</v>
      </c>
      <c r="BA63" s="128">
        <v>0</v>
      </c>
      <c r="BB63" s="96">
        <f t="shared" si="658"/>
        <v>0</v>
      </c>
      <c r="BC63" s="96">
        <f t="shared" ref="BC63:BD63" si="717">SUM(AW63+AZ63)</f>
        <v>0</v>
      </c>
      <c r="BD63" s="96">
        <f t="shared" si="717"/>
        <v>0</v>
      </c>
      <c r="BE63" s="97">
        <f t="shared" si="660"/>
        <v>0</v>
      </c>
      <c r="BF63" s="95">
        <f>Juli!BL63</f>
        <v>0</v>
      </c>
      <c r="BG63" s="96">
        <f>Juli!BM63</f>
        <v>0</v>
      </c>
      <c r="BH63" s="96">
        <f t="shared" si="661"/>
        <v>0</v>
      </c>
      <c r="BI63" s="128">
        <v>0</v>
      </c>
      <c r="BJ63" s="128">
        <v>0</v>
      </c>
      <c r="BK63" s="96">
        <f t="shared" si="662"/>
        <v>0</v>
      </c>
      <c r="BL63" s="96">
        <f t="shared" ref="BL63:BM63" si="718">SUM(BF63+BI63)</f>
        <v>0</v>
      </c>
      <c r="BM63" s="96">
        <f t="shared" si="718"/>
        <v>0</v>
      </c>
      <c r="BN63" s="97">
        <f t="shared" si="664"/>
        <v>0</v>
      </c>
      <c r="BO63" s="151">
        <f>Juli!BU63</f>
        <v>18</v>
      </c>
      <c r="BP63" s="151">
        <f>Juli!BV63</f>
        <v>39</v>
      </c>
      <c r="BQ63" s="96">
        <f t="shared" si="665"/>
        <v>57</v>
      </c>
      <c r="BR63" s="96"/>
      <c r="BS63" s="96"/>
      <c r="BT63" s="96">
        <f t="shared" si="666"/>
        <v>0</v>
      </c>
      <c r="BU63" s="96">
        <f t="shared" ref="BU63:BV63" si="719">SUM(BO63+BR63)</f>
        <v>18</v>
      </c>
      <c r="BV63" s="96">
        <f t="shared" si="719"/>
        <v>39</v>
      </c>
      <c r="BW63" s="97">
        <f t="shared" si="668"/>
        <v>57</v>
      </c>
      <c r="BX63" s="95">
        <f>Juli!CD63</f>
        <v>315</v>
      </c>
      <c r="BY63" s="96">
        <f>Juli!CE63</f>
        <v>428</v>
      </c>
      <c r="BZ63" s="96">
        <f t="shared" si="669"/>
        <v>743</v>
      </c>
      <c r="CA63" s="128">
        <v>46</v>
      </c>
      <c r="CB63" s="128">
        <v>57</v>
      </c>
      <c r="CC63" s="96">
        <f t="shared" si="670"/>
        <v>103</v>
      </c>
      <c r="CD63" s="96">
        <f t="shared" ref="CD63:CE63" si="720">SUM(BX63+CA63)</f>
        <v>361</v>
      </c>
      <c r="CE63" s="96">
        <f t="shared" si="720"/>
        <v>485</v>
      </c>
      <c r="CF63" s="97">
        <f t="shared" si="672"/>
        <v>846</v>
      </c>
      <c r="CG63" s="151">
        <f>Juli!CM63</f>
        <v>0</v>
      </c>
      <c r="CH63" s="151">
        <f>Juli!CN63</f>
        <v>0</v>
      </c>
      <c r="CI63" s="96">
        <f t="shared" si="673"/>
        <v>0</v>
      </c>
      <c r="CJ63" s="128">
        <v>0</v>
      </c>
      <c r="CK63" s="128">
        <v>0</v>
      </c>
      <c r="CL63" s="96">
        <f t="shared" si="674"/>
        <v>0</v>
      </c>
      <c r="CM63" s="96">
        <f t="shared" ref="CM63:CN63" si="721">SUM(CG63+CJ63)</f>
        <v>0</v>
      </c>
      <c r="CN63" s="96">
        <f t="shared" si="721"/>
        <v>0</v>
      </c>
      <c r="CO63" s="97">
        <f t="shared" si="676"/>
        <v>0</v>
      </c>
      <c r="CP63" s="31">
        <f ca="1">IFERROR(__xludf.DUMMYFUNCTION("""COMPUTED_VALUE"""),0)</f>
        <v>0</v>
      </c>
      <c r="CQ63" s="32">
        <f ca="1">IFERROR(__xludf.DUMMYFUNCTION("""COMPUTED_VALUE"""),0)</f>
        <v>0</v>
      </c>
      <c r="CR63" s="32">
        <f ca="1">IFERROR(__xludf.DUMMYFUNCTION("""COMPUTED_VALUE"""),0)</f>
        <v>0</v>
      </c>
      <c r="CS63" s="33">
        <f ca="1">IFERROR(__xludf.DUMMYFUNCTION("""COMPUTED_VALUE"""),0)</f>
        <v>0</v>
      </c>
      <c r="CT63" s="33">
        <f ca="1">IFERROR(__xludf.DUMMYFUNCTION("""COMPUTED_VALUE"""),0)</f>
        <v>0</v>
      </c>
      <c r="CU63" s="33">
        <f ca="1">IFERROR(__xludf.DUMMYFUNCTION("""COMPUTED_VALUE"""),0)</f>
        <v>0</v>
      </c>
      <c r="CV63" s="32">
        <f ca="1">IFERROR(__xludf.DUMMYFUNCTION("""COMPUTED_VALUE"""),0)</f>
        <v>0</v>
      </c>
      <c r="CW63" s="32">
        <f ca="1">IFERROR(__xludf.DUMMYFUNCTION("""COMPUTED_VALUE"""),0)</f>
        <v>0</v>
      </c>
      <c r="CX63" s="34">
        <f ca="1">IFERROR(__xludf.DUMMYFUNCTION("""COMPUTED_VALUE"""),0)</f>
        <v>0</v>
      </c>
      <c r="CY63" s="151">
        <f>Juli!DE63</f>
        <v>4</v>
      </c>
      <c r="CZ63" s="151">
        <f>Juli!DF63</f>
        <v>9</v>
      </c>
      <c r="DA63" s="96">
        <f t="shared" si="677"/>
        <v>13</v>
      </c>
      <c r="DB63" s="96"/>
      <c r="DC63" s="96"/>
      <c r="DD63" s="96">
        <f t="shared" si="678"/>
        <v>0</v>
      </c>
      <c r="DE63" s="96">
        <f t="shared" ref="DE63:DF63" si="722">SUM(CY63+DB63)</f>
        <v>4</v>
      </c>
      <c r="DF63" s="96">
        <f t="shared" si="722"/>
        <v>9</v>
      </c>
      <c r="DG63" s="97">
        <f t="shared" si="680"/>
        <v>13</v>
      </c>
      <c r="DH63" s="95">
        <f>Juli!DN63</f>
        <v>0</v>
      </c>
      <c r="DI63" s="96">
        <f>Juli!DO63</f>
        <v>0</v>
      </c>
      <c r="DJ63" s="96">
        <f t="shared" si="681"/>
        <v>0</v>
      </c>
      <c r="DK63" s="175"/>
      <c r="DL63" s="176"/>
      <c r="DM63" s="96">
        <f t="shared" si="682"/>
        <v>0</v>
      </c>
      <c r="DN63" s="96">
        <f t="shared" ref="DN63:DO63" si="723">SUM(DH63+DK63)</f>
        <v>0</v>
      </c>
      <c r="DO63" s="96">
        <f t="shared" si="723"/>
        <v>0</v>
      </c>
      <c r="DP63" s="97">
        <f t="shared" si="684"/>
        <v>0</v>
      </c>
      <c r="DQ63" s="151">
        <f>Juli!DW63</f>
        <v>0</v>
      </c>
      <c r="DR63" s="96">
        <f>Juli!DX63</f>
        <v>0</v>
      </c>
      <c r="DS63" s="96">
        <f t="shared" si="685"/>
        <v>0</v>
      </c>
      <c r="DT63" s="68">
        <v>0</v>
      </c>
      <c r="DU63" s="59">
        <v>0</v>
      </c>
      <c r="DV63" s="96">
        <f t="shared" si="686"/>
        <v>0</v>
      </c>
      <c r="DW63" s="96">
        <f t="shared" ref="DW63:DX63" si="724">SUM(DQ63+DT63)</f>
        <v>0</v>
      </c>
      <c r="DX63" s="96">
        <f t="shared" si="724"/>
        <v>0</v>
      </c>
      <c r="DY63" s="97">
        <f t="shared" si="688"/>
        <v>0</v>
      </c>
      <c r="DZ63" s="95">
        <f>Juli!EF63</f>
        <v>0</v>
      </c>
      <c r="EA63" s="96">
        <f>Juli!EG63</f>
        <v>0</v>
      </c>
      <c r="EB63" s="96">
        <f t="shared" si="689"/>
        <v>0</v>
      </c>
      <c r="EC63" s="96"/>
      <c r="ED63" s="96"/>
      <c r="EE63" s="96">
        <f t="shared" si="690"/>
        <v>0</v>
      </c>
      <c r="EF63" s="96">
        <f t="shared" ref="EF63:EG63" si="725">SUM(DZ63+EC63)</f>
        <v>0</v>
      </c>
      <c r="EG63" s="96">
        <f t="shared" si="725"/>
        <v>0</v>
      </c>
      <c r="EH63" s="97">
        <f t="shared" si="692"/>
        <v>0</v>
      </c>
      <c r="EI63" s="150">
        <f>Juli!EO63</f>
        <v>0</v>
      </c>
      <c r="EJ63" s="150">
        <f>Juli!EP63</f>
        <v>0</v>
      </c>
      <c r="EK63" s="96">
        <f t="shared" si="693"/>
        <v>0</v>
      </c>
      <c r="EL63" s="96"/>
      <c r="EM63" s="96"/>
      <c r="EN63" s="96">
        <f t="shared" si="694"/>
        <v>0</v>
      </c>
      <c r="EO63" s="96">
        <f t="shared" ref="EO63:EP63" si="726">SUM(EI63+EL63)</f>
        <v>0</v>
      </c>
      <c r="EP63" s="96">
        <f t="shared" si="726"/>
        <v>0</v>
      </c>
      <c r="EQ63" s="97">
        <f t="shared" si="696"/>
        <v>0</v>
      </c>
      <c r="ER63" s="151"/>
      <c r="ES63" s="96"/>
      <c r="ET63" s="96"/>
      <c r="EU63" s="96"/>
      <c r="EV63" s="96"/>
      <c r="EW63" s="96"/>
      <c r="EX63" s="96"/>
      <c r="EY63" s="96"/>
      <c r="EZ63" s="152"/>
    </row>
    <row r="64" spans="1:156" ht="14">
      <c r="A64" s="58"/>
      <c r="B64" s="59">
        <v>4</v>
      </c>
      <c r="C64" s="57" t="s">
        <v>80</v>
      </c>
      <c r="D64" s="150">
        <f>Juli!J64</f>
        <v>2</v>
      </c>
      <c r="E64" s="128">
        <f>Juli!K64</f>
        <v>3</v>
      </c>
      <c r="F64" s="96">
        <f t="shared" si="637"/>
        <v>5</v>
      </c>
      <c r="G64" s="96"/>
      <c r="H64" s="128">
        <v>1</v>
      </c>
      <c r="I64" s="96">
        <f t="shared" si="638"/>
        <v>1</v>
      </c>
      <c r="J64" s="96">
        <f t="shared" ref="J64:K64" si="727">SUM(D64+G64)</f>
        <v>2</v>
      </c>
      <c r="K64" s="96">
        <f t="shared" si="727"/>
        <v>4</v>
      </c>
      <c r="L64" s="97">
        <f t="shared" si="640"/>
        <v>6</v>
      </c>
      <c r="M64" s="151"/>
      <c r="N64" s="96"/>
      <c r="O64" s="96">
        <f t="shared" si="641"/>
        <v>0</v>
      </c>
      <c r="P64" s="96"/>
      <c r="Q64" s="96"/>
      <c r="R64" s="96">
        <f t="shared" si="642"/>
        <v>0</v>
      </c>
      <c r="S64" s="96">
        <f t="shared" ref="S64:T64" si="728">SUM(M64+P64)</f>
        <v>0</v>
      </c>
      <c r="T64" s="96">
        <f t="shared" si="728"/>
        <v>0</v>
      </c>
      <c r="U64" s="97">
        <f t="shared" si="644"/>
        <v>0</v>
      </c>
      <c r="V64" s="151">
        <f>Juli!AB64</f>
        <v>0</v>
      </c>
      <c r="W64" s="151">
        <f>Juli!AC64</f>
        <v>0</v>
      </c>
      <c r="X64" s="96">
        <f t="shared" si="645"/>
        <v>0</v>
      </c>
      <c r="Y64" s="96"/>
      <c r="Z64" s="96"/>
      <c r="AA64" s="96">
        <f t="shared" si="646"/>
        <v>0</v>
      </c>
      <c r="AB64" s="96">
        <f t="shared" ref="AB64:AC64" si="729">SUM(V64+Y64)</f>
        <v>0</v>
      </c>
      <c r="AC64" s="96">
        <f t="shared" si="729"/>
        <v>0</v>
      </c>
      <c r="AD64" s="97">
        <f t="shared" si="648"/>
        <v>0</v>
      </c>
      <c r="AE64" s="151">
        <f>Juli!AK64</f>
        <v>5</v>
      </c>
      <c r="AF64" s="151">
        <f>Juli!AL64</f>
        <v>4</v>
      </c>
      <c r="AG64" s="96">
        <f t="shared" si="649"/>
        <v>9</v>
      </c>
      <c r="AH64" s="128">
        <v>0</v>
      </c>
      <c r="AI64" s="128">
        <v>3</v>
      </c>
      <c r="AJ64" s="96">
        <f t="shared" si="650"/>
        <v>3</v>
      </c>
      <c r="AK64" s="96">
        <f t="shared" ref="AK64:AL64" si="730">SUM(AE64+AH64)</f>
        <v>5</v>
      </c>
      <c r="AL64" s="96">
        <f t="shared" si="730"/>
        <v>7</v>
      </c>
      <c r="AM64" s="97">
        <f t="shared" si="652"/>
        <v>12</v>
      </c>
      <c r="AN64" s="95">
        <f>Juli!AT64</f>
        <v>5</v>
      </c>
      <c r="AO64" s="96">
        <f>Juli!AU64</f>
        <v>35</v>
      </c>
      <c r="AP64" s="96">
        <f t="shared" si="653"/>
        <v>40</v>
      </c>
      <c r="AQ64" s="128">
        <v>0</v>
      </c>
      <c r="AR64" s="128">
        <v>0</v>
      </c>
      <c r="AS64" s="96">
        <f t="shared" si="654"/>
        <v>0</v>
      </c>
      <c r="AT64" s="96">
        <f t="shared" ref="AT64:AU64" si="731">SUM(AN64+AQ64)</f>
        <v>5</v>
      </c>
      <c r="AU64" s="96">
        <f t="shared" si="731"/>
        <v>35</v>
      </c>
      <c r="AV64" s="97">
        <f t="shared" si="656"/>
        <v>40</v>
      </c>
      <c r="AW64" s="151">
        <f>Juli!BC64</f>
        <v>0</v>
      </c>
      <c r="AX64" s="151">
        <f>Juli!BD64</f>
        <v>0</v>
      </c>
      <c r="AY64" s="96">
        <f t="shared" si="657"/>
        <v>0</v>
      </c>
      <c r="AZ64" s="128">
        <v>0</v>
      </c>
      <c r="BA64" s="128">
        <v>0</v>
      </c>
      <c r="BB64" s="96">
        <f t="shared" si="658"/>
        <v>0</v>
      </c>
      <c r="BC64" s="96">
        <f t="shared" ref="BC64:BD64" si="732">SUM(AW64+AZ64)</f>
        <v>0</v>
      </c>
      <c r="BD64" s="96">
        <f t="shared" si="732"/>
        <v>0</v>
      </c>
      <c r="BE64" s="97">
        <f t="shared" si="660"/>
        <v>0</v>
      </c>
      <c r="BF64" s="95">
        <f>Juli!BL64</f>
        <v>8</v>
      </c>
      <c r="BG64" s="96">
        <f>Juli!BM64</f>
        <v>16</v>
      </c>
      <c r="BH64" s="96">
        <f t="shared" si="661"/>
        <v>24</v>
      </c>
      <c r="BI64" s="128">
        <v>1</v>
      </c>
      <c r="BJ64" s="128">
        <v>0</v>
      </c>
      <c r="BK64" s="96">
        <f t="shared" si="662"/>
        <v>1</v>
      </c>
      <c r="BL64" s="96">
        <f t="shared" ref="BL64:BM64" si="733">SUM(BF64+BI64)</f>
        <v>9</v>
      </c>
      <c r="BM64" s="96">
        <f t="shared" si="733"/>
        <v>16</v>
      </c>
      <c r="BN64" s="97">
        <f t="shared" si="664"/>
        <v>25</v>
      </c>
      <c r="BO64" s="151">
        <f>Juli!BU64</f>
        <v>4</v>
      </c>
      <c r="BP64" s="151">
        <f>Juli!BV64</f>
        <v>0</v>
      </c>
      <c r="BQ64" s="96">
        <f t="shared" si="665"/>
        <v>4</v>
      </c>
      <c r="BR64" s="96"/>
      <c r="BS64" s="96"/>
      <c r="BT64" s="96">
        <f t="shared" si="666"/>
        <v>0</v>
      </c>
      <c r="BU64" s="96">
        <f t="shared" ref="BU64:BV64" si="734">SUM(BO64+BR64)</f>
        <v>4</v>
      </c>
      <c r="BV64" s="96">
        <f t="shared" si="734"/>
        <v>0</v>
      </c>
      <c r="BW64" s="97">
        <f t="shared" si="668"/>
        <v>4</v>
      </c>
      <c r="BX64" s="95">
        <f>Juli!CD64</f>
        <v>5</v>
      </c>
      <c r="BY64" s="96">
        <f>Juli!CE64</f>
        <v>2</v>
      </c>
      <c r="BZ64" s="96">
        <f t="shared" si="669"/>
        <v>7</v>
      </c>
      <c r="CA64" s="96"/>
      <c r="CB64" s="128">
        <v>1</v>
      </c>
      <c r="CC64" s="96">
        <f t="shared" si="670"/>
        <v>1</v>
      </c>
      <c r="CD64" s="96">
        <f t="shared" ref="CD64:CE64" si="735">SUM(BX64+CA64)</f>
        <v>5</v>
      </c>
      <c r="CE64" s="96">
        <f t="shared" si="735"/>
        <v>3</v>
      </c>
      <c r="CF64" s="97">
        <f t="shared" si="672"/>
        <v>8</v>
      </c>
      <c r="CG64" s="151">
        <f>Juli!CM64</f>
        <v>0</v>
      </c>
      <c r="CH64" s="151">
        <f>Juli!CN64</f>
        <v>0</v>
      </c>
      <c r="CI64" s="96">
        <f t="shared" si="673"/>
        <v>0</v>
      </c>
      <c r="CJ64" s="128">
        <v>0</v>
      </c>
      <c r="CK64" s="128">
        <v>1</v>
      </c>
      <c r="CL64" s="96">
        <f t="shared" si="674"/>
        <v>1</v>
      </c>
      <c r="CM64" s="96">
        <f t="shared" ref="CM64:CN64" si="736">SUM(CG64+CJ64)</f>
        <v>0</v>
      </c>
      <c r="CN64" s="96">
        <f t="shared" si="736"/>
        <v>1</v>
      </c>
      <c r="CO64" s="97">
        <f t="shared" si="676"/>
        <v>1</v>
      </c>
      <c r="CP64" s="31">
        <f ca="1">IFERROR(__xludf.DUMMYFUNCTION("""COMPUTED_VALUE"""),6)</f>
        <v>6</v>
      </c>
      <c r="CQ64" s="32">
        <f ca="1">IFERROR(__xludf.DUMMYFUNCTION("""COMPUTED_VALUE"""),75)</f>
        <v>75</v>
      </c>
      <c r="CR64" s="32">
        <f ca="1">IFERROR(__xludf.DUMMYFUNCTION("""COMPUTED_VALUE"""),81)</f>
        <v>81</v>
      </c>
      <c r="CS64" s="33">
        <f ca="1">IFERROR(__xludf.DUMMYFUNCTION("""COMPUTED_VALUE"""),1)</f>
        <v>1</v>
      </c>
      <c r="CT64" s="33">
        <f ca="1">IFERROR(__xludf.DUMMYFUNCTION("""COMPUTED_VALUE"""),11)</f>
        <v>11</v>
      </c>
      <c r="CU64" s="33">
        <f ca="1">IFERROR(__xludf.DUMMYFUNCTION("""COMPUTED_VALUE"""),12)</f>
        <v>12</v>
      </c>
      <c r="CV64" s="32">
        <f ca="1">IFERROR(__xludf.DUMMYFUNCTION("""COMPUTED_VALUE"""),7)</f>
        <v>7</v>
      </c>
      <c r="CW64" s="32">
        <f ca="1">IFERROR(__xludf.DUMMYFUNCTION("""COMPUTED_VALUE"""),86)</f>
        <v>86</v>
      </c>
      <c r="CX64" s="34">
        <f ca="1">IFERROR(__xludf.DUMMYFUNCTION("""COMPUTED_VALUE"""),93)</f>
        <v>93</v>
      </c>
      <c r="CY64" s="151">
        <f>Juli!DE64</f>
        <v>1</v>
      </c>
      <c r="CZ64" s="151">
        <f>Juli!DF64</f>
        <v>6</v>
      </c>
      <c r="DA64" s="96">
        <f t="shared" si="677"/>
        <v>7</v>
      </c>
      <c r="DB64" s="96"/>
      <c r="DC64" s="96"/>
      <c r="DD64" s="96">
        <f t="shared" si="678"/>
        <v>0</v>
      </c>
      <c r="DE64" s="96">
        <f t="shared" ref="DE64:DF64" si="737">SUM(CY64+DB64)</f>
        <v>1</v>
      </c>
      <c r="DF64" s="96">
        <f t="shared" si="737"/>
        <v>6</v>
      </c>
      <c r="DG64" s="97">
        <f t="shared" si="680"/>
        <v>7</v>
      </c>
      <c r="DH64" s="95">
        <f>Juli!DN64</f>
        <v>66</v>
      </c>
      <c r="DI64" s="96">
        <f>Juli!DO64</f>
        <v>30</v>
      </c>
      <c r="DJ64" s="96">
        <f t="shared" si="681"/>
        <v>96</v>
      </c>
      <c r="DK64" s="175">
        <v>11</v>
      </c>
      <c r="DL64" s="176">
        <v>6</v>
      </c>
      <c r="DM64" s="96">
        <f t="shared" si="682"/>
        <v>17</v>
      </c>
      <c r="DN64" s="96">
        <f t="shared" ref="DN64:DO64" si="738">SUM(DH64+DK64)</f>
        <v>77</v>
      </c>
      <c r="DO64" s="96">
        <f t="shared" si="738"/>
        <v>36</v>
      </c>
      <c r="DP64" s="97">
        <f t="shared" si="684"/>
        <v>113</v>
      </c>
      <c r="DQ64" s="151">
        <f>Juli!DW64</f>
        <v>3</v>
      </c>
      <c r="DR64" s="96">
        <f>Juli!DX64</f>
        <v>1</v>
      </c>
      <c r="DS64" s="96">
        <f t="shared" si="685"/>
        <v>4</v>
      </c>
      <c r="DT64" s="68">
        <v>1</v>
      </c>
      <c r="DU64" s="59">
        <v>0</v>
      </c>
      <c r="DV64" s="96">
        <f t="shared" si="686"/>
        <v>1</v>
      </c>
      <c r="DW64" s="96">
        <f t="shared" ref="DW64:DX64" si="739">SUM(DQ64+DT64)</f>
        <v>4</v>
      </c>
      <c r="DX64" s="96">
        <f t="shared" si="739"/>
        <v>1</v>
      </c>
      <c r="DY64" s="97">
        <f t="shared" si="688"/>
        <v>5</v>
      </c>
      <c r="DZ64" s="95">
        <f>Juli!EF64</f>
        <v>9</v>
      </c>
      <c r="EA64" s="96">
        <f>Juli!EG64</f>
        <v>1</v>
      </c>
      <c r="EB64" s="96">
        <f t="shared" si="689"/>
        <v>10</v>
      </c>
      <c r="EC64" s="128">
        <v>2</v>
      </c>
      <c r="ED64" s="96"/>
      <c r="EE64" s="96">
        <f t="shared" si="690"/>
        <v>2</v>
      </c>
      <c r="EF64" s="96">
        <f t="shared" ref="EF64:EG64" si="740">SUM(DZ64+EC64)</f>
        <v>11</v>
      </c>
      <c r="EG64" s="96">
        <f t="shared" si="740"/>
        <v>1</v>
      </c>
      <c r="EH64" s="97">
        <f t="shared" si="692"/>
        <v>12</v>
      </c>
      <c r="EI64" s="150">
        <f>Juli!EO64</f>
        <v>0</v>
      </c>
      <c r="EJ64" s="150">
        <f>Juli!EP64</f>
        <v>1</v>
      </c>
      <c r="EK64" s="96">
        <f t="shared" si="693"/>
        <v>1</v>
      </c>
      <c r="EL64" s="96"/>
      <c r="EM64" s="96"/>
      <c r="EN64" s="96">
        <f t="shared" si="694"/>
        <v>0</v>
      </c>
      <c r="EO64" s="96">
        <f t="shared" ref="EO64:EP64" si="741">SUM(EI64+EL64)</f>
        <v>0</v>
      </c>
      <c r="EP64" s="96">
        <f t="shared" si="741"/>
        <v>1</v>
      </c>
      <c r="EQ64" s="97">
        <f t="shared" si="696"/>
        <v>1</v>
      </c>
      <c r="ER64" s="151"/>
      <c r="ES64" s="96"/>
      <c r="ET64" s="96"/>
      <c r="EU64" s="96"/>
      <c r="EV64" s="96"/>
      <c r="EW64" s="96"/>
      <c r="EX64" s="96"/>
      <c r="EY64" s="96"/>
      <c r="EZ64" s="152"/>
    </row>
    <row r="65" spans="1:156" ht="14">
      <c r="A65" s="58"/>
      <c r="B65" s="59">
        <v>5</v>
      </c>
      <c r="C65" s="57" t="s">
        <v>81</v>
      </c>
      <c r="D65" s="150">
        <f>Juli!J65</f>
        <v>0</v>
      </c>
      <c r="E65" s="128">
        <f>Juli!K65</f>
        <v>3</v>
      </c>
      <c r="F65" s="96">
        <f t="shared" si="637"/>
        <v>3</v>
      </c>
      <c r="G65" s="96"/>
      <c r="H65" s="128">
        <v>1</v>
      </c>
      <c r="I65" s="96">
        <f t="shared" si="638"/>
        <v>1</v>
      </c>
      <c r="J65" s="96">
        <f t="shared" ref="J65:K65" si="742">SUM(D65+G65)</f>
        <v>0</v>
      </c>
      <c r="K65" s="96">
        <f t="shared" si="742"/>
        <v>4</v>
      </c>
      <c r="L65" s="97">
        <f t="shared" si="640"/>
        <v>4</v>
      </c>
      <c r="M65" s="151"/>
      <c r="N65" s="96"/>
      <c r="O65" s="96">
        <f t="shared" si="641"/>
        <v>0</v>
      </c>
      <c r="P65" s="96"/>
      <c r="Q65" s="96"/>
      <c r="R65" s="96">
        <f t="shared" si="642"/>
        <v>0</v>
      </c>
      <c r="S65" s="96">
        <f t="shared" ref="S65:T65" si="743">SUM(M65+P65)</f>
        <v>0</v>
      </c>
      <c r="T65" s="96">
        <f t="shared" si="743"/>
        <v>0</v>
      </c>
      <c r="U65" s="97">
        <f t="shared" si="644"/>
        <v>0</v>
      </c>
      <c r="V65" s="151">
        <f>Juli!AB65</f>
        <v>0</v>
      </c>
      <c r="W65" s="151">
        <f>Juli!AC65</f>
        <v>0</v>
      </c>
      <c r="X65" s="96">
        <f t="shared" si="645"/>
        <v>0</v>
      </c>
      <c r="Y65" s="96"/>
      <c r="Z65" s="96"/>
      <c r="AA65" s="96">
        <f t="shared" si="646"/>
        <v>0</v>
      </c>
      <c r="AB65" s="96">
        <f t="shared" ref="AB65:AC65" si="744">SUM(V65+Y65)</f>
        <v>0</v>
      </c>
      <c r="AC65" s="96">
        <f t="shared" si="744"/>
        <v>0</v>
      </c>
      <c r="AD65" s="97">
        <f t="shared" si="648"/>
        <v>0</v>
      </c>
      <c r="AE65" s="151">
        <f>Juli!AK65</f>
        <v>3</v>
      </c>
      <c r="AF65" s="151">
        <f>Juli!AL65</f>
        <v>3</v>
      </c>
      <c r="AG65" s="96">
        <f t="shared" si="649"/>
        <v>6</v>
      </c>
      <c r="AH65" s="128">
        <v>0</v>
      </c>
      <c r="AI65" s="128">
        <v>3</v>
      </c>
      <c r="AJ65" s="96">
        <f t="shared" si="650"/>
        <v>3</v>
      </c>
      <c r="AK65" s="96">
        <f t="shared" ref="AK65:AL65" si="745">SUM(AE65+AH65)</f>
        <v>3</v>
      </c>
      <c r="AL65" s="96">
        <f t="shared" si="745"/>
        <v>6</v>
      </c>
      <c r="AM65" s="97">
        <f t="shared" si="652"/>
        <v>9</v>
      </c>
      <c r="AN65" s="95">
        <f>Juli!AT65</f>
        <v>5</v>
      </c>
      <c r="AO65" s="96">
        <f>Juli!AU65</f>
        <v>35</v>
      </c>
      <c r="AP65" s="96">
        <f t="shared" si="653"/>
        <v>40</v>
      </c>
      <c r="AQ65" s="128">
        <v>0</v>
      </c>
      <c r="AR65" s="128">
        <v>2</v>
      </c>
      <c r="AS65" s="96">
        <f t="shared" si="654"/>
        <v>2</v>
      </c>
      <c r="AT65" s="96">
        <f t="shared" ref="AT65:AU65" si="746">SUM(AN65+AQ65)</f>
        <v>5</v>
      </c>
      <c r="AU65" s="96">
        <f t="shared" si="746"/>
        <v>37</v>
      </c>
      <c r="AV65" s="97">
        <f t="shared" si="656"/>
        <v>42</v>
      </c>
      <c r="AW65" s="151">
        <f>Juli!BC65</f>
        <v>0</v>
      </c>
      <c r="AX65" s="151">
        <f>Juli!BD65</f>
        <v>0</v>
      </c>
      <c r="AY65" s="96">
        <f t="shared" si="657"/>
        <v>0</v>
      </c>
      <c r="AZ65" s="128">
        <v>0</v>
      </c>
      <c r="BA65" s="128">
        <v>0</v>
      </c>
      <c r="BB65" s="96">
        <f t="shared" si="658"/>
        <v>0</v>
      </c>
      <c r="BC65" s="96">
        <f t="shared" ref="BC65:BD65" si="747">SUM(AW65+AZ65)</f>
        <v>0</v>
      </c>
      <c r="BD65" s="96">
        <f t="shared" si="747"/>
        <v>0</v>
      </c>
      <c r="BE65" s="97">
        <f t="shared" si="660"/>
        <v>0</v>
      </c>
      <c r="BF65" s="95">
        <f>Juli!BL65</f>
        <v>0</v>
      </c>
      <c r="BG65" s="96">
        <f>Juli!BM65</f>
        <v>16</v>
      </c>
      <c r="BH65" s="96">
        <f t="shared" si="661"/>
        <v>16</v>
      </c>
      <c r="BI65" s="128">
        <v>0</v>
      </c>
      <c r="BJ65" s="128">
        <v>0</v>
      </c>
      <c r="BK65" s="96">
        <f t="shared" si="662"/>
        <v>0</v>
      </c>
      <c r="BL65" s="96">
        <f t="shared" ref="BL65:BM65" si="748">SUM(BF65+BI65)</f>
        <v>0</v>
      </c>
      <c r="BM65" s="96">
        <f t="shared" si="748"/>
        <v>16</v>
      </c>
      <c r="BN65" s="97">
        <f t="shared" si="664"/>
        <v>16</v>
      </c>
      <c r="BO65" s="151">
        <f>Juli!BU65</f>
        <v>2</v>
      </c>
      <c r="BP65" s="151">
        <f>Juli!BV65</f>
        <v>0</v>
      </c>
      <c r="BQ65" s="96">
        <f t="shared" si="665"/>
        <v>2</v>
      </c>
      <c r="BR65" s="96"/>
      <c r="BS65" s="96"/>
      <c r="BT65" s="96">
        <f t="shared" si="666"/>
        <v>0</v>
      </c>
      <c r="BU65" s="96">
        <f t="shared" ref="BU65:BV65" si="749">SUM(BO65+BR65)</f>
        <v>2</v>
      </c>
      <c r="BV65" s="96">
        <f t="shared" si="749"/>
        <v>0</v>
      </c>
      <c r="BW65" s="97">
        <f t="shared" si="668"/>
        <v>2</v>
      </c>
      <c r="BX65" s="95">
        <f>Juli!CD65</f>
        <v>0</v>
      </c>
      <c r="BY65" s="96">
        <f>Juli!CE65</f>
        <v>2</v>
      </c>
      <c r="BZ65" s="96">
        <f t="shared" si="669"/>
        <v>2</v>
      </c>
      <c r="CA65" s="96"/>
      <c r="CB65" s="128">
        <v>1</v>
      </c>
      <c r="CC65" s="96">
        <f t="shared" si="670"/>
        <v>1</v>
      </c>
      <c r="CD65" s="96">
        <f t="shared" ref="CD65:CE65" si="750">SUM(BX65+CA65)</f>
        <v>0</v>
      </c>
      <c r="CE65" s="96">
        <f t="shared" si="750"/>
        <v>3</v>
      </c>
      <c r="CF65" s="97">
        <f t="shared" si="672"/>
        <v>3</v>
      </c>
      <c r="CG65" s="151">
        <f>Juli!CM65</f>
        <v>0</v>
      </c>
      <c r="CH65" s="151">
        <f>Juli!CN65</f>
        <v>0</v>
      </c>
      <c r="CI65" s="96">
        <f t="shared" si="673"/>
        <v>0</v>
      </c>
      <c r="CJ65" s="128">
        <v>0</v>
      </c>
      <c r="CK65" s="128">
        <v>1</v>
      </c>
      <c r="CL65" s="96">
        <f t="shared" si="674"/>
        <v>1</v>
      </c>
      <c r="CM65" s="96">
        <f t="shared" ref="CM65:CN65" si="751">SUM(CG65+CJ65)</f>
        <v>0</v>
      </c>
      <c r="CN65" s="96">
        <f t="shared" si="751"/>
        <v>1</v>
      </c>
      <c r="CO65" s="97">
        <f t="shared" si="676"/>
        <v>1</v>
      </c>
      <c r="CP65" s="31"/>
      <c r="CQ65" s="32">
        <f ca="1">IFERROR(__xludf.DUMMYFUNCTION("""COMPUTED_VALUE"""),75)</f>
        <v>75</v>
      </c>
      <c r="CR65" s="32">
        <f ca="1">IFERROR(__xludf.DUMMYFUNCTION("""COMPUTED_VALUE"""),75)</f>
        <v>75</v>
      </c>
      <c r="CS65" s="33"/>
      <c r="CT65" s="33">
        <f ca="1">IFERROR(__xludf.DUMMYFUNCTION("""COMPUTED_VALUE"""),11)</f>
        <v>11</v>
      </c>
      <c r="CU65" s="33">
        <f ca="1">IFERROR(__xludf.DUMMYFUNCTION("""COMPUTED_VALUE"""),11)</f>
        <v>11</v>
      </c>
      <c r="CV65" s="32"/>
      <c r="CW65" s="32">
        <f ca="1">IFERROR(__xludf.DUMMYFUNCTION("""COMPUTED_VALUE"""),86)</f>
        <v>86</v>
      </c>
      <c r="CX65" s="34">
        <f ca="1">IFERROR(__xludf.DUMMYFUNCTION("""COMPUTED_VALUE"""),86)</f>
        <v>86</v>
      </c>
      <c r="CY65" s="151">
        <f>Juli!DE65</f>
        <v>0</v>
      </c>
      <c r="CZ65" s="151">
        <f>Juli!DF65</f>
        <v>16</v>
      </c>
      <c r="DA65" s="96">
        <f t="shared" si="677"/>
        <v>16</v>
      </c>
      <c r="DB65" s="96"/>
      <c r="DC65" s="96"/>
      <c r="DD65" s="96">
        <f t="shared" si="678"/>
        <v>0</v>
      </c>
      <c r="DE65" s="96">
        <f t="shared" ref="DE65:DF65" si="752">SUM(CY65+DB65)</f>
        <v>0</v>
      </c>
      <c r="DF65" s="96">
        <f t="shared" si="752"/>
        <v>16</v>
      </c>
      <c r="DG65" s="97">
        <f t="shared" si="680"/>
        <v>16</v>
      </c>
      <c r="DH65" s="95">
        <f>Juli!DN65</f>
        <v>0</v>
      </c>
      <c r="DI65" s="96">
        <f>Juli!DO65</f>
        <v>30</v>
      </c>
      <c r="DJ65" s="96">
        <f t="shared" si="681"/>
        <v>30</v>
      </c>
      <c r="DK65" s="96"/>
      <c r="DL65" s="169">
        <v>6</v>
      </c>
      <c r="DM65" s="96">
        <f t="shared" si="682"/>
        <v>6</v>
      </c>
      <c r="DN65" s="96">
        <f t="shared" ref="DN65:DO65" si="753">SUM(DH65+DK65)</f>
        <v>0</v>
      </c>
      <c r="DO65" s="96">
        <f t="shared" si="753"/>
        <v>36</v>
      </c>
      <c r="DP65" s="97">
        <f t="shared" si="684"/>
        <v>36</v>
      </c>
      <c r="DQ65" s="151">
        <f>Juli!DW65</f>
        <v>0</v>
      </c>
      <c r="DR65" s="96">
        <f>Juli!DX65</f>
        <v>0</v>
      </c>
      <c r="DS65" s="96">
        <f t="shared" si="685"/>
        <v>0</v>
      </c>
      <c r="DT65" s="92"/>
      <c r="DU65" s="59">
        <v>0</v>
      </c>
      <c r="DV65" s="96">
        <f t="shared" si="686"/>
        <v>0</v>
      </c>
      <c r="DW65" s="96">
        <f t="shared" ref="DW65:DX65" si="754">SUM(DQ65+DT65)</f>
        <v>0</v>
      </c>
      <c r="DX65" s="96">
        <f t="shared" si="754"/>
        <v>0</v>
      </c>
      <c r="DY65" s="97">
        <f t="shared" si="688"/>
        <v>0</v>
      </c>
      <c r="DZ65" s="95">
        <f>Juli!EF65</f>
        <v>0</v>
      </c>
      <c r="EA65" s="96">
        <f>Juli!EG65</f>
        <v>2</v>
      </c>
      <c r="EB65" s="96">
        <f t="shared" si="689"/>
        <v>2</v>
      </c>
      <c r="EC65" s="96"/>
      <c r="ED65" s="96"/>
      <c r="EE65" s="96">
        <f t="shared" si="690"/>
        <v>0</v>
      </c>
      <c r="EF65" s="96">
        <f t="shared" ref="EF65:EG65" si="755">SUM(DZ65+EC65)</f>
        <v>0</v>
      </c>
      <c r="EG65" s="96">
        <f t="shared" si="755"/>
        <v>2</v>
      </c>
      <c r="EH65" s="97">
        <f t="shared" si="692"/>
        <v>2</v>
      </c>
      <c r="EI65" s="150">
        <f>Juli!EO65</f>
        <v>0</v>
      </c>
      <c r="EJ65" s="150">
        <f>Juli!EP65</f>
        <v>1</v>
      </c>
      <c r="EK65" s="96">
        <f t="shared" si="693"/>
        <v>1</v>
      </c>
      <c r="EL65" s="96"/>
      <c r="EM65" s="96"/>
      <c r="EN65" s="96">
        <f t="shared" si="694"/>
        <v>0</v>
      </c>
      <c r="EO65" s="96">
        <f t="shared" ref="EO65:EP65" si="756">SUM(EI65+EL65)</f>
        <v>0</v>
      </c>
      <c r="EP65" s="96">
        <f t="shared" si="756"/>
        <v>1</v>
      </c>
      <c r="EQ65" s="97">
        <f t="shared" si="696"/>
        <v>1</v>
      </c>
      <c r="ER65" s="151"/>
      <c r="ES65" s="96"/>
      <c r="ET65" s="96"/>
      <c r="EU65" s="96"/>
      <c r="EV65" s="96"/>
      <c r="EW65" s="96"/>
      <c r="EX65" s="96"/>
      <c r="EY65" s="96"/>
      <c r="EZ65" s="152"/>
    </row>
    <row r="66" spans="1:156" ht="14">
      <c r="A66" s="58"/>
      <c r="B66" s="59">
        <v>6</v>
      </c>
      <c r="C66" s="57" t="s">
        <v>82</v>
      </c>
      <c r="D66" s="150">
        <f>Juli!J66</f>
        <v>0</v>
      </c>
      <c r="E66" s="128">
        <f>Juli!K66</f>
        <v>3</v>
      </c>
      <c r="F66" s="96">
        <f t="shared" si="637"/>
        <v>3</v>
      </c>
      <c r="G66" s="96"/>
      <c r="H66" s="96"/>
      <c r="I66" s="96">
        <f t="shared" si="638"/>
        <v>0</v>
      </c>
      <c r="J66" s="96">
        <f t="shared" ref="J66:K66" si="757">SUM(D66+G66)</f>
        <v>0</v>
      </c>
      <c r="K66" s="96">
        <f t="shared" si="757"/>
        <v>3</v>
      </c>
      <c r="L66" s="97">
        <f t="shared" si="640"/>
        <v>3</v>
      </c>
      <c r="M66" s="151"/>
      <c r="N66" s="96"/>
      <c r="O66" s="96">
        <f t="shared" si="641"/>
        <v>0</v>
      </c>
      <c r="P66" s="96"/>
      <c r="Q66" s="96"/>
      <c r="R66" s="96">
        <f t="shared" si="642"/>
        <v>0</v>
      </c>
      <c r="S66" s="96">
        <f t="shared" ref="S66:T66" si="758">SUM(M66+P66)</f>
        <v>0</v>
      </c>
      <c r="T66" s="96">
        <f t="shared" si="758"/>
        <v>0</v>
      </c>
      <c r="U66" s="97">
        <f t="shared" si="644"/>
        <v>0</v>
      </c>
      <c r="V66" s="151">
        <f>Juli!AB66</f>
        <v>0</v>
      </c>
      <c r="W66" s="151">
        <f>Juli!AC66</f>
        <v>0</v>
      </c>
      <c r="X66" s="96">
        <f t="shared" si="645"/>
        <v>0</v>
      </c>
      <c r="Y66" s="96"/>
      <c r="Z66" s="96"/>
      <c r="AA66" s="96">
        <f t="shared" si="646"/>
        <v>0</v>
      </c>
      <c r="AB66" s="96">
        <f t="shared" ref="AB66:AC66" si="759">SUM(V66+Y66)</f>
        <v>0</v>
      </c>
      <c r="AC66" s="96">
        <f t="shared" si="759"/>
        <v>0</v>
      </c>
      <c r="AD66" s="97">
        <f t="shared" si="648"/>
        <v>0</v>
      </c>
      <c r="AE66" s="151">
        <f>Juli!AK66</f>
        <v>1</v>
      </c>
      <c r="AF66" s="151">
        <f>Juli!AL66</f>
        <v>3</v>
      </c>
      <c r="AG66" s="96">
        <f t="shared" si="649"/>
        <v>4</v>
      </c>
      <c r="AH66" s="128">
        <v>0</v>
      </c>
      <c r="AI66" s="128">
        <v>3</v>
      </c>
      <c r="AJ66" s="96">
        <f t="shared" si="650"/>
        <v>3</v>
      </c>
      <c r="AK66" s="96">
        <f t="shared" ref="AK66:AL66" si="760">SUM(AE66+AH66)</f>
        <v>1</v>
      </c>
      <c r="AL66" s="96">
        <f t="shared" si="760"/>
        <v>6</v>
      </c>
      <c r="AM66" s="97">
        <f t="shared" si="652"/>
        <v>7</v>
      </c>
      <c r="AN66" s="95">
        <f>Juli!AT66</f>
        <v>5</v>
      </c>
      <c r="AO66" s="96">
        <f>Juli!AU66</f>
        <v>35</v>
      </c>
      <c r="AP66" s="96">
        <f t="shared" si="653"/>
        <v>40</v>
      </c>
      <c r="AQ66" s="128">
        <v>0</v>
      </c>
      <c r="AR66" s="128">
        <v>2</v>
      </c>
      <c r="AS66" s="96">
        <f t="shared" si="654"/>
        <v>2</v>
      </c>
      <c r="AT66" s="96">
        <f t="shared" ref="AT66:AU66" si="761">SUM(AN66+AQ66)</f>
        <v>5</v>
      </c>
      <c r="AU66" s="96">
        <f t="shared" si="761"/>
        <v>37</v>
      </c>
      <c r="AV66" s="97">
        <f t="shared" si="656"/>
        <v>42</v>
      </c>
      <c r="AW66" s="151">
        <f>Juli!BC66</f>
        <v>0</v>
      </c>
      <c r="AX66" s="151">
        <f>Juli!BD66</f>
        <v>0</v>
      </c>
      <c r="AY66" s="96">
        <f t="shared" si="657"/>
        <v>0</v>
      </c>
      <c r="AZ66" s="128">
        <v>0</v>
      </c>
      <c r="BA66" s="128">
        <v>0</v>
      </c>
      <c r="BB66" s="96">
        <f t="shared" si="658"/>
        <v>0</v>
      </c>
      <c r="BC66" s="96">
        <f t="shared" ref="BC66:BD66" si="762">SUM(AW66+AZ66)</f>
        <v>0</v>
      </c>
      <c r="BD66" s="96">
        <f t="shared" si="762"/>
        <v>0</v>
      </c>
      <c r="BE66" s="97">
        <f t="shared" si="660"/>
        <v>0</v>
      </c>
      <c r="BF66" s="95">
        <f>Juli!BL66</f>
        <v>0</v>
      </c>
      <c r="BG66" s="96">
        <f>Juli!BM66</f>
        <v>16</v>
      </c>
      <c r="BH66" s="96">
        <f t="shared" si="661"/>
        <v>16</v>
      </c>
      <c r="BI66" s="128">
        <v>0</v>
      </c>
      <c r="BJ66" s="128">
        <v>0</v>
      </c>
      <c r="BK66" s="96">
        <f t="shared" si="662"/>
        <v>0</v>
      </c>
      <c r="BL66" s="96">
        <f t="shared" ref="BL66:BM66" si="763">SUM(BF66+BI66)</f>
        <v>0</v>
      </c>
      <c r="BM66" s="96">
        <f t="shared" si="763"/>
        <v>16</v>
      </c>
      <c r="BN66" s="97">
        <f t="shared" si="664"/>
        <v>16</v>
      </c>
      <c r="BO66" s="151">
        <f>Juli!BU66</f>
        <v>0</v>
      </c>
      <c r="BP66" s="151">
        <f>Juli!BV66</f>
        <v>0</v>
      </c>
      <c r="BQ66" s="96">
        <f t="shared" si="665"/>
        <v>0</v>
      </c>
      <c r="BR66" s="96"/>
      <c r="BS66" s="96"/>
      <c r="BT66" s="96">
        <f t="shared" si="666"/>
        <v>0</v>
      </c>
      <c r="BU66" s="96">
        <f t="shared" ref="BU66:BV66" si="764">SUM(BO66+BR66)</f>
        <v>0</v>
      </c>
      <c r="BV66" s="96">
        <f t="shared" si="764"/>
        <v>0</v>
      </c>
      <c r="BW66" s="97">
        <f t="shared" si="668"/>
        <v>0</v>
      </c>
      <c r="BX66" s="95">
        <f>Juli!CD66</f>
        <v>0</v>
      </c>
      <c r="BY66" s="96">
        <f>Juli!CE66</f>
        <v>2</v>
      </c>
      <c r="BZ66" s="96">
        <f t="shared" si="669"/>
        <v>2</v>
      </c>
      <c r="CA66" s="96"/>
      <c r="CB66" s="128">
        <v>1</v>
      </c>
      <c r="CC66" s="96">
        <f t="shared" si="670"/>
        <v>1</v>
      </c>
      <c r="CD66" s="96">
        <f t="shared" ref="CD66:CE66" si="765">SUM(BX66+CA66)</f>
        <v>0</v>
      </c>
      <c r="CE66" s="96">
        <f t="shared" si="765"/>
        <v>3</v>
      </c>
      <c r="CF66" s="97">
        <f t="shared" si="672"/>
        <v>3</v>
      </c>
      <c r="CG66" s="151">
        <f>Juli!CM66</f>
        <v>0</v>
      </c>
      <c r="CH66" s="151">
        <f>Juli!CN66</f>
        <v>0</v>
      </c>
      <c r="CI66" s="96">
        <f t="shared" si="673"/>
        <v>0</v>
      </c>
      <c r="CJ66" s="128">
        <v>0</v>
      </c>
      <c r="CK66" s="128">
        <v>1</v>
      </c>
      <c r="CL66" s="96">
        <f t="shared" si="674"/>
        <v>1</v>
      </c>
      <c r="CM66" s="96">
        <f t="shared" ref="CM66:CN66" si="766">SUM(CG66+CJ66)</f>
        <v>0</v>
      </c>
      <c r="CN66" s="96">
        <f t="shared" si="766"/>
        <v>1</v>
      </c>
      <c r="CO66" s="97">
        <f t="shared" si="676"/>
        <v>1</v>
      </c>
      <c r="CP66" s="31"/>
      <c r="CQ66" s="32">
        <f ca="1">IFERROR(__xludf.DUMMYFUNCTION("""COMPUTED_VALUE"""),75)</f>
        <v>75</v>
      </c>
      <c r="CR66" s="32">
        <f ca="1">IFERROR(__xludf.DUMMYFUNCTION("""COMPUTED_VALUE"""),75)</f>
        <v>75</v>
      </c>
      <c r="CS66" s="33"/>
      <c r="CT66" s="33">
        <f ca="1">IFERROR(__xludf.DUMMYFUNCTION("""COMPUTED_VALUE"""),11)</f>
        <v>11</v>
      </c>
      <c r="CU66" s="33">
        <f ca="1">IFERROR(__xludf.DUMMYFUNCTION("""COMPUTED_VALUE"""),11)</f>
        <v>11</v>
      </c>
      <c r="CV66" s="32"/>
      <c r="CW66" s="32">
        <f ca="1">IFERROR(__xludf.DUMMYFUNCTION("""COMPUTED_VALUE"""),86)</f>
        <v>86</v>
      </c>
      <c r="CX66" s="34">
        <f ca="1">IFERROR(__xludf.DUMMYFUNCTION("""COMPUTED_VALUE"""),86)</f>
        <v>86</v>
      </c>
      <c r="CY66" s="151">
        <f>Juli!DE66</f>
        <v>0</v>
      </c>
      <c r="CZ66" s="151">
        <f>Juli!DF66</f>
        <v>18</v>
      </c>
      <c r="DA66" s="96">
        <f t="shared" si="677"/>
        <v>18</v>
      </c>
      <c r="DB66" s="96"/>
      <c r="DC66" s="96"/>
      <c r="DD66" s="96">
        <f t="shared" si="678"/>
        <v>0</v>
      </c>
      <c r="DE66" s="96">
        <f t="shared" ref="DE66:DF66" si="767">SUM(CY66+DB66)</f>
        <v>0</v>
      </c>
      <c r="DF66" s="96">
        <f t="shared" si="767"/>
        <v>18</v>
      </c>
      <c r="DG66" s="97">
        <f t="shared" si="680"/>
        <v>18</v>
      </c>
      <c r="DH66" s="95">
        <f>Juli!DN66</f>
        <v>0</v>
      </c>
      <c r="DI66" s="96">
        <f>Juli!DO66</f>
        <v>30</v>
      </c>
      <c r="DJ66" s="96">
        <f t="shared" si="681"/>
        <v>30</v>
      </c>
      <c r="DK66" s="96"/>
      <c r="DL66" s="169">
        <v>6</v>
      </c>
      <c r="DM66" s="96">
        <f t="shared" si="682"/>
        <v>6</v>
      </c>
      <c r="DN66" s="96">
        <f t="shared" ref="DN66:DO66" si="768">SUM(DH66+DK66)</f>
        <v>0</v>
      </c>
      <c r="DO66" s="96">
        <f t="shared" si="768"/>
        <v>36</v>
      </c>
      <c r="DP66" s="97">
        <f t="shared" si="684"/>
        <v>36</v>
      </c>
      <c r="DQ66" s="151">
        <f>Juli!DW66</f>
        <v>0</v>
      </c>
      <c r="DR66" s="96">
        <f>Juli!DX66</f>
        <v>0</v>
      </c>
      <c r="DS66" s="96">
        <f t="shared" si="685"/>
        <v>0</v>
      </c>
      <c r="DT66" s="92"/>
      <c r="DU66" s="59">
        <v>0</v>
      </c>
      <c r="DV66" s="96">
        <f t="shared" si="686"/>
        <v>0</v>
      </c>
      <c r="DW66" s="96">
        <f t="shared" ref="DW66:DX66" si="769">SUM(DQ66+DT66)</f>
        <v>0</v>
      </c>
      <c r="DX66" s="96">
        <f t="shared" si="769"/>
        <v>0</v>
      </c>
      <c r="DY66" s="97">
        <f t="shared" si="688"/>
        <v>0</v>
      </c>
      <c r="DZ66" s="95">
        <f>Juli!EF66</f>
        <v>0</v>
      </c>
      <c r="EA66" s="96">
        <f>Juli!EG66</f>
        <v>2</v>
      </c>
      <c r="EB66" s="96">
        <f t="shared" si="689"/>
        <v>2</v>
      </c>
      <c r="EC66" s="96"/>
      <c r="ED66" s="96"/>
      <c r="EE66" s="96">
        <f t="shared" si="690"/>
        <v>0</v>
      </c>
      <c r="EF66" s="96">
        <f t="shared" ref="EF66:EG66" si="770">SUM(DZ66+EC66)</f>
        <v>0</v>
      </c>
      <c r="EG66" s="96">
        <f t="shared" si="770"/>
        <v>2</v>
      </c>
      <c r="EH66" s="97">
        <f t="shared" si="692"/>
        <v>2</v>
      </c>
      <c r="EI66" s="150">
        <f>Juli!EO66</f>
        <v>0</v>
      </c>
      <c r="EJ66" s="150">
        <f>Juli!EP66</f>
        <v>1</v>
      </c>
      <c r="EK66" s="96">
        <f t="shared" si="693"/>
        <v>1</v>
      </c>
      <c r="EL66" s="96"/>
      <c r="EM66" s="96"/>
      <c r="EN66" s="96">
        <f t="shared" si="694"/>
        <v>0</v>
      </c>
      <c r="EO66" s="96">
        <f t="shared" ref="EO66:EP66" si="771">SUM(EI66+EL66)</f>
        <v>0</v>
      </c>
      <c r="EP66" s="96">
        <f t="shared" si="771"/>
        <v>1</v>
      </c>
      <c r="EQ66" s="97">
        <f t="shared" si="696"/>
        <v>1</v>
      </c>
      <c r="ER66" s="151"/>
      <c r="ES66" s="96"/>
      <c r="ET66" s="96"/>
      <c r="EU66" s="96"/>
      <c r="EV66" s="96"/>
      <c r="EW66" s="96"/>
      <c r="EX66" s="96"/>
      <c r="EY66" s="96"/>
      <c r="EZ66" s="152"/>
    </row>
    <row r="67" spans="1:156" ht="14">
      <c r="A67" s="58"/>
      <c r="B67" s="59">
        <v>7</v>
      </c>
      <c r="C67" s="57" t="s">
        <v>83</v>
      </c>
      <c r="D67" s="150">
        <f>Juli!J67</f>
        <v>0</v>
      </c>
      <c r="E67" s="128">
        <f>Juli!K67</f>
        <v>3</v>
      </c>
      <c r="F67" s="96">
        <f t="shared" si="637"/>
        <v>3</v>
      </c>
      <c r="G67" s="96"/>
      <c r="H67" s="128">
        <v>1</v>
      </c>
      <c r="I67" s="96">
        <f t="shared" si="638"/>
        <v>1</v>
      </c>
      <c r="J67" s="96">
        <f t="shared" ref="J67:K67" si="772">SUM(D67+G67)</f>
        <v>0</v>
      </c>
      <c r="K67" s="96">
        <f t="shared" si="772"/>
        <v>4</v>
      </c>
      <c r="L67" s="97">
        <f t="shared" si="640"/>
        <v>4</v>
      </c>
      <c r="M67" s="151"/>
      <c r="N67" s="96"/>
      <c r="O67" s="96">
        <f t="shared" si="641"/>
        <v>0</v>
      </c>
      <c r="P67" s="96"/>
      <c r="Q67" s="96"/>
      <c r="R67" s="96">
        <f t="shared" si="642"/>
        <v>0</v>
      </c>
      <c r="S67" s="96">
        <f t="shared" ref="S67:T67" si="773">SUM(M67+P67)</f>
        <v>0</v>
      </c>
      <c r="T67" s="96">
        <f t="shared" si="773"/>
        <v>0</v>
      </c>
      <c r="U67" s="97">
        <f t="shared" si="644"/>
        <v>0</v>
      </c>
      <c r="V67" s="151">
        <f>Juli!AB67</f>
        <v>0</v>
      </c>
      <c r="W67" s="151">
        <f>Juli!AC67</f>
        <v>0</v>
      </c>
      <c r="X67" s="96">
        <f t="shared" si="645"/>
        <v>0</v>
      </c>
      <c r="Y67" s="96"/>
      <c r="Z67" s="96"/>
      <c r="AA67" s="96">
        <f t="shared" si="646"/>
        <v>0</v>
      </c>
      <c r="AB67" s="96">
        <f t="shared" ref="AB67:AC67" si="774">SUM(V67+Y67)</f>
        <v>0</v>
      </c>
      <c r="AC67" s="96">
        <f t="shared" si="774"/>
        <v>0</v>
      </c>
      <c r="AD67" s="97">
        <f t="shared" si="648"/>
        <v>0</v>
      </c>
      <c r="AE67" s="151">
        <f>Juli!AK67</f>
        <v>1</v>
      </c>
      <c r="AF67" s="151">
        <f>Juli!AL67</f>
        <v>3</v>
      </c>
      <c r="AG67" s="96">
        <f t="shared" si="649"/>
        <v>4</v>
      </c>
      <c r="AH67" s="128">
        <v>0</v>
      </c>
      <c r="AI67" s="128">
        <v>3</v>
      </c>
      <c r="AJ67" s="96">
        <f t="shared" si="650"/>
        <v>3</v>
      </c>
      <c r="AK67" s="96">
        <f t="shared" ref="AK67:AL67" si="775">SUM(AE67+AH67)</f>
        <v>1</v>
      </c>
      <c r="AL67" s="96">
        <f t="shared" si="775"/>
        <v>6</v>
      </c>
      <c r="AM67" s="97">
        <f t="shared" si="652"/>
        <v>7</v>
      </c>
      <c r="AN67" s="95">
        <f>Juli!AT67</f>
        <v>5</v>
      </c>
      <c r="AO67" s="96">
        <f>Juli!AU67</f>
        <v>35</v>
      </c>
      <c r="AP67" s="96">
        <f t="shared" si="653"/>
        <v>40</v>
      </c>
      <c r="AQ67" s="128">
        <v>0</v>
      </c>
      <c r="AR67" s="128">
        <v>2</v>
      </c>
      <c r="AS67" s="96">
        <f t="shared" si="654"/>
        <v>2</v>
      </c>
      <c r="AT67" s="96">
        <f t="shared" ref="AT67:AU67" si="776">SUM(AN67+AQ67)</f>
        <v>5</v>
      </c>
      <c r="AU67" s="96">
        <f t="shared" si="776"/>
        <v>37</v>
      </c>
      <c r="AV67" s="97">
        <f t="shared" si="656"/>
        <v>42</v>
      </c>
      <c r="AW67" s="151">
        <f>Juli!BC67</f>
        <v>0</v>
      </c>
      <c r="AX67" s="151">
        <f>Juli!BD67</f>
        <v>0</v>
      </c>
      <c r="AY67" s="96">
        <f t="shared" si="657"/>
        <v>0</v>
      </c>
      <c r="AZ67" s="128">
        <v>0</v>
      </c>
      <c r="BA67" s="128">
        <v>0</v>
      </c>
      <c r="BB67" s="96">
        <f t="shared" si="658"/>
        <v>0</v>
      </c>
      <c r="BC67" s="96">
        <f t="shared" ref="BC67:BD67" si="777">SUM(AW67+AZ67)</f>
        <v>0</v>
      </c>
      <c r="BD67" s="96">
        <f t="shared" si="777"/>
        <v>0</v>
      </c>
      <c r="BE67" s="97">
        <f t="shared" si="660"/>
        <v>0</v>
      </c>
      <c r="BF67" s="95">
        <f>Juli!BL67</f>
        <v>0</v>
      </c>
      <c r="BG67" s="96">
        <f>Juli!BM67</f>
        <v>16</v>
      </c>
      <c r="BH67" s="96">
        <f t="shared" si="661"/>
        <v>16</v>
      </c>
      <c r="BI67" s="128">
        <v>0</v>
      </c>
      <c r="BJ67" s="128">
        <v>0</v>
      </c>
      <c r="BK67" s="96">
        <f t="shared" si="662"/>
        <v>0</v>
      </c>
      <c r="BL67" s="96">
        <f t="shared" ref="BL67:BM67" si="778">SUM(BF67+BI67)</f>
        <v>0</v>
      </c>
      <c r="BM67" s="96">
        <f t="shared" si="778"/>
        <v>16</v>
      </c>
      <c r="BN67" s="97">
        <f t="shared" si="664"/>
        <v>16</v>
      </c>
      <c r="BO67" s="151">
        <f>Juli!BU67</f>
        <v>0</v>
      </c>
      <c r="BP67" s="151">
        <f>Juli!BV67</f>
        <v>0</v>
      </c>
      <c r="BQ67" s="96">
        <f t="shared" si="665"/>
        <v>0</v>
      </c>
      <c r="BR67" s="96"/>
      <c r="BS67" s="96"/>
      <c r="BT67" s="96">
        <f t="shared" si="666"/>
        <v>0</v>
      </c>
      <c r="BU67" s="96">
        <f t="shared" ref="BU67:BV67" si="779">SUM(BO67+BR67)</f>
        <v>0</v>
      </c>
      <c r="BV67" s="96">
        <f t="shared" si="779"/>
        <v>0</v>
      </c>
      <c r="BW67" s="97">
        <f t="shared" si="668"/>
        <v>0</v>
      </c>
      <c r="BX67" s="95">
        <f>Juli!CD67</f>
        <v>0</v>
      </c>
      <c r="BY67" s="96">
        <f>Juli!CE67</f>
        <v>2</v>
      </c>
      <c r="BZ67" s="96">
        <f t="shared" si="669"/>
        <v>2</v>
      </c>
      <c r="CA67" s="96"/>
      <c r="CB67" s="128">
        <v>1</v>
      </c>
      <c r="CC67" s="96">
        <f t="shared" si="670"/>
        <v>1</v>
      </c>
      <c r="CD67" s="96">
        <f t="shared" ref="CD67:CE67" si="780">SUM(BX67+CA67)</f>
        <v>0</v>
      </c>
      <c r="CE67" s="96">
        <f t="shared" si="780"/>
        <v>3</v>
      </c>
      <c r="CF67" s="97">
        <f t="shared" si="672"/>
        <v>3</v>
      </c>
      <c r="CG67" s="151">
        <f>Juli!CM67</f>
        <v>0</v>
      </c>
      <c r="CH67" s="151">
        <f>Juli!CN67</f>
        <v>0</v>
      </c>
      <c r="CI67" s="96">
        <f t="shared" si="673"/>
        <v>0</v>
      </c>
      <c r="CJ67" s="128">
        <v>0</v>
      </c>
      <c r="CK67" s="128">
        <v>1</v>
      </c>
      <c r="CL67" s="96">
        <f t="shared" si="674"/>
        <v>1</v>
      </c>
      <c r="CM67" s="96">
        <f t="shared" ref="CM67:CN67" si="781">SUM(CG67+CJ67)</f>
        <v>0</v>
      </c>
      <c r="CN67" s="96">
        <f t="shared" si="781"/>
        <v>1</v>
      </c>
      <c r="CO67" s="97">
        <f t="shared" si="676"/>
        <v>1</v>
      </c>
      <c r="CP67" s="31"/>
      <c r="CQ67" s="32">
        <f ca="1">IFERROR(__xludf.DUMMYFUNCTION("""COMPUTED_VALUE"""),75)</f>
        <v>75</v>
      </c>
      <c r="CR67" s="32">
        <f ca="1">IFERROR(__xludf.DUMMYFUNCTION("""COMPUTED_VALUE"""),75)</f>
        <v>75</v>
      </c>
      <c r="CS67" s="33"/>
      <c r="CT67" s="33">
        <f ca="1">IFERROR(__xludf.DUMMYFUNCTION("""COMPUTED_VALUE"""),11)</f>
        <v>11</v>
      </c>
      <c r="CU67" s="33">
        <f ca="1">IFERROR(__xludf.DUMMYFUNCTION("""COMPUTED_VALUE"""),11)</f>
        <v>11</v>
      </c>
      <c r="CV67" s="32"/>
      <c r="CW67" s="32">
        <f ca="1">IFERROR(__xludf.DUMMYFUNCTION("""COMPUTED_VALUE"""),86)</f>
        <v>86</v>
      </c>
      <c r="CX67" s="34">
        <f ca="1">IFERROR(__xludf.DUMMYFUNCTION("""COMPUTED_VALUE"""),86)</f>
        <v>86</v>
      </c>
      <c r="CY67" s="151">
        <f>Juli!DE67</f>
        <v>0</v>
      </c>
      <c r="CZ67" s="151">
        <f>Juli!DF67</f>
        <v>16</v>
      </c>
      <c r="DA67" s="96">
        <f t="shared" si="677"/>
        <v>16</v>
      </c>
      <c r="DB67" s="96"/>
      <c r="DC67" s="96"/>
      <c r="DD67" s="96">
        <f t="shared" si="678"/>
        <v>0</v>
      </c>
      <c r="DE67" s="96">
        <f t="shared" ref="DE67:DF67" si="782">SUM(CY67+DB67)</f>
        <v>0</v>
      </c>
      <c r="DF67" s="96">
        <f t="shared" si="782"/>
        <v>16</v>
      </c>
      <c r="DG67" s="97">
        <f t="shared" si="680"/>
        <v>16</v>
      </c>
      <c r="DH67" s="95">
        <f>Juli!DN67</f>
        <v>0</v>
      </c>
      <c r="DI67" s="96">
        <f>Juli!DO67</f>
        <v>30</v>
      </c>
      <c r="DJ67" s="96">
        <f t="shared" si="681"/>
        <v>30</v>
      </c>
      <c r="DK67" s="96"/>
      <c r="DL67" s="169">
        <v>6</v>
      </c>
      <c r="DM67" s="96">
        <f t="shared" si="682"/>
        <v>6</v>
      </c>
      <c r="DN67" s="96">
        <f t="shared" ref="DN67:DO67" si="783">SUM(DH67+DK67)</f>
        <v>0</v>
      </c>
      <c r="DO67" s="96">
        <f t="shared" si="783"/>
        <v>36</v>
      </c>
      <c r="DP67" s="97">
        <f t="shared" si="684"/>
        <v>36</v>
      </c>
      <c r="DQ67" s="151">
        <f>Juli!DW67</f>
        <v>0</v>
      </c>
      <c r="DR67" s="96">
        <f>Juli!DX67</f>
        <v>0</v>
      </c>
      <c r="DS67" s="96">
        <f t="shared" si="685"/>
        <v>0</v>
      </c>
      <c r="DT67" s="92"/>
      <c r="DU67" s="59">
        <v>0</v>
      </c>
      <c r="DV67" s="96">
        <f t="shared" si="686"/>
        <v>0</v>
      </c>
      <c r="DW67" s="96">
        <f t="shared" ref="DW67:DX67" si="784">SUM(DQ67+DT67)</f>
        <v>0</v>
      </c>
      <c r="DX67" s="96">
        <f t="shared" si="784"/>
        <v>0</v>
      </c>
      <c r="DY67" s="97">
        <f t="shared" si="688"/>
        <v>0</v>
      </c>
      <c r="DZ67" s="95">
        <f>Juli!EF67</f>
        <v>0</v>
      </c>
      <c r="EA67" s="96">
        <f>Juli!EG67</f>
        <v>2</v>
      </c>
      <c r="EB67" s="96">
        <f t="shared" si="689"/>
        <v>2</v>
      </c>
      <c r="EC67" s="96"/>
      <c r="ED67" s="96"/>
      <c r="EE67" s="96">
        <f t="shared" si="690"/>
        <v>0</v>
      </c>
      <c r="EF67" s="96">
        <f t="shared" ref="EF67:EG67" si="785">SUM(DZ67+EC67)</f>
        <v>0</v>
      </c>
      <c r="EG67" s="96">
        <f t="shared" si="785"/>
        <v>2</v>
      </c>
      <c r="EH67" s="97">
        <f t="shared" si="692"/>
        <v>2</v>
      </c>
      <c r="EI67" s="150">
        <f>Juli!EO67</f>
        <v>0</v>
      </c>
      <c r="EJ67" s="150">
        <f>Juli!EP67</f>
        <v>1</v>
      </c>
      <c r="EK67" s="96">
        <f t="shared" si="693"/>
        <v>1</v>
      </c>
      <c r="EL67" s="96"/>
      <c r="EM67" s="96"/>
      <c r="EN67" s="96">
        <f t="shared" si="694"/>
        <v>0</v>
      </c>
      <c r="EO67" s="96">
        <f t="shared" ref="EO67:EP67" si="786">SUM(EI67+EL67)</f>
        <v>0</v>
      </c>
      <c r="EP67" s="96">
        <f t="shared" si="786"/>
        <v>1</v>
      </c>
      <c r="EQ67" s="97">
        <f t="shared" si="696"/>
        <v>1</v>
      </c>
      <c r="ER67" s="151"/>
      <c r="ES67" s="96"/>
      <c r="ET67" s="96"/>
      <c r="EU67" s="96"/>
      <c r="EV67" s="96"/>
      <c r="EW67" s="96"/>
      <c r="EX67" s="96"/>
      <c r="EY67" s="96"/>
      <c r="EZ67" s="152"/>
    </row>
    <row r="68" spans="1:156" ht="14">
      <c r="A68" s="58"/>
      <c r="B68" s="59">
        <v>8</v>
      </c>
      <c r="C68" s="57" t="s">
        <v>84</v>
      </c>
      <c r="D68" s="150">
        <f>Juli!J68</f>
        <v>0</v>
      </c>
      <c r="E68" s="128">
        <f>Juli!K68</f>
        <v>0</v>
      </c>
      <c r="F68" s="96">
        <f t="shared" si="637"/>
        <v>0</v>
      </c>
      <c r="G68" s="96"/>
      <c r="H68" s="96"/>
      <c r="I68" s="96">
        <f t="shared" si="638"/>
        <v>0</v>
      </c>
      <c r="J68" s="96">
        <f t="shared" ref="J68:K68" si="787">SUM(D68+G68)</f>
        <v>0</v>
      </c>
      <c r="K68" s="96">
        <f t="shared" si="787"/>
        <v>0</v>
      </c>
      <c r="L68" s="97">
        <f t="shared" si="640"/>
        <v>0</v>
      </c>
      <c r="M68" s="151"/>
      <c r="N68" s="96"/>
      <c r="O68" s="96">
        <f t="shared" si="641"/>
        <v>0</v>
      </c>
      <c r="P68" s="96"/>
      <c r="Q68" s="96"/>
      <c r="R68" s="96">
        <f t="shared" si="642"/>
        <v>0</v>
      </c>
      <c r="S68" s="96">
        <f t="shared" ref="S68:T68" si="788">SUM(M68+P68)</f>
        <v>0</v>
      </c>
      <c r="T68" s="96">
        <f t="shared" si="788"/>
        <v>0</v>
      </c>
      <c r="U68" s="97">
        <f t="shared" si="644"/>
        <v>0</v>
      </c>
      <c r="V68" s="151">
        <f>Juli!AB68</f>
        <v>0</v>
      </c>
      <c r="W68" s="151">
        <f>Juli!AC68</f>
        <v>0</v>
      </c>
      <c r="X68" s="96">
        <f t="shared" si="645"/>
        <v>0</v>
      </c>
      <c r="Y68" s="96"/>
      <c r="Z68" s="96"/>
      <c r="AA68" s="96">
        <f t="shared" si="646"/>
        <v>0</v>
      </c>
      <c r="AB68" s="96">
        <f t="shared" ref="AB68:AC68" si="789">SUM(V68+Y68)</f>
        <v>0</v>
      </c>
      <c r="AC68" s="96">
        <f t="shared" si="789"/>
        <v>0</v>
      </c>
      <c r="AD68" s="97">
        <f t="shared" si="648"/>
        <v>0</v>
      </c>
      <c r="AE68" s="151">
        <f>Juli!AK68</f>
        <v>0</v>
      </c>
      <c r="AF68" s="151">
        <f>Juli!AL68</f>
        <v>0</v>
      </c>
      <c r="AG68" s="96">
        <f t="shared" si="649"/>
        <v>0</v>
      </c>
      <c r="AH68" s="128">
        <v>0</v>
      </c>
      <c r="AI68" s="128">
        <v>0</v>
      </c>
      <c r="AJ68" s="96">
        <f t="shared" si="650"/>
        <v>0</v>
      </c>
      <c r="AK68" s="96">
        <f t="shared" ref="AK68:AL68" si="790">SUM(AE68+AH68)</f>
        <v>0</v>
      </c>
      <c r="AL68" s="96">
        <f t="shared" si="790"/>
        <v>0</v>
      </c>
      <c r="AM68" s="97">
        <f t="shared" si="652"/>
        <v>0</v>
      </c>
      <c r="AN68" s="95">
        <f>Juli!AT68</f>
        <v>0</v>
      </c>
      <c r="AO68" s="96">
        <f>Juli!AU68</f>
        <v>0</v>
      </c>
      <c r="AP68" s="96">
        <f t="shared" si="653"/>
        <v>0</v>
      </c>
      <c r="AQ68" s="128">
        <v>0</v>
      </c>
      <c r="AR68" s="128">
        <v>0</v>
      </c>
      <c r="AS68" s="96">
        <f t="shared" si="654"/>
        <v>0</v>
      </c>
      <c r="AT68" s="96">
        <f t="shared" ref="AT68:AU68" si="791">SUM(AN68+AQ68)</f>
        <v>0</v>
      </c>
      <c r="AU68" s="96">
        <f t="shared" si="791"/>
        <v>0</v>
      </c>
      <c r="AV68" s="97">
        <f t="shared" si="656"/>
        <v>0</v>
      </c>
      <c r="AW68" s="151">
        <f>Juli!BC68</f>
        <v>0</v>
      </c>
      <c r="AX68" s="151">
        <f>Juli!BD68</f>
        <v>0</v>
      </c>
      <c r="AY68" s="96">
        <f t="shared" si="657"/>
        <v>0</v>
      </c>
      <c r="AZ68" s="128">
        <v>0</v>
      </c>
      <c r="BA68" s="128">
        <v>0</v>
      </c>
      <c r="BB68" s="96">
        <f t="shared" si="658"/>
        <v>0</v>
      </c>
      <c r="BC68" s="96">
        <f t="shared" ref="BC68:BD68" si="792">SUM(AW68+AZ68)</f>
        <v>0</v>
      </c>
      <c r="BD68" s="96">
        <f t="shared" si="792"/>
        <v>0</v>
      </c>
      <c r="BE68" s="97">
        <f t="shared" si="660"/>
        <v>0</v>
      </c>
      <c r="BF68" s="95">
        <f>Juli!BL68</f>
        <v>0</v>
      </c>
      <c r="BG68" s="96">
        <f>Juli!BM68</f>
        <v>0</v>
      </c>
      <c r="BH68" s="96">
        <f t="shared" si="661"/>
        <v>0</v>
      </c>
      <c r="BI68" s="128">
        <v>0</v>
      </c>
      <c r="BJ68" s="128">
        <v>0</v>
      </c>
      <c r="BK68" s="96">
        <f t="shared" si="662"/>
        <v>0</v>
      </c>
      <c r="BL68" s="96">
        <f t="shared" ref="BL68:BM68" si="793">SUM(BF68+BI68)</f>
        <v>0</v>
      </c>
      <c r="BM68" s="96">
        <f t="shared" si="793"/>
        <v>0</v>
      </c>
      <c r="BN68" s="97">
        <f t="shared" si="664"/>
        <v>0</v>
      </c>
      <c r="BO68" s="151">
        <f>Juli!BU68</f>
        <v>0</v>
      </c>
      <c r="BP68" s="151">
        <f>Juli!BV68</f>
        <v>0</v>
      </c>
      <c r="BQ68" s="96">
        <f t="shared" si="665"/>
        <v>0</v>
      </c>
      <c r="BR68" s="96"/>
      <c r="BS68" s="96"/>
      <c r="BT68" s="96">
        <f t="shared" si="666"/>
        <v>0</v>
      </c>
      <c r="BU68" s="96">
        <f t="shared" ref="BU68:BV68" si="794">SUM(BO68+BR68)</f>
        <v>0</v>
      </c>
      <c r="BV68" s="96">
        <f t="shared" si="794"/>
        <v>0</v>
      </c>
      <c r="BW68" s="97">
        <f t="shared" si="668"/>
        <v>0</v>
      </c>
      <c r="BX68" s="95">
        <f>Juli!CD68</f>
        <v>0</v>
      </c>
      <c r="BY68" s="96">
        <f>Juli!CE68</f>
        <v>0</v>
      </c>
      <c r="BZ68" s="96">
        <f t="shared" si="669"/>
        <v>0</v>
      </c>
      <c r="CA68" s="96"/>
      <c r="CB68" s="96"/>
      <c r="CC68" s="96">
        <f t="shared" si="670"/>
        <v>0</v>
      </c>
      <c r="CD68" s="96">
        <f t="shared" ref="CD68:CE68" si="795">SUM(BX68+CA68)</f>
        <v>0</v>
      </c>
      <c r="CE68" s="96">
        <f t="shared" si="795"/>
        <v>0</v>
      </c>
      <c r="CF68" s="97">
        <f t="shared" si="672"/>
        <v>0</v>
      </c>
      <c r="CG68" s="151">
        <f>Juli!CM68</f>
        <v>0</v>
      </c>
      <c r="CH68" s="151">
        <f>Juli!CN68</f>
        <v>0</v>
      </c>
      <c r="CI68" s="96">
        <f t="shared" si="673"/>
        <v>0</v>
      </c>
      <c r="CJ68" s="128">
        <v>0</v>
      </c>
      <c r="CK68" s="128">
        <v>0</v>
      </c>
      <c r="CL68" s="96">
        <f t="shared" si="674"/>
        <v>0</v>
      </c>
      <c r="CM68" s="96">
        <f t="shared" ref="CM68:CN68" si="796">SUM(CG68+CJ68)</f>
        <v>0</v>
      </c>
      <c r="CN68" s="96">
        <f t="shared" si="796"/>
        <v>0</v>
      </c>
      <c r="CO68" s="97">
        <f t="shared" si="676"/>
        <v>0</v>
      </c>
      <c r="CP68" s="31">
        <f ca="1">IFERROR(__xludf.DUMMYFUNCTION("""COMPUTED_VALUE"""),0)</f>
        <v>0</v>
      </c>
      <c r="CQ68" s="32">
        <f ca="1">IFERROR(__xludf.DUMMYFUNCTION("""COMPUTED_VALUE"""),0)</f>
        <v>0</v>
      </c>
      <c r="CR68" s="32">
        <f ca="1">IFERROR(__xludf.DUMMYFUNCTION("""COMPUTED_VALUE"""),0)</f>
        <v>0</v>
      </c>
      <c r="CS68" s="33">
        <f ca="1">IFERROR(__xludf.DUMMYFUNCTION("""COMPUTED_VALUE"""),0)</f>
        <v>0</v>
      </c>
      <c r="CT68" s="33">
        <f ca="1">IFERROR(__xludf.DUMMYFUNCTION("""COMPUTED_VALUE"""),0)</f>
        <v>0</v>
      </c>
      <c r="CU68" s="33">
        <f ca="1">IFERROR(__xludf.DUMMYFUNCTION("""COMPUTED_VALUE"""),0)</f>
        <v>0</v>
      </c>
      <c r="CV68" s="32">
        <f ca="1">IFERROR(__xludf.DUMMYFUNCTION("""COMPUTED_VALUE"""),0)</f>
        <v>0</v>
      </c>
      <c r="CW68" s="32">
        <f ca="1">IFERROR(__xludf.DUMMYFUNCTION("""COMPUTED_VALUE"""),0)</f>
        <v>0</v>
      </c>
      <c r="CX68" s="34">
        <f ca="1">IFERROR(__xludf.DUMMYFUNCTION("""COMPUTED_VALUE"""),0)</f>
        <v>0</v>
      </c>
      <c r="CY68" s="151">
        <f>Juli!DE68</f>
        <v>0</v>
      </c>
      <c r="CZ68" s="151">
        <f>Juli!DF68</f>
        <v>0</v>
      </c>
      <c r="DA68" s="96">
        <f t="shared" si="677"/>
        <v>0</v>
      </c>
      <c r="DB68" s="96"/>
      <c r="DC68" s="96"/>
      <c r="DD68" s="96">
        <f t="shared" si="678"/>
        <v>0</v>
      </c>
      <c r="DE68" s="96">
        <f t="shared" ref="DE68:DF68" si="797">SUM(CY68+DB68)</f>
        <v>0</v>
      </c>
      <c r="DF68" s="96">
        <f t="shared" si="797"/>
        <v>0</v>
      </c>
      <c r="DG68" s="97">
        <f t="shared" si="680"/>
        <v>0</v>
      </c>
      <c r="DH68" s="95">
        <f>Juli!DN68</f>
        <v>0</v>
      </c>
      <c r="DI68" s="96">
        <f>Juli!DO68</f>
        <v>0</v>
      </c>
      <c r="DJ68" s="96">
        <f t="shared" si="681"/>
        <v>0</v>
      </c>
      <c r="DK68" s="96"/>
      <c r="DL68" s="96"/>
      <c r="DM68" s="96">
        <f t="shared" si="682"/>
        <v>0</v>
      </c>
      <c r="DN68" s="96">
        <f t="shared" ref="DN68:DO68" si="798">SUM(DH68+DK68)</f>
        <v>0</v>
      </c>
      <c r="DO68" s="96">
        <f t="shared" si="798"/>
        <v>0</v>
      </c>
      <c r="DP68" s="97">
        <f t="shared" si="684"/>
        <v>0</v>
      </c>
      <c r="DQ68" s="151">
        <f>Juli!DW68</f>
        <v>0</v>
      </c>
      <c r="DR68" s="96">
        <f>Juli!DX68</f>
        <v>0</v>
      </c>
      <c r="DS68" s="96">
        <f t="shared" si="685"/>
        <v>0</v>
      </c>
      <c r="DT68" s="68">
        <v>0</v>
      </c>
      <c r="DU68" s="59">
        <v>0</v>
      </c>
      <c r="DV68" s="96">
        <f t="shared" si="686"/>
        <v>0</v>
      </c>
      <c r="DW68" s="96">
        <f t="shared" ref="DW68:DX68" si="799">SUM(DQ68+DT68)</f>
        <v>0</v>
      </c>
      <c r="DX68" s="96">
        <f t="shared" si="799"/>
        <v>0</v>
      </c>
      <c r="DY68" s="97">
        <f t="shared" si="688"/>
        <v>0</v>
      </c>
      <c r="DZ68" s="95">
        <f>Juli!EF68</f>
        <v>0</v>
      </c>
      <c r="EA68" s="96">
        <f>Juli!EG68</f>
        <v>0</v>
      </c>
      <c r="EB68" s="96">
        <f t="shared" si="689"/>
        <v>0</v>
      </c>
      <c r="EC68" s="96"/>
      <c r="ED68" s="96"/>
      <c r="EE68" s="96">
        <f t="shared" si="690"/>
        <v>0</v>
      </c>
      <c r="EF68" s="96">
        <f t="shared" ref="EF68:EG68" si="800">SUM(DZ68+EC68)</f>
        <v>0</v>
      </c>
      <c r="EG68" s="96">
        <f t="shared" si="800"/>
        <v>0</v>
      </c>
      <c r="EH68" s="97">
        <f t="shared" si="692"/>
        <v>0</v>
      </c>
      <c r="EI68" s="150">
        <f>Juli!EO68</f>
        <v>0</v>
      </c>
      <c r="EJ68" s="150">
        <f>Juli!EP68</f>
        <v>0</v>
      </c>
      <c r="EK68" s="96">
        <f t="shared" si="693"/>
        <v>0</v>
      </c>
      <c r="EL68" s="96"/>
      <c r="EM68" s="96"/>
      <c r="EN68" s="96">
        <f t="shared" si="694"/>
        <v>0</v>
      </c>
      <c r="EO68" s="96">
        <f t="shared" ref="EO68:EP68" si="801">SUM(EI68+EL68)</f>
        <v>0</v>
      </c>
      <c r="EP68" s="96">
        <f t="shared" si="801"/>
        <v>0</v>
      </c>
      <c r="EQ68" s="97">
        <f t="shared" si="696"/>
        <v>0</v>
      </c>
      <c r="ER68" s="151"/>
      <c r="ES68" s="96"/>
      <c r="ET68" s="96"/>
      <c r="EU68" s="96"/>
      <c r="EV68" s="96"/>
      <c r="EW68" s="96"/>
      <c r="EX68" s="96"/>
      <c r="EY68" s="96"/>
      <c r="EZ68" s="152"/>
    </row>
    <row r="69" spans="1:156" ht="14">
      <c r="A69" s="58"/>
      <c r="B69" s="59">
        <v>9</v>
      </c>
      <c r="C69" s="57" t="s">
        <v>85</v>
      </c>
      <c r="D69" s="150">
        <f>Juli!J69</f>
        <v>352</v>
      </c>
      <c r="E69" s="128">
        <f>Juli!K69</f>
        <v>465</v>
      </c>
      <c r="F69" s="96">
        <f t="shared" si="637"/>
        <v>817</v>
      </c>
      <c r="G69" s="128">
        <v>2</v>
      </c>
      <c r="H69" s="128">
        <v>7</v>
      </c>
      <c r="I69" s="96">
        <f t="shared" si="638"/>
        <v>9</v>
      </c>
      <c r="J69" s="96">
        <f t="shared" ref="J69:K69" si="802">SUM(D69+G69)</f>
        <v>354</v>
      </c>
      <c r="K69" s="96">
        <f t="shared" si="802"/>
        <v>472</v>
      </c>
      <c r="L69" s="97">
        <f t="shared" si="640"/>
        <v>826</v>
      </c>
      <c r="M69" s="153">
        <v>392</v>
      </c>
      <c r="N69" s="128">
        <v>780</v>
      </c>
      <c r="O69" s="96">
        <f t="shared" si="641"/>
        <v>1172</v>
      </c>
      <c r="P69" s="128">
        <v>17</v>
      </c>
      <c r="Q69" s="128">
        <v>19</v>
      </c>
      <c r="R69" s="96">
        <f t="shared" si="642"/>
        <v>36</v>
      </c>
      <c r="S69" s="96">
        <f t="shared" ref="S69:T69" si="803">SUM(M69+P69)</f>
        <v>409</v>
      </c>
      <c r="T69" s="96">
        <f t="shared" si="803"/>
        <v>799</v>
      </c>
      <c r="U69" s="97">
        <f t="shared" si="644"/>
        <v>1208</v>
      </c>
      <c r="V69" s="153">
        <v>221</v>
      </c>
      <c r="W69" s="153">
        <v>309</v>
      </c>
      <c r="X69" s="96">
        <f t="shared" si="645"/>
        <v>530</v>
      </c>
      <c r="Y69" s="128">
        <v>116</v>
      </c>
      <c r="Z69" s="128">
        <v>135</v>
      </c>
      <c r="AA69" s="96">
        <f t="shared" si="646"/>
        <v>251</v>
      </c>
      <c r="AB69" s="96">
        <f t="shared" ref="AB69:AC69" si="804">SUM(V69+Y69)</f>
        <v>337</v>
      </c>
      <c r="AC69" s="96">
        <f t="shared" si="804"/>
        <v>444</v>
      </c>
      <c r="AD69" s="97">
        <f t="shared" si="648"/>
        <v>781</v>
      </c>
      <c r="AE69" s="151">
        <f>Juli!AK69</f>
        <v>264</v>
      </c>
      <c r="AF69" s="151">
        <f>Juli!AL69</f>
        <v>392</v>
      </c>
      <c r="AG69" s="96">
        <f t="shared" si="649"/>
        <v>656</v>
      </c>
      <c r="AH69" s="128">
        <v>11</v>
      </c>
      <c r="AI69" s="128">
        <v>48</v>
      </c>
      <c r="AJ69" s="96">
        <f t="shared" si="650"/>
        <v>59</v>
      </c>
      <c r="AK69" s="96">
        <f t="shared" ref="AK69:AL69" si="805">SUM(AE69+AH69)</f>
        <v>275</v>
      </c>
      <c r="AL69" s="96">
        <f t="shared" si="805"/>
        <v>440</v>
      </c>
      <c r="AM69" s="97">
        <f t="shared" si="652"/>
        <v>715</v>
      </c>
      <c r="AN69" s="95">
        <f>Juli!AT69</f>
        <v>228</v>
      </c>
      <c r="AO69" s="96">
        <f>Juli!AU69</f>
        <v>300</v>
      </c>
      <c r="AP69" s="96">
        <f t="shared" si="653"/>
        <v>528</v>
      </c>
      <c r="AQ69" s="128">
        <v>2</v>
      </c>
      <c r="AR69" s="128">
        <v>3</v>
      </c>
      <c r="AS69" s="96">
        <f t="shared" si="654"/>
        <v>5</v>
      </c>
      <c r="AT69" s="96">
        <f t="shared" ref="AT69:AU69" si="806">SUM(AN69+AQ69)</f>
        <v>230</v>
      </c>
      <c r="AU69" s="96">
        <f t="shared" si="806"/>
        <v>303</v>
      </c>
      <c r="AV69" s="97">
        <f t="shared" si="656"/>
        <v>533</v>
      </c>
      <c r="AW69" s="151">
        <f>Juli!BC69</f>
        <v>241</v>
      </c>
      <c r="AX69" s="151">
        <f>Juli!BD69</f>
        <v>334</v>
      </c>
      <c r="AY69" s="96">
        <f t="shared" si="657"/>
        <v>575</v>
      </c>
      <c r="AZ69" s="128">
        <v>5</v>
      </c>
      <c r="BA69" s="128">
        <v>5</v>
      </c>
      <c r="BB69" s="96">
        <f t="shared" si="658"/>
        <v>10</v>
      </c>
      <c r="BC69" s="96">
        <f t="shared" ref="BC69:BD69" si="807">SUM(AW69+AZ69)</f>
        <v>246</v>
      </c>
      <c r="BD69" s="96">
        <f t="shared" si="807"/>
        <v>339</v>
      </c>
      <c r="BE69" s="97">
        <f t="shared" si="660"/>
        <v>585</v>
      </c>
      <c r="BF69" s="95">
        <f>Juli!BL69</f>
        <v>700</v>
      </c>
      <c r="BG69" s="96">
        <f>Juli!BM69</f>
        <v>770</v>
      </c>
      <c r="BH69" s="96">
        <f t="shared" si="661"/>
        <v>1470</v>
      </c>
      <c r="BI69" s="128">
        <v>211</v>
      </c>
      <c r="BJ69" s="128">
        <v>266</v>
      </c>
      <c r="BK69" s="96">
        <f t="shared" si="662"/>
        <v>477</v>
      </c>
      <c r="BL69" s="96">
        <f t="shared" ref="BL69:BM69" si="808">SUM(BF69+BI69)</f>
        <v>911</v>
      </c>
      <c r="BM69" s="96">
        <f t="shared" si="808"/>
        <v>1036</v>
      </c>
      <c r="BN69" s="97">
        <f t="shared" si="664"/>
        <v>1947</v>
      </c>
      <c r="BO69" s="151">
        <f>Juli!BU69</f>
        <v>0</v>
      </c>
      <c r="BP69" s="151">
        <f>Juli!BV69</f>
        <v>0</v>
      </c>
      <c r="BQ69" s="96">
        <f t="shared" si="665"/>
        <v>0</v>
      </c>
      <c r="BR69" s="96"/>
      <c r="BS69" s="96"/>
      <c r="BT69" s="96">
        <f t="shared" si="666"/>
        <v>0</v>
      </c>
      <c r="BU69" s="96">
        <f t="shared" ref="BU69:BV69" si="809">SUM(BO69+BR69)</f>
        <v>0</v>
      </c>
      <c r="BV69" s="96">
        <f t="shared" si="809"/>
        <v>0</v>
      </c>
      <c r="BW69" s="97">
        <f t="shared" si="668"/>
        <v>0</v>
      </c>
      <c r="BX69" s="95">
        <f>Juli!CD69</f>
        <v>466</v>
      </c>
      <c r="BY69" s="96">
        <f>Juli!CE69</f>
        <v>668</v>
      </c>
      <c r="BZ69" s="96">
        <f t="shared" si="669"/>
        <v>1134</v>
      </c>
      <c r="CA69" s="128">
        <v>89</v>
      </c>
      <c r="CB69" s="128">
        <v>108</v>
      </c>
      <c r="CC69" s="96">
        <f t="shared" si="670"/>
        <v>197</v>
      </c>
      <c r="CD69" s="96">
        <f t="shared" ref="CD69:CE69" si="810">SUM(BX69+CA69)</f>
        <v>555</v>
      </c>
      <c r="CE69" s="96">
        <f t="shared" si="810"/>
        <v>776</v>
      </c>
      <c r="CF69" s="97">
        <f t="shared" si="672"/>
        <v>1331</v>
      </c>
      <c r="CG69" s="151">
        <f>Juli!CM69</f>
        <v>28</v>
      </c>
      <c r="CH69" s="151">
        <f>Juli!CN69</f>
        <v>75</v>
      </c>
      <c r="CI69" s="96">
        <f t="shared" si="673"/>
        <v>103</v>
      </c>
      <c r="CJ69" s="128">
        <v>6</v>
      </c>
      <c r="CK69" s="128">
        <v>9</v>
      </c>
      <c r="CL69" s="96">
        <f t="shared" si="674"/>
        <v>15</v>
      </c>
      <c r="CM69" s="96">
        <f t="shared" ref="CM69:CN69" si="811">SUM(CG69+CJ69)</f>
        <v>34</v>
      </c>
      <c r="CN69" s="96">
        <f t="shared" si="811"/>
        <v>84</v>
      </c>
      <c r="CO69" s="97">
        <f t="shared" si="676"/>
        <v>118</v>
      </c>
      <c r="CP69" s="31">
        <f ca="1">IFERROR(__xludf.DUMMYFUNCTION("""COMPUTED_VALUE"""),591)</f>
        <v>591</v>
      </c>
      <c r="CQ69" s="32">
        <f ca="1">IFERROR(__xludf.DUMMYFUNCTION("""COMPUTED_VALUE"""),839)</f>
        <v>839</v>
      </c>
      <c r="CR69" s="32">
        <f ca="1">IFERROR(__xludf.DUMMYFUNCTION("""COMPUTED_VALUE"""),1430)</f>
        <v>1430</v>
      </c>
      <c r="CS69" s="33">
        <f ca="1">IFERROR(__xludf.DUMMYFUNCTION("""COMPUTED_VALUE"""),4)</f>
        <v>4</v>
      </c>
      <c r="CT69" s="33">
        <f ca="1">IFERROR(__xludf.DUMMYFUNCTION("""COMPUTED_VALUE"""),32)</f>
        <v>32</v>
      </c>
      <c r="CU69" s="33">
        <f ca="1">IFERROR(__xludf.DUMMYFUNCTION("""COMPUTED_VALUE"""),36)</f>
        <v>36</v>
      </c>
      <c r="CV69" s="32">
        <f ca="1">IFERROR(__xludf.DUMMYFUNCTION("""COMPUTED_VALUE"""),595)</f>
        <v>595</v>
      </c>
      <c r="CW69" s="32">
        <f ca="1">IFERROR(__xludf.DUMMYFUNCTION("""COMPUTED_VALUE"""),871)</f>
        <v>871</v>
      </c>
      <c r="CX69" s="34">
        <f ca="1">IFERROR(__xludf.DUMMYFUNCTION("""COMPUTED_VALUE"""),1466)</f>
        <v>1466</v>
      </c>
      <c r="CY69" s="151">
        <f>Juli!DE69</f>
        <v>324</v>
      </c>
      <c r="CZ69" s="151">
        <f>Juli!DF69</f>
        <v>562</v>
      </c>
      <c r="DA69" s="96">
        <f t="shared" si="677"/>
        <v>886</v>
      </c>
      <c r="DB69" s="96"/>
      <c r="DC69" s="96"/>
      <c r="DD69" s="96">
        <f t="shared" si="678"/>
        <v>0</v>
      </c>
      <c r="DE69" s="96">
        <f t="shared" ref="DE69:DF69" si="812">SUM(CY69+DB69)</f>
        <v>324</v>
      </c>
      <c r="DF69" s="96">
        <f t="shared" si="812"/>
        <v>562</v>
      </c>
      <c r="DG69" s="97">
        <f t="shared" si="680"/>
        <v>886</v>
      </c>
      <c r="DH69" s="95">
        <f>Juli!DN69</f>
        <v>271</v>
      </c>
      <c r="DI69" s="96">
        <f>Juli!DO69</f>
        <v>119</v>
      </c>
      <c r="DJ69" s="96">
        <f t="shared" si="681"/>
        <v>390</v>
      </c>
      <c r="DK69" s="128">
        <v>44</v>
      </c>
      <c r="DL69" s="128">
        <v>53</v>
      </c>
      <c r="DM69" s="96">
        <f t="shared" si="682"/>
        <v>97</v>
      </c>
      <c r="DN69" s="96">
        <f t="shared" ref="DN69:DO69" si="813">SUM(DH69+DK69)</f>
        <v>315</v>
      </c>
      <c r="DO69" s="96">
        <f t="shared" si="813"/>
        <v>172</v>
      </c>
      <c r="DP69" s="97">
        <f t="shared" si="684"/>
        <v>487</v>
      </c>
      <c r="DQ69" s="151">
        <f>Juli!DW69</f>
        <v>626</v>
      </c>
      <c r="DR69" s="96">
        <f>Juli!DX69</f>
        <v>878</v>
      </c>
      <c r="DS69" s="96">
        <f t="shared" si="685"/>
        <v>1504</v>
      </c>
      <c r="DT69" s="128">
        <v>7</v>
      </c>
      <c r="DU69" s="128">
        <v>5</v>
      </c>
      <c r="DV69" s="96">
        <f t="shared" si="686"/>
        <v>12</v>
      </c>
      <c r="DW69" s="96">
        <f t="shared" ref="DW69:DX69" si="814">SUM(DQ69+DT69)</f>
        <v>633</v>
      </c>
      <c r="DX69" s="96">
        <f t="shared" si="814"/>
        <v>883</v>
      </c>
      <c r="DY69" s="97">
        <f t="shared" si="688"/>
        <v>1516</v>
      </c>
      <c r="DZ69" s="95">
        <f>Juli!EF69</f>
        <v>0</v>
      </c>
      <c r="EA69" s="96">
        <f>Juli!EG69</f>
        <v>0</v>
      </c>
      <c r="EB69" s="96">
        <f t="shared" si="689"/>
        <v>0</v>
      </c>
      <c r="EC69" s="96"/>
      <c r="ED69" s="96"/>
      <c r="EE69" s="96">
        <f t="shared" si="690"/>
        <v>0</v>
      </c>
      <c r="EF69" s="96">
        <f t="shared" ref="EF69:EG69" si="815">SUM(DZ69+EC69)</f>
        <v>0</v>
      </c>
      <c r="EG69" s="96">
        <f t="shared" si="815"/>
        <v>0</v>
      </c>
      <c r="EH69" s="97">
        <f t="shared" si="692"/>
        <v>0</v>
      </c>
      <c r="EI69" s="150">
        <f>Juli!EO69</f>
        <v>610</v>
      </c>
      <c r="EJ69" s="150">
        <f>Juli!EP69</f>
        <v>792</v>
      </c>
      <c r="EK69" s="96">
        <f t="shared" si="693"/>
        <v>1402</v>
      </c>
      <c r="EL69" s="128">
        <v>42</v>
      </c>
      <c r="EM69" s="128">
        <v>48</v>
      </c>
      <c r="EN69" s="96">
        <f t="shared" si="694"/>
        <v>90</v>
      </c>
      <c r="EO69" s="96">
        <f t="shared" ref="EO69:EP69" si="816">SUM(EI69+EL69)</f>
        <v>652</v>
      </c>
      <c r="EP69" s="96">
        <f t="shared" si="816"/>
        <v>840</v>
      </c>
      <c r="EQ69" s="97">
        <f t="shared" si="696"/>
        <v>1492</v>
      </c>
      <c r="ER69" s="156"/>
      <c r="ES69" s="171"/>
      <c r="ET69" s="171"/>
      <c r="EU69" s="171"/>
      <c r="EV69" s="171"/>
      <c r="EW69" s="171"/>
      <c r="EX69" s="171"/>
      <c r="EY69" s="171"/>
      <c r="EZ69" s="172"/>
    </row>
    <row r="70" spans="1:156" ht="14">
      <c r="A70" s="284"/>
      <c r="B70" s="278"/>
      <c r="C70" s="278"/>
      <c r="D70" s="157">
        <f>Juli!J70</f>
        <v>0</v>
      </c>
      <c r="E70" s="158">
        <f>Juli!K70</f>
        <v>0</v>
      </c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60">
        <f>Juli!AB70</f>
        <v>0</v>
      </c>
      <c r="W70" s="160">
        <f>Juli!AC70</f>
        <v>0</v>
      </c>
      <c r="X70" s="159"/>
      <c r="Y70" s="159"/>
      <c r="Z70" s="159"/>
      <c r="AA70" s="159"/>
      <c r="AB70" s="159"/>
      <c r="AC70" s="159"/>
      <c r="AD70" s="159"/>
      <c r="AE70" s="160">
        <f>Juli!AK70</f>
        <v>0</v>
      </c>
      <c r="AF70" s="160">
        <f>Juli!AL70</f>
        <v>0</v>
      </c>
      <c r="AG70" s="159"/>
      <c r="AH70" s="159"/>
      <c r="AI70" s="159"/>
      <c r="AJ70" s="159"/>
      <c r="AK70" s="159"/>
      <c r="AL70" s="159"/>
      <c r="AM70" s="159"/>
      <c r="AN70" s="161">
        <f>Juli!AT70</f>
        <v>0</v>
      </c>
      <c r="AO70" s="162">
        <f>Juli!AU70</f>
        <v>0</v>
      </c>
      <c r="AP70" s="159"/>
      <c r="AQ70" s="159"/>
      <c r="AR70" s="159"/>
      <c r="AS70" s="159"/>
      <c r="AT70" s="159"/>
      <c r="AU70" s="159"/>
      <c r="AV70" s="159"/>
      <c r="AW70" s="160">
        <f>Juli!BC70</f>
        <v>0</v>
      </c>
      <c r="AX70" s="160">
        <f>Juli!BD70</f>
        <v>0</v>
      </c>
      <c r="AY70" s="159"/>
      <c r="AZ70" s="159"/>
      <c r="BA70" s="159"/>
      <c r="BB70" s="159"/>
      <c r="BC70" s="159"/>
      <c r="BD70" s="159"/>
      <c r="BE70" s="159"/>
      <c r="BF70" s="161">
        <f>Juli!BL70</f>
        <v>0</v>
      </c>
      <c r="BG70" s="162">
        <f>Juli!BM70</f>
        <v>0</v>
      </c>
      <c r="BH70" s="159"/>
      <c r="BI70" s="159"/>
      <c r="BJ70" s="159"/>
      <c r="BK70" s="159"/>
      <c r="BL70" s="159"/>
      <c r="BM70" s="159"/>
      <c r="BN70" s="159"/>
      <c r="BO70" s="160">
        <f>Juli!BU70</f>
        <v>0</v>
      </c>
      <c r="BP70" s="160">
        <f>Juli!BV70</f>
        <v>0</v>
      </c>
      <c r="BQ70" s="159"/>
      <c r="BR70" s="159"/>
      <c r="BS70" s="159"/>
      <c r="BT70" s="159"/>
      <c r="BU70" s="159"/>
      <c r="BV70" s="159"/>
      <c r="BW70" s="159"/>
      <c r="BX70" s="161">
        <f>Juli!CD70</f>
        <v>0</v>
      </c>
      <c r="BY70" s="162">
        <f>Juli!CE70</f>
        <v>0</v>
      </c>
      <c r="BZ70" s="159"/>
      <c r="CA70" s="159"/>
      <c r="CB70" s="159"/>
      <c r="CC70" s="159"/>
      <c r="CD70" s="159"/>
      <c r="CE70" s="159"/>
      <c r="CF70" s="159"/>
      <c r="CG70" s="160">
        <f>Juli!CM70</f>
        <v>0</v>
      </c>
      <c r="CH70" s="160">
        <f>Juli!CN70</f>
        <v>0</v>
      </c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60">
        <f>Juli!DE70</f>
        <v>0</v>
      </c>
      <c r="CZ70" s="160">
        <f>Juli!DF70</f>
        <v>0</v>
      </c>
      <c r="DA70" s="159"/>
      <c r="DB70" s="159"/>
      <c r="DC70" s="159"/>
      <c r="DD70" s="159"/>
      <c r="DE70" s="159"/>
      <c r="DF70" s="159"/>
      <c r="DG70" s="159"/>
      <c r="DH70" s="161">
        <f>Juli!DN70</f>
        <v>0</v>
      </c>
      <c r="DI70" s="162">
        <f>Juli!DO70</f>
        <v>0</v>
      </c>
      <c r="DJ70" s="159"/>
      <c r="DK70" s="159"/>
      <c r="DL70" s="159"/>
      <c r="DM70" s="159"/>
      <c r="DN70" s="159"/>
      <c r="DO70" s="159"/>
      <c r="DP70" s="159"/>
      <c r="DQ70" s="159"/>
      <c r="DR70" s="159"/>
      <c r="DS70" s="159"/>
      <c r="DT70" s="159"/>
      <c r="DU70" s="159"/>
      <c r="DV70" s="159"/>
      <c r="DW70" s="159"/>
      <c r="DX70" s="159"/>
      <c r="DY70" s="159"/>
      <c r="DZ70" s="161">
        <f>Juli!EF70</f>
        <v>0</v>
      </c>
      <c r="EA70" s="162">
        <f>Juli!EG70</f>
        <v>0</v>
      </c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  <c r="EN70" s="159"/>
      <c r="EO70" s="159"/>
      <c r="EP70" s="159"/>
      <c r="EQ70" s="159"/>
      <c r="ER70" s="159"/>
      <c r="ES70" s="159"/>
      <c r="ET70" s="159"/>
      <c r="EU70" s="159"/>
      <c r="EV70" s="159"/>
      <c r="EW70" s="159"/>
      <c r="EX70" s="159"/>
      <c r="EY70" s="159"/>
      <c r="EZ70" s="160"/>
    </row>
    <row r="71" spans="1:156" ht="14">
      <c r="A71" s="276" t="s">
        <v>86</v>
      </c>
      <c r="B71" s="256"/>
      <c r="C71" s="52" t="s">
        <v>87</v>
      </c>
      <c r="D71" s="150">
        <f>Juli!J71</f>
        <v>0</v>
      </c>
      <c r="E71" s="128">
        <f>Juli!K71</f>
        <v>0</v>
      </c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51">
        <f>Juli!AB71</f>
        <v>0</v>
      </c>
      <c r="W71" s="151">
        <f>Juli!AC71</f>
        <v>0</v>
      </c>
      <c r="X71" s="119"/>
      <c r="Y71" s="119"/>
      <c r="Z71" s="119"/>
      <c r="AA71" s="119"/>
      <c r="AB71" s="119"/>
      <c r="AC71" s="119"/>
      <c r="AD71" s="119"/>
      <c r="AE71" s="151">
        <f>Juli!AK71</f>
        <v>0</v>
      </c>
      <c r="AF71" s="151">
        <f>Juli!AL71</f>
        <v>0</v>
      </c>
      <c r="AG71" s="119"/>
      <c r="AH71" s="119"/>
      <c r="AI71" s="119"/>
      <c r="AJ71" s="119"/>
      <c r="AK71" s="119"/>
      <c r="AL71" s="119"/>
      <c r="AM71" s="119"/>
      <c r="AN71" s="95">
        <f>Juli!AT71</f>
        <v>0</v>
      </c>
      <c r="AO71" s="96">
        <f>Juli!AU71</f>
        <v>0</v>
      </c>
      <c r="AP71" s="119"/>
      <c r="AQ71" s="119"/>
      <c r="AR71" s="119"/>
      <c r="AS71" s="119"/>
      <c r="AT71" s="119"/>
      <c r="AU71" s="119"/>
      <c r="AV71" s="119"/>
      <c r="AW71" s="151">
        <f>Juli!BC71</f>
        <v>0</v>
      </c>
      <c r="AX71" s="151">
        <f>Juli!BD71</f>
        <v>0</v>
      </c>
      <c r="AY71" s="119"/>
      <c r="AZ71" s="119"/>
      <c r="BA71" s="119"/>
      <c r="BB71" s="119"/>
      <c r="BC71" s="119"/>
      <c r="BD71" s="119"/>
      <c r="BE71" s="119"/>
      <c r="BF71" s="95">
        <f>Juli!BL71</f>
        <v>0</v>
      </c>
      <c r="BG71" s="96">
        <f>Juli!BM71</f>
        <v>0</v>
      </c>
      <c r="BH71" s="119"/>
      <c r="BI71" s="119"/>
      <c r="BJ71" s="119"/>
      <c r="BK71" s="119"/>
      <c r="BL71" s="119"/>
      <c r="BM71" s="119"/>
      <c r="BN71" s="119"/>
      <c r="BO71" s="151">
        <f>Juli!BU71</f>
        <v>0</v>
      </c>
      <c r="BP71" s="151">
        <f>Juli!BV71</f>
        <v>0</v>
      </c>
      <c r="BQ71" s="119"/>
      <c r="BR71" s="119"/>
      <c r="BS71" s="119"/>
      <c r="BT71" s="119"/>
      <c r="BU71" s="119"/>
      <c r="BV71" s="119"/>
      <c r="BW71" s="119"/>
      <c r="BX71" s="95">
        <f>Juli!CD71</f>
        <v>0</v>
      </c>
      <c r="BY71" s="96">
        <f>Juli!CE71</f>
        <v>0</v>
      </c>
      <c r="BZ71" s="119"/>
      <c r="CA71" s="119"/>
      <c r="CB71" s="119"/>
      <c r="CC71" s="119"/>
      <c r="CD71" s="119"/>
      <c r="CE71" s="119"/>
      <c r="CF71" s="119"/>
      <c r="CG71" s="151">
        <f>Juli!CM71</f>
        <v>0</v>
      </c>
      <c r="CH71" s="151">
        <f>Juli!CN71</f>
        <v>0</v>
      </c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9"/>
      <c r="CW71" s="119"/>
      <c r="CX71" s="119"/>
      <c r="CY71" s="151">
        <f>Juli!DE71</f>
        <v>0</v>
      </c>
      <c r="CZ71" s="151">
        <f>Juli!DF71</f>
        <v>0</v>
      </c>
      <c r="DA71" s="119"/>
      <c r="DB71" s="119"/>
      <c r="DC71" s="119"/>
      <c r="DD71" s="119"/>
      <c r="DE71" s="119"/>
      <c r="DF71" s="119"/>
      <c r="DG71" s="119"/>
      <c r="DH71" s="95">
        <f>Juli!DN71</f>
        <v>0</v>
      </c>
      <c r="DI71" s="96">
        <f>Juli!DO71</f>
        <v>0</v>
      </c>
      <c r="DJ71" s="119"/>
      <c r="DK71" s="119"/>
      <c r="DL71" s="119"/>
      <c r="DM71" s="119"/>
      <c r="DN71" s="119"/>
      <c r="DO71" s="119"/>
      <c r="DP71" s="119"/>
      <c r="DQ71" s="119"/>
      <c r="DR71" s="119"/>
      <c r="DS71" s="119"/>
      <c r="DT71" s="119"/>
      <c r="DU71" s="119"/>
      <c r="DV71" s="119"/>
      <c r="DW71" s="119"/>
      <c r="DX71" s="119"/>
      <c r="DY71" s="119"/>
      <c r="DZ71" s="95">
        <f>Juli!EF71</f>
        <v>0</v>
      </c>
      <c r="EA71" s="96">
        <f>Juli!EG71</f>
        <v>0</v>
      </c>
      <c r="EB71" s="119"/>
      <c r="EC71" s="119"/>
      <c r="ED71" s="119"/>
      <c r="EE71" s="119"/>
      <c r="EF71" s="119"/>
      <c r="EG71" s="119"/>
      <c r="EH71" s="119"/>
      <c r="EI71" s="150">
        <f>Juli!EO71</f>
        <v>0</v>
      </c>
      <c r="EJ71" s="150">
        <f>Juli!EP71</f>
        <v>0</v>
      </c>
      <c r="EK71" s="119"/>
      <c r="EL71" s="119"/>
      <c r="EM71" s="119"/>
      <c r="EN71" s="119"/>
      <c r="EO71" s="119"/>
      <c r="EP71" s="119"/>
      <c r="EQ71" s="119"/>
      <c r="ER71" s="119"/>
      <c r="ES71" s="119"/>
      <c r="ET71" s="119"/>
      <c r="EU71" s="119"/>
      <c r="EV71" s="119"/>
      <c r="EW71" s="119"/>
      <c r="EX71" s="119"/>
      <c r="EY71" s="119"/>
      <c r="EZ71" s="151"/>
    </row>
    <row r="72" spans="1:156" ht="14">
      <c r="A72" s="45" t="s">
        <v>86</v>
      </c>
      <c r="B72" s="46">
        <v>1</v>
      </c>
      <c r="C72" s="57" t="s">
        <v>88</v>
      </c>
      <c r="D72" s="150">
        <f>Juli!J72</f>
        <v>0</v>
      </c>
      <c r="E72" s="128">
        <f>Juli!K72</f>
        <v>0</v>
      </c>
      <c r="F72" s="96">
        <f>SUM(D72:E72)</f>
        <v>0</v>
      </c>
      <c r="G72" s="96"/>
      <c r="H72" s="96"/>
      <c r="I72" s="96">
        <f>SUM(G72:H72)</f>
        <v>0</v>
      </c>
      <c r="J72" s="96">
        <f t="shared" ref="J72:K72" si="817">SUM(D72+G72)</f>
        <v>0</v>
      </c>
      <c r="K72" s="96">
        <f t="shared" si="817"/>
        <v>0</v>
      </c>
      <c r="L72" s="97">
        <f>SUM(J72:K72)</f>
        <v>0</v>
      </c>
      <c r="M72" s="153">
        <v>33</v>
      </c>
      <c r="N72" s="128">
        <v>128</v>
      </c>
      <c r="O72" s="96">
        <f>SUM(M72:N72)</f>
        <v>161</v>
      </c>
      <c r="P72" s="128">
        <v>12</v>
      </c>
      <c r="Q72" s="128">
        <v>38</v>
      </c>
      <c r="R72" s="96">
        <f>SUM(P72:Q72)</f>
        <v>50</v>
      </c>
      <c r="S72" s="96">
        <f t="shared" ref="S72:T72" si="818">SUM(M72+P72)</f>
        <v>45</v>
      </c>
      <c r="T72" s="96">
        <f t="shared" si="818"/>
        <v>166</v>
      </c>
      <c r="U72" s="97">
        <f>SUM(S72:T72)</f>
        <v>211</v>
      </c>
      <c r="V72" s="153">
        <v>36</v>
      </c>
      <c r="W72" s="153">
        <v>23</v>
      </c>
      <c r="X72" s="96">
        <f>SUM(V72:W72)</f>
        <v>59</v>
      </c>
      <c r="Y72" s="128">
        <v>9</v>
      </c>
      <c r="Z72" s="128">
        <v>7</v>
      </c>
      <c r="AA72" s="96">
        <f>SUM(Y72:Z72)</f>
        <v>16</v>
      </c>
      <c r="AB72" s="96">
        <f t="shared" ref="AB72:AC72" si="819">SUM(V72+Y72)</f>
        <v>45</v>
      </c>
      <c r="AC72" s="96">
        <f t="shared" si="819"/>
        <v>30</v>
      </c>
      <c r="AD72" s="97">
        <f>SUM(AB72:AC72)</f>
        <v>75</v>
      </c>
      <c r="AE72" s="151">
        <f>Juli!AK72</f>
        <v>167</v>
      </c>
      <c r="AF72" s="151">
        <f>Juli!AL72</f>
        <v>181</v>
      </c>
      <c r="AG72" s="96">
        <f>SUM(AE72:AF72)</f>
        <v>348</v>
      </c>
      <c r="AH72" s="128">
        <v>16</v>
      </c>
      <c r="AI72" s="128">
        <v>16</v>
      </c>
      <c r="AJ72" s="96">
        <f>SUM(AH72:AI72)</f>
        <v>32</v>
      </c>
      <c r="AK72" s="96">
        <f t="shared" ref="AK72:AL72" si="820">SUM(AE72+AH72)</f>
        <v>183</v>
      </c>
      <c r="AL72" s="96">
        <f t="shared" si="820"/>
        <v>197</v>
      </c>
      <c r="AM72" s="97">
        <f>SUM(AK72:AL72)</f>
        <v>380</v>
      </c>
      <c r="AN72" s="95">
        <f>Juli!AT72</f>
        <v>200</v>
      </c>
      <c r="AO72" s="96">
        <f>Juli!AU72</f>
        <v>270</v>
      </c>
      <c r="AP72" s="96">
        <f>SUM(AN72:AO72)</f>
        <v>470</v>
      </c>
      <c r="AQ72" s="128">
        <v>42</v>
      </c>
      <c r="AR72" s="128">
        <v>21</v>
      </c>
      <c r="AS72" s="96">
        <f>SUM(AQ72:AR72)</f>
        <v>63</v>
      </c>
      <c r="AT72" s="96">
        <f t="shared" ref="AT72:AU72" si="821">SUM(AN72+AQ72)</f>
        <v>242</v>
      </c>
      <c r="AU72" s="96">
        <f t="shared" si="821"/>
        <v>291</v>
      </c>
      <c r="AV72" s="97">
        <f>SUM(AT72:AU72)</f>
        <v>533</v>
      </c>
      <c r="AW72" s="151">
        <f>Juli!BC72</f>
        <v>117</v>
      </c>
      <c r="AX72" s="151">
        <f>Juli!BD72</f>
        <v>178</v>
      </c>
      <c r="AY72" s="96">
        <f>SUM(AW72:AX72)</f>
        <v>295</v>
      </c>
      <c r="AZ72" s="128">
        <v>14</v>
      </c>
      <c r="BA72" s="128">
        <v>15</v>
      </c>
      <c r="BB72" s="96">
        <f>SUM(AZ72:BA72)</f>
        <v>29</v>
      </c>
      <c r="BC72" s="96">
        <f t="shared" ref="BC72:BD72" si="822">SUM(AW72+AZ72)</f>
        <v>131</v>
      </c>
      <c r="BD72" s="96">
        <f t="shared" si="822"/>
        <v>193</v>
      </c>
      <c r="BE72" s="97">
        <f>SUM(BC72:BD72)</f>
        <v>324</v>
      </c>
      <c r="BF72" s="95">
        <f>Juli!BL72</f>
        <v>145</v>
      </c>
      <c r="BG72" s="96">
        <f>Juli!BM72</f>
        <v>114</v>
      </c>
      <c r="BH72" s="96">
        <f>SUM(BF72:BG72)</f>
        <v>259</v>
      </c>
      <c r="BI72" s="96">
        <f t="shared" ref="BI72:BJ72" si="823">SUM(BI74:BI76)</f>
        <v>34</v>
      </c>
      <c r="BJ72" s="96">
        <f t="shared" si="823"/>
        <v>30</v>
      </c>
      <c r="BK72" s="96">
        <f>SUM(BI72:BJ72)</f>
        <v>64</v>
      </c>
      <c r="BL72" s="96">
        <f t="shared" ref="BL72:BM72" si="824">SUM(BF72+BI72)</f>
        <v>179</v>
      </c>
      <c r="BM72" s="96">
        <f t="shared" si="824"/>
        <v>144</v>
      </c>
      <c r="BN72" s="97">
        <f>SUM(BL72:BM72)</f>
        <v>323</v>
      </c>
      <c r="BO72" s="151">
        <f>Juli!BU72</f>
        <v>92</v>
      </c>
      <c r="BP72" s="151">
        <f>Juli!BV72</f>
        <v>129</v>
      </c>
      <c r="BQ72" s="96">
        <f>SUM(BO72:BP72)</f>
        <v>221</v>
      </c>
      <c r="BR72" s="96"/>
      <c r="BS72" s="96"/>
      <c r="BT72" s="96">
        <f>SUM(BR72:BS72)</f>
        <v>0</v>
      </c>
      <c r="BU72" s="96">
        <f t="shared" ref="BU72:BV72" si="825">SUM(BO72+BR72)</f>
        <v>92</v>
      </c>
      <c r="BV72" s="96">
        <f t="shared" si="825"/>
        <v>129</v>
      </c>
      <c r="BW72" s="97">
        <f>SUM(BU72:BV72)</f>
        <v>221</v>
      </c>
      <c r="BX72" s="95">
        <f>Juli!CD72</f>
        <v>0</v>
      </c>
      <c r="BY72" s="96">
        <f>Juli!CE72</f>
        <v>0</v>
      </c>
      <c r="BZ72" s="96">
        <f>SUM(BX72:BY72)</f>
        <v>0</v>
      </c>
      <c r="CA72" s="96"/>
      <c r="CB72" s="96"/>
      <c r="CC72" s="96">
        <f>SUM(CA72:CB72)</f>
        <v>0</v>
      </c>
      <c r="CD72" s="96">
        <f t="shared" ref="CD72:CE72" si="826">SUM(BX72+CA72)</f>
        <v>0</v>
      </c>
      <c r="CE72" s="96">
        <f t="shared" si="826"/>
        <v>0</v>
      </c>
      <c r="CF72" s="97">
        <f>SUM(CD72:CE72)</f>
        <v>0</v>
      </c>
      <c r="CG72" s="151">
        <f>Juli!CM72</f>
        <v>52</v>
      </c>
      <c r="CH72" s="151">
        <f>Juli!CN72</f>
        <v>113</v>
      </c>
      <c r="CI72" s="96">
        <f>SUM(CG72:CH72)</f>
        <v>165</v>
      </c>
      <c r="CJ72" s="128">
        <v>4</v>
      </c>
      <c r="CK72" s="128">
        <v>12</v>
      </c>
      <c r="CL72" s="96">
        <f>SUM(CJ72:CK72)</f>
        <v>16</v>
      </c>
      <c r="CM72" s="96">
        <f t="shared" ref="CM72:CN72" si="827">SUM(CG72+CJ72)</f>
        <v>56</v>
      </c>
      <c r="CN72" s="96">
        <f t="shared" si="827"/>
        <v>125</v>
      </c>
      <c r="CO72" s="97">
        <f>SUM(CM72:CN72)</f>
        <v>181</v>
      </c>
      <c r="CP72" s="31">
        <f ca="1">IFERROR(__xludf.DUMMYFUNCTION("""COMPUTED_VALUE"""),226)</f>
        <v>226</v>
      </c>
      <c r="CQ72" s="32">
        <f ca="1">IFERROR(__xludf.DUMMYFUNCTION("""COMPUTED_VALUE"""),307)</f>
        <v>307</v>
      </c>
      <c r="CR72" s="32">
        <f ca="1">IFERROR(__xludf.DUMMYFUNCTION("""COMPUTED_VALUE"""),533)</f>
        <v>533</v>
      </c>
      <c r="CS72" s="33">
        <f ca="1">IFERROR(__xludf.DUMMYFUNCTION("""COMPUTED_VALUE"""),28)</f>
        <v>28</v>
      </c>
      <c r="CT72" s="33">
        <f ca="1">IFERROR(__xludf.DUMMYFUNCTION("""COMPUTED_VALUE"""),20)</f>
        <v>20</v>
      </c>
      <c r="CU72" s="33">
        <f ca="1">IFERROR(__xludf.DUMMYFUNCTION("""COMPUTED_VALUE"""),48)</f>
        <v>48</v>
      </c>
      <c r="CV72" s="32">
        <f ca="1">IFERROR(__xludf.DUMMYFUNCTION("""COMPUTED_VALUE"""),254)</f>
        <v>254</v>
      </c>
      <c r="CW72" s="32">
        <f ca="1">IFERROR(__xludf.DUMMYFUNCTION("""COMPUTED_VALUE"""),327)</f>
        <v>327</v>
      </c>
      <c r="CX72" s="34">
        <f ca="1">IFERROR(__xludf.DUMMYFUNCTION("""COMPUTED_VALUE"""),581)</f>
        <v>581</v>
      </c>
      <c r="CY72" s="151">
        <f>Juli!DE72</f>
        <v>115</v>
      </c>
      <c r="CZ72" s="151">
        <f>Juli!DF72</f>
        <v>151</v>
      </c>
      <c r="DA72" s="96">
        <f>SUM(CY72:CZ72)</f>
        <v>266</v>
      </c>
      <c r="DB72" s="96"/>
      <c r="DC72" s="96"/>
      <c r="DD72" s="96">
        <f>SUM(DB72:DC72)</f>
        <v>0</v>
      </c>
      <c r="DE72" s="96">
        <f t="shared" ref="DE72:DF72" si="828">SUM(CY72+DB72)</f>
        <v>115</v>
      </c>
      <c r="DF72" s="96">
        <f t="shared" si="828"/>
        <v>151</v>
      </c>
      <c r="DG72" s="97">
        <f>SUM(DE72:DF72)</f>
        <v>266</v>
      </c>
      <c r="DH72" s="95">
        <f>Juli!DN72</f>
        <v>221</v>
      </c>
      <c r="DI72" s="96">
        <f>Juli!DO72</f>
        <v>284</v>
      </c>
      <c r="DJ72" s="96">
        <f>SUM(DH72:DI72)</f>
        <v>505</v>
      </c>
      <c r="DK72" s="154">
        <v>51</v>
      </c>
      <c r="DL72" s="155">
        <v>20</v>
      </c>
      <c r="DM72" s="96">
        <f>SUM(DK72:DL72)</f>
        <v>71</v>
      </c>
      <c r="DN72" s="96">
        <f t="shared" ref="DN72:DO72" si="829">SUM(DH72+DK72)</f>
        <v>272</v>
      </c>
      <c r="DO72" s="96">
        <f t="shared" si="829"/>
        <v>304</v>
      </c>
      <c r="DP72" s="97">
        <f>SUM(DN72:DO72)</f>
        <v>576</v>
      </c>
      <c r="DQ72" s="151">
        <f>Juli!DW72</f>
        <v>115</v>
      </c>
      <c r="DR72" s="96">
        <f>Juli!DX72</f>
        <v>181</v>
      </c>
      <c r="DS72" s="96">
        <f>SUM(DQ72:DR72)</f>
        <v>296</v>
      </c>
      <c r="DT72" s="48">
        <v>21</v>
      </c>
      <c r="DU72" s="46">
        <v>26</v>
      </c>
      <c r="DV72" s="96">
        <f>SUM(DT72:DU72)</f>
        <v>47</v>
      </c>
      <c r="DW72" s="96">
        <f t="shared" ref="DW72:DX72" si="830">SUM(DQ72+DT72)</f>
        <v>136</v>
      </c>
      <c r="DX72" s="96">
        <f t="shared" si="830"/>
        <v>207</v>
      </c>
      <c r="DY72" s="97">
        <f>SUM(DW72:DX72)</f>
        <v>343</v>
      </c>
      <c r="DZ72" s="95">
        <f>Juli!EF72</f>
        <v>24</v>
      </c>
      <c r="EA72" s="96">
        <f>Juli!EG72</f>
        <v>27</v>
      </c>
      <c r="EB72" s="96">
        <f>SUM(DZ72:EA72)</f>
        <v>51</v>
      </c>
      <c r="EC72" s="128">
        <v>3</v>
      </c>
      <c r="ED72" s="128">
        <v>10</v>
      </c>
      <c r="EE72" s="96">
        <f>SUM(EC72:ED72)</f>
        <v>13</v>
      </c>
      <c r="EF72" s="96">
        <f t="shared" ref="EF72:EG72" si="831">SUM(DZ72+EC72)</f>
        <v>27</v>
      </c>
      <c r="EG72" s="96">
        <f t="shared" si="831"/>
        <v>37</v>
      </c>
      <c r="EH72" s="97">
        <f>SUM(EF72:EG72)</f>
        <v>64</v>
      </c>
      <c r="EI72" s="150">
        <f>Juli!EO72</f>
        <v>112</v>
      </c>
      <c r="EJ72" s="150">
        <f>Juli!EP72</f>
        <v>150</v>
      </c>
      <c r="EK72" s="96">
        <f>SUM(EI72:EJ72)</f>
        <v>262</v>
      </c>
      <c r="EL72" s="128">
        <v>16</v>
      </c>
      <c r="EM72" s="128">
        <v>20</v>
      </c>
      <c r="EN72" s="96">
        <f>SUM(EL72:EM72)</f>
        <v>36</v>
      </c>
      <c r="EO72" s="96">
        <f t="shared" ref="EO72:EP72" si="832">SUM(EI72+EL72)</f>
        <v>128</v>
      </c>
      <c r="EP72" s="96">
        <f t="shared" si="832"/>
        <v>170</v>
      </c>
      <c r="EQ72" s="97">
        <f>SUM(EO72:EP72)</f>
        <v>298</v>
      </c>
      <c r="ER72" s="151"/>
      <c r="ES72" s="96"/>
      <c r="ET72" s="96"/>
      <c r="EU72" s="96"/>
      <c r="EV72" s="96"/>
      <c r="EW72" s="96"/>
      <c r="EX72" s="96"/>
      <c r="EY72" s="96"/>
      <c r="EZ72" s="152"/>
    </row>
    <row r="73" spans="1:156" ht="14">
      <c r="A73" s="280"/>
      <c r="B73" s="278"/>
      <c r="C73" s="278"/>
      <c r="D73" s="150">
        <f>Juli!J73</f>
        <v>0</v>
      </c>
      <c r="E73" s="128">
        <f>Juli!K73</f>
        <v>0</v>
      </c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51">
        <f>Juli!AB73</f>
        <v>0</v>
      </c>
      <c r="W73" s="151">
        <f>Juli!AC73</f>
        <v>0</v>
      </c>
      <c r="X73" s="119"/>
      <c r="Y73" s="119"/>
      <c r="Z73" s="119"/>
      <c r="AA73" s="119"/>
      <c r="AB73" s="119"/>
      <c r="AC73" s="119"/>
      <c r="AD73" s="119"/>
      <c r="AE73" s="151">
        <f>Juli!AK73</f>
        <v>0</v>
      </c>
      <c r="AF73" s="151">
        <f>Juli!AL73</f>
        <v>0</v>
      </c>
      <c r="AG73" s="119"/>
      <c r="AH73" s="119"/>
      <c r="AI73" s="119"/>
      <c r="AJ73" s="119"/>
      <c r="AK73" s="119"/>
      <c r="AL73" s="119"/>
      <c r="AM73" s="119"/>
      <c r="AN73" s="95">
        <f>Juli!AT73</f>
        <v>0</v>
      </c>
      <c r="AO73" s="96">
        <f>Juli!AU73</f>
        <v>0</v>
      </c>
      <c r="AP73" s="119"/>
      <c r="AQ73" s="119"/>
      <c r="AR73" s="119"/>
      <c r="AS73" s="119"/>
      <c r="AT73" s="119"/>
      <c r="AU73" s="119"/>
      <c r="AV73" s="119"/>
      <c r="AW73" s="151">
        <f>Juli!BC73</f>
        <v>0</v>
      </c>
      <c r="AX73" s="151">
        <f>Juli!BD73</f>
        <v>0</v>
      </c>
      <c r="AY73" s="119"/>
      <c r="AZ73" s="119"/>
      <c r="BA73" s="119"/>
      <c r="BB73" s="119"/>
      <c r="BC73" s="119"/>
      <c r="BD73" s="119"/>
      <c r="BE73" s="119"/>
      <c r="BF73" s="95">
        <f>Juli!BL73</f>
        <v>0</v>
      </c>
      <c r="BG73" s="96">
        <f>Juli!BM73</f>
        <v>0</v>
      </c>
      <c r="BH73" s="119"/>
      <c r="BI73" s="119"/>
      <c r="BJ73" s="177" t="s">
        <v>39</v>
      </c>
      <c r="BK73" s="119"/>
      <c r="BL73" s="119"/>
      <c r="BM73" s="119"/>
      <c r="BN73" s="119"/>
      <c r="BO73" s="151">
        <f>Juli!BU73</f>
        <v>0</v>
      </c>
      <c r="BP73" s="151">
        <f>Juli!BV73</f>
        <v>0</v>
      </c>
      <c r="BQ73" s="119"/>
      <c r="BR73" s="119"/>
      <c r="BS73" s="119"/>
      <c r="BT73" s="119"/>
      <c r="BU73" s="119"/>
      <c r="BV73" s="119"/>
      <c r="BW73" s="119"/>
      <c r="BX73" s="95">
        <f>Juli!CD73</f>
        <v>0</v>
      </c>
      <c r="BY73" s="96">
        <f>Juli!CE73</f>
        <v>0</v>
      </c>
      <c r="BZ73" s="119"/>
      <c r="CA73" s="119"/>
      <c r="CB73" s="119"/>
      <c r="CC73" s="119"/>
      <c r="CD73" s="119"/>
      <c r="CE73" s="119"/>
      <c r="CF73" s="119"/>
      <c r="CG73" s="151">
        <f>Juli!CM73</f>
        <v>0</v>
      </c>
      <c r="CH73" s="151">
        <f>Juli!CN73</f>
        <v>0</v>
      </c>
      <c r="CI73" s="119"/>
      <c r="CJ73" s="119"/>
      <c r="CK73" s="119"/>
      <c r="CL73" s="119"/>
      <c r="CM73" s="119"/>
      <c r="CN73" s="119"/>
      <c r="CO73" s="119"/>
      <c r="CP73" s="108"/>
      <c r="CQ73" s="108"/>
      <c r="CR73" s="108"/>
      <c r="CS73" s="108"/>
      <c r="CT73" s="108"/>
      <c r="CU73" s="108"/>
      <c r="CV73" s="108"/>
      <c r="CW73" s="108"/>
      <c r="CX73" s="108"/>
      <c r="CY73" s="151">
        <f>Juli!DE73</f>
        <v>0</v>
      </c>
      <c r="CZ73" s="151">
        <f>Juli!DF73</f>
        <v>0</v>
      </c>
      <c r="DA73" s="119"/>
      <c r="DB73" s="119"/>
      <c r="DC73" s="119"/>
      <c r="DD73" s="119"/>
      <c r="DE73" s="119"/>
      <c r="DF73" s="119"/>
      <c r="DG73" s="119"/>
      <c r="DH73" s="95">
        <f>Juli!DN73</f>
        <v>0</v>
      </c>
      <c r="DI73" s="96">
        <f>Juli!DO73</f>
        <v>0</v>
      </c>
      <c r="DJ73" s="119"/>
      <c r="DK73" s="178"/>
      <c r="DL73" s="179"/>
      <c r="DM73" s="119"/>
      <c r="DN73" s="119"/>
      <c r="DO73" s="119"/>
      <c r="DP73" s="119"/>
      <c r="DQ73" s="151">
        <f>Juli!DW73</f>
        <v>0</v>
      </c>
      <c r="DR73" s="96">
        <f>Juli!DX73</f>
        <v>0</v>
      </c>
      <c r="DS73" s="119"/>
      <c r="DT73" s="119"/>
      <c r="DU73" s="119"/>
      <c r="DV73" s="119"/>
      <c r="DW73" s="119"/>
      <c r="DX73" s="119"/>
      <c r="DY73" s="119"/>
      <c r="DZ73" s="95">
        <f>Juli!EF73</f>
        <v>0</v>
      </c>
      <c r="EA73" s="96">
        <f>Juli!EG73</f>
        <v>0</v>
      </c>
      <c r="EB73" s="119"/>
      <c r="EC73" s="119"/>
      <c r="ED73" s="119"/>
      <c r="EE73" s="119"/>
      <c r="EF73" s="119"/>
      <c r="EG73" s="119"/>
      <c r="EH73" s="119"/>
      <c r="EI73" s="150">
        <f>Juli!EO73</f>
        <v>0</v>
      </c>
      <c r="EJ73" s="150">
        <f>Juli!EP73</f>
        <v>0</v>
      </c>
      <c r="EK73" s="119"/>
      <c r="EL73" s="119"/>
      <c r="EM73" s="119"/>
      <c r="EN73" s="119"/>
      <c r="EO73" s="119"/>
      <c r="EP73" s="119"/>
      <c r="EQ73" s="119"/>
      <c r="ER73" s="119"/>
      <c r="ES73" s="119"/>
      <c r="ET73" s="119"/>
      <c r="EU73" s="119"/>
      <c r="EV73" s="119"/>
      <c r="EW73" s="119"/>
      <c r="EX73" s="119"/>
      <c r="EY73" s="119"/>
      <c r="EZ73" s="151"/>
    </row>
    <row r="74" spans="1:156" ht="14">
      <c r="A74" s="58"/>
      <c r="B74" s="59">
        <v>1</v>
      </c>
      <c r="C74" s="57" t="s">
        <v>89</v>
      </c>
      <c r="D74" s="150">
        <f>Juli!J74</f>
        <v>55</v>
      </c>
      <c r="E74" s="128">
        <f>Juli!K74</f>
        <v>90</v>
      </c>
      <c r="F74" s="96">
        <f t="shared" ref="F74:F78" si="833">SUM(D74:E74)</f>
        <v>145</v>
      </c>
      <c r="G74" s="128">
        <v>14</v>
      </c>
      <c r="H74" s="128">
        <v>8</v>
      </c>
      <c r="I74" s="96">
        <f t="shared" ref="I74:I78" si="834">SUM(G74:H74)</f>
        <v>22</v>
      </c>
      <c r="J74" s="96">
        <f t="shared" ref="J74:K74" si="835">SUM(D74+G74)</f>
        <v>69</v>
      </c>
      <c r="K74" s="96">
        <f t="shared" si="835"/>
        <v>98</v>
      </c>
      <c r="L74" s="97">
        <f t="shared" ref="L74:L78" si="836">SUM(J74:K74)</f>
        <v>167</v>
      </c>
      <c r="M74" s="153">
        <v>31</v>
      </c>
      <c r="N74" s="128">
        <v>55</v>
      </c>
      <c r="O74" s="96">
        <f t="shared" ref="O74:O78" si="837">SUM(M74:N74)</f>
        <v>86</v>
      </c>
      <c r="P74" s="128">
        <v>7</v>
      </c>
      <c r="Q74" s="128">
        <v>12</v>
      </c>
      <c r="R74" s="96">
        <f t="shared" ref="R74:R78" si="838">SUM(P74:Q74)</f>
        <v>19</v>
      </c>
      <c r="S74" s="96">
        <f t="shared" ref="S74:T74" si="839">SUM(M74+P74)</f>
        <v>38</v>
      </c>
      <c r="T74" s="96">
        <f t="shared" si="839"/>
        <v>67</v>
      </c>
      <c r="U74" s="97">
        <f t="shared" ref="U74:U78" si="840">SUM(S74:T74)</f>
        <v>105</v>
      </c>
      <c r="V74" s="153">
        <v>32</v>
      </c>
      <c r="W74" s="153">
        <v>26</v>
      </c>
      <c r="X74" s="96">
        <f t="shared" ref="X74:X78" si="841">SUM(V74:W74)</f>
        <v>58</v>
      </c>
      <c r="Y74" s="128">
        <v>10</v>
      </c>
      <c r="Z74" s="128">
        <v>8</v>
      </c>
      <c r="AA74" s="96">
        <f t="shared" ref="AA74:AA78" si="842">SUM(Y74:Z74)</f>
        <v>18</v>
      </c>
      <c r="AB74" s="96">
        <f t="shared" ref="AB74:AC74" si="843">SUM(V74+Y74)</f>
        <v>42</v>
      </c>
      <c r="AC74" s="96">
        <f t="shared" si="843"/>
        <v>34</v>
      </c>
      <c r="AD74" s="97">
        <f t="shared" ref="AD74:AD78" si="844">SUM(AB74:AC74)</f>
        <v>76</v>
      </c>
      <c r="AE74" s="151">
        <f>Juli!AK74</f>
        <v>138</v>
      </c>
      <c r="AF74" s="151">
        <f>Juli!AL74</f>
        <v>142</v>
      </c>
      <c r="AG74" s="96">
        <f t="shared" ref="AG74:AG78" si="845">SUM(AE74:AF74)</f>
        <v>280</v>
      </c>
      <c r="AH74" s="128">
        <v>16</v>
      </c>
      <c r="AI74" s="128">
        <v>16</v>
      </c>
      <c r="AJ74" s="96">
        <f t="shared" ref="AJ74:AJ78" si="846">SUM(AH74:AI74)</f>
        <v>32</v>
      </c>
      <c r="AK74" s="96">
        <f t="shared" ref="AK74:AL74" si="847">SUM(AE74+AH74)</f>
        <v>154</v>
      </c>
      <c r="AL74" s="96">
        <f t="shared" si="847"/>
        <v>158</v>
      </c>
      <c r="AM74" s="97">
        <f t="shared" ref="AM74:AM78" si="848">SUM(AK74:AL74)</f>
        <v>312</v>
      </c>
      <c r="AN74" s="95">
        <f>Juli!AT74</f>
        <v>123</v>
      </c>
      <c r="AO74" s="96">
        <f>Juli!AU74</f>
        <v>142</v>
      </c>
      <c r="AP74" s="96">
        <f t="shared" ref="AP74:AP78" si="849">SUM(AN74:AO74)</f>
        <v>265</v>
      </c>
      <c r="AQ74" s="128">
        <v>40</v>
      </c>
      <c r="AR74" s="128">
        <v>14</v>
      </c>
      <c r="AS74" s="96">
        <f t="shared" ref="AS74:AS78" si="850">SUM(AQ74:AR74)</f>
        <v>54</v>
      </c>
      <c r="AT74" s="96">
        <f t="shared" ref="AT74:AU74" si="851">SUM(AN74+AQ74)</f>
        <v>163</v>
      </c>
      <c r="AU74" s="96">
        <f t="shared" si="851"/>
        <v>156</v>
      </c>
      <c r="AV74" s="97">
        <f t="shared" ref="AV74:AV78" si="852">SUM(AT74:AU74)</f>
        <v>319</v>
      </c>
      <c r="AW74" s="151">
        <f>Juli!BC74</f>
        <v>61</v>
      </c>
      <c r="AX74" s="151">
        <f>Juli!BD74</f>
        <v>85</v>
      </c>
      <c r="AY74" s="96">
        <f t="shared" ref="AY74:AY78" si="853">SUM(AW74:AX74)</f>
        <v>146</v>
      </c>
      <c r="AZ74" s="128">
        <v>13</v>
      </c>
      <c r="BA74" s="128">
        <v>15</v>
      </c>
      <c r="BB74" s="96">
        <f t="shared" ref="BB74:BB78" si="854">SUM(AZ74:BA74)</f>
        <v>28</v>
      </c>
      <c r="BC74" s="96">
        <f t="shared" ref="BC74:BD74" si="855">SUM(AW74+AZ74)</f>
        <v>74</v>
      </c>
      <c r="BD74" s="96">
        <f t="shared" si="855"/>
        <v>100</v>
      </c>
      <c r="BE74" s="97">
        <f t="shared" ref="BE74:BE78" si="856">SUM(BC74:BD74)</f>
        <v>174</v>
      </c>
      <c r="BF74" s="95">
        <f>Juli!BL74</f>
        <v>145</v>
      </c>
      <c r="BG74" s="96">
        <f>Juli!BM74</f>
        <v>114</v>
      </c>
      <c r="BH74" s="96">
        <f t="shared" ref="BH74:BH78" si="857">SUM(BF74:BG74)</f>
        <v>259</v>
      </c>
      <c r="BI74" s="128">
        <v>32</v>
      </c>
      <c r="BJ74" s="128">
        <v>28</v>
      </c>
      <c r="BK74" s="96">
        <f t="shared" ref="BK74:BK78" si="858">SUM(BI74:BJ74)</f>
        <v>60</v>
      </c>
      <c r="BL74" s="96">
        <f t="shared" ref="BL74:BM74" si="859">SUM(BF74+BI74)</f>
        <v>177</v>
      </c>
      <c r="BM74" s="96">
        <f t="shared" si="859"/>
        <v>142</v>
      </c>
      <c r="BN74" s="97">
        <f t="shared" ref="BN74:BN78" si="860">SUM(BL74:BM74)</f>
        <v>319</v>
      </c>
      <c r="BO74" s="151">
        <f>Juli!BU74</f>
        <v>92</v>
      </c>
      <c r="BP74" s="151">
        <f>Juli!BV74</f>
        <v>129</v>
      </c>
      <c r="BQ74" s="96">
        <f t="shared" ref="BQ74:BQ78" si="861">SUM(BO74:BP74)</f>
        <v>221</v>
      </c>
      <c r="BR74" s="96"/>
      <c r="BS74" s="96"/>
      <c r="BT74" s="96">
        <f t="shared" ref="BT74:BT78" si="862">SUM(BR74:BS74)</f>
        <v>0</v>
      </c>
      <c r="BU74" s="96">
        <f t="shared" ref="BU74:BV74" si="863">SUM(BO74+BR74)</f>
        <v>92</v>
      </c>
      <c r="BV74" s="96">
        <f t="shared" si="863"/>
        <v>129</v>
      </c>
      <c r="BW74" s="97">
        <f t="shared" ref="BW74:BW78" si="864">SUM(BU74:BV74)</f>
        <v>221</v>
      </c>
      <c r="BX74" s="95">
        <f>Juli!CD74</f>
        <v>0</v>
      </c>
      <c r="BY74" s="96">
        <f>Juli!CE74</f>
        <v>0</v>
      </c>
      <c r="BZ74" s="96">
        <f t="shared" ref="BZ74:BZ78" si="865">SUM(BX74:BY74)</f>
        <v>0</v>
      </c>
      <c r="CA74" s="96"/>
      <c r="CB74" s="96"/>
      <c r="CC74" s="96">
        <f t="shared" ref="CC74:CC78" si="866">SUM(CA74:CB74)</f>
        <v>0</v>
      </c>
      <c r="CD74" s="96">
        <f t="shared" ref="CD74:CE74" si="867">SUM(BX74+CA74)</f>
        <v>0</v>
      </c>
      <c r="CE74" s="96">
        <f t="shared" si="867"/>
        <v>0</v>
      </c>
      <c r="CF74" s="97">
        <f t="shared" ref="CF74:CF78" si="868">SUM(CD74:CE74)</f>
        <v>0</v>
      </c>
      <c r="CG74" s="151">
        <f>Juli!CM74</f>
        <v>30</v>
      </c>
      <c r="CH74" s="151">
        <f>Juli!CN74</f>
        <v>62</v>
      </c>
      <c r="CI74" s="96">
        <f t="shared" ref="CI74:CI78" si="869">SUM(CG74:CH74)</f>
        <v>92</v>
      </c>
      <c r="CJ74" s="128">
        <v>4</v>
      </c>
      <c r="CK74" s="128">
        <v>12</v>
      </c>
      <c r="CL74" s="96">
        <f t="shared" ref="CL74:CL78" si="870">SUM(CJ74:CK74)</f>
        <v>16</v>
      </c>
      <c r="CM74" s="96">
        <f t="shared" ref="CM74:CN74" si="871">SUM(CG74+CJ74)</f>
        <v>34</v>
      </c>
      <c r="CN74" s="96">
        <f t="shared" si="871"/>
        <v>74</v>
      </c>
      <c r="CO74" s="97">
        <f t="shared" ref="CO74:CO78" si="872">SUM(CM74:CN74)</f>
        <v>108</v>
      </c>
      <c r="CP74" s="31">
        <f ca="1">IFERROR(__xludf.DUMMYFUNCTION("""COMPUTED_VALUE"""),115)</f>
        <v>115</v>
      </c>
      <c r="CQ74" s="32">
        <f ca="1">IFERROR(__xludf.DUMMYFUNCTION("""COMPUTED_VALUE"""),187)</f>
        <v>187</v>
      </c>
      <c r="CR74" s="32">
        <f ca="1">IFERROR(__xludf.DUMMYFUNCTION("""COMPUTED_VALUE"""),302)</f>
        <v>302</v>
      </c>
      <c r="CS74" s="33">
        <f ca="1">IFERROR(__xludf.DUMMYFUNCTION("""COMPUTED_VALUE"""),28)</f>
        <v>28</v>
      </c>
      <c r="CT74" s="33">
        <f ca="1">IFERROR(__xludf.DUMMYFUNCTION("""COMPUTED_VALUE"""),20)</f>
        <v>20</v>
      </c>
      <c r="CU74" s="33">
        <f ca="1">IFERROR(__xludf.DUMMYFUNCTION("""COMPUTED_VALUE"""),48)</f>
        <v>48</v>
      </c>
      <c r="CV74" s="32">
        <f ca="1">IFERROR(__xludf.DUMMYFUNCTION("""COMPUTED_VALUE"""),143)</f>
        <v>143</v>
      </c>
      <c r="CW74" s="32">
        <f ca="1">IFERROR(__xludf.DUMMYFUNCTION("""COMPUTED_VALUE"""),207)</f>
        <v>207</v>
      </c>
      <c r="CX74" s="34">
        <f ca="1">IFERROR(__xludf.DUMMYFUNCTION("""COMPUTED_VALUE"""),350)</f>
        <v>350</v>
      </c>
      <c r="CY74" s="151">
        <f>Juli!DE74</f>
        <v>31</v>
      </c>
      <c r="CZ74" s="151">
        <f>Juli!DF74</f>
        <v>23</v>
      </c>
      <c r="DA74" s="96">
        <f t="shared" ref="DA74:DA78" si="873">SUM(CY74:CZ74)</f>
        <v>54</v>
      </c>
      <c r="DB74" s="96"/>
      <c r="DC74" s="96"/>
      <c r="DD74" s="96">
        <f t="shared" ref="DD74:DD78" si="874">SUM(DB74:DC74)</f>
        <v>0</v>
      </c>
      <c r="DE74" s="96">
        <f t="shared" ref="DE74:DF74" si="875">SUM(CY74+DB74)</f>
        <v>31</v>
      </c>
      <c r="DF74" s="96">
        <f t="shared" si="875"/>
        <v>23</v>
      </c>
      <c r="DG74" s="97">
        <f t="shared" ref="DG74:DG78" si="876">SUM(DE74:DF74)</f>
        <v>54</v>
      </c>
      <c r="DH74" s="95">
        <f>Juli!DN74</f>
        <v>65</v>
      </c>
      <c r="DI74" s="96">
        <f>Juli!DO74</f>
        <v>43</v>
      </c>
      <c r="DJ74" s="96">
        <f t="shared" ref="DJ74:DJ78" si="877">SUM(DH74:DI74)</f>
        <v>108</v>
      </c>
      <c r="DK74" s="175">
        <v>9</v>
      </c>
      <c r="DL74" s="176">
        <v>17</v>
      </c>
      <c r="DM74" s="96">
        <f t="shared" ref="DM74:DM78" si="878">SUM(DK74:DL74)</f>
        <v>26</v>
      </c>
      <c r="DN74" s="96">
        <f t="shared" ref="DN74:DO74" si="879">SUM(DH74+DK74)</f>
        <v>74</v>
      </c>
      <c r="DO74" s="96">
        <f t="shared" si="879"/>
        <v>60</v>
      </c>
      <c r="DP74" s="97">
        <f t="shared" ref="DP74:DP78" si="880">SUM(DN74:DO74)</f>
        <v>134</v>
      </c>
      <c r="DQ74" s="151">
        <f>Juli!DW74</f>
        <v>32</v>
      </c>
      <c r="DR74" s="96">
        <f>Juli!DX74</f>
        <v>57</v>
      </c>
      <c r="DS74" s="96">
        <f t="shared" ref="DS74:DS78" si="881">SUM(DQ74:DR74)</f>
        <v>89</v>
      </c>
      <c r="DT74" s="48">
        <v>8</v>
      </c>
      <c r="DU74" s="46">
        <v>10</v>
      </c>
      <c r="DV74" s="96">
        <f t="shared" ref="DV74:DV78" si="882">SUM(DT74:DU74)</f>
        <v>18</v>
      </c>
      <c r="DW74" s="96">
        <f t="shared" ref="DW74:DX74" si="883">SUM(DQ74+DT74)</f>
        <v>40</v>
      </c>
      <c r="DX74" s="96">
        <f t="shared" si="883"/>
        <v>67</v>
      </c>
      <c r="DY74" s="97">
        <f t="shared" ref="DY74:DY78" si="884">SUM(DW74:DX74)</f>
        <v>107</v>
      </c>
      <c r="DZ74" s="95">
        <f>Juli!EF74</f>
        <v>16</v>
      </c>
      <c r="EA74" s="96">
        <f>Juli!EG74</f>
        <v>22</v>
      </c>
      <c r="EB74" s="96">
        <f t="shared" ref="EB74:EB78" si="885">SUM(DZ74:EA74)</f>
        <v>38</v>
      </c>
      <c r="EC74" s="128">
        <v>3</v>
      </c>
      <c r="ED74" s="128">
        <v>10</v>
      </c>
      <c r="EE74" s="96">
        <f t="shared" ref="EE74:EE78" si="886">SUM(EC74:ED74)</f>
        <v>13</v>
      </c>
      <c r="EF74" s="96">
        <f t="shared" ref="EF74:EG74" si="887">SUM(DZ74+EC74)</f>
        <v>19</v>
      </c>
      <c r="EG74" s="96">
        <f t="shared" si="887"/>
        <v>32</v>
      </c>
      <c r="EH74" s="97">
        <f t="shared" ref="EH74:EH78" si="888">SUM(EF74:EG74)</f>
        <v>51</v>
      </c>
      <c r="EI74" s="150">
        <f>Juli!EO74</f>
        <v>50</v>
      </c>
      <c r="EJ74" s="150">
        <f>Juli!EP74</f>
        <v>78</v>
      </c>
      <c r="EK74" s="96">
        <f t="shared" ref="EK74:EK78" si="889">SUM(EI74:EJ74)</f>
        <v>128</v>
      </c>
      <c r="EL74" s="128">
        <v>10</v>
      </c>
      <c r="EM74" s="128">
        <v>12</v>
      </c>
      <c r="EN74" s="96">
        <f t="shared" ref="EN74:EN78" si="890">SUM(EL74:EM74)</f>
        <v>22</v>
      </c>
      <c r="EO74" s="96">
        <f t="shared" ref="EO74:EP74" si="891">SUM(EI74+EL74)</f>
        <v>60</v>
      </c>
      <c r="EP74" s="96">
        <f t="shared" si="891"/>
        <v>90</v>
      </c>
      <c r="EQ74" s="97">
        <f t="shared" ref="EQ74:EQ78" si="892">SUM(EO74:EP74)</f>
        <v>150</v>
      </c>
      <c r="ER74" s="151"/>
      <c r="ES74" s="96"/>
      <c r="ET74" s="96"/>
      <c r="EU74" s="96"/>
      <c r="EV74" s="96"/>
      <c r="EW74" s="96"/>
      <c r="EX74" s="96"/>
      <c r="EY74" s="96"/>
      <c r="EZ74" s="152"/>
    </row>
    <row r="75" spans="1:156" ht="14">
      <c r="A75" s="58"/>
      <c r="B75" s="59">
        <v>2</v>
      </c>
      <c r="C75" s="57" t="s">
        <v>90</v>
      </c>
      <c r="D75" s="150">
        <f>Juli!J75</f>
        <v>0</v>
      </c>
      <c r="E75" s="128">
        <f>Juli!K75</f>
        <v>0</v>
      </c>
      <c r="F75" s="96">
        <f t="shared" si="833"/>
        <v>0</v>
      </c>
      <c r="G75" s="96"/>
      <c r="H75" s="96"/>
      <c r="I75" s="96">
        <f t="shared" si="834"/>
        <v>0</v>
      </c>
      <c r="J75" s="96">
        <f t="shared" ref="J75:K75" si="893">SUM(D75+G75)</f>
        <v>0</v>
      </c>
      <c r="K75" s="96">
        <f t="shared" si="893"/>
        <v>0</v>
      </c>
      <c r="L75" s="97">
        <f t="shared" si="836"/>
        <v>0</v>
      </c>
      <c r="M75" s="151"/>
      <c r="N75" s="96"/>
      <c r="O75" s="96">
        <f t="shared" si="837"/>
        <v>0</v>
      </c>
      <c r="P75" s="96"/>
      <c r="Q75" s="96"/>
      <c r="R75" s="96">
        <f t="shared" si="838"/>
        <v>0</v>
      </c>
      <c r="S75" s="96">
        <f t="shared" ref="S75:T75" si="894">SUM(M75+P75)</f>
        <v>0</v>
      </c>
      <c r="T75" s="96">
        <f t="shared" si="894"/>
        <v>0</v>
      </c>
      <c r="U75" s="97">
        <f t="shared" si="840"/>
        <v>0</v>
      </c>
      <c r="V75" s="151">
        <f>Juli!AB75</f>
        <v>0</v>
      </c>
      <c r="W75" s="151">
        <f>Juli!AC75</f>
        <v>0</v>
      </c>
      <c r="X75" s="96">
        <f t="shared" si="841"/>
        <v>0</v>
      </c>
      <c r="Y75" s="96"/>
      <c r="Z75" s="96"/>
      <c r="AA75" s="96">
        <f t="shared" si="842"/>
        <v>0</v>
      </c>
      <c r="AB75" s="96">
        <f t="shared" ref="AB75:AC75" si="895">SUM(V75+Y75)</f>
        <v>0</v>
      </c>
      <c r="AC75" s="96">
        <f t="shared" si="895"/>
        <v>0</v>
      </c>
      <c r="AD75" s="97">
        <f t="shared" si="844"/>
        <v>0</v>
      </c>
      <c r="AE75" s="151">
        <f>Juli!AK75</f>
        <v>0</v>
      </c>
      <c r="AF75" s="151">
        <f>Juli!AL75</f>
        <v>0</v>
      </c>
      <c r="AG75" s="96">
        <f t="shared" si="845"/>
        <v>0</v>
      </c>
      <c r="AH75" s="128">
        <v>0</v>
      </c>
      <c r="AI75" s="128">
        <v>0</v>
      </c>
      <c r="AJ75" s="96">
        <f t="shared" si="846"/>
        <v>0</v>
      </c>
      <c r="AK75" s="96">
        <f t="shared" ref="AK75:AL75" si="896">SUM(AE75+AH75)</f>
        <v>0</v>
      </c>
      <c r="AL75" s="96">
        <f t="shared" si="896"/>
        <v>0</v>
      </c>
      <c r="AM75" s="97">
        <f t="shared" si="848"/>
        <v>0</v>
      </c>
      <c r="AN75" s="95">
        <f>Juli!AT75</f>
        <v>0</v>
      </c>
      <c r="AO75" s="96">
        <f>Juli!AU75</f>
        <v>0</v>
      </c>
      <c r="AP75" s="96">
        <f t="shared" si="849"/>
        <v>0</v>
      </c>
      <c r="AQ75" s="128">
        <v>0</v>
      </c>
      <c r="AR75" s="128">
        <v>0</v>
      </c>
      <c r="AS75" s="96">
        <f t="shared" si="850"/>
        <v>0</v>
      </c>
      <c r="AT75" s="96">
        <f t="shared" ref="AT75:AU75" si="897">SUM(AN75+AQ75)</f>
        <v>0</v>
      </c>
      <c r="AU75" s="96">
        <f t="shared" si="897"/>
        <v>0</v>
      </c>
      <c r="AV75" s="97">
        <f t="shared" si="852"/>
        <v>0</v>
      </c>
      <c r="AW75" s="151">
        <f>Juli!BC75</f>
        <v>0</v>
      </c>
      <c r="AX75" s="151">
        <f>Juli!BD75</f>
        <v>0</v>
      </c>
      <c r="AY75" s="96">
        <f t="shared" si="853"/>
        <v>0</v>
      </c>
      <c r="AZ75" s="128">
        <v>0</v>
      </c>
      <c r="BA75" s="128">
        <v>0</v>
      </c>
      <c r="BB75" s="96">
        <f t="shared" si="854"/>
        <v>0</v>
      </c>
      <c r="BC75" s="96">
        <f t="shared" ref="BC75:BD75" si="898">SUM(AW75+AZ75)</f>
        <v>0</v>
      </c>
      <c r="BD75" s="96">
        <f t="shared" si="898"/>
        <v>0</v>
      </c>
      <c r="BE75" s="97">
        <f t="shared" si="856"/>
        <v>0</v>
      </c>
      <c r="BF75" s="95">
        <f>Juli!BL75</f>
        <v>0</v>
      </c>
      <c r="BG75" s="96">
        <f>Juli!BM75</f>
        <v>0</v>
      </c>
      <c r="BH75" s="96">
        <f t="shared" si="857"/>
        <v>0</v>
      </c>
      <c r="BI75" s="128">
        <v>0</v>
      </c>
      <c r="BJ75" s="128">
        <v>0</v>
      </c>
      <c r="BK75" s="96">
        <f t="shared" si="858"/>
        <v>0</v>
      </c>
      <c r="BL75" s="96">
        <f t="shared" ref="BL75:BM75" si="899">SUM(BF75+BI75)</f>
        <v>0</v>
      </c>
      <c r="BM75" s="96">
        <f t="shared" si="899"/>
        <v>0</v>
      </c>
      <c r="BN75" s="97">
        <f t="shared" si="860"/>
        <v>0</v>
      </c>
      <c r="BO75" s="151">
        <f>Juli!BU75</f>
        <v>0</v>
      </c>
      <c r="BP75" s="151">
        <f>Juli!BV75</f>
        <v>0</v>
      </c>
      <c r="BQ75" s="96">
        <f t="shared" si="861"/>
        <v>0</v>
      </c>
      <c r="BR75" s="96"/>
      <c r="BS75" s="96"/>
      <c r="BT75" s="96">
        <f t="shared" si="862"/>
        <v>0</v>
      </c>
      <c r="BU75" s="96">
        <f t="shared" ref="BU75:BV75" si="900">SUM(BO75+BR75)</f>
        <v>0</v>
      </c>
      <c r="BV75" s="96">
        <f t="shared" si="900"/>
        <v>0</v>
      </c>
      <c r="BW75" s="97">
        <f t="shared" si="864"/>
        <v>0</v>
      </c>
      <c r="BX75" s="95">
        <f>Juli!CD75</f>
        <v>0</v>
      </c>
      <c r="BY75" s="96">
        <f>Juli!CE75</f>
        <v>0</v>
      </c>
      <c r="BZ75" s="96">
        <f t="shared" si="865"/>
        <v>0</v>
      </c>
      <c r="CA75" s="96"/>
      <c r="CB75" s="96"/>
      <c r="CC75" s="96">
        <f t="shared" si="866"/>
        <v>0</v>
      </c>
      <c r="CD75" s="96">
        <f t="shared" ref="CD75:CE75" si="901">SUM(BX75+CA75)</f>
        <v>0</v>
      </c>
      <c r="CE75" s="96">
        <f t="shared" si="901"/>
        <v>0</v>
      </c>
      <c r="CF75" s="97">
        <f t="shared" si="868"/>
        <v>0</v>
      </c>
      <c r="CG75" s="151">
        <f>Juli!CM75</f>
        <v>0</v>
      </c>
      <c r="CH75" s="151">
        <f>Juli!CN75</f>
        <v>0</v>
      </c>
      <c r="CI75" s="96">
        <f t="shared" si="869"/>
        <v>0</v>
      </c>
      <c r="CJ75" s="128">
        <v>0</v>
      </c>
      <c r="CK75" s="128">
        <v>0</v>
      </c>
      <c r="CL75" s="96">
        <f t="shared" si="870"/>
        <v>0</v>
      </c>
      <c r="CM75" s="96">
        <f t="shared" ref="CM75:CN75" si="902">SUM(CG75+CJ75)</f>
        <v>0</v>
      </c>
      <c r="CN75" s="96">
        <f t="shared" si="902"/>
        <v>0</v>
      </c>
      <c r="CO75" s="97">
        <f t="shared" si="872"/>
        <v>0</v>
      </c>
      <c r="CP75" s="31">
        <f ca="1">IFERROR(__xludf.DUMMYFUNCTION("""COMPUTED_VALUE"""),2)</f>
        <v>2</v>
      </c>
      <c r="CQ75" s="32">
        <f ca="1">IFERROR(__xludf.DUMMYFUNCTION("""COMPUTED_VALUE"""),15)</f>
        <v>15</v>
      </c>
      <c r="CR75" s="32">
        <f ca="1">IFERROR(__xludf.DUMMYFUNCTION("""COMPUTED_VALUE"""),17)</f>
        <v>17</v>
      </c>
      <c r="CS75" s="33">
        <f ca="1">IFERROR(__xludf.DUMMYFUNCTION("""COMPUTED_VALUE"""),0)</f>
        <v>0</v>
      </c>
      <c r="CT75" s="33">
        <f ca="1">IFERROR(__xludf.DUMMYFUNCTION("""COMPUTED_VALUE"""),0)</f>
        <v>0</v>
      </c>
      <c r="CU75" s="33">
        <f ca="1">IFERROR(__xludf.DUMMYFUNCTION("""COMPUTED_VALUE"""),0)</f>
        <v>0</v>
      </c>
      <c r="CV75" s="32">
        <f ca="1">IFERROR(__xludf.DUMMYFUNCTION("""COMPUTED_VALUE"""),2)</f>
        <v>2</v>
      </c>
      <c r="CW75" s="32">
        <f ca="1">IFERROR(__xludf.DUMMYFUNCTION("""COMPUTED_VALUE"""),15)</f>
        <v>15</v>
      </c>
      <c r="CX75" s="34">
        <f ca="1">IFERROR(__xludf.DUMMYFUNCTION("""COMPUTED_VALUE"""),17)</f>
        <v>17</v>
      </c>
      <c r="CY75" s="151">
        <f>Juli!DE75</f>
        <v>0</v>
      </c>
      <c r="CZ75" s="151">
        <f>Juli!DF75</f>
        <v>0</v>
      </c>
      <c r="DA75" s="96">
        <f t="shared" si="873"/>
        <v>0</v>
      </c>
      <c r="DB75" s="96"/>
      <c r="DC75" s="96"/>
      <c r="DD75" s="96">
        <f t="shared" si="874"/>
        <v>0</v>
      </c>
      <c r="DE75" s="96">
        <f t="shared" ref="DE75:DF75" si="903">SUM(CY75+DB75)</f>
        <v>0</v>
      </c>
      <c r="DF75" s="96">
        <f t="shared" si="903"/>
        <v>0</v>
      </c>
      <c r="DG75" s="97">
        <f t="shared" si="876"/>
        <v>0</v>
      </c>
      <c r="DH75" s="95">
        <f>Juli!DN75</f>
        <v>51</v>
      </c>
      <c r="DI75" s="96">
        <f>Juli!DO75</f>
        <v>5</v>
      </c>
      <c r="DJ75" s="96">
        <f t="shared" si="877"/>
        <v>56</v>
      </c>
      <c r="DK75" s="170">
        <v>42</v>
      </c>
      <c r="DL75" s="169">
        <v>2</v>
      </c>
      <c r="DM75" s="96">
        <f t="shared" si="878"/>
        <v>44</v>
      </c>
      <c r="DN75" s="96">
        <f t="shared" ref="DN75:DO75" si="904">SUM(DH75+DK75)</f>
        <v>93</v>
      </c>
      <c r="DO75" s="96">
        <f t="shared" si="904"/>
        <v>7</v>
      </c>
      <c r="DP75" s="97">
        <f t="shared" si="880"/>
        <v>100</v>
      </c>
      <c r="DQ75" s="151">
        <f>Juli!DW75</f>
        <v>0</v>
      </c>
      <c r="DR75" s="96">
        <f>Juli!DX75</f>
        <v>0</v>
      </c>
      <c r="DS75" s="96">
        <f t="shared" si="881"/>
        <v>0</v>
      </c>
      <c r="DT75" s="68">
        <v>0</v>
      </c>
      <c r="DU75" s="59">
        <v>0</v>
      </c>
      <c r="DV75" s="96">
        <f t="shared" si="882"/>
        <v>0</v>
      </c>
      <c r="DW75" s="96">
        <f t="shared" ref="DW75:DX75" si="905">SUM(DQ75+DT75)</f>
        <v>0</v>
      </c>
      <c r="DX75" s="96">
        <f t="shared" si="905"/>
        <v>0</v>
      </c>
      <c r="DY75" s="97">
        <f t="shared" si="884"/>
        <v>0</v>
      </c>
      <c r="DZ75" s="95">
        <f>Juli!EF75</f>
        <v>0</v>
      </c>
      <c r="EA75" s="96">
        <f>Juli!EG75</f>
        <v>0</v>
      </c>
      <c r="EB75" s="96">
        <f t="shared" si="885"/>
        <v>0</v>
      </c>
      <c r="EC75" s="96"/>
      <c r="ED75" s="96"/>
      <c r="EE75" s="96">
        <f t="shared" si="886"/>
        <v>0</v>
      </c>
      <c r="EF75" s="96">
        <f t="shared" ref="EF75:EG75" si="906">SUM(DZ75+EC75)</f>
        <v>0</v>
      </c>
      <c r="EG75" s="96">
        <f t="shared" si="906"/>
        <v>0</v>
      </c>
      <c r="EH75" s="97">
        <f t="shared" si="888"/>
        <v>0</v>
      </c>
      <c r="EI75" s="150">
        <f>Juli!EO75</f>
        <v>0</v>
      </c>
      <c r="EJ75" s="150">
        <f>Juli!EP75</f>
        <v>0</v>
      </c>
      <c r="EK75" s="96">
        <f t="shared" si="889"/>
        <v>0</v>
      </c>
      <c r="EL75" s="96"/>
      <c r="EM75" s="96"/>
      <c r="EN75" s="96">
        <f t="shared" si="890"/>
        <v>0</v>
      </c>
      <c r="EO75" s="96">
        <f t="shared" ref="EO75:EP75" si="907">SUM(EI75+EL75)</f>
        <v>0</v>
      </c>
      <c r="EP75" s="96">
        <f t="shared" si="907"/>
        <v>0</v>
      </c>
      <c r="EQ75" s="97">
        <f t="shared" si="892"/>
        <v>0</v>
      </c>
      <c r="ER75" s="151"/>
      <c r="ES75" s="96"/>
      <c r="ET75" s="96"/>
      <c r="EU75" s="96"/>
      <c r="EV75" s="96"/>
      <c r="EW75" s="96"/>
      <c r="EX75" s="96"/>
      <c r="EY75" s="96"/>
      <c r="EZ75" s="152"/>
    </row>
    <row r="76" spans="1:156" ht="14">
      <c r="A76" s="78"/>
      <c r="B76" s="79">
        <v>3</v>
      </c>
      <c r="C76" s="80" t="s">
        <v>91</v>
      </c>
      <c r="D76" s="150">
        <f>Juli!J76</f>
        <v>29</v>
      </c>
      <c r="E76" s="128">
        <f>Juli!K76</f>
        <v>33</v>
      </c>
      <c r="F76" s="96">
        <f t="shared" si="833"/>
        <v>62</v>
      </c>
      <c r="G76" s="96"/>
      <c r="H76" s="96"/>
      <c r="I76" s="96">
        <f t="shared" si="834"/>
        <v>0</v>
      </c>
      <c r="J76" s="96">
        <f t="shared" ref="J76:K76" si="908">SUM(D76+G76)</f>
        <v>29</v>
      </c>
      <c r="K76" s="96">
        <f t="shared" si="908"/>
        <v>33</v>
      </c>
      <c r="L76" s="97">
        <f t="shared" si="836"/>
        <v>62</v>
      </c>
      <c r="M76" s="153">
        <v>0</v>
      </c>
      <c r="N76" s="128">
        <v>7</v>
      </c>
      <c r="O76" s="96">
        <f t="shared" si="837"/>
        <v>7</v>
      </c>
      <c r="P76" s="128">
        <v>5</v>
      </c>
      <c r="Q76" s="128">
        <v>17</v>
      </c>
      <c r="R76" s="96">
        <f t="shared" si="838"/>
        <v>22</v>
      </c>
      <c r="S76" s="96">
        <f t="shared" ref="S76:T76" si="909">SUM(M76+P76)</f>
        <v>5</v>
      </c>
      <c r="T76" s="96">
        <f t="shared" si="909"/>
        <v>24</v>
      </c>
      <c r="U76" s="97">
        <f t="shared" si="840"/>
        <v>29</v>
      </c>
      <c r="V76" s="153">
        <v>3</v>
      </c>
      <c r="W76" s="153">
        <v>2</v>
      </c>
      <c r="X76" s="96">
        <f t="shared" si="841"/>
        <v>5</v>
      </c>
      <c r="Y76" s="96"/>
      <c r="Z76" s="96"/>
      <c r="AA76" s="96">
        <f t="shared" si="842"/>
        <v>0</v>
      </c>
      <c r="AB76" s="96">
        <f t="shared" ref="AB76:AC76" si="910">SUM(V76+Y76)</f>
        <v>3</v>
      </c>
      <c r="AC76" s="96">
        <f t="shared" si="910"/>
        <v>2</v>
      </c>
      <c r="AD76" s="97">
        <f t="shared" si="844"/>
        <v>5</v>
      </c>
      <c r="AE76" s="151">
        <f>Juli!AK76</f>
        <v>29</v>
      </c>
      <c r="AF76" s="151">
        <f>Juli!AL76</f>
        <v>39</v>
      </c>
      <c r="AG76" s="96">
        <f t="shared" si="845"/>
        <v>68</v>
      </c>
      <c r="AH76" s="128">
        <v>0</v>
      </c>
      <c r="AI76" s="128">
        <v>0</v>
      </c>
      <c r="AJ76" s="96">
        <f t="shared" si="846"/>
        <v>0</v>
      </c>
      <c r="AK76" s="96">
        <f t="shared" ref="AK76:AL76" si="911">SUM(AE76+AH76)</f>
        <v>29</v>
      </c>
      <c r="AL76" s="96">
        <f t="shared" si="911"/>
        <v>39</v>
      </c>
      <c r="AM76" s="97">
        <f t="shared" si="848"/>
        <v>68</v>
      </c>
      <c r="AN76" s="95">
        <f>Juli!AT76</f>
        <v>77</v>
      </c>
      <c r="AO76" s="96">
        <f>Juli!AU76</f>
        <v>128</v>
      </c>
      <c r="AP76" s="96">
        <f t="shared" si="849"/>
        <v>205</v>
      </c>
      <c r="AQ76" s="128">
        <v>2</v>
      </c>
      <c r="AR76" s="128">
        <v>7</v>
      </c>
      <c r="AS76" s="96">
        <f t="shared" si="850"/>
        <v>9</v>
      </c>
      <c r="AT76" s="96">
        <f t="shared" ref="AT76:AU76" si="912">SUM(AN76+AQ76)</f>
        <v>79</v>
      </c>
      <c r="AU76" s="96">
        <f t="shared" si="912"/>
        <v>135</v>
      </c>
      <c r="AV76" s="97">
        <f t="shared" si="852"/>
        <v>214</v>
      </c>
      <c r="AW76" s="151">
        <f>Juli!BC76</f>
        <v>56</v>
      </c>
      <c r="AX76" s="151">
        <f>Juli!BD76</f>
        <v>93</v>
      </c>
      <c r="AY76" s="96">
        <f t="shared" si="853"/>
        <v>149</v>
      </c>
      <c r="AZ76" s="128">
        <v>1</v>
      </c>
      <c r="BA76" s="128">
        <v>0</v>
      </c>
      <c r="BB76" s="96">
        <f t="shared" si="854"/>
        <v>1</v>
      </c>
      <c r="BC76" s="96">
        <f t="shared" ref="BC76:BD76" si="913">SUM(AW76+AZ76)</f>
        <v>57</v>
      </c>
      <c r="BD76" s="96">
        <f t="shared" si="913"/>
        <v>93</v>
      </c>
      <c r="BE76" s="97">
        <f t="shared" si="856"/>
        <v>150</v>
      </c>
      <c r="BF76" s="95">
        <f>Juli!BL76</f>
        <v>0</v>
      </c>
      <c r="BG76" s="96">
        <f>Juli!BM76</f>
        <v>0</v>
      </c>
      <c r="BH76" s="96">
        <f t="shared" si="857"/>
        <v>0</v>
      </c>
      <c r="BI76" s="128">
        <v>2</v>
      </c>
      <c r="BJ76" s="128">
        <v>2</v>
      </c>
      <c r="BK76" s="96">
        <f t="shared" si="858"/>
        <v>4</v>
      </c>
      <c r="BL76" s="96">
        <f t="shared" ref="BL76:BM76" si="914">SUM(BF76+BI76)</f>
        <v>2</v>
      </c>
      <c r="BM76" s="96">
        <f t="shared" si="914"/>
        <v>2</v>
      </c>
      <c r="BN76" s="97">
        <f t="shared" si="860"/>
        <v>4</v>
      </c>
      <c r="BO76" s="151">
        <f>Juli!BU76</f>
        <v>0</v>
      </c>
      <c r="BP76" s="151">
        <f>Juli!BV76</f>
        <v>0</v>
      </c>
      <c r="BQ76" s="96">
        <f t="shared" si="861"/>
        <v>0</v>
      </c>
      <c r="BR76" s="96"/>
      <c r="BS76" s="96"/>
      <c r="BT76" s="96">
        <f t="shared" si="862"/>
        <v>0</v>
      </c>
      <c r="BU76" s="96">
        <f t="shared" ref="BU76:BV76" si="915">SUM(BO76+BR76)</f>
        <v>0</v>
      </c>
      <c r="BV76" s="96">
        <f t="shared" si="915"/>
        <v>0</v>
      </c>
      <c r="BW76" s="97">
        <f t="shared" si="864"/>
        <v>0</v>
      </c>
      <c r="BX76" s="95">
        <f>Juli!CD76</f>
        <v>10</v>
      </c>
      <c r="BY76" s="96">
        <f>Juli!CE76</f>
        <v>27</v>
      </c>
      <c r="BZ76" s="96">
        <f t="shared" si="865"/>
        <v>37</v>
      </c>
      <c r="CA76" s="96"/>
      <c r="CB76" s="96"/>
      <c r="CC76" s="96">
        <f t="shared" si="866"/>
        <v>0</v>
      </c>
      <c r="CD76" s="96">
        <f t="shared" ref="CD76:CE76" si="916">SUM(BX76+CA76)</f>
        <v>10</v>
      </c>
      <c r="CE76" s="96">
        <f t="shared" si="916"/>
        <v>27</v>
      </c>
      <c r="CF76" s="97">
        <f t="shared" si="868"/>
        <v>37</v>
      </c>
      <c r="CG76" s="151">
        <f>Juli!CM76</f>
        <v>8</v>
      </c>
      <c r="CH76" s="151">
        <f>Juli!CN76</f>
        <v>12</v>
      </c>
      <c r="CI76" s="96">
        <f t="shared" si="869"/>
        <v>20</v>
      </c>
      <c r="CJ76" s="128">
        <v>0</v>
      </c>
      <c r="CK76" s="128">
        <v>0</v>
      </c>
      <c r="CL76" s="96">
        <f t="shared" si="870"/>
        <v>0</v>
      </c>
      <c r="CM76" s="96">
        <f t="shared" ref="CM76:CN76" si="917">SUM(CG76+CJ76)</f>
        <v>8</v>
      </c>
      <c r="CN76" s="96">
        <f t="shared" si="917"/>
        <v>12</v>
      </c>
      <c r="CO76" s="97">
        <f t="shared" si="872"/>
        <v>20</v>
      </c>
      <c r="CP76" s="31">
        <f ca="1">IFERROR(__xludf.DUMMYFUNCTION("""COMPUTED_VALUE"""),106)</f>
        <v>106</v>
      </c>
      <c r="CQ76" s="32">
        <f ca="1">IFERROR(__xludf.DUMMYFUNCTION("""COMPUTED_VALUE"""),112)</f>
        <v>112</v>
      </c>
      <c r="CR76" s="32">
        <f ca="1">IFERROR(__xludf.DUMMYFUNCTION("""COMPUTED_VALUE"""),218)</f>
        <v>218</v>
      </c>
      <c r="CS76" s="33">
        <f ca="1">IFERROR(__xludf.DUMMYFUNCTION("""COMPUTED_VALUE"""),0)</f>
        <v>0</v>
      </c>
      <c r="CT76" s="33">
        <f ca="1">IFERROR(__xludf.DUMMYFUNCTION("""COMPUTED_VALUE"""),0)</f>
        <v>0</v>
      </c>
      <c r="CU76" s="33">
        <f ca="1">IFERROR(__xludf.DUMMYFUNCTION("""COMPUTED_VALUE"""),0)</f>
        <v>0</v>
      </c>
      <c r="CV76" s="32">
        <f ca="1">IFERROR(__xludf.DUMMYFUNCTION("""COMPUTED_VALUE"""),106)</f>
        <v>106</v>
      </c>
      <c r="CW76" s="32">
        <f ca="1">IFERROR(__xludf.DUMMYFUNCTION("""COMPUTED_VALUE"""),112)</f>
        <v>112</v>
      </c>
      <c r="CX76" s="34">
        <f ca="1">IFERROR(__xludf.DUMMYFUNCTION("""COMPUTED_VALUE"""),218)</f>
        <v>218</v>
      </c>
      <c r="CY76" s="151">
        <f>Juli!DE76</f>
        <v>220</v>
      </c>
      <c r="CZ76" s="151">
        <f>Juli!DF76</f>
        <v>411</v>
      </c>
      <c r="DA76" s="96">
        <f t="shared" si="873"/>
        <v>631</v>
      </c>
      <c r="DB76" s="96"/>
      <c r="DC76" s="96"/>
      <c r="DD76" s="96">
        <f t="shared" si="874"/>
        <v>0</v>
      </c>
      <c r="DE76" s="96">
        <f t="shared" ref="DE76:DF76" si="918">SUM(CY76+DB76)</f>
        <v>220</v>
      </c>
      <c r="DF76" s="96">
        <f t="shared" si="918"/>
        <v>411</v>
      </c>
      <c r="DG76" s="97">
        <f t="shared" si="876"/>
        <v>631</v>
      </c>
      <c r="DH76" s="95">
        <f>Juli!DN76</f>
        <v>122</v>
      </c>
      <c r="DI76" s="96">
        <f>Juli!DO76</f>
        <v>248</v>
      </c>
      <c r="DJ76" s="96">
        <f t="shared" si="877"/>
        <v>370</v>
      </c>
      <c r="DK76" s="96"/>
      <c r="DL76" s="128">
        <v>1</v>
      </c>
      <c r="DM76" s="96">
        <f t="shared" si="878"/>
        <v>1</v>
      </c>
      <c r="DN76" s="96">
        <f t="shared" ref="DN76:DO76" si="919">SUM(DH76+DK76)</f>
        <v>122</v>
      </c>
      <c r="DO76" s="96">
        <f t="shared" si="919"/>
        <v>249</v>
      </c>
      <c r="DP76" s="97">
        <f t="shared" si="880"/>
        <v>371</v>
      </c>
      <c r="DQ76" s="151">
        <f>Juli!DW76</f>
        <v>80</v>
      </c>
      <c r="DR76" s="96">
        <f>Juli!DX76</f>
        <v>119</v>
      </c>
      <c r="DS76" s="96">
        <f t="shared" si="881"/>
        <v>199</v>
      </c>
      <c r="DT76" s="110">
        <v>13</v>
      </c>
      <c r="DU76" s="79">
        <v>16</v>
      </c>
      <c r="DV76" s="96">
        <f t="shared" si="882"/>
        <v>29</v>
      </c>
      <c r="DW76" s="96">
        <f t="shared" ref="DW76:DX76" si="920">SUM(DQ76+DT76)</f>
        <v>93</v>
      </c>
      <c r="DX76" s="96">
        <f t="shared" si="920"/>
        <v>135</v>
      </c>
      <c r="DY76" s="97">
        <f t="shared" si="884"/>
        <v>228</v>
      </c>
      <c r="DZ76" s="95">
        <f>Juli!EF76</f>
        <v>164</v>
      </c>
      <c r="EA76" s="96">
        <f>Juli!EG76</f>
        <v>246</v>
      </c>
      <c r="EB76" s="96">
        <f t="shared" si="885"/>
        <v>410</v>
      </c>
      <c r="EC76" s="96"/>
      <c r="ED76" s="96"/>
      <c r="EE76" s="96">
        <f t="shared" si="886"/>
        <v>0</v>
      </c>
      <c r="EF76" s="96">
        <f t="shared" ref="EF76:EG76" si="921">SUM(DZ76+EC76)</f>
        <v>164</v>
      </c>
      <c r="EG76" s="96">
        <f t="shared" si="921"/>
        <v>246</v>
      </c>
      <c r="EH76" s="97">
        <f t="shared" si="888"/>
        <v>410</v>
      </c>
      <c r="EI76" s="150">
        <f>Juli!EO76</f>
        <v>75</v>
      </c>
      <c r="EJ76" s="150">
        <f>Juli!EP76</f>
        <v>93</v>
      </c>
      <c r="EK76" s="96">
        <f t="shared" si="889"/>
        <v>168</v>
      </c>
      <c r="EL76" s="128">
        <v>4</v>
      </c>
      <c r="EM76" s="128">
        <v>5</v>
      </c>
      <c r="EN76" s="96">
        <f t="shared" si="890"/>
        <v>9</v>
      </c>
      <c r="EO76" s="96">
        <f t="shared" ref="EO76:EP76" si="922">SUM(EI76+EL76)</f>
        <v>79</v>
      </c>
      <c r="EP76" s="96">
        <f t="shared" si="922"/>
        <v>98</v>
      </c>
      <c r="EQ76" s="97">
        <f t="shared" si="892"/>
        <v>177</v>
      </c>
      <c r="ER76" s="151"/>
      <c r="ES76" s="96"/>
      <c r="ET76" s="96"/>
      <c r="EU76" s="96"/>
      <c r="EV76" s="96"/>
      <c r="EW76" s="96"/>
      <c r="EX76" s="96"/>
      <c r="EY76" s="96"/>
      <c r="EZ76" s="152"/>
    </row>
    <row r="77" spans="1:156" ht="14">
      <c r="A77" s="56"/>
      <c r="B77" s="46">
        <v>4</v>
      </c>
      <c r="C77" s="47" t="s">
        <v>92</v>
      </c>
      <c r="D77" s="150">
        <f>Juli!J77</f>
        <v>0</v>
      </c>
      <c r="E77" s="128">
        <f>Juli!K77</f>
        <v>0</v>
      </c>
      <c r="F77" s="96">
        <f t="shared" si="833"/>
        <v>0</v>
      </c>
      <c r="G77" s="96"/>
      <c r="H77" s="96"/>
      <c r="I77" s="96">
        <f t="shared" si="834"/>
        <v>0</v>
      </c>
      <c r="J77" s="96">
        <f t="shared" ref="J77:K77" si="923">SUM(D77+G77)</f>
        <v>0</v>
      </c>
      <c r="K77" s="96">
        <f t="shared" si="923"/>
        <v>0</v>
      </c>
      <c r="L77" s="97">
        <f t="shared" si="836"/>
        <v>0</v>
      </c>
      <c r="M77" s="151"/>
      <c r="N77" s="96"/>
      <c r="O77" s="96">
        <f t="shared" si="837"/>
        <v>0</v>
      </c>
      <c r="P77" s="96"/>
      <c r="Q77" s="96"/>
      <c r="R77" s="96">
        <f t="shared" si="838"/>
        <v>0</v>
      </c>
      <c r="S77" s="96">
        <f t="shared" ref="S77:T77" si="924">SUM(M77+P77)</f>
        <v>0</v>
      </c>
      <c r="T77" s="96">
        <f t="shared" si="924"/>
        <v>0</v>
      </c>
      <c r="U77" s="97">
        <f t="shared" si="840"/>
        <v>0</v>
      </c>
      <c r="V77" s="151">
        <f>Juli!AB77</f>
        <v>0</v>
      </c>
      <c r="W77" s="151">
        <f>Juli!AC77</f>
        <v>0</v>
      </c>
      <c r="X77" s="96">
        <f t="shared" si="841"/>
        <v>0</v>
      </c>
      <c r="Y77" s="96"/>
      <c r="Z77" s="96"/>
      <c r="AA77" s="96">
        <f t="shared" si="842"/>
        <v>0</v>
      </c>
      <c r="AB77" s="96">
        <f t="shared" ref="AB77:AC77" si="925">SUM(V77+Y77)</f>
        <v>0</v>
      </c>
      <c r="AC77" s="96">
        <f t="shared" si="925"/>
        <v>0</v>
      </c>
      <c r="AD77" s="97">
        <f t="shared" si="844"/>
        <v>0</v>
      </c>
      <c r="AE77" s="151">
        <f>Juli!AK77</f>
        <v>0</v>
      </c>
      <c r="AF77" s="151">
        <f>Juli!AL77</f>
        <v>0</v>
      </c>
      <c r="AG77" s="96">
        <f t="shared" si="845"/>
        <v>0</v>
      </c>
      <c r="AH77" s="128">
        <v>0</v>
      </c>
      <c r="AI77" s="128">
        <v>0</v>
      </c>
      <c r="AJ77" s="96">
        <f t="shared" si="846"/>
        <v>0</v>
      </c>
      <c r="AK77" s="96">
        <f t="shared" ref="AK77:AL77" si="926">SUM(AE77+AH77)</f>
        <v>0</v>
      </c>
      <c r="AL77" s="96">
        <f t="shared" si="926"/>
        <v>0</v>
      </c>
      <c r="AM77" s="97">
        <f t="shared" si="848"/>
        <v>0</v>
      </c>
      <c r="AN77" s="95">
        <f>Juli!AT77</f>
        <v>0</v>
      </c>
      <c r="AO77" s="96">
        <f>Juli!AU77</f>
        <v>0</v>
      </c>
      <c r="AP77" s="96">
        <f t="shared" si="849"/>
        <v>0</v>
      </c>
      <c r="AQ77" s="128">
        <v>0</v>
      </c>
      <c r="AR77" s="128">
        <v>0</v>
      </c>
      <c r="AS77" s="96">
        <f t="shared" si="850"/>
        <v>0</v>
      </c>
      <c r="AT77" s="96">
        <f t="shared" ref="AT77:AU77" si="927">SUM(AN77+AQ77)</f>
        <v>0</v>
      </c>
      <c r="AU77" s="96">
        <f t="shared" si="927"/>
        <v>0</v>
      </c>
      <c r="AV77" s="97">
        <f t="shared" si="852"/>
        <v>0</v>
      </c>
      <c r="AW77" s="151">
        <f>Juli!BC77</f>
        <v>0</v>
      </c>
      <c r="AX77" s="151">
        <f>Juli!BD77</f>
        <v>0</v>
      </c>
      <c r="AY77" s="96">
        <f t="shared" si="853"/>
        <v>0</v>
      </c>
      <c r="AZ77" s="128">
        <v>0</v>
      </c>
      <c r="BA77" s="128">
        <v>0</v>
      </c>
      <c r="BB77" s="96">
        <f t="shared" si="854"/>
        <v>0</v>
      </c>
      <c r="BC77" s="96">
        <f t="shared" ref="BC77:BD77" si="928">SUM(AW77+AZ77)</f>
        <v>0</v>
      </c>
      <c r="BD77" s="96">
        <f t="shared" si="928"/>
        <v>0</v>
      </c>
      <c r="BE77" s="97">
        <f t="shared" si="856"/>
        <v>0</v>
      </c>
      <c r="BF77" s="95">
        <f>Juli!BL77</f>
        <v>0</v>
      </c>
      <c r="BG77" s="96">
        <f>Juli!BM77</f>
        <v>0</v>
      </c>
      <c r="BH77" s="96">
        <f t="shared" si="857"/>
        <v>0</v>
      </c>
      <c r="BI77" s="128">
        <v>0</v>
      </c>
      <c r="BJ77" s="128">
        <v>0</v>
      </c>
      <c r="BK77" s="96">
        <f t="shared" si="858"/>
        <v>0</v>
      </c>
      <c r="BL77" s="96">
        <f t="shared" ref="BL77:BM77" si="929">SUM(BF77+BI77)</f>
        <v>0</v>
      </c>
      <c r="BM77" s="96">
        <f t="shared" si="929"/>
        <v>0</v>
      </c>
      <c r="BN77" s="97">
        <f t="shared" si="860"/>
        <v>0</v>
      </c>
      <c r="BO77" s="151">
        <f>Juli!BU77</f>
        <v>0</v>
      </c>
      <c r="BP77" s="151">
        <f>Juli!BV77</f>
        <v>0</v>
      </c>
      <c r="BQ77" s="96">
        <f t="shared" si="861"/>
        <v>0</v>
      </c>
      <c r="BR77" s="96"/>
      <c r="BS77" s="96"/>
      <c r="BT77" s="96">
        <f t="shared" si="862"/>
        <v>0</v>
      </c>
      <c r="BU77" s="96">
        <f t="shared" ref="BU77:BV77" si="930">SUM(BO77+BR77)</f>
        <v>0</v>
      </c>
      <c r="BV77" s="96">
        <f t="shared" si="930"/>
        <v>0</v>
      </c>
      <c r="BW77" s="97">
        <f t="shared" si="864"/>
        <v>0</v>
      </c>
      <c r="BX77" s="95">
        <f>Juli!CD77</f>
        <v>0</v>
      </c>
      <c r="BY77" s="96">
        <f>Juli!CE77</f>
        <v>0</v>
      </c>
      <c r="BZ77" s="96">
        <f t="shared" si="865"/>
        <v>0</v>
      </c>
      <c r="CA77" s="96"/>
      <c r="CB77" s="96"/>
      <c r="CC77" s="96">
        <f t="shared" si="866"/>
        <v>0</v>
      </c>
      <c r="CD77" s="96">
        <f t="shared" ref="CD77:CE77" si="931">SUM(BX77+CA77)</f>
        <v>0</v>
      </c>
      <c r="CE77" s="96">
        <f t="shared" si="931"/>
        <v>0</v>
      </c>
      <c r="CF77" s="97">
        <f t="shared" si="868"/>
        <v>0</v>
      </c>
      <c r="CG77" s="151">
        <f>Juli!CM77</f>
        <v>0</v>
      </c>
      <c r="CH77" s="151">
        <f>Juli!CN77</f>
        <v>0</v>
      </c>
      <c r="CI77" s="96">
        <f t="shared" si="869"/>
        <v>0</v>
      </c>
      <c r="CJ77" s="128">
        <v>0</v>
      </c>
      <c r="CK77" s="128">
        <v>0</v>
      </c>
      <c r="CL77" s="96">
        <f t="shared" si="870"/>
        <v>0</v>
      </c>
      <c r="CM77" s="96">
        <f t="shared" ref="CM77:CN77" si="932">SUM(CG77+CJ77)</f>
        <v>0</v>
      </c>
      <c r="CN77" s="96">
        <f t="shared" si="932"/>
        <v>0</v>
      </c>
      <c r="CO77" s="97">
        <f t="shared" si="872"/>
        <v>0</v>
      </c>
      <c r="CP77" s="31">
        <f ca="1">IFERROR(__xludf.DUMMYFUNCTION("""COMPUTED_VALUE"""),0)</f>
        <v>0</v>
      </c>
      <c r="CQ77" s="32">
        <f ca="1">IFERROR(__xludf.DUMMYFUNCTION("""COMPUTED_VALUE"""),0)</f>
        <v>0</v>
      </c>
      <c r="CR77" s="32">
        <f ca="1">IFERROR(__xludf.DUMMYFUNCTION("""COMPUTED_VALUE"""),0)</f>
        <v>0</v>
      </c>
      <c r="CS77" s="33"/>
      <c r="CT77" s="33"/>
      <c r="CU77" s="33"/>
      <c r="CV77" s="32">
        <f ca="1">IFERROR(__xludf.DUMMYFUNCTION("""COMPUTED_VALUE"""),0)</f>
        <v>0</v>
      </c>
      <c r="CW77" s="32">
        <f ca="1">IFERROR(__xludf.DUMMYFUNCTION("""COMPUTED_VALUE"""),0)</f>
        <v>0</v>
      </c>
      <c r="CX77" s="34">
        <f ca="1">IFERROR(__xludf.DUMMYFUNCTION("""COMPUTED_VALUE"""),0)</f>
        <v>0</v>
      </c>
      <c r="CY77" s="151">
        <f>Juli!DE77</f>
        <v>0</v>
      </c>
      <c r="CZ77" s="151">
        <f>Juli!DF77</f>
        <v>0</v>
      </c>
      <c r="DA77" s="96">
        <f t="shared" si="873"/>
        <v>0</v>
      </c>
      <c r="DB77" s="96"/>
      <c r="DC77" s="96"/>
      <c r="DD77" s="96">
        <f t="shared" si="874"/>
        <v>0</v>
      </c>
      <c r="DE77" s="96">
        <f t="shared" ref="DE77:DF77" si="933">SUM(CY77+DB77)</f>
        <v>0</v>
      </c>
      <c r="DF77" s="96">
        <f t="shared" si="933"/>
        <v>0</v>
      </c>
      <c r="DG77" s="97">
        <f t="shared" si="876"/>
        <v>0</v>
      </c>
      <c r="DH77" s="95">
        <f>Juli!DN77</f>
        <v>0</v>
      </c>
      <c r="DI77" s="96">
        <f>Juli!DO77</f>
        <v>0</v>
      </c>
      <c r="DJ77" s="96">
        <f t="shared" si="877"/>
        <v>0</v>
      </c>
      <c r="DK77" s="96"/>
      <c r="DL77" s="96"/>
      <c r="DM77" s="96">
        <f t="shared" si="878"/>
        <v>0</v>
      </c>
      <c r="DN77" s="96">
        <f t="shared" ref="DN77:DO77" si="934">SUM(DH77+DK77)</f>
        <v>0</v>
      </c>
      <c r="DO77" s="96">
        <f t="shared" si="934"/>
        <v>0</v>
      </c>
      <c r="DP77" s="97">
        <f t="shared" si="880"/>
        <v>0</v>
      </c>
      <c r="DQ77" s="151">
        <f>Juli!DW77</f>
        <v>0</v>
      </c>
      <c r="DR77" s="96">
        <f>Juli!DX77</f>
        <v>5</v>
      </c>
      <c r="DS77" s="96">
        <f t="shared" si="881"/>
        <v>5</v>
      </c>
      <c r="DT77" s="96"/>
      <c r="DU77" s="96"/>
      <c r="DV77" s="96">
        <f t="shared" si="882"/>
        <v>0</v>
      </c>
      <c r="DW77" s="96">
        <f t="shared" ref="DW77:DX77" si="935">SUM(DQ77+DT77)</f>
        <v>0</v>
      </c>
      <c r="DX77" s="96">
        <f t="shared" si="935"/>
        <v>5</v>
      </c>
      <c r="DY77" s="97">
        <f t="shared" si="884"/>
        <v>5</v>
      </c>
      <c r="DZ77" s="95">
        <f>Juli!EF77</f>
        <v>0</v>
      </c>
      <c r="EA77" s="96">
        <f>Juli!EG77</f>
        <v>0</v>
      </c>
      <c r="EB77" s="96">
        <f t="shared" si="885"/>
        <v>0</v>
      </c>
      <c r="EC77" s="96"/>
      <c r="ED77" s="96"/>
      <c r="EE77" s="96">
        <f t="shared" si="886"/>
        <v>0</v>
      </c>
      <c r="EF77" s="96">
        <f t="shared" ref="EF77:EG77" si="936">SUM(DZ77+EC77)</f>
        <v>0</v>
      </c>
      <c r="EG77" s="96">
        <f t="shared" si="936"/>
        <v>0</v>
      </c>
      <c r="EH77" s="97">
        <f t="shared" si="888"/>
        <v>0</v>
      </c>
      <c r="EI77" s="150">
        <f>Juli!EO77</f>
        <v>0</v>
      </c>
      <c r="EJ77" s="150">
        <f>Juli!EP77</f>
        <v>0</v>
      </c>
      <c r="EK77" s="96">
        <f t="shared" si="889"/>
        <v>0</v>
      </c>
      <c r="EL77" s="96"/>
      <c r="EM77" s="96"/>
      <c r="EN77" s="96">
        <f t="shared" si="890"/>
        <v>0</v>
      </c>
      <c r="EO77" s="96">
        <f t="shared" ref="EO77:EP77" si="937">SUM(EI77+EL77)</f>
        <v>0</v>
      </c>
      <c r="EP77" s="96">
        <f t="shared" si="937"/>
        <v>0</v>
      </c>
      <c r="EQ77" s="97">
        <f t="shared" si="892"/>
        <v>0</v>
      </c>
      <c r="ER77" s="151"/>
      <c r="ES77" s="96"/>
      <c r="ET77" s="96"/>
      <c r="EU77" s="96"/>
      <c r="EV77" s="96"/>
      <c r="EW77" s="96"/>
      <c r="EX77" s="96"/>
      <c r="EY77" s="96"/>
      <c r="EZ77" s="152"/>
    </row>
    <row r="78" spans="1:156" ht="14">
      <c r="A78" s="58"/>
      <c r="B78" s="59">
        <v>5</v>
      </c>
      <c r="C78" s="57" t="s">
        <v>93</v>
      </c>
      <c r="D78" s="150">
        <f>Juli!J78</f>
        <v>0</v>
      </c>
      <c r="E78" s="128">
        <f>Juli!K78</f>
        <v>0</v>
      </c>
      <c r="F78" s="96">
        <f t="shared" si="833"/>
        <v>0</v>
      </c>
      <c r="G78" s="96"/>
      <c r="H78" s="96"/>
      <c r="I78" s="96">
        <f t="shared" si="834"/>
        <v>0</v>
      </c>
      <c r="J78" s="96">
        <f t="shared" ref="J78:K78" si="938">SUM(D78+G78)</f>
        <v>0</v>
      </c>
      <c r="K78" s="96">
        <f t="shared" si="938"/>
        <v>0</v>
      </c>
      <c r="L78" s="97">
        <f t="shared" si="836"/>
        <v>0</v>
      </c>
      <c r="M78" s="151"/>
      <c r="N78" s="96"/>
      <c r="O78" s="96">
        <f t="shared" si="837"/>
        <v>0</v>
      </c>
      <c r="P78" s="96"/>
      <c r="Q78" s="96"/>
      <c r="R78" s="96">
        <f t="shared" si="838"/>
        <v>0</v>
      </c>
      <c r="S78" s="96">
        <f t="shared" ref="S78:T78" si="939">SUM(M78+P78)</f>
        <v>0</v>
      </c>
      <c r="T78" s="96">
        <f t="shared" si="939"/>
        <v>0</v>
      </c>
      <c r="U78" s="97">
        <f t="shared" si="840"/>
        <v>0</v>
      </c>
      <c r="V78" s="151">
        <f>Juli!AB78</f>
        <v>0</v>
      </c>
      <c r="W78" s="151">
        <f>Juli!AC78</f>
        <v>0</v>
      </c>
      <c r="X78" s="96">
        <f t="shared" si="841"/>
        <v>0</v>
      </c>
      <c r="Y78" s="96"/>
      <c r="Z78" s="96"/>
      <c r="AA78" s="96">
        <f t="shared" si="842"/>
        <v>0</v>
      </c>
      <c r="AB78" s="96">
        <f t="shared" ref="AB78:AC78" si="940">SUM(V78+Y78)</f>
        <v>0</v>
      </c>
      <c r="AC78" s="96">
        <f t="shared" si="940"/>
        <v>0</v>
      </c>
      <c r="AD78" s="97">
        <f t="shared" si="844"/>
        <v>0</v>
      </c>
      <c r="AE78" s="151">
        <f>Juli!AK78</f>
        <v>0</v>
      </c>
      <c r="AF78" s="151">
        <f>Juli!AL78</f>
        <v>0</v>
      </c>
      <c r="AG78" s="96">
        <f t="shared" si="845"/>
        <v>0</v>
      </c>
      <c r="AH78" s="128">
        <v>0</v>
      </c>
      <c r="AI78" s="128">
        <v>0</v>
      </c>
      <c r="AJ78" s="96">
        <f t="shared" si="846"/>
        <v>0</v>
      </c>
      <c r="AK78" s="96">
        <f t="shared" ref="AK78:AL78" si="941">SUM(AE78+AH78)</f>
        <v>0</v>
      </c>
      <c r="AL78" s="96">
        <f t="shared" si="941"/>
        <v>0</v>
      </c>
      <c r="AM78" s="97">
        <f t="shared" si="848"/>
        <v>0</v>
      </c>
      <c r="AN78" s="95">
        <f>Juli!AT78</f>
        <v>0</v>
      </c>
      <c r="AO78" s="96">
        <f>Juli!AU78</f>
        <v>0</v>
      </c>
      <c r="AP78" s="96">
        <f t="shared" si="849"/>
        <v>0</v>
      </c>
      <c r="AQ78" s="128">
        <v>0</v>
      </c>
      <c r="AR78" s="128">
        <v>0</v>
      </c>
      <c r="AS78" s="96">
        <f t="shared" si="850"/>
        <v>0</v>
      </c>
      <c r="AT78" s="96">
        <f t="shared" ref="AT78:AU78" si="942">SUM(AN78+AQ78)</f>
        <v>0</v>
      </c>
      <c r="AU78" s="96">
        <f t="shared" si="942"/>
        <v>0</v>
      </c>
      <c r="AV78" s="97">
        <f t="shared" si="852"/>
        <v>0</v>
      </c>
      <c r="AW78" s="151">
        <f>Juli!BC78</f>
        <v>0</v>
      </c>
      <c r="AX78" s="151">
        <f>Juli!BD78</f>
        <v>0</v>
      </c>
      <c r="AY78" s="96">
        <f t="shared" si="853"/>
        <v>0</v>
      </c>
      <c r="AZ78" s="128">
        <v>0</v>
      </c>
      <c r="BA78" s="128">
        <v>0</v>
      </c>
      <c r="BB78" s="96">
        <f t="shared" si="854"/>
        <v>0</v>
      </c>
      <c r="BC78" s="96">
        <f t="shared" ref="BC78:BD78" si="943">SUM(AW78+AZ78)</f>
        <v>0</v>
      </c>
      <c r="BD78" s="96">
        <f t="shared" si="943"/>
        <v>0</v>
      </c>
      <c r="BE78" s="97">
        <f t="shared" si="856"/>
        <v>0</v>
      </c>
      <c r="BF78" s="95">
        <f>Juli!BL78</f>
        <v>0</v>
      </c>
      <c r="BG78" s="96">
        <f>Juli!BM78</f>
        <v>0</v>
      </c>
      <c r="BH78" s="96">
        <f t="shared" si="857"/>
        <v>0</v>
      </c>
      <c r="BI78" s="128">
        <v>0</v>
      </c>
      <c r="BJ78" s="128">
        <v>0</v>
      </c>
      <c r="BK78" s="96">
        <f t="shared" si="858"/>
        <v>0</v>
      </c>
      <c r="BL78" s="96">
        <f t="shared" ref="BL78:BM78" si="944">SUM(BF78+BI78)</f>
        <v>0</v>
      </c>
      <c r="BM78" s="96">
        <f t="shared" si="944"/>
        <v>0</v>
      </c>
      <c r="BN78" s="97">
        <f t="shared" si="860"/>
        <v>0</v>
      </c>
      <c r="BO78" s="151">
        <f>Juli!BU78</f>
        <v>0</v>
      </c>
      <c r="BP78" s="151">
        <f>Juli!BV78</f>
        <v>0</v>
      </c>
      <c r="BQ78" s="96">
        <f t="shared" si="861"/>
        <v>0</v>
      </c>
      <c r="BR78" s="96"/>
      <c r="BS78" s="96"/>
      <c r="BT78" s="96">
        <f t="shared" si="862"/>
        <v>0</v>
      </c>
      <c r="BU78" s="96">
        <f t="shared" ref="BU78:BV78" si="945">SUM(BO78+BR78)</f>
        <v>0</v>
      </c>
      <c r="BV78" s="96">
        <f t="shared" si="945"/>
        <v>0</v>
      </c>
      <c r="BW78" s="97">
        <f t="shared" si="864"/>
        <v>0</v>
      </c>
      <c r="BX78" s="95">
        <f>Juli!CD78</f>
        <v>0</v>
      </c>
      <c r="BY78" s="96">
        <f>Juli!CE78</f>
        <v>0</v>
      </c>
      <c r="BZ78" s="96">
        <f t="shared" si="865"/>
        <v>0</v>
      </c>
      <c r="CA78" s="96"/>
      <c r="CB78" s="96"/>
      <c r="CC78" s="96">
        <f t="shared" si="866"/>
        <v>0</v>
      </c>
      <c r="CD78" s="96">
        <f t="shared" ref="CD78:CE78" si="946">SUM(BX78+CA78)</f>
        <v>0</v>
      </c>
      <c r="CE78" s="96">
        <f t="shared" si="946"/>
        <v>0</v>
      </c>
      <c r="CF78" s="97">
        <f t="shared" si="868"/>
        <v>0</v>
      </c>
      <c r="CG78" s="151">
        <f>Juli!CM78</f>
        <v>25</v>
      </c>
      <c r="CH78" s="151">
        <f>Juli!CN78</f>
        <v>62</v>
      </c>
      <c r="CI78" s="96">
        <f t="shared" si="869"/>
        <v>87</v>
      </c>
      <c r="CJ78" s="128">
        <v>0</v>
      </c>
      <c r="CK78" s="128">
        <v>0</v>
      </c>
      <c r="CL78" s="96">
        <f t="shared" si="870"/>
        <v>0</v>
      </c>
      <c r="CM78" s="96">
        <f t="shared" ref="CM78:CN78" si="947">SUM(CG78+CJ78)</f>
        <v>25</v>
      </c>
      <c r="CN78" s="96">
        <f t="shared" si="947"/>
        <v>62</v>
      </c>
      <c r="CO78" s="97">
        <f t="shared" si="872"/>
        <v>87</v>
      </c>
      <c r="CP78" s="31">
        <f ca="1">IFERROR(__xludf.DUMMYFUNCTION("""COMPUTED_VALUE"""),5)</f>
        <v>5</v>
      </c>
      <c r="CQ78" s="32">
        <f ca="1">IFERROR(__xludf.DUMMYFUNCTION("""COMPUTED_VALUE"""),1)</f>
        <v>1</v>
      </c>
      <c r="CR78" s="32">
        <f ca="1">IFERROR(__xludf.DUMMYFUNCTION("""COMPUTED_VALUE"""),9)</f>
        <v>9</v>
      </c>
      <c r="CS78" s="33">
        <f ca="1">IFERROR(__xludf.DUMMYFUNCTION("""COMPUTED_VALUE"""),0)</f>
        <v>0</v>
      </c>
      <c r="CT78" s="33">
        <f ca="1">IFERROR(__xludf.DUMMYFUNCTION("""COMPUTED_VALUE"""),0)</f>
        <v>0</v>
      </c>
      <c r="CU78" s="33">
        <f ca="1">IFERROR(__xludf.DUMMYFUNCTION("""COMPUTED_VALUE"""),0)</f>
        <v>0</v>
      </c>
      <c r="CV78" s="32">
        <f ca="1">IFERROR(__xludf.DUMMYFUNCTION("""COMPUTED_VALUE"""),5)</f>
        <v>5</v>
      </c>
      <c r="CW78" s="32">
        <f ca="1">IFERROR(__xludf.DUMMYFUNCTION("""COMPUTED_VALUE"""),1)</f>
        <v>1</v>
      </c>
      <c r="CX78" s="34">
        <f ca="1">IFERROR(__xludf.DUMMYFUNCTION("""COMPUTED_VALUE"""),9)</f>
        <v>9</v>
      </c>
      <c r="CY78" s="151">
        <f>Juli!DE78</f>
        <v>0</v>
      </c>
      <c r="CZ78" s="151">
        <f>Juli!DF78</f>
        <v>0</v>
      </c>
      <c r="DA78" s="96">
        <f t="shared" si="873"/>
        <v>0</v>
      </c>
      <c r="DB78" s="96"/>
      <c r="DC78" s="96"/>
      <c r="DD78" s="96">
        <f t="shared" si="874"/>
        <v>0</v>
      </c>
      <c r="DE78" s="96">
        <f t="shared" ref="DE78:DF78" si="948">SUM(CY78+DB78)</f>
        <v>0</v>
      </c>
      <c r="DF78" s="96">
        <f t="shared" si="948"/>
        <v>0</v>
      </c>
      <c r="DG78" s="97">
        <f t="shared" si="876"/>
        <v>0</v>
      </c>
      <c r="DH78" s="95">
        <f>Juli!DN78</f>
        <v>0</v>
      </c>
      <c r="DI78" s="96">
        <f>Juli!DO78</f>
        <v>0</v>
      </c>
      <c r="DJ78" s="96">
        <f t="shared" si="877"/>
        <v>0</v>
      </c>
      <c r="DK78" s="96"/>
      <c r="DL78" s="96"/>
      <c r="DM78" s="96">
        <f t="shared" si="878"/>
        <v>0</v>
      </c>
      <c r="DN78" s="96">
        <f t="shared" ref="DN78:DO78" si="949">SUM(DH78+DK78)</f>
        <v>0</v>
      </c>
      <c r="DO78" s="96">
        <f t="shared" si="949"/>
        <v>0</v>
      </c>
      <c r="DP78" s="97">
        <f t="shared" si="880"/>
        <v>0</v>
      </c>
      <c r="DQ78" s="151">
        <f>Juli!DW78</f>
        <v>0</v>
      </c>
      <c r="DR78" s="96">
        <f>Juli!DX78</f>
        <v>0</v>
      </c>
      <c r="DS78" s="96">
        <f t="shared" si="881"/>
        <v>0</v>
      </c>
      <c r="DT78" s="96"/>
      <c r="DU78" s="96"/>
      <c r="DV78" s="96">
        <f t="shared" si="882"/>
        <v>0</v>
      </c>
      <c r="DW78" s="96">
        <f t="shared" ref="DW78:DX78" si="950">SUM(DQ78+DT78)</f>
        <v>0</v>
      </c>
      <c r="DX78" s="96">
        <f t="shared" si="950"/>
        <v>0</v>
      </c>
      <c r="DY78" s="97">
        <f t="shared" si="884"/>
        <v>0</v>
      </c>
      <c r="DZ78" s="95">
        <f>Juli!EF78</f>
        <v>0</v>
      </c>
      <c r="EA78" s="96">
        <f>Juli!EG78</f>
        <v>0</v>
      </c>
      <c r="EB78" s="96">
        <f t="shared" si="885"/>
        <v>0</v>
      </c>
      <c r="EC78" s="96"/>
      <c r="ED78" s="96"/>
      <c r="EE78" s="96">
        <f t="shared" si="886"/>
        <v>0</v>
      </c>
      <c r="EF78" s="96">
        <f t="shared" ref="EF78:EG78" si="951">SUM(DZ78+EC78)</f>
        <v>0</v>
      </c>
      <c r="EG78" s="96">
        <f t="shared" si="951"/>
        <v>0</v>
      </c>
      <c r="EH78" s="97">
        <f t="shared" si="888"/>
        <v>0</v>
      </c>
      <c r="EI78" s="150">
        <f>Juli!EO78</f>
        <v>3</v>
      </c>
      <c r="EJ78" s="150">
        <f>Juli!EP78</f>
        <v>5</v>
      </c>
      <c r="EK78" s="96">
        <f t="shared" si="889"/>
        <v>8</v>
      </c>
      <c r="EL78" s="96"/>
      <c r="EM78" s="96"/>
      <c r="EN78" s="96">
        <f t="shared" si="890"/>
        <v>0</v>
      </c>
      <c r="EO78" s="96">
        <f t="shared" ref="EO78:EP78" si="952">SUM(EI78+EL78)</f>
        <v>3</v>
      </c>
      <c r="EP78" s="96">
        <f t="shared" si="952"/>
        <v>5</v>
      </c>
      <c r="EQ78" s="97">
        <f t="shared" si="892"/>
        <v>8</v>
      </c>
      <c r="ER78" s="156"/>
      <c r="ES78" s="171"/>
      <c r="ET78" s="171"/>
      <c r="EU78" s="171"/>
      <c r="EV78" s="171"/>
      <c r="EW78" s="171"/>
      <c r="EX78" s="171"/>
      <c r="EY78" s="171"/>
      <c r="EZ78" s="172"/>
    </row>
    <row r="79" spans="1:156" ht="14">
      <c r="A79" s="77"/>
      <c r="B79" s="81"/>
      <c r="C79" s="82"/>
      <c r="D79" s="336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6"/>
    </row>
    <row r="80" spans="1:156" ht="12.5">
      <c r="C80" s="83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180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  <c r="DS80" s="180"/>
      <c r="DT80" s="180"/>
      <c r="DU80" s="180"/>
      <c r="DV80" s="180"/>
      <c r="DW80" s="180"/>
      <c r="DX80" s="180"/>
      <c r="DY80" s="180"/>
      <c r="DZ80" s="180"/>
      <c r="EA80" s="180"/>
      <c r="EB80" s="180"/>
      <c r="EC80" s="180"/>
      <c r="ED80" s="180"/>
      <c r="EE80" s="180"/>
      <c r="EF80" s="180"/>
      <c r="EG80" s="180"/>
      <c r="EH80" s="180"/>
      <c r="EI80" s="180"/>
      <c r="EJ80" s="180"/>
      <c r="EK80" s="180"/>
      <c r="EL80" s="180"/>
      <c r="EM80" s="180"/>
      <c r="EN80" s="180"/>
      <c r="EO80" s="180"/>
      <c r="EP80" s="180"/>
      <c r="EQ80" s="180"/>
      <c r="ER80" s="180"/>
      <c r="ES80" s="180"/>
      <c r="ET80" s="180"/>
      <c r="EU80" s="180"/>
      <c r="EV80" s="180"/>
      <c r="EW80" s="180"/>
      <c r="EX80" s="180"/>
      <c r="EY80" s="180"/>
      <c r="EZ80" s="180"/>
    </row>
    <row r="81" spans="1:156" ht="14">
      <c r="A81" s="285" t="s">
        <v>94</v>
      </c>
      <c r="B81" s="286"/>
      <c r="C81" s="84" t="s">
        <v>95</v>
      </c>
      <c r="D81" s="181" t="s">
        <v>96</v>
      </c>
      <c r="E81" s="181" t="s">
        <v>97</v>
      </c>
      <c r="F81" s="182" t="s">
        <v>98</v>
      </c>
      <c r="G81" s="181" t="s">
        <v>96</v>
      </c>
      <c r="H81" s="181" t="s">
        <v>97</v>
      </c>
      <c r="I81" s="182" t="s">
        <v>98</v>
      </c>
      <c r="J81" s="181" t="s">
        <v>96</v>
      </c>
      <c r="K81" s="181" t="s">
        <v>97</v>
      </c>
      <c r="L81" s="183" t="s">
        <v>98</v>
      </c>
      <c r="M81" s="181" t="s">
        <v>96</v>
      </c>
      <c r="N81" s="181" t="s">
        <v>97</v>
      </c>
      <c r="O81" s="182" t="s">
        <v>98</v>
      </c>
      <c r="P81" s="181" t="s">
        <v>96</v>
      </c>
      <c r="Q81" s="181" t="s">
        <v>97</v>
      </c>
      <c r="R81" s="182" t="s">
        <v>98</v>
      </c>
      <c r="S81" s="181" t="s">
        <v>96</v>
      </c>
      <c r="T81" s="181" t="s">
        <v>97</v>
      </c>
      <c r="U81" s="183" t="s">
        <v>98</v>
      </c>
      <c r="V81" s="181" t="s">
        <v>96</v>
      </c>
      <c r="W81" s="181" t="s">
        <v>97</v>
      </c>
      <c r="X81" s="182" t="s">
        <v>98</v>
      </c>
      <c r="Y81" s="181" t="s">
        <v>96</v>
      </c>
      <c r="Z81" s="181" t="s">
        <v>97</v>
      </c>
      <c r="AA81" s="182" t="s">
        <v>98</v>
      </c>
      <c r="AB81" s="181" t="s">
        <v>96</v>
      </c>
      <c r="AC81" s="181" t="s">
        <v>97</v>
      </c>
      <c r="AD81" s="183" t="s">
        <v>98</v>
      </c>
      <c r="AE81" s="181" t="s">
        <v>96</v>
      </c>
      <c r="AF81" s="181" t="s">
        <v>97</v>
      </c>
      <c r="AG81" s="182" t="s">
        <v>98</v>
      </c>
      <c r="AH81" s="181" t="s">
        <v>96</v>
      </c>
      <c r="AI81" s="181" t="s">
        <v>97</v>
      </c>
      <c r="AJ81" s="182" t="s">
        <v>98</v>
      </c>
      <c r="AK81" s="181" t="s">
        <v>96</v>
      </c>
      <c r="AL81" s="181" t="s">
        <v>97</v>
      </c>
      <c r="AM81" s="183" t="s">
        <v>98</v>
      </c>
      <c r="AN81" s="181" t="s">
        <v>96</v>
      </c>
      <c r="AO81" s="181" t="s">
        <v>97</v>
      </c>
      <c r="AP81" s="182" t="s">
        <v>98</v>
      </c>
      <c r="AQ81" s="181" t="s">
        <v>96</v>
      </c>
      <c r="AR81" s="181" t="s">
        <v>97</v>
      </c>
      <c r="AS81" s="182" t="s">
        <v>98</v>
      </c>
      <c r="AT81" s="181" t="s">
        <v>96</v>
      </c>
      <c r="AU81" s="181" t="s">
        <v>97</v>
      </c>
      <c r="AV81" s="183" t="s">
        <v>98</v>
      </c>
      <c r="AW81" s="181" t="s">
        <v>96</v>
      </c>
      <c r="AX81" s="181" t="s">
        <v>97</v>
      </c>
      <c r="AY81" s="182" t="s">
        <v>98</v>
      </c>
      <c r="AZ81" s="181" t="s">
        <v>96</v>
      </c>
      <c r="BA81" s="181" t="s">
        <v>97</v>
      </c>
      <c r="BB81" s="182" t="s">
        <v>98</v>
      </c>
      <c r="BC81" s="181" t="s">
        <v>96</v>
      </c>
      <c r="BD81" s="181" t="s">
        <v>97</v>
      </c>
      <c r="BE81" s="183" t="s">
        <v>98</v>
      </c>
      <c r="BF81" s="181" t="s">
        <v>96</v>
      </c>
      <c r="BG81" s="181" t="s">
        <v>97</v>
      </c>
      <c r="BH81" s="182" t="s">
        <v>98</v>
      </c>
      <c r="BI81" s="181" t="s">
        <v>96</v>
      </c>
      <c r="BJ81" s="181" t="s">
        <v>97</v>
      </c>
      <c r="BK81" s="182" t="s">
        <v>98</v>
      </c>
      <c r="BL81" s="181" t="s">
        <v>96</v>
      </c>
      <c r="BM81" s="181" t="s">
        <v>97</v>
      </c>
      <c r="BN81" s="183" t="s">
        <v>98</v>
      </c>
      <c r="BO81" s="181" t="s">
        <v>96</v>
      </c>
      <c r="BP81" s="181" t="s">
        <v>97</v>
      </c>
      <c r="BQ81" s="182" t="s">
        <v>98</v>
      </c>
      <c r="BR81" s="181" t="s">
        <v>96</v>
      </c>
      <c r="BS81" s="181" t="s">
        <v>97</v>
      </c>
      <c r="BT81" s="182" t="s">
        <v>98</v>
      </c>
      <c r="BU81" s="181" t="s">
        <v>96</v>
      </c>
      <c r="BV81" s="181" t="s">
        <v>97</v>
      </c>
      <c r="BW81" s="183" t="s">
        <v>98</v>
      </c>
      <c r="BX81" s="181" t="s">
        <v>96</v>
      </c>
      <c r="BY81" s="181" t="s">
        <v>97</v>
      </c>
      <c r="BZ81" s="182" t="s">
        <v>98</v>
      </c>
      <c r="CA81" s="181" t="s">
        <v>96</v>
      </c>
      <c r="CB81" s="181" t="s">
        <v>97</v>
      </c>
      <c r="CC81" s="182" t="s">
        <v>98</v>
      </c>
      <c r="CD81" s="181" t="s">
        <v>96</v>
      </c>
      <c r="CE81" s="181" t="s">
        <v>97</v>
      </c>
      <c r="CF81" s="183" t="s">
        <v>98</v>
      </c>
      <c r="CG81" s="181" t="s">
        <v>96</v>
      </c>
      <c r="CH81" s="181" t="s">
        <v>97</v>
      </c>
      <c r="CI81" s="182" t="s">
        <v>98</v>
      </c>
      <c r="CJ81" s="181" t="s">
        <v>96</v>
      </c>
      <c r="CK81" s="181" t="s">
        <v>97</v>
      </c>
      <c r="CL81" s="182" t="s">
        <v>98</v>
      </c>
      <c r="CM81" s="181" t="s">
        <v>96</v>
      </c>
      <c r="CN81" s="181" t="s">
        <v>97</v>
      </c>
      <c r="CO81" s="183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4" t="s">
        <v>98</v>
      </c>
      <c r="CY81" s="181" t="s">
        <v>96</v>
      </c>
      <c r="CZ81" s="181" t="s">
        <v>97</v>
      </c>
      <c r="DA81" s="182" t="s">
        <v>98</v>
      </c>
      <c r="DB81" s="181" t="s">
        <v>96</v>
      </c>
      <c r="DC81" s="181" t="s">
        <v>97</v>
      </c>
      <c r="DD81" s="182" t="s">
        <v>98</v>
      </c>
      <c r="DE81" s="181" t="s">
        <v>96</v>
      </c>
      <c r="DF81" s="181" t="s">
        <v>97</v>
      </c>
      <c r="DG81" s="183" t="s">
        <v>98</v>
      </c>
      <c r="DH81" s="181" t="s">
        <v>96</v>
      </c>
      <c r="DI81" s="181" t="s">
        <v>97</v>
      </c>
      <c r="DJ81" s="182" t="s">
        <v>98</v>
      </c>
      <c r="DK81" s="181" t="s">
        <v>96</v>
      </c>
      <c r="DL81" s="181" t="s">
        <v>97</v>
      </c>
      <c r="DM81" s="182" t="s">
        <v>98</v>
      </c>
      <c r="DN81" s="181" t="s">
        <v>96</v>
      </c>
      <c r="DO81" s="181" t="s">
        <v>97</v>
      </c>
      <c r="DP81" s="183" t="s">
        <v>98</v>
      </c>
      <c r="DQ81" s="181" t="s">
        <v>96</v>
      </c>
      <c r="DR81" s="181" t="s">
        <v>97</v>
      </c>
      <c r="DS81" s="182" t="s">
        <v>98</v>
      </c>
      <c r="DT81" s="181" t="s">
        <v>96</v>
      </c>
      <c r="DU81" s="181" t="s">
        <v>97</v>
      </c>
      <c r="DV81" s="182" t="s">
        <v>98</v>
      </c>
      <c r="DW81" s="181" t="s">
        <v>96</v>
      </c>
      <c r="DX81" s="181" t="s">
        <v>97</v>
      </c>
      <c r="DY81" s="183" t="s">
        <v>98</v>
      </c>
      <c r="DZ81" s="181" t="s">
        <v>96</v>
      </c>
      <c r="EA81" s="181" t="s">
        <v>97</v>
      </c>
      <c r="EB81" s="182" t="s">
        <v>98</v>
      </c>
      <c r="EC81" s="181" t="s">
        <v>96</v>
      </c>
      <c r="ED81" s="181" t="s">
        <v>97</v>
      </c>
      <c r="EE81" s="182" t="s">
        <v>98</v>
      </c>
      <c r="EF81" s="181" t="s">
        <v>96</v>
      </c>
      <c r="EG81" s="181" t="s">
        <v>97</v>
      </c>
      <c r="EH81" s="183" t="s">
        <v>98</v>
      </c>
      <c r="EI81" s="181" t="s">
        <v>96</v>
      </c>
      <c r="EJ81" s="181" t="s">
        <v>97</v>
      </c>
      <c r="EK81" s="182" t="s">
        <v>98</v>
      </c>
      <c r="EL81" s="181" t="s">
        <v>96</v>
      </c>
      <c r="EM81" s="181" t="s">
        <v>97</v>
      </c>
      <c r="EN81" s="182" t="s">
        <v>98</v>
      </c>
      <c r="EO81" s="181" t="s">
        <v>96</v>
      </c>
      <c r="EP81" s="181" t="s">
        <v>97</v>
      </c>
      <c r="EQ81" s="183" t="s">
        <v>98</v>
      </c>
      <c r="ER81" s="184" t="s">
        <v>96</v>
      </c>
      <c r="ES81" s="184" t="s">
        <v>97</v>
      </c>
      <c r="ET81" s="185" t="s">
        <v>98</v>
      </c>
      <c r="EU81" s="184" t="s">
        <v>96</v>
      </c>
      <c r="EV81" s="184" t="s">
        <v>97</v>
      </c>
      <c r="EW81" s="185" t="s">
        <v>98</v>
      </c>
      <c r="EX81" s="184" t="s">
        <v>96</v>
      </c>
      <c r="EY81" s="184" t="s">
        <v>97</v>
      </c>
      <c r="EZ81" s="186" t="s">
        <v>98</v>
      </c>
    </row>
    <row r="82" spans="1:156" ht="14">
      <c r="A82" s="287">
        <v>1</v>
      </c>
      <c r="B82" s="264"/>
      <c r="C82" s="90" t="s">
        <v>99</v>
      </c>
      <c r="D82" s="330"/>
      <c r="E82" s="330"/>
      <c r="F82" s="331" t="e">
        <f>(D82/E82)*100%</f>
        <v>#DIV/0!</v>
      </c>
      <c r="G82" s="330"/>
      <c r="H82" s="330"/>
      <c r="I82" s="331" t="e">
        <f>(G82/H82)*100%</f>
        <v>#DIV/0!</v>
      </c>
      <c r="J82" s="330"/>
      <c r="K82" s="330"/>
      <c r="L82" s="331" t="e">
        <f>(J82/K82)*100%</f>
        <v>#DIV/0!</v>
      </c>
      <c r="M82" s="332">
        <v>38</v>
      </c>
      <c r="N82" s="330">
        <v>50</v>
      </c>
      <c r="O82" s="331">
        <f>(M82/N82)*100%</f>
        <v>0.76</v>
      </c>
      <c r="P82" s="330">
        <v>38</v>
      </c>
      <c r="Q82" s="330">
        <v>50</v>
      </c>
      <c r="R82" s="331">
        <f>(P82/Q82)*100%</f>
        <v>0.76</v>
      </c>
      <c r="S82" s="330">
        <v>38</v>
      </c>
      <c r="T82" s="330">
        <v>50</v>
      </c>
      <c r="U82" s="337">
        <f>(S82/T82)*100%</f>
        <v>0.76</v>
      </c>
      <c r="V82" s="330"/>
      <c r="W82" s="330"/>
      <c r="X82" s="331" t="e">
        <f>(V82/W82)*100%</f>
        <v>#DIV/0!</v>
      </c>
      <c r="Y82" s="330"/>
      <c r="Z82" s="330"/>
      <c r="AA82" s="331" t="e">
        <f>(Y82/Z82)*100%</f>
        <v>#DIV/0!</v>
      </c>
      <c r="AB82" s="330"/>
      <c r="AC82" s="330"/>
      <c r="AD82" s="331" t="e">
        <f>(AB82/AC82)*100%</f>
        <v>#DIV/0!</v>
      </c>
      <c r="AE82" s="332">
        <v>40</v>
      </c>
      <c r="AF82" s="330">
        <v>50</v>
      </c>
      <c r="AG82" s="331">
        <f>(AE82/AF82)*100%</f>
        <v>0.8</v>
      </c>
      <c r="AH82" s="330">
        <v>40</v>
      </c>
      <c r="AI82" s="330">
        <v>50</v>
      </c>
      <c r="AJ82" s="331">
        <f>(AH82/AI82)*100%</f>
        <v>0.8</v>
      </c>
      <c r="AK82" s="330">
        <v>40</v>
      </c>
      <c r="AL82" s="330">
        <v>50</v>
      </c>
      <c r="AM82" s="331">
        <f>(AK82/AL82)*100%</f>
        <v>0.8</v>
      </c>
      <c r="AN82" s="332"/>
      <c r="AO82" s="330"/>
      <c r="AP82" s="331" t="e">
        <f>(AN82/AO82)*100%</f>
        <v>#DIV/0!</v>
      </c>
      <c r="AQ82" s="330"/>
      <c r="AR82" s="330"/>
      <c r="AS82" s="331" t="e">
        <f>(AQ82/AR82)*100%</f>
        <v>#DIV/0!</v>
      </c>
      <c r="AT82" s="330"/>
      <c r="AU82" s="330"/>
      <c r="AV82" s="331" t="e">
        <f>(AT82/AU82)*100%</f>
        <v>#DIV/0!</v>
      </c>
      <c r="AW82" s="335">
        <f>Juli!BC82</f>
        <v>35</v>
      </c>
      <c r="AX82" s="335">
        <f>Juli!BD82</f>
        <v>50</v>
      </c>
      <c r="AY82" s="331">
        <v>1</v>
      </c>
      <c r="AZ82" s="330">
        <f t="shared" ref="AZ82:BE82" si="953">AW82</f>
        <v>35</v>
      </c>
      <c r="BA82" s="330">
        <f t="shared" si="953"/>
        <v>50</v>
      </c>
      <c r="BB82" s="331">
        <f t="shared" si="953"/>
        <v>1</v>
      </c>
      <c r="BC82" s="330">
        <f t="shared" si="953"/>
        <v>35</v>
      </c>
      <c r="BD82" s="330">
        <f t="shared" si="953"/>
        <v>50</v>
      </c>
      <c r="BE82" s="331">
        <f t="shared" si="953"/>
        <v>1</v>
      </c>
      <c r="BF82" s="332"/>
      <c r="BG82" s="330"/>
      <c r="BH82" s="331" t="e">
        <f>(BF82/BG82)*100%</f>
        <v>#DIV/0!</v>
      </c>
      <c r="BI82" s="330">
        <v>32</v>
      </c>
      <c r="BJ82" s="330">
        <v>50</v>
      </c>
      <c r="BK82" s="331">
        <f>(BI82/BJ82)*100%</f>
        <v>0.64</v>
      </c>
      <c r="BL82" s="330"/>
      <c r="BM82" s="330"/>
      <c r="BN82" s="331" t="e">
        <f>(BL82/BM82)*100%</f>
        <v>#DIV/0!</v>
      </c>
      <c r="BO82" s="332"/>
      <c r="BP82" s="330"/>
      <c r="BQ82" s="331" t="e">
        <f>(BO82/BP82)*100%</f>
        <v>#DIV/0!</v>
      </c>
      <c r="BR82" s="330"/>
      <c r="BS82" s="330"/>
      <c r="BT82" s="331" t="e">
        <f>(BR82/BS82)*100%</f>
        <v>#DIV/0!</v>
      </c>
      <c r="BU82" s="330"/>
      <c r="BV82" s="330"/>
      <c r="BW82" s="331" t="e">
        <f>(BU82/BV82)*100%</f>
        <v>#DIV/0!</v>
      </c>
      <c r="BX82" s="332">
        <v>27</v>
      </c>
      <c r="BY82" s="330">
        <v>38</v>
      </c>
      <c r="BZ82" s="331">
        <f>(BX82/BY82)*100%</f>
        <v>0.71052631578947367</v>
      </c>
      <c r="CA82" s="330">
        <v>27</v>
      </c>
      <c r="CB82" s="330">
        <v>38</v>
      </c>
      <c r="CC82" s="331">
        <f>(CA82/CB82)*100%</f>
        <v>0.71052631578947367</v>
      </c>
      <c r="CD82" s="330">
        <v>27</v>
      </c>
      <c r="CE82" s="330">
        <v>38</v>
      </c>
      <c r="CF82" s="331">
        <f>(CD82/CE82)*100%</f>
        <v>0.71052631578947367</v>
      </c>
      <c r="CG82" s="332">
        <v>40</v>
      </c>
      <c r="CH82" s="330">
        <v>30</v>
      </c>
      <c r="CI82" s="331">
        <f>(CG82/CH82)*100%</f>
        <v>1.3333333333333333</v>
      </c>
      <c r="CJ82" s="330">
        <v>40</v>
      </c>
      <c r="CK82" s="330">
        <v>30</v>
      </c>
      <c r="CL82" s="331">
        <f>(CJ82/CK82)*100%</f>
        <v>1.3333333333333333</v>
      </c>
      <c r="CM82" s="330">
        <v>40</v>
      </c>
      <c r="CN82" s="330">
        <v>30</v>
      </c>
      <c r="CO82" s="331">
        <v>1</v>
      </c>
      <c r="CP82" s="308">
        <f ca="1">IFERROR(__xludf.DUMMYFUNCTION("importrange(""1DjzFX_5hpKQ32gDJ9cZkaQq64j_m636uVPTHxkMKqWg"",""LAP YANKES!CQ81:CY87"")"),46)</f>
        <v>46</v>
      </c>
      <c r="CQ82" s="309">
        <f ca="1">IFERROR(__xludf.DUMMYFUNCTION("""COMPUTED_VALUE"""),50)</f>
        <v>50</v>
      </c>
      <c r="CR82" s="310">
        <f ca="1">IFERROR(__xludf.DUMMYFUNCTION("""COMPUTED_VALUE"""),0.92)</f>
        <v>0.92</v>
      </c>
      <c r="CS82" s="311">
        <f ca="1">IFERROR(__xludf.DUMMYFUNCTION("""COMPUTED_VALUE"""),46)</f>
        <v>46</v>
      </c>
      <c r="CT82" s="311">
        <f ca="1">IFERROR(__xludf.DUMMYFUNCTION("""COMPUTED_VALUE"""),50)</f>
        <v>50</v>
      </c>
      <c r="CU82" s="312">
        <f ca="1">IFERROR(__xludf.DUMMYFUNCTION("""COMPUTED_VALUE"""),0.92)</f>
        <v>0.92</v>
      </c>
      <c r="CV82" s="309">
        <f ca="1">IFERROR(__xludf.DUMMYFUNCTION("""COMPUTED_VALUE"""),46)</f>
        <v>46</v>
      </c>
      <c r="CW82" s="309">
        <f ca="1">IFERROR(__xludf.DUMMYFUNCTION("""COMPUTED_VALUE"""),50)</f>
        <v>50</v>
      </c>
      <c r="CX82" s="310">
        <f ca="1">IFERROR(__xludf.DUMMYFUNCTION("""COMPUTED_VALUE"""),0.92)</f>
        <v>0.92</v>
      </c>
      <c r="CY82" s="332"/>
      <c r="CZ82" s="330"/>
      <c r="DA82" s="331" t="e">
        <f>(CY82/CZ82)*100%</f>
        <v>#DIV/0!</v>
      </c>
      <c r="DB82" s="330"/>
      <c r="DC82" s="330"/>
      <c r="DD82" s="331" t="e">
        <f>(DB82/DC82)*100%</f>
        <v>#DIV/0!</v>
      </c>
      <c r="DE82" s="330"/>
      <c r="DF82" s="330"/>
      <c r="DG82" s="331" t="e">
        <f>(DE82/DF82)*100%</f>
        <v>#DIV/0!</v>
      </c>
      <c r="DH82" s="332"/>
      <c r="DI82" s="330"/>
      <c r="DJ82" s="331" t="e">
        <f>(DH82/DI82)*100%</f>
        <v>#DIV/0!</v>
      </c>
      <c r="DK82" s="330">
        <v>42</v>
      </c>
      <c r="DL82" s="330">
        <v>50</v>
      </c>
      <c r="DM82" s="331">
        <f>(DK82/DL82)*100%</f>
        <v>0.84</v>
      </c>
      <c r="DN82" s="330"/>
      <c r="DO82" s="330"/>
      <c r="DP82" s="331" t="e">
        <f>(DN82/DO82)*100%</f>
        <v>#DIV/0!</v>
      </c>
      <c r="DQ82" s="332">
        <v>40</v>
      </c>
      <c r="DR82" s="330">
        <v>30</v>
      </c>
      <c r="DS82" s="331">
        <f>(DQ82/DR82)*100%</f>
        <v>1.3333333333333333</v>
      </c>
      <c r="DT82" s="330">
        <v>40</v>
      </c>
      <c r="DU82" s="330">
        <v>30</v>
      </c>
      <c r="DV82" s="331">
        <f>(DT82/DU82)*100%</f>
        <v>1.3333333333333333</v>
      </c>
      <c r="DW82" s="330">
        <v>40</v>
      </c>
      <c r="DX82" s="330">
        <v>30</v>
      </c>
      <c r="DY82" s="331">
        <f>(DW82/DX82)*100%</f>
        <v>1.3333333333333333</v>
      </c>
      <c r="DZ82" s="332">
        <v>44</v>
      </c>
      <c r="EA82" s="330">
        <v>30</v>
      </c>
      <c r="EB82" s="331">
        <f>(DZ82/EA82)*100%</f>
        <v>1.4666666666666666</v>
      </c>
      <c r="EC82" s="330">
        <v>44</v>
      </c>
      <c r="ED82" s="330">
        <v>30</v>
      </c>
      <c r="EE82" s="331">
        <f>(EC82/ED82)*100%</f>
        <v>1.4666666666666666</v>
      </c>
      <c r="EF82" s="330">
        <v>44</v>
      </c>
      <c r="EG82" s="330">
        <v>30</v>
      </c>
      <c r="EH82" s="331">
        <f>(EF82/EG82)*100%</f>
        <v>1.4666666666666666</v>
      </c>
      <c r="EI82" s="245">
        <v>40</v>
      </c>
      <c r="EJ82" s="245">
        <v>50</v>
      </c>
      <c r="EK82" s="331">
        <f>(EI82/EJ82)*100%</f>
        <v>0.8</v>
      </c>
      <c r="EL82" s="330">
        <v>40</v>
      </c>
      <c r="EM82" s="330">
        <v>50</v>
      </c>
      <c r="EN82" s="331">
        <f>(EL82/EM82)*100%</f>
        <v>0.8</v>
      </c>
      <c r="EO82" s="330">
        <v>40</v>
      </c>
      <c r="EP82" s="330">
        <v>50</v>
      </c>
      <c r="EQ82" s="331">
        <f>(EO82/EP82)*100%</f>
        <v>0.8</v>
      </c>
      <c r="ER82" s="334"/>
      <c r="ES82" s="333"/>
      <c r="ET82" s="333"/>
      <c r="EU82" s="333"/>
      <c r="EV82" s="333"/>
      <c r="EW82" s="333"/>
      <c r="EX82" s="333"/>
      <c r="EY82" s="333"/>
      <c r="EZ82" s="333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4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7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330"/>
      <c r="E84" s="330"/>
      <c r="F84" s="331" t="e">
        <f>(D84/E84)*100%</f>
        <v>#DIV/0!</v>
      </c>
      <c r="G84" s="330"/>
      <c r="H84" s="330"/>
      <c r="I84" s="331" t="e">
        <f>(G84/H84)*100%</f>
        <v>#DIV/0!</v>
      </c>
      <c r="J84" s="330"/>
      <c r="K84" s="330"/>
      <c r="L84" s="331" t="e">
        <f>(J84/K84)*100%</f>
        <v>#DIV/0!</v>
      </c>
      <c r="M84" s="332">
        <v>2709</v>
      </c>
      <c r="N84" s="330">
        <v>2709</v>
      </c>
      <c r="O84" s="331">
        <f>(M84/N84)*100%</f>
        <v>1</v>
      </c>
      <c r="P84" s="330">
        <v>294</v>
      </c>
      <c r="Q84" s="330">
        <v>294</v>
      </c>
      <c r="R84" s="331">
        <f>(P84/Q84)*100%</f>
        <v>1</v>
      </c>
      <c r="S84" s="330">
        <f t="shared" ref="S84:T84" si="954">M84+P84</f>
        <v>3003</v>
      </c>
      <c r="T84" s="330">
        <f t="shared" si="954"/>
        <v>3003</v>
      </c>
      <c r="U84" s="337">
        <f>(S84/T84)*100%</f>
        <v>1</v>
      </c>
      <c r="V84" s="332"/>
      <c r="W84" s="330"/>
      <c r="X84" s="331" t="e">
        <f>(V84/W84)*100%</f>
        <v>#DIV/0!</v>
      </c>
      <c r="Y84" s="330"/>
      <c r="Z84" s="330"/>
      <c r="AA84" s="331" t="e">
        <f>(Y84/Z84)*100%</f>
        <v>#DIV/0!</v>
      </c>
      <c r="AB84" s="330"/>
      <c r="AC84" s="330"/>
      <c r="AD84" s="331" t="e">
        <f>(AB84/AC84)*100%</f>
        <v>#DIV/0!</v>
      </c>
      <c r="AE84" s="332">
        <v>2364</v>
      </c>
      <c r="AF84" s="330">
        <v>2364</v>
      </c>
      <c r="AG84" s="331">
        <f>(AE84/AF84)*100%</f>
        <v>1</v>
      </c>
      <c r="AH84" s="330">
        <v>446</v>
      </c>
      <c r="AI84" s="330">
        <v>446</v>
      </c>
      <c r="AJ84" s="331">
        <f>(AH84/AI84)*100%</f>
        <v>1</v>
      </c>
      <c r="AK84" s="330">
        <f>AM10</f>
        <v>2891</v>
      </c>
      <c r="AL84" s="330">
        <v>2891</v>
      </c>
      <c r="AM84" s="331">
        <f>(AK84/AL84)*100%</f>
        <v>1</v>
      </c>
      <c r="AN84" s="332"/>
      <c r="AO84" s="330"/>
      <c r="AP84" s="331" t="e">
        <f>(AN84/AO84)*100%</f>
        <v>#DIV/0!</v>
      </c>
      <c r="AQ84" s="330"/>
      <c r="AR84" s="330"/>
      <c r="AS84" s="331" t="e">
        <f>(AQ84/AR84)*100%</f>
        <v>#DIV/0!</v>
      </c>
      <c r="AT84" s="330"/>
      <c r="AU84" s="330"/>
      <c r="AV84" s="331" t="e">
        <f>(AT84/AU84)*100%</f>
        <v>#DIV/0!</v>
      </c>
      <c r="AW84" s="340">
        <f>Juli!BC84</f>
        <v>38.61328125</v>
      </c>
      <c r="AX84" s="335" t="str">
        <f>Juli!BD84</f>
        <v>&lt;120</v>
      </c>
      <c r="AY84" s="331">
        <v>1</v>
      </c>
      <c r="AZ84" s="330">
        <v>43.42</v>
      </c>
      <c r="BA84" s="330" t="str">
        <f>AX84</f>
        <v>&lt;120</v>
      </c>
      <c r="BB84" s="331">
        <v>1</v>
      </c>
      <c r="BC84" s="341">
        <f>SUM(AW84+AZ84)/2</f>
        <v>41.016640625000001</v>
      </c>
      <c r="BD84" s="330" t="str">
        <f>BA84</f>
        <v>&lt;120</v>
      </c>
      <c r="BE84" s="331">
        <v>1</v>
      </c>
      <c r="BF84" s="332"/>
      <c r="BG84" s="330"/>
      <c r="BH84" s="331" t="e">
        <f>(BF84/BG84)*100%</f>
        <v>#DIV/0!</v>
      </c>
      <c r="BI84" s="330">
        <v>168</v>
      </c>
      <c r="BJ84" s="330">
        <v>168</v>
      </c>
      <c r="BK84" s="331">
        <f>(BI84/BJ84)*100%</f>
        <v>1</v>
      </c>
      <c r="BL84" s="330"/>
      <c r="BM84" s="330"/>
      <c r="BN84" s="331" t="e">
        <f>(BL84/BM84)*100%</f>
        <v>#DIV/0!</v>
      </c>
      <c r="BO84" s="332"/>
      <c r="BP84" s="330"/>
      <c r="BQ84" s="331" t="e">
        <f>(BO84/BP84)*100%</f>
        <v>#DIV/0!</v>
      </c>
      <c r="BR84" s="330"/>
      <c r="BS84" s="330"/>
      <c r="BT84" s="331" t="e">
        <f>(BR84/BS84)*100%</f>
        <v>#DIV/0!</v>
      </c>
      <c r="BU84" s="330"/>
      <c r="BV84" s="330"/>
      <c r="BW84" s="331" t="e">
        <f>(BU84/BV84)*100%</f>
        <v>#DIV/0!</v>
      </c>
      <c r="BX84" s="332">
        <v>1113</v>
      </c>
      <c r="BY84" s="330">
        <v>1113</v>
      </c>
      <c r="BZ84" s="331">
        <f>(BX84/BY84)*100%</f>
        <v>1</v>
      </c>
      <c r="CA84" s="330">
        <v>255</v>
      </c>
      <c r="CB84" s="330">
        <v>255</v>
      </c>
      <c r="CC84" s="331">
        <f>(CA84/CB84)*100%</f>
        <v>1</v>
      </c>
      <c r="CD84" s="330">
        <v>1368</v>
      </c>
      <c r="CE84" s="330">
        <v>1368</v>
      </c>
      <c r="CF84" s="331">
        <f>(CD84/CE84)*100%</f>
        <v>1</v>
      </c>
      <c r="CG84" s="332">
        <v>1765</v>
      </c>
      <c r="CH84" s="330">
        <v>1765</v>
      </c>
      <c r="CI84" s="331">
        <f>(CG84/CH84)*100%</f>
        <v>1</v>
      </c>
      <c r="CJ84" s="330">
        <v>246</v>
      </c>
      <c r="CK84" s="330">
        <v>246</v>
      </c>
      <c r="CL84" s="331">
        <f>(CJ84/CK84)*100%</f>
        <v>1</v>
      </c>
      <c r="CM84" s="332">
        <f t="shared" ref="CM84:CN84" si="955">CG84+CJ84</f>
        <v>2011</v>
      </c>
      <c r="CN84" s="332">
        <f t="shared" si="955"/>
        <v>2011</v>
      </c>
      <c r="CO84" s="331">
        <f>(CM84/CN84)*100%</f>
        <v>1</v>
      </c>
      <c r="CP84" s="308">
        <f ca="1">IFERROR(__xludf.DUMMYFUNCTION("""COMPUTED_VALUE"""),4819)</f>
        <v>4819</v>
      </c>
      <c r="CQ84" s="309">
        <f ca="1">IFERROR(__xludf.DUMMYFUNCTION("""COMPUTED_VALUE"""),4819)</f>
        <v>4819</v>
      </c>
      <c r="CR84" s="310">
        <f ca="1">IFERROR(__xludf.DUMMYFUNCTION("""COMPUTED_VALUE"""),1)</f>
        <v>1</v>
      </c>
      <c r="CS84" s="311">
        <f ca="1">IFERROR(__xludf.DUMMYFUNCTION("""COMPUTED_VALUE"""),550)</f>
        <v>550</v>
      </c>
      <c r="CT84" s="311">
        <f ca="1">IFERROR(__xludf.DUMMYFUNCTION("""COMPUTED_VALUE"""),550)</f>
        <v>550</v>
      </c>
      <c r="CU84" s="312">
        <f ca="1">IFERROR(__xludf.DUMMYFUNCTION("""COMPUTED_VALUE"""),1)</f>
        <v>1</v>
      </c>
      <c r="CV84" s="309">
        <f ca="1">IFERROR(__xludf.DUMMYFUNCTION("""COMPUTED_VALUE"""),5369)</f>
        <v>5369</v>
      </c>
      <c r="CW84" s="309">
        <f ca="1">IFERROR(__xludf.DUMMYFUNCTION("""COMPUTED_VALUE"""),5369)</f>
        <v>5369</v>
      </c>
      <c r="CX84" s="310">
        <f ca="1">IFERROR(__xludf.DUMMYFUNCTION("""COMPUTED_VALUE"""),1)</f>
        <v>1</v>
      </c>
      <c r="CY84" s="332"/>
      <c r="CZ84" s="330"/>
      <c r="DA84" s="331" t="e">
        <f>(CY84/CZ84)*100%</f>
        <v>#DIV/0!</v>
      </c>
      <c r="DB84" s="330"/>
      <c r="DC84" s="330"/>
      <c r="DD84" s="331" t="e">
        <f>(DB84/DC84)*100%</f>
        <v>#DIV/0!</v>
      </c>
      <c r="DE84" s="330"/>
      <c r="DF84" s="330"/>
      <c r="DG84" s="331" t="e">
        <f>(DE84/DF84)*100%</f>
        <v>#DIV/0!</v>
      </c>
      <c r="DH84" s="332"/>
      <c r="DI84" s="330"/>
      <c r="DJ84" s="331" t="e">
        <f>(DH84/DI84)*100%</f>
        <v>#DIV/0!</v>
      </c>
      <c r="DK84" s="330">
        <v>769</v>
      </c>
      <c r="DL84" s="330">
        <v>769</v>
      </c>
      <c r="DM84" s="331">
        <f>(DK84/DL84)*100%</f>
        <v>1</v>
      </c>
      <c r="DN84" s="330"/>
      <c r="DO84" s="330"/>
      <c r="DP84" s="331" t="e">
        <f>(DN84/DO84)*100%</f>
        <v>#DIV/0!</v>
      </c>
      <c r="DQ84" s="332">
        <v>236</v>
      </c>
      <c r="DR84" s="330">
        <v>236</v>
      </c>
      <c r="DS84" s="331">
        <f>(DQ84/DR84)*100%</f>
        <v>1</v>
      </c>
      <c r="DT84" s="330">
        <v>31</v>
      </c>
      <c r="DU84" s="330">
        <v>31</v>
      </c>
      <c r="DV84" s="331">
        <f>(DT84/DU84)*100%</f>
        <v>1</v>
      </c>
      <c r="DW84" s="330">
        <f>DT84+DQ84</f>
        <v>267</v>
      </c>
      <c r="DX84" s="330">
        <f>DW84</f>
        <v>267</v>
      </c>
      <c r="DY84" s="331">
        <f>(DW84/DX84)*100%</f>
        <v>1</v>
      </c>
      <c r="DZ84" s="332">
        <v>2888</v>
      </c>
      <c r="EA84" s="330">
        <v>2888</v>
      </c>
      <c r="EB84" s="331">
        <f>(DZ84/EA84)*100%</f>
        <v>1</v>
      </c>
      <c r="EC84" s="330">
        <v>388</v>
      </c>
      <c r="ED84" s="330">
        <v>388</v>
      </c>
      <c r="EE84" s="331">
        <f>(EC84/ED84)*100%</f>
        <v>1</v>
      </c>
      <c r="EF84" s="330">
        <v>3276</v>
      </c>
      <c r="EG84" s="330">
        <v>3276</v>
      </c>
      <c r="EH84" s="331">
        <f>(EF84/EG84)*100%</f>
        <v>1</v>
      </c>
      <c r="EI84" s="245">
        <v>2078</v>
      </c>
      <c r="EJ84" s="245">
        <v>2105</v>
      </c>
      <c r="EK84" s="331">
        <f>(EI84/EJ84)*100%</f>
        <v>0.98717339667458437</v>
      </c>
      <c r="EL84" s="330">
        <v>331</v>
      </c>
      <c r="EM84" s="330">
        <v>331</v>
      </c>
      <c r="EN84" s="331">
        <f>(EL84/EM84)*100%</f>
        <v>1</v>
      </c>
      <c r="EO84" s="330">
        <f t="shared" ref="EO84:EP84" si="956">EI84+EL84</f>
        <v>2409</v>
      </c>
      <c r="EP84" s="330">
        <f t="shared" si="956"/>
        <v>2436</v>
      </c>
      <c r="EQ84" s="331">
        <f>(EO84/EP84)*100%</f>
        <v>0.98891625615763545</v>
      </c>
      <c r="ER84" s="334"/>
      <c r="ES84" s="333"/>
      <c r="ET84" s="333"/>
      <c r="EU84" s="333"/>
      <c r="EV84" s="333"/>
      <c r="EW84" s="333"/>
      <c r="EX84" s="333"/>
      <c r="EY84" s="333"/>
      <c r="EZ84" s="333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7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7"/>
      <c r="CN85" s="247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7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330"/>
      <c r="E86" s="330"/>
      <c r="F86" s="331" t="e">
        <f>(D86/E86)*100%</f>
        <v>#DIV/0!</v>
      </c>
      <c r="G86" s="330"/>
      <c r="H86" s="330"/>
      <c r="I86" s="331" t="e">
        <f>(G86/H86)*100%</f>
        <v>#DIV/0!</v>
      </c>
      <c r="J86" s="330"/>
      <c r="K86" s="330"/>
      <c r="L86" s="331" t="e">
        <f>(J86/K86)*100%</f>
        <v>#DIV/0!</v>
      </c>
      <c r="M86" s="332">
        <v>56</v>
      </c>
      <c r="N86" s="330">
        <v>59</v>
      </c>
      <c r="O86" s="331">
        <f>(M86/N86)*100%</f>
        <v>0.94915254237288138</v>
      </c>
      <c r="P86" s="330">
        <v>2</v>
      </c>
      <c r="Q86" s="330">
        <v>2</v>
      </c>
      <c r="R86" s="331">
        <f>(P86/Q86)*100%</f>
        <v>1</v>
      </c>
      <c r="S86" s="330">
        <f t="shared" ref="S86:T86" si="957">M86+P86</f>
        <v>58</v>
      </c>
      <c r="T86" s="330">
        <f t="shared" si="957"/>
        <v>61</v>
      </c>
      <c r="U86" s="337">
        <f>(S86/T86)*100%</f>
        <v>0.95081967213114749</v>
      </c>
      <c r="V86" s="332"/>
      <c r="W86" s="330"/>
      <c r="X86" s="331" t="e">
        <f>(V86/W86)*100%</f>
        <v>#DIV/0!</v>
      </c>
      <c r="Y86" s="330"/>
      <c r="Z86" s="330"/>
      <c r="AA86" s="331" t="e">
        <f>(Y86/Z86)*100%</f>
        <v>#DIV/0!</v>
      </c>
      <c r="AB86" s="330"/>
      <c r="AC86" s="330"/>
      <c r="AD86" s="331" t="e">
        <f>(AB86/AC86)*100%</f>
        <v>#DIV/0!</v>
      </c>
      <c r="AE86" s="332">
        <v>12</v>
      </c>
      <c r="AF86" s="330">
        <v>12</v>
      </c>
      <c r="AG86" s="331">
        <f>(AE86/AF86)*100%</f>
        <v>1</v>
      </c>
      <c r="AH86" s="330">
        <v>12</v>
      </c>
      <c r="AI86" s="330">
        <v>12</v>
      </c>
      <c r="AJ86" s="331">
        <f>(AH86/AI86)*100%</f>
        <v>1</v>
      </c>
      <c r="AK86" s="330">
        <v>12</v>
      </c>
      <c r="AL86" s="330">
        <v>12</v>
      </c>
      <c r="AM86" s="331">
        <f>(AK86/AL86)*100%</f>
        <v>1</v>
      </c>
      <c r="AN86" s="332"/>
      <c r="AO86" s="330"/>
      <c r="AP86" s="331" t="e">
        <f>(AN86/AO86)*100%</f>
        <v>#DIV/0!</v>
      </c>
      <c r="AQ86" s="330"/>
      <c r="AR86" s="330"/>
      <c r="AS86" s="331" t="e">
        <f>(AQ86/AR86)*100%</f>
        <v>#DIV/0!</v>
      </c>
      <c r="AT86" s="330"/>
      <c r="AU86" s="330"/>
      <c r="AV86" s="331" t="e">
        <f>(AT86/AU86)*100%</f>
        <v>#DIV/0!</v>
      </c>
      <c r="AW86" s="335">
        <f>Juli!BC86</f>
        <v>8</v>
      </c>
      <c r="AX86" s="335">
        <f>Juli!BD86</f>
        <v>8</v>
      </c>
      <c r="AY86" s="331">
        <f>(AW86/AX86)*100%</f>
        <v>1</v>
      </c>
      <c r="AZ86" s="330">
        <f t="shared" ref="AZ86:BE86" si="958">AW86</f>
        <v>8</v>
      </c>
      <c r="BA86" s="330">
        <f t="shared" si="958"/>
        <v>8</v>
      </c>
      <c r="BB86" s="331">
        <f t="shared" si="958"/>
        <v>1</v>
      </c>
      <c r="BC86" s="330">
        <f t="shared" si="958"/>
        <v>8</v>
      </c>
      <c r="BD86" s="330">
        <f t="shared" si="958"/>
        <v>8</v>
      </c>
      <c r="BE86" s="331">
        <f t="shared" si="958"/>
        <v>1</v>
      </c>
      <c r="BF86" s="332"/>
      <c r="BG86" s="330"/>
      <c r="BH86" s="331" t="e">
        <f>(BF86/BG86)*100%</f>
        <v>#DIV/0!</v>
      </c>
      <c r="BI86" s="330">
        <v>5</v>
      </c>
      <c r="BJ86" s="330">
        <v>5</v>
      </c>
      <c r="BK86" s="331">
        <f>(BI86/BJ86)*100%</f>
        <v>1</v>
      </c>
      <c r="BL86" s="330"/>
      <c r="BM86" s="330"/>
      <c r="BN86" s="331" t="e">
        <f>(BL86/BM86)*100%</f>
        <v>#DIV/0!</v>
      </c>
      <c r="BO86" s="332"/>
      <c r="BP86" s="330"/>
      <c r="BQ86" s="331" t="e">
        <f>(BO86/BP86)*100%</f>
        <v>#DIV/0!</v>
      </c>
      <c r="BR86" s="330"/>
      <c r="BS86" s="330"/>
      <c r="BT86" s="331" t="e">
        <f>(BR86/BS86)*100%</f>
        <v>#DIV/0!</v>
      </c>
      <c r="BU86" s="330"/>
      <c r="BV86" s="330"/>
      <c r="BW86" s="331" t="e">
        <f>(BU86/BV86)*100%</f>
        <v>#DIV/0!</v>
      </c>
      <c r="BX86" s="332">
        <v>17.399999999999999</v>
      </c>
      <c r="BY86" s="330">
        <v>28</v>
      </c>
      <c r="BZ86" s="331">
        <f>(BX86/BY86)*100%</f>
        <v>0.62142857142857133</v>
      </c>
      <c r="CA86" s="330">
        <v>3</v>
      </c>
      <c r="CB86" s="330">
        <v>4</v>
      </c>
      <c r="CC86" s="331">
        <f>(CA86/CB86)*100%</f>
        <v>0.75</v>
      </c>
      <c r="CD86" s="330">
        <v>20.399999999999999</v>
      </c>
      <c r="CE86" s="330">
        <v>32</v>
      </c>
      <c r="CF86" s="331">
        <f>(CD86/CE86)*100%</f>
        <v>0.63749999999999996</v>
      </c>
      <c r="CG86" s="332">
        <v>11</v>
      </c>
      <c r="CH86" s="330">
        <v>11</v>
      </c>
      <c r="CI86" s="331">
        <f>(CG86/CH86)*100%</f>
        <v>1</v>
      </c>
      <c r="CJ86" s="330">
        <v>11</v>
      </c>
      <c r="CK86" s="330">
        <v>11</v>
      </c>
      <c r="CL86" s="331">
        <f>(CJ86/CK86)*100%</f>
        <v>1</v>
      </c>
      <c r="CM86" s="330">
        <v>11</v>
      </c>
      <c r="CN86" s="330">
        <v>11</v>
      </c>
      <c r="CO86" s="331">
        <f>(CM86/CN86)*100%</f>
        <v>1</v>
      </c>
      <c r="CP86" s="308">
        <f ca="1">IFERROR(__xludf.DUMMYFUNCTION("""COMPUTED_VALUE"""),4819)</f>
        <v>4819</v>
      </c>
      <c r="CQ86" s="309">
        <f ca="1">IFERROR(__xludf.DUMMYFUNCTION("""COMPUTED_VALUE"""),4819)</f>
        <v>4819</v>
      </c>
      <c r="CR86" s="310">
        <f ca="1">IFERROR(__xludf.DUMMYFUNCTION("""COMPUTED_VALUE"""),1)</f>
        <v>1</v>
      </c>
      <c r="CS86" s="311">
        <f ca="1">IFERROR(__xludf.DUMMYFUNCTION("""COMPUTED_VALUE"""),550)</f>
        <v>550</v>
      </c>
      <c r="CT86" s="311">
        <f ca="1">IFERROR(__xludf.DUMMYFUNCTION("""COMPUTED_VALUE"""),550)</f>
        <v>550</v>
      </c>
      <c r="CU86" s="312">
        <f ca="1">IFERROR(__xludf.DUMMYFUNCTION("""COMPUTED_VALUE"""),1)</f>
        <v>1</v>
      </c>
      <c r="CV86" s="309">
        <f ca="1">IFERROR(__xludf.DUMMYFUNCTION("""COMPUTED_VALUE"""),5369)</f>
        <v>5369</v>
      </c>
      <c r="CW86" s="309">
        <f ca="1">IFERROR(__xludf.DUMMYFUNCTION("""COMPUTED_VALUE"""),5369)</f>
        <v>5369</v>
      </c>
      <c r="CX86" s="310">
        <f ca="1">IFERROR(__xludf.DUMMYFUNCTION("""COMPUTED_VALUE"""),1)</f>
        <v>1</v>
      </c>
      <c r="CY86" s="332"/>
      <c r="CZ86" s="330"/>
      <c r="DA86" s="331" t="e">
        <f>(CY86/CZ86)*100%</f>
        <v>#DIV/0!</v>
      </c>
      <c r="DB86" s="330"/>
      <c r="DC86" s="330"/>
      <c r="DD86" s="331" t="e">
        <f>(DB86/DC86)*100%</f>
        <v>#DIV/0!</v>
      </c>
      <c r="DE86" s="330"/>
      <c r="DF86" s="330"/>
      <c r="DG86" s="331" t="e">
        <f>(DE86/DF86)*100%</f>
        <v>#DIV/0!</v>
      </c>
      <c r="DH86" s="332"/>
      <c r="DI86" s="330"/>
      <c r="DJ86" s="331" t="e">
        <f>(DH86/DI86)*100%</f>
        <v>#DIV/0!</v>
      </c>
      <c r="DK86" s="330">
        <v>11</v>
      </c>
      <c r="DL86" s="330">
        <v>11</v>
      </c>
      <c r="DM86" s="331">
        <f>(DK86/DL86)*100%</f>
        <v>1</v>
      </c>
      <c r="DN86" s="330"/>
      <c r="DO86" s="330"/>
      <c r="DP86" s="331" t="e">
        <f>(DN86/DO86)*100%</f>
        <v>#DIV/0!</v>
      </c>
      <c r="DQ86" s="332">
        <v>4</v>
      </c>
      <c r="DR86" s="330">
        <v>4</v>
      </c>
      <c r="DS86" s="331">
        <f>(DQ86/DR86)*100%</f>
        <v>1</v>
      </c>
      <c r="DT86" s="330">
        <v>4</v>
      </c>
      <c r="DU86" s="330">
        <v>4</v>
      </c>
      <c r="DV86" s="331">
        <f>(DT86/DU86)*100%</f>
        <v>1</v>
      </c>
      <c r="DW86" s="330">
        <v>4</v>
      </c>
      <c r="DX86" s="330">
        <v>4</v>
      </c>
      <c r="DY86" s="331">
        <f>(DW86/DX86)*100%</f>
        <v>1</v>
      </c>
      <c r="DZ86" s="332">
        <v>11</v>
      </c>
      <c r="EA86" s="330">
        <v>11</v>
      </c>
      <c r="EB86" s="331">
        <f>(DZ86/EA86)*100%</f>
        <v>1</v>
      </c>
      <c r="EC86" s="330">
        <v>11</v>
      </c>
      <c r="ED86" s="330">
        <v>11</v>
      </c>
      <c r="EE86" s="331">
        <f>(EC86/ED86)*100%</f>
        <v>1</v>
      </c>
      <c r="EF86" s="330">
        <v>11</v>
      </c>
      <c r="EG86" s="330">
        <v>11</v>
      </c>
      <c r="EH86" s="331">
        <f>(EF86/EG86)*100%</f>
        <v>1</v>
      </c>
      <c r="EI86" s="245">
        <v>36</v>
      </c>
      <c r="EJ86" s="245">
        <v>42</v>
      </c>
      <c r="EK86" s="331">
        <f>(EI86/EJ86)*100%</f>
        <v>0.8571428571428571</v>
      </c>
      <c r="EL86" s="330">
        <v>9</v>
      </c>
      <c r="EM86" s="330">
        <v>9</v>
      </c>
      <c r="EN86" s="331">
        <f>(EL86/EM86)*100%</f>
        <v>1</v>
      </c>
      <c r="EO86" s="330">
        <f t="shared" ref="EO86:EP86" si="959">EI86+EL86</f>
        <v>45</v>
      </c>
      <c r="EP86" s="330">
        <f t="shared" si="959"/>
        <v>51</v>
      </c>
      <c r="EQ86" s="331">
        <f>(EO86/EP86)*100%</f>
        <v>0.88235294117647056</v>
      </c>
      <c r="ER86" s="334"/>
      <c r="ES86" s="333"/>
      <c r="ET86" s="333"/>
      <c r="EU86" s="333"/>
      <c r="EV86" s="333"/>
      <c r="EW86" s="333"/>
      <c r="EX86" s="333"/>
      <c r="EY86" s="333"/>
      <c r="EZ86" s="333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7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7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332"/>
      <c r="E88" s="332"/>
      <c r="F88" s="331" t="e">
        <f>(D88/E88)*100%</f>
        <v>#DIV/0!</v>
      </c>
      <c r="G88" s="332"/>
      <c r="H88" s="332"/>
      <c r="I88" s="331" t="e">
        <f>(G88/H88)*100%</f>
        <v>#DIV/0!</v>
      </c>
      <c r="J88" s="332"/>
      <c r="K88" s="332"/>
      <c r="L88" s="331" t="e">
        <f>(J88/K88)*100%</f>
        <v>#DIV/0!</v>
      </c>
      <c r="M88" s="332">
        <v>458</v>
      </c>
      <c r="N88" s="332">
        <v>458</v>
      </c>
      <c r="O88" s="331">
        <f>(M88/N88)*100%</f>
        <v>1</v>
      </c>
      <c r="P88" s="332">
        <v>80</v>
      </c>
      <c r="Q88" s="332">
        <v>80</v>
      </c>
      <c r="R88" s="331">
        <f>(P88/Q88)*100%</f>
        <v>1</v>
      </c>
      <c r="S88" s="332">
        <f t="shared" ref="S88:T88" si="960">M88+P88</f>
        <v>538</v>
      </c>
      <c r="T88" s="332">
        <f t="shared" si="960"/>
        <v>538</v>
      </c>
      <c r="U88" s="337">
        <f>(S88/T88)*100%</f>
        <v>1</v>
      </c>
      <c r="V88" s="332"/>
      <c r="W88" s="332"/>
      <c r="X88" s="331" t="e">
        <f>(V88/W88)*100%</f>
        <v>#DIV/0!</v>
      </c>
      <c r="Y88" s="332"/>
      <c r="Z88" s="332"/>
      <c r="AA88" s="331" t="e">
        <f>(Y88/Z88)*100%</f>
        <v>#DIV/0!</v>
      </c>
      <c r="AB88" s="332"/>
      <c r="AC88" s="332"/>
      <c r="AD88" s="331" t="e">
        <f>(AB88/AC88)*100%</f>
        <v>#DIV/0!</v>
      </c>
      <c r="AE88" s="332">
        <v>439</v>
      </c>
      <c r="AF88" s="332">
        <v>1182</v>
      </c>
      <c r="AG88" s="331">
        <f>(AE88/AF88)*100%</f>
        <v>0.37140439932318103</v>
      </c>
      <c r="AH88" s="332">
        <v>68</v>
      </c>
      <c r="AI88" s="332">
        <v>1182</v>
      </c>
      <c r="AJ88" s="331">
        <f>(AH88/AI88)*100%</f>
        <v>5.7529610829103212E-2</v>
      </c>
      <c r="AK88" s="332">
        <v>507</v>
      </c>
      <c r="AL88" s="332">
        <v>1182</v>
      </c>
      <c r="AM88" s="331">
        <f>(AK88/AL88)*100%</f>
        <v>0.42893401015228427</v>
      </c>
      <c r="AN88" s="332"/>
      <c r="AO88" s="332"/>
      <c r="AP88" s="331" t="e">
        <f>(AN88/AO88)*100%</f>
        <v>#DIV/0!</v>
      </c>
      <c r="AQ88" s="332"/>
      <c r="AR88" s="332"/>
      <c r="AS88" s="331" t="e">
        <f>(AQ88/AR88)*100%</f>
        <v>#DIV/0!</v>
      </c>
      <c r="AT88" s="332"/>
      <c r="AU88" s="332"/>
      <c r="AV88" s="331" t="e">
        <f>(AT88/AU88)*100%</f>
        <v>#DIV/0!</v>
      </c>
      <c r="AW88" s="338">
        <f>Juli!BC88</f>
        <v>424</v>
      </c>
      <c r="AX88" s="335">
        <f>Juli!BD88</f>
        <v>490</v>
      </c>
      <c r="AY88" s="331">
        <f>(AW88/AX88)*100%</f>
        <v>0.86530612244897964</v>
      </c>
      <c r="AZ88" s="246">
        <f>BA17</f>
        <v>84</v>
      </c>
      <c r="BA88" s="332">
        <v>70</v>
      </c>
      <c r="BB88" s="331">
        <f>(AZ88/BA88)*100%</f>
        <v>1.2</v>
      </c>
      <c r="BC88" s="339">
        <f t="shared" ref="BC88:BD88" si="961">SUM(AW88+AZ88)</f>
        <v>508</v>
      </c>
      <c r="BD88" s="326">
        <f t="shared" si="961"/>
        <v>560</v>
      </c>
      <c r="BE88" s="331">
        <f>(BC88/BD88)*100%</f>
        <v>0.90714285714285714</v>
      </c>
      <c r="BF88" s="332"/>
      <c r="BG88" s="332"/>
      <c r="BH88" s="331" t="e">
        <f>(BF88/BG88)*100%</f>
        <v>#DIV/0!</v>
      </c>
      <c r="BI88" s="332">
        <v>30</v>
      </c>
      <c r="BJ88" s="332">
        <v>30</v>
      </c>
      <c r="BK88" s="331">
        <f>(BI88/BJ88)*100%</f>
        <v>1</v>
      </c>
      <c r="BL88" s="332"/>
      <c r="BM88" s="332"/>
      <c r="BN88" s="331" t="e">
        <f>(BL88/BM88)*100%</f>
        <v>#DIV/0!</v>
      </c>
      <c r="BO88" s="332"/>
      <c r="BP88" s="332"/>
      <c r="BQ88" s="331" t="e">
        <f>(BO88/BP88)*100%</f>
        <v>#DIV/0!</v>
      </c>
      <c r="BR88" s="332"/>
      <c r="BS88" s="332"/>
      <c r="BT88" s="331" t="e">
        <f>(BR88/BS88)*100%</f>
        <v>#DIV/0!</v>
      </c>
      <c r="BU88" s="332"/>
      <c r="BV88" s="332"/>
      <c r="BW88" s="331" t="e">
        <f>(BU88/BV88)*100%</f>
        <v>#DIV/0!</v>
      </c>
      <c r="BX88" s="332">
        <v>188.8</v>
      </c>
      <c r="BY88" s="332">
        <v>198</v>
      </c>
      <c r="BZ88" s="331">
        <f>(BX88/BY88)*100%</f>
        <v>0.95353535353535357</v>
      </c>
      <c r="CA88" s="332">
        <v>35</v>
      </c>
      <c r="CB88" s="332">
        <v>37</v>
      </c>
      <c r="CC88" s="331">
        <f>(CA88/CB88)*100%</f>
        <v>0.94594594594594594</v>
      </c>
      <c r="CD88" s="332">
        <v>223.8</v>
      </c>
      <c r="CE88" s="332">
        <v>235</v>
      </c>
      <c r="CF88" s="331">
        <f>(CD88/CE88)*100%</f>
        <v>0.95234042553191489</v>
      </c>
      <c r="CG88" s="332">
        <v>300</v>
      </c>
      <c r="CH88" s="332">
        <v>272</v>
      </c>
      <c r="CI88" s="331">
        <f>(CG88/CH88)*100%</f>
        <v>1.1029411764705883</v>
      </c>
      <c r="CJ88" s="332">
        <v>35</v>
      </c>
      <c r="CK88" s="332">
        <v>41</v>
      </c>
      <c r="CL88" s="331">
        <f>(CJ88/CK88)*100%</f>
        <v>0.85365853658536583</v>
      </c>
      <c r="CM88" s="332">
        <f t="shared" ref="CM88:CN88" si="962">CG88+CJ88</f>
        <v>335</v>
      </c>
      <c r="CN88" s="332">
        <f t="shared" si="962"/>
        <v>313</v>
      </c>
      <c r="CO88" s="331">
        <f>(CM88/CN88)*100%</f>
        <v>1.0702875399361023</v>
      </c>
      <c r="CP88" s="308">
        <f ca="1">IFERROR(__xludf.DUMMYFUNCTION("""COMPUTED_VALUE"""),665)</f>
        <v>665</v>
      </c>
      <c r="CQ88" s="308">
        <f ca="1">IFERROR(__xludf.DUMMYFUNCTION("""COMPUTED_VALUE"""),540)</f>
        <v>540</v>
      </c>
      <c r="CR88" s="310">
        <f ca="1">IFERROR(__xludf.DUMMYFUNCTION("""COMPUTED_VALUE"""),1.23148148148148)</f>
        <v>1.2314814814814801</v>
      </c>
      <c r="CS88" s="314">
        <f ca="1">IFERROR(__xludf.DUMMYFUNCTION("""COMPUTED_VALUE"""),128)</f>
        <v>128</v>
      </c>
      <c r="CT88" s="314">
        <f ca="1">IFERROR(__xludf.DUMMYFUNCTION("""COMPUTED_VALUE"""),91)</f>
        <v>91</v>
      </c>
      <c r="CU88" s="312">
        <f ca="1">IFERROR(__xludf.DUMMYFUNCTION("""COMPUTED_VALUE"""),1.4065934065934)</f>
        <v>1.4065934065934</v>
      </c>
      <c r="CV88" s="308">
        <f ca="1">IFERROR(__xludf.DUMMYFUNCTION("""COMPUTED_VALUE"""),793)</f>
        <v>793</v>
      </c>
      <c r="CW88" s="308">
        <f ca="1">IFERROR(__xludf.DUMMYFUNCTION("""COMPUTED_VALUE"""),631)</f>
        <v>631</v>
      </c>
      <c r="CX88" s="310">
        <f ca="1">IFERROR(__xludf.DUMMYFUNCTION("""COMPUTED_VALUE"""),1.256735340729)</f>
        <v>1.2567353407290001</v>
      </c>
      <c r="CY88" s="332"/>
      <c r="CZ88" s="332"/>
      <c r="DA88" s="331" t="e">
        <f>(CY88/CZ88)*100%</f>
        <v>#DIV/0!</v>
      </c>
      <c r="DB88" s="332"/>
      <c r="DC88" s="332"/>
      <c r="DD88" s="331" t="e">
        <f>(DB88/DC88)*100%</f>
        <v>#DIV/0!</v>
      </c>
      <c r="DE88" s="332"/>
      <c r="DF88" s="332"/>
      <c r="DG88" s="331" t="e">
        <f>(DE88/DF88)*100%</f>
        <v>#DIV/0!</v>
      </c>
      <c r="DH88" s="332"/>
      <c r="DI88" s="332"/>
      <c r="DJ88" s="331" t="e">
        <f>(DH88/DI88)*100%</f>
        <v>#DIV/0!</v>
      </c>
      <c r="DK88" s="332">
        <v>95</v>
      </c>
      <c r="DL88" s="332">
        <v>854</v>
      </c>
      <c r="DM88" s="331">
        <f>(DK88/DL88)*100%</f>
        <v>0.11124121779859485</v>
      </c>
      <c r="DN88" s="332"/>
      <c r="DO88" s="332"/>
      <c r="DP88" s="331" t="e">
        <f>(DN88/DO88)*100%</f>
        <v>#DIV/0!</v>
      </c>
      <c r="DQ88" s="332">
        <v>431</v>
      </c>
      <c r="DR88" s="332">
        <v>431</v>
      </c>
      <c r="DS88" s="331">
        <f>(DQ88/DR88)*100%</f>
        <v>1</v>
      </c>
      <c r="DT88" s="332">
        <v>61</v>
      </c>
      <c r="DU88" s="332">
        <v>61</v>
      </c>
      <c r="DV88" s="331">
        <f>(DT88/DU88)*100%</f>
        <v>1</v>
      </c>
      <c r="DW88" s="332">
        <f>DT88+DQ88</f>
        <v>492</v>
      </c>
      <c r="DX88" s="332">
        <f>DW88</f>
        <v>492</v>
      </c>
      <c r="DY88" s="331">
        <f>(DW88/DX88)*100%</f>
        <v>1</v>
      </c>
      <c r="DZ88" s="332">
        <v>445</v>
      </c>
      <c r="EA88" s="332">
        <v>445</v>
      </c>
      <c r="EB88" s="331">
        <f>(DZ88/EA88)*100%</f>
        <v>1</v>
      </c>
      <c r="EC88" s="332">
        <v>62</v>
      </c>
      <c r="ED88" s="332">
        <v>62</v>
      </c>
      <c r="EE88" s="331">
        <f>(EC88/ED88)*100%</f>
        <v>1</v>
      </c>
      <c r="EF88" s="332">
        <v>507</v>
      </c>
      <c r="EG88" s="332">
        <v>507</v>
      </c>
      <c r="EH88" s="331">
        <f>(EF88/EG88)*100%</f>
        <v>1</v>
      </c>
      <c r="EI88" s="246">
        <v>38</v>
      </c>
      <c r="EJ88" s="246">
        <v>46</v>
      </c>
      <c r="EK88" s="331">
        <f>(EI88/EJ88)*100%</f>
        <v>0.82608695652173914</v>
      </c>
      <c r="EL88" s="332">
        <v>37</v>
      </c>
      <c r="EM88" s="332">
        <v>37</v>
      </c>
      <c r="EN88" s="331">
        <f>(EL88/EM88)*100%</f>
        <v>1</v>
      </c>
      <c r="EO88" s="330">
        <v>318</v>
      </c>
      <c r="EP88" s="330">
        <v>367</v>
      </c>
      <c r="EQ88" s="331">
        <f>(EO88/EP88)*100%</f>
        <v>0.86648501362397823</v>
      </c>
      <c r="ER88" s="334"/>
      <c r="ES88" s="333"/>
      <c r="ET88" s="333"/>
      <c r="EU88" s="333"/>
      <c r="EV88" s="333"/>
      <c r="EW88" s="333"/>
      <c r="EX88" s="333"/>
      <c r="EY88" s="333"/>
      <c r="EZ88" s="333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83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7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7"/>
      <c r="CN89" s="247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7"/>
      <c r="EJ89" s="247"/>
      <c r="EK89" s="244"/>
      <c r="EL89" s="247"/>
      <c r="EM89" s="247"/>
      <c r="EN89" s="244"/>
      <c r="EO89" s="244"/>
      <c r="EP89" s="244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4.5">
      <c r="C92" s="83"/>
      <c r="AJ92" s="187"/>
      <c r="AK92" s="188"/>
      <c r="AL92" s="188"/>
      <c r="AM92" s="188"/>
      <c r="AN92" s="189"/>
      <c r="AO92" s="188"/>
      <c r="AP92" s="188"/>
      <c r="AQ92" s="188"/>
      <c r="AR92" s="188"/>
      <c r="AS92" s="188"/>
      <c r="AT92" s="188"/>
      <c r="AU92" s="188"/>
    </row>
    <row r="93" spans="1:156" ht="14.5">
      <c r="C93" s="83"/>
      <c r="AJ93" s="187"/>
      <c r="AK93" s="188"/>
      <c r="AL93" s="188"/>
      <c r="AM93" s="188"/>
      <c r="AN93" s="189"/>
      <c r="AO93" s="188"/>
      <c r="AP93" s="188"/>
      <c r="AQ93" s="188"/>
      <c r="AR93" s="188"/>
      <c r="AS93" s="188"/>
      <c r="AT93" s="188"/>
      <c r="AU93" s="188"/>
    </row>
    <row r="94" spans="1:156" ht="14.5">
      <c r="C94" s="83"/>
      <c r="AJ94" s="187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</row>
    <row r="95" spans="1:156" ht="14.5">
      <c r="C95" s="83"/>
      <c r="AJ95" s="187"/>
      <c r="AK95" s="190"/>
      <c r="AL95" s="190"/>
      <c r="AM95" s="191"/>
      <c r="AN95" s="190"/>
      <c r="AO95" s="191"/>
      <c r="AP95" s="191"/>
      <c r="AQ95" s="191"/>
      <c r="AR95" s="188"/>
      <c r="AS95" s="188"/>
      <c r="AT95" s="188"/>
      <c r="AU95" s="190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29">
    <mergeCell ref="DH82:DH83"/>
    <mergeCell ref="DI82:DI83"/>
    <mergeCell ref="DJ82:DJ83"/>
    <mergeCell ref="DK82:DK83"/>
    <mergeCell ref="DL82:DL83"/>
    <mergeCell ref="DM82:DM83"/>
    <mergeCell ref="CQ86:CQ87"/>
    <mergeCell ref="CR86:CR87"/>
    <mergeCell ref="CS86:CS87"/>
    <mergeCell ref="CT86:CT87"/>
    <mergeCell ref="CU86:CU87"/>
    <mergeCell ref="CV86:CV87"/>
    <mergeCell ref="CW86:CW87"/>
    <mergeCell ref="CX86:CX87"/>
    <mergeCell ref="CY86:CY87"/>
    <mergeCell ref="CZ86:CZ87"/>
    <mergeCell ref="DA86:DA87"/>
    <mergeCell ref="DB86:DB87"/>
    <mergeCell ref="DC86:DC87"/>
    <mergeCell ref="DD86:DD87"/>
    <mergeCell ref="DE86:DE87"/>
    <mergeCell ref="DF86:DF87"/>
    <mergeCell ref="DG86:DG87"/>
    <mergeCell ref="DH86:DH87"/>
    <mergeCell ref="EZ86:EZ87"/>
    <mergeCell ref="EN86:EN87"/>
    <mergeCell ref="EO86:EO87"/>
    <mergeCell ref="EP86:EP87"/>
    <mergeCell ref="EQ86:EQ87"/>
    <mergeCell ref="ER86:ER87"/>
    <mergeCell ref="ES86:ES87"/>
    <mergeCell ref="ET86:ET87"/>
    <mergeCell ref="DN82:DN83"/>
    <mergeCell ref="DO82:DO83"/>
    <mergeCell ref="DN86:DN87"/>
    <mergeCell ref="DO86:DO87"/>
    <mergeCell ref="DP86:DP87"/>
    <mergeCell ref="DQ86:DQ87"/>
    <mergeCell ref="DR86:DR87"/>
    <mergeCell ref="DS86:DS87"/>
    <mergeCell ref="DT86:DT87"/>
    <mergeCell ref="DU86:DU87"/>
    <mergeCell ref="DV86:DV87"/>
    <mergeCell ref="DW86:DW87"/>
    <mergeCell ref="DX86:DX87"/>
    <mergeCell ref="DY86:DY87"/>
    <mergeCell ref="EJ86:EJ87"/>
    <mergeCell ref="EK86:EK87"/>
    <mergeCell ref="EL86:EL87"/>
    <mergeCell ref="EM86:EM87"/>
    <mergeCell ref="EU86:EU87"/>
    <mergeCell ref="EV86:EV87"/>
    <mergeCell ref="EW86:EW87"/>
    <mergeCell ref="EX86:EX87"/>
    <mergeCell ref="EY86:EY87"/>
    <mergeCell ref="EA86:EA87"/>
    <mergeCell ref="EB86:EB87"/>
    <mergeCell ref="EC86:EC87"/>
    <mergeCell ref="ED86:ED87"/>
    <mergeCell ref="EE86:EE87"/>
    <mergeCell ref="EF86:EF87"/>
    <mergeCell ref="EG86:EG87"/>
    <mergeCell ref="EH86:EH87"/>
    <mergeCell ref="EI86:EI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DZ86:DZ87"/>
    <mergeCell ref="DI86:DI87"/>
    <mergeCell ref="DJ86:DJ87"/>
    <mergeCell ref="DK86:DK87"/>
    <mergeCell ref="DL86:DL87"/>
    <mergeCell ref="DM86:DM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A86:B87"/>
    <mergeCell ref="C86:C87"/>
    <mergeCell ref="D86:D87"/>
    <mergeCell ref="E86:E87"/>
    <mergeCell ref="F86:F87"/>
    <mergeCell ref="G86:G87"/>
    <mergeCell ref="H86:H87"/>
    <mergeCell ref="I86:I87"/>
    <mergeCell ref="J86:J87"/>
    <mergeCell ref="P84:P85"/>
    <mergeCell ref="Q84:Q85"/>
    <mergeCell ref="I84:I85"/>
    <mergeCell ref="J84:J85"/>
    <mergeCell ref="K84:K85"/>
    <mergeCell ref="L84:L85"/>
    <mergeCell ref="M84:M85"/>
    <mergeCell ref="N84:N85"/>
    <mergeCell ref="O84:O85"/>
    <mergeCell ref="AW84:AW85"/>
    <mergeCell ref="AX84:AX85"/>
    <mergeCell ref="AY84:AY85"/>
    <mergeCell ref="BI84:BI85"/>
    <mergeCell ref="BJ84:BJ85"/>
    <mergeCell ref="BB84:BB85"/>
    <mergeCell ref="BC84:BC85"/>
    <mergeCell ref="BD84:BD85"/>
    <mergeCell ref="BE84:BE85"/>
    <mergeCell ref="BF84:BF85"/>
    <mergeCell ref="BG84:BG85"/>
    <mergeCell ref="BH84:BH85"/>
    <mergeCell ref="R84:R85"/>
    <mergeCell ref="S84:S85"/>
    <mergeCell ref="T84:T85"/>
    <mergeCell ref="U84:U85"/>
    <mergeCell ref="V84:V85"/>
    <mergeCell ref="W84:W85"/>
    <mergeCell ref="X84:X85"/>
    <mergeCell ref="AH84:AH85"/>
    <mergeCell ref="AI84:AI85"/>
    <mergeCell ref="AA84:AA85"/>
    <mergeCell ref="AB84:AB85"/>
    <mergeCell ref="AC84:AC85"/>
    <mergeCell ref="AD84:AD85"/>
    <mergeCell ref="AE84:AE85"/>
    <mergeCell ref="AF84:AF85"/>
    <mergeCell ref="AG84:AG85"/>
    <mergeCell ref="CO88:CO89"/>
    <mergeCell ref="CP88:CP89"/>
    <mergeCell ref="CQ88:CQ89"/>
    <mergeCell ref="CR88:CR89"/>
    <mergeCell ref="CS88:CS89"/>
    <mergeCell ref="CT88:CT89"/>
    <mergeCell ref="CU88:CU89"/>
    <mergeCell ref="Y84:Y85"/>
    <mergeCell ref="Z84:Z85"/>
    <mergeCell ref="AQ84:AQ85"/>
    <mergeCell ref="AR84:AR85"/>
    <mergeCell ref="AJ84:AJ85"/>
    <mergeCell ref="AK84:AK85"/>
    <mergeCell ref="AL84:AL85"/>
    <mergeCell ref="AM84:AM85"/>
    <mergeCell ref="AN84:AN85"/>
    <mergeCell ref="AO84:AO85"/>
    <mergeCell ref="AP84:AP85"/>
    <mergeCell ref="AZ84:AZ85"/>
    <mergeCell ref="BA84:BA85"/>
    <mergeCell ref="AS84:AS85"/>
    <mergeCell ref="AT84:AT85"/>
    <mergeCell ref="AU84:AU85"/>
    <mergeCell ref="AV84:AV85"/>
    <mergeCell ref="CF88:CF89"/>
    <mergeCell ref="CG88:CG89"/>
    <mergeCell ref="CH88:CH89"/>
    <mergeCell ref="CI88:CI89"/>
    <mergeCell ref="CJ88:CJ89"/>
    <mergeCell ref="CK88:CK89"/>
    <mergeCell ref="CL88:CL89"/>
    <mergeCell ref="CM88:CM89"/>
    <mergeCell ref="CN88:CN89"/>
    <mergeCell ref="BW88:BW89"/>
    <mergeCell ref="BX88:BX89"/>
    <mergeCell ref="BY88:BY89"/>
    <mergeCell ref="BZ88:BZ89"/>
    <mergeCell ref="CA88:CA89"/>
    <mergeCell ref="CB88:CB89"/>
    <mergeCell ref="CC88:CC89"/>
    <mergeCell ref="CD88:CD89"/>
    <mergeCell ref="CE88:CE89"/>
    <mergeCell ref="BN88:BN89"/>
    <mergeCell ref="BO88:BO89"/>
    <mergeCell ref="BP88:BP89"/>
    <mergeCell ref="BQ88:BQ89"/>
    <mergeCell ref="BR88:BR89"/>
    <mergeCell ref="BS88:BS89"/>
    <mergeCell ref="BT88:BT89"/>
    <mergeCell ref="BU88:BU89"/>
    <mergeCell ref="BV88:BV89"/>
    <mergeCell ref="EK88:EK89"/>
    <mergeCell ref="ES88:ES89"/>
    <mergeCell ref="ET88:ET89"/>
    <mergeCell ref="EU88:EU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B88:EB89"/>
    <mergeCell ref="EC88:EC89"/>
    <mergeCell ref="ED88:ED89"/>
    <mergeCell ref="EE88:EE89"/>
    <mergeCell ref="EF88:EF89"/>
    <mergeCell ref="EG88:EG89"/>
    <mergeCell ref="EH88:EH89"/>
    <mergeCell ref="EI88:EI89"/>
    <mergeCell ref="EJ88:EJ89"/>
    <mergeCell ref="DS88:DS89"/>
    <mergeCell ref="DT88:DT89"/>
    <mergeCell ref="DU88:DU89"/>
    <mergeCell ref="DV88:DV89"/>
    <mergeCell ref="DW88:DW89"/>
    <mergeCell ref="DX88:DX89"/>
    <mergeCell ref="DY88:DY89"/>
    <mergeCell ref="DZ88:DZ89"/>
    <mergeCell ref="EA88:EA89"/>
    <mergeCell ref="DJ88:DJ89"/>
    <mergeCell ref="DK88:DK89"/>
    <mergeCell ref="DL88:DL89"/>
    <mergeCell ref="DM88:DM89"/>
    <mergeCell ref="DN88:DN89"/>
    <mergeCell ref="DO88:DO89"/>
    <mergeCell ref="DP88:DP89"/>
    <mergeCell ref="DQ88:DQ89"/>
    <mergeCell ref="DR88:DR89"/>
    <mergeCell ref="DA88:DA89"/>
    <mergeCell ref="DB88:DB89"/>
    <mergeCell ref="DC88:DC89"/>
    <mergeCell ref="DD88:DD89"/>
    <mergeCell ref="DE88:DE89"/>
    <mergeCell ref="DF88:DF89"/>
    <mergeCell ref="DG88:DG89"/>
    <mergeCell ref="DH88:DH89"/>
    <mergeCell ref="DI88:DI89"/>
    <mergeCell ref="AU88:AU89"/>
    <mergeCell ref="AV88:AV89"/>
    <mergeCell ref="AW88:AW89"/>
    <mergeCell ref="AX88:AX89"/>
    <mergeCell ref="CV88:CV89"/>
    <mergeCell ref="CW88:CW89"/>
    <mergeCell ref="CX88:CX89"/>
    <mergeCell ref="CY88:CY89"/>
    <mergeCell ref="CZ88:CZ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BH88:BH89"/>
    <mergeCell ref="BI88:BI89"/>
    <mergeCell ref="BJ88:BJ89"/>
    <mergeCell ref="BK88:BK89"/>
    <mergeCell ref="BL88:BL89"/>
    <mergeCell ref="BM88:BM89"/>
    <mergeCell ref="AL88:AL89"/>
    <mergeCell ref="AM88:AM89"/>
    <mergeCell ref="AN88:AN89"/>
    <mergeCell ref="AO88:AO89"/>
    <mergeCell ref="AP88:AP89"/>
    <mergeCell ref="AQ88:AQ89"/>
    <mergeCell ref="AR88:AR89"/>
    <mergeCell ref="AS88:AS89"/>
    <mergeCell ref="AT88:AT89"/>
    <mergeCell ref="AC88:AC89"/>
    <mergeCell ref="AD88:AD89"/>
    <mergeCell ref="AE88:AE89"/>
    <mergeCell ref="AF88:AF89"/>
    <mergeCell ref="AG88:AG89"/>
    <mergeCell ref="AH88:AH89"/>
    <mergeCell ref="AI88:AI89"/>
    <mergeCell ref="AJ88:AJ89"/>
    <mergeCell ref="AK88:AK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CB86:CB87"/>
    <mergeCell ref="CC86:CC87"/>
    <mergeCell ref="CD86:CD87"/>
    <mergeCell ref="CE86:CE87"/>
    <mergeCell ref="CF86:CF87"/>
    <mergeCell ref="CG86:CG87"/>
    <mergeCell ref="AK86:AK87"/>
    <mergeCell ref="AL86:AL87"/>
    <mergeCell ref="AM86:AM87"/>
    <mergeCell ref="AN86:AN87"/>
    <mergeCell ref="AO86:AO87"/>
    <mergeCell ref="AP86:AP87"/>
    <mergeCell ref="AQ86:AQ87"/>
    <mergeCell ref="BS86:BS87"/>
    <mergeCell ref="BT86:BT87"/>
    <mergeCell ref="BU86:BU87"/>
    <mergeCell ref="BV86:BV87"/>
    <mergeCell ref="BW86:BW87"/>
    <mergeCell ref="BX86:BX87"/>
    <mergeCell ref="BY86:BY87"/>
    <mergeCell ref="BZ86:BZ87"/>
    <mergeCell ref="CA86:CA87"/>
    <mergeCell ref="BJ86:BJ87"/>
    <mergeCell ref="BK86:BK87"/>
    <mergeCell ref="BL86:BL87"/>
    <mergeCell ref="BM86:BM87"/>
    <mergeCell ref="BN86:BN87"/>
    <mergeCell ref="BO86:BO87"/>
    <mergeCell ref="BP86:BP87"/>
    <mergeCell ref="BQ86:BQ87"/>
    <mergeCell ref="BR86:BR87"/>
    <mergeCell ref="BA86:BA87"/>
    <mergeCell ref="BB86:BB87"/>
    <mergeCell ref="BC86:BC87"/>
    <mergeCell ref="BD86:BD87"/>
    <mergeCell ref="BE86:BE87"/>
    <mergeCell ref="BF86:BF87"/>
    <mergeCell ref="BG86:BG87"/>
    <mergeCell ref="BH86:BH87"/>
    <mergeCell ref="BI86:BI87"/>
    <mergeCell ref="AR86:AR87"/>
    <mergeCell ref="AS86:AS87"/>
    <mergeCell ref="AT86:AT87"/>
    <mergeCell ref="AU86:AU87"/>
    <mergeCell ref="AV86:AV87"/>
    <mergeCell ref="AW86:AW87"/>
    <mergeCell ref="AX86:AX87"/>
    <mergeCell ref="AY86:AY87"/>
    <mergeCell ref="AZ86:AZ87"/>
    <mergeCell ref="CO86:CO87"/>
    <mergeCell ref="CP86:CP87"/>
    <mergeCell ref="CH86:CH87"/>
    <mergeCell ref="CI86:CI87"/>
    <mergeCell ref="CJ86:CJ87"/>
    <mergeCell ref="CK86:CK87"/>
    <mergeCell ref="CL86:CL87"/>
    <mergeCell ref="CM86:CM87"/>
    <mergeCell ref="CN86:CN87"/>
    <mergeCell ref="DT84:DT85"/>
    <mergeCell ref="DU84:DU85"/>
    <mergeCell ref="DM84:DM85"/>
    <mergeCell ref="DN84:DN85"/>
    <mergeCell ref="DO84:DO85"/>
    <mergeCell ref="DP84:DP85"/>
    <mergeCell ref="DQ84:DQ85"/>
    <mergeCell ref="DR84:DR85"/>
    <mergeCell ref="DS84:DS85"/>
    <mergeCell ref="DK84:DK85"/>
    <mergeCell ref="DL84:DL85"/>
    <mergeCell ref="DD84:DD85"/>
    <mergeCell ref="DE84:DE85"/>
    <mergeCell ref="DF84:DF85"/>
    <mergeCell ref="DG84:DG85"/>
    <mergeCell ref="DH84:DH85"/>
    <mergeCell ref="DI84:DI85"/>
    <mergeCell ref="DJ84:DJ85"/>
    <mergeCell ref="DB84:DB85"/>
    <mergeCell ref="DC84:DC85"/>
    <mergeCell ref="CU84:CU85"/>
    <mergeCell ref="CV84:CV85"/>
    <mergeCell ref="CW84:CW85"/>
    <mergeCell ref="CX84:CX85"/>
    <mergeCell ref="CY84:CY85"/>
    <mergeCell ref="CZ84:CZ85"/>
    <mergeCell ref="DA84:DA85"/>
    <mergeCell ref="CS84:CS85"/>
    <mergeCell ref="CT84:CT85"/>
    <mergeCell ref="CL84:CL85"/>
    <mergeCell ref="CM84:CM85"/>
    <mergeCell ref="CN84:CN85"/>
    <mergeCell ref="CO84:CO85"/>
    <mergeCell ref="CP84:CP85"/>
    <mergeCell ref="CQ84:CQ85"/>
    <mergeCell ref="CR84:CR85"/>
    <mergeCell ref="BV84:BV85"/>
    <mergeCell ref="BW84:BW85"/>
    <mergeCell ref="BX84:BX85"/>
    <mergeCell ref="BY84:BY85"/>
    <mergeCell ref="BZ84:BZ85"/>
    <mergeCell ref="CJ84:CJ85"/>
    <mergeCell ref="CK84:CK85"/>
    <mergeCell ref="CC84:CC85"/>
    <mergeCell ref="CD84:CD85"/>
    <mergeCell ref="CE84:CE85"/>
    <mergeCell ref="CF84:CF85"/>
    <mergeCell ref="CG84:CG85"/>
    <mergeCell ref="CH84:CH85"/>
    <mergeCell ref="CI84:CI85"/>
    <mergeCell ref="EW84:EW85"/>
    <mergeCell ref="EX84:EX85"/>
    <mergeCell ref="EY84:EY85"/>
    <mergeCell ref="EZ84:EZ85"/>
    <mergeCell ref="W82:W83"/>
    <mergeCell ref="X82:X83"/>
    <mergeCell ref="Y82:Y83"/>
    <mergeCell ref="Z82:Z83"/>
    <mergeCell ref="AA82:AA83"/>
    <mergeCell ref="AB82:AB83"/>
    <mergeCell ref="AC82:AC83"/>
    <mergeCell ref="BR84:BR85"/>
    <mergeCell ref="BS84:BS85"/>
    <mergeCell ref="BK84:BK85"/>
    <mergeCell ref="BL84:BL85"/>
    <mergeCell ref="BM84:BM85"/>
    <mergeCell ref="BN84:BN85"/>
    <mergeCell ref="BO84:BO85"/>
    <mergeCell ref="BP84:BP85"/>
    <mergeCell ref="BQ84:BQ85"/>
    <mergeCell ref="CA84:CA85"/>
    <mergeCell ref="CB84:CB85"/>
    <mergeCell ref="BT84:BT85"/>
    <mergeCell ref="BU84:BU85"/>
    <mergeCell ref="D79:EZ79"/>
    <mergeCell ref="A46:C46"/>
    <mergeCell ref="A51:C51"/>
    <mergeCell ref="A52:B52"/>
    <mergeCell ref="A54:C54"/>
    <mergeCell ref="A57:C57"/>
    <mergeCell ref="A58:B58"/>
    <mergeCell ref="A60:C60"/>
    <mergeCell ref="D82:D83"/>
    <mergeCell ref="I82:I83"/>
    <mergeCell ref="J82:J83"/>
    <mergeCell ref="K82:K83"/>
    <mergeCell ref="L82:L83"/>
    <mergeCell ref="M82:M83"/>
    <mergeCell ref="N82:N83"/>
    <mergeCell ref="O82:O83"/>
    <mergeCell ref="P82:P83"/>
    <mergeCell ref="Q82:Q83"/>
    <mergeCell ref="R82:R83"/>
    <mergeCell ref="S82:S83"/>
    <mergeCell ref="T82:T83"/>
    <mergeCell ref="U82:U83"/>
    <mergeCell ref="V82:V83"/>
    <mergeCell ref="DG82:DG83"/>
    <mergeCell ref="EU84:EU85"/>
    <mergeCell ref="EV84:EV85"/>
    <mergeCell ref="EN84:EN85"/>
    <mergeCell ref="EO84:EO85"/>
    <mergeCell ref="EP84:EP85"/>
    <mergeCell ref="EQ84:EQ85"/>
    <mergeCell ref="ER84:ER85"/>
    <mergeCell ref="ES84:ES85"/>
    <mergeCell ref="ET84:ET85"/>
    <mergeCell ref="EL84:EL85"/>
    <mergeCell ref="EM84:EM85"/>
    <mergeCell ref="EE84:EE85"/>
    <mergeCell ref="EF84:EF85"/>
    <mergeCell ref="EG84:EG85"/>
    <mergeCell ref="EH84:EH85"/>
    <mergeCell ref="EI84:EI85"/>
    <mergeCell ref="EJ84:EJ85"/>
    <mergeCell ref="EK84:EK85"/>
    <mergeCell ref="EC84:EC85"/>
    <mergeCell ref="ED84:ED85"/>
    <mergeCell ref="DV84:DV85"/>
    <mergeCell ref="DW84:DW85"/>
    <mergeCell ref="DX84:DX85"/>
    <mergeCell ref="DY84:DY85"/>
    <mergeCell ref="DZ84:DZ85"/>
    <mergeCell ref="EA84:EA85"/>
    <mergeCell ref="EB84:EB85"/>
    <mergeCell ref="E84:E85"/>
    <mergeCell ref="F84:F85"/>
    <mergeCell ref="G84:G85"/>
    <mergeCell ref="H84:H85"/>
    <mergeCell ref="A81:B81"/>
    <mergeCell ref="A82:B83"/>
    <mergeCell ref="E82:E83"/>
    <mergeCell ref="F82:F83"/>
    <mergeCell ref="G82:G83"/>
    <mergeCell ref="H82:H83"/>
    <mergeCell ref="A84:B85"/>
    <mergeCell ref="D84:D85"/>
    <mergeCell ref="DE82:DE83"/>
    <mergeCell ref="DF82:DF83"/>
    <mergeCell ref="CX82:CX83"/>
    <mergeCell ref="CY82:CY83"/>
    <mergeCell ref="CZ82:CZ83"/>
    <mergeCell ref="DA82:DA83"/>
    <mergeCell ref="DB82:DB83"/>
    <mergeCell ref="DC82:DC83"/>
    <mergeCell ref="DD82:DD83"/>
    <mergeCell ref="CV82:CV83"/>
    <mergeCell ref="CW82:CW83"/>
    <mergeCell ref="CO82:CO83"/>
    <mergeCell ref="CP82:CP83"/>
    <mergeCell ref="CQ82:CQ83"/>
    <mergeCell ref="CR82:CR83"/>
    <mergeCell ref="CS82:CS83"/>
    <mergeCell ref="CT82:CT83"/>
    <mergeCell ref="CU82:CU83"/>
    <mergeCell ref="CM82:CM83"/>
    <mergeCell ref="CN82:CN83"/>
    <mergeCell ref="CF82:CF83"/>
    <mergeCell ref="CG82:CG83"/>
    <mergeCell ref="CH82:CH83"/>
    <mergeCell ref="CI82:CI83"/>
    <mergeCell ref="CJ82:CJ83"/>
    <mergeCell ref="CK82:CK83"/>
    <mergeCell ref="CL82:CL83"/>
    <mergeCell ref="CD82:CD83"/>
    <mergeCell ref="CE82:CE83"/>
    <mergeCell ref="BW82:BW83"/>
    <mergeCell ref="BX82:BX83"/>
    <mergeCell ref="BY82:BY83"/>
    <mergeCell ref="BZ82:BZ83"/>
    <mergeCell ref="CA82:CA83"/>
    <mergeCell ref="CB82:CB83"/>
    <mergeCell ref="CC82:CC83"/>
    <mergeCell ref="BU82:BU83"/>
    <mergeCell ref="BV82:BV83"/>
    <mergeCell ref="BN82:BN83"/>
    <mergeCell ref="BO82:BO83"/>
    <mergeCell ref="BP82:BP83"/>
    <mergeCell ref="BQ82:BQ83"/>
    <mergeCell ref="BR82:BR83"/>
    <mergeCell ref="BS82:BS83"/>
    <mergeCell ref="BT82:BT83"/>
    <mergeCell ref="BL82:BL83"/>
    <mergeCell ref="BM82:BM83"/>
    <mergeCell ref="BE82:BE83"/>
    <mergeCell ref="BF82:BF83"/>
    <mergeCell ref="BG82:BG83"/>
    <mergeCell ref="BH82:BH83"/>
    <mergeCell ref="BI82:BI83"/>
    <mergeCell ref="BJ82:BJ83"/>
    <mergeCell ref="BK82:BK83"/>
    <mergeCell ref="BC82:BC83"/>
    <mergeCell ref="BD82:BD83"/>
    <mergeCell ref="AV82:AV83"/>
    <mergeCell ref="AW82:AW83"/>
    <mergeCell ref="AX82:AX83"/>
    <mergeCell ref="AY82:AY83"/>
    <mergeCell ref="AZ82:AZ83"/>
    <mergeCell ref="BA82:BA83"/>
    <mergeCell ref="BB82:BB83"/>
    <mergeCell ref="EX82:EX83"/>
    <mergeCell ref="EY82:EY83"/>
    <mergeCell ref="EZ82:EZ83"/>
    <mergeCell ref="EP82:EP83"/>
    <mergeCell ref="EQ82:EQ83"/>
    <mergeCell ref="ER82:ER83"/>
    <mergeCell ref="ES82:ES83"/>
    <mergeCell ref="ET82:ET83"/>
    <mergeCell ref="EU82:EU83"/>
    <mergeCell ref="EV82:EV83"/>
    <mergeCell ref="EH82:EH83"/>
    <mergeCell ref="EI82:EI83"/>
    <mergeCell ref="EJ82:EJ83"/>
    <mergeCell ref="EK82:EK83"/>
    <mergeCell ref="EL82:EL83"/>
    <mergeCell ref="EM82:EM83"/>
    <mergeCell ref="EN82:EN83"/>
    <mergeCell ref="EO82:EO83"/>
    <mergeCell ref="EW82:EW83"/>
    <mergeCell ref="DY82:DY83"/>
    <mergeCell ref="DZ82:DZ83"/>
    <mergeCell ref="EA82:EA83"/>
    <mergeCell ref="EB82:EB83"/>
    <mergeCell ref="EC82:EC83"/>
    <mergeCell ref="ED82:ED83"/>
    <mergeCell ref="EE82:EE83"/>
    <mergeCell ref="EF82:EF83"/>
    <mergeCell ref="EG82:EG83"/>
    <mergeCell ref="DP82:DP83"/>
    <mergeCell ref="DQ82:DQ83"/>
    <mergeCell ref="DR82:DR83"/>
    <mergeCell ref="DS82:DS83"/>
    <mergeCell ref="DT82:DT83"/>
    <mergeCell ref="DU82:DU83"/>
    <mergeCell ref="DV82:DV83"/>
    <mergeCell ref="DW82:DW83"/>
    <mergeCell ref="DX82:DX83"/>
    <mergeCell ref="AM82:AM83"/>
    <mergeCell ref="AN82:AN83"/>
    <mergeCell ref="AO82:AO83"/>
    <mergeCell ref="AP82:AP83"/>
    <mergeCell ref="AQ82:AQ83"/>
    <mergeCell ref="AR82:AR83"/>
    <mergeCell ref="AS82:AS83"/>
    <mergeCell ref="AT82:AT83"/>
    <mergeCell ref="AU82:AU83"/>
    <mergeCell ref="A8:C8"/>
    <mergeCell ref="A9:B9"/>
    <mergeCell ref="A11:C11"/>
    <mergeCell ref="A12:B12"/>
    <mergeCell ref="A14:C14"/>
    <mergeCell ref="AK82:AK83"/>
    <mergeCell ref="AL82:AL83"/>
    <mergeCell ref="AD82:AD83"/>
    <mergeCell ref="AE82:AE83"/>
    <mergeCell ref="AF82:AF83"/>
    <mergeCell ref="AG82:AG83"/>
    <mergeCell ref="AH82:AH83"/>
    <mergeCell ref="AI82:AI83"/>
    <mergeCell ref="AJ82:AJ83"/>
    <mergeCell ref="A15:B15"/>
    <mergeCell ref="A20:C20"/>
    <mergeCell ref="A21:B21"/>
    <mergeCell ref="A33:C33"/>
    <mergeCell ref="A34:B34"/>
    <mergeCell ref="A43:C43"/>
    <mergeCell ref="A44:B44"/>
    <mergeCell ref="A70:C70"/>
    <mergeCell ref="A71:B71"/>
    <mergeCell ref="A73:C73"/>
    <mergeCell ref="CP7:CX7"/>
    <mergeCell ref="CY7:DG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AN5:AP5"/>
    <mergeCell ref="AQ5:AS5"/>
    <mergeCell ref="M7:U7"/>
    <mergeCell ref="V7:AD7"/>
    <mergeCell ref="A4:B7"/>
    <mergeCell ref="C4:C7"/>
    <mergeCell ref="M4:U4"/>
    <mergeCell ref="V4:AD4"/>
    <mergeCell ref="AE4:AM4"/>
    <mergeCell ref="AN4:AV4"/>
    <mergeCell ref="AT5:AV5"/>
    <mergeCell ref="D4:L4"/>
    <mergeCell ref="D7:L7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AH5:AJ5"/>
    <mergeCell ref="AK5:AM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00FF"/>
    <outlinePr summaryBelow="0" summaryRight="0"/>
  </sheetPr>
  <dimension ref="A1:EZ97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12.6328125" defaultRowHeight="15.75" customHeight="1"/>
  <cols>
    <col min="1" max="1" width="3" customWidth="1"/>
    <col min="2" max="2" width="2.36328125" customWidth="1"/>
    <col min="3" max="3" width="39.7265625" customWidth="1"/>
    <col min="4" max="5" width="7.26953125" customWidth="1"/>
    <col min="6" max="6" width="7.08984375" customWidth="1"/>
    <col min="7" max="7" width="7.36328125" customWidth="1"/>
    <col min="8" max="8" width="7.08984375" customWidth="1"/>
    <col min="9" max="9" width="7" customWidth="1"/>
    <col min="10" max="10" width="7.08984375" customWidth="1"/>
    <col min="11" max="11" width="7.26953125" customWidth="1"/>
    <col min="12" max="12" width="7.08984375" customWidth="1"/>
    <col min="13" max="14" width="7.36328125" customWidth="1"/>
    <col min="15" max="15" width="7" customWidth="1"/>
    <col min="16" max="16" width="7.08984375" customWidth="1"/>
    <col min="17" max="17" width="7.36328125" customWidth="1"/>
    <col min="18" max="18" width="7.08984375" customWidth="1"/>
    <col min="19" max="19" width="7.36328125" customWidth="1"/>
    <col min="20" max="20" width="7.08984375" customWidth="1"/>
    <col min="21" max="23" width="7.36328125" customWidth="1"/>
    <col min="24" max="24" width="7.08984375" customWidth="1"/>
    <col min="25" max="26" width="7.36328125" customWidth="1"/>
    <col min="27" max="28" width="7.6328125" customWidth="1"/>
    <col min="29" max="29" width="7.90625" customWidth="1"/>
    <col min="30" max="30" width="7.453125" customWidth="1"/>
    <col min="31" max="31" width="7.7265625" customWidth="1"/>
    <col min="32" max="32" width="7.90625" customWidth="1"/>
    <col min="33" max="33" width="7.6328125" customWidth="1"/>
    <col min="34" max="34" width="7.7265625" customWidth="1"/>
    <col min="35" max="37" width="7.6328125" customWidth="1"/>
    <col min="38" max="38" width="7.7265625" customWidth="1"/>
    <col min="39" max="39" width="8" customWidth="1"/>
    <col min="40" max="40" width="7.7265625" customWidth="1"/>
    <col min="41" max="41" width="7.90625" customWidth="1"/>
    <col min="42" max="42" width="7.453125" customWidth="1"/>
    <col min="43" max="44" width="7.90625" customWidth="1"/>
    <col min="45" max="45" width="7.7265625" customWidth="1"/>
    <col min="46" max="46" width="7.453125" customWidth="1"/>
    <col min="47" max="47" width="7.7265625" customWidth="1"/>
    <col min="48" max="49" width="7.6328125" customWidth="1"/>
    <col min="50" max="50" width="8" customWidth="1"/>
    <col min="51" max="51" width="7.90625" customWidth="1"/>
    <col min="52" max="53" width="7.7265625" customWidth="1"/>
    <col min="54" max="54" width="7.453125" customWidth="1"/>
    <col min="55" max="55" width="7.90625" customWidth="1"/>
    <col min="56" max="56" width="7.7265625" customWidth="1"/>
    <col min="57" max="57" width="7.90625" customWidth="1"/>
    <col min="58" max="58" width="7.6328125" customWidth="1"/>
    <col min="59" max="60" width="7.7265625" customWidth="1"/>
    <col min="61" max="61" width="7.36328125" customWidth="1"/>
    <col min="62" max="62" width="7.6328125" customWidth="1"/>
    <col min="63" max="64" width="7.7265625" customWidth="1"/>
    <col min="65" max="65" width="8" customWidth="1"/>
    <col min="66" max="66" width="8.08984375" customWidth="1"/>
    <col min="67" max="68" width="7.7265625" customWidth="1"/>
    <col min="69" max="70" width="7.90625" customWidth="1"/>
    <col min="71" max="74" width="7.7265625" customWidth="1"/>
    <col min="75" max="75" width="7.90625" customWidth="1"/>
    <col min="76" max="77" width="7.7265625" customWidth="1"/>
    <col min="78" max="78" width="8" customWidth="1"/>
    <col min="79" max="80" width="7.7265625" customWidth="1"/>
    <col min="81" max="82" width="7.90625" customWidth="1"/>
    <col min="83" max="83" width="7.7265625" customWidth="1"/>
    <col min="84" max="84" width="7.90625" customWidth="1"/>
    <col min="85" max="85" width="7.7265625" customWidth="1"/>
    <col min="86" max="86" width="7.90625" customWidth="1"/>
    <col min="87" max="87" width="7.6328125" customWidth="1"/>
    <col min="88" max="88" width="7.7265625" customWidth="1"/>
    <col min="89" max="89" width="7.90625" customWidth="1"/>
    <col min="90" max="90" width="7.453125" customWidth="1"/>
    <col min="91" max="91" width="8.08984375" customWidth="1"/>
    <col min="92" max="92" width="8" customWidth="1"/>
    <col min="93" max="93" width="8.08984375" customWidth="1"/>
    <col min="94" max="95" width="7.7265625" customWidth="1"/>
    <col min="96" max="97" width="7.90625" customWidth="1"/>
    <col min="98" max="98" width="7.6328125" customWidth="1"/>
    <col min="99" max="99" width="7.90625" customWidth="1"/>
    <col min="100" max="100" width="7.7265625" customWidth="1"/>
    <col min="101" max="103" width="8" customWidth="1"/>
    <col min="104" max="104" width="7.7265625" customWidth="1"/>
    <col min="105" max="105" width="7.90625" customWidth="1"/>
    <col min="106" max="106" width="7.7265625" customWidth="1"/>
    <col min="107" max="107" width="8" customWidth="1"/>
    <col min="108" max="108" width="7.90625" customWidth="1"/>
    <col min="109" max="109" width="7.7265625" customWidth="1"/>
    <col min="110" max="110" width="7.6328125" customWidth="1"/>
    <col min="111" max="113" width="7.7265625" customWidth="1"/>
    <col min="114" max="114" width="7.6328125" customWidth="1"/>
    <col min="115" max="115" width="7.90625" customWidth="1"/>
    <col min="116" max="116" width="7.453125" customWidth="1"/>
    <col min="117" max="123" width="7.90625" customWidth="1"/>
    <col min="124" max="125" width="7.7265625" customWidth="1"/>
    <col min="126" max="126" width="7.90625" customWidth="1"/>
    <col min="127" max="127" width="8" customWidth="1"/>
    <col min="128" max="128" width="7.6328125" customWidth="1"/>
    <col min="129" max="129" width="7.90625" customWidth="1"/>
    <col min="130" max="130" width="7.7265625" customWidth="1"/>
    <col min="131" max="131" width="7.90625" customWidth="1"/>
    <col min="132" max="132" width="7.7265625" customWidth="1"/>
    <col min="133" max="133" width="8" customWidth="1"/>
    <col min="134" max="134" width="7.90625" customWidth="1"/>
    <col min="135" max="135" width="7.7265625" customWidth="1"/>
    <col min="136" max="137" width="7.90625" customWidth="1"/>
    <col min="138" max="138" width="7.7265625" customWidth="1"/>
    <col min="139" max="139" width="7.6328125" customWidth="1"/>
    <col min="140" max="141" width="7.7265625" customWidth="1"/>
    <col min="142" max="142" width="7.6328125" customWidth="1"/>
    <col min="143" max="143" width="7.90625" customWidth="1"/>
    <col min="144" max="144" width="7.7265625" customWidth="1"/>
    <col min="145" max="145" width="7.6328125" customWidth="1"/>
    <col min="146" max="147" width="7.7265625" customWidth="1"/>
    <col min="148" max="148" width="8.08984375" customWidth="1"/>
    <col min="149" max="150" width="7.90625" customWidth="1"/>
    <col min="151" max="151" width="8" customWidth="1"/>
    <col min="152" max="152" width="7.6328125" customWidth="1"/>
    <col min="153" max="154" width="7.90625" customWidth="1"/>
    <col min="155" max="156" width="7.6328125" customWidth="1"/>
  </cols>
  <sheetData>
    <row r="1" spans="1:156" ht="15.75" customHeight="1">
      <c r="A1" s="1" t="s">
        <v>116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</row>
    <row r="2" spans="1:156" ht="15.75" customHeight="1">
      <c r="A2" s="1" t="s">
        <v>1</v>
      </c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15.75" customHeight="1">
      <c r="A3" s="1" t="s">
        <v>117</v>
      </c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15.75" customHeight="1">
      <c r="A4" s="301" t="s">
        <v>3</v>
      </c>
      <c r="B4" s="264"/>
      <c r="C4" s="301" t="s">
        <v>4</v>
      </c>
      <c r="D4" s="260" t="s">
        <v>5</v>
      </c>
      <c r="E4" s="261"/>
      <c r="F4" s="261"/>
      <c r="G4" s="261"/>
      <c r="H4" s="261"/>
      <c r="I4" s="261"/>
      <c r="J4" s="261"/>
      <c r="K4" s="261"/>
      <c r="L4" s="262"/>
      <c r="M4" s="263" t="s">
        <v>6</v>
      </c>
      <c r="N4" s="261"/>
      <c r="O4" s="261"/>
      <c r="P4" s="261"/>
      <c r="Q4" s="261"/>
      <c r="R4" s="261"/>
      <c r="S4" s="261"/>
      <c r="T4" s="261"/>
      <c r="U4" s="262"/>
      <c r="V4" s="304" t="s">
        <v>7</v>
      </c>
      <c r="W4" s="261"/>
      <c r="X4" s="261"/>
      <c r="Y4" s="261"/>
      <c r="Z4" s="261"/>
      <c r="AA4" s="261"/>
      <c r="AB4" s="261"/>
      <c r="AC4" s="261"/>
      <c r="AD4" s="262"/>
      <c r="AE4" s="263" t="s">
        <v>8</v>
      </c>
      <c r="AF4" s="261"/>
      <c r="AG4" s="261"/>
      <c r="AH4" s="261"/>
      <c r="AI4" s="261"/>
      <c r="AJ4" s="261"/>
      <c r="AK4" s="261"/>
      <c r="AL4" s="261"/>
      <c r="AM4" s="264"/>
      <c r="AN4" s="260" t="s">
        <v>9</v>
      </c>
      <c r="AO4" s="261"/>
      <c r="AP4" s="261"/>
      <c r="AQ4" s="261"/>
      <c r="AR4" s="261"/>
      <c r="AS4" s="261"/>
      <c r="AT4" s="261"/>
      <c r="AU4" s="261"/>
      <c r="AV4" s="262"/>
      <c r="AW4" s="263" t="s">
        <v>10</v>
      </c>
      <c r="AX4" s="261"/>
      <c r="AY4" s="261"/>
      <c r="AZ4" s="261"/>
      <c r="BA4" s="261"/>
      <c r="BB4" s="261"/>
      <c r="BC4" s="261"/>
      <c r="BD4" s="261"/>
      <c r="BE4" s="264"/>
      <c r="BF4" s="260" t="s">
        <v>11</v>
      </c>
      <c r="BG4" s="261"/>
      <c r="BH4" s="261"/>
      <c r="BI4" s="261"/>
      <c r="BJ4" s="261"/>
      <c r="BK4" s="261"/>
      <c r="BL4" s="261"/>
      <c r="BM4" s="261"/>
      <c r="BN4" s="262"/>
      <c r="BO4" s="263" t="s">
        <v>12</v>
      </c>
      <c r="BP4" s="261"/>
      <c r="BQ4" s="261"/>
      <c r="BR4" s="261"/>
      <c r="BS4" s="261"/>
      <c r="BT4" s="261"/>
      <c r="BU4" s="261"/>
      <c r="BV4" s="261"/>
      <c r="BW4" s="264"/>
      <c r="BX4" s="298" t="s">
        <v>13</v>
      </c>
      <c r="BY4" s="261"/>
      <c r="BZ4" s="261"/>
      <c r="CA4" s="261"/>
      <c r="CB4" s="261"/>
      <c r="CC4" s="261"/>
      <c r="CD4" s="261"/>
      <c r="CE4" s="261"/>
      <c r="CF4" s="262"/>
      <c r="CG4" s="263" t="s">
        <v>14</v>
      </c>
      <c r="CH4" s="261"/>
      <c r="CI4" s="261"/>
      <c r="CJ4" s="261"/>
      <c r="CK4" s="261"/>
      <c r="CL4" s="261"/>
      <c r="CM4" s="261"/>
      <c r="CN4" s="261"/>
      <c r="CO4" s="264"/>
      <c r="CP4" s="328" t="s">
        <v>15</v>
      </c>
      <c r="CQ4" s="261"/>
      <c r="CR4" s="261"/>
      <c r="CS4" s="261"/>
      <c r="CT4" s="261"/>
      <c r="CU4" s="261"/>
      <c r="CV4" s="261"/>
      <c r="CW4" s="261"/>
      <c r="CX4" s="262"/>
      <c r="CY4" s="263" t="s">
        <v>16</v>
      </c>
      <c r="CZ4" s="261"/>
      <c r="DA4" s="261"/>
      <c r="DB4" s="261"/>
      <c r="DC4" s="261"/>
      <c r="DD4" s="261"/>
      <c r="DE4" s="261"/>
      <c r="DF4" s="261"/>
      <c r="DG4" s="264"/>
      <c r="DH4" s="260" t="s">
        <v>17</v>
      </c>
      <c r="DI4" s="261"/>
      <c r="DJ4" s="261"/>
      <c r="DK4" s="261"/>
      <c r="DL4" s="261"/>
      <c r="DM4" s="261"/>
      <c r="DN4" s="261"/>
      <c r="DO4" s="261"/>
      <c r="DP4" s="262"/>
      <c r="DQ4" s="263" t="s">
        <v>18</v>
      </c>
      <c r="DR4" s="261"/>
      <c r="DS4" s="261"/>
      <c r="DT4" s="261"/>
      <c r="DU4" s="261"/>
      <c r="DV4" s="261"/>
      <c r="DW4" s="261"/>
      <c r="DX4" s="261"/>
      <c r="DY4" s="264"/>
      <c r="DZ4" s="260" t="s">
        <v>19</v>
      </c>
      <c r="EA4" s="261"/>
      <c r="EB4" s="261"/>
      <c r="EC4" s="261"/>
      <c r="ED4" s="261"/>
      <c r="EE4" s="261"/>
      <c r="EF4" s="261"/>
      <c r="EG4" s="261"/>
      <c r="EH4" s="262"/>
      <c r="EI4" s="258" t="s">
        <v>20</v>
      </c>
      <c r="EJ4" s="254"/>
      <c r="EK4" s="254"/>
      <c r="EL4" s="254"/>
      <c r="EM4" s="254"/>
      <c r="EN4" s="254"/>
      <c r="EO4" s="254"/>
      <c r="EP4" s="254"/>
      <c r="EQ4" s="257"/>
      <c r="ER4" s="265" t="s">
        <v>21</v>
      </c>
      <c r="ES4" s="261"/>
      <c r="ET4" s="261"/>
      <c r="EU4" s="261"/>
      <c r="EV4" s="261"/>
      <c r="EW4" s="261"/>
      <c r="EX4" s="261"/>
      <c r="EY4" s="261"/>
      <c r="EZ4" s="264"/>
    </row>
    <row r="5" spans="1:156" ht="15.75" customHeight="1">
      <c r="A5" s="302"/>
      <c r="B5" s="303"/>
      <c r="C5" s="302"/>
      <c r="D5" s="253" t="s">
        <v>22</v>
      </c>
      <c r="E5" s="254"/>
      <c r="F5" s="256"/>
      <c r="G5" s="255" t="s">
        <v>23</v>
      </c>
      <c r="H5" s="254"/>
      <c r="I5" s="256"/>
      <c r="J5" s="255" t="s">
        <v>24</v>
      </c>
      <c r="K5" s="254"/>
      <c r="L5" s="257"/>
      <c r="M5" s="266" t="s">
        <v>22</v>
      </c>
      <c r="N5" s="254"/>
      <c r="O5" s="254"/>
      <c r="P5" s="266" t="s">
        <v>23</v>
      </c>
      <c r="Q5" s="254"/>
      <c r="R5" s="256"/>
      <c r="S5" s="266" t="s">
        <v>24</v>
      </c>
      <c r="T5" s="254"/>
      <c r="U5" s="257"/>
      <c r="V5" s="255" t="s">
        <v>22</v>
      </c>
      <c r="W5" s="254"/>
      <c r="X5" s="254"/>
      <c r="Y5" s="255" t="s">
        <v>23</v>
      </c>
      <c r="Z5" s="254"/>
      <c r="AA5" s="256"/>
      <c r="AB5" s="255" t="s">
        <v>24</v>
      </c>
      <c r="AC5" s="254"/>
      <c r="AD5" s="257"/>
      <c r="AE5" s="266" t="s">
        <v>22</v>
      </c>
      <c r="AF5" s="254"/>
      <c r="AG5" s="254"/>
      <c r="AH5" s="266" t="s">
        <v>23</v>
      </c>
      <c r="AI5" s="254"/>
      <c r="AJ5" s="256"/>
      <c r="AK5" s="266" t="s">
        <v>24</v>
      </c>
      <c r="AL5" s="254"/>
      <c r="AM5" s="256"/>
      <c r="AN5" s="253" t="s">
        <v>22</v>
      </c>
      <c r="AO5" s="254"/>
      <c r="AP5" s="254"/>
      <c r="AQ5" s="255" t="s">
        <v>23</v>
      </c>
      <c r="AR5" s="254"/>
      <c r="AS5" s="256"/>
      <c r="AT5" s="255" t="s">
        <v>24</v>
      </c>
      <c r="AU5" s="254"/>
      <c r="AV5" s="257"/>
      <c r="AW5" s="266" t="s">
        <v>22</v>
      </c>
      <c r="AX5" s="254"/>
      <c r="AY5" s="254"/>
      <c r="AZ5" s="266" t="s">
        <v>23</v>
      </c>
      <c r="BA5" s="254"/>
      <c r="BB5" s="256"/>
      <c r="BC5" s="266" t="s">
        <v>24</v>
      </c>
      <c r="BD5" s="254"/>
      <c r="BE5" s="256"/>
      <c r="BF5" s="253" t="s">
        <v>22</v>
      </c>
      <c r="BG5" s="254"/>
      <c r="BH5" s="254"/>
      <c r="BI5" s="255" t="s">
        <v>23</v>
      </c>
      <c r="BJ5" s="254"/>
      <c r="BK5" s="256"/>
      <c r="BL5" s="255" t="s">
        <v>24</v>
      </c>
      <c r="BM5" s="254"/>
      <c r="BN5" s="257"/>
      <c r="BO5" s="266" t="s">
        <v>22</v>
      </c>
      <c r="BP5" s="254"/>
      <c r="BQ5" s="254"/>
      <c r="BR5" s="266" t="s">
        <v>23</v>
      </c>
      <c r="BS5" s="254"/>
      <c r="BT5" s="256"/>
      <c r="BU5" s="266" t="s">
        <v>24</v>
      </c>
      <c r="BV5" s="254"/>
      <c r="BW5" s="256"/>
      <c r="BX5" s="296" t="s">
        <v>22</v>
      </c>
      <c r="BY5" s="254"/>
      <c r="BZ5" s="254"/>
      <c r="CA5" s="297" t="s">
        <v>23</v>
      </c>
      <c r="CB5" s="254"/>
      <c r="CC5" s="256"/>
      <c r="CD5" s="297" t="s">
        <v>24</v>
      </c>
      <c r="CE5" s="254"/>
      <c r="CF5" s="257"/>
      <c r="CG5" s="266" t="s">
        <v>22</v>
      </c>
      <c r="CH5" s="254"/>
      <c r="CI5" s="254"/>
      <c r="CJ5" s="266" t="s">
        <v>23</v>
      </c>
      <c r="CK5" s="254"/>
      <c r="CL5" s="256"/>
      <c r="CM5" s="266" t="s">
        <v>24</v>
      </c>
      <c r="CN5" s="254"/>
      <c r="CO5" s="256"/>
      <c r="CP5" s="296" t="s">
        <v>22</v>
      </c>
      <c r="CQ5" s="254"/>
      <c r="CR5" s="254"/>
      <c r="CS5" s="297" t="s">
        <v>23</v>
      </c>
      <c r="CT5" s="254"/>
      <c r="CU5" s="256"/>
      <c r="CV5" s="297" t="s">
        <v>24</v>
      </c>
      <c r="CW5" s="254"/>
      <c r="CX5" s="257"/>
      <c r="CY5" s="266" t="s">
        <v>22</v>
      </c>
      <c r="CZ5" s="254"/>
      <c r="DA5" s="254"/>
      <c r="DB5" s="266" t="s">
        <v>23</v>
      </c>
      <c r="DC5" s="254"/>
      <c r="DD5" s="256"/>
      <c r="DE5" s="266" t="s">
        <v>24</v>
      </c>
      <c r="DF5" s="254"/>
      <c r="DG5" s="256"/>
      <c r="DH5" s="253" t="s">
        <v>22</v>
      </c>
      <c r="DI5" s="254"/>
      <c r="DJ5" s="254"/>
      <c r="DK5" s="255" t="s">
        <v>23</v>
      </c>
      <c r="DL5" s="254"/>
      <c r="DM5" s="256"/>
      <c r="DN5" s="255" t="s">
        <v>24</v>
      </c>
      <c r="DO5" s="254"/>
      <c r="DP5" s="257"/>
      <c r="DQ5" s="266" t="s">
        <v>22</v>
      </c>
      <c r="DR5" s="254"/>
      <c r="DS5" s="254"/>
      <c r="DT5" s="266" t="s">
        <v>23</v>
      </c>
      <c r="DU5" s="254"/>
      <c r="DV5" s="256"/>
      <c r="DW5" s="266" t="s">
        <v>24</v>
      </c>
      <c r="DX5" s="254"/>
      <c r="DY5" s="256"/>
      <c r="DZ5" s="253" t="s">
        <v>22</v>
      </c>
      <c r="EA5" s="254"/>
      <c r="EB5" s="254"/>
      <c r="EC5" s="255" t="s">
        <v>23</v>
      </c>
      <c r="ED5" s="254"/>
      <c r="EE5" s="256"/>
      <c r="EF5" s="255" t="s">
        <v>24</v>
      </c>
      <c r="EG5" s="254"/>
      <c r="EH5" s="257"/>
      <c r="EI5" s="258" t="s">
        <v>22</v>
      </c>
      <c r="EJ5" s="254"/>
      <c r="EK5" s="256"/>
      <c r="EL5" s="259" t="s">
        <v>23</v>
      </c>
      <c r="EM5" s="254"/>
      <c r="EN5" s="256"/>
      <c r="EO5" s="259" t="s">
        <v>24</v>
      </c>
      <c r="EP5" s="254"/>
      <c r="EQ5" s="257"/>
      <c r="ER5" s="267" t="s">
        <v>22</v>
      </c>
      <c r="ES5" s="254"/>
      <c r="ET5" s="254"/>
      <c r="EU5" s="267" t="s">
        <v>23</v>
      </c>
      <c r="EV5" s="254"/>
      <c r="EW5" s="256"/>
      <c r="EX5" s="267" t="s">
        <v>24</v>
      </c>
      <c r="EY5" s="254"/>
      <c r="EZ5" s="256"/>
    </row>
    <row r="6" spans="1:156" ht="15.75" customHeight="1">
      <c r="A6" s="302"/>
      <c r="B6" s="303"/>
      <c r="C6" s="302"/>
      <c r="D6" s="3" t="s">
        <v>25</v>
      </c>
      <c r="E6" s="4" t="s">
        <v>26</v>
      </c>
      <c r="F6" s="4" t="s">
        <v>27</v>
      </c>
      <c r="G6" s="4" t="s">
        <v>25</v>
      </c>
      <c r="H6" s="4" t="s">
        <v>26</v>
      </c>
      <c r="I6" s="4" t="s">
        <v>27</v>
      </c>
      <c r="J6" s="4" t="s">
        <v>25</v>
      </c>
      <c r="K6" s="4" t="s">
        <v>26</v>
      </c>
      <c r="L6" s="5" t="s">
        <v>27</v>
      </c>
      <c r="M6" s="6" t="s">
        <v>25</v>
      </c>
      <c r="N6" s="6" t="s">
        <v>26</v>
      </c>
      <c r="O6" s="6" t="s">
        <v>27</v>
      </c>
      <c r="P6" s="6" t="s">
        <v>25</v>
      </c>
      <c r="Q6" s="6" t="s">
        <v>26</v>
      </c>
      <c r="R6" s="6" t="s">
        <v>27</v>
      </c>
      <c r="S6" s="6" t="s">
        <v>25</v>
      </c>
      <c r="T6" s="6" t="s">
        <v>26</v>
      </c>
      <c r="U6" s="7" t="s">
        <v>27</v>
      </c>
      <c r="V6" s="4" t="s">
        <v>25</v>
      </c>
      <c r="W6" s="4" t="s">
        <v>26</v>
      </c>
      <c r="X6" s="4" t="s">
        <v>27</v>
      </c>
      <c r="Y6" s="4" t="s">
        <v>25</v>
      </c>
      <c r="Z6" s="4" t="s">
        <v>26</v>
      </c>
      <c r="AA6" s="4" t="s">
        <v>27</v>
      </c>
      <c r="AB6" s="4" t="s">
        <v>25</v>
      </c>
      <c r="AC6" s="4" t="s">
        <v>26</v>
      </c>
      <c r="AD6" s="5" t="s">
        <v>27</v>
      </c>
      <c r="AE6" s="6" t="s">
        <v>25</v>
      </c>
      <c r="AF6" s="6" t="s">
        <v>26</v>
      </c>
      <c r="AG6" s="6" t="s">
        <v>27</v>
      </c>
      <c r="AH6" s="6" t="s">
        <v>25</v>
      </c>
      <c r="AI6" s="6" t="s">
        <v>26</v>
      </c>
      <c r="AJ6" s="6" t="s">
        <v>27</v>
      </c>
      <c r="AK6" s="6" t="s">
        <v>25</v>
      </c>
      <c r="AL6" s="6" t="s">
        <v>26</v>
      </c>
      <c r="AM6" s="8" t="s">
        <v>27</v>
      </c>
      <c r="AN6" s="3" t="s">
        <v>25</v>
      </c>
      <c r="AO6" s="4" t="s">
        <v>26</v>
      </c>
      <c r="AP6" s="4" t="s">
        <v>27</v>
      </c>
      <c r="AQ6" s="4" t="s">
        <v>25</v>
      </c>
      <c r="AR6" s="4" t="s">
        <v>26</v>
      </c>
      <c r="AS6" s="4" t="s">
        <v>27</v>
      </c>
      <c r="AT6" s="4" t="s">
        <v>25</v>
      </c>
      <c r="AU6" s="4" t="s">
        <v>26</v>
      </c>
      <c r="AV6" s="5" t="s">
        <v>27</v>
      </c>
      <c r="AW6" s="6" t="s">
        <v>25</v>
      </c>
      <c r="AX6" s="6" t="s">
        <v>26</v>
      </c>
      <c r="AY6" s="6" t="s">
        <v>27</v>
      </c>
      <c r="AZ6" s="6" t="s">
        <v>25</v>
      </c>
      <c r="BA6" s="6" t="s">
        <v>26</v>
      </c>
      <c r="BB6" s="6" t="s">
        <v>27</v>
      </c>
      <c r="BC6" s="6" t="s">
        <v>25</v>
      </c>
      <c r="BD6" s="6" t="s">
        <v>26</v>
      </c>
      <c r="BE6" s="8" t="s">
        <v>27</v>
      </c>
      <c r="BF6" s="3" t="s">
        <v>25</v>
      </c>
      <c r="BG6" s="4" t="s">
        <v>26</v>
      </c>
      <c r="BH6" s="4" t="s">
        <v>27</v>
      </c>
      <c r="BI6" s="4" t="s">
        <v>25</v>
      </c>
      <c r="BJ6" s="4" t="s">
        <v>26</v>
      </c>
      <c r="BK6" s="4" t="s">
        <v>27</v>
      </c>
      <c r="BL6" s="4" t="s">
        <v>25</v>
      </c>
      <c r="BM6" s="4" t="s">
        <v>26</v>
      </c>
      <c r="BN6" s="5" t="s">
        <v>27</v>
      </c>
      <c r="BO6" s="6" t="s">
        <v>25</v>
      </c>
      <c r="BP6" s="6" t="s">
        <v>26</v>
      </c>
      <c r="BQ6" s="6" t="s">
        <v>27</v>
      </c>
      <c r="BR6" s="6" t="s">
        <v>25</v>
      </c>
      <c r="BS6" s="6" t="s">
        <v>26</v>
      </c>
      <c r="BT6" s="6" t="s">
        <v>27</v>
      </c>
      <c r="BU6" s="6" t="s">
        <v>25</v>
      </c>
      <c r="BV6" s="6" t="s">
        <v>26</v>
      </c>
      <c r="BW6" s="8" t="s">
        <v>27</v>
      </c>
      <c r="BX6" s="9" t="s">
        <v>25</v>
      </c>
      <c r="BY6" s="10" t="s">
        <v>26</v>
      </c>
      <c r="BZ6" s="10" t="s">
        <v>27</v>
      </c>
      <c r="CA6" s="10" t="s">
        <v>25</v>
      </c>
      <c r="CB6" s="10" t="s">
        <v>26</v>
      </c>
      <c r="CC6" s="10" t="s">
        <v>27</v>
      </c>
      <c r="CD6" s="10" t="s">
        <v>25</v>
      </c>
      <c r="CE6" s="10" t="s">
        <v>26</v>
      </c>
      <c r="CF6" s="11" t="s">
        <v>27</v>
      </c>
      <c r="CG6" s="6" t="s">
        <v>25</v>
      </c>
      <c r="CH6" s="6" t="s">
        <v>26</v>
      </c>
      <c r="CI6" s="6" t="s">
        <v>27</v>
      </c>
      <c r="CJ6" s="6" t="s">
        <v>25</v>
      </c>
      <c r="CK6" s="6" t="s">
        <v>26</v>
      </c>
      <c r="CL6" s="6" t="s">
        <v>27</v>
      </c>
      <c r="CM6" s="6" t="s">
        <v>25</v>
      </c>
      <c r="CN6" s="6" t="s">
        <v>26</v>
      </c>
      <c r="CO6" s="8" t="s">
        <v>27</v>
      </c>
      <c r="CP6" s="9" t="s">
        <v>25</v>
      </c>
      <c r="CQ6" s="10" t="s">
        <v>26</v>
      </c>
      <c r="CR6" s="10" t="s">
        <v>27</v>
      </c>
      <c r="CS6" s="10" t="s">
        <v>25</v>
      </c>
      <c r="CT6" s="10" t="s">
        <v>26</v>
      </c>
      <c r="CU6" s="10" t="s">
        <v>27</v>
      </c>
      <c r="CV6" s="10" t="s">
        <v>25</v>
      </c>
      <c r="CW6" s="10" t="s">
        <v>26</v>
      </c>
      <c r="CX6" s="11" t="s">
        <v>27</v>
      </c>
      <c r="CY6" s="6" t="s">
        <v>25</v>
      </c>
      <c r="CZ6" s="6" t="s">
        <v>26</v>
      </c>
      <c r="DA6" s="6" t="s">
        <v>27</v>
      </c>
      <c r="DB6" s="6" t="s">
        <v>25</v>
      </c>
      <c r="DC6" s="6" t="s">
        <v>26</v>
      </c>
      <c r="DD6" s="6" t="s">
        <v>27</v>
      </c>
      <c r="DE6" s="6" t="s">
        <v>25</v>
      </c>
      <c r="DF6" s="6" t="s">
        <v>26</v>
      </c>
      <c r="DG6" s="8" t="s">
        <v>27</v>
      </c>
      <c r="DH6" s="3" t="s">
        <v>25</v>
      </c>
      <c r="DI6" s="4" t="s">
        <v>26</v>
      </c>
      <c r="DJ6" s="4" t="s">
        <v>27</v>
      </c>
      <c r="DK6" s="4" t="s">
        <v>25</v>
      </c>
      <c r="DL6" s="4" t="s">
        <v>26</v>
      </c>
      <c r="DM6" s="4" t="s">
        <v>27</v>
      </c>
      <c r="DN6" s="4" t="s">
        <v>25</v>
      </c>
      <c r="DO6" s="4" t="s">
        <v>26</v>
      </c>
      <c r="DP6" s="5" t="s">
        <v>27</v>
      </c>
      <c r="DQ6" s="6" t="s">
        <v>25</v>
      </c>
      <c r="DR6" s="6" t="s">
        <v>26</v>
      </c>
      <c r="DS6" s="6" t="s">
        <v>27</v>
      </c>
      <c r="DT6" s="6" t="s">
        <v>25</v>
      </c>
      <c r="DU6" s="6" t="s">
        <v>26</v>
      </c>
      <c r="DV6" s="6" t="s">
        <v>27</v>
      </c>
      <c r="DW6" s="6" t="s">
        <v>25</v>
      </c>
      <c r="DX6" s="6" t="s">
        <v>26</v>
      </c>
      <c r="DY6" s="8" t="s">
        <v>27</v>
      </c>
      <c r="DZ6" s="3" t="s">
        <v>25</v>
      </c>
      <c r="EA6" s="4" t="s">
        <v>26</v>
      </c>
      <c r="EB6" s="4" t="s">
        <v>27</v>
      </c>
      <c r="EC6" s="4" t="s">
        <v>25</v>
      </c>
      <c r="ED6" s="4" t="s">
        <v>26</v>
      </c>
      <c r="EE6" s="4" t="s">
        <v>27</v>
      </c>
      <c r="EF6" s="4" t="s">
        <v>25</v>
      </c>
      <c r="EG6" s="4" t="s">
        <v>26</v>
      </c>
      <c r="EH6" s="12" t="s">
        <v>27</v>
      </c>
      <c r="EI6" s="13" t="s">
        <v>25</v>
      </c>
      <c r="EJ6" s="14" t="s">
        <v>26</v>
      </c>
      <c r="EK6" s="14" t="s">
        <v>27</v>
      </c>
      <c r="EL6" s="14" t="s">
        <v>25</v>
      </c>
      <c r="EM6" s="14" t="s">
        <v>26</v>
      </c>
      <c r="EN6" s="14" t="s">
        <v>27</v>
      </c>
      <c r="EO6" s="14" t="s">
        <v>25</v>
      </c>
      <c r="EP6" s="14" t="s">
        <v>26</v>
      </c>
      <c r="EQ6" s="15" t="s">
        <v>27</v>
      </c>
      <c r="ER6" s="16" t="s">
        <v>25</v>
      </c>
      <c r="ES6" s="16" t="s">
        <v>26</v>
      </c>
      <c r="ET6" s="16" t="s">
        <v>27</v>
      </c>
      <c r="EU6" s="16" t="s">
        <v>25</v>
      </c>
      <c r="EV6" s="16" t="s">
        <v>26</v>
      </c>
      <c r="EW6" s="16" t="s">
        <v>27</v>
      </c>
      <c r="EX6" s="16" t="s">
        <v>25</v>
      </c>
      <c r="EY6" s="16" t="s">
        <v>26</v>
      </c>
      <c r="EZ6" s="16" t="s">
        <v>27</v>
      </c>
    </row>
    <row r="7" spans="1:156" ht="15.75" customHeight="1">
      <c r="A7" s="288"/>
      <c r="B7" s="247"/>
      <c r="C7" s="288"/>
      <c r="D7" s="273">
        <v>1</v>
      </c>
      <c r="E7" s="254"/>
      <c r="F7" s="254"/>
      <c r="G7" s="254"/>
      <c r="H7" s="254"/>
      <c r="I7" s="254"/>
      <c r="J7" s="254"/>
      <c r="K7" s="254"/>
      <c r="L7" s="257"/>
      <c r="M7" s="299">
        <v>2</v>
      </c>
      <c r="N7" s="254"/>
      <c r="O7" s="254"/>
      <c r="P7" s="254"/>
      <c r="Q7" s="254"/>
      <c r="R7" s="254"/>
      <c r="S7" s="254"/>
      <c r="T7" s="254"/>
      <c r="U7" s="257"/>
      <c r="V7" s="300">
        <v>3</v>
      </c>
      <c r="W7" s="254"/>
      <c r="X7" s="254"/>
      <c r="Y7" s="254"/>
      <c r="Z7" s="254"/>
      <c r="AA7" s="254"/>
      <c r="AB7" s="254"/>
      <c r="AC7" s="254"/>
      <c r="AD7" s="257"/>
      <c r="AE7" s="299">
        <v>4</v>
      </c>
      <c r="AF7" s="254"/>
      <c r="AG7" s="254"/>
      <c r="AH7" s="254"/>
      <c r="AI7" s="254"/>
      <c r="AJ7" s="254"/>
      <c r="AK7" s="254"/>
      <c r="AL7" s="254"/>
      <c r="AM7" s="256"/>
      <c r="AN7" s="273">
        <v>5</v>
      </c>
      <c r="AO7" s="254"/>
      <c r="AP7" s="254"/>
      <c r="AQ7" s="254"/>
      <c r="AR7" s="254"/>
      <c r="AS7" s="254"/>
      <c r="AT7" s="254"/>
      <c r="AU7" s="254"/>
      <c r="AV7" s="257"/>
      <c r="AW7" s="305">
        <v>6</v>
      </c>
      <c r="AX7" s="278"/>
      <c r="AY7" s="278"/>
      <c r="AZ7" s="278"/>
      <c r="BA7" s="278"/>
      <c r="BB7" s="278"/>
      <c r="BC7" s="278"/>
      <c r="BD7" s="278"/>
      <c r="BE7" s="247"/>
      <c r="BF7" s="273">
        <v>7</v>
      </c>
      <c r="BG7" s="254"/>
      <c r="BH7" s="254"/>
      <c r="BI7" s="254"/>
      <c r="BJ7" s="254"/>
      <c r="BK7" s="254"/>
      <c r="BL7" s="254"/>
      <c r="BM7" s="254"/>
      <c r="BN7" s="257"/>
      <c r="BO7" s="299">
        <v>8</v>
      </c>
      <c r="BP7" s="254"/>
      <c r="BQ7" s="254"/>
      <c r="BR7" s="254"/>
      <c r="BS7" s="254"/>
      <c r="BT7" s="254"/>
      <c r="BU7" s="254"/>
      <c r="BV7" s="254"/>
      <c r="BW7" s="256"/>
      <c r="BX7" s="273">
        <v>9</v>
      </c>
      <c r="BY7" s="254"/>
      <c r="BZ7" s="254"/>
      <c r="CA7" s="254"/>
      <c r="CB7" s="254"/>
      <c r="CC7" s="254"/>
      <c r="CD7" s="254"/>
      <c r="CE7" s="254"/>
      <c r="CF7" s="257"/>
      <c r="CG7" s="299">
        <v>10</v>
      </c>
      <c r="CH7" s="254"/>
      <c r="CI7" s="254"/>
      <c r="CJ7" s="254"/>
      <c r="CK7" s="254"/>
      <c r="CL7" s="254"/>
      <c r="CM7" s="254"/>
      <c r="CN7" s="254"/>
      <c r="CO7" s="256"/>
      <c r="CP7" s="273">
        <v>11</v>
      </c>
      <c r="CQ7" s="254"/>
      <c r="CR7" s="254"/>
      <c r="CS7" s="254"/>
      <c r="CT7" s="254"/>
      <c r="CU7" s="254"/>
      <c r="CV7" s="254"/>
      <c r="CW7" s="254"/>
      <c r="CX7" s="257"/>
      <c r="CY7" s="299">
        <v>12</v>
      </c>
      <c r="CZ7" s="254"/>
      <c r="DA7" s="254"/>
      <c r="DB7" s="254"/>
      <c r="DC7" s="254"/>
      <c r="DD7" s="254"/>
      <c r="DE7" s="254"/>
      <c r="DF7" s="254"/>
      <c r="DG7" s="256"/>
      <c r="DH7" s="273">
        <v>13</v>
      </c>
      <c r="DI7" s="254"/>
      <c r="DJ7" s="254"/>
      <c r="DK7" s="254"/>
      <c r="DL7" s="254"/>
      <c r="DM7" s="254"/>
      <c r="DN7" s="254"/>
      <c r="DO7" s="254"/>
      <c r="DP7" s="257"/>
      <c r="DQ7" s="299">
        <v>14</v>
      </c>
      <c r="DR7" s="254"/>
      <c r="DS7" s="254"/>
      <c r="DT7" s="254"/>
      <c r="DU7" s="254"/>
      <c r="DV7" s="254"/>
      <c r="DW7" s="254"/>
      <c r="DX7" s="254"/>
      <c r="DY7" s="256"/>
      <c r="DZ7" s="273">
        <v>15</v>
      </c>
      <c r="EA7" s="254"/>
      <c r="EB7" s="254"/>
      <c r="EC7" s="254"/>
      <c r="ED7" s="254"/>
      <c r="EE7" s="254"/>
      <c r="EF7" s="254"/>
      <c r="EG7" s="254"/>
      <c r="EH7" s="257"/>
      <c r="EI7" s="273">
        <v>16</v>
      </c>
      <c r="EJ7" s="254"/>
      <c r="EK7" s="254"/>
      <c r="EL7" s="254"/>
      <c r="EM7" s="254"/>
      <c r="EN7" s="254"/>
      <c r="EO7" s="254"/>
      <c r="EP7" s="254"/>
      <c r="EQ7" s="257"/>
      <c r="ER7" s="306"/>
      <c r="ES7" s="278"/>
      <c r="ET7" s="278"/>
      <c r="EU7" s="278"/>
      <c r="EV7" s="278"/>
      <c r="EW7" s="278"/>
      <c r="EX7" s="278"/>
      <c r="EY7" s="278"/>
      <c r="EZ7" s="247"/>
    </row>
    <row r="8" spans="1:156">
      <c r="A8" s="274"/>
      <c r="B8" s="275"/>
      <c r="C8" s="275"/>
      <c r="D8" s="17"/>
      <c r="E8" s="18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  <c r="S8" s="18"/>
      <c r="T8" s="18"/>
      <c r="U8" s="19"/>
      <c r="V8" s="20"/>
      <c r="W8" s="18"/>
      <c r="X8" s="18"/>
      <c r="Y8" s="18"/>
      <c r="Z8" s="18"/>
      <c r="AA8" s="18"/>
      <c r="AB8" s="18"/>
      <c r="AC8" s="18"/>
      <c r="AD8" s="19"/>
      <c r="AE8" s="20"/>
      <c r="AF8" s="18"/>
      <c r="AG8" s="18"/>
      <c r="AH8" s="18"/>
      <c r="AI8" s="18"/>
      <c r="AJ8" s="18"/>
      <c r="AK8" s="18"/>
      <c r="AL8" s="18"/>
      <c r="AM8" s="21"/>
      <c r="AN8" s="17"/>
      <c r="AO8" s="18"/>
      <c r="AP8" s="18"/>
      <c r="AQ8" s="18"/>
      <c r="AR8" s="18"/>
      <c r="AS8" s="18"/>
      <c r="AT8" s="18"/>
      <c r="AU8" s="18"/>
      <c r="AV8" s="19"/>
      <c r="AW8" s="20"/>
      <c r="AX8" s="18"/>
      <c r="AY8" s="18"/>
      <c r="AZ8" s="18"/>
      <c r="BA8" s="18"/>
      <c r="BB8" s="18"/>
      <c r="BC8" s="18"/>
      <c r="BD8" s="18"/>
      <c r="BE8" s="21"/>
      <c r="BF8" s="17"/>
      <c r="BG8" s="18"/>
      <c r="BH8" s="18"/>
      <c r="BI8" s="18"/>
      <c r="BJ8" s="18"/>
      <c r="BK8" s="18"/>
      <c r="BL8" s="18"/>
      <c r="BM8" s="18"/>
      <c r="BN8" s="19"/>
      <c r="BO8" s="20"/>
      <c r="BP8" s="18"/>
      <c r="BQ8" s="18"/>
      <c r="BR8" s="18"/>
      <c r="BS8" s="18"/>
      <c r="BT8" s="18"/>
      <c r="BU8" s="18"/>
      <c r="BV8" s="18"/>
      <c r="BW8" s="21"/>
      <c r="BX8" s="17"/>
      <c r="BY8" s="18"/>
      <c r="BZ8" s="18"/>
      <c r="CA8" s="18"/>
      <c r="CB8" s="18"/>
      <c r="CC8" s="18"/>
      <c r="CD8" s="18"/>
      <c r="CE8" s="18"/>
      <c r="CF8" s="19"/>
      <c r="CG8" s="20"/>
      <c r="CH8" s="18"/>
      <c r="CI8" s="18"/>
      <c r="CJ8" s="18"/>
      <c r="CK8" s="18"/>
      <c r="CL8" s="18"/>
      <c r="CM8" s="18"/>
      <c r="CN8" s="18"/>
      <c r="CO8" s="21"/>
      <c r="CP8" s="17"/>
      <c r="CQ8" s="18"/>
      <c r="CR8" s="18"/>
      <c r="CS8" s="18"/>
      <c r="CT8" s="18"/>
      <c r="CU8" s="18"/>
      <c r="CV8" s="18"/>
      <c r="CW8" s="18"/>
      <c r="CX8" s="19"/>
      <c r="CY8" s="20"/>
      <c r="CZ8" s="18"/>
      <c r="DA8" s="18"/>
      <c r="DB8" s="18"/>
      <c r="DC8" s="18"/>
      <c r="DD8" s="18"/>
      <c r="DE8" s="18"/>
      <c r="DF8" s="18"/>
      <c r="DG8" s="21"/>
      <c r="DH8" s="17"/>
      <c r="DI8" s="18"/>
      <c r="DJ8" s="18"/>
      <c r="DK8" s="18"/>
      <c r="DL8" s="18"/>
      <c r="DM8" s="18"/>
      <c r="DN8" s="18"/>
      <c r="DO8" s="18"/>
      <c r="DP8" s="19"/>
      <c r="DQ8" s="20"/>
      <c r="DR8" s="18"/>
      <c r="DS8" s="18"/>
      <c r="DT8" s="18"/>
      <c r="DU8" s="18"/>
      <c r="DV8" s="18"/>
      <c r="DW8" s="18"/>
      <c r="DX8" s="18"/>
      <c r="DY8" s="21"/>
      <c r="DZ8" s="17"/>
      <c r="EA8" s="18"/>
      <c r="EB8" s="18"/>
      <c r="EC8" s="18"/>
      <c r="ED8" s="18"/>
      <c r="EE8" s="18"/>
      <c r="EF8" s="18"/>
      <c r="EG8" s="18"/>
      <c r="EH8" s="21"/>
      <c r="EI8" s="17"/>
      <c r="EJ8" s="18"/>
      <c r="EK8" s="18"/>
      <c r="EL8" s="18"/>
      <c r="EM8" s="18"/>
      <c r="EN8" s="18"/>
      <c r="EO8" s="18"/>
      <c r="EP8" s="18"/>
      <c r="EQ8" s="19"/>
      <c r="ER8" s="22"/>
      <c r="ES8" s="22"/>
      <c r="ET8" s="22"/>
      <c r="EU8" s="22"/>
      <c r="EV8" s="22"/>
      <c r="EW8" s="22"/>
      <c r="EX8" s="22"/>
      <c r="EY8" s="22"/>
      <c r="EZ8" s="22"/>
    </row>
    <row r="9" spans="1:156">
      <c r="A9" s="276" t="s">
        <v>28</v>
      </c>
      <c r="B9" s="256"/>
      <c r="C9" s="23" t="s">
        <v>29</v>
      </c>
      <c r="D9" s="24"/>
      <c r="E9" s="25"/>
      <c r="F9" s="26"/>
      <c r="G9" s="25"/>
      <c r="H9" s="25"/>
      <c r="I9" s="26"/>
      <c r="J9" s="26"/>
      <c r="K9" s="26"/>
      <c r="L9" s="27"/>
      <c r="M9" s="28"/>
      <c r="N9" s="26"/>
      <c r="O9" s="26"/>
      <c r="P9" s="26"/>
      <c r="Q9" s="26"/>
      <c r="R9" s="26"/>
      <c r="S9" s="26"/>
      <c r="T9" s="26"/>
      <c r="U9" s="27"/>
      <c r="V9" s="28"/>
      <c r="W9" s="26"/>
      <c r="X9" s="26"/>
      <c r="Y9" s="26"/>
      <c r="Z9" s="26"/>
      <c r="AA9" s="26"/>
      <c r="AB9" s="26"/>
      <c r="AC9" s="26"/>
      <c r="AD9" s="27"/>
      <c r="AE9" s="28"/>
      <c r="AF9" s="26"/>
      <c r="AG9" s="26"/>
      <c r="AH9" s="26"/>
      <c r="AI9" s="26"/>
      <c r="AJ9" s="26"/>
      <c r="AK9" s="26"/>
      <c r="AL9" s="26"/>
      <c r="AM9" s="29"/>
      <c r="AN9" s="30"/>
      <c r="AO9" s="26"/>
      <c r="AP9" s="26"/>
      <c r="AQ9" s="26"/>
      <c r="AR9" s="26"/>
      <c r="AS9" s="26"/>
      <c r="AT9" s="26"/>
      <c r="AU9" s="26"/>
      <c r="AV9" s="27"/>
      <c r="AW9" s="28"/>
      <c r="AX9" s="26"/>
      <c r="AY9" s="26"/>
      <c r="AZ9" s="26"/>
      <c r="BA9" s="26"/>
      <c r="BB9" s="26"/>
      <c r="BC9" s="26"/>
      <c r="BD9" s="26"/>
      <c r="BE9" s="29"/>
      <c r="BF9" s="30"/>
      <c r="BG9" s="26"/>
      <c r="BH9" s="26"/>
      <c r="BI9" s="26"/>
      <c r="BJ9" s="26"/>
      <c r="BK9" s="26"/>
      <c r="BL9" s="26"/>
      <c r="BM9" s="26"/>
      <c r="BN9" s="27"/>
      <c r="BO9" s="28"/>
      <c r="BP9" s="26"/>
      <c r="BQ9" s="26"/>
      <c r="BR9" s="26"/>
      <c r="BS9" s="26"/>
      <c r="BT9" s="26"/>
      <c r="BU9" s="26"/>
      <c r="BV9" s="26"/>
      <c r="BW9" s="29"/>
      <c r="BX9" s="30"/>
      <c r="BY9" s="26"/>
      <c r="BZ9" s="26"/>
      <c r="CA9" s="26"/>
      <c r="CB9" s="26"/>
      <c r="CC9" s="26"/>
      <c r="CD9" s="26"/>
      <c r="CE9" s="26"/>
      <c r="CF9" s="27"/>
      <c r="CG9" s="28"/>
      <c r="CH9" s="26"/>
      <c r="CI9" s="26"/>
      <c r="CJ9" s="26"/>
      <c r="CK9" s="26"/>
      <c r="CL9" s="26"/>
      <c r="CM9" s="26"/>
      <c r="CN9" s="26"/>
      <c r="CO9" s="29"/>
      <c r="CP9" s="30"/>
      <c r="CQ9" s="26"/>
      <c r="CR9" s="26"/>
      <c r="CS9" s="26"/>
      <c r="CT9" s="26"/>
      <c r="CU9" s="26"/>
      <c r="CV9" s="26"/>
      <c r="CW9" s="26"/>
      <c r="CX9" s="27"/>
      <c r="CY9" s="28"/>
      <c r="CZ9" s="26"/>
      <c r="DA9" s="26"/>
      <c r="DB9" s="26"/>
      <c r="DC9" s="26"/>
      <c r="DD9" s="26"/>
      <c r="DE9" s="26"/>
      <c r="DF9" s="26"/>
      <c r="DG9" s="29"/>
      <c r="DH9" s="30"/>
      <c r="DI9" s="26"/>
      <c r="DJ9" s="26"/>
      <c r="DK9" s="26"/>
      <c r="DL9" s="26"/>
      <c r="DM9" s="26"/>
      <c r="DN9" s="26"/>
      <c r="DO9" s="26"/>
      <c r="DP9" s="27"/>
      <c r="DQ9" s="28"/>
      <c r="DR9" s="26"/>
      <c r="DS9" s="26"/>
      <c r="DT9" s="26"/>
      <c r="DU9" s="26"/>
      <c r="DV9" s="26"/>
      <c r="DW9" s="26"/>
      <c r="DX9" s="26"/>
      <c r="DY9" s="29"/>
      <c r="DZ9" s="30"/>
      <c r="EA9" s="26"/>
      <c r="EB9" s="26"/>
      <c r="EC9" s="26"/>
      <c r="ED9" s="26"/>
      <c r="EE9" s="26"/>
      <c r="EF9" s="26"/>
      <c r="EG9" s="26"/>
      <c r="EH9" s="29"/>
      <c r="EI9" s="30"/>
      <c r="EJ9" s="26"/>
      <c r="EK9" s="26"/>
      <c r="EL9" s="26"/>
      <c r="EM9" s="26"/>
      <c r="EN9" s="26"/>
      <c r="EO9" s="26"/>
      <c r="EP9" s="26"/>
      <c r="EQ9" s="27"/>
      <c r="ER9" s="28"/>
      <c r="ES9" s="26"/>
      <c r="ET9" s="26"/>
      <c r="EU9" s="26"/>
      <c r="EV9" s="26"/>
      <c r="EW9" s="26"/>
      <c r="EX9" s="26"/>
      <c r="EY9" s="26"/>
      <c r="EZ9" s="26"/>
    </row>
    <row r="10" spans="1:156">
      <c r="B10" s="35">
        <v>1</v>
      </c>
      <c r="C10" s="36" t="s">
        <v>30</v>
      </c>
      <c r="D10" s="24">
        <f>Agustus!J10</f>
        <v>1111</v>
      </c>
      <c r="E10" s="25">
        <f>Agustus!K10</f>
        <v>2608</v>
      </c>
      <c r="F10" s="26">
        <f>SUM(D10:E10)</f>
        <v>3719</v>
      </c>
      <c r="G10" s="25">
        <v>134</v>
      </c>
      <c r="H10" s="25">
        <v>331</v>
      </c>
      <c r="I10" s="26">
        <f>SUM(G10:H10)</f>
        <v>465</v>
      </c>
      <c r="J10" s="26">
        <f t="shared" ref="J10:K10" si="0">SUM(D10+G10)</f>
        <v>1245</v>
      </c>
      <c r="K10" s="26">
        <f t="shared" si="0"/>
        <v>2939</v>
      </c>
      <c r="L10" s="27">
        <f>SUM(J10:K10)</f>
        <v>4184</v>
      </c>
      <c r="M10" s="28">
        <f>Agustus!S10</f>
        <v>733</v>
      </c>
      <c r="N10" s="28">
        <f>Agustus!T10</f>
        <v>2270</v>
      </c>
      <c r="O10" s="26">
        <f>SUM(M10:N10)</f>
        <v>3003</v>
      </c>
      <c r="P10" s="25">
        <v>118</v>
      </c>
      <c r="Q10" s="25">
        <v>267</v>
      </c>
      <c r="R10" s="26">
        <f>SUM(P10:Q10)</f>
        <v>385</v>
      </c>
      <c r="S10" s="26">
        <f t="shared" ref="S10:T10" si="1">SUM(M10+P10)</f>
        <v>851</v>
      </c>
      <c r="T10" s="26">
        <f t="shared" si="1"/>
        <v>2537</v>
      </c>
      <c r="U10" s="27">
        <f>SUM(S10:T10)</f>
        <v>3388</v>
      </c>
      <c r="V10" s="28">
        <f>Agustus!AB10</f>
        <v>847</v>
      </c>
      <c r="W10" s="28">
        <f>Agustus!AC10</f>
        <v>1982</v>
      </c>
      <c r="X10" s="26">
        <f>SUM(V10:W10)</f>
        <v>2829</v>
      </c>
      <c r="Y10" s="48">
        <v>116</v>
      </c>
      <c r="Z10" s="46">
        <v>283</v>
      </c>
      <c r="AA10" s="26">
        <f>SUM(Y10:Z10)</f>
        <v>399</v>
      </c>
      <c r="AB10" s="26">
        <f t="shared" ref="AB10:AC10" si="2">SUM(V10+Y10)</f>
        <v>963</v>
      </c>
      <c r="AC10" s="26">
        <f t="shared" si="2"/>
        <v>2265</v>
      </c>
      <c r="AD10" s="27">
        <f>SUM(AB10:AC10)</f>
        <v>3228</v>
      </c>
      <c r="AE10" s="28">
        <f>Agustus!AK10</f>
        <v>696</v>
      </c>
      <c r="AF10" s="28">
        <f>Agustus!AL10</f>
        <v>2195</v>
      </c>
      <c r="AG10" s="26">
        <f>SUM(AE10:AF10)</f>
        <v>2891</v>
      </c>
      <c r="AH10" s="25">
        <v>142</v>
      </c>
      <c r="AI10" s="25">
        <v>397</v>
      </c>
      <c r="AJ10" s="26">
        <f>SUM(AH10:AI10)</f>
        <v>539</v>
      </c>
      <c r="AK10" s="26">
        <f t="shared" ref="AK10:AL10" si="3">SUM(AE10+AH10)</f>
        <v>838</v>
      </c>
      <c r="AL10" s="26">
        <f t="shared" si="3"/>
        <v>2592</v>
      </c>
      <c r="AM10" s="27">
        <f>SUM(AK10:AL10)</f>
        <v>3430</v>
      </c>
      <c r="AN10" s="30">
        <f>Agustus!AT10</f>
        <v>816</v>
      </c>
      <c r="AO10" s="26">
        <f>Agustus!AU10</f>
        <v>1944</v>
      </c>
      <c r="AP10" s="26">
        <f>SUM(AN10:AO10)</f>
        <v>2760</v>
      </c>
      <c r="AQ10" s="25">
        <v>241</v>
      </c>
      <c r="AR10" s="25">
        <v>388</v>
      </c>
      <c r="AS10" s="26">
        <f>SUM(AQ10:AR10)</f>
        <v>629</v>
      </c>
      <c r="AT10" s="26">
        <f t="shared" ref="AT10:AU10" si="4">SUM(AN10+AQ10)</f>
        <v>1057</v>
      </c>
      <c r="AU10" s="26">
        <f t="shared" si="4"/>
        <v>2332</v>
      </c>
      <c r="AV10" s="27">
        <f>SUM(AT10:AU10)</f>
        <v>3389</v>
      </c>
      <c r="AW10" s="28">
        <f>Agustus!BC10</f>
        <v>1726</v>
      </c>
      <c r="AX10" s="28">
        <f>Agustus!BD10</f>
        <v>3627</v>
      </c>
      <c r="AY10" s="26">
        <f>SUM(AW10:AX10)</f>
        <v>5353</v>
      </c>
      <c r="AZ10" s="25">
        <v>344</v>
      </c>
      <c r="BA10" s="25">
        <v>609</v>
      </c>
      <c r="BB10" s="26">
        <f>SUM(AZ10:BA10)</f>
        <v>953</v>
      </c>
      <c r="BC10" s="26">
        <f t="shared" ref="BC10:BD10" si="5">SUM(AW10+AZ10)</f>
        <v>2070</v>
      </c>
      <c r="BD10" s="26">
        <f t="shared" si="5"/>
        <v>4236</v>
      </c>
      <c r="BE10" s="27">
        <f>SUM(BC10:BD10)</f>
        <v>6306</v>
      </c>
      <c r="BF10" s="30">
        <f>Agustus!BL10</f>
        <v>522</v>
      </c>
      <c r="BG10" s="26">
        <f>Agustus!BM10</f>
        <v>1128</v>
      </c>
      <c r="BH10" s="26">
        <f>SUM(BF10:BG10)</f>
        <v>1650</v>
      </c>
      <c r="BI10" s="25">
        <v>138</v>
      </c>
      <c r="BJ10" s="25">
        <v>272</v>
      </c>
      <c r="BK10" s="26">
        <f>SUM(BI10:BJ10)</f>
        <v>410</v>
      </c>
      <c r="BL10" s="26">
        <f t="shared" ref="BL10:BM10" si="6">SUM(BF10+BI10)</f>
        <v>660</v>
      </c>
      <c r="BM10" s="26">
        <f t="shared" si="6"/>
        <v>1400</v>
      </c>
      <c r="BN10" s="27">
        <f>SUM(BL10:BM10)</f>
        <v>2060</v>
      </c>
      <c r="BO10" s="28">
        <f>Agustus!BU10</f>
        <v>352</v>
      </c>
      <c r="BP10" s="28">
        <f>Agustus!BV10</f>
        <v>764</v>
      </c>
      <c r="BQ10" s="26">
        <f>SUM(BO10:BP10)</f>
        <v>1116</v>
      </c>
      <c r="BR10" s="26"/>
      <c r="BS10" s="26"/>
      <c r="BT10" s="26">
        <f>SUM(BR10:BS10)</f>
        <v>0</v>
      </c>
      <c r="BU10" s="26">
        <f t="shared" ref="BU10:BV10" si="7">SUM(BO10+BR10)</f>
        <v>352</v>
      </c>
      <c r="BV10" s="26">
        <f t="shared" si="7"/>
        <v>764</v>
      </c>
      <c r="BW10" s="27">
        <f>SUM(BU10:BV10)</f>
        <v>1116</v>
      </c>
      <c r="BX10" s="30">
        <f>Agustus!CD10</f>
        <v>1062</v>
      </c>
      <c r="BY10" s="26">
        <f>Agustus!CE10</f>
        <v>1905</v>
      </c>
      <c r="BZ10" s="26">
        <f>SUM(BX10:BY10)</f>
        <v>2967</v>
      </c>
      <c r="CA10" s="25">
        <v>131</v>
      </c>
      <c r="CB10" s="25">
        <v>251</v>
      </c>
      <c r="CC10" s="26">
        <f>SUM(CA10:CB10)</f>
        <v>382</v>
      </c>
      <c r="CD10" s="26">
        <f t="shared" ref="CD10:CE10" si="8">SUM(BX10+CA10)</f>
        <v>1193</v>
      </c>
      <c r="CE10" s="26">
        <f t="shared" si="8"/>
        <v>2156</v>
      </c>
      <c r="CF10" s="27">
        <f>SUM(CD10:CE10)</f>
        <v>3349</v>
      </c>
      <c r="CG10" s="28">
        <f>Agustus!CM10</f>
        <v>553</v>
      </c>
      <c r="CH10" s="28">
        <f>Agustus!CN10</f>
        <v>1946</v>
      </c>
      <c r="CI10" s="26">
        <f>SUM(CG10:CH10)</f>
        <v>2499</v>
      </c>
      <c r="CJ10" s="25">
        <v>163</v>
      </c>
      <c r="CK10" s="25">
        <v>417</v>
      </c>
      <c r="CL10" s="26">
        <f>SUM(CJ10:CK10)</f>
        <v>580</v>
      </c>
      <c r="CM10" s="26">
        <f t="shared" ref="CM10:CN10" si="9">SUM(CG10+CJ10)</f>
        <v>716</v>
      </c>
      <c r="CN10" s="26">
        <f t="shared" si="9"/>
        <v>2363</v>
      </c>
      <c r="CO10" s="27">
        <f>SUM(CM10:CN10)</f>
        <v>3079</v>
      </c>
      <c r="CP10" s="31">
        <f ca="1">IFERROR(__xludf.DUMMYFUNCTION("importrange(""1DjzFX_5hpKQ32gDJ9cZkaQq64j_m636uVPTHxkMKqWg"",""LAP YANKES!DD8:DL54"")"),1844)</f>
        <v>1844</v>
      </c>
      <c r="CQ10" s="32">
        <f ca="1">IFERROR(__xludf.DUMMYFUNCTION("""COMPUTED_VALUE"""),3548)</f>
        <v>3548</v>
      </c>
      <c r="CR10" s="32">
        <f ca="1">IFERROR(__xludf.DUMMYFUNCTION("""COMPUTED_VALUE"""),5369)</f>
        <v>5369</v>
      </c>
      <c r="CS10" s="33">
        <f ca="1">IFERROR(__xludf.DUMMYFUNCTION("""COMPUTED_VALUE"""),249)</f>
        <v>249</v>
      </c>
      <c r="CT10" s="33">
        <f ca="1">IFERROR(__xludf.DUMMYFUNCTION("""COMPUTED_VALUE"""),458)</f>
        <v>458</v>
      </c>
      <c r="CU10" s="33">
        <f ca="1">IFERROR(__xludf.DUMMYFUNCTION("""COMPUTED_VALUE"""),707)</f>
        <v>707</v>
      </c>
      <c r="CV10" s="32">
        <f ca="1">IFERROR(__xludf.DUMMYFUNCTION("""COMPUTED_VALUE"""),2093)</f>
        <v>2093</v>
      </c>
      <c r="CW10" s="32">
        <f ca="1">IFERROR(__xludf.DUMMYFUNCTION("""COMPUTED_VALUE"""),4006)</f>
        <v>4006</v>
      </c>
      <c r="CX10" s="34">
        <f ca="1">IFERROR(__xludf.DUMMYFUNCTION("""COMPUTED_VALUE"""),6076)</f>
        <v>6076</v>
      </c>
      <c r="CY10" s="28">
        <f>Agustus!DE10</f>
        <v>1002</v>
      </c>
      <c r="CZ10" s="28">
        <f>Agustus!DF10</f>
        <v>1959</v>
      </c>
      <c r="DA10" s="26">
        <f>SUM(CY10:CZ10)</f>
        <v>2961</v>
      </c>
      <c r="DB10" s="25">
        <v>123</v>
      </c>
      <c r="DC10" s="25">
        <v>293</v>
      </c>
      <c r="DD10" s="26">
        <f>SUM(DB10:DC10)</f>
        <v>416</v>
      </c>
      <c r="DE10" s="26">
        <f t="shared" ref="DE10:DF10" si="10">SUM(CY10+DB10)</f>
        <v>1125</v>
      </c>
      <c r="DF10" s="26">
        <f t="shared" si="10"/>
        <v>2252</v>
      </c>
      <c r="DG10" s="27">
        <f>SUM(DE10:DF10)</f>
        <v>3377</v>
      </c>
      <c r="DH10" s="30">
        <f>Agustus!DN10</f>
        <v>1632</v>
      </c>
      <c r="DI10" s="26">
        <f>Agustus!DO10</f>
        <v>3704</v>
      </c>
      <c r="DJ10" s="26">
        <f>SUM(DH10:DI10)</f>
        <v>5336</v>
      </c>
      <c r="DK10" s="25">
        <v>225</v>
      </c>
      <c r="DL10" s="25">
        <v>546</v>
      </c>
      <c r="DM10" s="26">
        <f>SUM(DK10:DL10)</f>
        <v>771</v>
      </c>
      <c r="DN10" s="26">
        <f t="shared" ref="DN10:DO10" si="11">SUM(DH10+DK10)</f>
        <v>1857</v>
      </c>
      <c r="DO10" s="26">
        <f t="shared" si="11"/>
        <v>4250</v>
      </c>
      <c r="DP10" s="27">
        <f>SUM(DN10:DO10)</f>
        <v>6107</v>
      </c>
      <c r="DQ10" s="28">
        <f>Agustus!DW10</f>
        <v>1760</v>
      </c>
      <c r="DR10" s="26">
        <f>Agustus!DX10</f>
        <v>3847</v>
      </c>
      <c r="DS10" s="26">
        <f>SUM(DQ10:DR10)</f>
        <v>5607</v>
      </c>
      <c r="DT10" s="25">
        <v>208</v>
      </c>
      <c r="DU10" s="25">
        <v>519</v>
      </c>
      <c r="DV10" s="26">
        <f>SUM(DT10:DU10)</f>
        <v>727</v>
      </c>
      <c r="DW10" s="26">
        <f t="shared" ref="DW10:DX10" si="12">SUM(DQ10+DT10)</f>
        <v>1968</v>
      </c>
      <c r="DX10" s="26">
        <f t="shared" si="12"/>
        <v>4366</v>
      </c>
      <c r="DY10" s="27">
        <f>SUM(DW10:DX10)</f>
        <v>6334</v>
      </c>
      <c r="DZ10" s="30">
        <f>Agustus!EF10</f>
        <v>946</v>
      </c>
      <c r="EA10" s="26">
        <f>Agustus!EG10</f>
        <v>2330</v>
      </c>
      <c r="EB10" s="26">
        <f>SUM(DZ10:EA10)</f>
        <v>3276</v>
      </c>
      <c r="EC10" s="25">
        <v>186</v>
      </c>
      <c r="ED10" s="25">
        <v>358</v>
      </c>
      <c r="EE10" s="26">
        <f>SUM(EC10:ED10)</f>
        <v>544</v>
      </c>
      <c r="EF10" s="26">
        <f t="shared" ref="EF10:EG10" si="13">SUM(DZ10+EC10)</f>
        <v>1132</v>
      </c>
      <c r="EG10" s="26">
        <f t="shared" si="13"/>
        <v>2688</v>
      </c>
      <c r="EH10" s="27">
        <f>SUM(EF10:EG10)</f>
        <v>3820</v>
      </c>
      <c r="EI10" s="30">
        <f>Agustus!EO10</f>
        <v>1230</v>
      </c>
      <c r="EJ10" s="26">
        <f>Agustus!EP10</f>
        <v>2287</v>
      </c>
      <c r="EK10" s="26">
        <f>SUM(EI10:EJ10)</f>
        <v>3517</v>
      </c>
      <c r="EL10" s="25">
        <v>116</v>
      </c>
      <c r="EM10" s="25">
        <v>285</v>
      </c>
      <c r="EN10" s="26">
        <f>SUM(EL10:EM10)</f>
        <v>401</v>
      </c>
      <c r="EO10" s="26">
        <f t="shared" ref="EO10:EP10" si="14">SUM(EI10+EL10)</f>
        <v>1346</v>
      </c>
      <c r="EP10" s="26">
        <f t="shared" si="14"/>
        <v>2572</v>
      </c>
      <c r="EQ10" s="27">
        <f>SUM(EO10:EP10)</f>
        <v>3918</v>
      </c>
      <c r="ER10" s="28"/>
      <c r="ES10" s="26"/>
      <c r="ET10" s="26"/>
      <c r="EU10" s="26"/>
      <c r="EV10" s="26"/>
      <c r="EW10" s="26"/>
      <c r="EX10" s="26"/>
      <c r="EY10" s="26"/>
      <c r="EZ10" s="26"/>
    </row>
    <row r="11" spans="1:156" ht="15.75" customHeight="1">
      <c r="A11" s="271"/>
      <c r="B11" s="254"/>
      <c r="C11" s="256"/>
      <c r="D11" s="24">
        <f>Agustus!J11</f>
        <v>0</v>
      </c>
      <c r="E11" s="25">
        <f>Agustus!K11</f>
        <v>0</v>
      </c>
      <c r="F11" s="41"/>
      <c r="G11" s="41"/>
      <c r="H11" s="41"/>
      <c r="I11" s="41"/>
      <c r="J11" s="41"/>
      <c r="K11" s="41"/>
      <c r="L11" s="41"/>
      <c r="M11" s="28">
        <f>Agustus!S11</f>
        <v>0</v>
      </c>
      <c r="N11" s="28">
        <f>Agustus!T11</f>
        <v>0</v>
      </c>
      <c r="O11" s="41"/>
      <c r="P11" s="41"/>
      <c r="Q11" s="41"/>
      <c r="R11" s="41"/>
      <c r="S11" s="41"/>
      <c r="T11" s="41"/>
      <c r="U11" s="41"/>
      <c r="V11" s="28">
        <f>Agustus!AB11</f>
        <v>0</v>
      </c>
      <c r="W11" s="28">
        <f>Agustus!AC11</f>
        <v>0</v>
      </c>
      <c r="X11" s="41"/>
      <c r="Y11" s="41"/>
      <c r="Z11" s="41"/>
      <c r="AA11" s="41"/>
      <c r="AB11" s="41"/>
      <c r="AC11" s="41"/>
      <c r="AD11" s="41"/>
      <c r="AE11" s="28">
        <f>Agustus!AK11</f>
        <v>0</v>
      </c>
      <c r="AF11" s="28">
        <f>Agustus!AL11</f>
        <v>0</v>
      </c>
      <c r="AG11" s="41"/>
      <c r="AH11" s="268"/>
      <c r="AI11" s="256"/>
      <c r="AJ11" s="41"/>
      <c r="AK11" s="41"/>
      <c r="AL11" s="41"/>
      <c r="AM11" s="41"/>
      <c r="AN11" s="30">
        <f>Agustus!AT11</f>
        <v>0</v>
      </c>
      <c r="AO11" s="26">
        <f>Agustus!AU11</f>
        <v>0</v>
      </c>
      <c r="AP11" s="41"/>
      <c r="AQ11" s="41"/>
      <c r="AR11" s="41"/>
      <c r="AS11" s="41"/>
      <c r="AT11" s="41"/>
      <c r="AU11" s="41"/>
      <c r="AV11" s="41"/>
      <c r="AW11" s="28">
        <f>Agustus!BC11</f>
        <v>0</v>
      </c>
      <c r="AX11" s="28">
        <f>Agustus!BD11</f>
        <v>0</v>
      </c>
      <c r="AY11" s="41"/>
      <c r="AZ11" s="41"/>
      <c r="BA11" s="41"/>
      <c r="BB11" s="41"/>
      <c r="BC11" s="41"/>
      <c r="BD11" s="41"/>
      <c r="BE11" s="41"/>
      <c r="BF11" s="30">
        <f>Agustus!BL11</f>
        <v>0</v>
      </c>
      <c r="BG11" s="26">
        <f>Agustus!BM11</f>
        <v>0</v>
      </c>
      <c r="BH11" s="41"/>
      <c r="BI11" s="41"/>
      <c r="BJ11" s="41"/>
      <c r="BK11" s="41"/>
      <c r="BL11" s="41"/>
      <c r="BM11" s="41"/>
      <c r="BN11" s="41"/>
      <c r="BO11" s="28">
        <f>Agustus!BU11</f>
        <v>0</v>
      </c>
      <c r="BP11" s="28">
        <f>Agustus!BV11</f>
        <v>0</v>
      </c>
      <c r="BQ11" s="41"/>
      <c r="BR11" s="41"/>
      <c r="BS11" s="41"/>
      <c r="BT11" s="41"/>
      <c r="BU11" s="41"/>
      <c r="BV11" s="41"/>
      <c r="BW11" s="41"/>
      <c r="BX11" s="30">
        <f>Agustus!CD11</f>
        <v>0</v>
      </c>
      <c r="BY11" s="26">
        <f>Agustus!CE11</f>
        <v>0</v>
      </c>
      <c r="BZ11" s="41"/>
      <c r="CA11" s="41"/>
      <c r="CB11" s="41"/>
      <c r="CC11" s="41"/>
      <c r="CD11" s="41"/>
      <c r="CE11" s="41"/>
      <c r="CF11" s="41"/>
      <c r="CG11" s="28">
        <f>Agustus!CM11</f>
        <v>0</v>
      </c>
      <c r="CH11" s="28">
        <f>Agustus!CN11</f>
        <v>0</v>
      </c>
      <c r="CI11" s="41"/>
      <c r="CJ11" s="41"/>
      <c r="CK11" s="137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28">
        <f>Agustus!DE11</f>
        <v>0</v>
      </c>
      <c r="CZ11" s="28">
        <f>Agustus!DF11</f>
        <v>0</v>
      </c>
      <c r="DA11" s="41"/>
      <c r="DB11" s="41"/>
      <c r="DC11" s="41"/>
      <c r="DD11" s="41"/>
      <c r="DE11" s="41"/>
      <c r="DF11" s="41"/>
      <c r="DG11" s="41"/>
      <c r="DH11" s="30">
        <f>Agustus!DN11</f>
        <v>0</v>
      </c>
      <c r="DI11" s="26">
        <f>Agustus!DO11</f>
        <v>0</v>
      </c>
      <c r="DJ11" s="41"/>
      <c r="DK11" s="41"/>
      <c r="DL11" s="41"/>
      <c r="DM11" s="41"/>
      <c r="DN11" s="41"/>
      <c r="DO11" s="41"/>
      <c r="DP11" s="41"/>
      <c r="DQ11" s="28">
        <f>Agustus!DW11</f>
        <v>0</v>
      </c>
      <c r="DR11" s="26">
        <f>Agustus!DX11</f>
        <v>0</v>
      </c>
      <c r="DS11" s="41"/>
      <c r="DT11" s="41"/>
      <c r="DU11" s="41"/>
      <c r="DV11" s="41"/>
      <c r="DW11" s="41"/>
      <c r="DX11" s="41"/>
      <c r="DY11" s="41"/>
      <c r="DZ11" s="30">
        <f>Agustus!EF11</f>
        <v>0</v>
      </c>
      <c r="EA11" s="26">
        <f>Agustus!EG11</f>
        <v>0</v>
      </c>
      <c r="EB11" s="41"/>
      <c r="EC11" s="41"/>
      <c r="ED11" s="41"/>
      <c r="EE11" s="41"/>
      <c r="EF11" s="41"/>
      <c r="EG11" s="41"/>
      <c r="EH11" s="41"/>
      <c r="EI11" s="30">
        <f>Agustus!EO11</f>
        <v>0</v>
      </c>
      <c r="EJ11" s="26">
        <f>Agustus!EP11</f>
        <v>0</v>
      </c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28"/>
    </row>
    <row r="12" spans="1:156">
      <c r="A12" s="276" t="s">
        <v>31</v>
      </c>
      <c r="B12" s="256"/>
      <c r="C12" s="44" t="s">
        <v>32</v>
      </c>
      <c r="D12" s="24">
        <f>Agustus!J12</f>
        <v>0</v>
      </c>
      <c r="E12" s="25">
        <f>Agustus!K12</f>
        <v>0</v>
      </c>
      <c r="F12" s="26"/>
      <c r="G12" s="26"/>
      <c r="H12" s="26"/>
      <c r="I12" s="25"/>
      <c r="J12" s="26"/>
      <c r="K12" s="26"/>
      <c r="L12" s="27"/>
      <c r="M12" s="28">
        <f>Agustus!S12</f>
        <v>0</v>
      </c>
      <c r="N12" s="28">
        <f>Agustus!T12</f>
        <v>0</v>
      </c>
      <c r="O12" s="26"/>
      <c r="P12" s="26"/>
      <c r="Q12" s="26"/>
      <c r="R12" s="26"/>
      <c r="S12" s="26"/>
      <c r="T12" s="26"/>
      <c r="U12" s="27"/>
      <c r="V12" s="28">
        <f>Agustus!AB12</f>
        <v>0</v>
      </c>
      <c r="W12" s="28">
        <f>Agustus!AC12</f>
        <v>0</v>
      </c>
      <c r="X12" s="26"/>
      <c r="Y12" s="26"/>
      <c r="Z12" s="26"/>
      <c r="AA12" s="26"/>
      <c r="AB12" s="26"/>
      <c r="AC12" s="26"/>
      <c r="AD12" s="27"/>
      <c r="AE12" s="28">
        <f>Agustus!AK12</f>
        <v>0</v>
      </c>
      <c r="AF12" s="28">
        <f>Agustus!AL12</f>
        <v>0</v>
      </c>
      <c r="AG12" s="26"/>
      <c r="AH12" s="26"/>
      <c r="AI12" s="26"/>
      <c r="AJ12" s="26"/>
      <c r="AK12" s="26"/>
      <c r="AL12" s="26"/>
      <c r="AM12" s="29"/>
      <c r="AN12" s="30">
        <f>Agustus!AT12</f>
        <v>0</v>
      </c>
      <c r="AO12" s="26">
        <f>Agustus!AU12</f>
        <v>0</v>
      </c>
      <c r="AP12" s="26">
        <f>SUM(AN12:AO12)</f>
        <v>0</v>
      </c>
      <c r="AQ12" s="26"/>
      <c r="AR12" s="26"/>
      <c r="AS12" s="26"/>
      <c r="AT12" s="26"/>
      <c r="AU12" s="26"/>
      <c r="AV12" s="27"/>
      <c r="AW12" s="28">
        <f>Agustus!BC12</f>
        <v>0</v>
      </c>
      <c r="AX12" s="28">
        <f>Agustus!BD12</f>
        <v>0</v>
      </c>
      <c r="AY12" s="26"/>
      <c r="AZ12" s="26"/>
      <c r="BA12" s="26"/>
      <c r="BB12" s="26"/>
      <c r="BC12" s="26"/>
      <c r="BD12" s="26"/>
      <c r="BE12" s="29"/>
      <c r="BF12" s="30">
        <f>Agustus!BL12</f>
        <v>0</v>
      </c>
      <c r="BG12" s="26">
        <f>Agustus!BM12</f>
        <v>0</v>
      </c>
      <c r="BH12" s="26"/>
      <c r="BI12" s="26"/>
      <c r="BJ12" s="26"/>
      <c r="BK12" s="26"/>
      <c r="BL12" s="26"/>
      <c r="BM12" s="26"/>
      <c r="BN12" s="27"/>
      <c r="BO12" s="28">
        <f>Agustus!BU12</f>
        <v>0</v>
      </c>
      <c r="BP12" s="28">
        <f>Agustus!BV12</f>
        <v>0</v>
      </c>
      <c r="BQ12" s="26"/>
      <c r="BR12" s="26"/>
      <c r="BS12" s="26"/>
      <c r="BT12" s="26"/>
      <c r="BU12" s="26"/>
      <c r="BV12" s="26"/>
      <c r="BW12" s="29"/>
      <c r="BX12" s="30">
        <f>Agustus!CD12</f>
        <v>0</v>
      </c>
      <c r="BY12" s="26">
        <f>Agustus!CE12</f>
        <v>0</v>
      </c>
      <c r="BZ12" s="26"/>
      <c r="CA12" s="26"/>
      <c r="CB12" s="26"/>
      <c r="CC12" s="26"/>
      <c r="CD12" s="26"/>
      <c r="CE12" s="26"/>
      <c r="CF12" s="27"/>
      <c r="CG12" s="28">
        <f>Agustus!CM12</f>
        <v>0</v>
      </c>
      <c r="CH12" s="28">
        <f>Agustus!CN12</f>
        <v>0</v>
      </c>
      <c r="CI12" s="26"/>
      <c r="CJ12" s="26"/>
      <c r="CK12" s="26"/>
      <c r="CL12" s="26"/>
      <c r="CM12" s="26"/>
      <c r="CN12" s="26"/>
      <c r="CO12" s="29"/>
      <c r="CP12" s="30"/>
      <c r="CQ12" s="26"/>
      <c r="CR12" s="26"/>
      <c r="CS12" s="26"/>
      <c r="CT12" s="26"/>
      <c r="CU12" s="26"/>
      <c r="CV12" s="26"/>
      <c r="CW12" s="26"/>
      <c r="CX12" s="27"/>
      <c r="CY12" s="28">
        <f>Agustus!DE12</f>
        <v>0</v>
      </c>
      <c r="CZ12" s="28">
        <f>Agustus!DF12</f>
        <v>0</v>
      </c>
      <c r="DA12" s="26"/>
      <c r="DB12" s="26"/>
      <c r="DC12" s="26"/>
      <c r="DD12" s="26"/>
      <c r="DE12" s="26"/>
      <c r="DF12" s="26"/>
      <c r="DG12" s="29"/>
      <c r="DH12" s="30">
        <f>Agustus!DN12</f>
        <v>0</v>
      </c>
      <c r="DI12" s="26">
        <f>Agustus!DO12</f>
        <v>0</v>
      </c>
      <c r="DJ12" s="26"/>
      <c r="DK12" s="26"/>
      <c r="DL12" s="26"/>
      <c r="DM12" s="26"/>
      <c r="DN12" s="26"/>
      <c r="DO12" s="26"/>
      <c r="DP12" s="27"/>
      <c r="DQ12" s="28">
        <f>Agustus!DW12</f>
        <v>0</v>
      </c>
      <c r="DR12" s="26">
        <f>Agustus!DX12</f>
        <v>0</v>
      </c>
      <c r="DS12" s="26"/>
      <c r="DT12" s="26"/>
      <c r="DU12" s="26"/>
      <c r="DV12" s="26"/>
      <c r="DW12" s="26"/>
      <c r="DX12" s="26"/>
      <c r="DY12" s="29"/>
      <c r="DZ12" s="30">
        <f>Agustus!EF12</f>
        <v>0</v>
      </c>
      <c r="EA12" s="26">
        <f>Agustus!EG12</f>
        <v>0</v>
      </c>
      <c r="EB12" s="26"/>
      <c r="EC12" s="26"/>
      <c r="ED12" s="26"/>
      <c r="EE12" s="26"/>
      <c r="EF12" s="26"/>
      <c r="EG12" s="26"/>
      <c r="EH12" s="29"/>
      <c r="EI12" s="30">
        <f>Agustus!EO12</f>
        <v>0</v>
      </c>
      <c r="EJ12" s="26">
        <f>Agustus!EP12</f>
        <v>0</v>
      </c>
      <c r="EK12" s="26"/>
      <c r="EL12" s="26"/>
      <c r="EM12" s="26"/>
      <c r="EN12" s="26"/>
      <c r="EO12" s="26"/>
      <c r="EP12" s="26"/>
      <c r="EQ12" s="27"/>
      <c r="ER12" s="28"/>
      <c r="ES12" s="26"/>
      <c r="ET12" s="26"/>
      <c r="EU12" s="26"/>
      <c r="EV12" s="26"/>
      <c r="EW12" s="26"/>
      <c r="EX12" s="26"/>
      <c r="EY12" s="26"/>
      <c r="EZ12" s="26"/>
    </row>
    <row r="13" spans="1:156">
      <c r="A13" s="45"/>
      <c r="B13" s="46">
        <v>1</v>
      </c>
      <c r="C13" s="47" t="s">
        <v>33</v>
      </c>
      <c r="D13" s="24">
        <f>Agustus!J13</f>
        <v>593</v>
      </c>
      <c r="E13" s="25">
        <f>Agustus!K13</f>
        <v>1890</v>
      </c>
      <c r="F13" s="26">
        <f>SUM(D13:E13)</f>
        <v>2483</v>
      </c>
      <c r="G13" s="25">
        <v>105</v>
      </c>
      <c r="H13" s="25">
        <v>289</v>
      </c>
      <c r="I13" s="26">
        <f>SUM(G13:H13)</f>
        <v>394</v>
      </c>
      <c r="J13" s="26">
        <f t="shared" ref="J13:K13" si="15">SUM(D13+G13)</f>
        <v>698</v>
      </c>
      <c r="K13" s="26">
        <f t="shared" si="15"/>
        <v>2179</v>
      </c>
      <c r="L13" s="27">
        <f>SUM(J13:K13)</f>
        <v>2877</v>
      </c>
      <c r="M13" s="28">
        <f>Agustus!S13</f>
        <v>271</v>
      </c>
      <c r="N13" s="28">
        <f>Agustus!T13</f>
        <v>1085</v>
      </c>
      <c r="O13" s="26">
        <f>SUM(M13:N13)</f>
        <v>1356</v>
      </c>
      <c r="P13" s="25">
        <v>52</v>
      </c>
      <c r="Q13" s="25">
        <v>189</v>
      </c>
      <c r="R13" s="26">
        <f>SUM(P13:Q13)</f>
        <v>241</v>
      </c>
      <c r="S13" s="26">
        <f t="shared" ref="S13:T13" si="16">SUM(M13+P13)</f>
        <v>323</v>
      </c>
      <c r="T13" s="26">
        <f t="shared" si="16"/>
        <v>1274</v>
      </c>
      <c r="U13" s="27">
        <f>SUM(S13:T13)</f>
        <v>1597</v>
      </c>
      <c r="V13" s="28">
        <f>Agustus!AB13</f>
        <v>444</v>
      </c>
      <c r="W13" s="28">
        <f>Agustus!AC13</f>
        <v>1494</v>
      </c>
      <c r="X13" s="26">
        <f>SUM(V13:W13)</f>
        <v>1938</v>
      </c>
      <c r="Y13" s="48">
        <v>74</v>
      </c>
      <c r="Z13" s="46">
        <v>223</v>
      </c>
      <c r="AA13" s="26">
        <f>SUM(Y13:Z13)</f>
        <v>297</v>
      </c>
      <c r="AB13" s="26">
        <f t="shared" ref="AB13:AC13" si="17">SUM(V13+Y13)</f>
        <v>518</v>
      </c>
      <c r="AC13" s="26">
        <f t="shared" si="17"/>
        <v>1717</v>
      </c>
      <c r="AD13" s="27">
        <f>SUM(AB13:AC13)</f>
        <v>2235</v>
      </c>
      <c r="AE13" s="28">
        <f>Agustus!AK13</f>
        <v>581</v>
      </c>
      <c r="AF13" s="28">
        <f>Agustus!AL13</f>
        <v>2124</v>
      </c>
      <c r="AG13" s="26">
        <f>SUM(AE13:AF13)</f>
        <v>2705</v>
      </c>
      <c r="AH13" s="25">
        <v>127</v>
      </c>
      <c r="AI13" s="25">
        <v>365</v>
      </c>
      <c r="AJ13" s="26">
        <f>SUM(AH13:AI13)</f>
        <v>492</v>
      </c>
      <c r="AK13" s="26">
        <f t="shared" ref="AK13:AL13" si="18">SUM(AE13+AH13)</f>
        <v>708</v>
      </c>
      <c r="AL13" s="26">
        <f t="shared" si="18"/>
        <v>2489</v>
      </c>
      <c r="AM13" s="27">
        <f>SUM(AK13:AL13)</f>
        <v>3197</v>
      </c>
      <c r="AN13" s="30">
        <f>Agustus!AT13</f>
        <v>495</v>
      </c>
      <c r="AO13" s="26">
        <f>Agustus!AU13</f>
        <v>1462</v>
      </c>
      <c r="AP13" s="26"/>
      <c r="AQ13" s="25">
        <v>97</v>
      </c>
      <c r="AR13" s="25">
        <v>189</v>
      </c>
      <c r="AS13" s="26">
        <f>SUM(AQ13:AR13)</f>
        <v>286</v>
      </c>
      <c r="AT13" s="26">
        <f t="shared" ref="AT13:AU13" si="19">SUM(AN13+AQ13)</f>
        <v>592</v>
      </c>
      <c r="AU13" s="26">
        <f t="shared" si="19"/>
        <v>1651</v>
      </c>
      <c r="AV13" s="27">
        <f>SUM(AT13:AU13)</f>
        <v>2243</v>
      </c>
      <c r="AW13" s="28">
        <f>Agustus!BC13</f>
        <v>1309</v>
      </c>
      <c r="AX13" s="28">
        <f>Agustus!BD13</f>
        <v>2966</v>
      </c>
      <c r="AY13" s="26"/>
      <c r="AZ13" s="25">
        <v>198</v>
      </c>
      <c r="BA13" s="25">
        <v>451</v>
      </c>
      <c r="BB13" s="26"/>
      <c r="BC13" s="26">
        <f t="shared" ref="BC13:BD13" si="20">SUM(AW13+AZ13)</f>
        <v>1507</v>
      </c>
      <c r="BD13" s="26">
        <f t="shared" si="20"/>
        <v>3417</v>
      </c>
      <c r="BE13" s="27">
        <f>SUM(BC13:BD13)</f>
        <v>4924</v>
      </c>
      <c r="BF13" s="30">
        <f>Agustus!BL13</f>
        <v>414</v>
      </c>
      <c r="BG13" s="26">
        <f>Agustus!BM13</f>
        <v>1026</v>
      </c>
      <c r="BH13" s="26">
        <f>SUM(BF13:BG13)</f>
        <v>1440</v>
      </c>
      <c r="BI13" s="25">
        <v>62</v>
      </c>
      <c r="BJ13" s="25">
        <v>178</v>
      </c>
      <c r="BK13" s="26">
        <f>SUM(BI13:BJ13)</f>
        <v>240</v>
      </c>
      <c r="BL13" s="26">
        <f t="shared" ref="BL13:BM13" si="21">SUM(BF13+BI13)</f>
        <v>476</v>
      </c>
      <c r="BM13" s="26">
        <f t="shared" si="21"/>
        <v>1204</v>
      </c>
      <c r="BN13" s="27">
        <f>SUM(BL13:BM13)</f>
        <v>1680</v>
      </c>
      <c r="BO13" s="28">
        <f>Agustus!BU13</f>
        <v>288</v>
      </c>
      <c r="BP13" s="28">
        <f>Agustus!BV13</f>
        <v>902</v>
      </c>
      <c r="BQ13" s="26">
        <f>SUM(BO13:BP13)</f>
        <v>1190</v>
      </c>
      <c r="BR13" s="26"/>
      <c r="BS13" s="26"/>
      <c r="BT13" s="26">
        <f>SUM(BR13:BS13)</f>
        <v>0</v>
      </c>
      <c r="BU13" s="26">
        <f t="shared" ref="BU13:BV13" si="22">SUM(BO13+BR13)</f>
        <v>288</v>
      </c>
      <c r="BV13" s="26">
        <f t="shared" si="22"/>
        <v>902</v>
      </c>
      <c r="BW13" s="27">
        <f>SUM(BU13:BV13)</f>
        <v>1190</v>
      </c>
      <c r="BX13" s="30">
        <f>Agustus!CD13</f>
        <v>387</v>
      </c>
      <c r="BY13" s="26">
        <f>Agustus!CE13</f>
        <v>891</v>
      </c>
      <c r="BZ13" s="26">
        <f>SUM(BX13:BY13)</f>
        <v>1278</v>
      </c>
      <c r="CA13" s="25">
        <v>51</v>
      </c>
      <c r="CB13" s="25">
        <v>154</v>
      </c>
      <c r="CC13" s="26">
        <f>SUM(CA13:CB13)</f>
        <v>205</v>
      </c>
      <c r="CD13" s="26">
        <f t="shared" ref="CD13:CE13" si="23">SUM(BX13+CA13)</f>
        <v>438</v>
      </c>
      <c r="CE13" s="26">
        <f t="shared" si="23"/>
        <v>1045</v>
      </c>
      <c r="CF13" s="27">
        <f>SUM(CD13:CE13)</f>
        <v>1483</v>
      </c>
      <c r="CG13" s="28">
        <f>Agustus!CM13</f>
        <v>375</v>
      </c>
      <c r="CH13" s="28">
        <f>Agustus!CN13</f>
        <v>1329</v>
      </c>
      <c r="CI13" s="26">
        <f>SUM(CG13:CH13)</f>
        <v>1704</v>
      </c>
      <c r="CJ13" s="25">
        <v>79</v>
      </c>
      <c r="CK13" s="25">
        <v>189</v>
      </c>
      <c r="CL13" s="26">
        <f>SUM(CJ13:CK13)</f>
        <v>268</v>
      </c>
      <c r="CM13" s="26">
        <f t="shared" ref="CM13:CN13" si="24">SUM(CG13+CJ13)</f>
        <v>454</v>
      </c>
      <c r="CN13" s="26">
        <f t="shared" si="24"/>
        <v>1518</v>
      </c>
      <c r="CO13" s="27">
        <f>SUM(CM13:CN13)</f>
        <v>1972</v>
      </c>
      <c r="CP13" s="31">
        <f ca="1">IFERROR(__xludf.DUMMYFUNCTION("""COMPUTED_VALUE"""),1669)</f>
        <v>1669</v>
      </c>
      <c r="CQ13" s="32">
        <f ca="1">IFERROR(__xludf.DUMMYFUNCTION("""COMPUTED_VALUE"""),5739)</f>
        <v>5739</v>
      </c>
      <c r="CR13" s="32">
        <f ca="1">IFERROR(__xludf.DUMMYFUNCTION("""COMPUTED_VALUE"""),7408)</f>
        <v>7408</v>
      </c>
      <c r="CS13" s="33">
        <f ca="1">IFERROR(__xludf.DUMMYFUNCTION("""COMPUTED_VALUE"""),257)</f>
        <v>257</v>
      </c>
      <c r="CT13" s="33">
        <f ca="1">IFERROR(__xludf.DUMMYFUNCTION("""COMPUTED_VALUE"""),806)</f>
        <v>806</v>
      </c>
      <c r="CU13" s="33">
        <f ca="1">IFERROR(__xludf.DUMMYFUNCTION("""COMPUTED_VALUE"""),1063)</f>
        <v>1063</v>
      </c>
      <c r="CV13" s="32">
        <f ca="1">IFERROR(__xludf.DUMMYFUNCTION("""COMPUTED_VALUE"""),1926)</f>
        <v>1926</v>
      </c>
      <c r="CW13" s="32">
        <f ca="1">IFERROR(__xludf.DUMMYFUNCTION("""COMPUTED_VALUE"""),6545)</f>
        <v>6545</v>
      </c>
      <c r="CX13" s="34">
        <f ca="1">IFERROR(__xludf.DUMMYFUNCTION("""COMPUTED_VALUE"""),8471)</f>
        <v>8471</v>
      </c>
      <c r="CY13" s="28">
        <f>Agustus!DE13</f>
        <v>505</v>
      </c>
      <c r="CZ13" s="28">
        <f>Agustus!DF13</f>
        <v>1501</v>
      </c>
      <c r="DA13" s="26">
        <f>SUM(CY13:CZ13)</f>
        <v>2006</v>
      </c>
      <c r="DB13" s="25">
        <v>121</v>
      </c>
      <c r="DC13" s="25">
        <v>281</v>
      </c>
      <c r="DD13" s="26">
        <f>SUM(DB13:DC13)</f>
        <v>402</v>
      </c>
      <c r="DE13" s="26">
        <f t="shared" ref="DE13:DF13" si="25">SUM(CY13+DB13)</f>
        <v>626</v>
      </c>
      <c r="DF13" s="26">
        <f t="shared" si="25"/>
        <v>1782</v>
      </c>
      <c r="DG13" s="27">
        <f>SUM(DE13:DF13)</f>
        <v>2408</v>
      </c>
      <c r="DH13" s="30">
        <f>Agustus!DN13</f>
        <v>1129</v>
      </c>
      <c r="DI13" s="26">
        <f>Agustus!DO13</f>
        <v>2834</v>
      </c>
      <c r="DJ13" s="26">
        <f>SUM(DH13:DI13)</f>
        <v>3963</v>
      </c>
      <c r="DK13" s="25">
        <v>214</v>
      </c>
      <c r="DL13" s="25">
        <v>452</v>
      </c>
      <c r="DM13" s="26">
        <f>SUM(DK13:DL13)</f>
        <v>666</v>
      </c>
      <c r="DN13" s="26">
        <f t="shared" ref="DN13:DO13" si="26">SUM(DH13+DK13)</f>
        <v>1343</v>
      </c>
      <c r="DO13" s="26">
        <f t="shared" si="26"/>
        <v>3286</v>
      </c>
      <c r="DP13" s="27">
        <f>SUM(DN13:DO13)</f>
        <v>4629</v>
      </c>
      <c r="DQ13" s="28">
        <f>Agustus!DW13</f>
        <v>985</v>
      </c>
      <c r="DR13" s="26">
        <f>Agustus!DX13</f>
        <v>2723</v>
      </c>
      <c r="DS13" s="26">
        <f>SUM(DQ13:DR13)</f>
        <v>3708</v>
      </c>
      <c r="DT13" s="25">
        <v>124</v>
      </c>
      <c r="DU13" s="25">
        <v>384</v>
      </c>
      <c r="DV13" s="26">
        <f>SUM(DT13:DU13)</f>
        <v>508</v>
      </c>
      <c r="DW13" s="26">
        <f t="shared" ref="DW13:DX13" si="27">SUM(DQ13+DT13)</f>
        <v>1109</v>
      </c>
      <c r="DX13" s="26">
        <f t="shared" si="27"/>
        <v>3107</v>
      </c>
      <c r="DY13" s="27">
        <f>SUM(DW13:DX13)</f>
        <v>4216</v>
      </c>
      <c r="DZ13" s="30">
        <f>Agustus!EF13</f>
        <v>757</v>
      </c>
      <c r="EA13" s="26">
        <f>Agustus!EG13</f>
        <v>2036</v>
      </c>
      <c r="EB13" s="26">
        <f>SUM(DZ13:EA13)</f>
        <v>2793</v>
      </c>
      <c r="EC13" s="25">
        <v>104</v>
      </c>
      <c r="ED13" s="25">
        <v>270</v>
      </c>
      <c r="EE13" s="26">
        <f>SUM(EC13:ED13)</f>
        <v>374</v>
      </c>
      <c r="EF13" s="26">
        <f t="shared" ref="EF13:EG13" si="28">SUM(DZ13+EC13)</f>
        <v>861</v>
      </c>
      <c r="EG13" s="26">
        <f t="shared" si="28"/>
        <v>2306</v>
      </c>
      <c r="EH13" s="27">
        <f>SUM(EF13:EG13)</f>
        <v>3167</v>
      </c>
      <c r="EI13" s="30">
        <f>Agustus!EO13</f>
        <v>527</v>
      </c>
      <c r="EJ13" s="26">
        <f>Agustus!EP13</f>
        <v>1133</v>
      </c>
      <c r="EK13" s="26">
        <f>SUM(EI13:EJ13)</f>
        <v>1660</v>
      </c>
      <c r="EL13" s="25">
        <v>106</v>
      </c>
      <c r="EM13" s="25">
        <v>273</v>
      </c>
      <c r="EN13" s="26">
        <f>SUM(EL13:EM13)</f>
        <v>379</v>
      </c>
      <c r="EO13" s="26">
        <f t="shared" ref="EO13:EP13" si="29">SUM(EI13+EL13)</f>
        <v>633</v>
      </c>
      <c r="EP13" s="26">
        <f t="shared" si="29"/>
        <v>1406</v>
      </c>
      <c r="EQ13" s="27">
        <f>SUM(EO13:EP13)</f>
        <v>2039</v>
      </c>
      <c r="ER13" s="49"/>
      <c r="ES13" s="26"/>
      <c r="ET13" s="26"/>
      <c r="EU13" s="26"/>
      <c r="EV13" s="26"/>
      <c r="EW13" s="26"/>
      <c r="EX13" s="26"/>
      <c r="EY13" s="26"/>
      <c r="EZ13" s="26"/>
    </row>
    <row r="14" spans="1:156" ht="15.75" customHeight="1">
      <c r="A14" s="277"/>
      <c r="B14" s="278"/>
      <c r="C14" s="247"/>
      <c r="D14" s="146">
        <f>Agustus!J14</f>
        <v>0</v>
      </c>
      <c r="E14" s="147">
        <f>Agustus!K14</f>
        <v>0</v>
      </c>
      <c r="F14" s="51"/>
      <c r="G14" s="51"/>
      <c r="H14" s="51"/>
      <c r="I14" s="51"/>
      <c r="J14" s="51"/>
      <c r="K14" s="51"/>
      <c r="L14" s="51"/>
      <c r="M14" s="20">
        <f>Agustus!S14</f>
        <v>0</v>
      </c>
      <c r="N14" s="20">
        <f>Agustus!T14</f>
        <v>0</v>
      </c>
      <c r="O14" s="51"/>
      <c r="P14" s="51"/>
      <c r="Q14" s="51"/>
      <c r="R14" s="51"/>
      <c r="S14" s="51"/>
      <c r="T14" s="51"/>
      <c r="U14" s="51"/>
      <c r="V14" s="20">
        <f>Agustus!AB14</f>
        <v>0</v>
      </c>
      <c r="W14" s="20">
        <f>Agustus!AC14</f>
        <v>0</v>
      </c>
      <c r="X14" s="51"/>
      <c r="Y14" s="51"/>
      <c r="Z14" s="51"/>
      <c r="AA14" s="51"/>
      <c r="AB14" s="51"/>
      <c r="AC14" s="51"/>
      <c r="AD14" s="51"/>
      <c r="AE14" s="20">
        <f>Agustus!AK14</f>
        <v>0</v>
      </c>
      <c r="AF14" s="20">
        <f>Agustus!AL14</f>
        <v>0</v>
      </c>
      <c r="AG14" s="51"/>
      <c r="AH14" s="270"/>
      <c r="AI14" s="256"/>
      <c r="AJ14" s="51"/>
      <c r="AK14" s="51"/>
      <c r="AL14" s="51"/>
      <c r="AM14" s="51"/>
      <c r="AN14" s="17">
        <f>Agustus!AT14</f>
        <v>0</v>
      </c>
      <c r="AO14" s="18">
        <f>Agustus!AU14</f>
        <v>0</v>
      </c>
      <c r="AP14" s="51"/>
      <c r="AQ14" s="51"/>
      <c r="AR14" s="51"/>
      <c r="AS14" s="51"/>
      <c r="AT14" s="51"/>
      <c r="AU14" s="51"/>
      <c r="AV14" s="51"/>
      <c r="AW14" s="20">
        <f>Agustus!BC14</f>
        <v>0</v>
      </c>
      <c r="AX14" s="20">
        <f>Agustus!BD14</f>
        <v>0</v>
      </c>
      <c r="AY14" s="51"/>
      <c r="AZ14" s="51"/>
      <c r="BA14" s="51"/>
      <c r="BB14" s="51"/>
      <c r="BC14" s="51"/>
      <c r="BD14" s="51"/>
      <c r="BE14" s="51"/>
      <c r="BF14" s="17">
        <f>Agustus!BL14</f>
        <v>0</v>
      </c>
      <c r="BG14" s="18">
        <f>Agustus!BM14</f>
        <v>0</v>
      </c>
      <c r="BH14" s="51"/>
      <c r="BI14" s="51"/>
      <c r="BJ14" s="51"/>
      <c r="BK14" s="51"/>
      <c r="BL14" s="51"/>
      <c r="BM14" s="51"/>
      <c r="BN14" s="51"/>
      <c r="BO14" s="20">
        <f>Agustus!BU14</f>
        <v>0</v>
      </c>
      <c r="BP14" s="20">
        <f>Agustus!BV14</f>
        <v>0</v>
      </c>
      <c r="BQ14" s="51"/>
      <c r="BR14" s="51"/>
      <c r="BS14" s="51"/>
      <c r="BT14" s="51"/>
      <c r="BU14" s="51"/>
      <c r="BV14" s="51"/>
      <c r="BW14" s="51"/>
      <c r="BX14" s="17">
        <f>Agustus!CD14</f>
        <v>0</v>
      </c>
      <c r="BY14" s="18">
        <f>Agustus!CE14</f>
        <v>0</v>
      </c>
      <c r="BZ14" s="51"/>
      <c r="CA14" s="51"/>
      <c r="CB14" s="51"/>
      <c r="CC14" s="51"/>
      <c r="CD14" s="51"/>
      <c r="CE14" s="51"/>
      <c r="CF14" s="51"/>
      <c r="CG14" s="20">
        <f>Agustus!CM14</f>
        <v>0</v>
      </c>
      <c r="CH14" s="20">
        <f>Agustus!CN14</f>
        <v>0</v>
      </c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20">
        <f>Agustus!DE14</f>
        <v>0</v>
      </c>
      <c r="CZ14" s="20">
        <f>Agustus!DF14</f>
        <v>0</v>
      </c>
      <c r="DA14" s="51"/>
      <c r="DB14" s="51"/>
      <c r="DC14" s="51"/>
      <c r="DD14" s="51"/>
      <c r="DE14" s="51"/>
      <c r="DF14" s="51"/>
      <c r="DG14" s="51"/>
      <c r="DH14" s="17">
        <f>Agustus!DN14</f>
        <v>0</v>
      </c>
      <c r="DI14" s="18">
        <f>Agustus!DO14</f>
        <v>0</v>
      </c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17">
        <f>Agustus!EF14</f>
        <v>0</v>
      </c>
      <c r="EA14" s="18">
        <f>Agustus!EG14</f>
        <v>0</v>
      </c>
      <c r="EB14" s="51"/>
      <c r="EC14" s="51"/>
      <c r="ED14" s="51"/>
      <c r="EE14" s="51"/>
      <c r="EF14" s="51"/>
      <c r="EG14" s="51"/>
      <c r="EH14" s="51"/>
      <c r="EI14" s="17">
        <f>Agustus!EO14</f>
        <v>0</v>
      </c>
      <c r="EJ14" s="18">
        <f>Agustus!EP14</f>
        <v>0</v>
      </c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20"/>
    </row>
    <row r="15" spans="1:156">
      <c r="A15" s="279" t="s">
        <v>34</v>
      </c>
      <c r="B15" s="264"/>
      <c r="C15" s="52" t="s">
        <v>35</v>
      </c>
      <c r="D15" s="24">
        <f>Agustus!J15</f>
        <v>0</v>
      </c>
      <c r="E15" s="25">
        <f>Agustus!K15</f>
        <v>0</v>
      </c>
      <c r="F15" s="26"/>
      <c r="G15" s="26"/>
      <c r="H15" s="26"/>
      <c r="I15" s="26"/>
      <c r="J15" s="26"/>
      <c r="K15" s="26"/>
      <c r="L15" s="27"/>
      <c r="M15" s="28">
        <f>Agustus!S15</f>
        <v>0</v>
      </c>
      <c r="N15" s="28">
        <f>Agustus!T15</f>
        <v>0</v>
      </c>
      <c r="O15" s="26"/>
      <c r="P15" s="26"/>
      <c r="Q15" s="26"/>
      <c r="R15" s="26"/>
      <c r="S15" s="26"/>
      <c r="T15" s="26"/>
      <c r="U15" s="27"/>
      <c r="V15" s="28">
        <f>Agustus!AB15</f>
        <v>0</v>
      </c>
      <c r="W15" s="28">
        <f>Agustus!AC15</f>
        <v>0</v>
      </c>
      <c r="X15" s="26"/>
      <c r="Y15" s="26"/>
      <c r="Z15" s="26"/>
      <c r="AA15" s="26"/>
      <c r="AB15" s="26"/>
      <c r="AC15" s="26"/>
      <c r="AD15" s="27"/>
      <c r="AE15" s="28">
        <f>Agustus!AK15</f>
        <v>0</v>
      </c>
      <c r="AF15" s="28">
        <f>Agustus!AL15</f>
        <v>0</v>
      </c>
      <c r="AG15" s="26"/>
      <c r="AH15" s="26"/>
      <c r="AI15" s="26"/>
      <c r="AJ15" s="26"/>
      <c r="AK15" s="26"/>
      <c r="AL15" s="26"/>
      <c r="AM15" s="29"/>
      <c r="AN15" s="30">
        <f>Agustus!AT15</f>
        <v>0</v>
      </c>
      <c r="AO15" s="26">
        <f>Agustus!AU15</f>
        <v>0</v>
      </c>
      <c r="AP15" s="26"/>
      <c r="AQ15" s="26"/>
      <c r="AR15" s="26"/>
      <c r="AS15" s="26"/>
      <c r="AT15" s="26"/>
      <c r="AU15" s="26"/>
      <c r="AV15" s="27"/>
      <c r="AW15" s="28">
        <f>Agustus!BC15</f>
        <v>0</v>
      </c>
      <c r="AX15" s="28">
        <f>Agustus!BD15</f>
        <v>0</v>
      </c>
      <c r="AY15" s="26"/>
      <c r="AZ15" s="26"/>
      <c r="BA15" s="26"/>
      <c r="BB15" s="26"/>
      <c r="BC15" s="26"/>
      <c r="BD15" s="26"/>
      <c r="BE15" s="29"/>
      <c r="BF15" s="30">
        <f>Agustus!BL15</f>
        <v>0</v>
      </c>
      <c r="BG15" s="26">
        <f>Agustus!BM15</f>
        <v>0</v>
      </c>
      <c r="BH15" s="26"/>
      <c r="BI15" s="26"/>
      <c r="BJ15" s="26"/>
      <c r="BK15" s="26"/>
      <c r="BL15" s="26"/>
      <c r="BM15" s="26"/>
      <c r="BN15" s="27"/>
      <c r="BO15" s="28">
        <f>Agustus!BU15</f>
        <v>0</v>
      </c>
      <c r="BP15" s="28">
        <f>Agustus!BV15</f>
        <v>0</v>
      </c>
      <c r="BQ15" s="26"/>
      <c r="BR15" s="26"/>
      <c r="BS15" s="26"/>
      <c r="BT15" s="26"/>
      <c r="BU15" s="26"/>
      <c r="BV15" s="26"/>
      <c r="BW15" s="29"/>
      <c r="BX15" s="30">
        <f>Agustus!CD15</f>
        <v>0</v>
      </c>
      <c r="BY15" s="26">
        <f>Agustus!CE15</f>
        <v>0</v>
      </c>
      <c r="BZ15" s="26"/>
      <c r="CA15" s="26"/>
      <c r="CB15" s="26"/>
      <c r="CC15" s="26"/>
      <c r="CD15" s="26"/>
      <c r="CE15" s="26"/>
      <c r="CF15" s="27"/>
      <c r="CG15" s="28">
        <f>Agustus!CM15</f>
        <v>0</v>
      </c>
      <c r="CH15" s="28">
        <f>Agustus!CN15</f>
        <v>0</v>
      </c>
      <c r="CI15" s="26"/>
      <c r="CJ15" s="26"/>
      <c r="CK15" s="26"/>
      <c r="CL15" s="26"/>
      <c r="CM15" s="26"/>
      <c r="CN15" s="26"/>
      <c r="CO15" s="29"/>
      <c r="CP15" s="30"/>
      <c r="CQ15" s="26"/>
      <c r="CR15" s="26"/>
      <c r="CS15" s="26"/>
      <c r="CT15" s="26"/>
      <c r="CU15" s="26"/>
      <c r="CV15" s="26"/>
      <c r="CW15" s="26"/>
      <c r="CX15" s="27"/>
      <c r="CY15" s="28">
        <f>Agustus!DE15</f>
        <v>0</v>
      </c>
      <c r="CZ15" s="28">
        <f>Agustus!DF15</f>
        <v>0</v>
      </c>
      <c r="DA15" s="26"/>
      <c r="DB15" s="26"/>
      <c r="DC15" s="26"/>
      <c r="DD15" s="26"/>
      <c r="DE15" s="26"/>
      <c r="DF15" s="26"/>
      <c r="DG15" s="29"/>
      <c r="DH15" s="30">
        <f>Agustus!DN15</f>
        <v>0</v>
      </c>
      <c r="DI15" s="26">
        <f>Agustus!DO15</f>
        <v>0</v>
      </c>
      <c r="DJ15" s="26"/>
      <c r="DK15" s="26"/>
      <c r="DL15" s="26"/>
      <c r="DM15" s="26"/>
      <c r="DN15" s="26"/>
      <c r="DO15" s="26"/>
      <c r="DP15" s="27"/>
      <c r="DQ15" s="28">
        <f>Agustus!DW15</f>
        <v>0</v>
      </c>
      <c r="DR15" s="26">
        <f>Agustus!DX15</f>
        <v>0</v>
      </c>
      <c r="DS15" s="26"/>
      <c r="DT15" s="26"/>
      <c r="DU15" s="26"/>
      <c r="DV15" s="26"/>
      <c r="DW15" s="26"/>
      <c r="DX15" s="26"/>
      <c r="DY15" s="29"/>
      <c r="DZ15" s="30">
        <f>Agustus!EF15</f>
        <v>0</v>
      </c>
      <c r="EA15" s="26">
        <f>Agustus!EG15</f>
        <v>0</v>
      </c>
      <c r="EB15" s="26"/>
      <c r="EC15" s="26"/>
      <c r="ED15" s="26"/>
      <c r="EE15" s="26"/>
      <c r="EF15" s="26"/>
      <c r="EG15" s="26"/>
      <c r="EH15" s="29"/>
      <c r="EI15" s="30">
        <f>Agustus!EO15</f>
        <v>0</v>
      </c>
      <c r="EJ15" s="26">
        <f>Agustus!EP15</f>
        <v>0</v>
      </c>
      <c r="EK15" s="26"/>
      <c r="EL15" s="26"/>
      <c r="EM15" s="26"/>
      <c r="EN15" s="26"/>
      <c r="EO15" s="26"/>
      <c r="EP15" s="26"/>
      <c r="EQ15" s="27"/>
      <c r="ER15" s="53"/>
      <c r="ES15" s="54"/>
      <c r="ET15" s="54"/>
      <c r="EU15" s="54"/>
      <c r="EV15" s="54"/>
      <c r="EW15" s="54"/>
      <c r="EX15" s="54"/>
      <c r="EY15" s="54"/>
      <c r="EZ15" s="55"/>
    </row>
    <row r="16" spans="1:156">
      <c r="A16" s="56"/>
      <c r="B16" s="46">
        <v>1</v>
      </c>
      <c r="C16" s="57" t="s">
        <v>36</v>
      </c>
      <c r="D16" s="24">
        <f>Agustus!J16</f>
        <v>102</v>
      </c>
      <c r="E16" s="25">
        <f>Agustus!K16</f>
        <v>124</v>
      </c>
      <c r="F16" s="26">
        <f t="shared" ref="F16:F19" si="30">SUM(D16:E16)</f>
        <v>226</v>
      </c>
      <c r="G16" s="25">
        <v>29</v>
      </c>
      <c r="H16" s="25">
        <v>34</v>
      </c>
      <c r="I16" s="26">
        <f t="shared" ref="I16:I19" si="31">SUM(G16:H16)</f>
        <v>63</v>
      </c>
      <c r="J16" s="26">
        <f t="shared" ref="J16:K16" si="32">SUM(D16+G16)</f>
        <v>131</v>
      </c>
      <c r="K16" s="26">
        <f t="shared" si="32"/>
        <v>158</v>
      </c>
      <c r="L16" s="27">
        <f t="shared" ref="L16:L19" si="33">SUM(J16:K16)</f>
        <v>289</v>
      </c>
      <c r="M16" s="28">
        <f>Agustus!S16</f>
        <v>38</v>
      </c>
      <c r="N16" s="28">
        <f>Agustus!T16</f>
        <v>171</v>
      </c>
      <c r="O16" s="26">
        <f t="shared" ref="O16:O19" si="34">SUM(M16:N16)</f>
        <v>209</v>
      </c>
      <c r="P16" s="25">
        <v>15</v>
      </c>
      <c r="Q16" s="25">
        <v>29</v>
      </c>
      <c r="R16" s="26">
        <f t="shared" ref="R16:R19" si="35">SUM(P16:Q16)</f>
        <v>44</v>
      </c>
      <c r="S16" s="26">
        <f t="shared" ref="S16:T16" si="36">SUM(M16+P16)</f>
        <v>53</v>
      </c>
      <c r="T16" s="26">
        <f t="shared" si="36"/>
        <v>200</v>
      </c>
      <c r="U16" s="27">
        <f t="shared" ref="U16:U19" si="37">SUM(S16:T16)</f>
        <v>253</v>
      </c>
      <c r="V16" s="28">
        <f>Agustus!AB16</f>
        <v>68</v>
      </c>
      <c r="W16" s="28">
        <f>Agustus!AC16</f>
        <v>155</v>
      </c>
      <c r="X16" s="26">
        <f t="shared" ref="X16:X19" si="38">SUM(V16:W16)</f>
        <v>223</v>
      </c>
      <c r="Y16" s="48">
        <v>20</v>
      </c>
      <c r="Z16" s="46">
        <v>47</v>
      </c>
      <c r="AA16" s="26">
        <f t="shared" ref="AA16:AA19" si="39">SUM(Y16:Z16)</f>
        <v>67</v>
      </c>
      <c r="AB16" s="26">
        <f t="shared" ref="AB16:AC16" si="40">SUM(V16+Y16)</f>
        <v>88</v>
      </c>
      <c r="AC16" s="26">
        <f t="shared" si="40"/>
        <v>202</v>
      </c>
      <c r="AD16" s="27">
        <f t="shared" ref="AD16:AD19" si="41">SUM(AB16:AC16)</f>
        <v>290</v>
      </c>
      <c r="AE16" s="28">
        <f>Agustus!AK16</f>
        <v>105</v>
      </c>
      <c r="AF16" s="28">
        <f>Agustus!AL16</f>
        <v>152</v>
      </c>
      <c r="AG16" s="26">
        <f t="shared" ref="AG16:AG19" si="42">SUM(AE16:AF16)</f>
        <v>257</v>
      </c>
      <c r="AH16" s="25">
        <v>30</v>
      </c>
      <c r="AI16" s="25">
        <v>36</v>
      </c>
      <c r="AJ16" s="26">
        <f t="shared" ref="AJ16:AJ19" si="43">SUM(AH16:AI16)</f>
        <v>66</v>
      </c>
      <c r="AK16" s="26">
        <f t="shared" ref="AK16:AL16" si="44">SUM(AE16+AH16)</f>
        <v>135</v>
      </c>
      <c r="AL16" s="26">
        <f t="shared" si="44"/>
        <v>188</v>
      </c>
      <c r="AM16" s="27">
        <f t="shared" ref="AM16:AM19" si="45">SUM(AK16:AL16)</f>
        <v>323</v>
      </c>
      <c r="AN16" s="30">
        <f>Agustus!AT16</f>
        <v>129</v>
      </c>
      <c r="AO16" s="26">
        <f>Agustus!AU16</f>
        <v>217</v>
      </c>
      <c r="AP16" s="26">
        <f t="shared" ref="AP16:AP19" si="46">SUM(AN16:AO16)</f>
        <v>346</v>
      </c>
      <c r="AQ16" s="25">
        <v>27</v>
      </c>
      <c r="AR16" s="25">
        <v>45</v>
      </c>
      <c r="AS16" s="26">
        <f t="shared" ref="AS16:AS19" si="47">SUM(AQ16:AR16)</f>
        <v>72</v>
      </c>
      <c r="AT16" s="26">
        <f t="shared" ref="AT16:AU16" si="48">SUM(AN16+AQ16)</f>
        <v>156</v>
      </c>
      <c r="AU16" s="26">
        <f t="shared" si="48"/>
        <v>262</v>
      </c>
      <c r="AV16" s="27">
        <f t="shared" ref="AV16:AV19" si="49">SUM(AT16:AU16)</f>
        <v>418</v>
      </c>
      <c r="AW16" s="28">
        <f>Agustus!BC16</f>
        <v>210</v>
      </c>
      <c r="AX16" s="28">
        <f>Agustus!BD16</f>
        <v>289</v>
      </c>
      <c r="AY16" s="26">
        <f t="shared" ref="AY16:AY19" si="50">SUM(AW16:AX16)</f>
        <v>499</v>
      </c>
      <c r="AZ16" s="25">
        <v>64</v>
      </c>
      <c r="BA16" s="25">
        <v>91</v>
      </c>
      <c r="BB16" s="26">
        <f t="shared" ref="BB16:BB19" si="51">SUM(AZ16:BA16)</f>
        <v>155</v>
      </c>
      <c r="BC16" s="26">
        <f t="shared" ref="BC16:BD16" si="52">SUM(AW16+AZ16)</f>
        <v>274</v>
      </c>
      <c r="BD16" s="26">
        <f t="shared" si="52"/>
        <v>380</v>
      </c>
      <c r="BE16" s="27">
        <f t="shared" ref="BE16:BE19" si="53">SUM(BC16:BD16)</f>
        <v>654</v>
      </c>
      <c r="BF16" s="30">
        <f>Agustus!BL16</f>
        <v>73</v>
      </c>
      <c r="BG16" s="26">
        <f>Agustus!BM16</f>
        <v>101</v>
      </c>
      <c r="BH16" s="26">
        <f t="shared" ref="BH16:BH19" si="54">SUM(BF16:BG16)</f>
        <v>174</v>
      </c>
      <c r="BI16" s="25">
        <v>3</v>
      </c>
      <c r="BJ16" s="25">
        <v>49</v>
      </c>
      <c r="BK16" s="26">
        <f t="shared" ref="BK16:BK19" si="55">SUM(BI16:BJ16)</f>
        <v>52</v>
      </c>
      <c r="BL16" s="26">
        <f t="shared" ref="BL16:BM16" si="56">SUM(BF16+BI16)</f>
        <v>76</v>
      </c>
      <c r="BM16" s="26">
        <f t="shared" si="56"/>
        <v>150</v>
      </c>
      <c r="BN16" s="27">
        <f t="shared" ref="BN16:BN19" si="57">SUM(BL16:BM16)</f>
        <v>226</v>
      </c>
      <c r="BO16" s="28">
        <f>Agustus!BU16</f>
        <v>67</v>
      </c>
      <c r="BP16" s="28">
        <f>Agustus!BV16</f>
        <v>136</v>
      </c>
      <c r="BQ16" s="26">
        <f t="shared" ref="BQ16:BQ19" si="58">SUM(BO16:BP16)</f>
        <v>203</v>
      </c>
      <c r="BR16" s="26"/>
      <c r="BS16" s="26"/>
      <c r="BT16" s="26">
        <f t="shared" ref="BT16:BT19" si="59">SUM(BR16:BS16)</f>
        <v>0</v>
      </c>
      <c r="BU16" s="26">
        <f t="shared" ref="BU16:BV16" si="60">SUM(BO16+BR16)</f>
        <v>67</v>
      </c>
      <c r="BV16" s="26">
        <f t="shared" si="60"/>
        <v>136</v>
      </c>
      <c r="BW16" s="27">
        <f t="shared" ref="BW16:BW19" si="61">SUM(BU16:BV16)</f>
        <v>203</v>
      </c>
      <c r="BX16" s="30">
        <f>Agustus!CD16</f>
        <v>102</v>
      </c>
      <c r="BY16" s="26">
        <f>Agustus!CE16</f>
        <v>178</v>
      </c>
      <c r="BZ16" s="26">
        <f t="shared" ref="BZ16:BZ19" si="62">SUM(BX16:BY16)</f>
        <v>280</v>
      </c>
      <c r="CA16" s="25">
        <v>16</v>
      </c>
      <c r="CB16" s="25">
        <v>29</v>
      </c>
      <c r="CC16" s="26">
        <f t="shared" ref="CC16:CC19" si="63">SUM(CA16:CB16)</f>
        <v>45</v>
      </c>
      <c r="CD16" s="26">
        <f t="shared" ref="CD16:CE16" si="64">SUM(BX16+CA16)</f>
        <v>118</v>
      </c>
      <c r="CE16" s="26">
        <f t="shared" si="64"/>
        <v>207</v>
      </c>
      <c r="CF16" s="27">
        <f t="shared" ref="CF16:CF19" si="65">SUM(CD16:CE16)</f>
        <v>325</v>
      </c>
      <c r="CG16" s="28">
        <f>Agustus!CM16</f>
        <v>48</v>
      </c>
      <c r="CH16" s="28">
        <f>Agustus!CN16</f>
        <v>128</v>
      </c>
      <c r="CI16" s="26">
        <f t="shared" ref="CI16:CI19" si="66">SUM(CG16:CH16)</f>
        <v>176</v>
      </c>
      <c r="CJ16" s="25">
        <v>4</v>
      </c>
      <c r="CK16" s="25">
        <v>90</v>
      </c>
      <c r="CL16" s="26">
        <f t="shared" ref="CL16:CL19" si="67">SUM(CJ16:CK16)</f>
        <v>94</v>
      </c>
      <c r="CM16" s="26">
        <f t="shared" ref="CM16:CN16" si="68">SUM(CG16+CJ16)</f>
        <v>52</v>
      </c>
      <c r="CN16" s="26">
        <f t="shared" si="68"/>
        <v>218</v>
      </c>
      <c r="CO16" s="27">
        <f t="shared" ref="CO16:CO19" si="69">SUM(CM16:CN16)</f>
        <v>270</v>
      </c>
      <c r="CP16" s="31">
        <f ca="1">IFERROR(__xludf.DUMMYFUNCTION("""COMPUTED_VALUE"""),150)</f>
        <v>150</v>
      </c>
      <c r="CQ16" s="32">
        <f ca="1">IFERROR(__xludf.DUMMYFUNCTION("""COMPUTED_VALUE"""),191)</f>
        <v>191</v>
      </c>
      <c r="CR16" s="32">
        <f ca="1">IFERROR(__xludf.DUMMYFUNCTION("""COMPUTED_VALUE"""),341)</f>
        <v>341</v>
      </c>
      <c r="CS16" s="33">
        <f ca="1">IFERROR(__xludf.DUMMYFUNCTION("""COMPUTED_VALUE"""),56)</f>
        <v>56</v>
      </c>
      <c r="CT16" s="33">
        <f ca="1">IFERROR(__xludf.DUMMYFUNCTION("""COMPUTED_VALUE"""),54)</f>
        <v>54</v>
      </c>
      <c r="CU16" s="33">
        <f ca="1">IFERROR(__xludf.DUMMYFUNCTION("""COMPUTED_VALUE"""),110)</f>
        <v>110</v>
      </c>
      <c r="CV16" s="32">
        <f ca="1">IFERROR(__xludf.DUMMYFUNCTION("""COMPUTED_VALUE"""),206)</f>
        <v>206</v>
      </c>
      <c r="CW16" s="32">
        <f ca="1">IFERROR(__xludf.DUMMYFUNCTION("""COMPUTED_VALUE"""),245)</f>
        <v>245</v>
      </c>
      <c r="CX16" s="34">
        <f ca="1">IFERROR(__xludf.DUMMYFUNCTION("""COMPUTED_VALUE"""),451)</f>
        <v>451</v>
      </c>
      <c r="CY16" s="28">
        <f>Agustus!DE16</f>
        <v>140</v>
      </c>
      <c r="CZ16" s="28">
        <f>Agustus!DF16</f>
        <v>192</v>
      </c>
      <c r="DA16" s="26">
        <f t="shared" ref="DA16:DA19" si="70">SUM(CY16:CZ16)</f>
        <v>332</v>
      </c>
      <c r="DB16" s="25">
        <v>21</v>
      </c>
      <c r="DC16" s="25">
        <v>45</v>
      </c>
      <c r="DD16" s="26">
        <f t="shared" ref="DD16:DD19" si="71">SUM(DB16:DC16)</f>
        <v>66</v>
      </c>
      <c r="DE16" s="26">
        <f t="shared" ref="DE16:DF16" si="72">SUM(CY16+DB16)</f>
        <v>161</v>
      </c>
      <c r="DF16" s="26">
        <f t="shared" si="72"/>
        <v>237</v>
      </c>
      <c r="DG16" s="27">
        <f t="shared" ref="DG16:DG19" si="73">SUM(DE16:DF16)</f>
        <v>398</v>
      </c>
      <c r="DH16" s="30">
        <f>Agustus!DN16</f>
        <v>218</v>
      </c>
      <c r="DI16" s="26">
        <f>Agustus!DO16</f>
        <v>313</v>
      </c>
      <c r="DJ16" s="26">
        <f t="shared" ref="DJ16:DJ19" si="74">SUM(DH16:DI16)</f>
        <v>531</v>
      </c>
      <c r="DK16" s="25">
        <v>31</v>
      </c>
      <c r="DL16" s="25">
        <v>68</v>
      </c>
      <c r="DM16" s="26">
        <f t="shared" ref="DM16:DM19" si="75">SUM(DK16:DL16)</f>
        <v>99</v>
      </c>
      <c r="DN16" s="26">
        <f t="shared" ref="DN16:DO16" si="76">SUM(DH16+DK16)</f>
        <v>249</v>
      </c>
      <c r="DO16" s="26">
        <f t="shared" si="76"/>
        <v>381</v>
      </c>
      <c r="DP16" s="27">
        <f t="shared" ref="DP16:DP19" si="77">SUM(DN16:DO16)</f>
        <v>630</v>
      </c>
      <c r="DQ16" s="28">
        <f>Agustus!DW16</f>
        <v>151</v>
      </c>
      <c r="DR16" s="26">
        <f>Agustus!DX16</f>
        <v>318</v>
      </c>
      <c r="DS16" s="26">
        <f t="shared" ref="DS16:DS19" si="78">SUM(DQ16:DR16)</f>
        <v>469</v>
      </c>
      <c r="DT16" s="25">
        <v>27</v>
      </c>
      <c r="DU16" s="25">
        <v>66</v>
      </c>
      <c r="DV16" s="26">
        <f t="shared" ref="DV16:DV19" si="79">SUM(DT16:DU16)</f>
        <v>93</v>
      </c>
      <c r="DW16" s="26">
        <f t="shared" ref="DW16:DX16" si="80">SUM(DQ16+DT16)</f>
        <v>178</v>
      </c>
      <c r="DX16" s="26">
        <f t="shared" si="80"/>
        <v>384</v>
      </c>
      <c r="DY16" s="27">
        <f t="shared" ref="DY16:DY19" si="81">SUM(DW16:DX16)</f>
        <v>562</v>
      </c>
      <c r="DZ16" s="30">
        <f>Agustus!EF16</f>
        <v>186</v>
      </c>
      <c r="EA16" s="26">
        <f>Agustus!EG16</f>
        <v>277</v>
      </c>
      <c r="EB16" s="26">
        <f t="shared" ref="EB16:EB19" si="82">SUM(DZ16:EA16)</f>
        <v>463</v>
      </c>
      <c r="EC16" s="25">
        <v>38</v>
      </c>
      <c r="ED16" s="25">
        <v>44</v>
      </c>
      <c r="EE16" s="26">
        <f t="shared" ref="EE16:EE19" si="83">SUM(EC16:ED16)</f>
        <v>82</v>
      </c>
      <c r="EF16" s="26">
        <f t="shared" ref="EF16:EG16" si="84">SUM(DZ16+EC16)</f>
        <v>224</v>
      </c>
      <c r="EG16" s="26">
        <f t="shared" si="84"/>
        <v>321</v>
      </c>
      <c r="EH16" s="27">
        <f t="shared" ref="EH16:EH19" si="85">SUM(EF16:EG16)</f>
        <v>545</v>
      </c>
      <c r="EI16" s="30">
        <f>Agustus!EO16</f>
        <v>248</v>
      </c>
      <c r="EJ16" s="26">
        <f>Agustus!EP16</f>
        <v>248</v>
      </c>
      <c r="EK16" s="26">
        <f t="shared" ref="EK16:EK19" si="86">SUM(EI16:EJ16)</f>
        <v>496</v>
      </c>
      <c r="EL16" s="25">
        <v>38</v>
      </c>
      <c r="EM16" s="25">
        <v>44</v>
      </c>
      <c r="EN16" s="26">
        <f t="shared" ref="EN16:EN19" si="87">SUM(EL16:EM16)</f>
        <v>82</v>
      </c>
      <c r="EO16" s="26">
        <f t="shared" ref="EO16:EP16" si="88">SUM(EI16+EL16)</f>
        <v>286</v>
      </c>
      <c r="EP16" s="26">
        <f t="shared" si="88"/>
        <v>292</v>
      </c>
      <c r="EQ16" s="27">
        <f t="shared" ref="EQ16:EQ19" si="89">SUM(EO16:EP16)</f>
        <v>578</v>
      </c>
      <c r="ER16" s="28"/>
      <c r="ES16" s="26"/>
      <c r="ET16" s="26"/>
      <c r="EU16" s="26"/>
      <c r="EV16" s="26"/>
      <c r="EW16" s="26"/>
      <c r="EX16" s="26"/>
      <c r="EY16" s="26"/>
      <c r="EZ16" s="29"/>
    </row>
    <row r="17" spans="1:156">
      <c r="A17" s="58"/>
      <c r="B17" s="59">
        <v>2</v>
      </c>
      <c r="C17" s="57" t="s">
        <v>37</v>
      </c>
      <c r="D17" s="24">
        <f>Agustus!J17</f>
        <v>0</v>
      </c>
      <c r="E17" s="25">
        <f>Agustus!K17</f>
        <v>825</v>
      </c>
      <c r="F17" s="26">
        <f t="shared" si="30"/>
        <v>825</v>
      </c>
      <c r="G17" s="26"/>
      <c r="H17" s="25">
        <v>141</v>
      </c>
      <c r="I17" s="26">
        <f t="shared" si="31"/>
        <v>141</v>
      </c>
      <c r="J17" s="26">
        <f t="shared" ref="J17:K17" si="90">SUM(D17+G17)</f>
        <v>0</v>
      </c>
      <c r="K17" s="26">
        <f t="shared" si="90"/>
        <v>966</v>
      </c>
      <c r="L17" s="27">
        <f t="shared" si="33"/>
        <v>966</v>
      </c>
      <c r="M17" s="28">
        <f>Agustus!S17</f>
        <v>0</v>
      </c>
      <c r="N17" s="28">
        <f>Agustus!T17</f>
        <v>544</v>
      </c>
      <c r="O17" s="26">
        <f t="shared" si="34"/>
        <v>544</v>
      </c>
      <c r="P17" s="26"/>
      <c r="Q17" s="25">
        <v>87</v>
      </c>
      <c r="R17" s="26">
        <f t="shared" si="35"/>
        <v>87</v>
      </c>
      <c r="S17" s="26">
        <f t="shared" ref="S17:T17" si="91">SUM(M17+P17)</f>
        <v>0</v>
      </c>
      <c r="T17" s="26">
        <f t="shared" si="91"/>
        <v>631</v>
      </c>
      <c r="U17" s="27">
        <f t="shared" si="37"/>
        <v>631</v>
      </c>
      <c r="V17" s="28">
        <f>Agustus!AB17</f>
        <v>0</v>
      </c>
      <c r="W17" s="28">
        <f>Agustus!AC17</f>
        <v>463</v>
      </c>
      <c r="X17" s="26">
        <f t="shared" si="38"/>
        <v>463</v>
      </c>
      <c r="Y17" s="25">
        <v>0</v>
      </c>
      <c r="Z17" s="25">
        <v>60</v>
      </c>
      <c r="AA17" s="26">
        <f t="shared" si="39"/>
        <v>60</v>
      </c>
      <c r="AB17" s="26">
        <f t="shared" ref="AB17:AC17" si="92">SUM(V17+Y17)</f>
        <v>0</v>
      </c>
      <c r="AC17" s="26">
        <f t="shared" si="92"/>
        <v>523</v>
      </c>
      <c r="AD17" s="27">
        <f t="shared" si="41"/>
        <v>523</v>
      </c>
      <c r="AE17" s="28">
        <f>Agustus!AK17</f>
        <v>0</v>
      </c>
      <c r="AF17" s="28">
        <f>Agustus!AL17</f>
        <v>507</v>
      </c>
      <c r="AG17" s="26">
        <f t="shared" si="42"/>
        <v>507</v>
      </c>
      <c r="AH17" s="25">
        <v>0</v>
      </c>
      <c r="AI17" s="25">
        <v>72</v>
      </c>
      <c r="AJ17" s="26">
        <f t="shared" si="43"/>
        <v>72</v>
      </c>
      <c r="AK17" s="26">
        <f t="shared" ref="AK17:AL17" si="93">SUM(AE17+AH17)</f>
        <v>0</v>
      </c>
      <c r="AL17" s="26">
        <f t="shared" si="93"/>
        <v>579</v>
      </c>
      <c r="AM17" s="27">
        <f t="shared" si="45"/>
        <v>579</v>
      </c>
      <c r="AN17" s="30">
        <f>Agustus!AT17</f>
        <v>0</v>
      </c>
      <c r="AO17" s="26">
        <f>Agustus!AU17</f>
        <v>582</v>
      </c>
      <c r="AP17" s="26">
        <f t="shared" si="46"/>
        <v>582</v>
      </c>
      <c r="AQ17" s="25">
        <v>0</v>
      </c>
      <c r="AR17" s="25">
        <v>91</v>
      </c>
      <c r="AS17" s="26">
        <f t="shared" si="47"/>
        <v>91</v>
      </c>
      <c r="AT17" s="26">
        <f t="shared" ref="AT17:AU17" si="94">SUM(AN17+AQ17)</f>
        <v>0</v>
      </c>
      <c r="AU17" s="26">
        <f t="shared" si="94"/>
        <v>673</v>
      </c>
      <c r="AV17" s="27">
        <f t="shared" si="49"/>
        <v>673</v>
      </c>
      <c r="AW17" s="28">
        <f>Agustus!BC17</f>
        <v>0</v>
      </c>
      <c r="AX17" s="28">
        <f>Agustus!BD17</f>
        <v>508</v>
      </c>
      <c r="AY17" s="26">
        <f t="shared" si="50"/>
        <v>508</v>
      </c>
      <c r="AZ17" s="25">
        <v>0</v>
      </c>
      <c r="BA17" s="25">
        <v>94</v>
      </c>
      <c r="BB17" s="26">
        <f t="shared" si="51"/>
        <v>94</v>
      </c>
      <c r="BC17" s="26">
        <f t="shared" ref="BC17:BD17" si="95">SUM(AW17+AZ17)</f>
        <v>0</v>
      </c>
      <c r="BD17" s="26">
        <f t="shared" si="95"/>
        <v>602</v>
      </c>
      <c r="BE17" s="27">
        <f t="shared" si="53"/>
        <v>602</v>
      </c>
      <c r="BF17" s="30">
        <f>Agustus!BL17</f>
        <v>0</v>
      </c>
      <c r="BG17" s="26">
        <f>Agustus!BM17</f>
        <v>228</v>
      </c>
      <c r="BH17" s="26">
        <f t="shared" si="54"/>
        <v>228</v>
      </c>
      <c r="BI17" s="25">
        <v>0</v>
      </c>
      <c r="BJ17" s="25">
        <v>29</v>
      </c>
      <c r="BK17" s="26">
        <f t="shared" si="55"/>
        <v>29</v>
      </c>
      <c r="BL17" s="26">
        <f t="shared" ref="BL17:BM17" si="96">SUM(BF17+BI17)</f>
        <v>0</v>
      </c>
      <c r="BM17" s="26">
        <f t="shared" si="96"/>
        <v>257</v>
      </c>
      <c r="BN17" s="27">
        <f t="shared" si="57"/>
        <v>257</v>
      </c>
      <c r="BO17" s="28">
        <f>Agustus!BU17</f>
        <v>0</v>
      </c>
      <c r="BP17" s="28">
        <f>Agustus!BV17</f>
        <v>183</v>
      </c>
      <c r="BQ17" s="26">
        <f t="shared" si="58"/>
        <v>183</v>
      </c>
      <c r="BR17" s="26"/>
      <c r="BS17" s="26"/>
      <c r="BT17" s="26">
        <f t="shared" si="59"/>
        <v>0</v>
      </c>
      <c r="BU17" s="26">
        <f t="shared" ref="BU17:BV17" si="97">SUM(BO17+BR17)</f>
        <v>0</v>
      </c>
      <c r="BV17" s="26">
        <f t="shared" si="97"/>
        <v>183</v>
      </c>
      <c r="BW17" s="27">
        <f t="shared" si="61"/>
        <v>183</v>
      </c>
      <c r="BX17" s="30">
        <f>Agustus!CD17</f>
        <v>0</v>
      </c>
      <c r="BY17" s="26">
        <f>Agustus!CE17</f>
        <v>153</v>
      </c>
      <c r="BZ17" s="26">
        <f t="shared" si="62"/>
        <v>153</v>
      </c>
      <c r="CA17" s="26"/>
      <c r="CB17" s="25">
        <v>29</v>
      </c>
      <c r="CC17" s="26">
        <f t="shared" si="63"/>
        <v>29</v>
      </c>
      <c r="CD17" s="26">
        <f t="shared" ref="CD17:CE17" si="98">SUM(BX17+CA17)</f>
        <v>0</v>
      </c>
      <c r="CE17" s="26">
        <f t="shared" si="98"/>
        <v>182</v>
      </c>
      <c r="CF17" s="27">
        <f t="shared" si="65"/>
        <v>182</v>
      </c>
      <c r="CG17" s="28">
        <f>Agustus!CM17</f>
        <v>0</v>
      </c>
      <c r="CH17" s="28">
        <f>Agustus!CN17</f>
        <v>308</v>
      </c>
      <c r="CI17" s="26">
        <f t="shared" si="66"/>
        <v>308</v>
      </c>
      <c r="CJ17" s="25">
        <v>0</v>
      </c>
      <c r="CK17" s="25">
        <v>42</v>
      </c>
      <c r="CL17" s="26">
        <f t="shared" si="67"/>
        <v>42</v>
      </c>
      <c r="CM17" s="26">
        <f t="shared" ref="CM17:CN17" si="99">SUM(CG17+CJ17)</f>
        <v>0</v>
      </c>
      <c r="CN17" s="26">
        <f t="shared" si="99"/>
        <v>350</v>
      </c>
      <c r="CO17" s="27">
        <f t="shared" si="69"/>
        <v>350</v>
      </c>
      <c r="CP17" s="31"/>
      <c r="CQ17" s="32">
        <f ca="1">IFERROR(__xludf.DUMMYFUNCTION("""COMPUTED_VALUE"""),793)</f>
        <v>793</v>
      </c>
      <c r="CR17" s="32">
        <f ca="1">IFERROR(__xludf.DUMMYFUNCTION("""COMPUTED_VALUE"""),793)</f>
        <v>793</v>
      </c>
      <c r="CS17" s="33"/>
      <c r="CT17" s="33">
        <f ca="1">IFERROR(__xludf.DUMMYFUNCTION("""COMPUTED_VALUE"""),104)</f>
        <v>104</v>
      </c>
      <c r="CU17" s="33">
        <f ca="1">IFERROR(__xludf.DUMMYFUNCTION("""COMPUTED_VALUE"""),104)</f>
        <v>104</v>
      </c>
      <c r="CV17" s="32"/>
      <c r="CW17" s="32">
        <f ca="1">IFERROR(__xludf.DUMMYFUNCTION("""COMPUTED_VALUE"""),897)</f>
        <v>897</v>
      </c>
      <c r="CX17" s="34">
        <f ca="1">IFERROR(__xludf.DUMMYFUNCTION("""COMPUTED_VALUE"""),897)</f>
        <v>897</v>
      </c>
      <c r="CY17" s="28">
        <f>Agustus!DE17</f>
        <v>0</v>
      </c>
      <c r="CZ17" s="28">
        <f>Agustus!DF17</f>
        <v>453</v>
      </c>
      <c r="DA17" s="26">
        <f t="shared" si="70"/>
        <v>453</v>
      </c>
      <c r="DB17" s="25">
        <v>0</v>
      </c>
      <c r="DC17" s="25">
        <v>107</v>
      </c>
      <c r="DD17" s="26">
        <f t="shared" si="71"/>
        <v>107</v>
      </c>
      <c r="DE17" s="26">
        <f t="shared" ref="DE17:DF17" si="100">SUM(CY17+DB17)</f>
        <v>0</v>
      </c>
      <c r="DF17" s="26">
        <f t="shared" si="100"/>
        <v>560</v>
      </c>
      <c r="DG17" s="27">
        <f t="shared" si="73"/>
        <v>560</v>
      </c>
      <c r="DH17" s="30">
        <f>Agustus!DN17</f>
        <v>0</v>
      </c>
      <c r="DI17" s="26">
        <f>Agustus!DO17</f>
        <v>609</v>
      </c>
      <c r="DJ17" s="26">
        <f t="shared" si="74"/>
        <v>609</v>
      </c>
      <c r="DK17" s="26"/>
      <c r="DL17" s="25">
        <v>89</v>
      </c>
      <c r="DM17" s="26">
        <f t="shared" si="75"/>
        <v>89</v>
      </c>
      <c r="DN17" s="26">
        <f t="shared" ref="DN17:DO17" si="101">SUM(DH17+DK17)</f>
        <v>0</v>
      </c>
      <c r="DO17" s="26">
        <f t="shared" si="101"/>
        <v>698</v>
      </c>
      <c r="DP17" s="27">
        <f t="shared" si="77"/>
        <v>698</v>
      </c>
      <c r="DQ17" s="28">
        <f>Agustus!DW17</f>
        <v>0</v>
      </c>
      <c r="DR17" s="26">
        <f>Agustus!DX17</f>
        <v>492</v>
      </c>
      <c r="DS17" s="26">
        <f t="shared" si="78"/>
        <v>492</v>
      </c>
      <c r="DT17" s="25">
        <v>0</v>
      </c>
      <c r="DU17" s="25">
        <v>58</v>
      </c>
      <c r="DV17" s="26">
        <f t="shared" si="79"/>
        <v>58</v>
      </c>
      <c r="DW17" s="26">
        <f t="shared" ref="DW17:DX17" si="102">SUM(DQ17+DT17)</f>
        <v>0</v>
      </c>
      <c r="DX17" s="26">
        <f t="shared" si="102"/>
        <v>550</v>
      </c>
      <c r="DY17" s="27">
        <f t="shared" si="81"/>
        <v>550</v>
      </c>
      <c r="DZ17" s="30">
        <f>Agustus!EF17</f>
        <v>0</v>
      </c>
      <c r="EA17" s="26">
        <f>Agustus!EG17</f>
        <v>507</v>
      </c>
      <c r="EB17" s="26">
        <f t="shared" si="82"/>
        <v>507</v>
      </c>
      <c r="EC17" s="26"/>
      <c r="ED17" s="25">
        <v>73</v>
      </c>
      <c r="EE17" s="26">
        <f t="shared" si="83"/>
        <v>73</v>
      </c>
      <c r="EF17" s="26">
        <f t="shared" ref="EF17:EG17" si="103">SUM(DZ17+EC17)</f>
        <v>0</v>
      </c>
      <c r="EG17" s="26">
        <f t="shared" si="103"/>
        <v>580</v>
      </c>
      <c r="EH17" s="27">
        <f t="shared" si="85"/>
        <v>580</v>
      </c>
      <c r="EI17" s="30">
        <f>Agustus!EO17</f>
        <v>0</v>
      </c>
      <c r="EJ17" s="26">
        <f>Agustus!EP17</f>
        <v>319</v>
      </c>
      <c r="EK17" s="26">
        <f t="shared" si="86"/>
        <v>319</v>
      </c>
      <c r="EL17" s="26"/>
      <c r="EM17" s="25">
        <v>55</v>
      </c>
      <c r="EN17" s="26">
        <f t="shared" si="87"/>
        <v>55</v>
      </c>
      <c r="EO17" s="26">
        <f t="shared" ref="EO17:EP17" si="104">SUM(EI17+EL17)</f>
        <v>0</v>
      </c>
      <c r="EP17" s="26">
        <f t="shared" si="104"/>
        <v>374</v>
      </c>
      <c r="EQ17" s="27">
        <f t="shared" si="89"/>
        <v>374</v>
      </c>
      <c r="ER17" s="28"/>
      <c r="ES17" s="26"/>
      <c r="ET17" s="26"/>
      <c r="EU17" s="26"/>
      <c r="EV17" s="26"/>
      <c r="EW17" s="26"/>
      <c r="EX17" s="26"/>
      <c r="EY17" s="26"/>
      <c r="EZ17" s="29"/>
    </row>
    <row r="18" spans="1:156">
      <c r="A18" s="58"/>
      <c r="B18" s="59">
        <v>3</v>
      </c>
      <c r="C18" s="57" t="s">
        <v>38</v>
      </c>
      <c r="D18" s="24">
        <f>Agustus!J18</f>
        <v>186</v>
      </c>
      <c r="E18" s="25">
        <f>Agustus!K18</f>
        <v>523</v>
      </c>
      <c r="F18" s="26">
        <f t="shared" si="30"/>
        <v>709</v>
      </c>
      <c r="G18" s="25">
        <v>27</v>
      </c>
      <c r="H18" s="25">
        <v>83</v>
      </c>
      <c r="I18" s="26">
        <f t="shared" si="31"/>
        <v>110</v>
      </c>
      <c r="J18" s="26">
        <f t="shared" ref="J18:K18" si="105">SUM(D18+G18)</f>
        <v>213</v>
      </c>
      <c r="K18" s="26">
        <f t="shared" si="105"/>
        <v>606</v>
      </c>
      <c r="L18" s="27">
        <f t="shared" si="33"/>
        <v>819</v>
      </c>
      <c r="M18" s="28">
        <f>Agustus!S18</f>
        <v>59</v>
      </c>
      <c r="N18" s="28">
        <f>Agustus!T18</f>
        <v>352</v>
      </c>
      <c r="O18" s="26">
        <f t="shared" si="34"/>
        <v>411</v>
      </c>
      <c r="P18" s="25">
        <v>6</v>
      </c>
      <c r="Q18" s="25">
        <v>37</v>
      </c>
      <c r="R18" s="26">
        <f t="shared" si="35"/>
        <v>43</v>
      </c>
      <c r="S18" s="26">
        <f t="shared" ref="S18:T18" si="106">SUM(M18+P18)</f>
        <v>65</v>
      </c>
      <c r="T18" s="26">
        <f t="shared" si="106"/>
        <v>389</v>
      </c>
      <c r="U18" s="27">
        <f t="shared" si="37"/>
        <v>454</v>
      </c>
      <c r="V18" s="28">
        <f>Agustus!AB18</f>
        <v>21</v>
      </c>
      <c r="W18" s="28">
        <f>Agustus!AC18</f>
        <v>279</v>
      </c>
      <c r="X18" s="26">
        <f t="shared" si="38"/>
        <v>300</v>
      </c>
      <c r="Y18" s="48">
        <v>0</v>
      </c>
      <c r="Z18" s="46">
        <v>55</v>
      </c>
      <c r="AA18" s="26">
        <f t="shared" si="39"/>
        <v>55</v>
      </c>
      <c r="AB18" s="26">
        <f t="shared" ref="AB18:AC18" si="107">SUM(V18+Y18)</f>
        <v>21</v>
      </c>
      <c r="AC18" s="26">
        <f t="shared" si="107"/>
        <v>334</v>
      </c>
      <c r="AD18" s="27">
        <f t="shared" si="41"/>
        <v>355</v>
      </c>
      <c r="AE18" s="28">
        <f>Agustus!AK18</f>
        <v>32</v>
      </c>
      <c r="AF18" s="28">
        <f>Agustus!AL18</f>
        <v>284</v>
      </c>
      <c r="AG18" s="26">
        <f t="shared" si="42"/>
        <v>316</v>
      </c>
      <c r="AH18" s="25">
        <v>13</v>
      </c>
      <c r="AI18" s="25">
        <v>64</v>
      </c>
      <c r="AJ18" s="26">
        <f t="shared" si="43"/>
        <v>77</v>
      </c>
      <c r="AK18" s="26">
        <f t="shared" ref="AK18:AL18" si="108">SUM(AE18+AH18)</f>
        <v>45</v>
      </c>
      <c r="AL18" s="26">
        <f t="shared" si="108"/>
        <v>348</v>
      </c>
      <c r="AM18" s="27">
        <f t="shared" si="45"/>
        <v>393</v>
      </c>
      <c r="AN18" s="30">
        <f>Agustus!AT18</f>
        <v>30</v>
      </c>
      <c r="AO18" s="26">
        <f>Agustus!AU18</f>
        <v>560</v>
      </c>
      <c r="AP18" s="26">
        <f t="shared" si="46"/>
        <v>590</v>
      </c>
      <c r="AQ18" s="25">
        <v>1</v>
      </c>
      <c r="AR18" s="25">
        <v>86</v>
      </c>
      <c r="AS18" s="26">
        <f t="shared" si="47"/>
        <v>87</v>
      </c>
      <c r="AT18" s="26">
        <f t="shared" ref="AT18:AU18" si="109">SUM(AN18+AQ18)</f>
        <v>31</v>
      </c>
      <c r="AU18" s="26">
        <f t="shared" si="109"/>
        <v>646</v>
      </c>
      <c r="AV18" s="27">
        <f t="shared" si="49"/>
        <v>677</v>
      </c>
      <c r="AW18" s="28">
        <f>Agustus!BC18</f>
        <v>340</v>
      </c>
      <c r="AX18" s="28">
        <f>Agustus!BD18</f>
        <v>714</v>
      </c>
      <c r="AY18" s="26">
        <f t="shared" si="50"/>
        <v>1054</v>
      </c>
      <c r="AZ18" s="25">
        <v>25</v>
      </c>
      <c r="BA18" s="25">
        <v>76</v>
      </c>
      <c r="BB18" s="26">
        <f t="shared" si="51"/>
        <v>101</v>
      </c>
      <c r="BC18" s="26">
        <f t="shared" ref="BC18:BD18" si="110">SUM(AW18+AZ18)</f>
        <v>365</v>
      </c>
      <c r="BD18" s="26">
        <f t="shared" si="110"/>
        <v>790</v>
      </c>
      <c r="BE18" s="27">
        <f t="shared" si="53"/>
        <v>1155</v>
      </c>
      <c r="BF18" s="30">
        <f>Agustus!BL18</f>
        <v>111</v>
      </c>
      <c r="BG18" s="26">
        <f>Agustus!BM18</f>
        <v>235</v>
      </c>
      <c r="BH18" s="26">
        <f t="shared" si="54"/>
        <v>346</v>
      </c>
      <c r="BI18" s="25">
        <v>6</v>
      </c>
      <c r="BJ18" s="25">
        <v>23</v>
      </c>
      <c r="BK18" s="26">
        <f t="shared" si="55"/>
        <v>29</v>
      </c>
      <c r="BL18" s="26">
        <f t="shared" ref="BL18:BM18" si="111">SUM(BF18+BI18)</f>
        <v>117</v>
      </c>
      <c r="BM18" s="26">
        <f t="shared" si="111"/>
        <v>258</v>
      </c>
      <c r="BN18" s="27">
        <f t="shared" si="57"/>
        <v>375</v>
      </c>
      <c r="BO18" s="28">
        <f>Agustus!BU18</f>
        <v>25</v>
      </c>
      <c r="BP18" s="28">
        <f>Agustus!BV18</f>
        <v>160</v>
      </c>
      <c r="BQ18" s="26">
        <f t="shared" si="58"/>
        <v>185</v>
      </c>
      <c r="BR18" s="26"/>
      <c r="BS18" s="26"/>
      <c r="BT18" s="26">
        <f t="shared" si="59"/>
        <v>0</v>
      </c>
      <c r="BU18" s="26">
        <f t="shared" ref="BU18:BV18" si="112">SUM(BO18+BR18)</f>
        <v>25</v>
      </c>
      <c r="BV18" s="26">
        <f t="shared" si="112"/>
        <v>160</v>
      </c>
      <c r="BW18" s="27">
        <f t="shared" si="61"/>
        <v>185</v>
      </c>
      <c r="BX18" s="30">
        <f>Agustus!CD18</f>
        <v>38</v>
      </c>
      <c r="BY18" s="26">
        <f>Agustus!CE18</f>
        <v>95</v>
      </c>
      <c r="BZ18" s="26">
        <f t="shared" si="62"/>
        <v>133</v>
      </c>
      <c r="CA18" s="25">
        <v>4</v>
      </c>
      <c r="CB18" s="25">
        <v>11</v>
      </c>
      <c r="CC18" s="26">
        <f t="shared" si="63"/>
        <v>15</v>
      </c>
      <c r="CD18" s="26">
        <f t="shared" ref="CD18:CE18" si="113">SUM(BX18+CA18)</f>
        <v>42</v>
      </c>
      <c r="CE18" s="26">
        <f t="shared" si="113"/>
        <v>106</v>
      </c>
      <c r="CF18" s="27">
        <f t="shared" si="65"/>
        <v>148</v>
      </c>
      <c r="CG18" s="28">
        <f>Agustus!CM18</f>
        <v>25</v>
      </c>
      <c r="CH18" s="28">
        <f>Agustus!CN18</f>
        <v>199</v>
      </c>
      <c r="CI18" s="26">
        <f t="shared" si="66"/>
        <v>224</v>
      </c>
      <c r="CJ18" s="25">
        <v>5</v>
      </c>
      <c r="CK18" s="25">
        <v>24</v>
      </c>
      <c r="CL18" s="26">
        <f t="shared" si="67"/>
        <v>29</v>
      </c>
      <c r="CM18" s="26">
        <f t="shared" ref="CM18:CN18" si="114">SUM(CG18+CJ18)</f>
        <v>30</v>
      </c>
      <c r="CN18" s="26">
        <f t="shared" si="114"/>
        <v>223</v>
      </c>
      <c r="CO18" s="27">
        <f t="shared" si="69"/>
        <v>253</v>
      </c>
      <c r="CP18" s="31">
        <f ca="1">IFERROR(__xludf.DUMMYFUNCTION("""COMPUTED_VALUE"""),158)</f>
        <v>158</v>
      </c>
      <c r="CQ18" s="32">
        <f ca="1">IFERROR(__xludf.DUMMYFUNCTION("""COMPUTED_VALUE"""),374)</f>
        <v>374</v>
      </c>
      <c r="CR18" s="32">
        <f ca="1">IFERROR(__xludf.DUMMYFUNCTION("""COMPUTED_VALUE"""),532)</f>
        <v>532</v>
      </c>
      <c r="CS18" s="33">
        <f ca="1">IFERROR(__xludf.DUMMYFUNCTION("""COMPUTED_VALUE"""),13)</f>
        <v>13</v>
      </c>
      <c r="CT18" s="33">
        <f ca="1">IFERROR(__xludf.DUMMYFUNCTION("""COMPUTED_VALUE"""),48)</f>
        <v>48</v>
      </c>
      <c r="CU18" s="33">
        <f ca="1">IFERROR(__xludf.DUMMYFUNCTION("""COMPUTED_VALUE"""),61)</f>
        <v>61</v>
      </c>
      <c r="CV18" s="32">
        <f ca="1">IFERROR(__xludf.DUMMYFUNCTION("""COMPUTED_VALUE"""),171)</f>
        <v>171</v>
      </c>
      <c r="CW18" s="32">
        <f ca="1">IFERROR(__xludf.DUMMYFUNCTION("""COMPUTED_VALUE"""),422)</f>
        <v>422</v>
      </c>
      <c r="CX18" s="34">
        <f ca="1">IFERROR(__xludf.DUMMYFUNCTION("""COMPUTED_VALUE"""),593)</f>
        <v>593</v>
      </c>
      <c r="CY18" s="28">
        <f>Agustus!DE18</f>
        <v>28</v>
      </c>
      <c r="CZ18" s="28">
        <f>Agustus!DF18</f>
        <v>222</v>
      </c>
      <c r="DA18" s="26">
        <f t="shared" si="70"/>
        <v>250</v>
      </c>
      <c r="DB18" s="25">
        <v>1</v>
      </c>
      <c r="DC18" s="25">
        <v>53</v>
      </c>
      <c r="DD18" s="26">
        <f t="shared" si="71"/>
        <v>54</v>
      </c>
      <c r="DE18" s="26">
        <f t="shared" ref="DE18:DF18" si="115">SUM(CY18+DB18)</f>
        <v>29</v>
      </c>
      <c r="DF18" s="26">
        <f t="shared" si="115"/>
        <v>275</v>
      </c>
      <c r="DG18" s="27">
        <f t="shared" si="73"/>
        <v>304</v>
      </c>
      <c r="DH18" s="30">
        <f>Agustus!DN18</f>
        <v>33</v>
      </c>
      <c r="DI18" s="26">
        <f>Agustus!DO18</f>
        <v>160</v>
      </c>
      <c r="DJ18" s="26">
        <f t="shared" si="74"/>
        <v>193</v>
      </c>
      <c r="DK18" s="25">
        <v>2</v>
      </c>
      <c r="DL18" s="25">
        <v>30</v>
      </c>
      <c r="DM18" s="26">
        <f t="shared" si="75"/>
        <v>32</v>
      </c>
      <c r="DN18" s="26">
        <f t="shared" ref="DN18:DO18" si="116">SUM(DH18+DK18)</f>
        <v>35</v>
      </c>
      <c r="DO18" s="26">
        <f t="shared" si="116"/>
        <v>190</v>
      </c>
      <c r="DP18" s="27">
        <f t="shared" si="77"/>
        <v>225</v>
      </c>
      <c r="DQ18" s="28">
        <f>Agustus!DW18</f>
        <v>12</v>
      </c>
      <c r="DR18" s="26">
        <f>Agustus!DX18</f>
        <v>227</v>
      </c>
      <c r="DS18" s="26">
        <f t="shared" si="78"/>
        <v>239</v>
      </c>
      <c r="DT18" s="25">
        <v>1</v>
      </c>
      <c r="DU18" s="25">
        <v>26</v>
      </c>
      <c r="DV18" s="26">
        <f t="shared" si="79"/>
        <v>27</v>
      </c>
      <c r="DW18" s="26">
        <f t="shared" ref="DW18:DX18" si="117">SUM(DQ18+DT18)</f>
        <v>13</v>
      </c>
      <c r="DX18" s="26">
        <f t="shared" si="117"/>
        <v>253</v>
      </c>
      <c r="DY18" s="27">
        <f t="shared" si="81"/>
        <v>266</v>
      </c>
      <c r="DZ18" s="30">
        <f>Agustus!EF18</f>
        <v>51</v>
      </c>
      <c r="EA18" s="26">
        <f>Agustus!EG18</f>
        <v>231</v>
      </c>
      <c r="EB18" s="26">
        <f t="shared" si="82"/>
        <v>282</v>
      </c>
      <c r="EC18" s="25">
        <v>2</v>
      </c>
      <c r="ED18" s="25">
        <v>31</v>
      </c>
      <c r="EE18" s="26">
        <f t="shared" si="83"/>
        <v>33</v>
      </c>
      <c r="EF18" s="26">
        <f t="shared" ref="EF18:EG18" si="118">SUM(DZ18+EC18)</f>
        <v>53</v>
      </c>
      <c r="EG18" s="26">
        <f t="shared" si="118"/>
        <v>262</v>
      </c>
      <c r="EH18" s="27">
        <f t="shared" si="85"/>
        <v>315</v>
      </c>
      <c r="EI18" s="30">
        <f>Agustus!EO18</f>
        <v>46</v>
      </c>
      <c r="EJ18" s="26">
        <f>Agustus!EP18</f>
        <v>167</v>
      </c>
      <c r="EK18" s="26">
        <f t="shared" si="86"/>
        <v>213</v>
      </c>
      <c r="EL18" s="25">
        <v>2</v>
      </c>
      <c r="EM18" s="25">
        <v>38</v>
      </c>
      <c r="EN18" s="26">
        <f t="shared" si="87"/>
        <v>40</v>
      </c>
      <c r="EO18" s="26">
        <f t="shared" ref="EO18:EP18" si="119">SUM(EI18+EL18)</f>
        <v>48</v>
      </c>
      <c r="EP18" s="26">
        <f t="shared" si="119"/>
        <v>205</v>
      </c>
      <c r="EQ18" s="27">
        <f t="shared" si="89"/>
        <v>253</v>
      </c>
      <c r="ER18" s="28"/>
      <c r="ES18" s="26"/>
      <c r="ET18" s="26"/>
      <c r="EU18" s="26"/>
      <c r="EV18" s="26"/>
      <c r="EW18" s="26"/>
      <c r="EX18" s="26"/>
      <c r="EY18" s="26"/>
      <c r="EZ18" s="29"/>
    </row>
    <row r="19" spans="1:156">
      <c r="A19" s="58"/>
      <c r="B19" s="59">
        <v>4</v>
      </c>
      <c r="C19" s="57" t="s">
        <v>115</v>
      </c>
      <c r="D19" s="24">
        <f>Agustus!J19</f>
        <v>0</v>
      </c>
      <c r="E19" s="25">
        <f>Agustus!K19</f>
        <v>0</v>
      </c>
      <c r="F19" s="26">
        <f t="shared" si="30"/>
        <v>0</v>
      </c>
      <c r="G19" s="26"/>
      <c r="H19" s="26"/>
      <c r="I19" s="26">
        <f t="shared" si="31"/>
        <v>0</v>
      </c>
      <c r="J19" s="26">
        <f t="shared" ref="J19:K19" si="120">SUM(D19+G19)</f>
        <v>0</v>
      </c>
      <c r="K19" s="26">
        <f t="shared" si="120"/>
        <v>0</v>
      </c>
      <c r="L19" s="27">
        <f t="shared" si="33"/>
        <v>0</v>
      </c>
      <c r="M19" s="28">
        <f>Agustus!S19</f>
        <v>0</v>
      </c>
      <c r="N19" s="28">
        <f>Agustus!T19</f>
        <v>0</v>
      </c>
      <c r="O19" s="26">
        <f t="shared" si="34"/>
        <v>0</v>
      </c>
      <c r="P19" s="26"/>
      <c r="Q19" s="26"/>
      <c r="R19" s="26">
        <f t="shared" si="35"/>
        <v>0</v>
      </c>
      <c r="S19" s="26">
        <f t="shared" ref="S19:T19" si="121">SUM(M19+P19)</f>
        <v>0</v>
      </c>
      <c r="T19" s="26">
        <f t="shared" si="121"/>
        <v>0</v>
      </c>
      <c r="U19" s="27">
        <f t="shared" si="37"/>
        <v>0</v>
      </c>
      <c r="V19" s="28">
        <f>Agustus!AB19</f>
        <v>0</v>
      </c>
      <c r="W19" s="28">
        <f>Agustus!AC19</f>
        <v>0</v>
      </c>
      <c r="X19" s="26">
        <f t="shared" si="38"/>
        <v>0</v>
      </c>
      <c r="Y19" s="26"/>
      <c r="Z19" s="26"/>
      <c r="AA19" s="26">
        <f t="shared" si="39"/>
        <v>0</v>
      </c>
      <c r="AB19" s="26">
        <f t="shared" ref="AB19:AC19" si="122">SUM(V19+Y19)</f>
        <v>0</v>
      </c>
      <c r="AC19" s="26">
        <f t="shared" si="122"/>
        <v>0</v>
      </c>
      <c r="AD19" s="27">
        <f t="shared" si="41"/>
        <v>0</v>
      </c>
      <c r="AE19" s="28">
        <f>Agustus!AK19</f>
        <v>0</v>
      </c>
      <c r="AF19" s="28">
        <f>Agustus!AL19</f>
        <v>117</v>
      </c>
      <c r="AG19" s="26">
        <f t="shared" si="42"/>
        <v>117</v>
      </c>
      <c r="AH19" s="25">
        <v>0</v>
      </c>
      <c r="AI19" s="25">
        <v>63</v>
      </c>
      <c r="AJ19" s="26">
        <f t="shared" si="43"/>
        <v>63</v>
      </c>
      <c r="AK19" s="26">
        <f t="shared" ref="AK19:AL19" si="123">SUM(AE19+AH19)</f>
        <v>0</v>
      </c>
      <c r="AL19" s="26">
        <f t="shared" si="123"/>
        <v>180</v>
      </c>
      <c r="AM19" s="27">
        <f t="shared" si="45"/>
        <v>180</v>
      </c>
      <c r="AN19" s="30">
        <f>Agustus!AT19</f>
        <v>0</v>
      </c>
      <c r="AO19" s="26">
        <f>Agustus!AU19</f>
        <v>0</v>
      </c>
      <c r="AP19" s="26">
        <f t="shared" si="46"/>
        <v>0</v>
      </c>
      <c r="AQ19" s="25">
        <v>0</v>
      </c>
      <c r="AR19" s="25">
        <v>0</v>
      </c>
      <c r="AS19" s="26">
        <f t="shared" si="47"/>
        <v>0</v>
      </c>
      <c r="AT19" s="26">
        <f t="shared" ref="AT19:AU19" si="124">SUM(AN19+AQ19)</f>
        <v>0</v>
      </c>
      <c r="AU19" s="26">
        <f t="shared" si="124"/>
        <v>0</v>
      </c>
      <c r="AV19" s="27">
        <f t="shared" si="49"/>
        <v>0</v>
      </c>
      <c r="AW19" s="28">
        <f>Agustus!BC19</f>
        <v>0</v>
      </c>
      <c r="AX19" s="28">
        <f>Agustus!BD19</f>
        <v>0</v>
      </c>
      <c r="AY19" s="26">
        <f t="shared" si="50"/>
        <v>0</v>
      </c>
      <c r="AZ19" s="25">
        <v>0</v>
      </c>
      <c r="BA19" s="25">
        <v>0</v>
      </c>
      <c r="BB19" s="26">
        <f t="shared" si="51"/>
        <v>0</v>
      </c>
      <c r="BC19" s="26">
        <f t="shared" ref="BC19:BD19" si="125">SUM(AW19+AZ19)</f>
        <v>0</v>
      </c>
      <c r="BD19" s="26">
        <f t="shared" si="125"/>
        <v>0</v>
      </c>
      <c r="BE19" s="27">
        <f t="shared" si="53"/>
        <v>0</v>
      </c>
      <c r="BF19" s="30">
        <f>Agustus!BL19</f>
        <v>0</v>
      </c>
      <c r="BG19" s="26">
        <f>Agustus!BM19</f>
        <v>0</v>
      </c>
      <c r="BH19" s="26">
        <f t="shared" si="54"/>
        <v>0</v>
      </c>
      <c r="BI19" s="25">
        <v>0</v>
      </c>
      <c r="BJ19" s="25">
        <v>0</v>
      </c>
      <c r="BK19" s="26">
        <f t="shared" si="55"/>
        <v>0</v>
      </c>
      <c r="BL19" s="26">
        <f t="shared" ref="BL19:BM19" si="126">SUM(BF19+BI19)</f>
        <v>0</v>
      </c>
      <c r="BM19" s="26">
        <f t="shared" si="126"/>
        <v>0</v>
      </c>
      <c r="BN19" s="27">
        <f t="shared" si="57"/>
        <v>0</v>
      </c>
      <c r="BO19" s="28">
        <f>Agustus!BU19</f>
        <v>22</v>
      </c>
      <c r="BP19" s="28">
        <f>Agustus!BV19</f>
        <v>60</v>
      </c>
      <c r="BQ19" s="26">
        <f t="shared" si="58"/>
        <v>82</v>
      </c>
      <c r="BR19" s="26"/>
      <c r="BS19" s="26"/>
      <c r="BT19" s="26">
        <f t="shared" si="59"/>
        <v>0</v>
      </c>
      <c r="BU19" s="26">
        <f t="shared" ref="BU19:BV19" si="127">SUM(BO19+BR19)</f>
        <v>22</v>
      </c>
      <c r="BV19" s="26">
        <f t="shared" si="127"/>
        <v>60</v>
      </c>
      <c r="BW19" s="27">
        <f t="shared" si="61"/>
        <v>82</v>
      </c>
      <c r="BX19" s="30">
        <f>Agustus!CD19</f>
        <v>0</v>
      </c>
      <c r="BY19" s="26">
        <f>Agustus!CE19</f>
        <v>0</v>
      </c>
      <c r="BZ19" s="26">
        <f t="shared" si="62"/>
        <v>0</v>
      </c>
      <c r="CA19" s="26"/>
      <c r="CB19" s="26"/>
      <c r="CC19" s="26">
        <f t="shared" si="63"/>
        <v>0</v>
      </c>
      <c r="CD19" s="26">
        <f t="shared" ref="CD19:CE19" si="128">SUM(BX19+CA19)</f>
        <v>0</v>
      </c>
      <c r="CE19" s="26">
        <f t="shared" si="128"/>
        <v>0</v>
      </c>
      <c r="CF19" s="27">
        <f t="shared" si="65"/>
        <v>0</v>
      </c>
      <c r="CG19" s="28">
        <f>Agustus!CM19</f>
        <v>0</v>
      </c>
      <c r="CH19" s="28">
        <f>Agustus!CN19</f>
        <v>0</v>
      </c>
      <c r="CI19" s="26">
        <f t="shared" si="66"/>
        <v>0</v>
      </c>
      <c r="CJ19" s="25">
        <v>0</v>
      </c>
      <c r="CK19" s="25">
        <v>0</v>
      </c>
      <c r="CL19" s="26">
        <f t="shared" si="67"/>
        <v>0</v>
      </c>
      <c r="CM19" s="26">
        <f t="shared" ref="CM19:CN19" si="129">SUM(CG19+CJ19)</f>
        <v>0</v>
      </c>
      <c r="CN19" s="26">
        <f t="shared" si="129"/>
        <v>0</v>
      </c>
      <c r="CO19" s="27">
        <f t="shared" si="69"/>
        <v>0</v>
      </c>
      <c r="CP19" s="31">
        <f ca="1">IFERROR(__xludf.DUMMYFUNCTION("""COMPUTED_VALUE"""),3)</f>
        <v>3</v>
      </c>
      <c r="CQ19" s="32">
        <f ca="1">IFERROR(__xludf.DUMMYFUNCTION("""COMPUTED_VALUE"""),95)</f>
        <v>95</v>
      </c>
      <c r="CR19" s="32">
        <f ca="1">IFERROR(__xludf.DUMMYFUNCTION("""COMPUTED_VALUE"""),98)</f>
        <v>98</v>
      </c>
      <c r="CS19" s="33">
        <f ca="1">IFERROR(__xludf.DUMMYFUNCTION("""COMPUTED_VALUE"""),6)</f>
        <v>6</v>
      </c>
      <c r="CT19" s="33">
        <f ca="1">IFERROR(__xludf.DUMMYFUNCTION("""COMPUTED_VALUE"""),28)</f>
        <v>28</v>
      </c>
      <c r="CU19" s="33">
        <f ca="1">IFERROR(__xludf.DUMMYFUNCTION("""COMPUTED_VALUE"""),34)</f>
        <v>34</v>
      </c>
      <c r="CV19" s="32">
        <f ca="1">IFERROR(__xludf.DUMMYFUNCTION("""COMPUTED_VALUE"""),9)</f>
        <v>9</v>
      </c>
      <c r="CW19" s="32">
        <f ca="1">IFERROR(__xludf.DUMMYFUNCTION("""COMPUTED_VALUE"""),123)</f>
        <v>123</v>
      </c>
      <c r="CX19" s="34">
        <f ca="1">IFERROR(__xludf.DUMMYFUNCTION("""COMPUTED_VALUE"""),132)</f>
        <v>132</v>
      </c>
      <c r="CY19" s="28">
        <f>Agustus!DE19</f>
        <v>0</v>
      </c>
      <c r="CZ19" s="28">
        <f>Agustus!DF19</f>
        <v>0</v>
      </c>
      <c r="DA19" s="26">
        <f t="shared" si="70"/>
        <v>0</v>
      </c>
      <c r="DB19" s="25">
        <v>0</v>
      </c>
      <c r="DC19" s="25">
        <v>0</v>
      </c>
      <c r="DD19" s="26">
        <f t="shared" si="71"/>
        <v>0</v>
      </c>
      <c r="DE19" s="26">
        <f t="shared" ref="DE19:DF19" si="130">SUM(CY19+DB19)</f>
        <v>0</v>
      </c>
      <c r="DF19" s="26">
        <f t="shared" si="130"/>
        <v>0</v>
      </c>
      <c r="DG19" s="27">
        <f t="shared" si="73"/>
        <v>0</v>
      </c>
      <c r="DH19" s="30">
        <f>Agustus!DN19</f>
        <v>0</v>
      </c>
      <c r="DI19" s="26">
        <f>Agustus!DO19</f>
        <v>0</v>
      </c>
      <c r="DJ19" s="26">
        <f t="shared" si="74"/>
        <v>0</v>
      </c>
      <c r="DK19" s="26"/>
      <c r="DL19" s="26"/>
      <c r="DM19" s="26">
        <f t="shared" si="75"/>
        <v>0</v>
      </c>
      <c r="DN19" s="26">
        <f t="shared" ref="DN19:DO19" si="131">SUM(DH19+DK19)</f>
        <v>0</v>
      </c>
      <c r="DO19" s="26">
        <f t="shared" si="131"/>
        <v>0</v>
      </c>
      <c r="DP19" s="27">
        <f t="shared" si="77"/>
        <v>0</v>
      </c>
      <c r="DQ19" s="28">
        <f>Agustus!DW19</f>
        <v>0</v>
      </c>
      <c r="DR19" s="26">
        <f>Agustus!DX19</f>
        <v>0</v>
      </c>
      <c r="DS19" s="26">
        <f t="shared" si="78"/>
        <v>0</v>
      </c>
      <c r="DT19" s="26"/>
      <c r="DU19" s="26"/>
      <c r="DV19" s="26">
        <f t="shared" si="79"/>
        <v>0</v>
      </c>
      <c r="DW19" s="26">
        <f t="shared" ref="DW19:DX19" si="132">SUM(DQ19+DT19)</f>
        <v>0</v>
      </c>
      <c r="DX19" s="26">
        <f t="shared" si="132"/>
        <v>0</v>
      </c>
      <c r="DY19" s="27">
        <f t="shared" si="81"/>
        <v>0</v>
      </c>
      <c r="DZ19" s="30">
        <f>Agustus!EF19</f>
        <v>0</v>
      </c>
      <c r="EA19" s="26">
        <f>Agustus!EG19</f>
        <v>0</v>
      </c>
      <c r="EB19" s="26">
        <f t="shared" si="82"/>
        <v>0</v>
      </c>
      <c r="EC19" s="26"/>
      <c r="ED19" s="26"/>
      <c r="EE19" s="26">
        <f t="shared" si="83"/>
        <v>0</v>
      </c>
      <c r="EF19" s="26">
        <f t="shared" ref="EF19:EG19" si="133">SUM(DZ19+EC19)</f>
        <v>0</v>
      </c>
      <c r="EG19" s="26">
        <f t="shared" si="133"/>
        <v>0</v>
      </c>
      <c r="EH19" s="27">
        <f t="shared" si="85"/>
        <v>0</v>
      </c>
      <c r="EI19" s="30">
        <f>Agustus!EO19</f>
        <v>0</v>
      </c>
      <c r="EJ19" s="26">
        <f>Agustus!EP19</f>
        <v>0</v>
      </c>
      <c r="EK19" s="26">
        <f t="shared" si="86"/>
        <v>0</v>
      </c>
      <c r="EL19" s="26"/>
      <c r="EM19" s="26"/>
      <c r="EN19" s="26">
        <f t="shared" si="87"/>
        <v>0</v>
      </c>
      <c r="EO19" s="26">
        <f t="shared" ref="EO19:EP19" si="134">SUM(EI19+EL19)</f>
        <v>0</v>
      </c>
      <c r="EP19" s="26">
        <f t="shared" si="134"/>
        <v>0</v>
      </c>
      <c r="EQ19" s="27">
        <f t="shared" si="89"/>
        <v>0</v>
      </c>
      <c r="ER19" s="49"/>
      <c r="ES19" s="62"/>
      <c r="ET19" s="62"/>
      <c r="EU19" s="62"/>
      <c r="EV19" s="62"/>
      <c r="EW19" s="62"/>
      <c r="EX19" s="62"/>
      <c r="EY19" s="62"/>
      <c r="EZ19" s="63"/>
    </row>
    <row r="20" spans="1:156" ht="15.75" customHeight="1">
      <c r="A20" s="277"/>
      <c r="B20" s="278"/>
      <c r="C20" s="247"/>
      <c r="D20" s="329">
        <f>Agustus!J20</f>
        <v>0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6"/>
    </row>
    <row r="21" spans="1:156">
      <c r="A21" s="276" t="s">
        <v>41</v>
      </c>
      <c r="B21" s="256"/>
      <c r="C21" s="52" t="s">
        <v>42</v>
      </c>
      <c r="D21" s="24">
        <f>Agustus!J21</f>
        <v>0</v>
      </c>
      <c r="E21" s="25">
        <f>Agustus!K21</f>
        <v>0</v>
      </c>
      <c r="F21" s="41"/>
      <c r="G21" s="41"/>
      <c r="H21" s="41"/>
      <c r="I21" s="41"/>
      <c r="J21" s="41"/>
      <c r="K21" s="41"/>
      <c r="L21" s="41"/>
      <c r="M21" s="28">
        <f>Agustus!S21</f>
        <v>0</v>
      </c>
      <c r="N21" s="28">
        <f>Agustus!T21</f>
        <v>0</v>
      </c>
      <c r="O21" s="41"/>
      <c r="P21" s="41"/>
      <c r="Q21" s="41"/>
      <c r="R21" s="41"/>
      <c r="S21" s="41"/>
      <c r="T21" s="41"/>
      <c r="U21" s="41"/>
      <c r="V21" s="28">
        <f>Agustus!AB21</f>
        <v>0</v>
      </c>
      <c r="W21" s="28">
        <f>Agustus!AC21</f>
        <v>0</v>
      </c>
      <c r="X21" s="41"/>
      <c r="Y21" s="41"/>
      <c r="Z21" s="41"/>
      <c r="AA21" s="41"/>
      <c r="AB21" s="41"/>
      <c r="AC21" s="41"/>
      <c r="AD21" s="41"/>
      <c r="AE21" s="28">
        <f>Agustus!AK21</f>
        <v>0</v>
      </c>
      <c r="AF21" s="28">
        <f>Agustus!AL21</f>
        <v>0</v>
      </c>
      <c r="AG21" s="41"/>
      <c r="AH21" s="41"/>
      <c r="AI21" s="41"/>
      <c r="AJ21" s="41"/>
      <c r="AK21" s="41"/>
      <c r="AL21" s="41"/>
      <c r="AM21" s="41"/>
      <c r="AN21" s="30">
        <f>Agustus!AT21</f>
        <v>0</v>
      </c>
      <c r="AO21" s="26">
        <f>Agustus!AU21</f>
        <v>0</v>
      </c>
      <c r="AP21" s="41"/>
      <c r="AQ21" s="41"/>
      <c r="AR21" s="41"/>
      <c r="AS21" s="41"/>
      <c r="AT21" s="41"/>
      <c r="AU21" s="41"/>
      <c r="AV21" s="41"/>
      <c r="AW21" s="28">
        <f>Agustus!BC21</f>
        <v>0</v>
      </c>
      <c r="AX21" s="28">
        <f>Agustus!BD21</f>
        <v>0</v>
      </c>
      <c r="AY21" s="41"/>
      <c r="AZ21" s="41"/>
      <c r="BA21" s="41"/>
      <c r="BB21" s="41"/>
      <c r="BC21" s="41"/>
      <c r="BD21" s="41"/>
      <c r="BE21" s="41"/>
      <c r="BF21" s="30">
        <f>Agustus!BL21</f>
        <v>0</v>
      </c>
      <c r="BG21" s="26">
        <f>Agustus!BM21</f>
        <v>0</v>
      </c>
      <c r="BH21" s="41"/>
      <c r="BI21" s="41"/>
      <c r="BJ21" s="41"/>
      <c r="BK21" s="41"/>
      <c r="BL21" s="41"/>
      <c r="BM21" s="41"/>
      <c r="BN21" s="41"/>
      <c r="BO21" s="28">
        <f>Agustus!BU21</f>
        <v>0</v>
      </c>
      <c r="BP21" s="28">
        <f>Agustus!BV21</f>
        <v>0</v>
      </c>
      <c r="BQ21" s="41"/>
      <c r="BR21" s="41"/>
      <c r="BS21" s="41"/>
      <c r="BT21" s="41"/>
      <c r="BU21" s="41"/>
      <c r="BV21" s="41"/>
      <c r="BW21" s="41"/>
      <c r="BX21" s="30">
        <f>Agustus!CD21</f>
        <v>0</v>
      </c>
      <c r="BY21" s="26">
        <f>Agustus!CE21</f>
        <v>0</v>
      </c>
      <c r="BZ21" s="41"/>
      <c r="CA21" s="41"/>
      <c r="CB21" s="41"/>
      <c r="CC21" s="41"/>
      <c r="CD21" s="41"/>
      <c r="CE21" s="41"/>
      <c r="CF21" s="41"/>
      <c r="CG21" s="28">
        <f>Agustus!CM21</f>
        <v>0</v>
      </c>
      <c r="CH21" s="28">
        <f>Agustus!CN21</f>
        <v>0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28">
        <f>Agustus!DE21</f>
        <v>0</v>
      </c>
      <c r="CZ21" s="28">
        <f>Agustus!DF21</f>
        <v>0</v>
      </c>
      <c r="DA21" s="41"/>
      <c r="DB21" s="41"/>
      <c r="DC21" s="41"/>
      <c r="DD21" s="41"/>
      <c r="DE21" s="41"/>
      <c r="DF21" s="41"/>
      <c r="DG21" s="41"/>
      <c r="DH21" s="30">
        <f>Agustus!DN21</f>
        <v>0</v>
      </c>
      <c r="DI21" s="26">
        <f>Agustus!DO21</f>
        <v>0</v>
      </c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30">
        <f>Agustus!EF21</f>
        <v>0</v>
      </c>
      <c r="EA21" s="26">
        <f>Agustus!EG21</f>
        <v>0</v>
      </c>
      <c r="EB21" s="41"/>
      <c r="EC21" s="41"/>
      <c r="ED21" s="41"/>
      <c r="EE21" s="41"/>
      <c r="EF21" s="41"/>
      <c r="EG21" s="41"/>
      <c r="EH21" s="41"/>
      <c r="EI21" s="30">
        <f>Agustus!EO21</f>
        <v>0</v>
      </c>
      <c r="EJ21" s="26">
        <f>Agustus!EP21</f>
        <v>0</v>
      </c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28"/>
    </row>
    <row r="22" spans="1:156">
      <c r="A22" s="58"/>
      <c r="B22" s="59">
        <v>1</v>
      </c>
      <c r="C22" s="57" t="s">
        <v>43</v>
      </c>
      <c r="D22" s="24">
        <f>Agustus!J22</f>
        <v>273</v>
      </c>
      <c r="E22" s="25">
        <f>Agustus!K22</f>
        <v>1276</v>
      </c>
      <c r="F22" s="26">
        <f t="shared" ref="F22:F32" si="135">SUM(D22:E22)</f>
        <v>1549</v>
      </c>
      <c r="G22" s="25">
        <v>38</v>
      </c>
      <c r="H22" s="25">
        <v>170</v>
      </c>
      <c r="I22" s="26">
        <f t="shared" ref="I22:I32" si="136">SUM(G22:H22)</f>
        <v>208</v>
      </c>
      <c r="J22" s="26">
        <f t="shared" ref="J22:K22" si="137">SUM(D22+G22)</f>
        <v>311</v>
      </c>
      <c r="K22" s="26">
        <f t="shared" si="137"/>
        <v>1446</v>
      </c>
      <c r="L22" s="27">
        <f t="shared" ref="L22:L32" si="138">SUM(J22:K22)</f>
        <v>1757</v>
      </c>
      <c r="M22" s="28">
        <f>Agustus!S22</f>
        <v>137</v>
      </c>
      <c r="N22" s="28">
        <f>Agustus!T22</f>
        <v>755</v>
      </c>
      <c r="O22" s="26">
        <f t="shared" ref="O22:O32" si="139">SUM(M22:N22)</f>
        <v>892</v>
      </c>
      <c r="P22" s="25">
        <v>20</v>
      </c>
      <c r="Q22" s="25">
        <v>101</v>
      </c>
      <c r="R22" s="26">
        <f t="shared" ref="R22:R32" si="140">SUM(P22:Q22)</f>
        <v>121</v>
      </c>
      <c r="S22" s="26">
        <f t="shared" ref="S22:T22" si="141">SUM(M22+P22)</f>
        <v>157</v>
      </c>
      <c r="T22" s="26">
        <f t="shared" si="141"/>
        <v>856</v>
      </c>
      <c r="U22" s="27">
        <f t="shared" ref="U22:U32" si="142">SUM(S22:T22)</f>
        <v>1013</v>
      </c>
      <c r="V22" s="28">
        <f>Agustus!AB22</f>
        <v>326</v>
      </c>
      <c r="W22" s="28">
        <f>Agustus!AC22</f>
        <v>1144</v>
      </c>
      <c r="X22" s="26">
        <f t="shared" ref="X22:X32" si="143">SUM(V22:W22)</f>
        <v>1470</v>
      </c>
      <c r="Y22" s="48">
        <v>56</v>
      </c>
      <c r="Z22" s="46">
        <v>160</v>
      </c>
      <c r="AA22" s="26">
        <f t="shared" ref="AA22:AA32" si="144">SUM(Y22:Z22)</f>
        <v>216</v>
      </c>
      <c r="AB22" s="26">
        <f t="shared" ref="AB22:AC22" si="145">SUM(V22+Y22)</f>
        <v>382</v>
      </c>
      <c r="AC22" s="26">
        <f t="shared" si="145"/>
        <v>1304</v>
      </c>
      <c r="AD22" s="27">
        <f t="shared" ref="AD22:AD32" si="146">SUM(AB22:AC22)</f>
        <v>1686</v>
      </c>
      <c r="AE22" s="28">
        <f>Agustus!AK22</f>
        <v>369</v>
      </c>
      <c r="AF22" s="28">
        <f>Agustus!AL22</f>
        <v>1029</v>
      </c>
      <c r="AG22" s="26">
        <f t="shared" ref="AG22:AG32" si="147">SUM(AE22:AF22)</f>
        <v>1398</v>
      </c>
      <c r="AH22" s="25">
        <v>65</v>
      </c>
      <c r="AI22" s="25">
        <v>171</v>
      </c>
      <c r="AJ22" s="26">
        <f t="shared" ref="AJ22:AJ32" si="148">SUM(AH22:AI22)</f>
        <v>236</v>
      </c>
      <c r="AK22" s="26">
        <f t="shared" ref="AK22:AL22" si="149">SUM(AE22+AH22)</f>
        <v>434</v>
      </c>
      <c r="AL22" s="26">
        <f t="shared" si="149"/>
        <v>1200</v>
      </c>
      <c r="AM22" s="27">
        <f t="shared" ref="AM22:AM32" si="150">SUM(AK22:AL22)</f>
        <v>1634</v>
      </c>
      <c r="AN22" s="30">
        <f>Agustus!AT22</f>
        <v>461</v>
      </c>
      <c r="AO22" s="26">
        <f>Agustus!AU22</f>
        <v>1762</v>
      </c>
      <c r="AP22" s="26">
        <f t="shared" ref="AP22:AP32" si="151">SUM(AN22:AO22)</f>
        <v>2223</v>
      </c>
      <c r="AQ22" s="25">
        <v>76</v>
      </c>
      <c r="AR22" s="25">
        <v>206</v>
      </c>
      <c r="AS22" s="26">
        <f t="shared" ref="AS22:AS32" si="152">SUM(AQ22:AR22)</f>
        <v>282</v>
      </c>
      <c r="AT22" s="26">
        <f t="shared" ref="AT22:AU22" si="153">SUM(AN22+AQ22)</f>
        <v>537</v>
      </c>
      <c r="AU22" s="26">
        <f t="shared" si="153"/>
        <v>1968</v>
      </c>
      <c r="AV22" s="27">
        <f t="shared" ref="AV22:AV32" si="154">SUM(AT22:AU22)</f>
        <v>2505</v>
      </c>
      <c r="AW22" s="28">
        <f>Agustus!BC22</f>
        <v>762</v>
      </c>
      <c r="AX22" s="28">
        <f>Agustus!BD22</f>
        <v>2071</v>
      </c>
      <c r="AY22" s="26">
        <f t="shared" ref="AY22:AY32" si="155">SUM(AW22:AX22)</f>
        <v>2833</v>
      </c>
      <c r="AZ22" s="25">
        <v>101</v>
      </c>
      <c r="BA22" s="25">
        <v>279</v>
      </c>
      <c r="BB22" s="26">
        <f t="shared" ref="BB22:BB32" si="156">SUM(AZ22:BA22)</f>
        <v>380</v>
      </c>
      <c r="BC22" s="26">
        <f t="shared" ref="BC22:BD22" si="157">SUM(AW22+AZ22)</f>
        <v>863</v>
      </c>
      <c r="BD22" s="26">
        <f t="shared" si="157"/>
        <v>2350</v>
      </c>
      <c r="BE22" s="27">
        <f t="shared" ref="BE22:BE32" si="158">SUM(BC22:BD22)</f>
        <v>3213</v>
      </c>
      <c r="BF22" s="30">
        <f>Agustus!BL22</f>
        <v>115</v>
      </c>
      <c r="BG22" s="26">
        <f>Agustus!BM22</f>
        <v>640</v>
      </c>
      <c r="BH22" s="26">
        <f t="shared" ref="BH22:BH32" si="159">SUM(BF22:BG22)</f>
        <v>755</v>
      </c>
      <c r="BI22" s="25">
        <v>25</v>
      </c>
      <c r="BJ22" s="25">
        <v>118</v>
      </c>
      <c r="BK22" s="26">
        <f t="shared" ref="BK22:BK32" si="160">SUM(BI22:BJ22)</f>
        <v>143</v>
      </c>
      <c r="BL22" s="26">
        <f t="shared" ref="BL22:BM22" si="161">SUM(BF22+BI22)</f>
        <v>140</v>
      </c>
      <c r="BM22" s="26">
        <f t="shared" si="161"/>
        <v>758</v>
      </c>
      <c r="BN22" s="27">
        <f t="shared" ref="BN22:BN32" si="162">SUM(BL22:BM22)</f>
        <v>898</v>
      </c>
      <c r="BO22" s="28">
        <f>Agustus!BU22</f>
        <v>141</v>
      </c>
      <c r="BP22" s="28">
        <f>Agustus!BV22</f>
        <v>365</v>
      </c>
      <c r="BQ22" s="26">
        <f t="shared" ref="BQ22:BQ32" si="163">SUM(BO22:BP22)</f>
        <v>506</v>
      </c>
      <c r="BR22" s="26"/>
      <c r="BS22" s="26"/>
      <c r="BT22" s="26">
        <f t="shared" ref="BT22:BT32" si="164">SUM(BR22:BS22)</f>
        <v>0</v>
      </c>
      <c r="BU22" s="26">
        <f t="shared" ref="BU22:BV22" si="165">SUM(BO22+BR22)</f>
        <v>141</v>
      </c>
      <c r="BV22" s="26">
        <f t="shared" si="165"/>
        <v>365</v>
      </c>
      <c r="BW22" s="27">
        <f t="shared" ref="BW22:BW32" si="166">SUM(BU22:BV22)</f>
        <v>506</v>
      </c>
      <c r="BX22" s="30">
        <f>Agustus!CD22</f>
        <v>180</v>
      </c>
      <c r="BY22" s="26">
        <f>Agustus!CE22</f>
        <v>537</v>
      </c>
      <c r="BZ22" s="26">
        <f t="shared" ref="BZ22:BZ32" si="167">SUM(BX22:BY22)</f>
        <v>717</v>
      </c>
      <c r="CA22" s="25">
        <v>19</v>
      </c>
      <c r="CB22" s="25">
        <v>100</v>
      </c>
      <c r="CC22" s="26">
        <f t="shared" ref="CC22:CC32" si="168">SUM(CA22:CB22)</f>
        <v>119</v>
      </c>
      <c r="CD22" s="26">
        <f t="shared" ref="CD22:CE22" si="169">SUM(BX22+CA22)</f>
        <v>199</v>
      </c>
      <c r="CE22" s="26">
        <f t="shared" si="169"/>
        <v>637</v>
      </c>
      <c r="CF22" s="27">
        <f t="shared" ref="CF22:CF32" si="170">SUM(CD22:CE22)</f>
        <v>836</v>
      </c>
      <c r="CG22" s="28">
        <f>Agustus!CM22</f>
        <v>269</v>
      </c>
      <c r="CH22" s="28">
        <f>Agustus!CN22</f>
        <v>980</v>
      </c>
      <c r="CI22" s="26">
        <f t="shared" ref="CI22:CI32" si="171">SUM(CG22:CH22)</f>
        <v>1249</v>
      </c>
      <c r="CJ22" s="25">
        <v>38</v>
      </c>
      <c r="CK22" s="25">
        <v>104</v>
      </c>
      <c r="CL22" s="26">
        <f t="shared" ref="CL22:CL32" si="172">SUM(CJ22:CK22)</f>
        <v>142</v>
      </c>
      <c r="CM22" s="26">
        <f t="shared" ref="CM22:CN22" si="173">SUM(CG22+CJ22)</f>
        <v>307</v>
      </c>
      <c r="CN22" s="26">
        <f t="shared" si="173"/>
        <v>1084</v>
      </c>
      <c r="CO22" s="27">
        <f t="shared" ref="CO22:CO32" si="174">SUM(CM22:CN22)</f>
        <v>1391</v>
      </c>
      <c r="CP22" s="31">
        <f ca="1">IFERROR(__xludf.DUMMYFUNCTION("""COMPUTED_VALUE"""),521)</f>
        <v>521</v>
      </c>
      <c r="CQ22" s="32">
        <f ca="1">IFERROR(__xludf.DUMMYFUNCTION("""COMPUTED_VALUE"""),1691)</f>
        <v>1691</v>
      </c>
      <c r="CR22" s="32">
        <f ca="1">IFERROR(__xludf.DUMMYFUNCTION("""COMPUTED_VALUE"""),2212)</f>
        <v>2212</v>
      </c>
      <c r="CS22" s="33">
        <f ca="1">IFERROR(__xludf.DUMMYFUNCTION("""COMPUTED_VALUE"""),76)</f>
        <v>76</v>
      </c>
      <c r="CT22" s="33">
        <f ca="1">IFERROR(__xludf.DUMMYFUNCTION("""COMPUTED_VALUE"""),237)</f>
        <v>237</v>
      </c>
      <c r="CU22" s="33">
        <f ca="1">IFERROR(__xludf.DUMMYFUNCTION("""COMPUTED_VALUE"""),313)</f>
        <v>313</v>
      </c>
      <c r="CV22" s="32">
        <f ca="1">IFERROR(__xludf.DUMMYFUNCTION("""COMPUTED_VALUE"""),597)</f>
        <v>597</v>
      </c>
      <c r="CW22" s="32">
        <f ca="1">IFERROR(__xludf.DUMMYFUNCTION("""COMPUTED_VALUE"""),1928)</f>
        <v>1928</v>
      </c>
      <c r="CX22" s="34">
        <f ca="1">IFERROR(__xludf.DUMMYFUNCTION("""COMPUTED_VALUE"""),2525)</f>
        <v>2525</v>
      </c>
      <c r="CY22" s="28">
        <f>Agustus!DE22</f>
        <v>235</v>
      </c>
      <c r="CZ22" s="28">
        <f>Agustus!DF22</f>
        <v>916</v>
      </c>
      <c r="DA22" s="26">
        <f t="shared" ref="DA22:DA32" si="175">SUM(CY22:CZ22)</f>
        <v>1151</v>
      </c>
      <c r="DB22" s="25">
        <v>36</v>
      </c>
      <c r="DC22" s="25">
        <v>144</v>
      </c>
      <c r="DD22" s="26">
        <f t="shared" ref="DD22:DD32" si="176">SUM(DB22:DC22)</f>
        <v>180</v>
      </c>
      <c r="DE22" s="26">
        <f t="shared" ref="DE22:DF22" si="177">SUM(CY22+DB22)</f>
        <v>271</v>
      </c>
      <c r="DF22" s="26">
        <f t="shared" si="177"/>
        <v>1060</v>
      </c>
      <c r="DG22" s="27">
        <f t="shared" ref="DG22:DG32" si="178">SUM(DE22:DF22)</f>
        <v>1331</v>
      </c>
      <c r="DH22" s="30">
        <f>Agustus!DN22</f>
        <v>507</v>
      </c>
      <c r="DI22" s="26">
        <f>Agustus!DO22</f>
        <v>1822</v>
      </c>
      <c r="DJ22" s="26">
        <f t="shared" ref="DJ22:DJ32" si="179">SUM(DH22:DI22)</f>
        <v>2329</v>
      </c>
      <c r="DK22" s="25">
        <v>77</v>
      </c>
      <c r="DL22" s="25">
        <v>276</v>
      </c>
      <c r="DM22" s="26">
        <f t="shared" ref="DM22:DM32" si="180">SUM(DK22:DL22)</f>
        <v>353</v>
      </c>
      <c r="DN22" s="26">
        <f t="shared" ref="DN22:DO22" si="181">SUM(DH22+DK22)</f>
        <v>584</v>
      </c>
      <c r="DO22" s="26">
        <f t="shared" si="181"/>
        <v>2098</v>
      </c>
      <c r="DP22" s="27">
        <f t="shared" ref="DP22:DP32" si="182">SUM(DN22:DO22)</f>
        <v>2682</v>
      </c>
      <c r="DQ22" s="28">
        <f>Agustus!DW22</f>
        <v>765</v>
      </c>
      <c r="DR22" s="26">
        <f>Agustus!DX22</f>
        <v>1928</v>
      </c>
      <c r="DS22" s="26">
        <f t="shared" ref="DS22:DS32" si="183">SUM(DQ22:DR22)</f>
        <v>2693</v>
      </c>
      <c r="DT22" s="25">
        <v>93</v>
      </c>
      <c r="DU22" s="25">
        <v>273</v>
      </c>
      <c r="DV22" s="26">
        <f t="shared" ref="DV22:DV32" si="184">SUM(DT22:DU22)</f>
        <v>366</v>
      </c>
      <c r="DW22" s="26">
        <f t="shared" ref="DW22:DX22" si="185">SUM(DQ22+DT22)</f>
        <v>858</v>
      </c>
      <c r="DX22" s="26">
        <f t="shared" si="185"/>
        <v>2201</v>
      </c>
      <c r="DY22" s="27">
        <f t="shared" ref="DY22:DY32" si="186">SUM(DW22:DX22)</f>
        <v>3059</v>
      </c>
      <c r="DZ22" s="30">
        <f>Agustus!EF22</f>
        <v>421</v>
      </c>
      <c r="EA22" s="26">
        <f>Agustus!EG22</f>
        <v>1424</v>
      </c>
      <c r="EB22" s="26">
        <f t="shared" ref="EB22:EB32" si="187">SUM(DZ22:EA22)</f>
        <v>1845</v>
      </c>
      <c r="EC22" s="25">
        <v>54</v>
      </c>
      <c r="ED22" s="25">
        <v>191</v>
      </c>
      <c r="EE22" s="26">
        <f t="shared" ref="EE22:EE32" si="188">SUM(EC22:ED22)</f>
        <v>245</v>
      </c>
      <c r="EF22" s="26">
        <f t="shared" ref="EF22:EG22" si="189">SUM(DZ22+EC22)</f>
        <v>475</v>
      </c>
      <c r="EG22" s="26">
        <f t="shared" si="189"/>
        <v>1615</v>
      </c>
      <c r="EH22" s="27">
        <f t="shared" ref="EH22:EH32" si="190">SUM(EF22:EG22)</f>
        <v>2090</v>
      </c>
      <c r="EI22" s="30">
        <f>Agustus!EO22</f>
        <v>249</v>
      </c>
      <c r="EJ22" s="26">
        <f>Agustus!EP22</f>
        <v>626</v>
      </c>
      <c r="EK22" s="26">
        <f t="shared" ref="EK22:EK32" si="191">SUM(EI22:EJ22)</f>
        <v>875</v>
      </c>
      <c r="EL22" s="25">
        <v>47</v>
      </c>
      <c r="EM22" s="25">
        <v>142</v>
      </c>
      <c r="EN22" s="26">
        <f t="shared" ref="EN22:EN32" si="192">SUM(EL22:EM22)</f>
        <v>189</v>
      </c>
      <c r="EO22" s="26">
        <f t="shared" ref="EO22:EP22" si="193">SUM(EI22+EL22)</f>
        <v>296</v>
      </c>
      <c r="EP22" s="26">
        <f t="shared" si="193"/>
        <v>768</v>
      </c>
      <c r="EQ22" s="27">
        <f t="shared" ref="EQ22:EQ32" si="194">SUM(EO22:EP22)</f>
        <v>1064</v>
      </c>
      <c r="ER22" s="28"/>
      <c r="ES22" s="26"/>
      <c r="ET22" s="26"/>
      <c r="EU22" s="26"/>
      <c r="EV22" s="26"/>
      <c r="EW22" s="26"/>
      <c r="EX22" s="26"/>
      <c r="EY22" s="26"/>
      <c r="EZ22" s="29"/>
    </row>
    <row r="23" spans="1:156">
      <c r="A23" s="58"/>
      <c r="B23" s="59">
        <v>2</v>
      </c>
      <c r="C23" s="57" t="s">
        <v>44</v>
      </c>
      <c r="D23" s="24">
        <f>Agustus!J23</f>
        <v>62</v>
      </c>
      <c r="E23" s="25">
        <f>Agustus!K23</f>
        <v>187</v>
      </c>
      <c r="F23" s="26">
        <f t="shared" si="135"/>
        <v>249</v>
      </c>
      <c r="G23" s="25">
        <v>10</v>
      </c>
      <c r="H23" s="25">
        <v>29</v>
      </c>
      <c r="I23" s="26">
        <f t="shared" si="136"/>
        <v>39</v>
      </c>
      <c r="J23" s="26">
        <f t="shared" ref="J23:K23" si="195">SUM(D23+G23)</f>
        <v>72</v>
      </c>
      <c r="K23" s="26">
        <f t="shared" si="195"/>
        <v>216</v>
      </c>
      <c r="L23" s="27">
        <f t="shared" si="138"/>
        <v>288</v>
      </c>
      <c r="M23" s="28">
        <f>Agustus!S23</f>
        <v>77</v>
      </c>
      <c r="N23" s="28">
        <f>Agustus!T23</f>
        <v>171</v>
      </c>
      <c r="O23" s="26">
        <f t="shared" si="139"/>
        <v>248</v>
      </c>
      <c r="P23" s="25">
        <v>11</v>
      </c>
      <c r="Q23" s="25">
        <v>26</v>
      </c>
      <c r="R23" s="26">
        <f t="shared" si="140"/>
        <v>37</v>
      </c>
      <c r="S23" s="26">
        <f t="shared" ref="S23:T23" si="196">SUM(M23+P23)</f>
        <v>88</v>
      </c>
      <c r="T23" s="26">
        <f t="shared" si="196"/>
        <v>197</v>
      </c>
      <c r="U23" s="27">
        <f t="shared" si="142"/>
        <v>285</v>
      </c>
      <c r="V23" s="28">
        <f>Agustus!AB23</f>
        <v>163</v>
      </c>
      <c r="W23" s="28">
        <f>Agustus!AC23</f>
        <v>420</v>
      </c>
      <c r="X23" s="26">
        <f t="shared" si="143"/>
        <v>583</v>
      </c>
      <c r="Y23" s="68">
        <v>28</v>
      </c>
      <c r="Z23" s="59">
        <v>40</v>
      </c>
      <c r="AA23" s="26">
        <f t="shared" si="144"/>
        <v>68</v>
      </c>
      <c r="AB23" s="26">
        <f t="shared" ref="AB23:AC23" si="197">SUM(V23+Y23)</f>
        <v>191</v>
      </c>
      <c r="AC23" s="26">
        <f t="shared" si="197"/>
        <v>460</v>
      </c>
      <c r="AD23" s="27">
        <f t="shared" si="146"/>
        <v>651</v>
      </c>
      <c r="AE23" s="28">
        <f>Agustus!AK23</f>
        <v>180</v>
      </c>
      <c r="AF23" s="28">
        <f>Agustus!AL23</f>
        <v>598</v>
      </c>
      <c r="AG23" s="26">
        <f t="shared" si="147"/>
        <v>778</v>
      </c>
      <c r="AH23" s="25">
        <v>30</v>
      </c>
      <c r="AI23" s="25">
        <v>86</v>
      </c>
      <c r="AJ23" s="26">
        <f t="shared" si="148"/>
        <v>116</v>
      </c>
      <c r="AK23" s="26">
        <f t="shared" ref="AK23:AL23" si="198">SUM(AE23+AH23)</f>
        <v>210</v>
      </c>
      <c r="AL23" s="26">
        <f t="shared" si="198"/>
        <v>684</v>
      </c>
      <c r="AM23" s="27">
        <f t="shared" si="150"/>
        <v>894</v>
      </c>
      <c r="AN23" s="30">
        <f>Agustus!AT23</f>
        <v>212</v>
      </c>
      <c r="AO23" s="26">
        <f>Agustus!AU23</f>
        <v>601</v>
      </c>
      <c r="AP23" s="26">
        <f t="shared" si="151"/>
        <v>813</v>
      </c>
      <c r="AQ23" s="25">
        <v>36</v>
      </c>
      <c r="AR23" s="25">
        <v>72</v>
      </c>
      <c r="AS23" s="26">
        <f t="shared" si="152"/>
        <v>108</v>
      </c>
      <c r="AT23" s="26">
        <f t="shared" ref="AT23:AU23" si="199">SUM(AN23+AQ23)</f>
        <v>248</v>
      </c>
      <c r="AU23" s="26">
        <f t="shared" si="199"/>
        <v>673</v>
      </c>
      <c r="AV23" s="27">
        <f t="shared" si="154"/>
        <v>921</v>
      </c>
      <c r="AW23" s="28">
        <f>Agustus!BC23</f>
        <v>444</v>
      </c>
      <c r="AX23" s="28">
        <f>Agustus!BD23</f>
        <v>960</v>
      </c>
      <c r="AY23" s="26">
        <f t="shared" si="155"/>
        <v>1404</v>
      </c>
      <c r="AZ23" s="25">
        <v>50</v>
      </c>
      <c r="BA23" s="25">
        <v>118</v>
      </c>
      <c r="BB23" s="26">
        <f t="shared" si="156"/>
        <v>168</v>
      </c>
      <c r="BC23" s="26">
        <f t="shared" ref="BC23:BD23" si="200">SUM(AW23+AZ23)</f>
        <v>494</v>
      </c>
      <c r="BD23" s="26">
        <f t="shared" si="200"/>
        <v>1078</v>
      </c>
      <c r="BE23" s="27">
        <f t="shared" si="158"/>
        <v>1572</v>
      </c>
      <c r="BF23" s="30">
        <f>Agustus!BL23</f>
        <v>28</v>
      </c>
      <c r="BG23" s="26">
        <f>Agustus!BM23</f>
        <v>142</v>
      </c>
      <c r="BH23" s="26">
        <f t="shared" si="159"/>
        <v>170</v>
      </c>
      <c r="BI23" s="25">
        <v>6</v>
      </c>
      <c r="BJ23" s="25">
        <v>13</v>
      </c>
      <c r="BK23" s="26">
        <f t="shared" si="160"/>
        <v>19</v>
      </c>
      <c r="BL23" s="26">
        <f t="shared" ref="BL23:BM23" si="201">SUM(BF23+BI23)</f>
        <v>34</v>
      </c>
      <c r="BM23" s="26">
        <f t="shared" si="201"/>
        <v>155</v>
      </c>
      <c r="BN23" s="27">
        <f t="shared" si="162"/>
        <v>189</v>
      </c>
      <c r="BO23" s="28">
        <f>Agustus!BU23</f>
        <v>51</v>
      </c>
      <c r="BP23" s="28">
        <f>Agustus!BV23</f>
        <v>109</v>
      </c>
      <c r="BQ23" s="26">
        <f t="shared" si="163"/>
        <v>160</v>
      </c>
      <c r="BR23" s="26"/>
      <c r="BS23" s="26"/>
      <c r="BT23" s="26">
        <f t="shared" si="164"/>
        <v>0</v>
      </c>
      <c r="BU23" s="26">
        <f t="shared" ref="BU23:BV23" si="202">SUM(BO23+BR23)</f>
        <v>51</v>
      </c>
      <c r="BV23" s="26">
        <f t="shared" si="202"/>
        <v>109</v>
      </c>
      <c r="BW23" s="27">
        <f t="shared" si="166"/>
        <v>160</v>
      </c>
      <c r="BX23" s="30">
        <f>Agustus!CD23</f>
        <v>160</v>
      </c>
      <c r="BY23" s="26">
        <f>Agustus!CE23</f>
        <v>406</v>
      </c>
      <c r="BZ23" s="26">
        <f t="shared" si="167"/>
        <v>566</v>
      </c>
      <c r="CA23" s="25">
        <v>15</v>
      </c>
      <c r="CB23" s="25">
        <v>61</v>
      </c>
      <c r="CC23" s="26">
        <f t="shared" si="168"/>
        <v>76</v>
      </c>
      <c r="CD23" s="26">
        <f t="shared" ref="CD23:CE23" si="203">SUM(BX23+CA23)</f>
        <v>175</v>
      </c>
      <c r="CE23" s="26">
        <f t="shared" si="203"/>
        <v>467</v>
      </c>
      <c r="CF23" s="27">
        <f t="shared" si="170"/>
        <v>642</v>
      </c>
      <c r="CG23" s="28">
        <f>Agustus!CM23</f>
        <v>204</v>
      </c>
      <c r="CH23" s="28">
        <f>Agustus!CN23</f>
        <v>694</v>
      </c>
      <c r="CI23" s="26">
        <f t="shared" si="171"/>
        <v>898</v>
      </c>
      <c r="CJ23" s="25">
        <v>30</v>
      </c>
      <c r="CK23" s="25">
        <v>65</v>
      </c>
      <c r="CL23" s="26">
        <f t="shared" si="172"/>
        <v>95</v>
      </c>
      <c r="CM23" s="26">
        <f t="shared" ref="CM23:CN23" si="204">SUM(CG23+CJ23)</f>
        <v>234</v>
      </c>
      <c r="CN23" s="26">
        <f t="shared" si="204"/>
        <v>759</v>
      </c>
      <c r="CO23" s="27">
        <f t="shared" si="174"/>
        <v>993</v>
      </c>
      <c r="CP23" s="31">
        <f ca="1">IFERROR(__xludf.DUMMYFUNCTION("""COMPUTED_VALUE"""),143)</f>
        <v>143</v>
      </c>
      <c r="CQ23" s="32">
        <f ca="1">IFERROR(__xludf.DUMMYFUNCTION("""COMPUTED_VALUE"""),341)</f>
        <v>341</v>
      </c>
      <c r="CR23" s="32">
        <f ca="1">IFERROR(__xludf.DUMMYFUNCTION("""COMPUTED_VALUE"""),484)</f>
        <v>484</v>
      </c>
      <c r="CS23" s="33">
        <f ca="1">IFERROR(__xludf.DUMMYFUNCTION("""COMPUTED_VALUE"""),22)</f>
        <v>22</v>
      </c>
      <c r="CT23" s="33">
        <f ca="1">IFERROR(__xludf.DUMMYFUNCTION("""COMPUTED_VALUE"""),67)</f>
        <v>67</v>
      </c>
      <c r="CU23" s="33">
        <f ca="1">IFERROR(__xludf.DUMMYFUNCTION("""COMPUTED_VALUE"""),89)</f>
        <v>89</v>
      </c>
      <c r="CV23" s="32">
        <f ca="1">IFERROR(__xludf.DUMMYFUNCTION("""COMPUTED_VALUE"""),165)</f>
        <v>165</v>
      </c>
      <c r="CW23" s="32">
        <f ca="1">IFERROR(__xludf.DUMMYFUNCTION("""COMPUTED_VALUE"""),408)</f>
        <v>408</v>
      </c>
      <c r="CX23" s="34">
        <f ca="1">IFERROR(__xludf.DUMMYFUNCTION("""COMPUTED_VALUE"""),573)</f>
        <v>573</v>
      </c>
      <c r="CY23" s="28">
        <f>Agustus!DE23</f>
        <v>52</v>
      </c>
      <c r="CZ23" s="28">
        <f>Agustus!DF23</f>
        <v>144</v>
      </c>
      <c r="DA23" s="26">
        <f t="shared" si="175"/>
        <v>196</v>
      </c>
      <c r="DB23" s="25">
        <v>9</v>
      </c>
      <c r="DC23" s="25">
        <v>32</v>
      </c>
      <c r="DD23" s="26">
        <f t="shared" si="176"/>
        <v>41</v>
      </c>
      <c r="DE23" s="26">
        <f t="shared" ref="DE23:DF23" si="205">SUM(CY23+DB23)</f>
        <v>61</v>
      </c>
      <c r="DF23" s="26">
        <f t="shared" si="205"/>
        <v>176</v>
      </c>
      <c r="DG23" s="27">
        <f t="shared" si="178"/>
        <v>237</v>
      </c>
      <c r="DH23" s="30">
        <f>Agustus!DN23</f>
        <v>250</v>
      </c>
      <c r="DI23" s="26">
        <f>Agustus!DO23</f>
        <v>642</v>
      </c>
      <c r="DJ23" s="26">
        <f t="shared" si="179"/>
        <v>892</v>
      </c>
      <c r="DK23" s="25">
        <v>32</v>
      </c>
      <c r="DL23" s="25">
        <v>99</v>
      </c>
      <c r="DM23" s="26">
        <f t="shared" si="180"/>
        <v>131</v>
      </c>
      <c r="DN23" s="26">
        <f t="shared" ref="DN23:DO23" si="206">SUM(DH23+DK23)</f>
        <v>282</v>
      </c>
      <c r="DO23" s="26">
        <f t="shared" si="206"/>
        <v>741</v>
      </c>
      <c r="DP23" s="27">
        <f t="shared" si="182"/>
        <v>1023</v>
      </c>
      <c r="DQ23" s="28">
        <f>Agustus!DW23</f>
        <v>246</v>
      </c>
      <c r="DR23" s="26">
        <f>Agustus!DX23</f>
        <v>681</v>
      </c>
      <c r="DS23" s="26">
        <f t="shared" si="183"/>
        <v>927</v>
      </c>
      <c r="DT23" s="25">
        <v>28</v>
      </c>
      <c r="DU23" s="25">
        <v>76</v>
      </c>
      <c r="DV23" s="26">
        <f t="shared" si="184"/>
        <v>104</v>
      </c>
      <c r="DW23" s="26">
        <f t="shared" ref="DW23:DX23" si="207">SUM(DQ23+DT23)</f>
        <v>274</v>
      </c>
      <c r="DX23" s="26">
        <f t="shared" si="207"/>
        <v>757</v>
      </c>
      <c r="DY23" s="27">
        <f t="shared" si="186"/>
        <v>1031</v>
      </c>
      <c r="DZ23" s="30">
        <f>Agustus!EF23</f>
        <v>169</v>
      </c>
      <c r="EA23" s="26">
        <f>Agustus!EG23</f>
        <v>401</v>
      </c>
      <c r="EB23" s="26">
        <f t="shared" si="187"/>
        <v>570</v>
      </c>
      <c r="EC23" s="25">
        <v>19</v>
      </c>
      <c r="ED23" s="25">
        <v>57</v>
      </c>
      <c r="EE23" s="26">
        <f t="shared" si="188"/>
        <v>76</v>
      </c>
      <c r="EF23" s="26">
        <f t="shared" ref="EF23:EG23" si="208">SUM(DZ23+EC23)</f>
        <v>188</v>
      </c>
      <c r="EG23" s="26">
        <f t="shared" si="208"/>
        <v>458</v>
      </c>
      <c r="EH23" s="27">
        <f t="shared" si="190"/>
        <v>646</v>
      </c>
      <c r="EI23" s="30">
        <f>Agustus!EO23</f>
        <v>144</v>
      </c>
      <c r="EJ23" s="26">
        <f>Agustus!EP23</f>
        <v>269</v>
      </c>
      <c r="EK23" s="26">
        <f t="shared" si="191"/>
        <v>413</v>
      </c>
      <c r="EL23" s="25">
        <v>26</v>
      </c>
      <c r="EM23" s="25">
        <v>66</v>
      </c>
      <c r="EN23" s="26">
        <f t="shared" si="192"/>
        <v>92</v>
      </c>
      <c r="EO23" s="26">
        <f t="shared" ref="EO23:EP23" si="209">SUM(EI23+EL23)</f>
        <v>170</v>
      </c>
      <c r="EP23" s="26">
        <f t="shared" si="209"/>
        <v>335</v>
      </c>
      <c r="EQ23" s="27">
        <f t="shared" si="194"/>
        <v>505</v>
      </c>
      <c r="ER23" s="28"/>
      <c r="ES23" s="26"/>
      <c r="ET23" s="26"/>
      <c r="EU23" s="26"/>
      <c r="EV23" s="26"/>
      <c r="EW23" s="26"/>
      <c r="EX23" s="26"/>
      <c r="EY23" s="26"/>
      <c r="EZ23" s="29"/>
    </row>
    <row r="24" spans="1:156">
      <c r="A24" s="58"/>
      <c r="B24" s="59">
        <v>3</v>
      </c>
      <c r="C24" s="57" t="s">
        <v>45</v>
      </c>
      <c r="D24" s="24">
        <f>Agustus!J24</f>
        <v>0</v>
      </c>
      <c r="E24" s="25">
        <f>Agustus!K24</f>
        <v>0</v>
      </c>
      <c r="F24" s="26">
        <f t="shared" si="135"/>
        <v>0</v>
      </c>
      <c r="G24" s="25">
        <v>0</v>
      </c>
      <c r="H24" s="25">
        <v>0</v>
      </c>
      <c r="I24" s="26">
        <f t="shared" si="136"/>
        <v>0</v>
      </c>
      <c r="J24" s="26">
        <f t="shared" ref="J24:K24" si="210">SUM(D24+G24)</f>
        <v>0</v>
      </c>
      <c r="K24" s="26">
        <f t="shared" si="210"/>
        <v>0</v>
      </c>
      <c r="L24" s="27">
        <f t="shared" si="138"/>
        <v>0</v>
      </c>
      <c r="M24" s="28">
        <f>Agustus!S24</f>
        <v>33</v>
      </c>
      <c r="N24" s="28">
        <f>Agustus!T24</f>
        <v>72</v>
      </c>
      <c r="O24" s="26">
        <f t="shared" si="139"/>
        <v>105</v>
      </c>
      <c r="P24" s="25">
        <v>3</v>
      </c>
      <c r="Q24" s="25">
        <v>4</v>
      </c>
      <c r="R24" s="26">
        <f t="shared" si="140"/>
        <v>7</v>
      </c>
      <c r="S24" s="26">
        <f t="shared" ref="S24:T24" si="211">SUM(M24+P24)</f>
        <v>36</v>
      </c>
      <c r="T24" s="26">
        <f t="shared" si="211"/>
        <v>76</v>
      </c>
      <c r="U24" s="27">
        <f t="shared" si="142"/>
        <v>112</v>
      </c>
      <c r="V24" s="28">
        <f>Agustus!AB24</f>
        <v>3</v>
      </c>
      <c r="W24" s="28">
        <f>Agustus!AC24</f>
        <v>2</v>
      </c>
      <c r="X24" s="26">
        <f t="shared" si="143"/>
        <v>5</v>
      </c>
      <c r="Y24" s="68">
        <v>2</v>
      </c>
      <c r="Z24" s="59">
        <v>2</v>
      </c>
      <c r="AA24" s="26">
        <f t="shared" si="144"/>
        <v>4</v>
      </c>
      <c r="AB24" s="26">
        <f t="shared" ref="AB24:AC24" si="212">SUM(V24+Y24)</f>
        <v>5</v>
      </c>
      <c r="AC24" s="26">
        <f t="shared" si="212"/>
        <v>4</v>
      </c>
      <c r="AD24" s="27">
        <f t="shared" si="146"/>
        <v>9</v>
      </c>
      <c r="AE24" s="28">
        <f>Agustus!AK24</f>
        <v>86</v>
      </c>
      <c r="AF24" s="28">
        <f>Agustus!AL24</f>
        <v>319</v>
      </c>
      <c r="AG24" s="26">
        <f t="shared" si="147"/>
        <v>405</v>
      </c>
      <c r="AH24" s="25">
        <v>12</v>
      </c>
      <c r="AI24" s="25">
        <v>29</v>
      </c>
      <c r="AJ24" s="26">
        <f t="shared" si="148"/>
        <v>41</v>
      </c>
      <c r="AK24" s="26">
        <f t="shared" ref="AK24:AL24" si="213">SUM(AE24+AH24)</f>
        <v>98</v>
      </c>
      <c r="AL24" s="26">
        <f t="shared" si="213"/>
        <v>348</v>
      </c>
      <c r="AM24" s="27">
        <f t="shared" si="150"/>
        <v>446</v>
      </c>
      <c r="AN24" s="30">
        <f>Agustus!AT24</f>
        <v>189</v>
      </c>
      <c r="AO24" s="26">
        <f>Agustus!AU24</f>
        <v>502</v>
      </c>
      <c r="AP24" s="26">
        <f t="shared" si="151"/>
        <v>691</v>
      </c>
      <c r="AQ24" s="25">
        <v>27</v>
      </c>
      <c r="AR24" s="25">
        <v>58</v>
      </c>
      <c r="AS24" s="26">
        <f t="shared" si="152"/>
        <v>85</v>
      </c>
      <c r="AT24" s="26">
        <f t="shared" ref="AT24:AU24" si="214">SUM(AN24+AQ24)</f>
        <v>216</v>
      </c>
      <c r="AU24" s="26">
        <f t="shared" si="214"/>
        <v>560</v>
      </c>
      <c r="AV24" s="27">
        <f t="shared" si="154"/>
        <v>776</v>
      </c>
      <c r="AW24" s="28">
        <f>Agustus!BC24</f>
        <v>62</v>
      </c>
      <c r="AX24" s="28">
        <f>Agustus!BD24</f>
        <v>93</v>
      </c>
      <c r="AY24" s="26">
        <f t="shared" si="155"/>
        <v>155</v>
      </c>
      <c r="AZ24" s="25">
        <v>3</v>
      </c>
      <c r="BA24" s="25">
        <v>14</v>
      </c>
      <c r="BB24" s="26">
        <f t="shared" si="156"/>
        <v>17</v>
      </c>
      <c r="BC24" s="26">
        <f t="shared" ref="BC24:BD24" si="215">SUM(AW24+AZ24)</f>
        <v>65</v>
      </c>
      <c r="BD24" s="26">
        <f t="shared" si="215"/>
        <v>107</v>
      </c>
      <c r="BE24" s="27">
        <f t="shared" si="158"/>
        <v>172</v>
      </c>
      <c r="BF24" s="30">
        <f>Agustus!BL24</f>
        <v>5</v>
      </c>
      <c r="BG24" s="26">
        <f>Agustus!BM24</f>
        <v>37</v>
      </c>
      <c r="BH24" s="26">
        <f t="shared" si="159"/>
        <v>42</v>
      </c>
      <c r="BI24" s="25">
        <v>0</v>
      </c>
      <c r="BJ24" s="25">
        <v>0</v>
      </c>
      <c r="BK24" s="26">
        <f t="shared" si="160"/>
        <v>0</v>
      </c>
      <c r="BL24" s="26">
        <f t="shared" ref="BL24:BM24" si="216">SUM(BF24+BI24)</f>
        <v>5</v>
      </c>
      <c r="BM24" s="26">
        <f t="shared" si="216"/>
        <v>37</v>
      </c>
      <c r="BN24" s="27">
        <f t="shared" si="162"/>
        <v>42</v>
      </c>
      <c r="BO24" s="28">
        <f>Agustus!BU24</f>
        <v>15</v>
      </c>
      <c r="BP24" s="28">
        <f>Agustus!BV24</f>
        <v>44</v>
      </c>
      <c r="BQ24" s="26">
        <f t="shared" si="163"/>
        <v>59</v>
      </c>
      <c r="BR24" s="26"/>
      <c r="BS24" s="26"/>
      <c r="BT24" s="26">
        <f t="shared" si="164"/>
        <v>0</v>
      </c>
      <c r="BU24" s="26">
        <f t="shared" ref="BU24:BV24" si="217">SUM(BO24+BR24)</f>
        <v>15</v>
      </c>
      <c r="BV24" s="26">
        <f t="shared" si="217"/>
        <v>44</v>
      </c>
      <c r="BW24" s="27">
        <f t="shared" si="166"/>
        <v>59</v>
      </c>
      <c r="BX24" s="30">
        <f>Agustus!CD24</f>
        <v>36</v>
      </c>
      <c r="BY24" s="26">
        <f>Agustus!CE24</f>
        <v>52</v>
      </c>
      <c r="BZ24" s="26">
        <f t="shared" si="167"/>
        <v>88</v>
      </c>
      <c r="CA24" s="25">
        <v>3</v>
      </c>
      <c r="CB24" s="25">
        <v>10</v>
      </c>
      <c r="CC24" s="26">
        <f t="shared" si="168"/>
        <v>13</v>
      </c>
      <c r="CD24" s="26">
        <f t="shared" ref="CD24:CE24" si="218">SUM(BX24+CA24)</f>
        <v>39</v>
      </c>
      <c r="CE24" s="26">
        <f t="shared" si="218"/>
        <v>62</v>
      </c>
      <c r="CF24" s="27">
        <f t="shared" si="170"/>
        <v>101</v>
      </c>
      <c r="CG24" s="28">
        <f>Agustus!CM24</f>
        <v>85</v>
      </c>
      <c r="CH24" s="28">
        <f>Agustus!CN24</f>
        <v>241</v>
      </c>
      <c r="CI24" s="26">
        <f t="shared" si="171"/>
        <v>326</v>
      </c>
      <c r="CJ24" s="25">
        <v>7</v>
      </c>
      <c r="CK24" s="25">
        <v>18</v>
      </c>
      <c r="CL24" s="26">
        <f t="shared" si="172"/>
        <v>25</v>
      </c>
      <c r="CM24" s="26">
        <f t="shared" ref="CM24:CN24" si="219">SUM(CG24+CJ24)</f>
        <v>92</v>
      </c>
      <c r="CN24" s="26">
        <f t="shared" si="219"/>
        <v>259</v>
      </c>
      <c r="CO24" s="27">
        <f t="shared" si="174"/>
        <v>351</v>
      </c>
      <c r="CP24" s="31">
        <f ca="1">IFERROR(__xludf.DUMMYFUNCTION("""COMPUTED_VALUE"""),49)</f>
        <v>49</v>
      </c>
      <c r="CQ24" s="32">
        <f ca="1">IFERROR(__xludf.DUMMYFUNCTION("""COMPUTED_VALUE"""),102)</f>
        <v>102</v>
      </c>
      <c r="CR24" s="32">
        <f ca="1">IFERROR(__xludf.DUMMYFUNCTION("""COMPUTED_VALUE"""),151)</f>
        <v>151</v>
      </c>
      <c r="CS24" s="33">
        <f ca="1">IFERROR(__xludf.DUMMYFUNCTION("""COMPUTED_VALUE"""),5)</f>
        <v>5</v>
      </c>
      <c r="CT24" s="33">
        <f ca="1">IFERROR(__xludf.DUMMYFUNCTION("""COMPUTED_VALUE"""),13)</f>
        <v>13</v>
      </c>
      <c r="CU24" s="33">
        <f ca="1">IFERROR(__xludf.DUMMYFUNCTION("""COMPUTED_VALUE"""),18)</f>
        <v>18</v>
      </c>
      <c r="CV24" s="32">
        <f ca="1">IFERROR(__xludf.DUMMYFUNCTION("""COMPUTED_VALUE"""),54)</f>
        <v>54</v>
      </c>
      <c r="CW24" s="32">
        <f ca="1">IFERROR(__xludf.DUMMYFUNCTION("""COMPUTED_VALUE"""),115)</f>
        <v>115</v>
      </c>
      <c r="CX24" s="34">
        <f ca="1">IFERROR(__xludf.DUMMYFUNCTION("""COMPUTED_VALUE"""),169)</f>
        <v>169</v>
      </c>
      <c r="CY24" s="28">
        <f>Agustus!DE24</f>
        <v>9</v>
      </c>
      <c r="CZ24" s="28">
        <f>Agustus!DF24</f>
        <v>21</v>
      </c>
      <c r="DA24" s="26">
        <f t="shared" si="175"/>
        <v>30</v>
      </c>
      <c r="DB24" s="25">
        <v>3</v>
      </c>
      <c r="DC24" s="25">
        <v>8</v>
      </c>
      <c r="DD24" s="26">
        <f t="shared" si="176"/>
        <v>11</v>
      </c>
      <c r="DE24" s="26">
        <f t="shared" ref="DE24:DF24" si="220">SUM(CY24+DB24)</f>
        <v>12</v>
      </c>
      <c r="DF24" s="26">
        <f t="shared" si="220"/>
        <v>29</v>
      </c>
      <c r="DG24" s="27">
        <f t="shared" si="178"/>
        <v>41</v>
      </c>
      <c r="DH24" s="30">
        <f>Agustus!DN24</f>
        <v>185</v>
      </c>
      <c r="DI24" s="26">
        <f>Agustus!DO24</f>
        <v>444</v>
      </c>
      <c r="DJ24" s="26">
        <f t="shared" si="179"/>
        <v>629</v>
      </c>
      <c r="DK24" s="25">
        <v>23</v>
      </c>
      <c r="DL24" s="25">
        <v>78</v>
      </c>
      <c r="DM24" s="26">
        <f t="shared" si="180"/>
        <v>101</v>
      </c>
      <c r="DN24" s="26">
        <f t="shared" ref="DN24:DO24" si="221">SUM(DH24+DK24)</f>
        <v>208</v>
      </c>
      <c r="DO24" s="26">
        <f t="shared" si="221"/>
        <v>522</v>
      </c>
      <c r="DP24" s="27">
        <f t="shared" si="182"/>
        <v>730</v>
      </c>
      <c r="DQ24" s="28">
        <f>Agustus!DW24</f>
        <v>73</v>
      </c>
      <c r="DR24" s="26">
        <f>Agustus!DX24</f>
        <v>151</v>
      </c>
      <c r="DS24" s="26">
        <f t="shared" si="183"/>
        <v>224</v>
      </c>
      <c r="DT24" s="25">
        <v>5</v>
      </c>
      <c r="DU24" s="25">
        <v>13</v>
      </c>
      <c r="DV24" s="26">
        <f t="shared" si="184"/>
        <v>18</v>
      </c>
      <c r="DW24" s="26">
        <f t="shared" ref="DW24:DX24" si="222">SUM(DQ24+DT24)</f>
        <v>78</v>
      </c>
      <c r="DX24" s="26">
        <f t="shared" si="222"/>
        <v>164</v>
      </c>
      <c r="DY24" s="27">
        <f t="shared" si="186"/>
        <v>242</v>
      </c>
      <c r="DZ24" s="30">
        <f>Agustus!EF24</f>
        <v>169</v>
      </c>
      <c r="EA24" s="26">
        <f>Agustus!EG24</f>
        <v>401</v>
      </c>
      <c r="EB24" s="26">
        <f t="shared" si="187"/>
        <v>570</v>
      </c>
      <c r="EC24" s="25">
        <v>19</v>
      </c>
      <c r="ED24" s="25">
        <v>57</v>
      </c>
      <c r="EE24" s="26">
        <f t="shared" si="188"/>
        <v>76</v>
      </c>
      <c r="EF24" s="26">
        <f t="shared" ref="EF24:EG24" si="223">SUM(DZ24+EC24)</f>
        <v>188</v>
      </c>
      <c r="EG24" s="26">
        <f t="shared" si="223"/>
        <v>458</v>
      </c>
      <c r="EH24" s="27">
        <f t="shared" si="190"/>
        <v>646</v>
      </c>
      <c r="EI24" s="30">
        <f>Agustus!EO24</f>
        <v>116</v>
      </c>
      <c r="EJ24" s="26">
        <f>Agustus!EP24</f>
        <v>226</v>
      </c>
      <c r="EK24" s="26">
        <f t="shared" si="191"/>
        <v>342</v>
      </c>
      <c r="EL24" s="25">
        <v>19</v>
      </c>
      <c r="EM24" s="25">
        <v>50</v>
      </c>
      <c r="EN24" s="26">
        <f t="shared" si="192"/>
        <v>69</v>
      </c>
      <c r="EO24" s="26">
        <f t="shared" ref="EO24:EP24" si="224">SUM(EI24+EL24)</f>
        <v>135</v>
      </c>
      <c r="EP24" s="26">
        <f t="shared" si="224"/>
        <v>276</v>
      </c>
      <c r="EQ24" s="27">
        <f t="shared" si="194"/>
        <v>411</v>
      </c>
      <c r="ER24" s="28"/>
      <c r="ES24" s="26"/>
      <c r="ET24" s="26"/>
      <c r="EU24" s="26"/>
      <c r="EV24" s="26"/>
      <c r="EW24" s="26"/>
      <c r="EX24" s="26"/>
      <c r="EY24" s="26"/>
      <c r="EZ24" s="29"/>
    </row>
    <row r="25" spans="1:156">
      <c r="A25" s="58"/>
      <c r="B25" s="59">
        <v>4</v>
      </c>
      <c r="C25" s="57" t="s">
        <v>46</v>
      </c>
      <c r="D25" s="24">
        <f>Agustus!J25</f>
        <v>0</v>
      </c>
      <c r="E25" s="25">
        <f>Agustus!K25</f>
        <v>0</v>
      </c>
      <c r="F25" s="26">
        <f t="shared" si="135"/>
        <v>0</v>
      </c>
      <c r="G25" s="25">
        <v>0</v>
      </c>
      <c r="H25" s="25">
        <v>0</v>
      </c>
      <c r="I25" s="26">
        <f t="shared" si="136"/>
        <v>0</v>
      </c>
      <c r="J25" s="26">
        <f t="shared" ref="J25:K25" si="225">SUM(D25+G25)</f>
        <v>0</v>
      </c>
      <c r="K25" s="26">
        <f t="shared" si="225"/>
        <v>0</v>
      </c>
      <c r="L25" s="27">
        <f t="shared" si="138"/>
        <v>0</v>
      </c>
      <c r="M25" s="28">
        <f>Agustus!S25</f>
        <v>0</v>
      </c>
      <c r="N25" s="28">
        <f>Agustus!T25</f>
        <v>2</v>
      </c>
      <c r="O25" s="26">
        <f t="shared" si="139"/>
        <v>2</v>
      </c>
      <c r="P25" s="25">
        <v>0</v>
      </c>
      <c r="Q25" s="25">
        <v>0</v>
      </c>
      <c r="R25" s="26">
        <f t="shared" si="140"/>
        <v>0</v>
      </c>
      <c r="S25" s="26">
        <f t="shared" ref="S25:T25" si="226">SUM(M25+P25)</f>
        <v>0</v>
      </c>
      <c r="T25" s="26">
        <f t="shared" si="226"/>
        <v>2</v>
      </c>
      <c r="U25" s="27">
        <f t="shared" si="142"/>
        <v>2</v>
      </c>
      <c r="V25" s="28">
        <f>Agustus!AB25</f>
        <v>1</v>
      </c>
      <c r="W25" s="28">
        <f>Agustus!AC25</f>
        <v>2</v>
      </c>
      <c r="X25" s="26">
        <f t="shared" si="143"/>
        <v>3</v>
      </c>
      <c r="Y25" s="68">
        <v>2</v>
      </c>
      <c r="Z25" s="59">
        <v>2</v>
      </c>
      <c r="AA25" s="26">
        <f t="shared" si="144"/>
        <v>4</v>
      </c>
      <c r="AB25" s="26">
        <f t="shared" ref="AB25:AC25" si="227">SUM(V25+Y25)</f>
        <v>3</v>
      </c>
      <c r="AC25" s="26">
        <f t="shared" si="227"/>
        <v>4</v>
      </c>
      <c r="AD25" s="27">
        <f t="shared" si="146"/>
        <v>7</v>
      </c>
      <c r="AE25" s="28">
        <f>Agustus!AK25</f>
        <v>65</v>
      </c>
      <c r="AF25" s="28">
        <f>Agustus!AL25</f>
        <v>200</v>
      </c>
      <c r="AG25" s="26">
        <f t="shared" si="147"/>
        <v>265</v>
      </c>
      <c r="AH25" s="25">
        <v>4</v>
      </c>
      <c r="AI25" s="25">
        <v>10</v>
      </c>
      <c r="AJ25" s="26">
        <f t="shared" si="148"/>
        <v>14</v>
      </c>
      <c r="AK25" s="26">
        <f t="shared" ref="AK25:AL25" si="228">SUM(AE25+AH25)</f>
        <v>69</v>
      </c>
      <c r="AL25" s="26">
        <f t="shared" si="228"/>
        <v>210</v>
      </c>
      <c r="AM25" s="27">
        <f t="shared" si="150"/>
        <v>279</v>
      </c>
      <c r="AN25" s="30">
        <f>Agustus!AT25</f>
        <v>73</v>
      </c>
      <c r="AO25" s="26">
        <f>Agustus!AU25</f>
        <v>181</v>
      </c>
      <c r="AP25" s="26">
        <f t="shared" si="151"/>
        <v>254</v>
      </c>
      <c r="AQ25" s="25">
        <v>15</v>
      </c>
      <c r="AR25" s="25">
        <v>18</v>
      </c>
      <c r="AS25" s="26">
        <f t="shared" si="152"/>
        <v>33</v>
      </c>
      <c r="AT25" s="26">
        <f t="shared" ref="AT25:AU25" si="229">SUM(AN25+AQ25)</f>
        <v>88</v>
      </c>
      <c r="AU25" s="26">
        <f t="shared" si="229"/>
        <v>199</v>
      </c>
      <c r="AV25" s="27">
        <f t="shared" si="154"/>
        <v>287</v>
      </c>
      <c r="AW25" s="28">
        <f>Agustus!BC25</f>
        <v>0</v>
      </c>
      <c r="AX25" s="28">
        <f>Agustus!BD25</f>
        <v>0</v>
      </c>
      <c r="AY25" s="26">
        <f t="shared" si="155"/>
        <v>0</v>
      </c>
      <c r="AZ25" s="25">
        <v>0</v>
      </c>
      <c r="BA25" s="26"/>
      <c r="BB25" s="26">
        <f t="shared" si="156"/>
        <v>0</v>
      </c>
      <c r="BC25" s="26">
        <f t="shared" ref="BC25:BD25" si="230">SUM(AW25+AZ25)</f>
        <v>0</v>
      </c>
      <c r="BD25" s="26">
        <f t="shared" si="230"/>
        <v>0</v>
      </c>
      <c r="BE25" s="27">
        <f t="shared" si="158"/>
        <v>0</v>
      </c>
      <c r="BF25" s="30">
        <f>Agustus!BL25</f>
        <v>0</v>
      </c>
      <c r="BG25" s="26">
        <f>Agustus!BM25</f>
        <v>0</v>
      </c>
      <c r="BH25" s="26">
        <f t="shared" si="159"/>
        <v>0</v>
      </c>
      <c r="BI25" s="25">
        <v>0</v>
      </c>
      <c r="BJ25" s="25">
        <v>0</v>
      </c>
      <c r="BK25" s="26">
        <f t="shared" si="160"/>
        <v>0</v>
      </c>
      <c r="BL25" s="26">
        <f t="shared" ref="BL25:BM25" si="231">SUM(BF25+BI25)</f>
        <v>0</v>
      </c>
      <c r="BM25" s="26">
        <f t="shared" si="231"/>
        <v>0</v>
      </c>
      <c r="BN25" s="27">
        <f t="shared" si="162"/>
        <v>0</v>
      </c>
      <c r="BO25" s="28">
        <f>Agustus!BU25</f>
        <v>12</v>
      </c>
      <c r="BP25" s="28">
        <f>Agustus!BV25</f>
        <v>19</v>
      </c>
      <c r="BQ25" s="26">
        <f t="shared" si="163"/>
        <v>31</v>
      </c>
      <c r="BR25" s="26"/>
      <c r="BS25" s="26"/>
      <c r="BT25" s="26">
        <f t="shared" si="164"/>
        <v>0</v>
      </c>
      <c r="BU25" s="26">
        <f t="shared" ref="BU25:BV25" si="232">SUM(BO25+BR25)</f>
        <v>12</v>
      </c>
      <c r="BV25" s="26">
        <f t="shared" si="232"/>
        <v>19</v>
      </c>
      <c r="BW25" s="27">
        <f t="shared" si="166"/>
        <v>31</v>
      </c>
      <c r="BX25" s="30">
        <f>Agustus!CD25</f>
        <v>0</v>
      </c>
      <c r="BY25" s="26">
        <f>Agustus!CE25</f>
        <v>0</v>
      </c>
      <c r="BZ25" s="26">
        <f t="shared" si="167"/>
        <v>0</v>
      </c>
      <c r="CA25" s="26"/>
      <c r="CB25" s="26"/>
      <c r="CC25" s="26">
        <f t="shared" si="168"/>
        <v>0</v>
      </c>
      <c r="CD25" s="26">
        <f t="shared" ref="CD25:CE25" si="233">SUM(BX25+CA25)</f>
        <v>0</v>
      </c>
      <c r="CE25" s="26">
        <f t="shared" si="233"/>
        <v>0</v>
      </c>
      <c r="CF25" s="27">
        <f t="shared" si="170"/>
        <v>0</v>
      </c>
      <c r="CG25" s="28">
        <f>Agustus!CM25</f>
        <v>6</v>
      </c>
      <c r="CH25" s="28">
        <f>Agustus!CN25</f>
        <v>12</v>
      </c>
      <c r="CI25" s="26">
        <f t="shared" si="171"/>
        <v>18</v>
      </c>
      <c r="CJ25" s="25">
        <v>2</v>
      </c>
      <c r="CK25" s="25">
        <v>3</v>
      </c>
      <c r="CL25" s="26">
        <f t="shared" si="172"/>
        <v>5</v>
      </c>
      <c r="CM25" s="26">
        <f t="shared" ref="CM25:CN25" si="234">SUM(CG25+CJ25)</f>
        <v>8</v>
      </c>
      <c r="CN25" s="26">
        <f t="shared" si="234"/>
        <v>15</v>
      </c>
      <c r="CO25" s="27">
        <f t="shared" si="174"/>
        <v>23</v>
      </c>
      <c r="CP25" s="31">
        <f ca="1">IFERROR(__xludf.DUMMYFUNCTION("""COMPUTED_VALUE"""),33)</f>
        <v>33</v>
      </c>
      <c r="CQ25" s="32">
        <f ca="1">IFERROR(__xludf.DUMMYFUNCTION("""COMPUTED_VALUE"""),66)</f>
        <v>66</v>
      </c>
      <c r="CR25" s="32">
        <f ca="1">IFERROR(__xludf.DUMMYFUNCTION("""COMPUTED_VALUE"""),99)</f>
        <v>99</v>
      </c>
      <c r="CS25" s="33">
        <f ca="1">IFERROR(__xludf.DUMMYFUNCTION("""COMPUTED_VALUE"""),7)</f>
        <v>7</v>
      </c>
      <c r="CT25" s="33">
        <f ca="1">IFERROR(__xludf.DUMMYFUNCTION("""COMPUTED_VALUE"""),19)</f>
        <v>19</v>
      </c>
      <c r="CU25" s="33">
        <f ca="1">IFERROR(__xludf.DUMMYFUNCTION("""COMPUTED_VALUE"""),26)</f>
        <v>26</v>
      </c>
      <c r="CV25" s="32">
        <f ca="1">IFERROR(__xludf.DUMMYFUNCTION("""COMPUTED_VALUE"""),40)</f>
        <v>40</v>
      </c>
      <c r="CW25" s="32">
        <f ca="1">IFERROR(__xludf.DUMMYFUNCTION("""COMPUTED_VALUE"""),85)</f>
        <v>85</v>
      </c>
      <c r="CX25" s="34">
        <f ca="1">IFERROR(__xludf.DUMMYFUNCTION("""COMPUTED_VALUE"""),125)</f>
        <v>125</v>
      </c>
      <c r="CY25" s="28">
        <f>Agustus!DE25</f>
        <v>0</v>
      </c>
      <c r="CZ25" s="28">
        <f>Agustus!DF25</f>
        <v>0</v>
      </c>
      <c r="DA25" s="26">
        <f t="shared" si="175"/>
        <v>0</v>
      </c>
      <c r="DB25" s="25">
        <v>0</v>
      </c>
      <c r="DC25" s="25">
        <v>0</v>
      </c>
      <c r="DD25" s="26">
        <f t="shared" si="176"/>
        <v>0</v>
      </c>
      <c r="DE25" s="26">
        <f t="shared" ref="DE25:DF25" si="235">SUM(CY25+DB25)</f>
        <v>0</v>
      </c>
      <c r="DF25" s="26">
        <f t="shared" si="235"/>
        <v>0</v>
      </c>
      <c r="DG25" s="27">
        <f t="shared" si="178"/>
        <v>0</v>
      </c>
      <c r="DH25" s="30">
        <f>Agustus!DN25</f>
        <v>37</v>
      </c>
      <c r="DI25" s="26">
        <f>Agustus!DO25</f>
        <v>74</v>
      </c>
      <c r="DJ25" s="26">
        <f t="shared" si="179"/>
        <v>111</v>
      </c>
      <c r="DK25" s="25">
        <v>5</v>
      </c>
      <c r="DL25" s="25">
        <v>13</v>
      </c>
      <c r="DM25" s="26">
        <f t="shared" si="180"/>
        <v>18</v>
      </c>
      <c r="DN25" s="26">
        <f t="shared" ref="DN25:DO25" si="236">SUM(DH25+DK25)</f>
        <v>42</v>
      </c>
      <c r="DO25" s="26">
        <f t="shared" si="236"/>
        <v>87</v>
      </c>
      <c r="DP25" s="27">
        <f t="shared" si="182"/>
        <v>129</v>
      </c>
      <c r="DQ25" s="28">
        <f>Agustus!DW25</f>
        <v>55</v>
      </c>
      <c r="DR25" s="26">
        <f>Agustus!DX25</f>
        <v>112</v>
      </c>
      <c r="DS25" s="26">
        <f t="shared" si="183"/>
        <v>167</v>
      </c>
      <c r="DT25" s="25">
        <v>4</v>
      </c>
      <c r="DU25" s="25">
        <v>7</v>
      </c>
      <c r="DV25" s="26">
        <f t="shared" si="184"/>
        <v>11</v>
      </c>
      <c r="DW25" s="26">
        <f t="shared" ref="DW25:DX25" si="237">SUM(DQ25+DT25)</f>
        <v>59</v>
      </c>
      <c r="DX25" s="26">
        <f t="shared" si="237"/>
        <v>119</v>
      </c>
      <c r="DY25" s="27">
        <f t="shared" si="186"/>
        <v>178</v>
      </c>
      <c r="DZ25" s="30">
        <f>Agustus!EF25</f>
        <v>31</v>
      </c>
      <c r="EA25" s="26">
        <f>Agustus!EG25</f>
        <v>52</v>
      </c>
      <c r="EB25" s="26">
        <f t="shared" si="187"/>
        <v>83</v>
      </c>
      <c r="EC25" s="25">
        <v>2</v>
      </c>
      <c r="ED25" s="25">
        <v>2</v>
      </c>
      <c r="EE25" s="26">
        <f t="shared" si="188"/>
        <v>4</v>
      </c>
      <c r="EF25" s="26">
        <f t="shared" ref="EF25:EG25" si="238">SUM(DZ25+EC25)</f>
        <v>33</v>
      </c>
      <c r="EG25" s="26">
        <f t="shared" si="238"/>
        <v>54</v>
      </c>
      <c r="EH25" s="27">
        <f t="shared" si="190"/>
        <v>87</v>
      </c>
      <c r="EI25" s="30">
        <f>Agustus!EO25</f>
        <v>114</v>
      </c>
      <c r="EJ25" s="26">
        <f>Agustus!EP25</f>
        <v>223</v>
      </c>
      <c r="EK25" s="26">
        <f t="shared" si="191"/>
        <v>337</v>
      </c>
      <c r="EL25" s="25">
        <v>17</v>
      </c>
      <c r="EM25" s="25">
        <v>44</v>
      </c>
      <c r="EN25" s="26">
        <f t="shared" si="192"/>
        <v>61</v>
      </c>
      <c r="EO25" s="26">
        <f t="shared" ref="EO25:EP25" si="239">SUM(EI25+EL25)</f>
        <v>131</v>
      </c>
      <c r="EP25" s="26">
        <f t="shared" si="239"/>
        <v>267</v>
      </c>
      <c r="EQ25" s="27">
        <f t="shared" si="194"/>
        <v>398</v>
      </c>
      <c r="ER25" s="28"/>
      <c r="ES25" s="26"/>
      <c r="ET25" s="26"/>
      <c r="EU25" s="26"/>
      <c r="EV25" s="26"/>
      <c r="EW25" s="26"/>
      <c r="EX25" s="26"/>
      <c r="EY25" s="26"/>
      <c r="EZ25" s="29"/>
    </row>
    <row r="26" spans="1:156">
      <c r="A26" s="58"/>
      <c r="B26" s="59">
        <v>5</v>
      </c>
      <c r="C26" s="57" t="s">
        <v>47</v>
      </c>
      <c r="D26" s="24">
        <f>Agustus!J26</f>
        <v>0</v>
      </c>
      <c r="E26" s="25">
        <f>Agustus!K26</f>
        <v>0</v>
      </c>
      <c r="F26" s="26">
        <f t="shared" si="135"/>
        <v>0</v>
      </c>
      <c r="G26" s="25">
        <v>0</v>
      </c>
      <c r="H26" s="25">
        <v>0</v>
      </c>
      <c r="I26" s="26">
        <f t="shared" si="136"/>
        <v>0</v>
      </c>
      <c r="J26" s="26">
        <f t="shared" ref="J26:K26" si="240">SUM(D26+G26)</f>
        <v>0</v>
      </c>
      <c r="K26" s="26">
        <f t="shared" si="240"/>
        <v>0</v>
      </c>
      <c r="L26" s="27">
        <f t="shared" si="138"/>
        <v>0</v>
      </c>
      <c r="M26" s="28">
        <f>Agustus!S26</f>
        <v>0</v>
      </c>
      <c r="N26" s="28">
        <f>Agustus!T26</f>
        <v>2</v>
      </c>
      <c r="O26" s="26">
        <f t="shared" si="139"/>
        <v>2</v>
      </c>
      <c r="P26" s="25">
        <v>0</v>
      </c>
      <c r="Q26" s="25">
        <v>0</v>
      </c>
      <c r="R26" s="26">
        <f t="shared" si="140"/>
        <v>0</v>
      </c>
      <c r="S26" s="26">
        <f t="shared" ref="S26:T26" si="241">SUM(M26+P26)</f>
        <v>0</v>
      </c>
      <c r="T26" s="26">
        <f t="shared" si="241"/>
        <v>2</v>
      </c>
      <c r="U26" s="27">
        <f t="shared" si="142"/>
        <v>2</v>
      </c>
      <c r="V26" s="28">
        <f>Agustus!AB26</f>
        <v>1</v>
      </c>
      <c r="W26" s="28">
        <f>Agustus!AC26</f>
        <v>2</v>
      </c>
      <c r="X26" s="26">
        <f t="shared" si="143"/>
        <v>3</v>
      </c>
      <c r="Y26" s="68">
        <v>2</v>
      </c>
      <c r="Z26" s="59">
        <v>2</v>
      </c>
      <c r="AA26" s="26">
        <f t="shared" si="144"/>
        <v>4</v>
      </c>
      <c r="AB26" s="26">
        <f t="shared" ref="AB26:AC26" si="242">SUM(V26+Y26)</f>
        <v>3</v>
      </c>
      <c r="AC26" s="26">
        <f t="shared" si="242"/>
        <v>4</v>
      </c>
      <c r="AD26" s="27">
        <f t="shared" si="146"/>
        <v>7</v>
      </c>
      <c r="AE26" s="28">
        <f>Agustus!AK26</f>
        <v>109</v>
      </c>
      <c r="AF26" s="28">
        <f>Agustus!AL26</f>
        <v>290</v>
      </c>
      <c r="AG26" s="26">
        <f t="shared" si="147"/>
        <v>399</v>
      </c>
      <c r="AH26" s="25">
        <v>13</v>
      </c>
      <c r="AI26" s="25">
        <v>32</v>
      </c>
      <c r="AJ26" s="26">
        <f t="shared" si="148"/>
        <v>45</v>
      </c>
      <c r="AK26" s="26">
        <f t="shared" ref="AK26:AL26" si="243">SUM(AE26+AH26)</f>
        <v>122</v>
      </c>
      <c r="AL26" s="26">
        <f t="shared" si="243"/>
        <v>322</v>
      </c>
      <c r="AM26" s="27">
        <f t="shared" si="150"/>
        <v>444</v>
      </c>
      <c r="AN26" s="30">
        <f>Agustus!AT26</f>
        <v>73</v>
      </c>
      <c r="AO26" s="26">
        <f>Agustus!AU26</f>
        <v>181</v>
      </c>
      <c r="AP26" s="26">
        <f t="shared" si="151"/>
        <v>254</v>
      </c>
      <c r="AQ26" s="25">
        <v>15</v>
      </c>
      <c r="AR26" s="25">
        <v>18</v>
      </c>
      <c r="AS26" s="26">
        <f t="shared" si="152"/>
        <v>33</v>
      </c>
      <c r="AT26" s="26">
        <f t="shared" ref="AT26:AU26" si="244">SUM(AN26+AQ26)</f>
        <v>88</v>
      </c>
      <c r="AU26" s="26">
        <f t="shared" si="244"/>
        <v>199</v>
      </c>
      <c r="AV26" s="27">
        <f t="shared" si="154"/>
        <v>287</v>
      </c>
      <c r="AW26" s="28">
        <f>Agustus!BC26</f>
        <v>0</v>
      </c>
      <c r="AX26" s="28">
        <f>Agustus!BD26</f>
        <v>0</v>
      </c>
      <c r="AY26" s="26">
        <f t="shared" si="155"/>
        <v>0</v>
      </c>
      <c r="AZ26" s="25">
        <v>0</v>
      </c>
      <c r="BA26" s="25">
        <v>0</v>
      </c>
      <c r="BB26" s="26">
        <f t="shared" si="156"/>
        <v>0</v>
      </c>
      <c r="BC26" s="26">
        <f t="shared" ref="BC26:BD26" si="245">SUM(AW26+AZ26)</f>
        <v>0</v>
      </c>
      <c r="BD26" s="26">
        <f t="shared" si="245"/>
        <v>0</v>
      </c>
      <c r="BE26" s="27">
        <f t="shared" si="158"/>
        <v>0</v>
      </c>
      <c r="BF26" s="30">
        <f>Agustus!BL26</f>
        <v>0</v>
      </c>
      <c r="BG26" s="26">
        <f>Agustus!BM26</f>
        <v>0</v>
      </c>
      <c r="BH26" s="26">
        <f t="shared" si="159"/>
        <v>0</v>
      </c>
      <c r="BI26" s="25">
        <v>0</v>
      </c>
      <c r="BJ26" s="25">
        <v>0</v>
      </c>
      <c r="BK26" s="26">
        <f t="shared" si="160"/>
        <v>0</v>
      </c>
      <c r="BL26" s="26">
        <f t="shared" ref="BL26:BM26" si="246">SUM(BF26+BI26)</f>
        <v>0</v>
      </c>
      <c r="BM26" s="26">
        <f t="shared" si="246"/>
        <v>0</v>
      </c>
      <c r="BN26" s="27">
        <f t="shared" si="162"/>
        <v>0</v>
      </c>
      <c r="BO26" s="28">
        <f>Agustus!BU26</f>
        <v>12</v>
      </c>
      <c r="BP26" s="28">
        <f>Agustus!BV26</f>
        <v>19</v>
      </c>
      <c r="BQ26" s="26">
        <f t="shared" si="163"/>
        <v>31</v>
      </c>
      <c r="BR26" s="26"/>
      <c r="BS26" s="26"/>
      <c r="BT26" s="26">
        <f t="shared" si="164"/>
        <v>0</v>
      </c>
      <c r="BU26" s="26">
        <f t="shared" ref="BU26:BV26" si="247">SUM(BO26+BR26)</f>
        <v>12</v>
      </c>
      <c r="BV26" s="26">
        <f t="shared" si="247"/>
        <v>19</v>
      </c>
      <c r="BW26" s="27">
        <f t="shared" si="166"/>
        <v>31</v>
      </c>
      <c r="BX26" s="30">
        <f>Agustus!CD26</f>
        <v>0</v>
      </c>
      <c r="BY26" s="26">
        <f>Agustus!CE26</f>
        <v>0</v>
      </c>
      <c r="BZ26" s="26">
        <f t="shared" si="167"/>
        <v>0</v>
      </c>
      <c r="CA26" s="26"/>
      <c r="CB26" s="26"/>
      <c r="CC26" s="26">
        <f t="shared" si="168"/>
        <v>0</v>
      </c>
      <c r="CD26" s="26">
        <f t="shared" ref="CD26:CE26" si="248">SUM(BX26+CA26)</f>
        <v>0</v>
      </c>
      <c r="CE26" s="26">
        <f t="shared" si="248"/>
        <v>0</v>
      </c>
      <c r="CF26" s="27">
        <f t="shared" si="170"/>
        <v>0</v>
      </c>
      <c r="CG26" s="28">
        <f>Agustus!CM26</f>
        <v>6</v>
      </c>
      <c r="CH26" s="28">
        <f>Agustus!CN26</f>
        <v>12</v>
      </c>
      <c r="CI26" s="26">
        <f t="shared" si="171"/>
        <v>18</v>
      </c>
      <c r="CJ26" s="25">
        <v>2</v>
      </c>
      <c r="CK26" s="25">
        <v>3</v>
      </c>
      <c r="CL26" s="26">
        <f t="shared" si="172"/>
        <v>5</v>
      </c>
      <c r="CM26" s="26">
        <f t="shared" ref="CM26:CN26" si="249">SUM(CG26+CJ26)</f>
        <v>8</v>
      </c>
      <c r="CN26" s="26">
        <f t="shared" si="249"/>
        <v>15</v>
      </c>
      <c r="CO26" s="27">
        <f t="shared" si="174"/>
        <v>23</v>
      </c>
      <c r="CP26" s="31">
        <f ca="1">IFERROR(__xludf.DUMMYFUNCTION("""COMPUTED_VALUE"""),33)</f>
        <v>33</v>
      </c>
      <c r="CQ26" s="32">
        <f ca="1">IFERROR(__xludf.DUMMYFUNCTION("""COMPUTED_VALUE"""),66)</f>
        <v>66</v>
      </c>
      <c r="CR26" s="32">
        <f ca="1">IFERROR(__xludf.DUMMYFUNCTION("""COMPUTED_VALUE"""),99)</f>
        <v>99</v>
      </c>
      <c r="CS26" s="33">
        <f ca="1">IFERROR(__xludf.DUMMYFUNCTION("""COMPUTED_VALUE"""),7)</f>
        <v>7</v>
      </c>
      <c r="CT26" s="33">
        <f ca="1">IFERROR(__xludf.DUMMYFUNCTION("""COMPUTED_VALUE"""),19)</f>
        <v>19</v>
      </c>
      <c r="CU26" s="33">
        <f ca="1">IFERROR(__xludf.DUMMYFUNCTION("""COMPUTED_VALUE"""),26)</f>
        <v>26</v>
      </c>
      <c r="CV26" s="32">
        <f ca="1">IFERROR(__xludf.DUMMYFUNCTION("""COMPUTED_VALUE"""),40)</f>
        <v>40</v>
      </c>
      <c r="CW26" s="32">
        <f ca="1">IFERROR(__xludf.DUMMYFUNCTION("""COMPUTED_VALUE"""),85)</f>
        <v>85</v>
      </c>
      <c r="CX26" s="34">
        <f ca="1">IFERROR(__xludf.DUMMYFUNCTION("""COMPUTED_VALUE"""),125)</f>
        <v>125</v>
      </c>
      <c r="CY26" s="28">
        <f>Agustus!DE26</f>
        <v>0</v>
      </c>
      <c r="CZ26" s="28">
        <f>Agustus!DF26</f>
        <v>0</v>
      </c>
      <c r="DA26" s="26">
        <f t="shared" si="175"/>
        <v>0</v>
      </c>
      <c r="DB26" s="25">
        <v>0</v>
      </c>
      <c r="DC26" s="25">
        <v>0</v>
      </c>
      <c r="DD26" s="26">
        <f t="shared" si="176"/>
        <v>0</v>
      </c>
      <c r="DE26" s="26">
        <f t="shared" ref="DE26:DF26" si="250">SUM(CY26+DB26)</f>
        <v>0</v>
      </c>
      <c r="DF26" s="26">
        <f t="shared" si="250"/>
        <v>0</v>
      </c>
      <c r="DG26" s="27">
        <f t="shared" si="178"/>
        <v>0</v>
      </c>
      <c r="DH26" s="30">
        <f>Agustus!DN26</f>
        <v>37</v>
      </c>
      <c r="DI26" s="26">
        <f>Agustus!DO26</f>
        <v>74</v>
      </c>
      <c r="DJ26" s="26">
        <f t="shared" si="179"/>
        <v>111</v>
      </c>
      <c r="DK26" s="25">
        <v>5</v>
      </c>
      <c r="DL26" s="25">
        <v>13</v>
      </c>
      <c r="DM26" s="26">
        <f t="shared" si="180"/>
        <v>18</v>
      </c>
      <c r="DN26" s="26">
        <f t="shared" ref="DN26:DO26" si="251">SUM(DH26+DK26)</f>
        <v>42</v>
      </c>
      <c r="DO26" s="26">
        <f t="shared" si="251"/>
        <v>87</v>
      </c>
      <c r="DP26" s="27">
        <f t="shared" si="182"/>
        <v>129</v>
      </c>
      <c r="DQ26" s="28">
        <f>Agustus!DW26</f>
        <v>55</v>
      </c>
      <c r="DR26" s="26">
        <f>Agustus!DX26</f>
        <v>112</v>
      </c>
      <c r="DS26" s="26">
        <f t="shared" si="183"/>
        <v>167</v>
      </c>
      <c r="DT26" s="25">
        <v>4</v>
      </c>
      <c r="DU26" s="25">
        <v>7</v>
      </c>
      <c r="DV26" s="26">
        <f t="shared" si="184"/>
        <v>11</v>
      </c>
      <c r="DW26" s="26">
        <f t="shared" ref="DW26:DX26" si="252">SUM(DQ26+DT26)</f>
        <v>59</v>
      </c>
      <c r="DX26" s="26">
        <f t="shared" si="252"/>
        <v>119</v>
      </c>
      <c r="DY26" s="27">
        <f t="shared" si="186"/>
        <v>178</v>
      </c>
      <c r="DZ26" s="30">
        <f>Agustus!EF26</f>
        <v>31</v>
      </c>
      <c r="EA26" s="26">
        <f>Agustus!EG26</f>
        <v>52</v>
      </c>
      <c r="EB26" s="26">
        <f t="shared" si="187"/>
        <v>83</v>
      </c>
      <c r="EC26" s="25">
        <v>2</v>
      </c>
      <c r="ED26" s="25">
        <v>2</v>
      </c>
      <c r="EE26" s="26">
        <f t="shared" si="188"/>
        <v>4</v>
      </c>
      <c r="EF26" s="26">
        <f t="shared" ref="EF26:EG26" si="253">SUM(DZ26+EC26)</f>
        <v>33</v>
      </c>
      <c r="EG26" s="26">
        <f t="shared" si="253"/>
        <v>54</v>
      </c>
      <c r="EH26" s="27">
        <f t="shared" si="190"/>
        <v>87</v>
      </c>
      <c r="EI26" s="30">
        <f>Agustus!EO26</f>
        <v>114</v>
      </c>
      <c r="EJ26" s="26">
        <f>Agustus!EP26</f>
        <v>223</v>
      </c>
      <c r="EK26" s="26">
        <f t="shared" si="191"/>
        <v>337</v>
      </c>
      <c r="EL26" s="25">
        <v>17</v>
      </c>
      <c r="EM26" s="25">
        <v>44</v>
      </c>
      <c r="EN26" s="26">
        <f t="shared" si="192"/>
        <v>61</v>
      </c>
      <c r="EO26" s="26">
        <f t="shared" ref="EO26:EP26" si="254">SUM(EI26+EL26)</f>
        <v>131</v>
      </c>
      <c r="EP26" s="26">
        <f t="shared" si="254"/>
        <v>267</v>
      </c>
      <c r="EQ26" s="27">
        <f t="shared" si="194"/>
        <v>398</v>
      </c>
      <c r="ER26" s="28"/>
      <c r="ES26" s="26"/>
      <c r="ET26" s="26"/>
      <c r="EU26" s="26"/>
      <c r="EV26" s="26"/>
      <c r="EW26" s="26"/>
      <c r="EX26" s="26"/>
      <c r="EY26" s="26"/>
      <c r="EZ26" s="29"/>
    </row>
    <row r="27" spans="1:156">
      <c r="A27" s="58"/>
      <c r="B27" s="59">
        <v>6</v>
      </c>
      <c r="C27" s="57" t="s">
        <v>48</v>
      </c>
      <c r="D27" s="24">
        <f>Agustus!J27</f>
        <v>0</v>
      </c>
      <c r="E27" s="25">
        <f>Agustus!K27</f>
        <v>0</v>
      </c>
      <c r="F27" s="26">
        <f t="shared" si="135"/>
        <v>0</v>
      </c>
      <c r="G27" s="25">
        <v>0</v>
      </c>
      <c r="H27" s="25">
        <v>0</v>
      </c>
      <c r="I27" s="26">
        <f t="shared" si="136"/>
        <v>0</v>
      </c>
      <c r="J27" s="26">
        <f t="shared" ref="J27:K27" si="255">SUM(D27+G27)</f>
        <v>0</v>
      </c>
      <c r="K27" s="26">
        <f t="shared" si="255"/>
        <v>0</v>
      </c>
      <c r="L27" s="27">
        <f t="shared" si="138"/>
        <v>0</v>
      </c>
      <c r="M27" s="28">
        <f>Agustus!S27</f>
        <v>1</v>
      </c>
      <c r="N27" s="28">
        <f>Agustus!T27</f>
        <v>2</v>
      </c>
      <c r="O27" s="26">
        <f t="shared" si="139"/>
        <v>3</v>
      </c>
      <c r="P27" s="25">
        <v>0</v>
      </c>
      <c r="Q27" s="25">
        <v>1</v>
      </c>
      <c r="R27" s="26">
        <f t="shared" si="140"/>
        <v>1</v>
      </c>
      <c r="S27" s="26">
        <f t="shared" ref="S27:T27" si="256">SUM(M27+P27)</f>
        <v>1</v>
      </c>
      <c r="T27" s="26">
        <f t="shared" si="256"/>
        <v>3</v>
      </c>
      <c r="U27" s="27">
        <f t="shared" si="142"/>
        <v>4</v>
      </c>
      <c r="V27" s="28">
        <f>Agustus!AB27</f>
        <v>4</v>
      </c>
      <c r="W27" s="28">
        <f>Agustus!AC27</f>
        <v>4</v>
      </c>
      <c r="X27" s="26">
        <f t="shared" si="143"/>
        <v>8</v>
      </c>
      <c r="Y27" s="68">
        <v>2</v>
      </c>
      <c r="Z27" s="59">
        <v>2</v>
      </c>
      <c r="AA27" s="26">
        <f t="shared" si="144"/>
        <v>4</v>
      </c>
      <c r="AB27" s="26">
        <f t="shared" ref="AB27:AC27" si="257">SUM(V27+Y27)</f>
        <v>6</v>
      </c>
      <c r="AC27" s="26">
        <f t="shared" si="257"/>
        <v>6</v>
      </c>
      <c r="AD27" s="27">
        <f t="shared" si="146"/>
        <v>12</v>
      </c>
      <c r="AE27" s="28">
        <f>Agustus!AK27</f>
        <v>99</v>
      </c>
      <c r="AF27" s="28">
        <f>Agustus!AL27</f>
        <v>285</v>
      </c>
      <c r="AG27" s="26">
        <f t="shared" si="147"/>
        <v>384</v>
      </c>
      <c r="AH27" s="25">
        <v>7</v>
      </c>
      <c r="AI27" s="25">
        <v>22</v>
      </c>
      <c r="AJ27" s="26">
        <f t="shared" si="148"/>
        <v>29</v>
      </c>
      <c r="AK27" s="26">
        <f t="shared" ref="AK27:AL27" si="258">SUM(AE27+AH27)</f>
        <v>106</v>
      </c>
      <c r="AL27" s="26">
        <f t="shared" si="258"/>
        <v>307</v>
      </c>
      <c r="AM27" s="27">
        <f t="shared" si="150"/>
        <v>413</v>
      </c>
      <c r="AN27" s="30">
        <f>Agustus!AT27</f>
        <v>16</v>
      </c>
      <c r="AO27" s="26">
        <f>Agustus!AU27</f>
        <v>22</v>
      </c>
      <c r="AP27" s="26">
        <f t="shared" si="151"/>
        <v>38</v>
      </c>
      <c r="AQ27" s="25">
        <v>6</v>
      </c>
      <c r="AR27" s="25">
        <v>2</v>
      </c>
      <c r="AS27" s="26">
        <f t="shared" si="152"/>
        <v>8</v>
      </c>
      <c r="AT27" s="26">
        <f t="shared" ref="AT27:AU27" si="259">SUM(AN27+AQ27)</f>
        <v>22</v>
      </c>
      <c r="AU27" s="26">
        <f t="shared" si="259"/>
        <v>24</v>
      </c>
      <c r="AV27" s="27">
        <f t="shared" si="154"/>
        <v>46</v>
      </c>
      <c r="AW27" s="28">
        <f>Agustus!BC27</f>
        <v>32</v>
      </c>
      <c r="AX27" s="28">
        <f>Agustus!BD27</f>
        <v>34</v>
      </c>
      <c r="AY27" s="26">
        <f t="shared" si="155"/>
        <v>66</v>
      </c>
      <c r="AZ27" s="25">
        <v>0</v>
      </c>
      <c r="BA27" s="25">
        <v>0</v>
      </c>
      <c r="BB27" s="26">
        <f t="shared" si="156"/>
        <v>0</v>
      </c>
      <c r="BC27" s="26">
        <f t="shared" ref="BC27:BD27" si="260">SUM(AW27+AZ27)</f>
        <v>32</v>
      </c>
      <c r="BD27" s="26">
        <f t="shared" si="260"/>
        <v>34</v>
      </c>
      <c r="BE27" s="27">
        <f t="shared" si="158"/>
        <v>66</v>
      </c>
      <c r="BF27" s="30">
        <f>Agustus!BL27</f>
        <v>0</v>
      </c>
      <c r="BG27" s="26">
        <f>Agustus!BM27</f>
        <v>0</v>
      </c>
      <c r="BH27" s="26">
        <f t="shared" si="159"/>
        <v>0</v>
      </c>
      <c r="BI27" s="25">
        <v>0</v>
      </c>
      <c r="BJ27" s="25">
        <v>0</v>
      </c>
      <c r="BK27" s="26">
        <f t="shared" si="160"/>
        <v>0</v>
      </c>
      <c r="BL27" s="26">
        <f t="shared" ref="BL27:BM27" si="261">SUM(BF27+BI27)</f>
        <v>0</v>
      </c>
      <c r="BM27" s="26">
        <f t="shared" si="261"/>
        <v>0</v>
      </c>
      <c r="BN27" s="27">
        <f t="shared" si="162"/>
        <v>0</v>
      </c>
      <c r="BO27" s="28">
        <f>Agustus!BU27</f>
        <v>4</v>
      </c>
      <c r="BP27" s="28">
        <f>Agustus!BV27</f>
        <v>4</v>
      </c>
      <c r="BQ27" s="26">
        <f t="shared" si="163"/>
        <v>8</v>
      </c>
      <c r="BR27" s="26"/>
      <c r="BS27" s="26"/>
      <c r="BT27" s="26">
        <f t="shared" si="164"/>
        <v>0</v>
      </c>
      <c r="BU27" s="26">
        <f t="shared" ref="BU27:BV27" si="262">SUM(BO27+BR27)</f>
        <v>4</v>
      </c>
      <c r="BV27" s="26">
        <f t="shared" si="262"/>
        <v>4</v>
      </c>
      <c r="BW27" s="27">
        <f t="shared" si="166"/>
        <v>8</v>
      </c>
      <c r="BX27" s="30">
        <f>Agustus!CD27</f>
        <v>14</v>
      </c>
      <c r="BY27" s="26">
        <f>Agustus!CE27</f>
        <v>15</v>
      </c>
      <c r="BZ27" s="26">
        <f t="shared" si="167"/>
        <v>29</v>
      </c>
      <c r="CA27" s="25">
        <v>2</v>
      </c>
      <c r="CB27" s="26"/>
      <c r="CC27" s="26">
        <f t="shared" si="168"/>
        <v>2</v>
      </c>
      <c r="CD27" s="26">
        <f t="shared" ref="CD27:CE27" si="263">SUM(BX27+CA27)</f>
        <v>16</v>
      </c>
      <c r="CE27" s="26">
        <f t="shared" si="263"/>
        <v>15</v>
      </c>
      <c r="CF27" s="27">
        <f t="shared" si="170"/>
        <v>31</v>
      </c>
      <c r="CG27" s="28">
        <f>Agustus!CM27</f>
        <v>4</v>
      </c>
      <c r="CH27" s="28">
        <f>Agustus!CN27</f>
        <v>11</v>
      </c>
      <c r="CI27" s="26">
        <f t="shared" si="171"/>
        <v>15</v>
      </c>
      <c r="CJ27" s="25">
        <v>1</v>
      </c>
      <c r="CK27" s="25">
        <v>1</v>
      </c>
      <c r="CL27" s="26">
        <f t="shared" si="172"/>
        <v>2</v>
      </c>
      <c r="CM27" s="26">
        <f t="shared" ref="CM27:CN27" si="264">SUM(CG27+CJ27)</f>
        <v>5</v>
      </c>
      <c r="CN27" s="26">
        <f t="shared" si="264"/>
        <v>12</v>
      </c>
      <c r="CO27" s="27">
        <f t="shared" si="174"/>
        <v>17</v>
      </c>
      <c r="CP27" s="31">
        <f ca="1">IFERROR(__xludf.DUMMYFUNCTION("""COMPUTED_VALUE"""),76)</f>
        <v>76</v>
      </c>
      <c r="CQ27" s="32">
        <f ca="1">IFERROR(__xludf.DUMMYFUNCTION("""COMPUTED_VALUE"""),118)</f>
        <v>118</v>
      </c>
      <c r="CR27" s="32">
        <f ca="1">IFERROR(__xludf.DUMMYFUNCTION("""COMPUTED_VALUE"""),194)</f>
        <v>194</v>
      </c>
      <c r="CS27" s="33">
        <f ca="1">IFERROR(__xludf.DUMMYFUNCTION("""COMPUTED_VALUE"""),7)</f>
        <v>7</v>
      </c>
      <c r="CT27" s="33">
        <f ca="1">IFERROR(__xludf.DUMMYFUNCTION("""COMPUTED_VALUE"""),7)</f>
        <v>7</v>
      </c>
      <c r="CU27" s="33">
        <f ca="1">IFERROR(__xludf.DUMMYFUNCTION("""COMPUTED_VALUE"""),14)</f>
        <v>14</v>
      </c>
      <c r="CV27" s="32">
        <f ca="1">IFERROR(__xludf.DUMMYFUNCTION("""COMPUTED_VALUE"""),83)</f>
        <v>83</v>
      </c>
      <c r="CW27" s="32">
        <f ca="1">IFERROR(__xludf.DUMMYFUNCTION("""COMPUTED_VALUE"""),125)</f>
        <v>125</v>
      </c>
      <c r="CX27" s="34">
        <f ca="1">IFERROR(__xludf.DUMMYFUNCTION("""COMPUTED_VALUE"""),208)</f>
        <v>208</v>
      </c>
      <c r="CY27" s="28">
        <f>Agustus!DE27</f>
        <v>16</v>
      </c>
      <c r="CZ27" s="28">
        <f>Agustus!DF27</f>
        <v>12</v>
      </c>
      <c r="DA27" s="26">
        <f t="shared" si="175"/>
        <v>28</v>
      </c>
      <c r="DB27" s="25">
        <v>2</v>
      </c>
      <c r="DC27" s="25">
        <v>1</v>
      </c>
      <c r="DD27" s="26">
        <f t="shared" si="176"/>
        <v>3</v>
      </c>
      <c r="DE27" s="26">
        <f t="shared" ref="DE27:DF27" si="265">SUM(CY27+DB27)</f>
        <v>18</v>
      </c>
      <c r="DF27" s="26">
        <f t="shared" si="265"/>
        <v>13</v>
      </c>
      <c r="DG27" s="27">
        <f t="shared" si="178"/>
        <v>31</v>
      </c>
      <c r="DH27" s="30">
        <f>Agustus!DN27</f>
        <v>49</v>
      </c>
      <c r="DI27" s="26">
        <f>Agustus!DO27</f>
        <v>57</v>
      </c>
      <c r="DJ27" s="26">
        <f t="shared" si="179"/>
        <v>106</v>
      </c>
      <c r="DK27" s="25">
        <v>1</v>
      </c>
      <c r="DL27" s="25">
        <v>7</v>
      </c>
      <c r="DM27" s="26">
        <f t="shared" si="180"/>
        <v>8</v>
      </c>
      <c r="DN27" s="26">
        <f t="shared" ref="DN27:DO27" si="266">SUM(DH27+DK27)</f>
        <v>50</v>
      </c>
      <c r="DO27" s="26">
        <f t="shared" si="266"/>
        <v>64</v>
      </c>
      <c r="DP27" s="27">
        <f t="shared" si="182"/>
        <v>114</v>
      </c>
      <c r="DQ27" s="28">
        <f>Agustus!DW27</f>
        <v>46</v>
      </c>
      <c r="DR27" s="26">
        <f>Agustus!DX27</f>
        <v>65</v>
      </c>
      <c r="DS27" s="26">
        <f t="shared" si="183"/>
        <v>111</v>
      </c>
      <c r="DT27" s="25">
        <v>4</v>
      </c>
      <c r="DU27" s="25">
        <v>9</v>
      </c>
      <c r="DV27" s="26">
        <f t="shared" si="184"/>
        <v>13</v>
      </c>
      <c r="DW27" s="26">
        <f t="shared" ref="DW27:DX27" si="267">SUM(DQ27+DT27)</f>
        <v>50</v>
      </c>
      <c r="DX27" s="26">
        <f t="shared" si="267"/>
        <v>74</v>
      </c>
      <c r="DY27" s="27">
        <f t="shared" si="186"/>
        <v>124</v>
      </c>
      <c r="DZ27" s="30">
        <f>Agustus!EF27</f>
        <v>12</v>
      </c>
      <c r="EA27" s="26">
        <f>Agustus!EG27</f>
        <v>17</v>
      </c>
      <c r="EB27" s="26">
        <f t="shared" si="187"/>
        <v>29</v>
      </c>
      <c r="EC27" s="25">
        <v>3</v>
      </c>
      <c r="ED27" s="26"/>
      <c r="EE27" s="26">
        <f t="shared" si="188"/>
        <v>3</v>
      </c>
      <c r="EF27" s="26">
        <f t="shared" ref="EF27:EG27" si="268">SUM(DZ27+EC27)</f>
        <v>15</v>
      </c>
      <c r="EG27" s="26">
        <f t="shared" si="268"/>
        <v>17</v>
      </c>
      <c r="EH27" s="27">
        <f t="shared" si="190"/>
        <v>32</v>
      </c>
      <c r="EI27" s="30">
        <f>Agustus!EO27</f>
        <v>58</v>
      </c>
      <c r="EJ27" s="26">
        <f>Agustus!EP27</f>
        <v>76</v>
      </c>
      <c r="EK27" s="26">
        <f t="shared" si="191"/>
        <v>134</v>
      </c>
      <c r="EL27" s="25">
        <v>10</v>
      </c>
      <c r="EM27" s="25">
        <v>7</v>
      </c>
      <c r="EN27" s="26">
        <f t="shared" si="192"/>
        <v>17</v>
      </c>
      <c r="EO27" s="26">
        <f t="shared" ref="EO27:EP27" si="269">SUM(EI27+EL27)</f>
        <v>68</v>
      </c>
      <c r="EP27" s="26">
        <f t="shared" si="269"/>
        <v>83</v>
      </c>
      <c r="EQ27" s="27">
        <f t="shared" si="194"/>
        <v>151</v>
      </c>
      <c r="ER27" s="28"/>
      <c r="ES27" s="26"/>
      <c r="ET27" s="26"/>
      <c r="EU27" s="26"/>
      <c r="EV27" s="26"/>
      <c r="EW27" s="26"/>
      <c r="EX27" s="26"/>
      <c r="EY27" s="26"/>
      <c r="EZ27" s="29"/>
    </row>
    <row r="28" spans="1:156" ht="14">
      <c r="A28" s="58"/>
      <c r="B28" s="59">
        <v>7</v>
      </c>
      <c r="C28" s="57" t="s">
        <v>49</v>
      </c>
      <c r="D28" s="24">
        <f>Agustus!J28</f>
        <v>0</v>
      </c>
      <c r="E28" s="25">
        <f>Agustus!K28</f>
        <v>0</v>
      </c>
      <c r="F28" s="26">
        <f t="shared" si="135"/>
        <v>0</v>
      </c>
      <c r="G28" s="25">
        <v>0</v>
      </c>
      <c r="H28" s="25">
        <v>0</v>
      </c>
      <c r="I28" s="26">
        <f t="shared" si="136"/>
        <v>0</v>
      </c>
      <c r="J28" s="26">
        <f t="shared" ref="J28:K28" si="270">SUM(D28+G28)</f>
        <v>0</v>
      </c>
      <c r="K28" s="26">
        <f t="shared" si="270"/>
        <v>0</v>
      </c>
      <c r="L28" s="27">
        <f t="shared" si="138"/>
        <v>0</v>
      </c>
      <c r="M28" s="28">
        <f>Agustus!S28</f>
        <v>1</v>
      </c>
      <c r="N28" s="28">
        <f>Agustus!T28</f>
        <v>0</v>
      </c>
      <c r="O28" s="26">
        <f t="shared" si="139"/>
        <v>1</v>
      </c>
      <c r="P28" s="25">
        <v>0</v>
      </c>
      <c r="Q28" s="25">
        <v>1</v>
      </c>
      <c r="R28" s="26">
        <f t="shared" si="140"/>
        <v>1</v>
      </c>
      <c r="S28" s="26">
        <f t="shared" ref="S28:T28" si="271">SUM(M28+P28)</f>
        <v>1</v>
      </c>
      <c r="T28" s="26">
        <f t="shared" si="271"/>
        <v>1</v>
      </c>
      <c r="U28" s="27">
        <f t="shared" si="142"/>
        <v>2</v>
      </c>
      <c r="V28" s="28">
        <f>Agustus!AB28</f>
        <v>4</v>
      </c>
      <c r="W28" s="28">
        <f>Agustus!AC28</f>
        <v>4</v>
      </c>
      <c r="X28" s="26">
        <f t="shared" si="143"/>
        <v>8</v>
      </c>
      <c r="Y28" s="68">
        <v>2</v>
      </c>
      <c r="Z28" s="59">
        <v>2</v>
      </c>
      <c r="AA28" s="26">
        <f t="shared" si="144"/>
        <v>4</v>
      </c>
      <c r="AB28" s="26">
        <f t="shared" ref="AB28:AC28" si="272">SUM(V28+Y28)</f>
        <v>6</v>
      </c>
      <c r="AC28" s="26">
        <f t="shared" si="272"/>
        <v>6</v>
      </c>
      <c r="AD28" s="27">
        <f t="shared" si="146"/>
        <v>12</v>
      </c>
      <c r="AE28" s="28">
        <f>Agustus!AK28</f>
        <v>99</v>
      </c>
      <c r="AF28" s="28">
        <f>Agustus!AL28</f>
        <v>285</v>
      </c>
      <c r="AG28" s="26">
        <f t="shared" si="147"/>
        <v>384</v>
      </c>
      <c r="AH28" s="25">
        <v>7</v>
      </c>
      <c r="AI28" s="25">
        <v>22</v>
      </c>
      <c r="AJ28" s="26">
        <f t="shared" si="148"/>
        <v>29</v>
      </c>
      <c r="AK28" s="26">
        <f t="shared" ref="AK28:AL28" si="273">SUM(AE28+AH28)</f>
        <v>106</v>
      </c>
      <c r="AL28" s="26">
        <f t="shared" si="273"/>
        <v>307</v>
      </c>
      <c r="AM28" s="27">
        <f t="shared" si="150"/>
        <v>413</v>
      </c>
      <c r="AN28" s="30">
        <f>Agustus!AT28</f>
        <v>16</v>
      </c>
      <c r="AO28" s="26">
        <f>Agustus!AU28</f>
        <v>22</v>
      </c>
      <c r="AP28" s="26">
        <f t="shared" si="151"/>
        <v>38</v>
      </c>
      <c r="AQ28" s="25">
        <v>6</v>
      </c>
      <c r="AR28" s="25">
        <v>2</v>
      </c>
      <c r="AS28" s="26">
        <f t="shared" si="152"/>
        <v>8</v>
      </c>
      <c r="AT28" s="26">
        <f t="shared" ref="AT28:AU28" si="274">SUM(AN28+AQ28)</f>
        <v>22</v>
      </c>
      <c r="AU28" s="26">
        <f t="shared" si="274"/>
        <v>24</v>
      </c>
      <c r="AV28" s="27">
        <f t="shared" si="154"/>
        <v>46</v>
      </c>
      <c r="AW28" s="28">
        <f>Agustus!BC28</f>
        <v>0</v>
      </c>
      <c r="AX28" s="28">
        <f>Agustus!BD28</f>
        <v>0</v>
      </c>
      <c r="AY28" s="26">
        <f t="shared" si="155"/>
        <v>0</v>
      </c>
      <c r="AZ28" s="25">
        <v>0</v>
      </c>
      <c r="BA28" s="25">
        <v>0</v>
      </c>
      <c r="BB28" s="26">
        <f t="shared" si="156"/>
        <v>0</v>
      </c>
      <c r="BC28" s="26">
        <f t="shared" ref="BC28:BD28" si="275">SUM(AW28+AZ28)</f>
        <v>0</v>
      </c>
      <c r="BD28" s="26">
        <f t="shared" si="275"/>
        <v>0</v>
      </c>
      <c r="BE28" s="27">
        <f t="shared" si="158"/>
        <v>0</v>
      </c>
      <c r="BF28" s="30">
        <f>Agustus!BL28</f>
        <v>3</v>
      </c>
      <c r="BG28" s="26">
        <f>Agustus!BM28</f>
        <v>9</v>
      </c>
      <c r="BH28" s="26">
        <f t="shared" si="159"/>
        <v>12</v>
      </c>
      <c r="BI28" s="25">
        <v>0</v>
      </c>
      <c r="BJ28" s="25">
        <v>0</v>
      </c>
      <c r="BK28" s="26">
        <f t="shared" si="160"/>
        <v>0</v>
      </c>
      <c r="BL28" s="26">
        <f t="shared" ref="BL28:BM28" si="276">SUM(BF28+BI28)</f>
        <v>3</v>
      </c>
      <c r="BM28" s="26">
        <f t="shared" si="276"/>
        <v>9</v>
      </c>
      <c r="BN28" s="27">
        <f t="shared" si="162"/>
        <v>12</v>
      </c>
      <c r="BO28" s="28">
        <f>Agustus!BU28</f>
        <v>3</v>
      </c>
      <c r="BP28" s="28">
        <f>Agustus!BV28</f>
        <v>3</v>
      </c>
      <c r="BQ28" s="26">
        <f t="shared" si="163"/>
        <v>6</v>
      </c>
      <c r="BR28" s="26"/>
      <c r="BS28" s="26"/>
      <c r="BT28" s="26">
        <f t="shared" si="164"/>
        <v>0</v>
      </c>
      <c r="BU28" s="26">
        <f t="shared" ref="BU28:BV28" si="277">SUM(BO28+BR28)</f>
        <v>3</v>
      </c>
      <c r="BV28" s="26">
        <f t="shared" si="277"/>
        <v>3</v>
      </c>
      <c r="BW28" s="27">
        <f t="shared" si="166"/>
        <v>6</v>
      </c>
      <c r="BX28" s="30">
        <f>Agustus!CD28</f>
        <v>14</v>
      </c>
      <c r="BY28" s="26">
        <f>Agustus!CE28</f>
        <v>15</v>
      </c>
      <c r="BZ28" s="26">
        <f t="shared" si="167"/>
        <v>29</v>
      </c>
      <c r="CA28" s="25">
        <v>2</v>
      </c>
      <c r="CB28" s="26"/>
      <c r="CC28" s="26">
        <f t="shared" si="168"/>
        <v>2</v>
      </c>
      <c r="CD28" s="26">
        <f t="shared" ref="CD28:CE28" si="278">SUM(BX28+CA28)</f>
        <v>16</v>
      </c>
      <c r="CE28" s="26">
        <f t="shared" si="278"/>
        <v>15</v>
      </c>
      <c r="CF28" s="27">
        <f t="shared" si="170"/>
        <v>31</v>
      </c>
      <c r="CG28" s="28">
        <f>Agustus!CM28</f>
        <v>4</v>
      </c>
      <c r="CH28" s="28">
        <f>Agustus!CN28</f>
        <v>11</v>
      </c>
      <c r="CI28" s="26">
        <f t="shared" si="171"/>
        <v>15</v>
      </c>
      <c r="CJ28" s="25">
        <v>1</v>
      </c>
      <c r="CK28" s="25">
        <v>1</v>
      </c>
      <c r="CL28" s="26">
        <f t="shared" si="172"/>
        <v>2</v>
      </c>
      <c r="CM28" s="26">
        <f t="shared" ref="CM28:CN28" si="279">SUM(CG28+CJ28)</f>
        <v>5</v>
      </c>
      <c r="CN28" s="26">
        <f t="shared" si="279"/>
        <v>12</v>
      </c>
      <c r="CO28" s="27">
        <f t="shared" si="174"/>
        <v>17</v>
      </c>
      <c r="CP28" s="31">
        <f ca="1">IFERROR(__xludf.DUMMYFUNCTION("""COMPUTED_VALUE"""),76)</f>
        <v>76</v>
      </c>
      <c r="CQ28" s="32">
        <f ca="1">IFERROR(__xludf.DUMMYFUNCTION("""COMPUTED_VALUE"""),118)</f>
        <v>118</v>
      </c>
      <c r="CR28" s="32">
        <f ca="1">IFERROR(__xludf.DUMMYFUNCTION("""COMPUTED_VALUE"""),194)</f>
        <v>194</v>
      </c>
      <c r="CS28" s="33">
        <f ca="1">IFERROR(__xludf.DUMMYFUNCTION("""COMPUTED_VALUE"""),7)</f>
        <v>7</v>
      </c>
      <c r="CT28" s="33">
        <f ca="1">IFERROR(__xludf.DUMMYFUNCTION("""COMPUTED_VALUE"""),22)</f>
        <v>22</v>
      </c>
      <c r="CU28" s="33">
        <f ca="1">IFERROR(__xludf.DUMMYFUNCTION("""COMPUTED_VALUE"""),29)</f>
        <v>29</v>
      </c>
      <c r="CV28" s="32">
        <f ca="1">IFERROR(__xludf.DUMMYFUNCTION("""COMPUTED_VALUE"""),83)</f>
        <v>83</v>
      </c>
      <c r="CW28" s="32">
        <f ca="1">IFERROR(__xludf.DUMMYFUNCTION("""COMPUTED_VALUE"""),140)</f>
        <v>140</v>
      </c>
      <c r="CX28" s="34">
        <f ca="1">IFERROR(__xludf.DUMMYFUNCTION("""COMPUTED_VALUE"""),223)</f>
        <v>223</v>
      </c>
      <c r="CY28" s="28">
        <f>Agustus!DE28</f>
        <v>14</v>
      </c>
      <c r="CZ28" s="28">
        <f>Agustus!DF28</f>
        <v>13</v>
      </c>
      <c r="DA28" s="26">
        <f t="shared" si="175"/>
        <v>27</v>
      </c>
      <c r="DB28" s="25">
        <v>2</v>
      </c>
      <c r="DC28" s="25">
        <v>1</v>
      </c>
      <c r="DD28" s="26">
        <f t="shared" si="176"/>
        <v>3</v>
      </c>
      <c r="DE28" s="26">
        <f t="shared" ref="DE28:DF28" si="280">SUM(CY28+DB28)</f>
        <v>16</v>
      </c>
      <c r="DF28" s="26">
        <f t="shared" si="280"/>
        <v>14</v>
      </c>
      <c r="DG28" s="27">
        <f t="shared" si="178"/>
        <v>30</v>
      </c>
      <c r="DH28" s="30">
        <f>Agustus!DN28</f>
        <v>54</v>
      </c>
      <c r="DI28" s="26">
        <f>Agustus!DO28</f>
        <v>78</v>
      </c>
      <c r="DJ28" s="26">
        <f t="shared" si="179"/>
        <v>132</v>
      </c>
      <c r="DK28" s="25">
        <v>2</v>
      </c>
      <c r="DL28" s="25">
        <v>13</v>
      </c>
      <c r="DM28" s="26">
        <f t="shared" si="180"/>
        <v>15</v>
      </c>
      <c r="DN28" s="26">
        <f t="shared" ref="DN28:DO28" si="281">SUM(DH28+DK28)</f>
        <v>56</v>
      </c>
      <c r="DO28" s="26">
        <f t="shared" si="281"/>
        <v>91</v>
      </c>
      <c r="DP28" s="27">
        <f t="shared" si="182"/>
        <v>147</v>
      </c>
      <c r="DQ28" s="28">
        <f>Agustus!DW28</f>
        <v>46</v>
      </c>
      <c r="DR28" s="26">
        <f>Agustus!DX28</f>
        <v>65</v>
      </c>
      <c r="DS28" s="26">
        <f t="shared" si="183"/>
        <v>111</v>
      </c>
      <c r="DT28" s="25">
        <v>4</v>
      </c>
      <c r="DU28" s="25">
        <v>9</v>
      </c>
      <c r="DV28" s="26">
        <f t="shared" si="184"/>
        <v>13</v>
      </c>
      <c r="DW28" s="26">
        <f t="shared" ref="DW28:DX28" si="282">SUM(DQ28+DT28)</f>
        <v>50</v>
      </c>
      <c r="DX28" s="26">
        <f t="shared" si="282"/>
        <v>74</v>
      </c>
      <c r="DY28" s="27">
        <f t="shared" si="186"/>
        <v>124</v>
      </c>
      <c r="DZ28" s="30">
        <f>Agustus!EF28</f>
        <v>12</v>
      </c>
      <c r="EA28" s="26">
        <f>Agustus!EG28</f>
        <v>17</v>
      </c>
      <c r="EB28" s="26">
        <f t="shared" si="187"/>
        <v>29</v>
      </c>
      <c r="EC28" s="25">
        <v>3</v>
      </c>
      <c r="ED28" s="26"/>
      <c r="EE28" s="26">
        <f t="shared" si="188"/>
        <v>3</v>
      </c>
      <c r="EF28" s="26">
        <f t="shared" ref="EF28:EG28" si="283">SUM(DZ28+EC28)</f>
        <v>15</v>
      </c>
      <c r="EG28" s="26">
        <f t="shared" si="283"/>
        <v>17</v>
      </c>
      <c r="EH28" s="27">
        <f t="shared" si="190"/>
        <v>32</v>
      </c>
      <c r="EI28" s="30">
        <f>Agustus!EO28</f>
        <v>61</v>
      </c>
      <c r="EJ28" s="26">
        <f>Agustus!EP28</f>
        <v>71</v>
      </c>
      <c r="EK28" s="26">
        <f t="shared" si="191"/>
        <v>132</v>
      </c>
      <c r="EL28" s="25">
        <v>10</v>
      </c>
      <c r="EM28" s="25">
        <v>7</v>
      </c>
      <c r="EN28" s="26">
        <f t="shared" si="192"/>
        <v>17</v>
      </c>
      <c r="EO28" s="26">
        <f t="shared" ref="EO28:EP28" si="284">SUM(EI28+EL28)</f>
        <v>71</v>
      </c>
      <c r="EP28" s="26">
        <f t="shared" si="284"/>
        <v>78</v>
      </c>
      <c r="EQ28" s="27">
        <f t="shared" si="194"/>
        <v>149</v>
      </c>
      <c r="ER28" s="28"/>
      <c r="ES28" s="26"/>
      <c r="ET28" s="26"/>
      <c r="EU28" s="26"/>
      <c r="EV28" s="26"/>
      <c r="EW28" s="26"/>
      <c r="EX28" s="26"/>
      <c r="EY28" s="26"/>
      <c r="EZ28" s="29"/>
    </row>
    <row r="29" spans="1:156" ht="14">
      <c r="A29" s="58"/>
      <c r="B29" s="59">
        <v>8</v>
      </c>
      <c r="C29" s="57" t="s">
        <v>50</v>
      </c>
      <c r="D29" s="24">
        <f>Agustus!J29</f>
        <v>69</v>
      </c>
      <c r="E29" s="25">
        <f>Agustus!K29</f>
        <v>231</v>
      </c>
      <c r="F29" s="26">
        <f t="shared" si="135"/>
        <v>300</v>
      </c>
      <c r="G29" s="25">
        <v>12</v>
      </c>
      <c r="H29" s="25">
        <v>35</v>
      </c>
      <c r="I29" s="26">
        <f t="shared" si="136"/>
        <v>47</v>
      </c>
      <c r="J29" s="26">
        <f t="shared" ref="J29:K29" si="285">SUM(D29+G29)</f>
        <v>81</v>
      </c>
      <c r="K29" s="26">
        <f t="shared" si="285"/>
        <v>266</v>
      </c>
      <c r="L29" s="27">
        <f t="shared" si="138"/>
        <v>347</v>
      </c>
      <c r="M29" s="28">
        <f>Agustus!S29</f>
        <v>67</v>
      </c>
      <c r="N29" s="28">
        <f>Agustus!T29</f>
        <v>124</v>
      </c>
      <c r="O29" s="26">
        <f t="shared" si="139"/>
        <v>191</v>
      </c>
      <c r="P29" s="25">
        <v>10</v>
      </c>
      <c r="Q29" s="25">
        <v>23</v>
      </c>
      <c r="R29" s="26">
        <f t="shared" si="140"/>
        <v>33</v>
      </c>
      <c r="S29" s="26">
        <f t="shared" ref="S29:T29" si="286">SUM(M29+P29)</f>
        <v>77</v>
      </c>
      <c r="T29" s="26">
        <f t="shared" si="286"/>
        <v>147</v>
      </c>
      <c r="U29" s="27">
        <f t="shared" si="142"/>
        <v>224</v>
      </c>
      <c r="V29" s="28">
        <f>Agustus!AB29</f>
        <v>152</v>
      </c>
      <c r="W29" s="28">
        <f>Agustus!AC29</f>
        <v>393</v>
      </c>
      <c r="X29" s="26">
        <f t="shared" si="143"/>
        <v>545</v>
      </c>
      <c r="Y29" s="48">
        <v>28</v>
      </c>
      <c r="Z29" s="46">
        <v>39</v>
      </c>
      <c r="AA29" s="26">
        <f t="shared" si="144"/>
        <v>67</v>
      </c>
      <c r="AB29" s="26">
        <f t="shared" ref="AB29:AC29" si="287">SUM(V29+Y29)</f>
        <v>180</v>
      </c>
      <c r="AC29" s="26">
        <f t="shared" si="287"/>
        <v>432</v>
      </c>
      <c r="AD29" s="27">
        <f t="shared" si="146"/>
        <v>612</v>
      </c>
      <c r="AE29" s="28">
        <f>Agustus!AK29</f>
        <v>194</v>
      </c>
      <c r="AF29" s="28">
        <f>Agustus!AL29</f>
        <v>554</v>
      </c>
      <c r="AG29" s="26">
        <f t="shared" si="147"/>
        <v>748</v>
      </c>
      <c r="AH29" s="25">
        <v>37</v>
      </c>
      <c r="AI29" s="25">
        <v>86</v>
      </c>
      <c r="AJ29" s="26">
        <f t="shared" si="148"/>
        <v>123</v>
      </c>
      <c r="AK29" s="26">
        <f t="shared" ref="AK29:AL29" si="288">SUM(AE29+AH29)</f>
        <v>231</v>
      </c>
      <c r="AL29" s="26">
        <f t="shared" si="288"/>
        <v>640</v>
      </c>
      <c r="AM29" s="27">
        <f t="shared" si="150"/>
        <v>871</v>
      </c>
      <c r="AN29" s="30">
        <f>Agustus!AT29</f>
        <v>194</v>
      </c>
      <c r="AO29" s="26">
        <f>Agustus!AU29</f>
        <v>540</v>
      </c>
      <c r="AP29" s="26">
        <f t="shared" si="151"/>
        <v>734</v>
      </c>
      <c r="AQ29" s="25">
        <v>32</v>
      </c>
      <c r="AR29" s="25">
        <v>58</v>
      </c>
      <c r="AS29" s="26">
        <f t="shared" si="152"/>
        <v>90</v>
      </c>
      <c r="AT29" s="26">
        <f t="shared" ref="AT29:AU29" si="289">SUM(AN29+AQ29)</f>
        <v>226</v>
      </c>
      <c r="AU29" s="26">
        <f t="shared" si="289"/>
        <v>598</v>
      </c>
      <c r="AV29" s="27">
        <f t="shared" si="154"/>
        <v>824</v>
      </c>
      <c r="AW29" s="28">
        <f>Agustus!BC29</f>
        <v>364</v>
      </c>
      <c r="AX29" s="28">
        <f>Agustus!BD29</f>
        <v>754</v>
      </c>
      <c r="AY29" s="26">
        <f t="shared" si="155"/>
        <v>1118</v>
      </c>
      <c r="AZ29" s="25">
        <v>49</v>
      </c>
      <c r="BA29" s="25">
        <v>95</v>
      </c>
      <c r="BB29" s="26">
        <f t="shared" si="156"/>
        <v>144</v>
      </c>
      <c r="BC29" s="26">
        <f t="shared" ref="BC29:BD29" si="290">SUM(AW29+AZ29)</f>
        <v>413</v>
      </c>
      <c r="BD29" s="26">
        <f t="shared" si="290"/>
        <v>849</v>
      </c>
      <c r="BE29" s="27">
        <f t="shared" si="158"/>
        <v>1262</v>
      </c>
      <c r="BF29" s="30">
        <f>Agustus!BL29</f>
        <v>24</v>
      </c>
      <c r="BG29" s="26">
        <f>Agustus!BM29</f>
        <v>114</v>
      </c>
      <c r="BH29" s="26">
        <f t="shared" si="159"/>
        <v>138</v>
      </c>
      <c r="BI29" s="25">
        <v>0</v>
      </c>
      <c r="BJ29" s="25">
        <v>0</v>
      </c>
      <c r="BK29" s="26">
        <f t="shared" si="160"/>
        <v>0</v>
      </c>
      <c r="BL29" s="26">
        <f t="shared" ref="BL29:BM29" si="291">SUM(BF29+BI29)</f>
        <v>24</v>
      </c>
      <c r="BM29" s="26">
        <f t="shared" si="291"/>
        <v>114</v>
      </c>
      <c r="BN29" s="27">
        <f t="shared" si="162"/>
        <v>138</v>
      </c>
      <c r="BO29" s="28">
        <f>Agustus!BU29</f>
        <v>48</v>
      </c>
      <c r="BP29" s="28">
        <f>Agustus!BV29</f>
        <v>114</v>
      </c>
      <c r="BQ29" s="26">
        <f t="shared" si="163"/>
        <v>162</v>
      </c>
      <c r="BR29" s="26"/>
      <c r="BS29" s="26"/>
      <c r="BT29" s="26">
        <f t="shared" si="164"/>
        <v>0</v>
      </c>
      <c r="BU29" s="26">
        <f t="shared" ref="BU29:BV29" si="292">SUM(BO29+BR29)</f>
        <v>48</v>
      </c>
      <c r="BV29" s="26">
        <f t="shared" si="292"/>
        <v>114</v>
      </c>
      <c r="BW29" s="27">
        <f t="shared" si="166"/>
        <v>162</v>
      </c>
      <c r="BX29" s="30">
        <f>Agustus!CD29</f>
        <v>130</v>
      </c>
      <c r="BY29" s="26">
        <f>Agustus!CE29</f>
        <v>302</v>
      </c>
      <c r="BZ29" s="26">
        <f t="shared" si="167"/>
        <v>432</v>
      </c>
      <c r="CA29" s="25">
        <v>19</v>
      </c>
      <c r="CB29" s="25">
        <v>54</v>
      </c>
      <c r="CC29" s="26">
        <f t="shared" si="168"/>
        <v>73</v>
      </c>
      <c r="CD29" s="26">
        <f t="shared" ref="CD29:CE29" si="293">SUM(BX29+CA29)</f>
        <v>149</v>
      </c>
      <c r="CE29" s="26">
        <f t="shared" si="293"/>
        <v>356</v>
      </c>
      <c r="CF29" s="27">
        <f t="shared" si="170"/>
        <v>505</v>
      </c>
      <c r="CG29" s="28">
        <f>Agustus!CM29</f>
        <v>144</v>
      </c>
      <c r="CH29" s="28">
        <f>Agustus!CN29</f>
        <v>447</v>
      </c>
      <c r="CI29" s="26">
        <f t="shared" si="171"/>
        <v>591</v>
      </c>
      <c r="CJ29" s="25">
        <v>32</v>
      </c>
      <c r="CK29" s="25">
        <v>64</v>
      </c>
      <c r="CL29" s="26">
        <f t="shared" si="172"/>
        <v>96</v>
      </c>
      <c r="CM29" s="26">
        <f t="shared" ref="CM29:CN29" si="294">SUM(CG29+CJ29)</f>
        <v>176</v>
      </c>
      <c r="CN29" s="26">
        <f t="shared" si="294"/>
        <v>511</v>
      </c>
      <c r="CO29" s="27">
        <f t="shared" si="174"/>
        <v>687</v>
      </c>
      <c r="CP29" s="31">
        <f ca="1">IFERROR(__xludf.DUMMYFUNCTION("""COMPUTED_VALUE"""),106)</f>
        <v>106</v>
      </c>
      <c r="CQ29" s="32">
        <f ca="1">IFERROR(__xludf.DUMMYFUNCTION("""COMPUTED_VALUE"""),230)</f>
        <v>230</v>
      </c>
      <c r="CR29" s="32">
        <f ca="1">IFERROR(__xludf.DUMMYFUNCTION("""COMPUTED_VALUE"""),336)</f>
        <v>336</v>
      </c>
      <c r="CS29" s="33">
        <f ca="1">IFERROR(__xludf.DUMMYFUNCTION("""COMPUTED_VALUE"""),13)</f>
        <v>13</v>
      </c>
      <c r="CT29" s="33">
        <f ca="1">IFERROR(__xludf.DUMMYFUNCTION("""COMPUTED_VALUE"""),40)</f>
        <v>40</v>
      </c>
      <c r="CU29" s="33">
        <f ca="1">IFERROR(__xludf.DUMMYFUNCTION("""COMPUTED_VALUE"""),53)</f>
        <v>53</v>
      </c>
      <c r="CV29" s="32">
        <f ca="1">IFERROR(__xludf.DUMMYFUNCTION("""COMPUTED_VALUE"""),119)</f>
        <v>119</v>
      </c>
      <c r="CW29" s="32">
        <f ca="1">IFERROR(__xludf.DUMMYFUNCTION("""COMPUTED_VALUE"""),270)</f>
        <v>270</v>
      </c>
      <c r="CX29" s="34">
        <f ca="1">IFERROR(__xludf.DUMMYFUNCTION("""COMPUTED_VALUE"""),389)</f>
        <v>389</v>
      </c>
      <c r="CY29" s="28">
        <f>Agustus!DE29</f>
        <v>43</v>
      </c>
      <c r="CZ29" s="28">
        <f>Agustus!DF29</f>
        <v>108</v>
      </c>
      <c r="DA29" s="26">
        <f t="shared" si="175"/>
        <v>151</v>
      </c>
      <c r="DB29" s="25">
        <v>8</v>
      </c>
      <c r="DC29" s="25">
        <v>27</v>
      </c>
      <c r="DD29" s="26">
        <f t="shared" si="176"/>
        <v>35</v>
      </c>
      <c r="DE29" s="26">
        <f t="shared" ref="DE29:DF29" si="295">SUM(CY29+DB29)</f>
        <v>51</v>
      </c>
      <c r="DF29" s="26">
        <f t="shared" si="295"/>
        <v>135</v>
      </c>
      <c r="DG29" s="27">
        <f t="shared" si="178"/>
        <v>186</v>
      </c>
      <c r="DH29" s="30">
        <f>Agustus!DN29</f>
        <v>257</v>
      </c>
      <c r="DI29" s="26">
        <f>Agustus!DO29</f>
        <v>636</v>
      </c>
      <c r="DJ29" s="26">
        <f t="shared" si="179"/>
        <v>893</v>
      </c>
      <c r="DK29" s="25">
        <v>34</v>
      </c>
      <c r="DL29" s="25">
        <v>106</v>
      </c>
      <c r="DM29" s="26">
        <f t="shared" si="180"/>
        <v>140</v>
      </c>
      <c r="DN29" s="26">
        <f t="shared" ref="DN29:DO29" si="296">SUM(DH29+DK29)</f>
        <v>291</v>
      </c>
      <c r="DO29" s="26">
        <f t="shared" si="296"/>
        <v>742</v>
      </c>
      <c r="DP29" s="27">
        <f t="shared" si="182"/>
        <v>1033</v>
      </c>
      <c r="DQ29" s="28">
        <f>Agustus!DW29</f>
        <v>89</v>
      </c>
      <c r="DR29" s="26">
        <f>Agustus!DX29</f>
        <v>231</v>
      </c>
      <c r="DS29" s="26">
        <f t="shared" si="183"/>
        <v>320</v>
      </c>
      <c r="DT29" s="25">
        <v>6</v>
      </c>
      <c r="DU29" s="25">
        <v>36</v>
      </c>
      <c r="DV29" s="26">
        <f t="shared" si="184"/>
        <v>42</v>
      </c>
      <c r="DW29" s="26">
        <f t="shared" ref="DW29:DX29" si="297">SUM(DQ29+DT29)</f>
        <v>95</v>
      </c>
      <c r="DX29" s="26">
        <f t="shared" si="297"/>
        <v>267</v>
      </c>
      <c r="DY29" s="27">
        <f t="shared" si="186"/>
        <v>362</v>
      </c>
      <c r="DZ29" s="30">
        <f>Agustus!EF29</f>
        <v>132</v>
      </c>
      <c r="EA29" s="26">
        <f>Agustus!EG29</f>
        <v>279</v>
      </c>
      <c r="EB29" s="26">
        <f t="shared" si="187"/>
        <v>411</v>
      </c>
      <c r="EC29" s="25">
        <v>13</v>
      </c>
      <c r="ED29" s="25">
        <v>37</v>
      </c>
      <c r="EE29" s="26">
        <f t="shared" si="188"/>
        <v>50</v>
      </c>
      <c r="EF29" s="26">
        <f t="shared" ref="EF29:EG29" si="298">SUM(DZ29+EC29)</f>
        <v>145</v>
      </c>
      <c r="EG29" s="26">
        <f t="shared" si="298"/>
        <v>316</v>
      </c>
      <c r="EH29" s="27">
        <f t="shared" si="190"/>
        <v>461</v>
      </c>
      <c r="EI29" s="30">
        <f>Agustus!EO29</f>
        <v>103</v>
      </c>
      <c r="EJ29" s="26">
        <f>Agustus!EP29</f>
        <v>167</v>
      </c>
      <c r="EK29" s="26">
        <f t="shared" si="191"/>
        <v>270</v>
      </c>
      <c r="EL29" s="25">
        <v>19</v>
      </c>
      <c r="EM29" s="25">
        <v>46</v>
      </c>
      <c r="EN29" s="26">
        <f t="shared" si="192"/>
        <v>65</v>
      </c>
      <c r="EO29" s="26">
        <f t="shared" ref="EO29:EP29" si="299">SUM(EI29+EL29)</f>
        <v>122</v>
      </c>
      <c r="EP29" s="26">
        <f t="shared" si="299"/>
        <v>213</v>
      </c>
      <c r="EQ29" s="27">
        <f t="shared" si="194"/>
        <v>335</v>
      </c>
      <c r="ER29" s="28"/>
      <c r="ES29" s="26"/>
      <c r="ET29" s="26"/>
      <c r="EU29" s="26"/>
      <c r="EV29" s="26"/>
      <c r="EW29" s="26"/>
      <c r="EX29" s="26"/>
      <c r="EY29" s="26"/>
      <c r="EZ29" s="29"/>
    </row>
    <row r="30" spans="1:156" ht="14">
      <c r="A30" s="58"/>
      <c r="B30" s="59">
        <v>9</v>
      </c>
      <c r="C30" s="57" t="s">
        <v>51</v>
      </c>
      <c r="D30" s="24">
        <f>Agustus!J30</f>
        <v>0</v>
      </c>
      <c r="E30" s="25">
        <f>Agustus!K30</f>
        <v>0</v>
      </c>
      <c r="F30" s="26">
        <f t="shared" si="135"/>
        <v>0</v>
      </c>
      <c r="G30" s="25">
        <v>0</v>
      </c>
      <c r="H30" s="25">
        <v>0</v>
      </c>
      <c r="I30" s="26">
        <f t="shared" si="136"/>
        <v>0</v>
      </c>
      <c r="J30" s="26">
        <f t="shared" ref="J30:K30" si="300">SUM(D30+G30)</f>
        <v>0</v>
      </c>
      <c r="K30" s="26">
        <f t="shared" si="300"/>
        <v>0</v>
      </c>
      <c r="L30" s="27">
        <f t="shared" si="138"/>
        <v>0</v>
      </c>
      <c r="M30" s="28">
        <f>Agustus!S30</f>
        <v>0</v>
      </c>
      <c r="N30" s="28">
        <f>Agustus!T30</f>
        <v>0</v>
      </c>
      <c r="O30" s="26">
        <f t="shared" si="139"/>
        <v>0</v>
      </c>
      <c r="P30" s="25">
        <v>0</v>
      </c>
      <c r="Q30" s="25">
        <v>2</v>
      </c>
      <c r="R30" s="26">
        <f t="shared" si="140"/>
        <v>2</v>
      </c>
      <c r="S30" s="26">
        <f t="shared" ref="S30:T30" si="301">SUM(M30+P30)</f>
        <v>0</v>
      </c>
      <c r="T30" s="26">
        <f t="shared" si="301"/>
        <v>2</v>
      </c>
      <c r="U30" s="27">
        <f t="shared" si="142"/>
        <v>2</v>
      </c>
      <c r="V30" s="28">
        <f>Agustus!AB30</f>
        <v>0</v>
      </c>
      <c r="W30" s="28">
        <f>Agustus!AC30</f>
        <v>2</v>
      </c>
      <c r="X30" s="26">
        <f t="shared" si="143"/>
        <v>2</v>
      </c>
      <c r="Y30" s="68">
        <v>3</v>
      </c>
      <c r="Z30" s="59">
        <v>2</v>
      </c>
      <c r="AA30" s="26">
        <f t="shared" si="144"/>
        <v>5</v>
      </c>
      <c r="AB30" s="26">
        <f t="shared" ref="AB30:AC30" si="302">SUM(V30+Y30)</f>
        <v>3</v>
      </c>
      <c r="AC30" s="26">
        <f t="shared" si="302"/>
        <v>4</v>
      </c>
      <c r="AD30" s="27">
        <f t="shared" si="146"/>
        <v>7</v>
      </c>
      <c r="AE30" s="28">
        <f>Agustus!AK30</f>
        <v>19</v>
      </c>
      <c r="AF30" s="28">
        <f>Agustus!AL30</f>
        <v>45</v>
      </c>
      <c r="AG30" s="26">
        <f t="shared" si="147"/>
        <v>64</v>
      </c>
      <c r="AH30" s="25">
        <v>1</v>
      </c>
      <c r="AI30" s="25">
        <v>1</v>
      </c>
      <c r="AJ30" s="26">
        <f t="shared" si="148"/>
        <v>2</v>
      </c>
      <c r="AK30" s="26">
        <f t="shared" ref="AK30:AL30" si="303">SUM(AE30+AH30)</f>
        <v>20</v>
      </c>
      <c r="AL30" s="26">
        <f t="shared" si="303"/>
        <v>46</v>
      </c>
      <c r="AM30" s="27">
        <f t="shared" si="150"/>
        <v>66</v>
      </c>
      <c r="AN30" s="30">
        <f>Agustus!AT30</f>
        <v>12</v>
      </c>
      <c r="AO30" s="26">
        <f>Agustus!AU30</f>
        <v>18</v>
      </c>
      <c r="AP30" s="26">
        <f t="shared" si="151"/>
        <v>30</v>
      </c>
      <c r="AQ30" s="25">
        <v>0</v>
      </c>
      <c r="AR30" s="25">
        <v>1</v>
      </c>
      <c r="AS30" s="26">
        <f t="shared" si="152"/>
        <v>1</v>
      </c>
      <c r="AT30" s="26">
        <f t="shared" ref="AT30:AU30" si="304">SUM(AN30+AQ30)</f>
        <v>12</v>
      </c>
      <c r="AU30" s="26">
        <f t="shared" si="304"/>
        <v>19</v>
      </c>
      <c r="AV30" s="27">
        <f t="shared" si="154"/>
        <v>31</v>
      </c>
      <c r="AW30" s="28">
        <f>Agustus!BC30</f>
        <v>34</v>
      </c>
      <c r="AX30" s="28">
        <f>Agustus!BD30</f>
        <v>47</v>
      </c>
      <c r="AY30" s="26">
        <f t="shared" si="155"/>
        <v>81</v>
      </c>
      <c r="AZ30" s="25">
        <v>0</v>
      </c>
      <c r="BA30" s="25">
        <v>1</v>
      </c>
      <c r="BB30" s="26">
        <f t="shared" si="156"/>
        <v>1</v>
      </c>
      <c r="BC30" s="26">
        <f t="shared" ref="BC30:BD30" si="305">SUM(AW30+AZ30)</f>
        <v>34</v>
      </c>
      <c r="BD30" s="26">
        <f t="shared" si="305"/>
        <v>48</v>
      </c>
      <c r="BE30" s="27">
        <f t="shared" si="158"/>
        <v>82</v>
      </c>
      <c r="BF30" s="30">
        <f>Agustus!BL30</f>
        <v>0</v>
      </c>
      <c r="BG30" s="26">
        <f>Agustus!BM30</f>
        <v>0</v>
      </c>
      <c r="BH30" s="26">
        <f t="shared" si="159"/>
        <v>0</v>
      </c>
      <c r="BI30" s="25">
        <v>0</v>
      </c>
      <c r="BJ30" s="25">
        <v>0</v>
      </c>
      <c r="BK30" s="26">
        <f t="shared" si="160"/>
        <v>0</v>
      </c>
      <c r="BL30" s="26">
        <f t="shared" ref="BL30:BM30" si="306">SUM(BF30+BI30)</f>
        <v>0</v>
      </c>
      <c r="BM30" s="26">
        <f t="shared" si="306"/>
        <v>0</v>
      </c>
      <c r="BN30" s="27">
        <f t="shared" si="162"/>
        <v>0</v>
      </c>
      <c r="BO30" s="28">
        <f>Agustus!BU30</f>
        <v>0</v>
      </c>
      <c r="BP30" s="28">
        <f>Agustus!BV30</f>
        <v>3</v>
      </c>
      <c r="BQ30" s="26">
        <f t="shared" si="163"/>
        <v>3</v>
      </c>
      <c r="BR30" s="26"/>
      <c r="BS30" s="26"/>
      <c r="BT30" s="26">
        <f t="shared" si="164"/>
        <v>0</v>
      </c>
      <c r="BU30" s="26">
        <f t="shared" ref="BU30:BV30" si="307">SUM(BO30+BR30)</f>
        <v>0</v>
      </c>
      <c r="BV30" s="26">
        <f t="shared" si="307"/>
        <v>3</v>
      </c>
      <c r="BW30" s="27">
        <f t="shared" si="166"/>
        <v>3</v>
      </c>
      <c r="BX30" s="30">
        <f>Agustus!CD30</f>
        <v>10</v>
      </c>
      <c r="BY30" s="26">
        <f>Agustus!CE30</f>
        <v>11</v>
      </c>
      <c r="BZ30" s="26">
        <f t="shared" si="167"/>
        <v>21</v>
      </c>
      <c r="CA30" s="25">
        <v>2</v>
      </c>
      <c r="CB30" s="26"/>
      <c r="CC30" s="26">
        <f t="shared" si="168"/>
        <v>2</v>
      </c>
      <c r="CD30" s="26">
        <f t="shared" ref="CD30:CE30" si="308">SUM(BX30+CA30)</f>
        <v>12</v>
      </c>
      <c r="CE30" s="26">
        <f t="shared" si="308"/>
        <v>11</v>
      </c>
      <c r="CF30" s="27">
        <f t="shared" si="170"/>
        <v>23</v>
      </c>
      <c r="CG30" s="28">
        <f>Agustus!CM30</f>
        <v>6</v>
      </c>
      <c r="CH30" s="28">
        <f>Agustus!CN30</f>
        <v>10</v>
      </c>
      <c r="CI30" s="26">
        <f t="shared" si="171"/>
        <v>16</v>
      </c>
      <c r="CJ30" s="25">
        <v>1</v>
      </c>
      <c r="CK30" s="25">
        <v>1</v>
      </c>
      <c r="CL30" s="26">
        <f t="shared" si="172"/>
        <v>2</v>
      </c>
      <c r="CM30" s="26">
        <f t="shared" ref="CM30:CN30" si="309">SUM(CG30+CJ30)</f>
        <v>7</v>
      </c>
      <c r="CN30" s="26">
        <f t="shared" si="309"/>
        <v>11</v>
      </c>
      <c r="CO30" s="27">
        <f t="shared" si="174"/>
        <v>18</v>
      </c>
      <c r="CP30" s="31">
        <f ca="1">IFERROR(__xludf.DUMMYFUNCTION("""COMPUTED_VALUE"""),37)</f>
        <v>37</v>
      </c>
      <c r="CQ30" s="32">
        <f ca="1">IFERROR(__xludf.DUMMYFUNCTION("""COMPUTED_VALUE"""),34)</f>
        <v>34</v>
      </c>
      <c r="CR30" s="32">
        <f ca="1">IFERROR(__xludf.DUMMYFUNCTION("""COMPUTED_VALUE"""),71)</f>
        <v>71</v>
      </c>
      <c r="CS30" s="33">
        <f ca="1">IFERROR(__xludf.DUMMYFUNCTION("""COMPUTED_VALUE"""),4)</f>
        <v>4</v>
      </c>
      <c r="CT30" s="33">
        <f ca="1">IFERROR(__xludf.DUMMYFUNCTION("""COMPUTED_VALUE"""),8)</f>
        <v>8</v>
      </c>
      <c r="CU30" s="33">
        <f ca="1">IFERROR(__xludf.DUMMYFUNCTION("""COMPUTED_VALUE"""),12)</f>
        <v>12</v>
      </c>
      <c r="CV30" s="32">
        <f ca="1">IFERROR(__xludf.DUMMYFUNCTION("""COMPUTED_VALUE"""),41)</f>
        <v>41</v>
      </c>
      <c r="CW30" s="32">
        <f ca="1">IFERROR(__xludf.DUMMYFUNCTION("""COMPUTED_VALUE"""),42)</f>
        <v>42</v>
      </c>
      <c r="CX30" s="34">
        <f ca="1">IFERROR(__xludf.DUMMYFUNCTION("""COMPUTED_VALUE"""),83)</f>
        <v>83</v>
      </c>
      <c r="CY30" s="28">
        <f>Agustus!DE30</f>
        <v>11</v>
      </c>
      <c r="CZ30" s="28">
        <f>Agustus!DF30</f>
        <v>10</v>
      </c>
      <c r="DA30" s="26">
        <f t="shared" si="175"/>
        <v>21</v>
      </c>
      <c r="DB30" s="25">
        <v>0</v>
      </c>
      <c r="DC30" s="25">
        <v>0</v>
      </c>
      <c r="DD30" s="26">
        <f t="shared" si="176"/>
        <v>0</v>
      </c>
      <c r="DE30" s="26">
        <f t="shared" ref="DE30:DF30" si="310">SUM(CY30+DB30)</f>
        <v>11</v>
      </c>
      <c r="DF30" s="26">
        <f t="shared" si="310"/>
        <v>10</v>
      </c>
      <c r="DG30" s="27">
        <f t="shared" si="178"/>
        <v>21</v>
      </c>
      <c r="DH30" s="30">
        <f>Agustus!DN30</f>
        <v>24</v>
      </c>
      <c r="DI30" s="26">
        <f>Agustus!DO30</f>
        <v>41</v>
      </c>
      <c r="DJ30" s="26">
        <f t="shared" si="179"/>
        <v>65</v>
      </c>
      <c r="DK30" s="25">
        <v>2</v>
      </c>
      <c r="DL30" s="25">
        <v>5</v>
      </c>
      <c r="DM30" s="26">
        <f t="shared" si="180"/>
        <v>7</v>
      </c>
      <c r="DN30" s="26">
        <f t="shared" ref="DN30:DO30" si="311">SUM(DH30+DK30)</f>
        <v>26</v>
      </c>
      <c r="DO30" s="26">
        <f t="shared" si="311"/>
        <v>46</v>
      </c>
      <c r="DP30" s="27">
        <f t="shared" si="182"/>
        <v>72</v>
      </c>
      <c r="DQ30" s="28">
        <f>Agustus!DW30</f>
        <v>41</v>
      </c>
      <c r="DR30" s="26">
        <f>Agustus!DX30</f>
        <v>58</v>
      </c>
      <c r="DS30" s="26">
        <f t="shared" si="183"/>
        <v>99</v>
      </c>
      <c r="DT30" s="25">
        <v>2</v>
      </c>
      <c r="DU30" s="25">
        <v>7</v>
      </c>
      <c r="DV30" s="26">
        <f t="shared" si="184"/>
        <v>9</v>
      </c>
      <c r="DW30" s="26">
        <f t="shared" ref="DW30:DX30" si="312">SUM(DQ30+DT30)</f>
        <v>43</v>
      </c>
      <c r="DX30" s="26">
        <f t="shared" si="312"/>
        <v>65</v>
      </c>
      <c r="DY30" s="27">
        <f t="shared" si="186"/>
        <v>108</v>
      </c>
      <c r="DZ30" s="30">
        <f>Agustus!EF30</f>
        <v>8</v>
      </c>
      <c r="EA30" s="26">
        <f>Agustus!EG30</f>
        <v>13</v>
      </c>
      <c r="EB30" s="26">
        <f t="shared" si="187"/>
        <v>21</v>
      </c>
      <c r="EC30" s="25">
        <v>1</v>
      </c>
      <c r="ED30" s="26"/>
      <c r="EE30" s="26">
        <f t="shared" si="188"/>
        <v>1</v>
      </c>
      <c r="EF30" s="26">
        <f t="shared" ref="EF30:EG30" si="313">SUM(DZ30+EC30)</f>
        <v>9</v>
      </c>
      <c r="EG30" s="26">
        <f t="shared" si="313"/>
        <v>13</v>
      </c>
      <c r="EH30" s="27">
        <f t="shared" si="190"/>
        <v>22</v>
      </c>
      <c r="EI30" s="30">
        <f>Agustus!EO30</f>
        <v>39</v>
      </c>
      <c r="EJ30" s="26">
        <f>Agustus!EP30</f>
        <v>50</v>
      </c>
      <c r="EK30" s="26">
        <f t="shared" si="191"/>
        <v>89</v>
      </c>
      <c r="EL30" s="25">
        <v>7</v>
      </c>
      <c r="EM30" s="25">
        <v>5</v>
      </c>
      <c r="EN30" s="26">
        <f t="shared" si="192"/>
        <v>12</v>
      </c>
      <c r="EO30" s="26">
        <f t="shared" ref="EO30:EP30" si="314">SUM(EI30+EL30)</f>
        <v>46</v>
      </c>
      <c r="EP30" s="26">
        <f t="shared" si="314"/>
        <v>55</v>
      </c>
      <c r="EQ30" s="27">
        <f t="shared" si="194"/>
        <v>101</v>
      </c>
      <c r="ER30" s="28"/>
      <c r="ES30" s="26"/>
      <c r="ET30" s="26"/>
      <c r="EU30" s="26"/>
      <c r="EV30" s="26"/>
      <c r="EW30" s="26"/>
      <c r="EX30" s="26"/>
      <c r="EY30" s="26"/>
      <c r="EZ30" s="29"/>
    </row>
    <row r="31" spans="1:156" ht="14">
      <c r="A31" s="58"/>
      <c r="B31" s="59">
        <v>10</v>
      </c>
      <c r="C31" s="57" t="s">
        <v>52</v>
      </c>
      <c r="D31" s="24">
        <f>Agustus!J31</f>
        <v>0</v>
      </c>
      <c r="E31" s="25">
        <f>Agustus!K31</f>
        <v>0</v>
      </c>
      <c r="F31" s="26">
        <f t="shared" si="135"/>
        <v>0</v>
      </c>
      <c r="G31" s="25">
        <v>0</v>
      </c>
      <c r="H31" s="25">
        <v>0</v>
      </c>
      <c r="I31" s="26">
        <f t="shared" si="136"/>
        <v>0</v>
      </c>
      <c r="J31" s="26">
        <f t="shared" ref="J31:K31" si="315">SUM(D31+G31)</f>
        <v>0</v>
      </c>
      <c r="K31" s="26">
        <f t="shared" si="315"/>
        <v>0</v>
      </c>
      <c r="L31" s="27">
        <f t="shared" si="138"/>
        <v>0</v>
      </c>
      <c r="M31" s="28">
        <f>Agustus!S31</f>
        <v>0</v>
      </c>
      <c r="N31" s="28">
        <f>Agustus!T31</f>
        <v>0</v>
      </c>
      <c r="O31" s="26">
        <f t="shared" si="139"/>
        <v>0</v>
      </c>
      <c r="P31" s="25">
        <v>0</v>
      </c>
      <c r="Q31" s="25">
        <v>2</v>
      </c>
      <c r="R31" s="26">
        <f t="shared" si="140"/>
        <v>2</v>
      </c>
      <c r="S31" s="26">
        <f t="shared" ref="S31:T31" si="316">SUM(M31+P31)</f>
        <v>0</v>
      </c>
      <c r="T31" s="26">
        <f t="shared" si="316"/>
        <v>2</v>
      </c>
      <c r="U31" s="27">
        <f t="shared" si="142"/>
        <v>2</v>
      </c>
      <c r="V31" s="28">
        <f>Agustus!AB31</f>
        <v>0</v>
      </c>
      <c r="W31" s="28">
        <f>Agustus!AC31</f>
        <v>2</v>
      </c>
      <c r="X31" s="26">
        <f t="shared" si="143"/>
        <v>2</v>
      </c>
      <c r="Y31" s="68">
        <v>3</v>
      </c>
      <c r="Z31" s="59">
        <v>2</v>
      </c>
      <c r="AA31" s="26">
        <f t="shared" si="144"/>
        <v>5</v>
      </c>
      <c r="AB31" s="26">
        <f t="shared" ref="AB31:AC31" si="317">SUM(V31+Y31)</f>
        <v>3</v>
      </c>
      <c r="AC31" s="26">
        <f t="shared" si="317"/>
        <v>4</v>
      </c>
      <c r="AD31" s="27">
        <f t="shared" si="146"/>
        <v>7</v>
      </c>
      <c r="AE31" s="28">
        <f>Agustus!AK31</f>
        <v>19</v>
      </c>
      <c r="AF31" s="28">
        <f>Agustus!AL31</f>
        <v>45</v>
      </c>
      <c r="AG31" s="26">
        <f t="shared" si="147"/>
        <v>64</v>
      </c>
      <c r="AH31" s="25">
        <v>1</v>
      </c>
      <c r="AI31" s="25">
        <v>1</v>
      </c>
      <c r="AJ31" s="26">
        <f t="shared" si="148"/>
        <v>2</v>
      </c>
      <c r="AK31" s="26">
        <f t="shared" ref="AK31:AL31" si="318">SUM(AE31+AH31)</f>
        <v>20</v>
      </c>
      <c r="AL31" s="26">
        <f t="shared" si="318"/>
        <v>46</v>
      </c>
      <c r="AM31" s="27">
        <f t="shared" si="150"/>
        <v>66</v>
      </c>
      <c r="AN31" s="30">
        <f>Agustus!AT31</f>
        <v>12</v>
      </c>
      <c r="AO31" s="26">
        <f>Agustus!AU31</f>
        <v>18</v>
      </c>
      <c r="AP31" s="26">
        <f t="shared" si="151"/>
        <v>30</v>
      </c>
      <c r="AQ31" s="25">
        <v>0</v>
      </c>
      <c r="AR31" s="25">
        <v>1</v>
      </c>
      <c r="AS31" s="26">
        <f t="shared" si="152"/>
        <v>1</v>
      </c>
      <c r="AT31" s="26">
        <f t="shared" ref="AT31:AU31" si="319">SUM(AN31+AQ31)</f>
        <v>12</v>
      </c>
      <c r="AU31" s="26">
        <f t="shared" si="319"/>
        <v>19</v>
      </c>
      <c r="AV31" s="27">
        <f t="shared" si="154"/>
        <v>31</v>
      </c>
      <c r="AW31" s="28">
        <f>Agustus!BC31</f>
        <v>34</v>
      </c>
      <c r="AX31" s="28">
        <f>Agustus!BD31</f>
        <v>47</v>
      </c>
      <c r="AY31" s="26">
        <f t="shared" si="155"/>
        <v>81</v>
      </c>
      <c r="AZ31" s="25">
        <v>0</v>
      </c>
      <c r="BA31" s="25">
        <v>1</v>
      </c>
      <c r="BB31" s="26">
        <f t="shared" si="156"/>
        <v>1</v>
      </c>
      <c r="BC31" s="26">
        <f t="shared" ref="BC31:BD31" si="320">SUM(AW31+AZ31)</f>
        <v>34</v>
      </c>
      <c r="BD31" s="26">
        <f t="shared" si="320"/>
        <v>48</v>
      </c>
      <c r="BE31" s="27">
        <f t="shared" si="158"/>
        <v>82</v>
      </c>
      <c r="BF31" s="30">
        <f>Agustus!BL31</f>
        <v>0</v>
      </c>
      <c r="BG31" s="26">
        <f>Agustus!BM31</f>
        <v>0</v>
      </c>
      <c r="BH31" s="26">
        <f t="shared" si="159"/>
        <v>0</v>
      </c>
      <c r="BI31" s="25">
        <v>0</v>
      </c>
      <c r="BJ31" s="25">
        <v>0</v>
      </c>
      <c r="BK31" s="26">
        <f t="shared" si="160"/>
        <v>0</v>
      </c>
      <c r="BL31" s="26">
        <f t="shared" ref="BL31:BM31" si="321">SUM(BF31+BI31)</f>
        <v>0</v>
      </c>
      <c r="BM31" s="26">
        <f t="shared" si="321"/>
        <v>0</v>
      </c>
      <c r="BN31" s="27">
        <f t="shared" si="162"/>
        <v>0</v>
      </c>
      <c r="BO31" s="28">
        <f>Agustus!BU31</f>
        <v>0</v>
      </c>
      <c r="BP31" s="28">
        <f>Agustus!BV31</f>
        <v>3</v>
      </c>
      <c r="BQ31" s="26">
        <f t="shared" si="163"/>
        <v>3</v>
      </c>
      <c r="BR31" s="26"/>
      <c r="BS31" s="26"/>
      <c r="BT31" s="26">
        <f t="shared" si="164"/>
        <v>0</v>
      </c>
      <c r="BU31" s="26">
        <f t="shared" ref="BU31:BV31" si="322">SUM(BO31+BR31)</f>
        <v>0</v>
      </c>
      <c r="BV31" s="26">
        <f t="shared" si="322"/>
        <v>3</v>
      </c>
      <c r="BW31" s="27">
        <f t="shared" si="166"/>
        <v>3</v>
      </c>
      <c r="BX31" s="30">
        <f>Agustus!CD31</f>
        <v>10</v>
      </c>
      <c r="BY31" s="26">
        <f>Agustus!CE31</f>
        <v>11</v>
      </c>
      <c r="BZ31" s="26">
        <f t="shared" si="167"/>
        <v>21</v>
      </c>
      <c r="CA31" s="25">
        <v>2</v>
      </c>
      <c r="CB31" s="26"/>
      <c r="CC31" s="26">
        <f t="shared" si="168"/>
        <v>2</v>
      </c>
      <c r="CD31" s="26">
        <f t="shared" ref="CD31:CE31" si="323">SUM(BX31+CA31)</f>
        <v>12</v>
      </c>
      <c r="CE31" s="26">
        <f t="shared" si="323"/>
        <v>11</v>
      </c>
      <c r="CF31" s="27">
        <f t="shared" si="170"/>
        <v>23</v>
      </c>
      <c r="CG31" s="28">
        <f>Agustus!CM31</f>
        <v>6</v>
      </c>
      <c r="CH31" s="28">
        <f>Agustus!CN31</f>
        <v>10</v>
      </c>
      <c r="CI31" s="26">
        <f t="shared" si="171"/>
        <v>16</v>
      </c>
      <c r="CJ31" s="25">
        <v>1</v>
      </c>
      <c r="CK31" s="25">
        <v>1</v>
      </c>
      <c r="CL31" s="26">
        <f t="shared" si="172"/>
        <v>2</v>
      </c>
      <c r="CM31" s="26">
        <f t="shared" ref="CM31:CN31" si="324">SUM(CG31+CJ31)</f>
        <v>7</v>
      </c>
      <c r="CN31" s="26">
        <f t="shared" si="324"/>
        <v>11</v>
      </c>
      <c r="CO31" s="27">
        <f t="shared" si="174"/>
        <v>18</v>
      </c>
      <c r="CP31" s="31">
        <f ca="1">IFERROR(__xludf.DUMMYFUNCTION("""COMPUTED_VALUE"""),37)</f>
        <v>37</v>
      </c>
      <c r="CQ31" s="32">
        <f ca="1">IFERROR(__xludf.DUMMYFUNCTION("""COMPUTED_VALUE"""),34)</f>
        <v>34</v>
      </c>
      <c r="CR31" s="32">
        <f ca="1">IFERROR(__xludf.DUMMYFUNCTION("""COMPUTED_VALUE"""),71)</f>
        <v>71</v>
      </c>
      <c r="CS31" s="33">
        <f ca="1">IFERROR(__xludf.DUMMYFUNCTION("""COMPUTED_VALUE"""),4)</f>
        <v>4</v>
      </c>
      <c r="CT31" s="33">
        <f ca="1">IFERROR(__xludf.DUMMYFUNCTION("""COMPUTED_VALUE"""),8)</f>
        <v>8</v>
      </c>
      <c r="CU31" s="33">
        <f ca="1">IFERROR(__xludf.DUMMYFUNCTION("""COMPUTED_VALUE"""),12)</f>
        <v>12</v>
      </c>
      <c r="CV31" s="32">
        <f ca="1">IFERROR(__xludf.DUMMYFUNCTION("""COMPUTED_VALUE"""),41)</f>
        <v>41</v>
      </c>
      <c r="CW31" s="32">
        <f ca="1">IFERROR(__xludf.DUMMYFUNCTION("""COMPUTED_VALUE"""),42)</f>
        <v>42</v>
      </c>
      <c r="CX31" s="34">
        <f ca="1">IFERROR(__xludf.DUMMYFUNCTION("""COMPUTED_VALUE"""),83)</f>
        <v>83</v>
      </c>
      <c r="CY31" s="28">
        <f>Agustus!DE31</f>
        <v>11</v>
      </c>
      <c r="CZ31" s="28">
        <f>Agustus!DF31</f>
        <v>10</v>
      </c>
      <c r="DA31" s="26">
        <f t="shared" si="175"/>
        <v>21</v>
      </c>
      <c r="DB31" s="25">
        <v>0</v>
      </c>
      <c r="DC31" s="25">
        <v>0</v>
      </c>
      <c r="DD31" s="26">
        <f t="shared" si="176"/>
        <v>0</v>
      </c>
      <c r="DE31" s="26">
        <f t="shared" ref="DE31:DF31" si="325">SUM(CY31+DB31)</f>
        <v>11</v>
      </c>
      <c r="DF31" s="26">
        <f t="shared" si="325"/>
        <v>10</v>
      </c>
      <c r="DG31" s="27">
        <f t="shared" si="178"/>
        <v>21</v>
      </c>
      <c r="DH31" s="30">
        <f>Agustus!DN31</f>
        <v>24</v>
      </c>
      <c r="DI31" s="26">
        <f>Agustus!DO31</f>
        <v>41</v>
      </c>
      <c r="DJ31" s="26">
        <f t="shared" si="179"/>
        <v>65</v>
      </c>
      <c r="DK31" s="25">
        <v>2</v>
      </c>
      <c r="DL31" s="25">
        <v>5</v>
      </c>
      <c r="DM31" s="26">
        <f t="shared" si="180"/>
        <v>7</v>
      </c>
      <c r="DN31" s="26">
        <f t="shared" ref="DN31:DO31" si="326">SUM(DH31+DK31)</f>
        <v>26</v>
      </c>
      <c r="DO31" s="26">
        <f t="shared" si="326"/>
        <v>46</v>
      </c>
      <c r="DP31" s="27">
        <f t="shared" si="182"/>
        <v>72</v>
      </c>
      <c r="DQ31" s="28">
        <f>Agustus!DW31</f>
        <v>41</v>
      </c>
      <c r="DR31" s="26">
        <f>Agustus!DX31</f>
        <v>58</v>
      </c>
      <c r="DS31" s="26">
        <f t="shared" si="183"/>
        <v>99</v>
      </c>
      <c r="DT31" s="25">
        <v>2</v>
      </c>
      <c r="DU31" s="25">
        <v>7</v>
      </c>
      <c r="DV31" s="26">
        <f t="shared" si="184"/>
        <v>9</v>
      </c>
      <c r="DW31" s="26">
        <f t="shared" ref="DW31:DX31" si="327">SUM(DQ31+DT31)</f>
        <v>43</v>
      </c>
      <c r="DX31" s="26">
        <f t="shared" si="327"/>
        <v>65</v>
      </c>
      <c r="DY31" s="27">
        <f t="shared" si="186"/>
        <v>108</v>
      </c>
      <c r="DZ31" s="30">
        <f>Agustus!EF31</f>
        <v>8</v>
      </c>
      <c r="EA31" s="26">
        <f>Agustus!EG31</f>
        <v>13</v>
      </c>
      <c r="EB31" s="26">
        <f t="shared" si="187"/>
        <v>21</v>
      </c>
      <c r="EC31" s="25">
        <v>1</v>
      </c>
      <c r="ED31" s="26"/>
      <c r="EE31" s="26">
        <f t="shared" si="188"/>
        <v>1</v>
      </c>
      <c r="EF31" s="26">
        <f t="shared" ref="EF31:EG31" si="328">SUM(DZ31+EC31)</f>
        <v>9</v>
      </c>
      <c r="EG31" s="26">
        <f t="shared" si="328"/>
        <v>13</v>
      </c>
      <c r="EH31" s="27">
        <f t="shared" si="190"/>
        <v>22</v>
      </c>
      <c r="EI31" s="30">
        <f>Agustus!EO31</f>
        <v>39</v>
      </c>
      <c r="EJ31" s="26">
        <f>Agustus!EP31</f>
        <v>50</v>
      </c>
      <c r="EK31" s="26">
        <f t="shared" si="191"/>
        <v>89</v>
      </c>
      <c r="EL31" s="25">
        <v>7</v>
      </c>
      <c r="EM31" s="25">
        <v>5</v>
      </c>
      <c r="EN31" s="26">
        <f t="shared" si="192"/>
        <v>12</v>
      </c>
      <c r="EO31" s="26">
        <f t="shared" ref="EO31:EP31" si="329">SUM(EI31+EL31)</f>
        <v>46</v>
      </c>
      <c r="EP31" s="26">
        <f t="shared" si="329"/>
        <v>55</v>
      </c>
      <c r="EQ31" s="27">
        <f t="shared" si="194"/>
        <v>101</v>
      </c>
      <c r="ER31" s="28"/>
      <c r="ES31" s="26"/>
      <c r="ET31" s="26"/>
      <c r="EU31" s="26"/>
      <c r="EV31" s="26"/>
      <c r="EW31" s="26"/>
      <c r="EX31" s="26"/>
      <c r="EY31" s="26"/>
      <c r="EZ31" s="29"/>
    </row>
    <row r="32" spans="1:156" ht="14">
      <c r="A32" s="58"/>
      <c r="B32" s="59">
        <v>11</v>
      </c>
      <c r="C32" s="57" t="s">
        <v>53</v>
      </c>
      <c r="D32" s="24">
        <f>Agustus!J32</f>
        <v>0</v>
      </c>
      <c r="E32" s="25">
        <f>Agustus!K32</f>
        <v>0</v>
      </c>
      <c r="F32" s="26">
        <f t="shared" si="135"/>
        <v>0</v>
      </c>
      <c r="G32" s="26"/>
      <c r="H32" s="26"/>
      <c r="I32" s="26">
        <f t="shared" si="136"/>
        <v>0</v>
      </c>
      <c r="J32" s="26">
        <f t="shared" ref="J32:K32" si="330">SUM(D32+G32)</f>
        <v>0</v>
      </c>
      <c r="K32" s="26">
        <f t="shared" si="330"/>
        <v>0</v>
      </c>
      <c r="L32" s="27">
        <f t="shared" si="138"/>
        <v>0</v>
      </c>
      <c r="M32" s="28">
        <f>Agustus!S32</f>
        <v>0</v>
      </c>
      <c r="N32" s="28">
        <f>Agustus!T32</f>
        <v>0</v>
      </c>
      <c r="O32" s="26">
        <f t="shared" si="139"/>
        <v>0</v>
      </c>
      <c r="P32" s="26"/>
      <c r="Q32" s="26"/>
      <c r="R32" s="26">
        <f t="shared" si="140"/>
        <v>0</v>
      </c>
      <c r="S32" s="26">
        <f t="shared" ref="S32:T32" si="331">SUM(M32+P32)</f>
        <v>0</v>
      </c>
      <c r="T32" s="26">
        <f t="shared" si="331"/>
        <v>0</v>
      </c>
      <c r="U32" s="27">
        <f t="shared" si="142"/>
        <v>0</v>
      </c>
      <c r="V32" s="28">
        <f>Agustus!AB32</f>
        <v>0</v>
      </c>
      <c r="W32" s="28">
        <f>Agustus!AC32</f>
        <v>0</v>
      </c>
      <c r="X32" s="26">
        <f t="shared" si="143"/>
        <v>0</v>
      </c>
      <c r="Y32" s="26"/>
      <c r="Z32" s="26"/>
      <c r="AA32" s="26">
        <f t="shared" si="144"/>
        <v>0</v>
      </c>
      <c r="AB32" s="26">
        <f t="shared" ref="AB32:AC32" si="332">SUM(V32+Y32)</f>
        <v>0</v>
      </c>
      <c r="AC32" s="26">
        <f t="shared" si="332"/>
        <v>0</v>
      </c>
      <c r="AD32" s="27">
        <f t="shared" si="146"/>
        <v>0</v>
      </c>
      <c r="AE32" s="28">
        <f>Agustus!AK32</f>
        <v>0</v>
      </c>
      <c r="AF32" s="28">
        <f>Agustus!AL32</f>
        <v>0</v>
      </c>
      <c r="AG32" s="26">
        <f t="shared" si="147"/>
        <v>0</v>
      </c>
      <c r="AH32" s="26"/>
      <c r="AI32" s="26"/>
      <c r="AJ32" s="26">
        <f t="shared" si="148"/>
        <v>0</v>
      </c>
      <c r="AK32" s="26">
        <f t="shared" ref="AK32:AL32" si="333">SUM(AE32+AH32)</f>
        <v>0</v>
      </c>
      <c r="AL32" s="26">
        <f t="shared" si="333"/>
        <v>0</v>
      </c>
      <c r="AM32" s="27">
        <f t="shared" si="150"/>
        <v>0</v>
      </c>
      <c r="AN32" s="30">
        <f>Agustus!AT32</f>
        <v>0</v>
      </c>
      <c r="AO32" s="26">
        <f>Agustus!AU32</f>
        <v>0</v>
      </c>
      <c r="AP32" s="26">
        <f t="shared" si="151"/>
        <v>0</v>
      </c>
      <c r="AQ32" s="25">
        <v>0</v>
      </c>
      <c r="AR32" s="25">
        <v>0</v>
      </c>
      <c r="AS32" s="26">
        <f t="shared" si="152"/>
        <v>0</v>
      </c>
      <c r="AT32" s="26">
        <f t="shared" ref="AT32:AU32" si="334">SUM(AN32+AQ32)</f>
        <v>0</v>
      </c>
      <c r="AU32" s="26">
        <f t="shared" si="334"/>
        <v>0</v>
      </c>
      <c r="AV32" s="27">
        <f t="shared" si="154"/>
        <v>0</v>
      </c>
      <c r="AW32" s="28">
        <f>Agustus!BC32</f>
        <v>0</v>
      </c>
      <c r="AX32" s="28">
        <f>Agustus!BD32</f>
        <v>0</v>
      </c>
      <c r="AY32" s="26">
        <f t="shared" si="155"/>
        <v>0</v>
      </c>
      <c r="AZ32" s="25">
        <v>0</v>
      </c>
      <c r="BA32" s="25">
        <v>0</v>
      </c>
      <c r="BB32" s="26">
        <f t="shared" si="156"/>
        <v>0</v>
      </c>
      <c r="BC32" s="26">
        <f t="shared" ref="BC32:BD32" si="335">SUM(AW32+AZ32)</f>
        <v>0</v>
      </c>
      <c r="BD32" s="26">
        <f t="shared" si="335"/>
        <v>0</v>
      </c>
      <c r="BE32" s="27">
        <f t="shared" si="158"/>
        <v>0</v>
      </c>
      <c r="BF32" s="30">
        <f>Agustus!BL32</f>
        <v>0</v>
      </c>
      <c r="BG32" s="26">
        <f>Agustus!BM32</f>
        <v>0</v>
      </c>
      <c r="BH32" s="26">
        <f t="shared" si="159"/>
        <v>0</v>
      </c>
      <c r="BI32" s="25">
        <v>0</v>
      </c>
      <c r="BJ32" s="25">
        <v>0</v>
      </c>
      <c r="BK32" s="26">
        <f t="shared" si="160"/>
        <v>0</v>
      </c>
      <c r="BL32" s="26">
        <f t="shared" ref="BL32:BM32" si="336">SUM(BF32+BI32)</f>
        <v>0</v>
      </c>
      <c r="BM32" s="26">
        <f t="shared" si="336"/>
        <v>0</v>
      </c>
      <c r="BN32" s="27">
        <f t="shared" si="162"/>
        <v>0</v>
      </c>
      <c r="BO32" s="28">
        <f>Agustus!BU32</f>
        <v>0</v>
      </c>
      <c r="BP32" s="28">
        <f>Agustus!BV32</f>
        <v>0</v>
      </c>
      <c r="BQ32" s="26">
        <f t="shared" si="163"/>
        <v>0</v>
      </c>
      <c r="BR32" s="26"/>
      <c r="BS32" s="26"/>
      <c r="BT32" s="26">
        <f t="shared" si="164"/>
        <v>0</v>
      </c>
      <c r="BU32" s="26">
        <f t="shared" ref="BU32:BV32" si="337">SUM(BO32+BR32)</f>
        <v>0</v>
      </c>
      <c r="BV32" s="26">
        <f t="shared" si="337"/>
        <v>0</v>
      </c>
      <c r="BW32" s="27">
        <f t="shared" si="166"/>
        <v>0</v>
      </c>
      <c r="BX32" s="30">
        <f>Agustus!CD32</f>
        <v>0</v>
      </c>
      <c r="BY32" s="26">
        <f>Agustus!CE32</f>
        <v>0</v>
      </c>
      <c r="BZ32" s="26">
        <f t="shared" si="167"/>
        <v>0</v>
      </c>
      <c r="CA32" s="26"/>
      <c r="CB32" s="26"/>
      <c r="CC32" s="26">
        <f t="shared" si="168"/>
        <v>0</v>
      </c>
      <c r="CD32" s="26">
        <f t="shared" ref="CD32:CE32" si="338">SUM(BX32+CA32)</f>
        <v>0</v>
      </c>
      <c r="CE32" s="26">
        <f t="shared" si="338"/>
        <v>0</v>
      </c>
      <c r="CF32" s="27">
        <f t="shared" si="170"/>
        <v>0</v>
      </c>
      <c r="CG32" s="28">
        <f>Agustus!CM32</f>
        <v>0</v>
      </c>
      <c r="CH32" s="28">
        <f>Agustus!CN32</f>
        <v>0</v>
      </c>
      <c r="CI32" s="26">
        <f t="shared" si="171"/>
        <v>0</v>
      </c>
      <c r="CJ32" s="25">
        <v>0</v>
      </c>
      <c r="CK32" s="25">
        <v>0</v>
      </c>
      <c r="CL32" s="26">
        <f t="shared" si="172"/>
        <v>0</v>
      </c>
      <c r="CM32" s="26">
        <f t="shared" ref="CM32:CN32" si="339">SUM(CG32+CJ32)</f>
        <v>0</v>
      </c>
      <c r="CN32" s="26">
        <f t="shared" si="339"/>
        <v>0</v>
      </c>
      <c r="CO32" s="27">
        <f t="shared" si="174"/>
        <v>0</v>
      </c>
      <c r="CP32" s="31"/>
      <c r="CQ32" s="32"/>
      <c r="CR32" s="32"/>
      <c r="CS32" s="33"/>
      <c r="CT32" s="33"/>
      <c r="CU32" s="33"/>
      <c r="CV32" s="32"/>
      <c r="CW32" s="32"/>
      <c r="CX32" s="34"/>
      <c r="CY32" s="28">
        <f>Agustus!DE32</f>
        <v>0</v>
      </c>
      <c r="CZ32" s="28">
        <f>Agustus!DF32</f>
        <v>0</v>
      </c>
      <c r="DA32" s="26">
        <f t="shared" si="175"/>
        <v>0</v>
      </c>
      <c r="DB32" s="26"/>
      <c r="DC32" s="26"/>
      <c r="DD32" s="26">
        <f t="shared" si="176"/>
        <v>0</v>
      </c>
      <c r="DE32" s="26">
        <f t="shared" ref="DE32:DF32" si="340">SUM(CY32+DB32)</f>
        <v>0</v>
      </c>
      <c r="DF32" s="26">
        <f t="shared" si="340"/>
        <v>0</v>
      </c>
      <c r="DG32" s="27">
        <f t="shared" si="178"/>
        <v>0</v>
      </c>
      <c r="DH32" s="30">
        <f>Agustus!DN32</f>
        <v>0</v>
      </c>
      <c r="DI32" s="26">
        <f>Agustus!DO32</f>
        <v>0</v>
      </c>
      <c r="DJ32" s="26">
        <f t="shared" si="179"/>
        <v>0</v>
      </c>
      <c r="DK32" s="26"/>
      <c r="DL32" s="26"/>
      <c r="DM32" s="26">
        <f t="shared" si="180"/>
        <v>0</v>
      </c>
      <c r="DN32" s="26">
        <f t="shared" ref="DN32:DO32" si="341">SUM(DH32+DK32)</f>
        <v>0</v>
      </c>
      <c r="DO32" s="26">
        <f t="shared" si="341"/>
        <v>0</v>
      </c>
      <c r="DP32" s="27">
        <f t="shared" si="182"/>
        <v>0</v>
      </c>
      <c r="DQ32" s="28">
        <f>Agustus!DW32</f>
        <v>0</v>
      </c>
      <c r="DR32" s="26">
        <f>Agustus!DX32</f>
        <v>0</v>
      </c>
      <c r="DS32" s="26">
        <f t="shared" si="183"/>
        <v>0</v>
      </c>
      <c r="DT32" s="26"/>
      <c r="DU32" s="26"/>
      <c r="DV32" s="26">
        <f t="shared" si="184"/>
        <v>0</v>
      </c>
      <c r="DW32" s="26">
        <f t="shared" ref="DW32:DX32" si="342">SUM(DQ32+DT32)</f>
        <v>0</v>
      </c>
      <c r="DX32" s="26">
        <f t="shared" si="342"/>
        <v>0</v>
      </c>
      <c r="DY32" s="27">
        <f t="shared" si="186"/>
        <v>0</v>
      </c>
      <c r="DZ32" s="30">
        <f>Agustus!EF32</f>
        <v>0</v>
      </c>
      <c r="EA32" s="26">
        <f>Agustus!EG32</f>
        <v>0</v>
      </c>
      <c r="EB32" s="26">
        <f t="shared" si="187"/>
        <v>0</v>
      </c>
      <c r="EC32" s="26"/>
      <c r="ED32" s="26"/>
      <c r="EE32" s="26">
        <f t="shared" si="188"/>
        <v>0</v>
      </c>
      <c r="EF32" s="26">
        <f t="shared" ref="EF32:EG32" si="343">SUM(DZ32+EC32)</f>
        <v>0</v>
      </c>
      <c r="EG32" s="26">
        <f t="shared" si="343"/>
        <v>0</v>
      </c>
      <c r="EH32" s="27">
        <f t="shared" si="190"/>
        <v>0</v>
      </c>
      <c r="EI32" s="30">
        <f>Agustus!EO32</f>
        <v>0</v>
      </c>
      <c r="EJ32" s="26">
        <f>Agustus!EP32</f>
        <v>0</v>
      </c>
      <c r="EK32" s="26">
        <f t="shared" si="191"/>
        <v>0</v>
      </c>
      <c r="EL32" s="26"/>
      <c r="EM32" s="26"/>
      <c r="EN32" s="26">
        <f t="shared" si="192"/>
        <v>0</v>
      </c>
      <c r="EO32" s="26">
        <f t="shared" ref="EO32:EP32" si="344">SUM(EI32+EL32)</f>
        <v>0</v>
      </c>
      <c r="EP32" s="26">
        <f t="shared" si="344"/>
        <v>0</v>
      </c>
      <c r="EQ32" s="27">
        <f t="shared" si="194"/>
        <v>0</v>
      </c>
      <c r="ER32" s="49"/>
      <c r="ES32" s="62"/>
      <c r="ET32" s="62"/>
      <c r="EU32" s="62"/>
      <c r="EV32" s="62"/>
      <c r="EW32" s="62"/>
      <c r="EX32" s="62"/>
      <c r="EY32" s="62"/>
      <c r="EZ32" s="63"/>
    </row>
    <row r="33" spans="1:156" ht="12.5">
      <c r="A33" s="277"/>
      <c r="B33" s="278"/>
      <c r="C33" s="247"/>
      <c r="D33" s="135">
        <f>Agustus!J33</f>
        <v>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136"/>
    </row>
    <row r="34" spans="1:156" ht="14">
      <c r="A34" s="276" t="s">
        <v>54</v>
      </c>
      <c r="B34" s="256"/>
      <c r="C34" s="52" t="s">
        <v>55</v>
      </c>
      <c r="D34" s="24">
        <f>Agustus!J34</f>
        <v>0</v>
      </c>
      <c r="E34" s="25">
        <f>Agustus!K34</f>
        <v>0</v>
      </c>
      <c r="F34" s="41"/>
      <c r="G34" s="41"/>
      <c r="H34" s="41"/>
      <c r="I34" s="41"/>
      <c r="J34" s="41"/>
      <c r="K34" s="41"/>
      <c r="L34" s="41"/>
      <c r="M34" s="28">
        <f>Agustus!S34</f>
        <v>0</v>
      </c>
      <c r="N34" s="28">
        <f>Agustus!T34</f>
        <v>0</v>
      </c>
      <c r="O34" s="41"/>
      <c r="P34" s="41"/>
      <c r="Q34" s="41"/>
      <c r="R34" s="41"/>
      <c r="S34" s="41"/>
      <c r="T34" s="41"/>
      <c r="U34" s="41"/>
      <c r="V34" s="28">
        <f>Agustus!AB34</f>
        <v>0</v>
      </c>
      <c r="W34" s="28">
        <f>Agustus!AC34</f>
        <v>0</v>
      </c>
      <c r="X34" s="41"/>
      <c r="Y34" s="41"/>
      <c r="Z34" s="41"/>
      <c r="AA34" s="41"/>
      <c r="AB34" s="41"/>
      <c r="AC34" s="41"/>
      <c r="AD34" s="41"/>
      <c r="AE34" s="28">
        <f>Agustus!AK34</f>
        <v>0</v>
      </c>
      <c r="AF34" s="28">
        <f>Agustus!AL34</f>
        <v>0</v>
      </c>
      <c r="AG34" s="41"/>
      <c r="AH34" s="41"/>
      <c r="AI34" s="41"/>
      <c r="AJ34" s="41"/>
      <c r="AK34" s="41"/>
      <c r="AL34" s="41"/>
      <c r="AM34" s="41"/>
      <c r="AN34" s="30">
        <f>Agustus!AT34</f>
        <v>0</v>
      </c>
      <c r="AO34" s="26">
        <f>Agustus!AU34</f>
        <v>0</v>
      </c>
      <c r="AP34" s="41"/>
      <c r="AQ34" s="41"/>
      <c r="AR34" s="41"/>
      <c r="AS34" s="41"/>
      <c r="AT34" s="41"/>
      <c r="AU34" s="41"/>
      <c r="AV34" s="41"/>
      <c r="AW34" s="28">
        <f>Agustus!BC34</f>
        <v>0</v>
      </c>
      <c r="AX34" s="28">
        <f>Agustus!BD34</f>
        <v>0</v>
      </c>
      <c r="AY34" s="41"/>
      <c r="AZ34" s="41"/>
      <c r="BA34" s="41"/>
      <c r="BB34" s="41"/>
      <c r="BC34" s="41"/>
      <c r="BD34" s="41"/>
      <c r="BE34" s="41"/>
      <c r="BF34" s="30">
        <f>Agustus!BL34</f>
        <v>0</v>
      </c>
      <c r="BG34" s="26">
        <f>Agustus!BM34</f>
        <v>0</v>
      </c>
      <c r="BH34" s="41"/>
      <c r="BI34" s="41"/>
      <c r="BJ34" s="41"/>
      <c r="BK34" s="41"/>
      <c r="BL34" s="41"/>
      <c r="BM34" s="41"/>
      <c r="BN34" s="41"/>
      <c r="BO34" s="28">
        <f>Agustus!BU34</f>
        <v>0</v>
      </c>
      <c r="BP34" s="28">
        <f>Agustus!BV34</f>
        <v>0</v>
      </c>
      <c r="BQ34" s="41"/>
      <c r="BR34" s="41"/>
      <c r="BS34" s="41"/>
      <c r="BT34" s="41"/>
      <c r="BU34" s="41"/>
      <c r="BV34" s="41"/>
      <c r="BW34" s="41"/>
      <c r="BX34" s="30">
        <f>Agustus!CD34</f>
        <v>0</v>
      </c>
      <c r="BY34" s="26">
        <f>Agustus!CE34</f>
        <v>0</v>
      </c>
      <c r="BZ34" s="41"/>
      <c r="CA34" s="41"/>
      <c r="CB34" s="41"/>
      <c r="CC34" s="41"/>
      <c r="CD34" s="41"/>
      <c r="CE34" s="41"/>
      <c r="CF34" s="41"/>
      <c r="CG34" s="28">
        <f>Agustus!CM34</f>
        <v>0</v>
      </c>
      <c r="CH34" s="28">
        <f>Agustus!CN34</f>
        <v>0</v>
      </c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28">
        <f>Agustus!DE34</f>
        <v>0</v>
      </c>
      <c r="CZ34" s="28">
        <f>Agustus!DF34</f>
        <v>0</v>
      </c>
      <c r="DA34" s="41"/>
      <c r="DB34" s="41"/>
      <c r="DC34" s="41"/>
      <c r="DD34" s="41"/>
      <c r="DE34" s="41"/>
      <c r="DF34" s="41"/>
      <c r="DG34" s="41"/>
      <c r="DH34" s="30">
        <f>Agustus!DN34</f>
        <v>0</v>
      </c>
      <c r="DI34" s="26">
        <f>Agustus!DO34</f>
        <v>0</v>
      </c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30">
        <f>Agustus!EF34</f>
        <v>0</v>
      </c>
      <c r="EA34" s="26">
        <f>Agustus!EG34</f>
        <v>0</v>
      </c>
      <c r="EB34" s="41"/>
      <c r="EC34" s="41"/>
      <c r="ED34" s="41"/>
      <c r="EE34" s="41"/>
      <c r="EF34" s="41"/>
      <c r="EG34" s="41"/>
      <c r="EH34" s="41"/>
      <c r="EI34" s="30">
        <f>Agustus!EO34</f>
        <v>0</v>
      </c>
      <c r="EJ34" s="26">
        <f>Agustus!EP34</f>
        <v>0</v>
      </c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28"/>
    </row>
    <row r="35" spans="1:156" ht="14">
      <c r="A35" s="58"/>
      <c r="B35" s="59">
        <v>1</v>
      </c>
      <c r="C35" s="57" t="s">
        <v>56</v>
      </c>
      <c r="D35" s="24">
        <f>Agustus!J35</f>
        <v>56</v>
      </c>
      <c r="E35" s="25">
        <f>Agustus!K35</f>
        <v>61</v>
      </c>
      <c r="F35" s="26">
        <f t="shared" ref="F35:F41" si="345">SUM(D35:E35)</f>
        <v>117</v>
      </c>
      <c r="G35" s="25">
        <v>20</v>
      </c>
      <c r="H35" s="25">
        <v>20</v>
      </c>
      <c r="I35" s="26">
        <f t="shared" ref="I35:I41" si="346">SUM(G35:H35)</f>
        <v>40</v>
      </c>
      <c r="J35" s="26">
        <f t="shared" ref="J35:K35" si="347">SUM(D35+G35)</f>
        <v>76</v>
      </c>
      <c r="K35" s="26">
        <f t="shared" si="347"/>
        <v>81</v>
      </c>
      <c r="L35" s="27">
        <f t="shared" ref="L35:L41" si="348">SUM(J35:K35)</f>
        <v>157</v>
      </c>
      <c r="M35" s="28">
        <f>Agustus!S35</f>
        <v>15</v>
      </c>
      <c r="N35" s="28">
        <f>Agustus!T35</f>
        <v>20</v>
      </c>
      <c r="O35" s="26">
        <f t="shared" ref="O35:O41" si="349">SUM(M35:N35)</f>
        <v>35</v>
      </c>
      <c r="P35" s="25">
        <v>12</v>
      </c>
      <c r="Q35" s="25">
        <v>6</v>
      </c>
      <c r="R35" s="26">
        <f t="shared" ref="R35:R41" si="350">SUM(P35:Q35)</f>
        <v>18</v>
      </c>
      <c r="S35" s="26">
        <f t="shared" ref="S35:T35" si="351">SUM(M35+P35)</f>
        <v>27</v>
      </c>
      <c r="T35" s="26">
        <f t="shared" si="351"/>
        <v>26</v>
      </c>
      <c r="U35" s="27">
        <f t="shared" ref="U35:U41" si="352">SUM(S35:T35)</f>
        <v>53</v>
      </c>
      <c r="V35" s="28">
        <f>Agustus!AB35</f>
        <v>45</v>
      </c>
      <c r="W35" s="28">
        <f>Agustus!AC35</f>
        <v>71</v>
      </c>
      <c r="X35" s="26">
        <f t="shared" ref="X35:X41" si="353">SUM(V35:W35)</f>
        <v>116</v>
      </c>
      <c r="Y35" s="48">
        <v>18</v>
      </c>
      <c r="Z35" s="46">
        <v>23</v>
      </c>
      <c r="AA35" s="26">
        <f t="shared" ref="AA35:AA41" si="354">SUM(Y35:Z35)</f>
        <v>41</v>
      </c>
      <c r="AB35" s="26">
        <f t="shared" ref="AB35:AC35" si="355">SUM(V35+Y35)</f>
        <v>63</v>
      </c>
      <c r="AC35" s="26">
        <f t="shared" si="355"/>
        <v>94</v>
      </c>
      <c r="AD35" s="27">
        <f t="shared" ref="AD35:AD41" si="356">SUM(AB35:AC35)</f>
        <v>157</v>
      </c>
      <c r="AE35" s="28">
        <f>Agustus!AK35</f>
        <v>67</v>
      </c>
      <c r="AF35" s="28">
        <f>Agustus!AL35</f>
        <v>93</v>
      </c>
      <c r="AG35" s="26">
        <f t="shared" ref="AG35:AG41" si="357">SUM(AE35:AF35)</f>
        <v>160</v>
      </c>
      <c r="AH35" s="25">
        <v>30</v>
      </c>
      <c r="AI35" s="25">
        <v>33</v>
      </c>
      <c r="AJ35" s="26">
        <f t="shared" ref="AJ35:AJ42" si="358">SUM(AH35:AI35)</f>
        <v>63</v>
      </c>
      <c r="AK35" s="26">
        <f t="shared" ref="AK35:AL35" si="359">SUM(AE35+AH35)</f>
        <v>97</v>
      </c>
      <c r="AL35" s="26">
        <f t="shared" si="359"/>
        <v>126</v>
      </c>
      <c r="AM35" s="27">
        <f t="shared" ref="AM35:AM41" si="360">SUM(AK35:AL35)</f>
        <v>223</v>
      </c>
      <c r="AN35" s="30">
        <f>Agustus!AT35</f>
        <v>80</v>
      </c>
      <c r="AO35" s="26">
        <f>Agustus!AU35</f>
        <v>97</v>
      </c>
      <c r="AP35" s="26">
        <f t="shared" ref="AP35:AP41" si="361">SUM(AN35:AO35)</f>
        <v>177</v>
      </c>
      <c r="AQ35" s="25">
        <v>22</v>
      </c>
      <c r="AR35" s="25">
        <v>27</v>
      </c>
      <c r="AS35" s="26">
        <f t="shared" ref="AS35:AS41" si="362">SUM(AQ35:AR35)</f>
        <v>49</v>
      </c>
      <c r="AT35" s="26">
        <f t="shared" ref="AT35:AU35" si="363">SUM(AN35+AQ35)</f>
        <v>102</v>
      </c>
      <c r="AU35" s="26">
        <f t="shared" si="363"/>
        <v>124</v>
      </c>
      <c r="AV35" s="27">
        <f t="shared" ref="AV35:AV41" si="364">SUM(AT35:AU35)</f>
        <v>226</v>
      </c>
      <c r="AW35" s="28">
        <f>Agustus!BC35</f>
        <v>160</v>
      </c>
      <c r="AX35" s="28">
        <f>Agustus!BD35</f>
        <v>202</v>
      </c>
      <c r="AY35" s="26">
        <f t="shared" ref="AY35:AY41" si="365">SUM(AW35:AX35)</f>
        <v>362</v>
      </c>
      <c r="AZ35" s="25">
        <v>56</v>
      </c>
      <c r="BA35" s="25">
        <v>76</v>
      </c>
      <c r="BB35" s="26">
        <f t="shared" ref="BB35:BB41" si="366">SUM(AZ35:BA35)</f>
        <v>132</v>
      </c>
      <c r="BC35" s="26">
        <f t="shared" ref="BC35:BD35" si="367">SUM(AW35+AZ35)</f>
        <v>216</v>
      </c>
      <c r="BD35" s="26">
        <f t="shared" si="367"/>
        <v>278</v>
      </c>
      <c r="BE35" s="27">
        <f t="shared" ref="BE35:BE41" si="368">SUM(BC35:BD35)</f>
        <v>494</v>
      </c>
      <c r="BF35" s="30">
        <f>Agustus!BL35</f>
        <v>40</v>
      </c>
      <c r="BG35" s="26">
        <f>Agustus!BM35</f>
        <v>71</v>
      </c>
      <c r="BH35" s="26">
        <f t="shared" ref="BH35:BH41" si="369">SUM(BF35:BG35)</f>
        <v>111</v>
      </c>
      <c r="BI35" s="25">
        <v>14</v>
      </c>
      <c r="BJ35" s="25">
        <v>26</v>
      </c>
      <c r="BK35" s="26">
        <f t="shared" ref="BK35:BK41" si="370">SUM(BI35:BJ35)</f>
        <v>40</v>
      </c>
      <c r="BL35" s="26">
        <f t="shared" ref="BL35:BM35" si="371">SUM(BF35+BI35)</f>
        <v>54</v>
      </c>
      <c r="BM35" s="26">
        <f t="shared" si="371"/>
        <v>97</v>
      </c>
      <c r="BN35" s="27">
        <f t="shared" ref="BN35:BN41" si="372">SUM(BL35:BM35)</f>
        <v>151</v>
      </c>
      <c r="BO35" s="28">
        <f>Agustus!BU35</f>
        <v>33</v>
      </c>
      <c r="BP35" s="28">
        <f>Agustus!BV35</f>
        <v>65</v>
      </c>
      <c r="BQ35" s="26">
        <f t="shared" ref="BQ35:BQ41" si="373">SUM(BO35:BP35)</f>
        <v>98</v>
      </c>
      <c r="BR35" s="26"/>
      <c r="BS35" s="26"/>
      <c r="BT35" s="26">
        <f t="shared" ref="BT35:BT41" si="374">SUM(BR35:BS35)</f>
        <v>0</v>
      </c>
      <c r="BU35" s="26">
        <f t="shared" ref="BU35:BV35" si="375">SUM(BO35+BR35)</f>
        <v>33</v>
      </c>
      <c r="BV35" s="26">
        <f t="shared" si="375"/>
        <v>65</v>
      </c>
      <c r="BW35" s="27">
        <f t="shared" ref="BW35:BW41" si="376">SUM(BU35:BV35)</f>
        <v>98</v>
      </c>
      <c r="BX35" s="30">
        <f>Agustus!CD35</f>
        <v>19</v>
      </c>
      <c r="BY35" s="26">
        <f>Agustus!CE35</f>
        <v>21</v>
      </c>
      <c r="BZ35" s="26">
        <f t="shared" ref="BZ35:BZ41" si="377">SUM(BX35:BY35)</f>
        <v>40</v>
      </c>
      <c r="CA35" s="25">
        <v>3</v>
      </c>
      <c r="CB35" s="25">
        <v>4</v>
      </c>
      <c r="CC35" s="26">
        <f t="shared" ref="CC35:CC41" si="378">SUM(CA35:CB35)</f>
        <v>7</v>
      </c>
      <c r="CD35" s="26">
        <f t="shared" ref="CD35:CE35" si="379">SUM(BX35+CA35)</f>
        <v>22</v>
      </c>
      <c r="CE35" s="26">
        <f t="shared" si="379"/>
        <v>25</v>
      </c>
      <c r="CF35" s="27">
        <f t="shared" ref="CF35:CF41" si="380">SUM(CD35:CE35)</f>
        <v>47</v>
      </c>
      <c r="CG35" s="28">
        <f>Agustus!CM35</f>
        <v>41</v>
      </c>
      <c r="CH35" s="28">
        <f>Agustus!CN35</f>
        <v>67</v>
      </c>
      <c r="CI35" s="26">
        <f t="shared" ref="CI35:CI41" si="381">SUM(CG35:CH35)</f>
        <v>108</v>
      </c>
      <c r="CJ35" s="25">
        <v>2</v>
      </c>
      <c r="CK35" s="25">
        <v>13</v>
      </c>
      <c r="CL35" s="26">
        <f t="shared" ref="CL35:CL41" si="382">SUM(CJ35:CK35)</f>
        <v>15</v>
      </c>
      <c r="CM35" s="26">
        <f t="shared" ref="CM35:CN35" si="383">SUM(CG35+CJ35)</f>
        <v>43</v>
      </c>
      <c r="CN35" s="26">
        <f t="shared" si="383"/>
        <v>80</v>
      </c>
      <c r="CO35" s="27">
        <f t="shared" ref="CO35:CO41" si="384">SUM(CM35:CN35)</f>
        <v>123</v>
      </c>
      <c r="CP35" s="31">
        <f ca="1">IFERROR(__xludf.DUMMYFUNCTION("""COMPUTED_VALUE"""),86)</f>
        <v>86</v>
      </c>
      <c r="CQ35" s="32">
        <f ca="1">IFERROR(__xludf.DUMMYFUNCTION("""COMPUTED_VALUE"""),115)</f>
        <v>115</v>
      </c>
      <c r="CR35" s="32">
        <f ca="1">IFERROR(__xludf.DUMMYFUNCTION("""COMPUTED_VALUE"""),201)</f>
        <v>201</v>
      </c>
      <c r="CS35" s="33">
        <f ca="1">IFERROR(__xludf.DUMMYFUNCTION("""COMPUTED_VALUE"""),35)</f>
        <v>35</v>
      </c>
      <c r="CT35" s="33">
        <f ca="1">IFERROR(__xludf.DUMMYFUNCTION("""COMPUTED_VALUE"""),34)</f>
        <v>34</v>
      </c>
      <c r="CU35" s="33">
        <f ca="1">IFERROR(__xludf.DUMMYFUNCTION("""COMPUTED_VALUE"""),69)</f>
        <v>69</v>
      </c>
      <c r="CV35" s="32">
        <f ca="1">IFERROR(__xludf.DUMMYFUNCTION("""COMPUTED_VALUE"""),121)</f>
        <v>121</v>
      </c>
      <c r="CW35" s="32">
        <f ca="1">IFERROR(__xludf.DUMMYFUNCTION("""COMPUTED_VALUE"""),149)</f>
        <v>149</v>
      </c>
      <c r="CX35" s="34">
        <f ca="1">IFERROR(__xludf.DUMMYFUNCTION("""COMPUTED_VALUE"""),270)</f>
        <v>270</v>
      </c>
      <c r="CY35" s="28">
        <f>Agustus!DE35</f>
        <v>96</v>
      </c>
      <c r="CZ35" s="28">
        <f>Agustus!DF35</f>
        <v>131</v>
      </c>
      <c r="DA35" s="26">
        <f t="shared" ref="DA35:DA41" si="385">SUM(CY35:CZ35)</f>
        <v>227</v>
      </c>
      <c r="DB35" s="25">
        <v>21</v>
      </c>
      <c r="DC35" s="25">
        <v>31</v>
      </c>
      <c r="DD35" s="26">
        <f t="shared" ref="DD35:DD41" si="386">SUM(DB35:DC35)</f>
        <v>52</v>
      </c>
      <c r="DE35" s="26">
        <f t="shared" ref="DE35:DF35" si="387">SUM(CY35+DB35)</f>
        <v>117</v>
      </c>
      <c r="DF35" s="26">
        <f t="shared" si="387"/>
        <v>162</v>
      </c>
      <c r="DG35" s="27">
        <f t="shared" ref="DG35:DG41" si="388">SUM(DE35:DF35)</f>
        <v>279</v>
      </c>
      <c r="DH35" s="30">
        <f>Agustus!DN35</f>
        <v>126</v>
      </c>
      <c r="DI35" s="26">
        <f>Agustus!DO35</f>
        <v>104</v>
      </c>
      <c r="DJ35" s="26">
        <f t="shared" ref="DJ35:DJ41" si="389">SUM(DH35:DI35)</f>
        <v>230</v>
      </c>
      <c r="DK35" s="25">
        <v>15</v>
      </c>
      <c r="DL35" s="25">
        <v>29</v>
      </c>
      <c r="DM35" s="26">
        <f t="shared" ref="DM35:DM41" si="390">SUM(DK35:DL35)</f>
        <v>44</v>
      </c>
      <c r="DN35" s="26">
        <f t="shared" ref="DN35:DO35" si="391">SUM(DH35+DK35)</f>
        <v>141</v>
      </c>
      <c r="DO35" s="26">
        <f t="shared" si="391"/>
        <v>133</v>
      </c>
      <c r="DP35" s="27">
        <f t="shared" ref="DP35:DP41" si="392">SUM(DN35:DO35)</f>
        <v>274</v>
      </c>
      <c r="DQ35" s="28">
        <f>Agustus!DW35</f>
        <v>71</v>
      </c>
      <c r="DR35" s="26">
        <f>Agustus!DX35</f>
        <v>84</v>
      </c>
      <c r="DS35" s="26">
        <f t="shared" ref="DS35:DS41" si="393">SUM(DQ35:DR35)</f>
        <v>155</v>
      </c>
      <c r="DT35" s="25">
        <v>20</v>
      </c>
      <c r="DU35" s="25">
        <v>27</v>
      </c>
      <c r="DV35" s="26">
        <f t="shared" ref="DV35:DV41" si="394">SUM(DT35:DU35)</f>
        <v>47</v>
      </c>
      <c r="DW35" s="26">
        <f t="shared" ref="DW35:DX35" si="395">SUM(DQ35+DT35)</f>
        <v>91</v>
      </c>
      <c r="DX35" s="26">
        <f t="shared" si="395"/>
        <v>111</v>
      </c>
      <c r="DY35" s="27">
        <f t="shared" ref="DY35:DY41" si="396">SUM(DW35:DX35)</f>
        <v>202</v>
      </c>
      <c r="DZ35" s="30">
        <f>Agustus!EF35</f>
        <v>147</v>
      </c>
      <c r="EA35" s="26">
        <f>Agustus!EG35</f>
        <v>171</v>
      </c>
      <c r="EB35" s="26">
        <f t="shared" ref="EB35:EB41" si="397">SUM(DZ35:EA35)</f>
        <v>318</v>
      </c>
      <c r="EC35" s="25">
        <v>33</v>
      </c>
      <c r="ED35" s="25">
        <v>37</v>
      </c>
      <c r="EE35" s="26">
        <f t="shared" ref="EE35:EE41" si="398">SUM(EC35:ED35)</f>
        <v>70</v>
      </c>
      <c r="EF35" s="26">
        <f t="shared" ref="EF35:EG35" si="399">SUM(DZ35+EC35)</f>
        <v>180</v>
      </c>
      <c r="EG35" s="26">
        <f t="shared" si="399"/>
        <v>208</v>
      </c>
      <c r="EH35" s="27">
        <f t="shared" ref="EH35:EH41" si="400">SUM(EF35:EG35)</f>
        <v>388</v>
      </c>
      <c r="EI35" s="30">
        <f>Agustus!EO35</f>
        <v>40</v>
      </c>
      <c r="EJ35" s="26">
        <f>Agustus!EP35</f>
        <v>23</v>
      </c>
      <c r="EK35" s="26">
        <f t="shared" ref="EK35:EK41" si="401">SUM(EI35:EJ35)</f>
        <v>63</v>
      </c>
      <c r="EL35" s="25">
        <v>13</v>
      </c>
      <c r="EM35" s="25">
        <v>21</v>
      </c>
      <c r="EN35" s="26">
        <f t="shared" ref="EN35:EN41" si="402">SUM(EL35:EM35)</f>
        <v>34</v>
      </c>
      <c r="EO35" s="26">
        <f t="shared" ref="EO35:EP35" si="403">SUM(EI35+EL35)</f>
        <v>53</v>
      </c>
      <c r="EP35" s="26">
        <f t="shared" si="403"/>
        <v>44</v>
      </c>
      <c r="EQ35" s="27">
        <f t="shared" ref="EQ35:EQ41" si="404">SUM(EO35:EP35)</f>
        <v>97</v>
      </c>
      <c r="ER35" s="28"/>
      <c r="ES35" s="26"/>
      <c r="ET35" s="26"/>
      <c r="EU35" s="26"/>
      <c r="EV35" s="26"/>
      <c r="EW35" s="26"/>
      <c r="EX35" s="26"/>
      <c r="EY35" s="26"/>
      <c r="EZ35" s="29"/>
    </row>
    <row r="36" spans="1:156" ht="14">
      <c r="A36" s="58"/>
      <c r="B36" s="59">
        <v>2</v>
      </c>
      <c r="C36" s="57" t="s">
        <v>57</v>
      </c>
      <c r="D36" s="24">
        <f>Agustus!J36</f>
        <v>9</v>
      </c>
      <c r="E36" s="25">
        <f>Agustus!K36</f>
        <v>670</v>
      </c>
      <c r="F36" s="26">
        <f t="shared" si="345"/>
        <v>679</v>
      </c>
      <c r="G36" s="25">
        <v>1</v>
      </c>
      <c r="H36" s="25">
        <v>78</v>
      </c>
      <c r="I36" s="26">
        <f t="shared" si="346"/>
        <v>79</v>
      </c>
      <c r="J36" s="26">
        <f t="shared" ref="J36:K36" si="405">SUM(D36+G36)</f>
        <v>10</v>
      </c>
      <c r="K36" s="26">
        <f t="shared" si="405"/>
        <v>748</v>
      </c>
      <c r="L36" s="27">
        <f t="shared" si="348"/>
        <v>758</v>
      </c>
      <c r="M36" s="28">
        <f>Agustus!S36</f>
        <v>6</v>
      </c>
      <c r="N36" s="28">
        <f>Agustus!T36</f>
        <v>527</v>
      </c>
      <c r="O36" s="26">
        <f t="shared" si="349"/>
        <v>533</v>
      </c>
      <c r="P36" s="25">
        <v>2</v>
      </c>
      <c r="Q36" s="25">
        <v>58</v>
      </c>
      <c r="R36" s="26">
        <f t="shared" si="350"/>
        <v>60</v>
      </c>
      <c r="S36" s="26">
        <f t="shared" ref="S36:T36" si="406">SUM(M36+P36)</f>
        <v>8</v>
      </c>
      <c r="T36" s="26">
        <f t="shared" si="406"/>
        <v>585</v>
      </c>
      <c r="U36" s="27">
        <f t="shared" si="352"/>
        <v>593</v>
      </c>
      <c r="V36" s="28">
        <f>Agustus!AB36</f>
        <v>13</v>
      </c>
      <c r="W36" s="28">
        <f>Agustus!AC36</f>
        <v>335</v>
      </c>
      <c r="X36" s="26">
        <f t="shared" si="353"/>
        <v>348</v>
      </c>
      <c r="Y36" s="68">
        <v>4</v>
      </c>
      <c r="Z36" s="59">
        <v>43</v>
      </c>
      <c r="AA36" s="26">
        <f t="shared" si="354"/>
        <v>47</v>
      </c>
      <c r="AB36" s="26">
        <f t="shared" ref="AB36:AC36" si="407">SUM(V36+Y36)</f>
        <v>17</v>
      </c>
      <c r="AC36" s="26">
        <f t="shared" si="407"/>
        <v>378</v>
      </c>
      <c r="AD36" s="27">
        <f t="shared" si="356"/>
        <v>395</v>
      </c>
      <c r="AE36" s="28">
        <f>Agustus!AK36</f>
        <v>23</v>
      </c>
      <c r="AF36" s="28">
        <f>Agustus!AL36</f>
        <v>542</v>
      </c>
      <c r="AG36" s="26">
        <f t="shared" si="357"/>
        <v>565</v>
      </c>
      <c r="AH36" s="25">
        <v>4</v>
      </c>
      <c r="AI36" s="25">
        <v>72</v>
      </c>
      <c r="AJ36" s="26">
        <f t="shared" si="358"/>
        <v>76</v>
      </c>
      <c r="AK36" s="26">
        <f t="shared" ref="AK36:AL36" si="408">SUM(AE36+AH36)</f>
        <v>27</v>
      </c>
      <c r="AL36" s="26">
        <f t="shared" si="408"/>
        <v>614</v>
      </c>
      <c r="AM36" s="27">
        <f t="shared" si="360"/>
        <v>641</v>
      </c>
      <c r="AN36" s="30">
        <f>Agustus!AT36</f>
        <v>133</v>
      </c>
      <c r="AO36" s="26">
        <f>Agustus!AU36</f>
        <v>512</v>
      </c>
      <c r="AP36" s="26">
        <f t="shared" si="361"/>
        <v>645</v>
      </c>
      <c r="AQ36" s="25">
        <v>39</v>
      </c>
      <c r="AR36" s="25">
        <v>61</v>
      </c>
      <c r="AS36" s="26">
        <f t="shared" si="362"/>
        <v>100</v>
      </c>
      <c r="AT36" s="26">
        <f t="shared" ref="AT36:AU36" si="409">SUM(AN36+AQ36)</f>
        <v>172</v>
      </c>
      <c r="AU36" s="26">
        <f t="shared" si="409"/>
        <v>573</v>
      </c>
      <c r="AV36" s="27">
        <f t="shared" si="364"/>
        <v>745</v>
      </c>
      <c r="AW36" s="28">
        <f>Agustus!BC36</f>
        <v>35</v>
      </c>
      <c r="AX36" s="28">
        <f>Agustus!BD36</f>
        <v>596</v>
      </c>
      <c r="AY36" s="26">
        <f t="shared" si="365"/>
        <v>631</v>
      </c>
      <c r="AZ36" s="25">
        <v>2</v>
      </c>
      <c r="BA36" s="25">
        <v>67</v>
      </c>
      <c r="BB36" s="26">
        <f t="shared" si="366"/>
        <v>69</v>
      </c>
      <c r="BC36" s="26">
        <f t="shared" ref="BC36:BD36" si="410">SUM(AW36+AZ36)</f>
        <v>37</v>
      </c>
      <c r="BD36" s="26">
        <f t="shared" si="410"/>
        <v>663</v>
      </c>
      <c r="BE36" s="27">
        <f t="shared" si="368"/>
        <v>700</v>
      </c>
      <c r="BF36" s="30">
        <f>Agustus!BL36</f>
        <v>169</v>
      </c>
      <c r="BG36" s="26">
        <f>Agustus!BM36</f>
        <v>375</v>
      </c>
      <c r="BH36" s="26">
        <f t="shared" si="369"/>
        <v>544</v>
      </c>
      <c r="BI36" s="25">
        <v>10</v>
      </c>
      <c r="BJ36" s="25">
        <v>32</v>
      </c>
      <c r="BK36" s="26">
        <f t="shared" si="370"/>
        <v>42</v>
      </c>
      <c r="BL36" s="26">
        <f t="shared" ref="BL36:BM36" si="411">SUM(BF36+BI36)</f>
        <v>179</v>
      </c>
      <c r="BM36" s="26">
        <f t="shared" si="411"/>
        <v>407</v>
      </c>
      <c r="BN36" s="27">
        <f t="shared" si="372"/>
        <v>586</v>
      </c>
      <c r="BO36" s="28">
        <f>Agustus!BU36</f>
        <v>8</v>
      </c>
      <c r="BP36" s="28">
        <f>Agustus!BV36</f>
        <v>186</v>
      </c>
      <c r="BQ36" s="26">
        <f t="shared" si="373"/>
        <v>194</v>
      </c>
      <c r="BR36" s="26"/>
      <c r="BS36" s="26"/>
      <c r="BT36" s="26">
        <f t="shared" si="374"/>
        <v>0</v>
      </c>
      <c r="BU36" s="26">
        <f t="shared" ref="BU36:BV36" si="412">SUM(BO36+BR36)</f>
        <v>8</v>
      </c>
      <c r="BV36" s="26">
        <f t="shared" si="412"/>
        <v>186</v>
      </c>
      <c r="BW36" s="27">
        <f t="shared" si="376"/>
        <v>194</v>
      </c>
      <c r="BX36" s="30">
        <f>Agustus!CD36</f>
        <v>36</v>
      </c>
      <c r="BY36" s="26">
        <f>Agustus!CE36</f>
        <v>139</v>
      </c>
      <c r="BZ36" s="26">
        <f t="shared" si="377"/>
        <v>175</v>
      </c>
      <c r="CA36" s="25">
        <v>3</v>
      </c>
      <c r="CB36" s="25">
        <v>21</v>
      </c>
      <c r="CC36" s="26">
        <f t="shared" si="378"/>
        <v>24</v>
      </c>
      <c r="CD36" s="26">
        <f t="shared" ref="CD36:CE36" si="413">SUM(BX36+CA36)</f>
        <v>39</v>
      </c>
      <c r="CE36" s="26">
        <f t="shared" si="413"/>
        <v>160</v>
      </c>
      <c r="CF36" s="27">
        <f t="shared" si="380"/>
        <v>199</v>
      </c>
      <c r="CG36" s="28">
        <f>Agustus!CM36</f>
        <v>9</v>
      </c>
      <c r="CH36" s="28">
        <f>Agustus!CN36</f>
        <v>340</v>
      </c>
      <c r="CI36" s="26">
        <f t="shared" si="381"/>
        <v>349</v>
      </c>
      <c r="CJ36" s="25">
        <v>4</v>
      </c>
      <c r="CK36" s="25">
        <v>47</v>
      </c>
      <c r="CL36" s="26">
        <f t="shared" si="382"/>
        <v>51</v>
      </c>
      <c r="CM36" s="26">
        <f t="shared" ref="CM36:CN36" si="414">SUM(CG36+CJ36)</f>
        <v>13</v>
      </c>
      <c r="CN36" s="26">
        <f t="shared" si="414"/>
        <v>387</v>
      </c>
      <c r="CO36" s="27">
        <f t="shared" si="384"/>
        <v>400</v>
      </c>
      <c r="CP36" s="31">
        <f ca="1">IFERROR(__xludf.DUMMYFUNCTION("""COMPUTED_VALUE"""),156)</f>
        <v>156</v>
      </c>
      <c r="CQ36" s="32">
        <f ca="1">IFERROR(__xludf.DUMMYFUNCTION("""COMPUTED_VALUE"""),546)</f>
        <v>546</v>
      </c>
      <c r="CR36" s="32">
        <f ca="1">IFERROR(__xludf.DUMMYFUNCTION("""COMPUTED_VALUE"""),702)</f>
        <v>702</v>
      </c>
      <c r="CS36" s="33">
        <f ca="1">IFERROR(__xludf.DUMMYFUNCTION("""COMPUTED_VALUE"""),1)</f>
        <v>1</v>
      </c>
      <c r="CT36" s="33">
        <f ca="1">IFERROR(__xludf.DUMMYFUNCTION("""COMPUTED_VALUE"""),61)</f>
        <v>61</v>
      </c>
      <c r="CU36" s="33">
        <f ca="1">IFERROR(__xludf.DUMMYFUNCTION("""COMPUTED_VALUE"""),62)</f>
        <v>62</v>
      </c>
      <c r="CV36" s="32">
        <f ca="1">IFERROR(__xludf.DUMMYFUNCTION("""COMPUTED_VALUE"""),157)</f>
        <v>157</v>
      </c>
      <c r="CW36" s="32">
        <f ca="1">IFERROR(__xludf.DUMMYFUNCTION("""COMPUTED_VALUE"""),607)</f>
        <v>607</v>
      </c>
      <c r="CX36" s="34">
        <f ca="1">IFERROR(__xludf.DUMMYFUNCTION("""COMPUTED_VALUE"""),764)</f>
        <v>764</v>
      </c>
      <c r="CY36" s="28">
        <f>Agustus!DE36</f>
        <v>44</v>
      </c>
      <c r="CZ36" s="28">
        <f>Agustus!DF36</f>
        <v>483</v>
      </c>
      <c r="DA36" s="26">
        <f t="shared" si="385"/>
        <v>527</v>
      </c>
      <c r="DB36" s="25">
        <v>46</v>
      </c>
      <c r="DC36" s="25">
        <v>94</v>
      </c>
      <c r="DD36" s="26">
        <f t="shared" si="386"/>
        <v>140</v>
      </c>
      <c r="DE36" s="26">
        <f t="shared" ref="DE36:DF36" si="415">SUM(CY36+DB36)</f>
        <v>90</v>
      </c>
      <c r="DF36" s="26">
        <f t="shared" si="415"/>
        <v>577</v>
      </c>
      <c r="DG36" s="27">
        <f t="shared" si="388"/>
        <v>667</v>
      </c>
      <c r="DH36" s="30">
        <f>Agustus!DN36</f>
        <v>579</v>
      </c>
      <c r="DI36" s="26">
        <f>Agustus!DO36</f>
        <v>699</v>
      </c>
      <c r="DJ36" s="26">
        <f t="shared" si="389"/>
        <v>1278</v>
      </c>
      <c r="DK36" s="25">
        <v>106</v>
      </c>
      <c r="DL36" s="25">
        <v>108</v>
      </c>
      <c r="DM36" s="26">
        <f t="shared" si="390"/>
        <v>214</v>
      </c>
      <c r="DN36" s="26">
        <f t="shared" ref="DN36:DO36" si="416">SUM(DH36+DK36)</f>
        <v>685</v>
      </c>
      <c r="DO36" s="26">
        <f t="shared" si="416"/>
        <v>807</v>
      </c>
      <c r="DP36" s="27">
        <f t="shared" si="392"/>
        <v>1492</v>
      </c>
      <c r="DQ36" s="28">
        <f>Agustus!DW36</f>
        <v>11</v>
      </c>
      <c r="DR36" s="26">
        <f>Agustus!DX36</f>
        <v>395</v>
      </c>
      <c r="DS36" s="26">
        <f t="shared" si="393"/>
        <v>406</v>
      </c>
      <c r="DT36" s="25">
        <v>0</v>
      </c>
      <c r="DU36" s="25">
        <v>37</v>
      </c>
      <c r="DV36" s="26">
        <f t="shared" si="394"/>
        <v>37</v>
      </c>
      <c r="DW36" s="26">
        <f t="shared" ref="DW36:DX36" si="417">SUM(DQ36+DT36)</f>
        <v>11</v>
      </c>
      <c r="DX36" s="26">
        <f t="shared" si="417"/>
        <v>432</v>
      </c>
      <c r="DY36" s="27">
        <f t="shared" si="396"/>
        <v>443</v>
      </c>
      <c r="DZ36" s="30">
        <f>Agustus!EF36</f>
        <v>67</v>
      </c>
      <c r="EA36" s="26">
        <f>Agustus!EG36</f>
        <v>402</v>
      </c>
      <c r="EB36" s="26">
        <f t="shared" si="397"/>
        <v>469</v>
      </c>
      <c r="EC36" s="25">
        <v>8</v>
      </c>
      <c r="ED36" s="25">
        <v>49</v>
      </c>
      <c r="EE36" s="26">
        <f t="shared" si="398"/>
        <v>57</v>
      </c>
      <c r="EF36" s="26">
        <f t="shared" ref="EF36:EG36" si="418">SUM(DZ36+EC36)</f>
        <v>75</v>
      </c>
      <c r="EG36" s="26">
        <f t="shared" si="418"/>
        <v>451</v>
      </c>
      <c r="EH36" s="27">
        <f t="shared" si="400"/>
        <v>526</v>
      </c>
      <c r="EI36" s="30">
        <f>Agustus!EO36</f>
        <v>11</v>
      </c>
      <c r="EJ36" s="26">
        <f>Agustus!EP36</f>
        <v>339</v>
      </c>
      <c r="EK36" s="26">
        <f t="shared" si="401"/>
        <v>350</v>
      </c>
      <c r="EL36" s="25">
        <v>1</v>
      </c>
      <c r="EM36" s="25">
        <v>46</v>
      </c>
      <c r="EN36" s="26">
        <f t="shared" si="402"/>
        <v>47</v>
      </c>
      <c r="EO36" s="26">
        <f t="shared" ref="EO36:EP36" si="419">SUM(EI36+EL36)</f>
        <v>12</v>
      </c>
      <c r="EP36" s="26">
        <f t="shared" si="419"/>
        <v>385</v>
      </c>
      <c r="EQ36" s="27">
        <f t="shared" si="404"/>
        <v>397</v>
      </c>
      <c r="ER36" s="28"/>
      <c r="ES36" s="26"/>
      <c r="ET36" s="26"/>
      <c r="EU36" s="26"/>
      <c r="EV36" s="26"/>
      <c r="EW36" s="26"/>
      <c r="EX36" s="26"/>
      <c r="EY36" s="26"/>
      <c r="EZ36" s="29"/>
    </row>
    <row r="37" spans="1:156" ht="14">
      <c r="A37" s="58"/>
      <c r="B37" s="59">
        <v>3</v>
      </c>
      <c r="C37" s="57" t="s">
        <v>58</v>
      </c>
      <c r="D37" s="24">
        <f>Agustus!J37</f>
        <v>3</v>
      </c>
      <c r="E37" s="25">
        <f>Agustus!K37</f>
        <v>596</v>
      </c>
      <c r="F37" s="26">
        <f t="shared" si="345"/>
        <v>599</v>
      </c>
      <c r="G37" s="25">
        <v>1</v>
      </c>
      <c r="H37" s="25">
        <v>75</v>
      </c>
      <c r="I37" s="26">
        <f t="shared" si="346"/>
        <v>76</v>
      </c>
      <c r="J37" s="26">
        <f t="shared" ref="J37:K37" si="420">SUM(D37+G37)</f>
        <v>4</v>
      </c>
      <c r="K37" s="26">
        <f t="shared" si="420"/>
        <v>671</v>
      </c>
      <c r="L37" s="27">
        <f t="shared" si="348"/>
        <v>675</v>
      </c>
      <c r="M37" s="28">
        <f>Agustus!S37</f>
        <v>4</v>
      </c>
      <c r="N37" s="28">
        <f>Agustus!T37</f>
        <v>476</v>
      </c>
      <c r="O37" s="26">
        <f t="shared" si="349"/>
        <v>480</v>
      </c>
      <c r="P37" s="25">
        <v>1</v>
      </c>
      <c r="Q37" s="25">
        <v>54</v>
      </c>
      <c r="R37" s="26">
        <f t="shared" si="350"/>
        <v>55</v>
      </c>
      <c r="S37" s="26">
        <f t="shared" ref="S37:T37" si="421">SUM(M37+P37)</f>
        <v>5</v>
      </c>
      <c r="T37" s="26">
        <f t="shared" si="421"/>
        <v>530</v>
      </c>
      <c r="U37" s="27">
        <f t="shared" si="352"/>
        <v>535</v>
      </c>
      <c r="V37" s="28">
        <f>Agustus!AB37</f>
        <v>1</v>
      </c>
      <c r="W37" s="28">
        <f>Agustus!AC37</f>
        <v>324</v>
      </c>
      <c r="X37" s="26">
        <f t="shared" si="353"/>
        <v>325</v>
      </c>
      <c r="Y37" s="68">
        <v>0</v>
      </c>
      <c r="Z37" s="59">
        <v>41</v>
      </c>
      <c r="AA37" s="26">
        <f t="shared" si="354"/>
        <v>41</v>
      </c>
      <c r="AB37" s="26">
        <f t="shared" ref="AB37:AC37" si="422">SUM(V37+Y37)</f>
        <v>1</v>
      </c>
      <c r="AC37" s="26">
        <f t="shared" si="422"/>
        <v>365</v>
      </c>
      <c r="AD37" s="27">
        <f t="shared" si="356"/>
        <v>366</v>
      </c>
      <c r="AE37" s="28">
        <f>Agustus!AK37</f>
        <v>9</v>
      </c>
      <c r="AF37" s="28">
        <f>Agustus!AL37</f>
        <v>522</v>
      </c>
      <c r="AG37" s="26">
        <f t="shared" si="357"/>
        <v>531</v>
      </c>
      <c r="AH37" s="25">
        <v>0</v>
      </c>
      <c r="AI37" s="25">
        <v>71</v>
      </c>
      <c r="AJ37" s="26">
        <f t="shared" si="358"/>
        <v>71</v>
      </c>
      <c r="AK37" s="26">
        <f t="shared" ref="AK37:AL37" si="423">SUM(AE37+AH37)</f>
        <v>9</v>
      </c>
      <c r="AL37" s="26">
        <f t="shared" si="423"/>
        <v>593</v>
      </c>
      <c r="AM37" s="27">
        <f t="shared" si="360"/>
        <v>602</v>
      </c>
      <c r="AN37" s="30">
        <f>Agustus!AT37</f>
        <v>4</v>
      </c>
      <c r="AO37" s="26">
        <f>Agustus!AU37</f>
        <v>479</v>
      </c>
      <c r="AP37" s="26">
        <f t="shared" si="361"/>
        <v>483</v>
      </c>
      <c r="AQ37" s="25">
        <v>1</v>
      </c>
      <c r="AR37" s="25">
        <v>60</v>
      </c>
      <c r="AS37" s="26">
        <f t="shared" si="362"/>
        <v>61</v>
      </c>
      <c r="AT37" s="26">
        <f t="shared" ref="AT37:AU37" si="424">SUM(AN37+AQ37)</f>
        <v>5</v>
      </c>
      <c r="AU37" s="26">
        <f t="shared" si="424"/>
        <v>539</v>
      </c>
      <c r="AV37" s="27">
        <f t="shared" si="364"/>
        <v>544</v>
      </c>
      <c r="AW37" s="28">
        <f>Agustus!BC37</f>
        <v>16</v>
      </c>
      <c r="AX37" s="28">
        <f>Agustus!BD37</f>
        <v>584</v>
      </c>
      <c r="AY37" s="26">
        <f t="shared" si="365"/>
        <v>600</v>
      </c>
      <c r="AZ37" s="25">
        <v>2</v>
      </c>
      <c r="BA37" s="25">
        <v>65</v>
      </c>
      <c r="BB37" s="26">
        <f t="shared" si="366"/>
        <v>67</v>
      </c>
      <c r="BC37" s="26">
        <f t="shared" ref="BC37:BD37" si="425">SUM(AW37+AZ37)</f>
        <v>18</v>
      </c>
      <c r="BD37" s="26">
        <f t="shared" si="425"/>
        <v>649</v>
      </c>
      <c r="BE37" s="27">
        <f t="shared" si="368"/>
        <v>667</v>
      </c>
      <c r="BF37" s="30">
        <f>Agustus!BL37</f>
        <v>0</v>
      </c>
      <c r="BG37" s="26">
        <f>Agustus!BM37</f>
        <v>221</v>
      </c>
      <c r="BH37" s="26">
        <f t="shared" si="369"/>
        <v>221</v>
      </c>
      <c r="BI37" s="25">
        <v>0</v>
      </c>
      <c r="BJ37" s="25">
        <v>29</v>
      </c>
      <c r="BK37" s="26">
        <f t="shared" si="370"/>
        <v>29</v>
      </c>
      <c r="BL37" s="26">
        <f t="shared" ref="BL37:BM37" si="426">SUM(BF37+BI37)</f>
        <v>0</v>
      </c>
      <c r="BM37" s="26">
        <f t="shared" si="426"/>
        <v>250</v>
      </c>
      <c r="BN37" s="27">
        <f t="shared" si="372"/>
        <v>250</v>
      </c>
      <c r="BO37" s="28">
        <f>Agustus!BU37</f>
        <v>1</v>
      </c>
      <c r="BP37" s="28">
        <f>Agustus!BV37</f>
        <v>183</v>
      </c>
      <c r="BQ37" s="26">
        <f t="shared" si="373"/>
        <v>184</v>
      </c>
      <c r="BR37" s="26"/>
      <c r="BS37" s="26"/>
      <c r="BT37" s="26">
        <f t="shared" si="374"/>
        <v>0</v>
      </c>
      <c r="BU37" s="26">
        <f t="shared" ref="BU37:BV37" si="427">SUM(BO37+BR37)</f>
        <v>1</v>
      </c>
      <c r="BV37" s="26">
        <f t="shared" si="427"/>
        <v>183</v>
      </c>
      <c r="BW37" s="27">
        <f t="shared" si="376"/>
        <v>184</v>
      </c>
      <c r="BX37" s="30">
        <f>Agustus!CD37</f>
        <v>2</v>
      </c>
      <c r="BY37" s="26">
        <f>Agustus!CE37</f>
        <v>121</v>
      </c>
      <c r="BZ37" s="26">
        <f t="shared" si="377"/>
        <v>123</v>
      </c>
      <c r="CA37" s="26"/>
      <c r="CB37" s="25">
        <v>21</v>
      </c>
      <c r="CC37" s="26">
        <f t="shared" si="378"/>
        <v>21</v>
      </c>
      <c r="CD37" s="26">
        <f t="shared" ref="CD37:CE37" si="428">SUM(BX37+CA37)</f>
        <v>2</v>
      </c>
      <c r="CE37" s="26">
        <f t="shared" si="428"/>
        <v>142</v>
      </c>
      <c r="CF37" s="27">
        <f t="shared" si="380"/>
        <v>144</v>
      </c>
      <c r="CG37" s="28">
        <f>Agustus!CM37</f>
        <v>4</v>
      </c>
      <c r="CH37" s="28">
        <f>Agustus!CN37</f>
        <v>302</v>
      </c>
      <c r="CI37" s="26">
        <f t="shared" si="381"/>
        <v>306</v>
      </c>
      <c r="CJ37" s="25">
        <v>0</v>
      </c>
      <c r="CK37" s="25">
        <v>25</v>
      </c>
      <c r="CL37" s="26">
        <f t="shared" si="382"/>
        <v>25</v>
      </c>
      <c r="CM37" s="26">
        <f t="shared" ref="CM37:CN37" si="429">SUM(CG37+CJ37)</f>
        <v>4</v>
      </c>
      <c r="CN37" s="26">
        <f t="shared" si="429"/>
        <v>327</v>
      </c>
      <c r="CO37" s="27">
        <f t="shared" si="384"/>
        <v>331</v>
      </c>
      <c r="CP37" s="31">
        <f ca="1">IFERROR(__xludf.DUMMYFUNCTION("""COMPUTED_VALUE"""),6)</f>
        <v>6</v>
      </c>
      <c r="CQ37" s="32">
        <f ca="1">IFERROR(__xludf.DUMMYFUNCTION("""COMPUTED_VALUE"""),512)</f>
        <v>512</v>
      </c>
      <c r="CR37" s="32">
        <f ca="1">IFERROR(__xludf.DUMMYFUNCTION("""COMPUTED_VALUE"""),518)</f>
        <v>518</v>
      </c>
      <c r="CS37" s="33">
        <f ca="1">IFERROR(__xludf.DUMMYFUNCTION("""COMPUTED_VALUE"""),0)</f>
        <v>0</v>
      </c>
      <c r="CT37" s="33">
        <f ca="1">IFERROR(__xludf.DUMMYFUNCTION("""COMPUTED_VALUE"""),32)</f>
        <v>32</v>
      </c>
      <c r="CU37" s="33">
        <f ca="1">IFERROR(__xludf.DUMMYFUNCTION("""COMPUTED_VALUE"""),32)</f>
        <v>32</v>
      </c>
      <c r="CV37" s="32">
        <f ca="1">IFERROR(__xludf.DUMMYFUNCTION("""COMPUTED_VALUE"""),6)</f>
        <v>6</v>
      </c>
      <c r="CW37" s="32">
        <f ca="1">IFERROR(__xludf.DUMMYFUNCTION("""COMPUTED_VALUE"""),544)</f>
        <v>544</v>
      </c>
      <c r="CX37" s="34">
        <f ca="1">IFERROR(__xludf.DUMMYFUNCTION("""COMPUTED_VALUE"""),550)</f>
        <v>550</v>
      </c>
      <c r="CY37" s="28">
        <f>Agustus!DE37</f>
        <v>2</v>
      </c>
      <c r="CZ37" s="28">
        <f>Agustus!DF37</f>
        <v>286</v>
      </c>
      <c r="DA37" s="26">
        <f t="shared" si="385"/>
        <v>288</v>
      </c>
      <c r="DB37" s="25">
        <v>0</v>
      </c>
      <c r="DC37" s="25">
        <v>68</v>
      </c>
      <c r="DD37" s="26">
        <f t="shared" si="386"/>
        <v>68</v>
      </c>
      <c r="DE37" s="26">
        <f t="shared" ref="DE37:DF37" si="430">SUM(CY37+DB37)</f>
        <v>2</v>
      </c>
      <c r="DF37" s="26">
        <f t="shared" si="430"/>
        <v>354</v>
      </c>
      <c r="DG37" s="27">
        <f t="shared" si="388"/>
        <v>356</v>
      </c>
      <c r="DH37" s="30">
        <f>Agustus!DN37</f>
        <v>4</v>
      </c>
      <c r="DI37" s="26">
        <f>Agustus!DO37</f>
        <v>435</v>
      </c>
      <c r="DJ37" s="26">
        <f t="shared" si="389"/>
        <v>439</v>
      </c>
      <c r="DK37" s="26"/>
      <c r="DL37" s="25">
        <v>48</v>
      </c>
      <c r="DM37" s="26">
        <f t="shared" si="390"/>
        <v>48</v>
      </c>
      <c r="DN37" s="26">
        <f t="shared" ref="DN37:DO37" si="431">SUM(DH37+DK37)</f>
        <v>4</v>
      </c>
      <c r="DO37" s="26">
        <f t="shared" si="431"/>
        <v>483</v>
      </c>
      <c r="DP37" s="27">
        <f t="shared" si="392"/>
        <v>487</v>
      </c>
      <c r="DQ37" s="28">
        <f>Agustus!DW37</f>
        <v>2</v>
      </c>
      <c r="DR37" s="26">
        <f>Agustus!DX37</f>
        <v>361</v>
      </c>
      <c r="DS37" s="26">
        <f t="shared" si="393"/>
        <v>363</v>
      </c>
      <c r="DT37" s="25">
        <v>0</v>
      </c>
      <c r="DU37" s="25">
        <v>36</v>
      </c>
      <c r="DV37" s="26">
        <f t="shared" si="394"/>
        <v>36</v>
      </c>
      <c r="DW37" s="26">
        <f t="shared" ref="DW37:DX37" si="432">SUM(DQ37+DT37)</f>
        <v>2</v>
      </c>
      <c r="DX37" s="26">
        <f t="shared" si="432"/>
        <v>397</v>
      </c>
      <c r="DY37" s="27">
        <f t="shared" si="396"/>
        <v>399</v>
      </c>
      <c r="DZ37" s="30">
        <f>Agustus!EF37</f>
        <v>0</v>
      </c>
      <c r="EA37" s="26">
        <f>Agustus!EG37</f>
        <v>371</v>
      </c>
      <c r="EB37" s="26">
        <f t="shared" si="397"/>
        <v>371</v>
      </c>
      <c r="EC37" s="26"/>
      <c r="ED37" s="25">
        <v>48</v>
      </c>
      <c r="EE37" s="26">
        <f t="shared" si="398"/>
        <v>48</v>
      </c>
      <c r="EF37" s="26">
        <f t="shared" ref="EF37:EG37" si="433">SUM(DZ37+EC37)</f>
        <v>0</v>
      </c>
      <c r="EG37" s="26">
        <f t="shared" si="433"/>
        <v>419</v>
      </c>
      <c r="EH37" s="27">
        <f t="shared" si="400"/>
        <v>419</v>
      </c>
      <c r="EI37" s="30">
        <f>Agustus!EO37</f>
        <v>4</v>
      </c>
      <c r="EJ37" s="26">
        <f>Agustus!EP37</f>
        <v>257</v>
      </c>
      <c r="EK37" s="26">
        <f t="shared" si="401"/>
        <v>261</v>
      </c>
      <c r="EL37" s="25">
        <v>1</v>
      </c>
      <c r="EM37" s="25">
        <v>46</v>
      </c>
      <c r="EN37" s="26">
        <f t="shared" si="402"/>
        <v>47</v>
      </c>
      <c r="EO37" s="26">
        <f t="shared" ref="EO37:EP37" si="434">SUM(EI37+EL37)</f>
        <v>5</v>
      </c>
      <c r="EP37" s="26">
        <f t="shared" si="434"/>
        <v>303</v>
      </c>
      <c r="EQ37" s="27">
        <f t="shared" si="404"/>
        <v>308</v>
      </c>
      <c r="ER37" s="28"/>
      <c r="ES37" s="26"/>
      <c r="ET37" s="26"/>
      <c r="EU37" s="26"/>
      <c r="EV37" s="26"/>
      <c r="EW37" s="26"/>
      <c r="EX37" s="26"/>
      <c r="EY37" s="26"/>
      <c r="EZ37" s="29"/>
    </row>
    <row r="38" spans="1:156" ht="14">
      <c r="A38" s="58"/>
      <c r="B38" s="59">
        <v>4</v>
      </c>
      <c r="C38" s="57" t="s">
        <v>59</v>
      </c>
      <c r="D38" s="24">
        <f>Agustus!J38</f>
        <v>0</v>
      </c>
      <c r="E38" s="25">
        <f>Agustus!K38</f>
        <v>0</v>
      </c>
      <c r="F38" s="26">
        <f t="shared" si="345"/>
        <v>0</v>
      </c>
      <c r="G38" s="25">
        <v>0</v>
      </c>
      <c r="H38" s="25">
        <v>0</v>
      </c>
      <c r="I38" s="26">
        <f t="shared" si="346"/>
        <v>0</v>
      </c>
      <c r="J38" s="26">
        <f t="shared" ref="J38:K38" si="435">SUM(D38+G38)</f>
        <v>0</v>
      </c>
      <c r="K38" s="26">
        <f t="shared" si="435"/>
        <v>0</v>
      </c>
      <c r="L38" s="27">
        <f t="shared" si="348"/>
        <v>0</v>
      </c>
      <c r="M38" s="28">
        <f>Agustus!S38</f>
        <v>0</v>
      </c>
      <c r="N38" s="28">
        <f>Agustus!T38</f>
        <v>2</v>
      </c>
      <c r="O38" s="26">
        <f t="shared" si="349"/>
        <v>2</v>
      </c>
      <c r="P38" s="25">
        <v>0</v>
      </c>
      <c r="Q38" s="25">
        <v>0</v>
      </c>
      <c r="R38" s="26">
        <f t="shared" si="350"/>
        <v>0</v>
      </c>
      <c r="S38" s="26">
        <f t="shared" ref="S38:T38" si="436">SUM(M38+P38)</f>
        <v>0</v>
      </c>
      <c r="T38" s="26">
        <f t="shared" si="436"/>
        <v>2</v>
      </c>
      <c r="U38" s="27">
        <f t="shared" si="352"/>
        <v>2</v>
      </c>
      <c r="V38" s="28">
        <f>Agustus!AB38</f>
        <v>0</v>
      </c>
      <c r="W38" s="28">
        <f>Agustus!AC38</f>
        <v>0</v>
      </c>
      <c r="X38" s="26">
        <f t="shared" si="353"/>
        <v>0</v>
      </c>
      <c r="Y38" s="68">
        <v>0</v>
      </c>
      <c r="Z38" s="59">
        <v>0</v>
      </c>
      <c r="AA38" s="26">
        <f t="shared" si="354"/>
        <v>0</v>
      </c>
      <c r="AB38" s="26">
        <f t="shared" ref="AB38:AC38" si="437">SUM(V38+Y38)</f>
        <v>0</v>
      </c>
      <c r="AC38" s="26">
        <f t="shared" si="437"/>
        <v>0</v>
      </c>
      <c r="AD38" s="27">
        <f t="shared" si="356"/>
        <v>0</v>
      </c>
      <c r="AE38" s="28">
        <f>Agustus!AK38</f>
        <v>0</v>
      </c>
      <c r="AF38" s="28">
        <f>Agustus!AL38</f>
        <v>0</v>
      </c>
      <c r="AG38" s="26">
        <f t="shared" si="357"/>
        <v>0</v>
      </c>
      <c r="AH38" s="25">
        <v>0</v>
      </c>
      <c r="AI38" s="25">
        <v>0</v>
      </c>
      <c r="AJ38" s="26">
        <f t="shared" si="358"/>
        <v>0</v>
      </c>
      <c r="AK38" s="26">
        <f t="shared" ref="AK38:AL38" si="438">SUM(AE38+AH38)</f>
        <v>0</v>
      </c>
      <c r="AL38" s="26">
        <f t="shared" si="438"/>
        <v>0</v>
      </c>
      <c r="AM38" s="27">
        <f t="shared" si="360"/>
        <v>0</v>
      </c>
      <c r="AN38" s="30">
        <f>Agustus!AT38</f>
        <v>0</v>
      </c>
      <c r="AO38" s="26">
        <f>Agustus!AU38</f>
        <v>0</v>
      </c>
      <c r="AP38" s="26">
        <f t="shared" si="361"/>
        <v>0</v>
      </c>
      <c r="AQ38" s="25">
        <v>0</v>
      </c>
      <c r="AR38" s="25">
        <v>0</v>
      </c>
      <c r="AS38" s="26">
        <f t="shared" si="362"/>
        <v>0</v>
      </c>
      <c r="AT38" s="26">
        <f t="shared" ref="AT38:AU38" si="439">SUM(AN38+AQ38)</f>
        <v>0</v>
      </c>
      <c r="AU38" s="26">
        <f t="shared" si="439"/>
        <v>0</v>
      </c>
      <c r="AV38" s="27">
        <f t="shared" si="364"/>
        <v>0</v>
      </c>
      <c r="AW38" s="28">
        <f>Agustus!BC38</f>
        <v>0</v>
      </c>
      <c r="AX38" s="28">
        <f>Agustus!BD38</f>
        <v>0</v>
      </c>
      <c r="AY38" s="26">
        <f t="shared" si="365"/>
        <v>0</v>
      </c>
      <c r="AZ38" s="25">
        <v>0</v>
      </c>
      <c r="BA38" s="25">
        <v>0</v>
      </c>
      <c r="BB38" s="26">
        <f t="shared" si="366"/>
        <v>0</v>
      </c>
      <c r="BC38" s="26">
        <f t="shared" ref="BC38:BD38" si="440">SUM(AW38+AZ38)</f>
        <v>0</v>
      </c>
      <c r="BD38" s="26">
        <f t="shared" si="440"/>
        <v>0</v>
      </c>
      <c r="BE38" s="27">
        <f t="shared" si="368"/>
        <v>0</v>
      </c>
      <c r="BF38" s="30">
        <f>Agustus!BL38</f>
        <v>0</v>
      </c>
      <c r="BG38" s="26">
        <f>Agustus!BM38</f>
        <v>0</v>
      </c>
      <c r="BH38" s="26">
        <f t="shared" si="369"/>
        <v>0</v>
      </c>
      <c r="BI38" s="25">
        <v>0</v>
      </c>
      <c r="BJ38" s="25">
        <v>0</v>
      </c>
      <c r="BK38" s="26">
        <f t="shared" si="370"/>
        <v>0</v>
      </c>
      <c r="BL38" s="26">
        <f t="shared" ref="BL38:BM38" si="441">SUM(BF38+BI38)</f>
        <v>0</v>
      </c>
      <c r="BM38" s="26">
        <f t="shared" si="441"/>
        <v>0</v>
      </c>
      <c r="BN38" s="27">
        <f t="shared" si="372"/>
        <v>0</v>
      </c>
      <c r="BO38" s="28">
        <f>Agustus!BU38</f>
        <v>0</v>
      </c>
      <c r="BP38" s="28">
        <f>Agustus!BV38</f>
        <v>0</v>
      </c>
      <c r="BQ38" s="26">
        <f t="shared" si="373"/>
        <v>0</v>
      </c>
      <c r="BR38" s="26"/>
      <c r="BS38" s="26"/>
      <c r="BT38" s="26">
        <f t="shared" si="374"/>
        <v>0</v>
      </c>
      <c r="BU38" s="26">
        <f t="shared" ref="BU38:BV38" si="442">SUM(BO38+BR38)</f>
        <v>0</v>
      </c>
      <c r="BV38" s="26">
        <f t="shared" si="442"/>
        <v>0</v>
      </c>
      <c r="BW38" s="27">
        <f t="shared" si="376"/>
        <v>0</v>
      </c>
      <c r="BX38" s="30">
        <f>Agustus!CD38</f>
        <v>1</v>
      </c>
      <c r="BY38" s="26">
        <f>Agustus!CE38</f>
        <v>0</v>
      </c>
      <c r="BZ38" s="26">
        <f t="shared" si="377"/>
        <v>1</v>
      </c>
      <c r="CA38" s="25">
        <v>2</v>
      </c>
      <c r="CB38" s="26"/>
      <c r="CC38" s="26">
        <f t="shared" si="378"/>
        <v>2</v>
      </c>
      <c r="CD38" s="26">
        <f t="shared" ref="CD38:CE38" si="443">SUM(BX38+CA38)</f>
        <v>3</v>
      </c>
      <c r="CE38" s="26">
        <f t="shared" si="443"/>
        <v>0</v>
      </c>
      <c r="CF38" s="27">
        <f t="shared" si="380"/>
        <v>3</v>
      </c>
      <c r="CG38" s="28">
        <f>Agustus!CM38</f>
        <v>0</v>
      </c>
      <c r="CH38" s="28">
        <f>Agustus!CN38</f>
        <v>0</v>
      </c>
      <c r="CI38" s="26">
        <f t="shared" si="381"/>
        <v>0</v>
      </c>
      <c r="CJ38" s="25">
        <v>0</v>
      </c>
      <c r="CK38" s="25">
        <v>0</v>
      </c>
      <c r="CL38" s="26">
        <f t="shared" si="382"/>
        <v>0</v>
      </c>
      <c r="CM38" s="26">
        <f t="shared" ref="CM38:CN38" si="444">SUM(CG38+CJ38)</f>
        <v>0</v>
      </c>
      <c r="CN38" s="26">
        <f t="shared" si="444"/>
        <v>0</v>
      </c>
      <c r="CO38" s="27">
        <f t="shared" si="384"/>
        <v>0</v>
      </c>
      <c r="CP38" s="31">
        <f ca="1">IFERROR(__xludf.DUMMYFUNCTION("""COMPUTED_VALUE"""),0)</f>
        <v>0</v>
      </c>
      <c r="CQ38" s="32">
        <f ca="1">IFERROR(__xludf.DUMMYFUNCTION("""COMPUTED_VALUE"""),0)</f>
        <v>0</v>
      </c>
      <c r="CR38" s="32">
        <f ca="1">IFERROR(__xludf.DUMMYFUNCTION("""COMPUTED_VALUE"""),0)</f>
        <v>0</v>
      </c>
      <c r="CS38" s="33">
        <f ca="1">IFERROR(__xludf.DUMMYFUNCTION("""COMPUTED_VALUE"""),0)</f>
        <v>0</v>
      </c>
      <c r="CT38" s="33">
        <f ca="1">IFERROR(__xludf.DUMMYFUNCTION("""COMPUTED_VALUE"""),0)</f>
        <v>0</v>
      </c>
      <c r="CU38" s="33">
        <f ca="1">IFERROR(__xludf.DUMMYFUNCTION("""COMPUTED_VALUE"""),0)</f>
        <v>0</v>
      </c>
      <c r="CV38" s="32">
        <f ca="1">IFERROR(__xludf.DUMMYFUNCTION("""COMPUTED_VALUE"""),0)</f>
        <v>0</v>
      </c>
      <c r="CW38" s="32">
        <f ca="1">IFERROR(__xludf.DUMMYFUNCTION("""COMPUTED_VALUE"""),0)</f>
        <v>0</v>
      </c>
      <c r="CX38" s="34">
        <f ca="1">IFERROR(__xludf.DUMMYFUNCTION("""COMPUTED_VALUE"""),0)</f>
        <v>0</v>
      </c>
      <c r="CY38" s="28">
        <f>Agustus!DE38</f>
        <v>0</v>
      </c>
      <c r="CZ38" s="28">
        <f>Agustus!DF38</f>
        <v>0</v>
      </c>
      <c r="DA38" s="26">
        <f t="shared" si="385"/>
        <v>0</v>
      </c>
      <c r="DB38" s="25">
        <v>4</v>
      </c>
      <c r="DC38" s="25">
        <v>0</v>
      </c>
      <c r="DD38" s="26">
        <f t="shared" si="386"/>
        <v>4</v>
      </c>
      <c r="DE38" s="26">
        <f t="shared" ref="DE38:DF38" si="445">SUM(CY38+DB38)</f>
        <v>4</v>
      </c>
      <c r="DF38" s="26">
        <f t="shared" si="445"/>
        <v>0</v>
      </c>
      <c r="DG38" s="27">
        <f t="shared" si="388"/>
        <v>4</v>
      </c>
      <c r="DH38" s="30">
        <f>Agustus!DN38</f>
        <v>0</v>
      </c>
      <c r="DI38" s="26">
        <f>Agustus!DO38</f>
        <v>0</v>
      </c>
      <c r="DJ38" s="26">
        <f t="shared" si="389"/>
        <v>0</v>
      </c>
      <c r="DK38" s="26"/>
      <c r="DL38" s="26"/>
      <c r="DM38" s="26">
        <f t="shared" si="390"/>
        <v>0</v>
      </c>
      <c r="DN38" s="26">
        <f t="shared" ref="DN38:DO38" si="446">SUM(DH38+DK38)</f>
        <v>0</v>
      </c>
      <c r="DO38" s="26">
        <f t="shared" si="446"/>
        <v>0</v>
      </c>
      <c r="DP38" s="27">
        <f t="shared" si="392"/>
        <v>0</v>
      </c>
      <c r="DQ38" s="28">
        <f>Agustus!DW38</f>
        <v>0</v>
      </c>
      <c r="DR38" s="26">
        <f>Agustus!DX38</f>
        <v>0</v>
      </c>
      <c r="DS38" s="26">
        <f t="shared" si="393"/>
        <v>0</v>
      </c>
      <c r="DT38" s="25">
        <v>0</v>
      </c>
      <c r="DU38" s="25">
        <v>0</v>
      </c>
      <c r="DV38" s="26">
        <f t="shared" si="394"/>
        <v>0</v>
      </c>
      <c r="DW38" s="26">
        <f t="shared" ref="DW38:DX38" si="447">SUM(DQ38+DT38)</f>
        <v>0</v>
      </c>
      <c r="DX38" s="26">
        <f t="shared" si="447"/>
        <v>0</v>
      </c>
      <c r="DY38" s="27">
        <f t="shared" si="396"/>
        <v>0</v>
      </c>
      <c r="DZ38" s="30">
        <f>Agustus!EF38</f>
        <v>0</v>
      </c>
      <c r="EA38" s="26">
        <f>Agustus!EG38</f>
        <v>0</v>
      </c>
      <c r="EB38" s="26">
        <f t="shared" si="397"/>
        <v>0</v>
      </c>
      <c r="EC38" s="26"/>
      <c r="ED38" s="25"/>
      <c r="EE38" s="26">
        <f t="shared" si="398"/>
        <v>0</v>
      </c>
      <c r="EF38" s="26">
        <f t="shared" ref="EF38:EG38" si="448">SUM(DZ38+EC38)</f>
        <v>0</v>
      </c>
      <c r="EG38" s="26">
        <f t="shared" si="448"/>
        <v>0</v>
      </c>
      <c r="EH38" s="27">
        <f t="shared" si="400"/>
        <v>0</v>
      </c>
      <c r="EI38" s="30">
        <f>Agustus!EO38</f>
        <v>0</v>
      </c>
      <c r="EJ38" s="26">
        <f>Agustus!EP38</f>
        <v>0</v>
      </c>
      <c r="EK38" s="26">
        <f t="shared" si="401"/>
        <v>0</v>
      </c>
      <c r="EL38" s="26"/>
      <c r="EM38" s="26"/>
      <c r="EN38" s="26">
        <f t="shared" si="402"/>
        <v>0</v>
      </c>
      <c r="EO38" s="26">
        <f t="shared" ref="EO38:EP38" si="449">SUM(EI38+EL38)</f>
        <v>0</v>
      </c>
      <c r="EP38" s="26">
        <f t="shared" si="449"/>
        <v>0</v>
      </c>
      <c r="EQ38" s="27">
        <f t="shared" si="404"/>
        <v>0</v>
      </c>
      <c r="ER38" s="28"/>
      <c r="ES38" s="26"/>
      <c r="ET38" s="26"/>
      <c r="EU38" s="26"/>
      <c r="EV38" s="26"/>
      <c r="EW38" s="26"/>
      <c r="EX38" s="26"/>
      <c r="EY38" s="26"/>
      <c r="EZ38" s="29"/>
    </row>
    <row r="39" spans="1:156" ht="14">
      <c r="A39" s="58"/>
      <c r="B39" s="59">
        <v>5</v>
      </c>
      <c r="C39" s="57" t="s">
        <v>60</v>
      </c>
      <c r="D39" s="24">
        <f>Agustus!J39</f>
        <v>0</v>
      </c>
      <c r="E39" s="25">
        <f>Agustus!K39</f>
        <v>504</v>
      </c>
      <c r="F39" s="26">
        <f t="shared" si="345"/>
        <v>504</v>
      </c>
      <c r="G39" s="25">
        <v>0</v>
      </c>
      <c r="H39" s="25">
        <v>78</v>
      </c>
      <c r="I39" s="26">
        <f t="shared" si="346"/>
        <v>78</v>
      </c>
      <c r="J39" s="26">
        <f t="shared" ref="J39:K39" si="450">SUM(D39+G39)</f>
        <v>0</v>
      </c>
      <c r="K39" s="26">
        <f t="shared" si="450"/>
        <v>582</v>
      </c>
      <c r="L39" s="27">
        <f t="shared" si="348"/>
        <v>582</v>
      </c>
      <c r="M39" s="28">
        <f>Agustus!S39</f>
        <v>1</v>
      </c>
      <c r="N39" s="28">
        <f>Agustus!T39</f>
        <v>429</v>
      </c>
      <c r="O39" s="26">
        <f t="shared" si="349"/>
        <v>430</v>
      </c>
      <c r="P39" s="25">
        <v>1</v>
      </c>
      <c r="Q39" s="25">
        <v>53</v>
      </c>
      <c r="R39" s="26">
        <f t="shared" si="350"/>
        <v>54</v>
      </c>
      <c r="S39" s="26">
        <f t="shared" ref="S39:T39" si="451">SUM(M39+P39)</f>
        <v>2</v>
      </c>
      <c r="T39" s="26">
        <f t="shared" si="451"/>
        <v>482</v>
      </c>
      <c r="U39" s="27">
        <f t="shared" si="352"/>
        <v>484</v>
      </c>
      <c r="V39" s="28">
        <f>Agustus!AB39</f>
        <v>0</v>
      </c>
      <c r="W39" s="28">
        <f>Agustus!AC39</f>
        <v>321</v>
      </c>
      <c r="X39" s="26">
        <f t="shared" si="353"/>
        <v>321</v>
      </c>
      <c r="Y39" s="68">
        <v>0</v>
      </c>
      <c r="Z39" s="59">
        <v>41</v>
      </c>
      <c r="AA39" s="26">
        <f t="shared" si="354"/>
        <v>41</v>
      </c>
      <c r="AB39" s="26">
        <f t="shared" ref="AB39:AC39" si="452">SUM(V39+Y39)</f>
        <v>0</v>
      </c>
      <c r="AC39" s="26">
        <f t="shared" si="452"/>
        <v>362</v>
      </c>
      <c r="AD39" s="27">
        <f t="shared" si="356"/>
        <v>362</v>
      </c>
      <c r="AE39" s="28">
        <f>Agustus!AK39</f>
        <v>0</v>
      </c>
      <c r="AF39" s="28">
        <f>Agustus!AL39</f>
        <v>507</v>
      </c>
      <c r="AG39" s="26">
        <f t="shared" si="357"/>
        <v>507</v>
      </c>
      <c r="AH39" s="25">
        <v>0</v>
      </c>
      <c r="AI39" s="25">
        <v>72</v>
      </c>
      <c r="AJ39" s="26">
        <f t="shared" si="358"/>
        <v>72</v>
      </c>
      <c r="AK39" s="26">
        <f t="shared" ref="AK39:AL39" si="453">SUM(AE39+AH39)</f>
        <v>0</v>
      </c>
      <c r="AL39" s="26">
        <f t="shared" si="453"/>
        <v>579</v>
      </c>
      <c r="AM39" s="27">
        <f t="shared" si="360"/>
        <v>579</v>
      </c>
      <c r="AN39" s="30">
        <f>Agustus!AT39</f>
        <v>1</v>
      </c>
      <c r="AO39" s="26">
        <f>Agustus!AU39</f>
        <v>473</v>
      </c>
      <c r="AP39" s="26">
        <f t="shared" si="361"/>
        <v>474</v>
      </c>
      <c r="AQ39" s="25">
        <v>2</v>
      </c>
      <c r="AR39" s="25">
        <v>60</v>
      </c>
      <c r="AS39" s="26">
        <f t="shared" si="362"/>
        <v>62</v>
      </c>
      <c r="AT39" s="26">
        <f t="shared" ref="AT39:AU39" si="454">SUM(AN39+AQ39)</f>
        <v>3</v>
      </c>
      <c r="AU39" s="26">
        <f t="shared" si="454"/>
        <v>533</v>
      </c>
      <c r="AV39" s="27">
        <f t="shared" si="364"/>
        <v>536</v>
      </c>
      <c r="AW39" s="28">
        <f>Agustus!BC39</f>
        <v>18</v>
      </c>
      <c r="AX39" s="28">
        <f>Agustus!BD39</f>
        <v>567</v>
      </c>
      <c r="AY39" s="26">
        <f t="shared" si="365"/>
        <v>585</v>
      </c>
      <c r="AZ39" s="25">
        <v>1</v>
      </c>
      <c r="BA39" s="25">
        <v>65</v>
      </c>
      <c r="BB39" s="26">
        <f t="shared" si="366"/>
        <v>66</v>
      </c>
      <c r="BC39" s="26">
        <f t="shared" ref="BC39:BD39" si="455">SUM(AW39+AZ39)</f>
        <v>19</v>
      </c>
      <c r="BD39" s="26">
        <f t="shared" si="455"/>
        <v>632</v>
      </c>
      <c r="BE39" s="27">
        <f t="shared" si="368"/>
        <v>651</v>
      </c>
      <c r="BF39" s="30">
        <f>Agustus!BL39</f>
        <v>2</v>
      </c>
      <c r="BG39" s="26">
        <f>Agustus!BM39</f>
        <v>66</v>
      </c>
      <c r="BH39" s="26">
        <f t="shared" si="369"/>
        <v>68</v>
      </c>
      <c r="BI39" s="25">
        <v>3</v>
      </c>
      <c r="BJ39" s="25">
        <v>30</v>
      </c>
      <c r="BK39" s="26">
        <f t="shared" si="370"/>
        <v>33</v>
      </c>
      <c r="BL39" s="26">
        <f t="shared" ref="BL39:BM39" si="456">SUM(BF39+BI39)</f>
        <v>5</v>
      </c>
      <c r="BM39" s="26">
        <f t="shared" si="456"/>
        <v>96</v>
      </c>
      <c r="BN39" s="27">
        <f t="shared" si="372"/>
        <v>101</v>
      </c>
      <c r="BO39" s="28">
        <f>Agustus!BU39</f>
        <v>0</v>
      </c>
      <c r="BP39" s="28">
        <f>Agustus!BV39</f>
        <v>183</v>
      </c>
      <c r="BQ39" s="26">
        <f t="shared" si="373"/>
        <v>183</v>
      </c>
      <c r="BR39" s="26"/>
      <c r="BS39" s="26"/>
      <c r="BT39" s="26">
        <f t="shared" si="374"/>
        <v>0</v>
      </c>
      <c r="BU39" s="26">
        <f t="shared" ref="BU39:BV39" si="457">SUM(BO39+BR39)</f>
        <v>0</v>
      </c>
      <c r="BV39" s="26">
        <f t="shared" si="457"/>
        <v>183</v>
      </c>
      <c r="BW39" s="27">
        <f t="shared" si="376"/>
        <v>183</v>
      </c>
      <c r="BX39" s="30">
        <f>Agustus!CD39</f>
        <v>1</v>
      </c>
      <c r="BY39" s="26">
        <f>Agustus!CE39</f>
        <v>115</v>
      </c>
      <c r="BZ39" s="26">
        <f t="shared" si="377"/>
        <v>116</v>
      </c>
      <c r="CA39" s="26"/>
      <c r="CB39" s="25">
        <v>21</v>
      </c>
      <c r="CC39" s="26">
        <f t="shared" si="378"/>
        <v>21</v>
      </c>
      <c r="CD39" s="26">
        <f t="shared" ref="CD39:CE39" si="458">SUM(BX39+CA39)</f>
        <v>1</v>
      </c>
      <c r="CE39" s="26">
        <f t="shared" si="458"/>
        <v>136</v>
      </c>
      <c r="CF39" s="27">
        <f t="shared" si="380"/>
        <v>137</v>
      </c>
      <c r="CG39" s="28">
        <f>Agustus!CM39</f>
        <v>4</v>
      </c>
      <c r="CH39" s="28">
        <f>Agustus!CN39</f>
        <v>303</v>
      </c>
      <c r="CI39" s="26">
        <f t="shared" si="381"/>
        <v>307</v>
      </c>
      <c r="CJ39" s="25">
        <v>0</v>
      </c>
      <c r="CK39" s="25">
        <v>27</v>
      </c>
      <c r="CL39" s="26">
        <f t="shared" si="382"/>
        <v>27</v>
      </c>
      <c r="CM39" s="26">
        <f t="shared" ref="CM39:CN39" si="459">SUM(CG39+CJ39)</f>
        <v>4</v>
      </c>
      <c r="CN39" s="26">
        <f t="shared" si="459"/>
        <v>330</v>
      </c>
      <c r="CO39" s="27">
        <f t="shared" si="384"/>
        <v>334</v>
      </c>
      <c r="CP39" s="31">
        <f ca="1">IFERROR(__xludf.DUMMYFUNCTION("""COMPUTED_VALUE"""),2)</f>
        <v>2</v>
      </c>
      <c r="CQ39" s="32">
        <f ca="1">IFERROR(__xludf.DUMMYFUNCTION("""COMPUTED_VALUE"""),408)</f>
        <v>408</v>
      </c>
      <c r="CR39" s="32">
        <f ca="1">IFERROR(__xludf.DUMMYFUNCTION("""COMPUTED_VALUE"""),410)</f>
        <v>410</v>
      </c>
      <c r="CS39" s="33">
        <f ca="1">IFERROR(__xludf.DUMMYFUNCTION("""COMPUTED_VALUE"""),0)</f>
        <v>0</v>
      </c>
      <c r="CT39" s="33">
        <f ca="1">IFERROR(__xludf.DUMMYFUNCTION("""COMPUTED_VALUE"""),33)</f>
        <v>33</v>
      </c>
      <c r="CU39" s="33">
        <f ca="1">IFERROR(__xludf.DUMMYFUNCTION("""COMPUTED_VALUE"""),33)</f>
        <v>33</v>
      </c>
      <c r="CV39" s="32">
        <f ca="1">IFERROR(__xludf.DUMMYFUNCTION("""COMPUTED_VALUE"""),2)</f>
        <v>2</v>
      </c>
      <c r="CW39" s="32">
        <f ca="1">IFERROR(__xludf.DUMMYFUNCTION("""COMPUTED_VALUE"""),441)</f>
        <v>441</v>
      </c>
      <c r="CX39" s="34">
        <f ca="1">IFERROR(__xludf.DUMMYFUNCTION("""COMPUTED_VALUE"""),443)</f>
        <v>443</v>
      </c>
      <c r="CY39" s="28">
        <f>Agustus!DE39</f>
        <v>9</v>
      </c>
      <c r="CZ39" s="28">
        <f>Agustus!DF39</f>
        <v>291</v>
      </c>
      <c r="DA39" s="26">
        <f t="shared" si="385"/>
        <v>300</v>
      </c>
      <c r="DB39" s="25">
        <v>2</v>
      </c>
      <c r="DC39" s="25">
        <v>69</v>
      </c>
      <c r="DD39" s="26">
        <f t="shared" si="386"/>
        <v>71</v>
      </c>
      <c r="DE39" s="26">
        <f t="shared" ref="DE39:DF39" si="460">SUM(CY39+DB39)</f>
        <v>11</v>
      </c>
      <c r="DF39" s="26">
        <f t="shared" si="460"/>
        <v>360</v>
      </c>
      <c r="DG39" s="27">
        <f t="shared" si="388"/>
        <v>371</v>
      </c>
      <c r="DH39" s="30">
        <f>Agustus!DN39</f>
        <v>117</v>
      </c>
      <c r="DI39" s="26">
        <f>Agustus!DO39</f>
        <v>428</v>
      </c>
      <c r="DJ39" s="26">
        <f t="shared" si="389"/>
        <v>545</v>
      </c>
      <c r="DK39" s="25">
        <v>27</v>
      </c>
      <c r="DL39" s="25">
        <v>58</v>
      </c>
      <c r="DM39" s="26">
        <f t="shared" si="390"/>
        <v>85</v>
      </c>
      <c r="DN39" s="26">
        <f t="shared" ref="DN39:DO39" si="461">SUM(DH39+DK39)</f>
        <v>144</v>
      </c>
      <c r="DO39" s="26">
        <f t="shared" si="461"/>
        <v>486</v>
      </c>
      <c r="DP39" s="27">
        <f t="shared" si="392"/>
        <v>630</v>
      </c>
      <c r="DQ39" s="28">
        <f>Agustus!DW39</f>
        <v>4</v>
      </c>
      <c r="DR39" s="26">
        <f>Agustus!DX39</f>
        <v>354</v>
      </c>
      <c r="DS39" s="26">
        <f t="shared" si="393"/>
        <v>358</v>
      </c>
      <c r="DT39" s="25">
        <v>0</v>
      </c>
      <c r="DU39" s="25">
        <v>36</v>
      </c>
      <c r="DV39" s="26">
        <f t="shared" si="394"/>
        <v>36</v>
      </c>
      <c r="DW39" s="26">
        <f t="shared" ref="DW39:DX39" si="462">SUM(DQ39+DT39)</f>
        <v>4</v>
      </c>
      <c r="DX39" s="26">
        <f t="shared" si="462"/>
        <v>390</v>
      </c>
      <c r="DY39" s="27">
        <f t="shared" si="396"/>
        <v>394</v>
      </c>
      <c r="DZ39" s="30">
        <f>Agustus!EF39</f>
        <v>2</v>
      </c>
      <c r="EA39" s="26">
        <f>Agustus!EG39</f>
        <v>368</v>
      </c>
      <c r="EB39" s="26">
        <f t="shared" si="397"/>
        <v>370</v>
      </c>
      <c r="EC39" s="26"/>
      <c r="ED39" s="25">
        <v>48</v>
      </c>
      <c r="EE39" s="26">
        <f t="shared" si="398"/>
        <v>48</v>
      </c>
      <c r="EF39" s="26">
        <f t="shared" ref="EF39:EG39" si="463">SUM(DZ39+EC39)</f>
        <v>2</v>
      </c>
      <c r="EG39" s="26">
        <f t="shared" si="463"/>
        <v>416</v>
      </c>
      <c r="EH39" s="27">
        <f t="shared" si="400"/>
        <v>418</v>
      </c>
      <c r="EI39" s="30">
        <f>Agustus!EO39</f>
        <v>1</v>
      </c>
      <c r="EJ39" s="26">
        <f>Agustus!EP39</f>
        <v>246</v>
      </c>
      <c r="EK39" s="26">
        <f t="shared" si="401"/>
        <v>247</v>
      </c>
      <c r="EL39" s="25">
        <v>1</v>
      </c>
      <c r="EM39" s="25">
        <v>46</v>
      </c>
      <c r="EN39" s="26">
        <f t="shared" si="402"/>
        <v>47</v>
      </c>
      <c r="EO39" s="26">
        <f t="shared" ref="EO39:EP39" si="464">SUM(EI39+EL39)</f>
        <v>2</v>
      </c>
      <c r="EP39" s="26">
        <f t="shared" si="464"/>
        <v>292</v>
      </c>
      <c r="EQ39" s="27">
        <f t="shared" si="404"/>
        <v>294</v>
      </c>
      <c r="ER39" s="28"/>
      <c r="ES39" s="26"/>
      <c r="ET39" s="26"/>
      <c r="EU39" s="26"/>
      <c r="EV39" s="26"/>
      <c r="EW39" s="26"/>
      <c r="EX39" s="26"/>
      <c r="EY39" s="26"/>
      <c r="EZ39" s="29"/>
    </row>
    <row r="40" spans="1:156" ht="14">
      <c r="A40" s="58"/>
      <c r="B40" s="59">
        <v>6</v>
      </c>
      <c r="C40" s="57" t="s">
        <v>61</v>
      </c>
      <c r="D40" s="24">
        <f>Agustus!J40</f>
        <v>0</v>
      </c>
      <c r="E40" s="25">
        <f>Agustus!K40</f>
        <v>0</v>
      </c>
      <c r="F40" s="26">
        <f t="shared" si="345"/>
        <v>0</v>
      </c>
      <c r="G40" s="25">
        <v>0</v>
      </c>
      <c r="H40" s="25">
        <v>0</v>
      </c>
      <c r="I40" s="26">
        <f t="shared" si="346"/>
        <v>0</v>
      </c>
      <c r="J40" s="26">
        <f t="shared" ref="J40:K40" si="465">SUM(D40+G40)</f>
        <v>0</v>
      </c>
      <c r="K40" s="26">
        <f t="shared" si="465"/>
        <v>0</v>
      </c>
      <c r="L40" s="27">
        <f t="shared" si="348"/>
        <v>0</v>
      </c>
      <c r="M40" s="28">
        <f>Agustus!S40</f>
        <v>0</v>
      </c>
      <c r="N40" s="28">
        <f>Agustus!T40</f>
        <v>0</v>
      </c>
      <c r="O40" s="26">
        <f t="shared" si="349"/>
        <v>0</v>
      </c>
      <c r="P40" s="25">
        <v>0</v>
      </c>
      <c r="Q40" s="25">
        <v>0</v>
      </c>
      <c r="R40" s="26">
        <f t="shared" si="350"/>
        <v>0</v>
      </c>
      <c r="S40" s="26">
        <f t="shared" ref="S40:T40" si="466">SUM(M40+P40)</f>
        <v>0</v>
      </c>
      <c r="T40" s="26">
        <f t="shared" si="466"/>
        <v>0</v>
      </c>
      <c r="U40" s="27">
        <f t="shared" si="352"/>
        <v>0</v>
      </c>
      <c r="V40" s="28">
        <f>Agustus!AB40</f>
        <v>0</v>
      </c>
      <c r="W40" s="28">
        <f>Agustus!AC40</f>
        <v>0</v>
      </c>
      <c r="X40" s="26">
        <f t="shared" si="353"/>
        <v>0</v>
      </c>
      <c r="Y40" s="26"/>
      <c r="Z40" s="26"/>
      <c r="AA40" s="26">
        <f t="shared" si="354"/>
        <v>0</v>
      </c>
      <c r="AB40" s="26">
        <f t="shared" ref="AB40:AC40" si="467">SUM(V40+Y40)</f>
        <v>0</v>
      </c>
      <c r="AC40" s="26">
        <f t="shared" si="467"/>
        <v>0</v>
      </c>
      <c r="AD40" s="27">
        <f t="shared" si="356"/>
        <v>0</v>
      </c>
      <c r="AE40" s="28">
        <f>Agustus!AK40</f>
        <v>0</v>
      </c>
      <c r="AF40" s="28">
        <f>Agustus!AL40</f>
        <v>0</v>
      </c>
      <c r="AG40" s="26">
        <f t="shared" si="357"/>
        <v>0</v>
      </c>
      <c r="AH40" s="25">
        <v>0</v>
      </c>
      <c r="AI40" s="25">
        <v>0</v>
      </c>
      <c r="AJ40" s="26">
        <f t="shared" si="358"/>
        <v>0</v>
      </c>
      <c r="AK40" s="26">
        <f t="shared" ref="AK40:AL40" si="468">SUM(AE40+AH40)</f>
        <v>0</v>
      </c>
      <c r="AL40" s="26">
        <f t="shared" si="468"/>
        <v>0</v>
      </c>
      <c r="AM40" s="27">
        <f t="shared" si="360"/>
        <v>0</v>
      </c>
      <c r="AN40" s="30">
        <f>Agustus!AT40</f>
        <v>0</v>
      </c>
      <c r="AO40" s="26">
        <f>Agustus!AU40</f>
        <v>0</v>
      </c>
      <c r="AP40" s="26">
        <f t="shared" si="361"/>
        <v>0</v>
      </c>
      <c r="AQ40" s="25">
        <v>0</v>
      </c>
      <c r="AR40" s="25">
        <v>0</v>
      </c>
      <c r="AS40" s="26">
        <f t="shared" si="362"/>
        <v>0</v>
      </c>
      <c r="AT40" s="26">
        <f t="shared" ref="AT40:AU40" si="469">SUM(AN40+AQ40)</f>
        <v>0</v>
      </c>
      <c r="AU40" s="26">
        <f t="shared" si="469"/>
        <v>0</v>
      </c>
      <c r="AV40" s="27">
        <f t="shared" si="364"/>
        <v>0</v>
      </c>
      <c r="AW40" s="28">
        <f>Agustus!BC40</f>
        <v>0</v>
      </c>
      <c r="AX40" s="28">
        <f>Agustus!BD40</f>
        <v>0</v>
      </c>
      <c r="AY40" s="26">
        <f t="shared" si="365"/>
        <v>0</v>
      </c>
      <c r="AZ40" s="25">
        <v>0</v>
      </c>
      <c r="BA40" s="25">
        <v>0</v>
      </c>
      <c r="BB40" s="26">
        <f t="shared" si="366"/>
        <v>0</v>
      </c>
      <c r="BC40" s="26">
        <f t="shared" ref="BC40:BD40" si="470">SUM(AW40+AZ40)</f>
        <v>0</v>
      </c>
      <c r="BD40" s="26">
        <f t="shared" si="470"/>
        <v>0</v>
      </c>
      <c r="BE40" s="27">
        <f t="shared" si="368"/>
        <v>0</v>
      </c>
      <c r="BF40" s="30">
        <f>Agustus!BL40</f>
        <v>0</v>
      </c>
      <c r="BG40" s="26">
        <f>Agustus!BM40</f>
        <v>0</v>
      </c>
      <c r="BH40" s="26">
        <f t="shared" si="369"/>
        <v>0</v>
      </c>
      <c r="BI40" s="25">
        <v>0</v>
      </c>
      <c r="BJ40" s="25">
        <v>0</v>
      </c>
      <c r="BK40" s="26">
        <f t="shared" si="370"/>
        <v>0</v>
      </c>
      <c r="BL40" s="26">
        <f t="shared" ref="BL40:BM40" si="471">SUM(BF40+BI40)</f>
        <v>0</v>
      </c>
      <c r="BM40" s="26">
        <f t="shared" si="471"/>
        <v>0</v>
      </c>
      <c r="BN40" s="27">
        <f t="shared" si="372"/>
        <v>0</v>
      </c>
      <c r="BO40" s="28">
        <f>Agustus!BU40</f>
        <v>0</v>
      </c>
      <c r="BP40" s="28">
        <f>Agustus!BV40</f>
        <v>0</v>
      </c>
      <c r="BQ40" s="26">
        <f t="shared" si="373"/>
        <v>0</v>
      </c>
      <c r="BR40" s="26"/>
      <c r="BS40" s="26"/>
      <c r="BT40" s="26">
        <f t="shared" si="374"/>
        <v>0</v>
      </c>
      <c r="BU40" s="26">
        <f t="shared" ref="BU40:BV40" si="472">SUM(BO40+BR40)</f>
        <v>0</v>
      </c>
      <c r="BV40" s="26">
        <f t="shared" si="472"/>
        <v>0</v>
      </c>
      <c r="BW40" s="27">
        <f t="shared" si="376"/>
        <v>0</v>
      </c>
      <c r="BX40" s="30">
        <f>Agustus!CD40</f>
        <v>21</v>
      </c>
      <c r="BY40" s="26">
        <f>Agustus!CE40</f>
        <v>9</v>
      </c>
      <c r="BZ40" s="26">
        <f t="shared" si="377"/>
        <v>30</v>
      </c>
      <c r="CA40" s="25">
        <v>3</v>
      </c>
      <c r="CB40" s="26"/>
      <c r="CC40" s="26">
        <f t="shared" si="378"/>
        <v>3</v>
      </c>
      <c r="CD40" s="26">
        <f t="shared" ref="CD40:CE40" si="473">SUM(BX40+CA40)</f>
        <v>24</v>
      </c>
      <c r="CE40" s="26">
        <f t="shared" si="473"/>
        <v>9</v>
      </c>
      <c r="CF40" s="27">
        <f t="shared" si="380"/>
        <v>33</v>
      </c>
      <c r="CG40" s="28">
        <f>Agustus!CM40</f>
        <v>4</v>
      </c>
      <c r="CH40" s="28">
        <f>Agustus!CN40</f>
        <v>303</v>
      </c>
      <c r="CI40" s="26">
        <f t="shared" si="381"/>
        <v>307</v>
      </c>
      <c r="CJ40" s="25">
        <v>0</v>
      </c>
      <c r="CK40" s="25">
        <v>27</v>
      </c>
      <c r="CL40" s="26">
        <f t="shared" si="382"/>
        <v>27</v>
      </c>
      <c r="CM40" s="26">
        <f t="shared" ref="CM40:CN40" si="474">SUM(CG40+CJ40)</f>
        <v>4</v>
      </c>
      <c r="CN40" s="26">
        <f t="shared" si="474"/>
        <v>330</v>
      </c>
      <c r="CO40" s="27">
        <f t="shared" si="384"/>
        <v>334</v>
      </c>
      <c r="CP40" s="31">
        <f ca="1">IFERROR(__xludf.DUMMYFUNCTION("""COMPUTED_VALUE"""),0)</f>
        <v>0</v>
      </c>
      <c r="CQ40" s="32">
        <f ca="1">IFERROR(__xludf.DUMMYFUNCTION("""COMPUTED_VALUE"""),0)</f>
        <v>0</v>
      </c>
      <c r="CR40" s="32">
        <f ca="1">IFERROR(__xludf.DUMMYFUNCTION("""COMPUTED_VALUE"""),0)</f>
        <v>0</v>
      </c>
      <c r="CS40" s="33">
        <f ca="1">IFERROR(__xludf.DUMMYFUNCTION("""COMPUTED_VALUE"""),0)</f>
        <v>0</v>
      </c>
      <c r="CT40" s="33">
        <f ca="1">IFERROR(__xludf.DUMMYFUNCTION("""COMPUTED_VALUE"""),0)</f>
        <v>0</v>
      </c>
      <c r="CU40" s="33">
        <f ca="1">IFERROR(__xludf.DUMMYFUNCTION("""COMPUTED_VALUE"""),0)</f>
        <v>0</v>
      </c>
      <c r="CV40" s="32">
        <f ca="1">IFERROR(__xludf.DUMMYFUNCTION("""COMPUTED_VALUE"""),0)</f>
        <v>0</v>
      </c>
      <c r="CW40" s="32">
        <f ca="1">IFERROR(__xludf.DUMMYFUNCTION("""COMPUTED_VALUE"""),0)</f>
        <v>0</v>
      </c>
      <c r="CX40" s="34">
        <f ca="1">IFERROR(__xludf.DUMMYFUNCTION("""COMPUTED_VALUE"""),0)</f>
        <v>0</v>
      </c>
      <c r="CY40" s="28">
        <f>Agustus!DE40</f>
        <v>0</v>
      </c>
      <c r="CZ40" s="28">
        <f>Agustus!DF40</f>
        <v>0</v>
      </c>
      <c r="DA40" s="26">
        <f t="shared" si="385"/>
        <v>0</v>
      </c>
      <c r="DB40" s="25">
        <v>0</v>
      </c>
      <c r="DC40" s="25">
        <v>0</v>
      </c>
      <c r="DD40" s="26">
        <f t="shared" si="386"/>
        <v>0</v>
      </c>
      <c r="DE40" s="26">
        <f t="shared" ref="DE40:DF40" si="475">SUM(CY40+DB40)</f>
        <v>0</v>
      </c>
      <c r="DF40" s="26">
        <f t="shared" si="475"/>
        <v>0</v>
      </c>
      <c r="DG40" s="27">
        <f t="shared" si="388"/>
        <v>0</v>
      </c>
      <c r="DH40" s="30">
        <f>Agustus!DN40</f>
        <v>0</v>
      </c>
      <c r="DI40" s="26">
        <f>Agustus!DO40</f>
        <v>0</v>
      </c>
      <c r="DJ40" s="26">
        <f t="shared" si="389"/>
        <v>0</v>
      </c>
      <c r="DK40" s="26"/>
      <c r="DL40" s="26"/>
      <c r="DM40" s="26">
        <f t="shared" si="390"/>
        <v>0</v>
      </c>
      <c r="DN40" s="26">
        <f t="shared" ref="DN40:DO40" si="476">SUM(DH40+DK40)</f>
        <v>0</v>
      </c>
      <c r="DO40" s="26">
        <f t="shared" si="476"/>
        <v>0</v>
      </c>
      <c r="DP40" s="27">
        <f t="shared" si="392"/>
        <v>0</v>
      </c>
      <c r="DQ40" s="28">
        <f>Agustus!DW40</f>
        <v>7</v>
      </c>
      <c r="DR40" s="26">
        <f>Agustus!DX40</f>
        <v>3</v>
      </c>
      <c r="DS40" s="26">
        <f t="shared" si="393"/>
        <v>10</v>
      </c>
      <c r="DT40" s="25">
        <v>0</v>
      </c>
      <c r="DU40" s="25">
        <v>0</v>
      </c>
      <c r="DV40" s="26">
        <f t="shared" si="394"/>
        <v>0</v>
      </c>
      <c r="DW40" s="26">
        <f t="shared" ref="DW40:DX40" si="477">SUM(DQ40+DT40)</f>
        <v>7</v>
      </c>
      <c r="DX40" s="26">
        <f t="shared" si="477"/>
        <v>3</v>
      </c>
      <c r="DY40" s="27">
        <f t="shared" si="396"/>
        <v>10</v>
      </c>
      <c r="DZ40" s="30">
        <f>Agustus!EF40</f>
        <v>0</v>
      </c>
      <c r="EA40" s="26">
        <f>Agustus!EG40</f>
        <v>0</v>
      </c>
      <c r="EB40" s="26">
        <f t="shared" si="397"/>
        <v>0</v>
      </c>
      <c r="EC40" s="26"/>
      <c r="ED40" s="26"/>
      <c r="EE40" s="26">
        <f t="shared" si="398"/>
        <v>0</v>
      </c>
      <c r="EF40" s="26">
        <f t="shared" ref="EF40:EG40" si="478">SUM(DZ40+EC40)</f>
        <v>0</v>
      </c>
      <c r="EG40" s="26">
        <f t="shared" si="478"/>
        <v>0</v>
      </c>
      <c r="EH40" s="27">
        <f t="shared" si="400"/>
        <v>0</v>
      </c>
      <c r="EI40" s="30">
        <f>Agustus!EO40</f>
        <v>0</v>
      </c>
      <c r="EJ40" s="26">
        <f>Agustus!EP40</f>
        <v>0</v>
      </c>
      <c r="EK40" s="26">
        <f t="shared" si="401"/>
        <v>0</v>
      </c>
      <c r="EL40" s="26"/>
      <c r="EM40" s="26"/>
      <c r="EN40" s="26">
        <f t="shared" si="402"/>
        <v>0</v>
      </c>
      <c r="EO40" s="26">
        <f t="shared" ref="EO40:EP40" si="479">SUM(EI40+EL40)</f>
        <v>0</v>
      </c>
      <c r="EP40" s="26">
        <f t="shared" si="479"/>
        <v>0</v>
      </c>
      <c r="EQ40" s="27">
        <f t="shared" si="404"/>
        <v>0</v>
      </c>
      <c r="ER40" s="28"/>
      <c r="ES40" s="26"/>
      <c r="ET40" s="26"/>
      <c r="EU40" s="26"/>
      <c r="EV40" s="26"/>
      <c r="EW40" s="26"/>
      <c r="EX40" s="26"/>
      <c r="EY40" s="26"/>
      <c r="EZ40" s="29"/>
    </row>
    <row r="41" spans="1:156" ht="14">
      <c r="A41" s="58"/>
      <c r="B41" s="59">
        <v>7</v>
      </c>
      <c r="C41" s="57" t="s">
        <v>62</v>
      </c>
      <c r="D41" s="24">
        <f>Agustus!J41</f>
        <v>11</v>
      </c>
      <c r="E41" s="25">
        <f>Agustus!K41</f>
        <v>9</v>
      </c>
      <c r="F41" s="26">
        <f t="shared" si="345"/>
        <v>20</v>
      </c>
      <c r="G41" s="25">
        <v>0</v>
      </c>
      <c r="H41" s="25">
        <v>0</v>
      </c>
      <c r="I41" s="26">
        <f t="shared" si="346"/>
        <v>0</v>
      </c>
      <c r="J41" s="26">
        <f t="shared" ref="J41:K41" si="480">SUM(D41+G41)</f>
        <v>11</v>
      </c>
      <c r="K41" s="26">
        <f t="shared" si="480"/>
        <v>9</v>
      </c>
      <c r="L41" s="27">
        <f t="shared" si="348"/>
        <v>20</v>
      </c>
      <c r="M41" s="28">
        <f>Agustus!S41</f>
        <v>1</v>
      </c>
      <c r="N41" s="28">
        <f>Agustus!T41</f>
        <v>2</v>
      </c>
      <c r="O41" s="26">
        <f t="shared" si="349"/>
        <v>3</v>
      </c>
      <c r="P41" s="25">
        <v>0</v>
      </c>
      <c r="Q41" s="25">
        <v>0</v>
      </c>
      <c r="R41" s="26">
        <f t="shared" si="350"/>
        <v>0</v>
      </c>
      <c r="S41" s="26">
        <f t="shared" ref="S41:T41" si="481">SUM(M41+P41)</f>
        <v>1</v>
      </c>
      <c r="T41" s="26">
        <f t="shared" si="481"/>
        <v>2</v>
      </c>
      <c r="U41" s="27">
        <f t="shared" si="352"/>
        <v>3</v>
      </c>
      <c r="V41" s="28">
        <f>Agustus!AB41</f>
        <v>1</v>
      </c>
      <c r="W41" s="28">
        <f>Agustus!AC41</f>
        <v>1</v>
      </c>
      <c r="X41" s="26">
        <f t="shared" si="353"/>
        <v>2</v>
      </c>
      <c r="Y41" s="26"/>
      <c r="Z41" s="26"/>
      <c r="AA41" s="26">
        <f t="shared" si="354"/>
        <v>0</v>
      </c>
      <c r="AB41" s="26">
        <f t="shared" ref="AB41:AC41" si="482">SUM(V41+Y41)</f>
        <v>1</v>
      </c>
      <c r="AC41" s="26">
        <f t="shared" si="482"/>
        <v>1</v>
      </c>
      <c r="AD41" s="27">
        <f t="shared" si="356"/>
        <v>2</v>
      </c>
      <c r="AE41" s="28">
        <f>Agustus!AK41</f>
        <v>1</v>
      </c>
      <c r="AF41" s="28">
        <f>Agustus!AL41</f>
        <v>0</v>
      </c>
      <c r="AG41" s="26">
        <f t="shared" si="357"/>
        <v>1</v>
      </c>
      <c r="AH41" s="25">
        <v>0</v>
      </c>
      <c r="AI41" s="25">
        <v>0</v>
      </c>
      <c r="AJ41" s="26">
        <f t="shared" si="358"/>
        <v>0</v>
      </c>
      <c r="AK41" s="26">
        <f t="shared" ref="AK41:AL41" si="483">SUM(AE41+AH41)</f>
        <v>1</v>
      </c>
      <c r="AL41" s="26">
        <f t="shared" si="483"/>
        <v>0</v>
      </c>
      <c r="AM41" s="27">
        <f t="shared" si="360"/>
        <v>1</v>
      </c>
      <c r="AN41" s="30">
        <f>Agustus!AT41</f>
        <v>0</v>
      </c>
      <c r="AO41" s="26">
        <f>Agustus!AU41</f>
        <v>0</v>
      </c>
      <c r="AP41" s="26">
        <f t="shared" si="361"/>
        <v>0</v>
      </c>
      <c r="AQ41" s="25">
        <v>0</v>
      </c>
      <c r="AR41" s="25">
        <v>0</v>
      </c>
      <c r="AS41" s="26">
        <f t="shared" si="362"/>
        <v>0</v>
      </c>
      <c r="AT41" s="26">
        <f t="shared" ref="AT41:AU41" si="484">SUM(AN41+AQ41)</f>
        <v>0</v>
      </c>
      <c r="AU41" s="26">
        <f t="shared" si="484"/>
        <v>0</v>
      </c>
      <c r="AV41" s="27">
        <f t="shared" si="364"/>
        <v>0</v>
      </c>
      <c r="AW41" s="28">
        <f>Agustus!BC41</f>
        <v>7</v>
      </c>
      <c r="AX41" s="28">
        <f>Agustus!BD41</f>
        <v>9</v>
      </c>
      <c r="AY41" s="26">
        <f t="shared" si="365"/>
        <v>16</v>
      </c>
      <c r="AZ41" s="25">
        <v>0</v>
      </c>
      <c r="BA41" s="25">
        <v>0</v>
      </c>
      <c r="BB41" s="26">
        <f t="shared" si="366"/>
        <v>0</v>
      </c>
      <c r="BC41" s="26">
        <f t="shared" ref="BC41:BD41" si="485">SUM(AW41+AZ41)</f>
        <v>7</v>
      </c>
      <c r="BD41" s="26">
        <f t="shared" si="485"/>
        <v>9</v>
      </c>
      <c r="BE41" s="27">
        <f t="shared" si="368"/>
        <v>16</v>
      </c>
      <c r="BF41" s="30">
        <f>Agustus!BL41</f>
        <v>10</v>
      </c>
      <c r="BG41" s="26">
        <f>Agustus!BM41</f>
        <v>9</v>
      </c>
      <c r="BH41" s="26">
        <f t="shared" si="369"/>
        <v>19</v>
      </c>
      <c r="BI41" s="25">
        <v>0</v>
      </c>
      <c r="BJ41" s="25">
        <v>0</v>
      </c>
      <c r="BK41" s="26">
        <f t="shared" si="370"/>
        <v>0</v>
      </c>
      <c r="BL41" s="26">
        <f t="shared" ref="BL41:BM41" si="486">SUM(BF41+BI41)</f>
        <v>10</v>
      </c>
      <c r="BM41" s="26">
        <f t="shared" si="486"/>
        <v>9</v>
      </c>
      <c r="BN41" s="27">
        <f t="shared" si="372"/>
        <v>19</v>
      </c>
      <c r="BO41" s="28">
        <f>Agustus!BU41</f>
        <v>0</v>
      </c>
      <c r="BP41" s="28">
        <f>Agustus!BV41</f>
        <v>0</v>
      </c>
      <c r="BQ41" s="26">
        <f t="shared" si="373"/>
        <v>0</v>
      </c>
      <c r="BR41" s="26"/>
      <c r="BS41" s="26"/>
      <c r="BT41" s="26">
        <f t="shared" si="374"/>
        <v>0</v>
      </c>
      <c r="BU41" s="26">
        <f t="shared" ref="BU41:BV41" si="487">SUM(BO41+BR41)</f>
        <v>0</v>
      </c>
      <c r="BV41" s="26">
        <f t="shared" si="487"/>
        <v>0</v>
      </c>
      <c r="BW41" s="27">
        <f t="shared" si="376"/>
        <v>0</v>
      </c>
      <c r="BX41" s="30">
        <f>Agustus!CD41</f>
        <v>1</v>
      </c>
      <c r="BY41" s="26">
        <f>Agustus!CE41</f>
        <v>1</v>
      </c>
      <c r="BZ41" s="26">
        <f t="shared" si="377"/>
        <v>2</v>
      </c>
      <c r="CA41" s="26"/>
      <c r="CB41" s="26"/>
      <c r="CC41" s="26">
        <f t="shared" si="378"/>
        <v>0</v>
      </c>
      <c r="CD41" s="26">
        <f t="shared" ref="CD41:CE41" si="488">SUM(BX41+CA41)</f>
        <v>1</v>
      </c>
      <c r="CE41" s="26">
        <f t="shared" si="488"/>
        <v>1</v>
      </c>
      <c r="CF41" s="27">
        <f t="shared" si="380"/>
        <v>2</v>
      </c>
      <c r="CG41" s="28">
        <f>Agustus!CM41</f>
        <v>1</v>
      </c>
      <c r="CH41" s="28">
        <f>Agustus!CN41</f>
        <v>2</v>
      </c>
      <c r="CI41" s="26">
        <f t="shared" si="381"/>
        <v>3</v>
      </c>
      <c r="CJ41" s="25">
        <v>0</v>
      </c>
      <c r="CK41" s="25">
        <v>0</v>
      </c>
      <c r="CL41" s="26">
        <f t="shared" si="382"/>
        <v>0</v>
      </c>
      <c r="CM41" s="26">
        <f t="shared" ref="CM41:CN41" si="489">SUM(CG41+CJ41)</f>
        <v>1</v>
      </c>
      <c r="CN41" s="26">
        <f t="shared" si="489"/>
        <v>2</v>
      </c>
      <c r="CO41" s="27">
        <f t="shared" si="384"/>
        <v>3</v>
      </c>
      <c r="CP41" s="31">
        <f ca="1">IFERROR(__xludf.DUMMYFUNCTION("""COMPUTED_VALUE"""),15)</f>
        <v>15</v>
      </c>
      <c r="CQ41" s="32">
        <f ca="1">IFERROR(__xludf.DUMMYFUNCTION("""COMPUTED_VALUE"""),21)</f>
        <v>21</v>
      </c>
      <c r="CR41" s="32">
        <f ca="1">IFERROR(__xludf.DUMMYFUNCTION("""COMPUTED_VALUE"""),36)</f>
        <v>36</v>
      </c>
      <c r="CS41" s="33">
        <f ca="1">IFERROR(__xludf.DUMMYFUNCTION("""COMPUTED_VALUE"""),0)</f>
        <v>0</v>
      </c>
      <c r="CT41" s="33">
        <f ca="1">IFERROR(__xludf.DUMMYFUNCTION("""COMPUTED_VALUE"""),0)</f>
        <v>0</v>
      </c>
      <c r="CU41" s="33">
        <f ca="1">IFERROR(__xludf.DUMMYFUNCTION("""COMPUTED_VALUE"""),0)</f>
        <v>0</v>
      </c>
      <c r="CV41" s="32">
        <f ca="1">IFERROR(__xludf.DUMMYFUNCTION("""COMPUTED_VALUE"""),15)</f>
        <v>15</v>
      </c>
      <c r="CW41" s="32">
        <f ca="1">IFERROR(__xludf.DUMMYFUNCTION("""COMPUTED_VALUE"""),21)</f>
        <v>21</v>
      </c>
      <c r="CX41" s="34">
        <f ca="1">IFERROR(__xludf.DUMMYFUNCTION("""COMPUTED_VALUE"""),36)</f>
        <v>36</v>
      </c>
      <c r="CY41" s="28">
        <f>Agustus!DE41</f>
        <v>6</v>
      </c>
      <c r="CZ41" s="28">
        <f>Agustus!DF41</f>
        <v>5</v>
      </c>
      <c r="DA41" s="26">
        <f t="shared" si="385"/>
        <v>11</v>
      </c>
      <c r="DB41" s="25">
        <v>1</v>
      </c>
      <c r="DC41" s="25">
        <v>1</v>
      </c>
      <c r="DD41" s="26">
        <f t="shared" si="386"/>
        <v>2</v>
      </c>
      <c r="DE41" s="26">
        <f t="shared" ref="DE41:DF41" si="490">SUM(CY41+DB41)</f>
        <v>7</v>
      </c>
      <c r="DF41" s="26">
        <f t="shared" si="490"/>
        <v>6</v>
      </c>
      <c r="DG41" s="27">
        <f t="shared" si="388"/>
        <v>13</v>
      </c>
      <c r="DH41" s="30">
        <f>Agustus!DN41</f>
        <v>7</v>
      </c>
      <c r="DI41" s="26">
        <f>Agustus!DO41</f>
        <v>6</v>
      </c>
      <c r="DJ41" s="26">
        <f t="shared" si="389"/>
        <v>13</v>
      </c>
      <c r="DK41" s="26"/>
      <c r="DL41" s="26"/>
      <c r="DM41" s="26">
        <f t="shared" si="390"/>
        <v>0</v>
      </c>
      <c r="DN41" s="26">
        <f t="shared" ref="DN41:DO41" si="491">SUM(DH41+DK41)</f>
        <v>7</v>
      </c>
      <c r="DO41" s="26">
        <f t="shared" si="491"/>
        <v>6</v>
      </c>
      <c r="DP41" s="27">
        <f t="shared" si="392"/>
        <v>13</v>
      </c>
      <c r="DQ41" s="28">
        <f>Agustus!DW41</f>
        <v>1</v>
      </c>
      <c r="DR41" s="26">
        <f>Agustus!DX41</f>
        <v>1</v>
      </c>
      <c r="DS41" s="26">
        <f t="shared" si="393"/>
        <v>2</v>
      </c>
      <c r="DT41" s="25">
        <v>0</v>
      </c>
      <c r="DU41" s="25">
        <v>0</v>
      </c>
      <c r="DV41" s="26">
        <f t="shared" si="394"/>
        <v>0</v>
      </c>
      <c r="DW41" s="26">
        <f t="shared" ref="DW41:DX41" si="492">SUM(DQ41+DT41)</f>
        <v>1</v>
      </c>
      <c r="DX41" s="26">
        <f t="shared" si="492"/>
        <v>1</v>
      </c>
      <c r="DY41" s="27">
        <f t="shared" si="396"/>
        <v>2</v>
      </c>
      <c r="DZ41" s="30">
        <f>Agustus!EF41</f>
        <v>0</v>
      </c>
      <c r="EA41" s="26">
        <f>Agustus!EG41</f>
        <v>0</v>
      </c>
      <c r="EB41" s="26">
        <f t="shared" si="397"/>
        <v>0</v>
      </c>
      <c r="EC41" s="26"/>
      <c r="ED41" s="26"/>
      <c r="EE41" s="26">
        <f t="shared" si="398"/>
        <v>0</v>
      </c>
      <c r="EF41" s="26">
        <f t="shared" ref="EF41:EG41" si="493">SUM(DZ41+EC41)</f>
        <v>0</v>
      </c>
      <c r="EG41" s="26">
        <f t="shared" si="493"/>
        <v>0</v>
      </c>
      <c r="EH41" s="27">
        <f t="shared" si="400"/>
        <v>0</v>
      </c>
      <c r="EI41" s="30">
        <f>Agustus!EO41</f>
        <v>10</v>
      </c>
      <c r="EJ41" s="26">
        <f>Agustus!EP41</f>
        <v>3</v>
      </c>
      <c r="EK41" s="26">
        <f t="shared" si="401"/>
        <v>13</v>
      </c>
      <c r="EL41" s="26"/>
      <c r="EM41" s="26"/>
      <c r="EN41" s="26">
        <f t="shared" si="402"/>
        <v>0</v>
      </c>
      <c r="EO41" s="26">
        <f t="shared" ref="EO41:EP41" si="494">SUM(EI41+EL41)</f>
        <v>10</v>
      </c>
      <c r="EP41" s="26">
        <f t="shared" si="494"/>
        <v>3</v>
      </c>
      <c r="EQ41" s="27">
        <f t="shared" si="404"/>
        <v>13</v>
      </c>
      <c r="ER41" s="28"/>
      <c r="ES41" s="26"/>
      <c r="ET41" s="26"/>
      <c r="EU41" s="26"/>
      <c r="EV41" s="26"/>
      <c r="EW41" s="26"/>
      <c r="EX41" s="26"/>
      <c r="EY41" s="26"/>
      <c r="EZ41" s="29"/>
    </row>
    <row r="42" spans="1:156" ht="14">
      <c r="A42" s="58"/>
      <c r="B42" s="59">
        <v>8</v>
      </c>
      <c r="C42" s="57" t="s">
        <v>118</v>
      </c>
      <c r="D42" s="24">
        <f>Agustus!J42</f>
        <v>0</v>
      </c>
      <c r="E42" s="25">
        <f>Agustus!K42</f>
        <v>0</v>
      </c>
      <c r="F42" s="26"/>
      <c r="G42" s="26"/>
      <c r="H42" s="26"/>
      <c r="I42" s="26"/>
      <c r="J42" s="26"/>
      <c r="K42" s="26"/>
      <c r="L42" s="27"/>
      <c r="M42" s="28">
        <f>Agustus!S42</f>
        <v>0</v>
      </c>
      <c r="N42" s="28">
        <f>Agustus!T42</f>
        <v>0</v>
      </c>
      <c r="O42" s="26"/>
      <c r="P42" s="26"/>
      <c r="Q42" s="26"/>
      <c r="R42" s="26"/>
      <c r="S42" s="26"/>
      <c r="T42" s="26"/>
      <c r="U42" s="27"/>
      <c r="V42" s="28">
        <f>Agustus!AB42</f>
        <v>0</v>
      </c>
      <c r="W42" s="28">
        <f>Agustus!AC42</f>
        <v>0</v>
      </c>
      <c r="X42" s="26"/>
      <c r="Y42" s="26"/>
      <c r="Z42" s="26"/>
      <c r="AA42" s="26"/>
      <c r="AB42" s="26"/>
      <c r="AC42" s="26"/>
      <c r="AD42" s="27"/>
      <c r="AE42" s="28">
        <f>Agustus!AK42</f>
        <v>0</v>
      </c>
      <c r="AF42" s="28">
        <f>Agustus!AL42</f>
        <v>0</v>
      </c>
      <c r="AG42" s="26"/>
      <c r="AH42" s="25">
        <v>22</v>
      </c>
      <c r="AI42" s="25">
        <v>37</v>
      </c>
      <c r="AJ42" s="26">
        <f t="shared" si="358"/>
        <v>59</v>
      </c>
      <c r="AK42" s="26"/>
      <c r="AL42" s="26"/>
      <c r="AM42" s="29"/>
      <c r="AN42" s="24">
        <v>0</v>
      </c>
      <c r="AO42" s="25">
        <v>0</v>
      </c>
      <c r="AP42" s="25">
        <v>0</v>
      </c>
      <c r="AQ42" s="25">
        <v>0</v>
      </c>
      <c r="AR42" s="26"/>
      <c r="AS42" s="26"/>
      <c r="AT42" s="26"/>
      <c r="AU42" s="26"/>
      <c r="AV42" s="27"/>
      <c r="AW42" s="28">
        <f>Agustus!BC42</f>
        <v>0</v>
      </c>
      <c r="AX42" s="28">
        <f>Agustus!BD42</f>
        <v>0</v>
      </c>
      <c r="AY42" s="26"/>
      <c r="AZ42" s="26"/>
      <c r="BA42" s="26"/>
      <c r="BB42" s="26"/>
      <c r="BC42" s="26"/>
      <c r="BD42" s="26"/>
      <c r="BE42" s="29"/>
      <c r="BF42" s="30">
        <f>Agustus!BL42</f>
        <v>0</v>
      </c>
      <c r="BG42" s="26">
        <f>Agustus!BM42</f>
        <v>0</v>
      </c>
      <c r="BH42" s="26"/>
      <c r="BI42" s="26"/>
      <c r="BJ42" s="26"/>
      <c r="BK42" s="26"/>
      <c r="BL42" s="26"/>
      <c r="BM42" s="26"/>
      <c r="BN42" s="27"/>
      <c r="BO42" s="28">
        <f>Agustus!BU42</f>
        <v>0</v>
      </c>
      <c r="BP42" s="28">
        <f>Agustus!BV42</f>
        <v>0</v>
      </c>
      <c r="BQ42" s="26"/>
      <c r="BR42" s="26"/>
      <c r="BS42" s="26"/>
      <c r="BT42" s="26"/>
      <c r="BU42" s="26"/>
      <c r="BV42" s="26"/>
      <c r="BW42" s="29"/>
      <c r="BX42" s="30">
        <f>Agustus!CD42</f>
        <v>0</v>
      </c>
      <c r="BY42" s="26">
        <f>Agustus!CE42</f>
        <v>0</v>
      </c>
      <c r="BZ42" s="26"/>
      <c r="CA42" s="26"/>
      <c r="CB42" s="26"/>
      <c r="CC42" s="26"/>
      <c r="CD42" s="26"/>
      <c r="CE42" s="26"/>
      <c r="CF42" s="27"/>
      <c r="CG42" s="28">
        <f>Agustus!CM42</f>
        <v>0</v>
      </c>
      <c r="CH42" s="28">
        <f>Agustus!CN42</f>
        <v>0</v>
      </c>
      <c r="CI42" s="26"/>
      <c r="CJ42" s="26"/>
      <c r="CK42" s="26"/>
      <c r="CL42" s="26"/>
      <c r="CM42" s="26"/>
      <c r="CN42" s="26"/>
      <c r="CO42" s="29"/>
      <c r="CP42" s="31">
        <f ca="1">IFERROR(__xludf.DUMMYFUNCTION("""COMPUTED_VALUE"""),622)</f>
        <v>622</v>
      </c>
      <c r="CQ42" s="32">
        <f ca="1">IFERROR(__xludf.DUMMYFUNCTION("""COMPUTED_VALUE"""),1001)</f>
        <v>1001</v>
      </c>
      <c r="CR42" s="32">
        <f ca="1">IFERROR(__xludf.DUMMYFUNCTION("""COMPUTED_VALUE"""),1623)</f>
        <v>1623</v>
      </c>
      <c r="CS42" s="33">
        <f ca="1">IFERROR(__xludf.DUMMYFUNCTION("""COMPUTED_VALUE"""),4)</f>
        <v>4</v>
      </c>
      <c r="CT42" s="33">
        <f ca="1">IFERROR(__xludf.DUMMYFUNCTION("""COMPUTED_VALUE"""),32)</f>
        <v>32</v>
      </c>
      <c r="CU42" s="33">
        <f ca="1">IFERROR(__xludf.DUMMYFUNCTION("""COMPUTED_VALUE"""),36)</f>
        <v>36</v>
      </c>
      <c r="CV42" s="32">
        <f ca="1">IFERROR(__xludf.DUMMYFUNCTION("""COMPUTED_VALUE"""),626)</f>
        <v>626</v>
      </c>
      <c r="CW42" s="32">
        <f ca="1">IFERROR(__xludf.DUMMYFUNCTION("""COMPUTED_VALUE"""),1033)</f>
        <v>1033</v>
      </c>
      <c r="CX42" s="34">
        <f ca="1">IFERROR(__xludf.DUMMYFUNCTION("""COMPUTED_VALUE"""),1659)</f>
        <v>1659</v>
      </c>
      <c r="CY42" s="28">
        <f>Agustus!DE42</f>
        <v>0</v>
      </c>
      <c r="CZ42" s="28">
        <f>Agustus!DF42</f>
        <v>0</v>
      </c>
      <c r="DA42" s="26"/>
      <c r="DB42" s="26"/>
      <c r="DC42" s="26"/>
      <c r="DD42" s="26"/>
      <c r="DE42" s="26"/>
      <c r="DF42" s="26"/>
      <c r="DG42" s="29"/>
      <c r="DH42" s="30">
        <f>Agustus!DN42</f>
        <v>0</v>
      </c>
      <c r="DI42" s="26">
        <f>Agustus!DO42</f>
        <v>0</v>
      </c>
      <c r="DJ42" s="26"/>
      <c r="DK42" s="26"/>
      <c r="DL42" s="26"/>
      <c r="DM42" s="26"/>
      <c r="DN42" s="26"/>
      <c r="DO42" s="26"/>
      <c r="DP42" s="27"/>
      <c r="DQ42" s="28"/>
      <c r="DR42" s="26"/>
      <c r="DS42" s="26"/>
      <c r="DT42" s="26"/>
      <c r="DU42" s="26"/>
      <c r="DV42" s="26"/>
      <c r="DW42" s="26"/>
      <c r="DX42" s="26"/>
      <c r="DY42" s="29"/>
      <c r="DZ42" s="30">
        <f>Agustus!EF42</f>
        <v>0</v>
      </c>
      <c r="EA42" s="26">
        <f>Agustus!EG42</f>
        <v>0</v>
      </c>
      <c r="EB42" s="26"/>
      <c r="EC42" s="26"/>
      <c r="ED42" s="26"/>
      <c r="EE42" s="26"/>
      <c r="EF42" s="26"/>
      <c r="EG42" s="26"/>
      <c r="EH42" s="29"/>
      <c r="EI42" s="30">
        <f>Agustus!EO42</f>
        <v>0</v>
      </c>
      <c r="EJ42" s="26">
        <f>Agustus!EP42</f>
        <v>0</v>
      </c>
      <c r="EK42" s="26"/>
      <c r="EL42" s="26"/>
      <c r="EM42" s="26"/>
      <c r="EN42" s="26"/>
      <c r="EO42" s="26"/>
      <c r="EP42" s="26"/>
      <c r="EQ42" s="27"/>
      <c r="ER42" s="49"/>
      <c r="ES42" s="62"/>
      <c r="ET42" s="62"/>
      <c r="EU42" s="62"/>
      <c r="EV42" s="62"/>
      <c r="EW42" s="62"/>
      <c r="EX42" s="62"/>
      <c r="EY42" s="62"/>
      <c r="EZ42" s="63"/>
    </row>
    <row r="43" spans="1:156" ht="12.5">
      <c r="A43" s="277"/>
      <c r="B43" s="278"/>
      <c r="C43" s="247"/>
      <c r="D43" s="329">
        <f>Agustus!J43</f>
        <v>0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  <c r="BO43" s="254"/>
      <c r="BP43" s="254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6"/>
    </row>
    <row r="44" spans="1:156" ht="14">
      <c r="A44" s="276" t="s">
        <v>64</v>
      </c>
      <c r="B44" s="256"/>
      <c r="C44" s="52" t="s">
        <v>65</v>
      </c>
      <c r="D44" s="24">
        <f>Agustus!J44</f>
        <v>0</v>
      </c>
      <c r="E44" s="25">
        <f>Agustus!K44</f>
        <v>0</v>
      </c>
      <c r="F44" s="41"/>
      <c r="G44" s="41"/>
      <c r="H44" s="41"/>
      <c r="I44" s="41"/>
      <c r="J44" s="41"/>
      <c r="K44" s="41"/>
      <c r="L44" s="41"/>
      <c r="M44" s="28">
        <f>Agustus!S44</f>
        <v>0</v>
      </c>
      <c r="N44" s="28">
        <f>Agustus!T44</f>
        <v>0</v>
      </c>
      <c r="O44" s="41"/>
      <c r="P44" s="41"/>
      <c r="Q44" s="41"/>
      <c r="R44" s="41"/>
      <c r="S44" s="41"/>
      <c r="T44" s="41"/>
      <c r="U44" s="41"/>
      <c r="V44" s="28">
        <f>Agustus!AB44</f>
        <v>0</v>
      </c>
      <c r="W44" s="28">
        <f>Agustus!AC44</f>
        <v>0</v>
      </c>
      <c r="X44" s="41"/>
      <c r="Y44" s="41"/>
      <c r="Z44" s="41"/>
      <c r="AA44" s="41"/>
      <c r="AB44" s="41"/>
      <c r="AC44" s="41"/>
      <c r="AD44" s="41"/>
      <c r="AE44" s="28">
        <f>Agustus!AK44</f>
        <v>0</v>
      </c>
      <c r="AF44" s="28">
        <f>Agustus!AL44</f>
        <v>0</v>
      </c>
      <c r="AG44" s="41"/>
      <c r="AH44" s="41"/>
      <c r="AI44" s="41"/>
      <c r="AJ44" s="41"/>
      <c r="AK44" s="41"/>
      <c r="AL44" s="41"/>
      <c r="AM44" s="41"/>
      <c r="AN44" s="30">
        <f>Agustus!AT44</f>
        <v>0</v>
      </c>
      <c r="AO44" s="26">
        <f>Agustus!AU44</f>
        <v>0</v>
      </c>
      <c r="AP44" s="41"/>
      <c r="AQ44" s="41"/>
      <c r="AR44" s="41"/>
      <c r="AS44" s="41"/>
      <c r="AT44" s="41"/>
      <c r="AU44" s="41"/>
      <c r="AV44" s="41"/>
      <c r="AW44" s="28">
        <f>Agustus!BC44</f>
        <v>0</v>
      </c>
      <c r="AX44" s="28">
        <f>Agustus!BD44</f>
        <v>0</v>
      </c>
      <c r="AY44" s="41"/>
      <c r="AZ44" s="41"/>
      <c r="BA44" s="41"/>
      <c r="BB44" s="41"/>
      <c r="BC44" s="41"/>
      <c r="BD44" s="41"/>
      <c r="BE44" s="41"/>
      <c r="BF44" s="30">
        <f>Agustus!BL44</f>
        <v>0</v>
      </c>
      <c r="BG44" s="26">
        <f>Agustus!BM44</f>
        <v>0</v>
      </c>
      <c r="BH44" s="41"/>
      <c r="BI44" s="41"/>
      <c r="BJ44" s="41"/>
      <c r="BK44" s="41"/>
      <c r="BL44" s="41"/>
      <c r="BM44" s="41"/>
      <c r="BN44" s="41"/>
      <c r="BO44" s="28">
        <f>Agustus!BU44</f>
        <v>0</v>
      </c>
      <c r="BP44" s="28">
        <f>Agustus!BV44</f>
        <v>0</v>
      </c>
      <c r="BQ44" s="41"/>
      <c r="BR44" s="41"/>
      <c r="BS44" s="41"/>
      <c r="BT44" s="41"/>
      <c r="BU44" s="41"/>
      <c r="BV44" s="41"/>
      <c r="BW44" s="41"/>
      <c r="BX44" s="30">
        <f>Agustus!CD44</f>
        <v>0</v>
      </c>
      <c r="BY44" s="26">
        <f>Agustus!CE44</f>
        <v>0</v>
      </c>
      <c r="BZ44" s="41"/>
      <c r="CA44" s="41"/>
      <c r="CB44" s="41"/>
      <c r="CC44" s="41"/>
      <c r="CD44" s="41"/>
      <c r="CE44" s="41"/>
      <c r="CF44" s="41"/>
      <c r="CG44" s="28">
        <f>Agustus!CM44</f>
        <v>0</v>
      </c>
      <c r="CH44" s="28">
        <f>Agustus!CN44</f>
        <v>0</v>
      </c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28">
        <f>Agustus!DE44</f>
        <v>0</v>
      </c>
      <c r="CZ44" s="28">
        <f>Agustus!DF44</f>
        <v>0</v>
      </c>
      <c r="DA44" s="41"/>
      <c r="DB44" s="41"/>
      <c r="DC44" s="41"/>
      <c r="DD44" s="41"/>
      <c r="DE44" s="41"/>
      <c r="DF44" s="41"/>
      <c r="DG44" s="41"/>
      <c r="DH44" s="30">
        <f>Agustus!DN44</f>
        <v>0</v>
      </c>
      <c r="DI44" s="26">
        <f>Agustus!DO44</f>
        <v>0</v>
      </c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30">
        <f>Agustus!EF44</f>
        <v>0</v>
      </c>
      <c r="EA44" s="26">
        <f>Agustus!EG44</f>
        <v>0</v>
      </c>
      <c r="EB44" s="41"/>
      <c r="EC44" s="41"/>
      <c r="ED44" s="41"/>
      <c r="EE44" s="41"/>
      <c r="EF44" s="41"/>
      <c r="EG44" s="41"/>
      <c r="EH44" s="41"/>
      <c r="EI44" s="30">
        <f>Agustus!EO44</f>
        <v>0</v>
      </c>
      <c r="EJ44" s="26">
        <f>Agustus!EP44</f>
        <v>0</v>
      </c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28"/>
    </row>
    <row r="45" spans="1:156" ht="14">
      <c r="A45" s="45" t="s">
        <v>64</v>
      </c>
      <c r="B45" s="46">
        <v>1</v>
      </c>
      <c r="C45" s="57" t="s">
        <v>66</v>
      </c>
      <c r="D45" s="24">
        <f>Agustus!J45</f>
        <v>43</v>
      </c>
      <c r="E45" s="25">
        <f>Agustus!K45</f>
        <v>921</v>
      </c>
      <c r="F45" s="26">
        <f>SUM(D45:E45)</f>
        <v>964</v>
      </c>
      <c r="G45" s="25">
        <v>4</v>
      </c>
      <c r="H45" s="25">
        <v>148</v>
      </c>
      <c r="I45" s="26">
        <f>SUM(G45:H45)</f>
        <v>152</v>
      </c>
      <c r="J45" s="26">
        <f t="shared" ref="J45:K45" si="495">SUM(D45+G45)</f>
        <v>47</v>
      </c>
      <c r="K45" s="26">
        <f t="shared" si="495"/>
        <v>1069</v>
      </c>
      <c r="L45" s="27">
        <f>SUM(J45:K45)</f>
        <v>1116</v>
      </c>
      <c r="M45" s="28">
        <f>Agustus!S45</f>
        <v>13</v>
      </c>
      <c r="N45" s="28">
        <f>Agustus!T45</f>
        <v>607</v>
      </c>
      <c r="O45" s="26">
        <f>SUM(M45:N45)</f>
        <v>620</v>
      </c>
      <c r="P45" s="25">
        <v>2</v>
      </c>
      <c r="Q45" s="25">
        <v>81</v>
      </c>
      <c r="R45" s="26">
        <f>SUM(P45:Q45)</f>
        <v>83</v>
      </c>
      <c r="S45" s="26">
        <f t="shared" ref="S45:T45" si="496">SUM(M45+P45)</f>
        <v>15</v>
      </c>
      <c r="T45" s="26">
        <f t="shared" si="496"/>
        <v>688</v>
      </c>
      <c r="U45" s="27">
        <f>SUM(S45:T45)</f>
        <v>703</v>
      </c>
      <c r="V45" s="28">
        <f>Agustus!AB45</f>
        <v>11</v>
      </c>
      <c r="W45" s="28">
        <f>Agustus!AC45</f>
        <v>440</v>
      </c>
      <c r="X45" s="26">
        <f>SUM(V45:W45)</f>
        <v>451</v>
      </c>
      <c r="Y45" s="48">
        <v>4</v>
      </c>
      <c r="Z45" s="46">
        <v>60</v>
      </c>
      <c r="AA45" s="26">
        <f>SUM(Y45:Z45)</f>
        <v>64</v>
      </c>
      <c r="AB45" s="26">
        <f t="shared" ref="AB45:AC45" si="497">SUM(V45+Y45)</f>
        <v>15</v>
      </c>
      <c r="AC45" s="26">
        <f t="shared" si="497"/>
        <v>500</v>
      </c>
      <c r="AD45" s="27">
        <f>SUM(AB45:AC45)</f>
        <v>515</v>
      </c>
      <c r="AE45" s="28">
        <f>Agustus!AK45</f>
        <v>49</v>
      </c>
      <c r="AF45" s="28">
        <f>Agustus!AL45</f>
        <v>657</v>
      </c>
      <c r="AG45" s="26">
        <f>SUM(AE45:AF45)</f>
        <v>706</v>
      </c>
      <c r="AH45" s="25">
        <v>8</v>
      </c>
      <c r="AI45" s="25">
        <v>99</v>
      </c>
      <c r="AJ45" s="26">
        <f>SUM(AH45:AI45)</f>
        <v>107</v>
      </c>
      <c r="AK45" s="26">
        <f t="shared" ref="AK45:AL45" si="498">SUM(AE45+AH45)</f>
        <v>57</v>
      </c>
      <c r="AL45" s="26">
        <f t="shared" si="498"/>
        <v>756</v>
      </c>
      <c r="AM45" s="27">
        <f>SUM(AK45:AL45)</f>
        <v>813</v>
      </c>
      <c r="AN45" s="30">
        <f>Agustus!AT45</f>
        <v>20</v>
      </c>
      <c r="AO45" s="26">
        <f>Agustus!AU45</f>
        <v>560</v>
      </c>
      <c r="AP45" s="26">
        <f>SUM(AN45:AO45)</f>
        <v>580</v>
      </c>
      <c r="AQ45" s="25">
        <v>1</v>
      </c>
      <c r="AR45" s="25">
        <v>73</v>
      </c>
      <c r="AS45" s="26">
        <f>SUM(AQ45:AR45)</f>
        <v>74</v>
      </c>
      <c r="AT45" s="26">
        <f t="shared" ref="AT45:AU45" si="499">SUM(AN45+AQ45)</f>
        <v>21</v>
      </c>
      <c r="AU45" s="26">
        <f t="shared" si="499"/>
        <v>633</v>
      </c>
      <c r="AV45" s="27">
        <f>SUM(AT45:AU45)</f>
        <v>654</v>
      </c>
      <c r="AW45" s="28">
        <f>Agustus!BC45</f>
        <v>67</v>
      </c>
      <c r="AX45" s="28">
        <f>Agustus!BD45</f>
        <v>607</v>
      </c>
      <c r="AY45" s="26">
        <f>SUM(AW45:AX45)</f>
        <v>674</v>
      </c>
      <c r="AZ45" s="25">
        <v>5</v>
      </c>
      <c r="BA45" s="25">
        <v>75</v>
      </c>
      <c r="BB45" s="26">
        <f>SUM(AZ45:BA45)</f>
        <v>80</v>
      </c>
      <c r="BC45" s="26">
        <f t="shared" ref="BC45:BD45" si="500">SUM(AW45+AZ45)</f>
        <v>72</v>
      </c>
      <c r="BD45" s="26">
        <f t="shared" si="500"/>
        <v>682</v>
      </c>
      <c r="BE45" s="27">
        <f>SUM(BC45:BD45)</f>
        <v>754</v>
      </c>
      <c r="BF45" s="30">
        <f>Agustus!BL45</f>
        <v>11</v>
      </c>
      <c r="BG45" s="26">
        <f>Agustus!BM45</f>
        <v>279</v>
      </c>
      <c r="BH45" s="26">
        <f>SUM(BF45:BG45)</f>
        <v>290</v>
      </c>
      <c r="BI45" s="26">
        <f>SUM(BI47:BI50)</f>
        <v>3</v>
      </c>
      <c r="BJ45" s="26">
        <f>SUM(BJ47:BJ49)</f>
        <v>39</v>
      </c>
      <c r="BK45" s="26">
        <f>SUM(BI45:BJ45)</f>
        <v>42</v>
      </c>
      <c r="BL45" s="26">
        <f t="shared" ref="BL45:BM45" si="501">SUM(BF45+BI45)</f>
        <v>14</v>
      </c>
      <c r="BM45" s="26">
        <f t="shared" si="501"/>
        <v>318</v>
      </c>
      <c r="BN45" s="27">
        <f>SUM(BL45:BM45)</f>
        <v>332</v>
      </c>
      <c r="BO45" s="28">
        <f>Agustus!BU45</f>
        <v>18</v>
      </c>
      <c r="BP45" s="28">
        <f>Agustus!BV45</f>
        <v>242</v>
      </c>
      <c r="BQ45" s="26">
        <f>SUM(BO45:BP45)</f>
        <v>260</v>
      </c>
      <c r="BR45" s="26"/>
      <c r="BS45" s="26"/>
      <c r="BT45" s="26">
        <f>SUM(BR45:BS45)</f>
        <v>0</v>
      </c>
      <c r="BU45" s="26">
        <f t="shared" ref="BU45:BV45" si="502">SUM(BO45+BR45)</f>
        <v>18</v>
      </c>
      <c r="BV45" s="26">
        <f t="shared" si="502"/>
        <v>242</v>
      </c>
      <c r="BW45" s="27">
        <f>SUM(BU45:BV45)</f>
        <v>260</v>
      </c>
      <c r="BX45" s="30">
        <f>Agustus!CD45</f>
        <v>18</v>
      </c>
      <c r="BY45" s="26">
        <f>Agustus!CE45</f>
        <v>185</v>
      </c>
      <c r="BZ45" s="26">
        <f>SUM(BX45:BY45)</f>
        <v>203</v>
      </c>
      <c r="CA45" s="25">
        <v>3</v>
      </c>
      <c r="CB45" s="25">
        <v>27</v>
      </c>
      <c r="CC45" s="26">
        <f>SUM(CA45:CB45)</f>
        <v>30</v>
      </c>
      <c r="CD45" s="26">
        <f t="shared" ref="CD45:CE45" si="503">SUM(BX45+CA45)</f>
        <v>21</v>
      </c>
      <c r="CE45" s="26">
        <f t="shared" si="503"/>
        <v>212</v>
      </c>
      <c r="CF45" s="27">
        <f>SUM(CD45:CE45)</f>
        <v>233</v>
      </c>
      <c r="CG45" s="28">
        <f>Agustus!CM45</f>
        <v>13</v>
      </c>
      <c r="CH45" s="28">
        <f>Agustus!CN45</f>
        <v>288</v>
      </c>
      <c r="CI45" s="26">
        <f>SUM(CG45:CH45)</f>
        <v>301</v>
      </c>
      <c r="CJ45" s="25">
        <v>1</v>
      </c>
      <c r="CK45" s="25">
        <v>40</v>
      </c>
      <c r="CL45" s="26">
        <f>SUM(CJ45:CK45)</f>
        <v>41</v>
      </c>
      <c r="CM45" s="26">
        <f t="shared" ref="CM45:CN45" si="504">SUM(CG45+CJ45)</f>
        <v>14</v>
      </c>
      <c r="CN45" s="26">
        <f t="shared" si="504"/>
        <v>328</v>
      </c>
      <c r="CO45" s="27">
        <f>SUM(CM45:CN45)</f>
        <v>342</v>
      </c>
      <c r="CP45" s="31">
        <f ca="1">IFERROR(__xludf.DUMMYFUNCTION("""COMPUTED_VALUE"""),31)</f>
        <v>31</v>
      </c>
      <c r="CQ45" s="32">
        <f ca="1">IFERROR(__xludf.DUMMYFUNCTION("""COMPUTED_VALUE"""),1240)</f>
        <v>1240</v>
      </c>
      <c r="CR45" s="32">
        <f ca="1">IFERROR(__xludf.DUMMYFUNCTION("""COMPUTED_VALUE"""),1271)</f>
        <v>1271</v>
      </c>
      <c r="CS45" s="33">
        <f ca="1">IFERROR(__xludf.DUMMYFUNCTION("""COMPUTED_VALUE"""),13)</f>
        <v>13</v>
      </c>
      <c r="CT45" s="33">
        <f ca="1">IFERROR(__xludf.DUMMYFUNCTION("""COMPUTED_VALUE"""),162)</f>
        <v>162</v>
      </c>
      <c r="CU45" s="33">
        <f ca="1">IFERROR(__xludf.DUMMYFUNCTION("""COMPUTED_VALUE"""),175)</f>
        <v>175</v>
      </c>
      <c r="CV45" s="32">
        <f ca="1">IFERROR(__xludf.DUMMYFUNCTION("""COMPUTED_VALUE"""),44)</f>
        <v>44</v>
      </c>
      <c r="CW45" s="32">
        <f ca="1">IFERROR(__xludf.DUMMYFUNCTION("""COMPUTED_VALUE"""),1402)</f>
        <v>1402</v>
      </c>
      <c r="CX45" s="34">
        <f ca="1">IFERROR(__xludf.DUMMYFUNCTION("""COMPUTED_VALUE"""),1446)</f>
        <v>1446</v>
      </c>
      <c r="CY45" s="28">
        <f>Agustus!DE45</f>
        <v>23</v>
      </c>
      <c r="CZ45" s="28">
        <f>Agustus!DF45</f>
        <v>282</v>
      </c>
      <c r="DA45" s="26">
        <f>SUM(CY45:CZ45)</f>
        <v>305</v>
      </c>
      <c r="DB45" s="25">
        <v>1</v>
      </c>
      <c r="DC45" s="25">
        <v>66</v>
      </c>
      <c r="DD45" s="26">
        <f>SUM(DB45:DC45)</f>
        <v>67</v>
      </c>
      <c r="DE45" s="26">
        <f t="shared" ref="DE45:DF45" si="505">SUM(CY45+DB45)</f>
        <v>24</v>
      </c>
      <c r="DF45" s="26">
        <f t="shared" si="505"/>
        <v>348</v>
      </c>
      <c r="DG45" s="27">
        <f>SUM(DE45:DF45)</f>
        <v>372</v>
      </c>
      <c r="DH45" s="30">
        <f>Agustus!DN45</f>
        <v>48</v>
      </c>
      <c r="DI45" s="26">
        <f>Agustus!DO45</f>
        <v>566</v>
      </c>
      <c r="DJ45" s="26">
        <f>SUM(DH45:DI45)</f>
        <v>614</v>
      </c>
      <c r="DK45" s="25">
        <v>8</v>
      </c>
      <c r="DL45" s="25">
        <v>83</v>
      </c>
      <c r="DM45" s="26">
        <f>SUM(DK45:DL45)</f>
        <v>91</v>
      </c>
      <c r="DN45" s="26">
        <f t="shared" ref="DN45:DO45" si="506">SUM(DH45+DK45)</f>
        <v>56</v>
      </c>
      <c r="DO45" s="26">
        <f t="shared" si="506"/>
        <v>649</v>
      </c>
      <c r="DP45" s="27">
        <f>SUM(DN45:DO45)</f>
        <v>705</v>
      </c>
      <c r="DQ45" s="28">
        <f>Agustus!DW45</f>
        <v>21</v>
      </c>
      <c r="DR45" s="28">
        <f>Agustus!DX45</f>
        <v>555</v>
      </c>
      <c r="DS45" s="26">
        <f>SUM(DQ45:DR45)</f>
        <v>576</v>
      </c>
      <c r="DT45" s="25">
        <v>5</v>
      </c>
      <c r="DU45" s="25">
        <v>67</v>
      </c>
      <c r="DV45" s="26">
        <f>SUM(DT45:DU45)</f>
        <v>72</v>
      </c>
      <c r="DW45" s="26">
        <f t="shared" ref="DW45:DX45" si="507">SUM(DQ45+DT45)</f>
        <v>26</v>
      </c>
      <c r="DX45" s="26">
        <f t="shared" si="507"/>
        <v>622</v>
      </c>
      <c r="DY45" s="27">
        <f>SUM(DW45:DX45)</f>
        <v>648</v>
      </c>
      <c r="DZ45" s="30">
        <f>Agustus!EF45</f>
        <v>22</v>
      </c>
      <c r="EA45" s="26">
        <f>Agustus!EG45</f>
        <v>526</v>
      </c>
      <c r="EB45" s="26">
        <f>SUM(DZ45:EA45)</f>
        <v>548</v>
      </c>
      <c r="EC45" s="25">
        <v>5</v>
      </c>
      <c r="ED45" s="25">
        <v>49</v>
      </c>
      <c r="EE45" s="26">
        <f>SUM(EC45:ED45)</f>
        <v>54</v>
      </c>
      <c r="EF45" s="26">
        <f t="shared" ref="EF45:EG45" si="508">SUM(DZ45+EC45)</f>
        <v>27</v>
      </c>
      <c r="EG45" s="26">
        <f t="shared" si="508"/>
        <v>575</v>
      </c>
      <c r="EH45" s="27">
        <f>SUM(EF45:EG45)</f>
        <v>602</v>
      </c>
      <c r="EI45" s="30">
        <f>Agustus!EO45</f>
        <v>52</v>
      </c>
      <c r="EJ45" s="26">
        <f>Agustus!EP45</f>
        <v>373</v>
      </c>
      <c r="EK45" s="26">
        <f>SUM(EI45:EJ45)</f>
        <v>425</v>
      </c>
      <c r="EL45" s="25">
        <v>4</v>
      </c>
      <c r="EM45" s="25">
        <v>136</v>
      </c>
      <c r="EN45" s="26">
        <f>SUM(EL45:EM45)</f>
        <v>140</v>
      </c>
      <c r="EO45" s="26">
        <f t="shared" ref="EO45:EP45" si="509">SUM(EI45+EL45)</f>
        <v>56</v>
      </c>
      <c r="EP45" s="26">
        <f t="shared" si="509"/>
        <v>509</v>
      </c>
      <c r="EQ45" s="27">
        <f>SUM(EO45:EP45)</f>
        <v>565</v>
      </c>
      <c r="ER45" s="28"/>
      <c r="ES45" s="26"/>
      <c r="ET45" s="26"/>
      <c r="EU45" s="26"/>
      <c r="EV45" s="26"/>
      <c r="EW45" s="26"/>
      <c r="EX45" s="26"/>
      <c r="EY45" s="26"/>
      <c r="EZ45" s="29"/>
    </row>
    <row r="46" spans="1:156" ht="14">
      <c r="A46" s="280"/>
      <c r="B46" s="278"/>
      <c r="C46" s="278"/>
      <c r="D46" s="24">
        <f>Agustus!J46</f>
        <v>0</v>
      </c>
      <c r="E46" s="25">
        <f>Agustus!K46</f>
        <v>0</v>
      </c>
      <c r="F46" s="41"/>
      <c r="G46" s="41"/>
      <c r="H46" s="41"/>
      <c r="I46" s="41"/>
      <c r="J46" s="41"/>
      <c r="K46" s="41"/>
      <c r="L46" s="41"/>
      <c r="M46" s="28">
        <f>Agustus!S46</f>
        <v>0</v>
      </c>
      <c r="N46" s="28">
        <f>Agustus!T46</f>
        <v>0</v>
      </c>
      <c r="O46" s="41"/>
      <c r="P46" s="41"/>
      <c r="Q46" s="41"/>
      <c r="R46" s="41"/>
      <c r="S46" s="41"/>
      <c r="T46" s="41"/>
      <c r="U46" s="41"/>
      <c r="V46" s="28">
        <f>Agustus!AB46</f>
        <v>0</v>
      </c>
      <c r="W46" s="28">
        <f>Agustus!AC46</f>
        <v>0</v>
      </c>
      <c r="X46" s="41"/>
      <c r="Y46" s="41"/>
      <c r="Z46" s="41"/>
      <c r="AA46" s="41"/>
      <c r="AB46" s="41"/>
      <c r="AC46" s="41"/>
      <c r="AD46" s="41"/>
      <c r="AE46" s="28">
        <f>Agustus!AK46</f>
        <v>0</v>
      </c>
      <c r="AF46" s="28">
        <f>Agustus!AL46</f>
        <v>0</v>
      </c>
      <c r="AG46" s="41"/>
      <c r="AH46" s="41"/>
      <c r="AI46" s="41"/>
      <c r="AJ46" s="41"/>
      <c r="AK46" s="41"/>
      <c r="AL46" s="41"/>
      <c r="AM46" s="41"/>
      <c r="AN46" s="30">
        <f>Agustus!AT46</f>
        <v>0</v>
      </c>
      <c r="AO46" s="26">
        <f>Agustus!AU46</f>
        <v>0</v>
      </c>
      <c r="AP46" s="41"/>
      <c r="AQ46" s="41"/>
      <c r="AR46" s="41"/>
      <c r="AS46" s="41"/>
      <c r="AT46" s="41"/>
      <c r="AU46" s="41"/>
      <c r="AV46" s="41"/>
      <c r="AW46" s="28">
        <f>Agustus!BC46</f>
        <v>0</v>
      </c>
      <c r="AX46" s="28">
        <f>Agustus!BD46</f>
        <v>0</v>
      </c>
      <c r="AY46" s="41"/>
      <c r="AZ46" s="41"/>
      <c r="BA46" s="41"/>
      <c r="BB46" s="41"/>
      <c r="BC46" s="41"/>
      <c r="BD46" s="41"/>
      <c r="BE46" s="41"/>
      <c r="BF46" s="30">
        <f>Agustus!BL46</f>
        <v>0</v>
      </c>
      <c r="BG46" s="26">
        <f>Agustus!BM46</f>
        <v>0</v>
      </c>
      <c r="BH46" s="41"/>
      <c r="BI46" s="41"/>
      <c r="BJ46" s="41"/>
      <c r="BK46" s="41"/>
      <c r="BL46" s="41"/>
      <c r="BM46" s="41"/>
      <c r="BN46" s="41"/>
      <c r="BO46" s="28">
        <f>Agustus!BU46</f>
        <v>0</v>
      </c>
      <c r="BP46" s="28">
        <f>Agustus!BV46</f>
        <v>0</v>
      </c>
      <c r="BQ46" s="41"/>
      <c r="BR46" s="41"/>
      <c r="BS46" s="41"/>
      <c r="BT46" s="41"/>
      <c r="BU46" s="41"/>
      <c r="BV46" s="41"/>
      <c r="BW46" s="41"/>
      <c r="BX46" s="30">
        <f>Agustus!CD46</f>
        <v>0</v>
      </c>
      <c r="BY46" s="26">
        <f>Agustus!CE46</f>
        <v>0</v>
      </c>
      <c r="BZ46" s="41"/>
      <c r="CA46" s="41"/>
      <c r="CB46" s="41"/>
      <c r="CC46" s="41"/>
      <c r="CD46" s="41"/>
      <c r="CE46" s="41"/>
      <c r="CF46" s="41"/>
      <c r="CG46" s="28">
        <f>Agustus!CM46</f>
        <v>0</v>
      </c>
      <c r="CH46" s="28">
        <f>Agustus!CN46</f>
        <v>0</v>
      </c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28">
        <f>Agustus!DE46</f>
        <v>0</v>
      </c>
      <c r="CZ46" s="28">
        <f>Agustus!DF46</f>
        <v>0</v>
      </c>
      <c r="DA46" s="41"/>
      <c r="DB46" s="41"/>
      <c r="DC46" s="41"/>
      <c r="DD46" s="41"/>
      <c r="DE46" s="41"/>
      <c r="DF46" s="41"/>
      <c r="DG46" s="41"/>
      <c r="DH46" s="30">
        <f>Agustus!DN46</f>
        <v>0</v>
      </c>
      <c r="DI46" s="26">
        <f>Agustus!DO46</f>
        <v>0</v>
      </c>
      <c r="DJ46" s="41"/>
      <c r="DK46" s="41"/>
      <c r="DL46" s="41"/>
      <c r="DM46" s="41"/>
      <c r="DN46" s="41"/>
      <c r="DO46" s="41"/>
      <c r="DP46" s="41"/>
      <c r="DQ46" s="28">
        <f>Agustus!DW46</f>
        <v>0</v>
      </c>
      <c r="DR46" s="28">
        <f>Agustus!DX46</f>
        <v>0</v>
      </c>
      <c r="DS46" s="41"/>
      <c r="DT46" s="41"/>
      <c r="DU46" s="41"/>
      <c r="DV46" s="41"/>
      <c r="DW46" s="41"/>
      <c r="DX46" s="41"/>
      <c r="DY46" s="41"/>
      <c r="DZ46" s="30">
        <f>Agustus!EF46</f>
        <v>0</v>
      </c>
      <c r="EA46" s="26">
        <f>Agustus!EG46</f>
        <v>0</v>
      </c>
      <c r="EB46" s="41"/>
      <c r="EC46" s="41"/>
      <c r="ED46" s="41"/>
      <c r="EE46" s="41"/>
      <c r="EF46" s="41"/>
      <c r="EG46" s="41"/>
      <c r="EH46" s="41"/>
      <c r="EI46" s="30">
        <f>Agustus!EO46</f>
        <v>0</v>
      </c>
      <c r="EJ46" s="26">
        <f>Agustus!EP46</f>
        <v>0</v>
      </c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28"/>
    </row>
    <row r="47" spans="1:156" ht="14">
      <c r="A47" s="58"/>
      <c r="B47" s="59">
        <v>1</v>
      </c>
      <c r="C47" s="57" t="s">
        <v>67</v>
      </c>
      <c r="D47" s="24">
        <f>Agustus!J47</f>
        <v>17</v>
      </c>
      <c r="E47" s="25">
        <f>Agustus!K47</f>
        <v>67</v>
      </c>
      <c r="F47" s="26">
        <f t="shared" ref="F47:F49" si="510">SUM(D47:E47)</f>
        <v>84</v>
      </c>
      <c r="G47" s="25">
        <v>4</v>
      </c>
      <c r="H47" s="25">
        <v>10</v>
      </c>
      <c r="I47" s="26">
        <f t="shared" ref="I47:I49" si="511">SUM(G47:H47)</f>
        <v>14</v>
      </c>
      <c r="J47" s="26">
        <f t="shared" ref="J47:K47" si="512">SUM(D47+G47)</f>
        <v>21</v>
      </c>
      <c r="K47" s="26">
        <f t="shared" si="512"/>
        <v>77</v>
      </c>
      <c r="L47" s="27">
        <f t="shared" ref="L47:L49" si="513">SUM(J47:K47)</f>
        <v>98</v>
      </c>
      <c r="M47" s="28">
        <f>Agustus!S47</f>
        <v>13</v>
      </c>
      <c r="N47" s="28">
        <f>Agustus!T47</f>
        <v>132</v>
      </c>
      <c r="O47" s="26">
        <f t="shared" ref="O47:O49" si="514">SUM(M47:N47)</f>
        <v>145</v>
      </c>
      <c r="P47" s="25">
        <v>2</v>
      </c>
      <c r="Q47" s="25">
        <v>17</v>
      </c>
      <c r="R47" s="26">
        <f t="shared" ref="R47:R49" si="515">SUM(P47:Q47)</f>
        <v>19</v>
      </c>
      <c r="S47" s="26">
        <f t="shared" ref="S47:T47" si="516">SUM(M47+P47)</f>
        <v>15</v>
      </c>
      <c r="T47" s="26">
        <f t="shared" si="516"/>
        <v>149</v>
      </c>
      <c r="U47" s="27">
        <f t="shared" ref="U47:U49" si="517">SUM(S47:T47)</f>
        <v>164</v>
      </c>
      <c r="V47" s="28">
        <f>Agustus!AB47</f>
        <v>11</v>
      </c>
      <c r="W47" s="28">
        <f>Agustus!AC47</f>
        <v>20</v>
      </c>
      <c r="X47" s="26">
        <f t="shared" ref="X47:X49" si="518">SUM(V47:W47)</f>
        <v>31</v>
      </c>
      <c r="Y47" s="48">
        <v>4</v>
      </c>
      <c r="Z47" s="46">
        <v>5</v>
      </c>
      <c r="AA47" s="26">
        <f t="shared" ref="AA47:AA49" si="519">SUM(Y47:Z47)</f>
        <v>9</v>
      </c>
      <c r="AB47" s="26">
        <f t="shared" ref="AB47:AC47" si="520">SUM(V47+Y47)</f>
        <v>15</v>
      </c>
      <c r="AC47" s="26">
        <f t="shared" si="520"/>
        <v>25</v>
      </c>
      <c r="AD47" s="27">
        <f t="shared" ref="AD47:AD49" si="521">SUM(AB47:AC47)</f>
        <v>40</v>
      </c>
      <c r="AE47" s="28">
        <f>Agustus!AK47</f>
        <v>43</v>
      </c>
      <c r="AF47" s="28">
        <f>Agustus!AL47</f>
        <v>54</v>
      </c>
      <c r="AG47" s="26">
        <f t="shared" ref="AG47:AG49" si="522">SUM(AE47:AF47)</f>
        <v>97</v>
      </c>
      <c r="AH47" s="25">
        <v>8</v>
      </c>
      <c r="AI47" s="25">
        <v>5</v>
      </c>
      <c r="AJ47" s="26">
        <f t="shared" ref="AJ47:AJ49" si="523">SUM(AH47:AI47)</f>
        <v>13</v>
      </c>
      <c r="AK47" s="26">
        <f t="shared" ref="AK47:AL47" si="524">SUM(AE47+AH47)</f>
        <v>51</v>
      </c>
      <c r="AL47" s="26">
        <f t="shared" si="524"/>
        <v>59</v>
      </c>
      <c r="AM47" s="27">
        <f t="shared" ref="AM47:AM49" si="525">SUM(AK47:AL47)</f>
        <v>110</v>
      </c>
      <c r="AN47" s="30">
        <f>Agustus!AT47</f>
        <v>20</v>
      </c>
      <c r="AO47" s="26">
        <f>Agustus!AU47</f>
        <v>65</v>
      </c>
      <c r="AP47" s="26">
        <f t="shared" ref="AP47:AP49" si="526">SUM(AN47:AO47)</f>
        <v>85</v>
      </c>
      <c r="AQ47" s="25">
        <v>1</v>
      </c>
      <c r="AR47" s="25">
        <v>11</v>
      </c>
      <c r="AS47" s="26">
        <f t="shared" ref="AS47:AS49" si="527">SUM(AQ47:AR47)</f>
        <v>12</v>
      </c>
      <c r="AT47" s="26">
        <f t="shared" ref="AT47:AU47" si="528">SUM(AN47+AQ47)</f>
        <v>21</v>
      </c>
      <c r="AU47" s="26">
        <f t="shared" si="528"/>
        <v>76</v>
      </c>
      <c r="AV47" s="27">
        <f t="shared" ref="AV47:AV49" si="529">SUM(AT47:AU47)</f>
        <v>97</v>
      </c>
      <c r="AW47" s="28">
        <f>Agustus!BC47</f>
        <v>65</v>
      </c>
      <c r="AX47" s="28">
        <f>Agustus!BD47</f>
        <v>117</v>
      </c>
      <c r="AY47" s="26">
        <f t="shared" ref="AY47:AY49" si="530">SUM(AW47:AX47)</f>
        <v>182</v>
      </c>
      <c r="AZ47" s="25">
        <v>6</v>
      </c>
      <c r="BA47" s="25">
        <v>13</v>
      </c>
      <c r="BB47" s="26">
        <f t="shared" ref="BB47:BB49" si="531">SUM(AZ47:BA47)</f>
        <v>19</v>
      </c>
      <c r="BC47" s="26">
        <f t="shared" ref="BC47:BD47" si="532">SUM(AW47+AZ47)</f>
        <v>71</v>
      </c>
      <c r="BD47" s="26">
        <f t="shared" si="532"/>
        <v>130</v>
      </c>
      <c r="BE47" s="27">
        <f t="shared" ref="BE47:BE49" si="533">SUM(BC47:BD47)</f>
        <v>201</v>
      </c>
      <c r="BF47" s="30">
        <f>Agustus!BL47</f>
        <v>11</v>
      </c>
      <c r="BG47" s="26">
        <f>Agustus!BM47</f>
        <v>38</v>
      </c>
      <c r="BH47" s="26">
        <f t="shared" ref="BH47:BH49" si="534">SUM(BF47:BG47)</f>
        <v>49</v>
      </c>
      <c r="BI47" s="25">
        <v>3</v>
      </c>
      <c r="BJ47" s="25">
        <v>8</v>
      </c>
      <c r="BK47" s="26">
        <f t="shared" ref="BK47:BK49" si="535">SUM(BI47:BJ47)</f>
        <v>11</v>
      </c>
      <c r="BL47" s="26">
        <f t="shared" ref="BL47:BM47" si="536">SUM(BF47+BI47)</f>
        <v>14</v>
      </c>
      <c r="BM47" s="26">
        <f t="shared" si="536"/>
        <v>46</v>
      </c>
      <c r="BN47" s="27">
        <f t="shared" ref="BN47:BN49" si="537">SUM(BL47:BM47)</f>
        <v>60</v>
      </c>
      <c r="BO47" s="28">
        <f>Agustus!BU47</f>
        <v>14</v>
      </c>
      <c r="BP47" s="28">
        <f>Agustus!BV47</f>
        <v>31</v>
      </c>
      <c r="BQ47" s="26">
        <f t="shared" ref="BQ47:BQ49" si="538">SUM(BO47:BP47)</f>
        <v>45</v>
      </c>
      <c r="BR47" s="26"/>
      <c r="BS47" s="26"/>
      <c r="BT47" s="26">
        <f t="shared" ref="BT47:BT49" si="539">SUM(BR47:BS47)</f>
        <v>0</v>
      </c>
      <c r="BU47" s="26">
        <f t="shared" ref="BU47:BV47" si="540">SUM(BO47+BR47)</f>
        <v>14</v>
      </c>
      <c r="BV47" s="26">
        <f t="shared" si="540"/>
        <v>31</v>
      </c>
      <c r="BW47" s="27">
        <f t="shared" ref="BW47:BW49" si="541">SUM(BU47:BV47)</f>
        <v>45</v>
      </c>
      <c r="BX47" s="30">
        <f>Agustus!CD47</f>
        <v>17</v>
      </c>
      <c r="BY47" s="26">
        <f>Agustus!CE47</f>
        <v>46</v>
      </c>
      <c r="BZ47" s="26">
        <f t="shared" ref="BZ47:BZ49" si="542">SUM(BX47:BY47)</f>
        <v>63</v>
      </c>
      <c r="CA47" s="25">
        <v>3</v>
      </c>
      <c r="CB47" s="25">
        <v>5</v>
      </c>
      <c r="CC47" s="26">
        <f t="shared" ref="CC47:CC49" si="543">SUM(CA47:CB47)</f>
        <v>8</v>
      </c>
      <c r="CD47" s="26">
        <f t="shared" ref="CD47:CE47" si="544">SUM(BX47+CA47)</f>
        <v>20</v>
      </c>
      <c r="CE47" s="26">
        <f t="shared" si="544"/>
        <v>51</v>
      </c>
      <c r="CF47" s="27">
        <f t="shared" ref="CF47:CF49" si="545">SUM(CD47:CE47)</f>
        <v>71</v>
      </c>
      <c r="CG47" s="28">
        <f>Agustus!CM47</f>
        <v>11</v>
      </c>
      <c r="CH47" s="28">
        <f>Agustus!CN47</f>
        <v>16</v>
      </c>
      <c r="CI47" s="26">
        <f t="shared" ref="CI47:CI49" si="546">SUM(CG47:CH47)</f>
        <v>27</v>
      </c>
      <c r="CJ47" s="25">
        <v>1</v>
      </c>
      <c r="CK47" s="25">
        <v>2</v>
      </c>
      <c r="CL47" s="26">
        <f t="shared" ref="CL47:CL49" si="547">SUM(CJ47:CK47)</f>
        <v>3</v>
      </c>
      <c r="CM47" s="26">
        <f t="shared" ref="CM47:CN47" si="548">SUM(CG47+CJ47)</f>
        <v>12</v>
      </c>
      <c r="CN47" s="26">
        <f t="shared" si="548"/>
        <v>18</v>
      </c>
      <c r="CO47" s="27">
        <f t="shared" ref="CO47:CO49" si="549">SUM(CM47:CN47)</f>
        <v>30</v>
      </c>
      <c r="CP47" s="31">
        <f ca="1">IFERROR(__xludf.DUMMYFUNCTION("""COMPUTED_VALUE"""),31)</f>
        <v>31</v>
      </c>
      <c r="CQ47" s="32">
        <f ca="1">IFERROR(__xludf.DUMMYFUNCTION("""COMPUTED_VALUE"""),76)</f>
        <v>76</v>
      </c>
      <c r="CR47" s="32">
        <f ca="1">IFERROR(__xludf.DUMMYFUNCTION("""COMPUTED_VALUE"""),107)</f>
        <v>107</v>
      </c>
      <c r="CS47" s="33">
        <f ca="1">IFERROR(__xludf.DUMMYFUNCTION("""COMPUTED_VALUE"""),13)</f>
        <v>13</v>
      </c>
      <c r="CT47" s="33">
        <f ca="1">IFERROR(__xludf.DUMMYFUNCTION("""COMPUTED_VALUE"""),12)</f>
        <v>12</v>
      </c>
      <c r="CU47" s="33">
        <f ca="1">IFERROR(__xludf.DUMMYFUNCTION("""COMPUTED_VALUE"""),25)</f>
        <v>25</v>
      </c>
      <c r="CV47" s="32">
        <f ca="1">IFERROR(__xludf.DUMMYFUNCTION("""COMPUTED_VALUE"""),44)</f>
        <v>44</v>
      </c>
      <c r="CW47" s="32">
        <f ca="1">IFERROR(__xludf.DUMMYFUNCTION("""COMPUTED_VALUE"""),88)</f>
        <v>88</v>
      </c>
      <c r="CX47" s="34">
        <f ca="1">IFERROR(__xludf.DUMMYFUNCTION("""COMPUTED_VALUE"""),132)</f>
        <v>132</v>
      </c>
      <c r="CY47" s="28">
        <f>Agustus!DE47</f>
        <v>23</v>
      </c>
      <c r="CZ47" s="28">
        <f>Agustus!DF47</f>
        <v>46</v>
      </c>
      <c r="DA47" s="26">
        <f t="shared" ref="DA47:DA49" si="550">SUM(CY47:CZ47)</f>
        <v>69</v>
      </c>
      <c r="DB47" s="25">
        <v>2</v>
      </c>
      <c r="DC47" s="25">
        <v>6</v>
      </c>
      <c r="DD47" s="26">
        <f t="shared" ref="DD47:DD49" si="551">SUM(DB47:DC47)</f>
        <v>8</v>
      </c>
      <c r="DE47" s="26">
        <f t="shared" ref="DE47:DF47" si="552">SUM(CY47+DB47)</f>
        <v>25</v>
      </c>
      <c r="DF47" s="26">
        <f t="shared" si="552"/>
        <v>52</v>
      </c>
      <c r="DG47" s="27">
        <f t="shared" ref="DG47:DG49" si="553">SUM(DE47:DF47)</f>
        <v>77</v>
      </c>
      <c r="DH47" s="30">
        <f>Agustus!DN47</f>
        <v>48</v>
      </c>
      <c r="DI47" s="26">
        <f>Agustus!DO47</f>
        <v>134</v>
      </c>
      <c r="DJ47" s="26">
        <f t="shared" ref="DJ47:DJ49" si="554">SUM(DH47:DI47)</f>
        <v>182</v>
      </c>
      <c r="DK47" s="25">
        <v>8</v>
      </c>
      <c r="DL47" s="25">
        <v>33</v>
      </c>
      <c r="DM47" s="26">
        <f t="shared" ref="DM47:DM49" si="555">SUM(DK47:DL47)</f>
        <v>41</v>
      </c>
      <c r="DN47" s="26">
        <f t="shared" ref="DN47:DO47" si="556">SUM(DH47+DK47)</f>
        <v>56</v>
      </c>
      <c r="DO47" s="26">
        <f t="shared" si="556"/>
        <v>167</v>
      </c>
      <c r="DP47" s="27">
        <f t="shared" ref="DP47:DP49" si="557">SUM(DN47:DO47)</f>
        <v>223</v>
      </c>
      <c r="DQ47" s="28">
        <f>Agustus!DW47</f>
        <v>32</v>
      </c>
      <c r="DR47" s="28">
        <f>Agustus!DX47</f>
        <v>93</v>
      </c>
      <c r="DS47" s="26">
        <f t="shared" ref="DS47:DS49" si="558">SUM(DQ47:DR47)</f>
        <v>125</v>
      </c>
      <c r="DU47" s="25">
        <v>5</v>
      </c>
      <c r="DV47" s="25">
        <v>13</v>
      </c>
      <c r="DW47" s="26">
        <f t="shared" ref="DW47:DX47" si="559">SUM(DQ47+DU47)</f>
        <v>37</v>
      </c>
      <c r="DX47" s="26">
        <f t="shared" si="559"/>
        <v>106</v>
      </c>
      <c r="DY47" s="27">
        <f t="shared" ref="DY47:DY49" si="560">SUM(DW47:DX47)</f>
        <v>143</v>
      </c>
      <c r="DZ47" s="30">
        <f>Agustus!EF47</f>
        <v>22</v>
      </c>
      <c r="EA47" s="26">
        <f>Agustus!EG47</f>
        <v>80</v>
      </c>
      <c r="EB47" s="26">
        <f t="shared" ref="EB47:EB49" si="561">SUM(DZ47:EA47)</f>
        <v>102</v>
      </c>
      <c r="EC47" s="25">
        <v>5</v>
      </c>
      <c r="ED47" s="25">
        <v>7</v>
      </c>
      <c r="EE47" s="26">
        <f t="shared" ref="EE47:EE49" si="562">SUM(EC47:ED47)</f>
        <v>12</v>
      </c>
      <c r="EF47" s="26">
        <f t="shared" ref="EF47:EG47" si="563">SUM(DZ47+EC47)</f>
        <v>27</v>
      </c>
      <c r="EG47" s="26">
        <f t="shared" si="563"/>
        <v>87</v>
      </c>
      <c r="EH47" s="27">
        <f t="shared" ref="EH47:EH49" si="564">SUM(EF47:EG47)</f>
        <v>114</v>
      </c>
      <c r="EI47" s="30">
        <f>Agustus!EO47</f>
        <v>50</v>
      </c>
      <c r="EJ47" s="26">
        <f>Agustus!EP47</f>
        <v>89</v>
      </c>
      <c r="EK47" s="26">
        <f t="shared" ref="EK47:EK49" si="565">SUM(EI47:EJ47)</f>
        <v>139</v>
      </c>
      <c r="EL47" s="25">
        <v>4</v>
      </c>
      <c r="EM47" s="25">
        <v>16</v>
      </c>
      <c r="EN47" s="26">
        <f t="shared" ref="EN47:EN49" si="566">SUM(EL47:EM47)</f>
        <v>20</v>
      </c>
      <c r="EO47" s="26">
        <f t="shared" ref="EO47:EP47" si="567">SUM(EI47+EL47)</f>
        <v>54</v>
      </c>
      <c r="EP47" s="26">
        <f t="shared" si="567"/>
        <v>105</v>
      </c>
      <c r="EQ47" s="27">
        <f t="shared" ref="EQ47:EQ49" si="568">SUM(EO47:EP47)</f>
        <v>159</v>
      </c>
      <c r="ER47" s="28"/>
      <c r="ES47" s="26"/>
      <c r="ET47" s="26"/>
      <c r="EU47" s="26"/>
      <c r="EV47" s="26"/>
      <c r="EW47" s="26"/>
      <c r="EX47" s="26"/>
      <c r="EY47" s="26"/>
      <c r="EZ47" s="29"/>
    </row>
    <row r="48" spans="1:156" ht="14">
      <c r="A48" s="58"/>
      <c r="B48" s="59">
        <v>2</v>
      </c>
      <c r="C48" s="57" t="s">
        <v>68</v>
      </c>
      <c r="D48" s="24">
        <f>Agustus!J48</f>
        <v>0</v>
      </c>
      <c r="E48" s="25">
        <f>Agustus!K48</f>
        <v>672</v>
      </c>
      <c r="F48" s="26">
        <f t="shared" si="510"/>
        <v>672</v>
      </c>
      <c r="G48" s="26"/>
      <c r="H48" s="25">
        <v>87</v>
      </c>
      <c r="I48" s="26">
        <f t="shared" si="511"/>
        <v>87</v>
      </c>
      <c r="J48" s="26">
        <f t="shared" ref="J48:K48" si="569">SUM(D48+G48)</f>
        <v>0</v>
      </c>
      <c r="K48" s="26">
        <f t="shared" si="569"/>
        <v>759</v>
      </c>
      <c r="L48" s="27">
        <f t="shared" si="513"/>
        <v>759</v>
      </c>
      <c r="M48" s="28">
        <f>Agustus!S48</f>
        <v>0</v>
      </c>
      <c r="N48" s="28">
        <f>Agustus!T48</f>
        <v>374</v>
      </c>
      <c r="O48" s="26">
        <f t="shared" si="514"/>
        <v>374</v>
      </c>
      <c r="P48" s="26"/>
      <c r="Q48" s="25">
        <v>45</v>
      </c>
      <c r="R48" s="26">
        <f t="shared" si="515"/>
        <v>45</v>
      </c>
      <c r="S48" s="26">
        <f t="shared" ref="S48:T48" si="570">SUM(M48+P48)</f>
        <v>0</v>
      </c>
      <c r="T48" s="26">
        <f t="shared" si="570"/>
        <v>419</v>
      </c>
      <c r="U48" s="27">
        <f t="shared" si="517"/>
        <v>419</v>
      </c>
      <c r="V48" s="28">
        <f>Agustus!AB48</f>
        <v>0</v>
      </c>
      <c r="W48" s="28">
        <f>Agustus!AC48</f>
        <v>403</v>
      </c>
      <c r="X48" s="26">
        <f t="shared" si="518"/>
        <v>403</v>
      </c>
      <c r="Y48" s="26"/>
      <c r="Z48" s="48">
        <v>51</v>
      </c>
      <c r="AA48" s="26">
        <f t="shared" si="519"/>
        <v>51</v>
      </c>
      <c r="AB48" s="26">
        <f t="shared" ref="AB48:AC48" si="571">SUM(V48+Y48)</f>
        <v>0</v>
      </c>
      <c r="AC48" s="26">
        <f t="shared" si="571"/>
        <v>454</v>
      </c>
      <c r="AD48" s="27">
        <f t="shared" si="521"/>
        <v>454</v>
      </c>
      <c r="AE48" s="28">
        <f>Agustus!AK48</f>
        <v>0</v>
      </c>
      <c r="AF48" s="28">
        <f>Agustus!AL48</f>
        <v>539</v>
      </c>
      <c r="AG48" s="26">
        <f t="shared" si="522"/>
        <v>539</v>
      </c>
      <c r="AH48" s="25">
        <v>0</v>
      </c>
      <c r="AI48" s="25">
        <v>71</v>
      </c>
      <c r="AJ48" s="26">
        <f t="shared" si="523"/>
        <v>71</v>
      </c>
      <c r="AK48" s="26">
        <f t="shared" ref="AK48:AL48" si="572">SUM(AE48+AH48)</f>
        <v>0</v>
      </c>
      <c r="AL48" s="26">
        <f t="shared" si="572"/>
        <v>610</v>
      </c>
      <c r="AM48" s="27">
        <f t="shared" si="525"/>
        <v>610</v>
      </c>
      <c r="AN48" s="30">
        <f>Agustus!AT48</f>
        <v>0</v>
      </c>
      <c r="AO48" s="26">
        <f>Agustus!AU48</f>
        <v>463</v>
      </c>
      <c r="AP48" s="26">
        <f t="shared" si="526"/>
        <v>463</v>
      </c>
      <c r="AQ48" s="25">
        <v>0</v>
      </c>
      <c r="AR48" s="25">
        <v>55</v>
      </c>
      <c r="AS48" s="26">
        <f t="shared" si="527"/>
        <v>55</v>
      </c>
      <c r="AT48" s="26">
        <f t="shared" ref="AT48:AU48" si="573">SUM(AN48+AQ48)</f>
        <v>0</v>
      </c>
      <c r="AU48" s="26">
        <f t="shared" si="573"/>
        <v>518</v>
      </c>
      <c r="AV48" s="27">
        <f t="shared" si="529"/>
        <v>518</v>
      </c>
      <c r="AW48" s="28">
        <f>Agustus!BC48</f>
        <v>0</v>
      </c>
      <c r="AX48" s="28">
        <f>Agustus!BD48</f>
        <v>397</v>
      </c>
      <c r="AY48" s="26">
        <f t="shared" si="530"/>
        <v>397</v>
      </c>
      <c r="AZ48" s="25">
        <v>0</v>
      </c>
      <c r="BA48" s="25">
        <v>50</v>
      </c>
      <c r="BB48" s="26">
        <f t="shared" si="531"/>
        <v>50</v>
      </c>
      <c r="BC48" s="26">
        <f t="shared" ref="BC48:BD48" si="574">SUM(AW48+AZ48)</f>
        <v>0</v>
      </c>
      <c r="BD48" s="26">
        <f t="shared" si="574"/>
        <v>447</v>
      </c>
      <c r="BE48" s="27">
        <f t="shared" si="533"/>
        <v>447</v>
      </c>
      <c r="BF48" s="30">
        <f>Agustus!BL48</f>
        <v>0</v>
      </c>
      <c r="BG48" s="26">
        <f>Agustus!BM48</f>
        <v>221</v>
      </c>
      <c r="BH48" s="26">
        <f t="shared" si="534"/>
        <v>221</v>
      </c>
      <c r="BI48" s="25">
        <v>0</v>
      </c>
      <c r="BJ48" s="25">
        <v>29</v>
      </c>
      <c r="BK48" s="26">
        <f t="shared" si="535"/>
        <v>29</v>
      </c>
      <c r="BL48" s="26">
        <f t="shared" ref="BL48:BM48" si="575">SUM(BF48+BI48)</f>
        <v>0</v>
      </c>
      <c r="BM48" s="26">
        <f t="shared" si="575"/>
        <v>250</v>
      </c>
      <c r="BN48" s="27">
        <f t="shared" si="537"/>
        <v>250</v>
      </c>
      <c r="BO48" s="28">
        <f>Agustus!BU48</f>
        <v>0</v>
      </c>
      <c r="BP48" s="28">
        <f>Agustus!BV48</f>
        <v>183</v>
      </c>
      <c r="BQ48" s="26">
        <f t="shared" si="538"/>
        <v>183</v>
      </c>
      <c r="BR48" s="26"/>
      <c r="BS48" s="26"/>
      <c r="BT48" s="26">
        <f t="shared" si="539"/>
        <v>0</v>
      </c>
      <c r="BU48" s="26">
        <f t="shared" ref="BU48:BV48" si="576">SUM(BO48+BR48)</f>
        <v>0</v>
      </c>
      <c r="BV48" s="26">
        <f t="shared" si="576"/>
        <v>183</v>
      </c>
      <c r="BW48" s="27">
        <f t="shared" si="541"/>
        <v>183</v>
      </c>
      <c r="BX48" s="30">
        <f>Agustus!CD48</f>
        <v>0</v>
      </c>
      <c r="BY48" s="26">
        <f>Agustus!CE48</f>
        <v>128</v>
      </c>
      <c r="BZ48" s="26">
        <f t="shared" si="542"/>
        <v>128</v>
      </c>
      <c r="CA48" s="26"/>
      <c r="CB48" s="25">
        <v>22</v>
      </c>
      <c r="CC48" s="26">
        <f t="shared" si="543"/>
        <v>22</v>
      </c>
      <c r="CD48" s="26">
        <f t="shared" ref="CD48:CE48" si="577">SUM(BX48+CA48)</f>
        <v>0</v>
      </c>
      <c r="CE48" s="26">
        <f t="shared" si="577"/>
        <v>150</v>
      </c>
      <c r="CF48" s="27">
        <f t="shared" si="545"/>
        <v>150</v>
      </c>
      <c r="CG48" s="28">
        <f>Agustus!CM48</f>
        <v>0</v>
      </c>
      <c r="CH48" s="28">
        <f>Agustus!CN48</f>
        <v>230</v>
      </c>
      <c r="CI48" s="26">
        <f t="shared" si="546"/>
        <v>230</v>
      </c>
      <c r="CJ48" s="26"/>
      <c r="CK48" s="25">
        <v>26</v>
      </c>
      <c r="CL48" s="26">
        <f t="shared" si="547"/>
        <v>26</v>
      </c>
      <c r="CM48" s="26">
        <f t="shared" ref="CM48:CN48" si="578">SUM(CG48+CJ48)</f>
        <v>0</v>
      </c>
      <c r="CN48" s="26">
        <f t="shared" si="578"/>
        <v>256</v>
      </c>
      <c r="CO48" s="27">
        <f t="shared" si="549"/>
        <v>256</v>
      </c>
      <c r="CP48" s="31"/>
      <c r="CQ48" s="32">
        <f ca="1">IFERROR(__xludf.DUMMYFUNCTION("""COMPUTED_VALUE"""),533)</f>
        <v>533</v>
      </c>
      <c r="CR48" s="32">
        <f ca="1">IFERROR(__xludf.DUMMYFUNCTION("""COMPUTED_VALUE"""),533)</f>
        <v>533</v>
      </c>
      <c r="CS48" s="33"/>
      <c r="CT48" s="33">
        <f ca="1">IFERROR(__xludf.DUMMYFUNCTION("""COMPUTED_VALUE"""),68)</f>
        <v>68</v>
      </c>
      <c r="CU48" s="33">
        <f ca="1">IFERROR(__xludf.DUMMYFUNCTION("""COMPUTED_VALUE"""),68)</f>
        <v>68</v>
      </c>
      <c r="CV48" s="32"/>
      <c r="CW48" s="32">
        <f ca="1">IFERROR(__xludf.DUMMYFUNCTION("""COMPUTED_VALUE"""),601)</f>
        <v>601</v>
      </c>
      <c r="CX48" s="34">
        <f ca="1">IFERROR(__xludf.DUMMYFUNCTION("""COMPUTED_VALUE"""),601)</f>
        <v>601</v>
      </c>
      <c r="CY48" s="28">
        <f>Agustus!DE48</f>
        <v>0</v>
      </c>
      <c r="CZ48" s="28">
        <f>Agustus!DF48</f>
        <v>195</v>
      </c>
      <c r="DA48" s="26">
        <f t="shared" si="550"/>
        <v>195</v>
      </c>
      <c r="DB48" s="25">
        <v>0</v>
      </c>
      <c r="DC48" s="25">
        <v>37</v>
      </c>
      <c r="DD48" s="26">
        <f t="shared" si="551"/>
        <v>37</v>
      </c>
      <c r="DE48" s="26">
        <f t="shared" ref="DE48:DF48" si="579">SUM(CY48+DB48)</f>
        <v>0</v>
      </c>
      <c r="DF48" s="26">
        <f t="shared" si="579"/>
        <v>232</v>
      </c>
      <c r="DG48" s="27">
        <f t="shared" si="553"/>
        <v>232</v>
      </c>
      <c r="DH48" s="30">
        <f>Agustus!DN48</f>
        <v>0</v>
      </c>
      <c r="DI48" s="26">
        <f>Agustus!DO48</f>
        <v>394</v>
      </c>
      <c r="DJ48" s="26">
        <f t="shared" si="554"/>
        <v>394</v>
      </c>
      <c r="DK48" s="26"/>
      <c r="DL48" s="25">
        <v>50</v>
      </c>
      <c r="DM48" s="26">
        <f t="shared" si="555"/>
        <v>50</v>
      </c>
      <c r="DN48" s="26">
        <f t="shared" ref="DN48:DO48" si="580">SUM(DH48+DK48)</f>
        <v>0</v>
      </c>
      <c r="DO48" s="26">
        <f t="shared" si="580"/>
        <v>444</v>
      </c>
      <c r="DP48" s="27">
        <f t="shared" si="557"/>
        <v>444</v>
      </c>
      <c r="DQ48" s="28">
        <f>Agustus!DW48</f>
        <v>0</v>
      </c>
      <c r="DR48" s="28">
        <f>Agustus!DX48</f>
        <v>467</v>
      </c>
      <c r="DS48" s="26">
        <f t="shared" si="558"/>
        <v>467</v>
      </c>
      <c r="DU48" s="25">
        <v>0</v>
      </c>
      <c r="DV48" s="25">
        <v>55</v>
      </c>
      <c r="DW48" s="26">
        <f t="shared" ref="DW48:DX48" si="581">SUM(DQ48+DU48)</f>
        <v>0</v>
      </c>
      <c r="DX48" s="26">
        <f t="shared" si="581"/>
        <v>522</v>
      </c>
      <c r="DY48" s="27">
        <f t="shared" si="560"/>
        <v>522</v>
      </c>
      <c r="DZ48" s="30">
        <f>Agustus!EF48</f>
        <v>0</v>
      </c>
      <c r="EA48" s="26">
        <f>Agustus!EG48</f>
        <v>332</v>
      </c>
      <c r="EB48" s="26">
        <f t="shared" si="561"/>
        <v>332</v>
      </c>
      <c r="EC48" s="26"/>
      <c r="ED48" s="25">
        <v>42</v>
      </c>
      <c r="EE48" s="26">
        <f t="shared" si="562"/>
        <v>42</v>
      </c>
      <c r="EF48" s="26">
        <f t="shared" ref="EF48:EG48" si="582">SUM(DZ48+EC48)</f>
        <v>0</v>
      </c>
      <c r="EG48" s="26">
        <f t="shared" si="582"/>
        <v>374</v>
      </c>
      <c r="EH48" s="27">
        <f t="shared" si="564"/>
        <v>374</v>
      </c>
      <c r="EI48" s="30">
        <f>Agustus!EO48</f>
        <v>0</v>
      </c>
      <c r="EJ48" s="26">
        <f>Agustus!EP48</f>
        <v>253</v>
      </c>
      <c r="EK48" s="26">
        <f t="shared" si="565"/>
        <v>253</v>
      </c>
      <c r="EL48" s="26"/>
      <c r="EM48" s="25">
        <v>49</v>
      </c>
      <c r="EN48" s="26">
        <f t="shared" si="566"/>
        <v>49</v>
      </c>
      <c r="EO48" s="26">
        <f t="shared" ref="EO48:EP48" si="583">SUM(EI48+EL48)</f>
        <v>0</v>
      </c>
      <c r="EP48" s="26">
        <f t="shared" si="583"/>
        <v>302</v>
      </c>
      <c r="EQ48" s="27">
        <f t="shared" si="568"/>
        <v>302</v>
      </c>
      <c r="ER48" s="28"/>
      <c r="ES48" s="26"/>
      <c r="ET48" s="26"/>
      <c r="EU48" s="26"/>
      <c r="EV48" s="26"/>
      <c r="EW48" s="26"/>
      <c r="EX48" s="26"/>
      <c r="EY48" s="26"/>
      <c r="EZ48" s="29"/>
    </row>
    <row r="49" spans="1:156" ht="14">
      <c r="A49" s="58"/>
      <c r="B49" s="59">
        <v>3</v>
      </c>
      <c r="C49" s="71" t="s">
        <v>69</v>
      </c>
      <c r="D49" s="24">
        <f>Agustus!J49</f>
        <v>0</v>
      </c>
      <c r="E49" s="25">
        <f>Agustus!K49</f>
        <v>160</v>
      </c>
      <c r="F49" s="26">
        <f t="shared" si="510"/>
        <v>160</v>
      </c>
      <c r="G49" s="26"/>
      <c r="H49" s="25">
        <v>55</v>
      </c>
      <c r="I49" s="26">
        <f t="shared" si="511"/>
        <v>55</v>
      </c>
      <c r="J49" s="26">
        <f t="shared" ref="J49:K49" si="584">SUM(D49+G49)</f>
        <v>0</v>
      </c>
      <c r="K49" s="26">
        <f t="shared" si="584"/>
        <v>215</v>
      </c>
      <c r="L49" s="27">
        <f t="shared" si="513"/>
        <v>215</v>
      </c>
      <c r="M49" s="28">
        <f>Agustus!S49</f>
        <v>0</v>
      </c>
      <c r="N49" s="28">
        <f>Agustus!T49</f>
        <v>119</v>
      </c>
      <c r="O49" s="26">
        <f t="shared" si="514"/>
        <v>119</v>
      </c>
      <c r="P49" s="26"/>
      <c r="Q49" s="25">
        <v>22</v>
      </c>
      <c r="R49" s="26">
        <f t="shared" si="515"/>
        <v>22</v>
      </c>
      <c r="S49" s="26">
        <f t="shared" ref="S49:T49" si="585">SUM(M49+P49)</f>
        <v>0</v>
      </c>
      <c r="T49" s="26">
        <f t="shared" si="585"/>
        <v>141</v>
      </c>
      <c r="U49" s="27">
        <f t="shared" si="517"/>
        <v>141</v>
      </c>
      <c r="V49" s="28">
        <f>Agustus!AB49</f>
        <v>0</v>
      </c>
      <c r="W49" s="28">
        <f>Agustus!AC49</f>
        <v>25</v>
      </c>
      <c r="X49" s="26">
        <f t="shared" si="518"/>
        <v>25</v>
      </c>
      <c r="Y49" s="26"/>
      <c r="Z49" s="68">
        <v>4</v>
      </c>
      <c r="AA49" s="26">
        <f t="shared" si="519"/>
        <v>4</v>
      </c>
      <c r="AB49" s="26">
        <f t="shared" ref="AB49:AC49" si="586">SUM(V49+Y49)</f>
        <v>0</v>
      </c>
      <c r="AC49" s="26">
        <f t="shared" si="586"/>
        <v>29</v>
      </c>
      <c r="AD49" s="27">
        <f t="shared" si="521"/>
        <v>29</v>
      </c>
      <c r="AE49" s="28">
        <f>Agustus!AK49</f>
        <v>0</v>
      </c>
      <c r="AF49" s="28">
        <f>Agustus!AL49</f>
        <v>69</v>
      </c>
      <c r="AG49" s="26">
        <f t="shared" si="522"/>
        <v>69</v>
      </c>
      <c r="AH49" s="25">
        <v>0</v>
      </c>
      <c r="AI49" s="25">
        <v>22</v>
      </c>
      <c r="AJ49" s="26">
        <f t="shared" si="523"/>
        <v>22</v>
      </c>
      <c r="AK49" s="26">
        <f t="shared" ref="AK49:AL49" si="587">SUM(AE49+AH49)</f>
        <v>0</v>
      </c>
      <c r="AL49" s="26">
        <f t="shared" si="587"/>
        <v>91</v>
      </c>
      <c r="AM49" s="27">
        <f t="shared" si="525"/>
        <v>91</v>
      </c>
      <c r="AN49" s="30">
        <f>Agustus!AT49</f>
        <v>0</v>
      </c>
      <c r="AO49" s="26">
        <f>Agustus!AU49</f>
        <v>40</v>
      </c>
      <c r="AP49" s="26">
        <f t="shared" si="526"/>
        <v>40</v>
      </c>
      <c r="AQ49" s="25">
        <v>0</v>
      </c>
      <c r="AR49" s="25">
        <v>5</v>
      </c>
      <c r="AS49" s="26">
        <f t="shared" si="527"/>
        <v>5</v>
      </c>
      <c r="AT49" s="26">
        <f t="shared" ref="AT49:AU49" si="588">SUM(AN49+AQ49)</f>
        <v>0</v>
      </c>
      <c r="AU49" s="26">
        <f t="shared" si="588"/>
        <v>45</v>
      </c>
      <c r="AV49" s="27">
        <f t="shared" si="529"/>
        <v>45</v>
      </c>
      <c r="AW49" s="28">
        <f>Agustus!BC49</f>
        <v>0</v>
      </c>
      <c r="AX49" s="28">
        <f>Agustus!BD49</f>
        <v>113</v>
      </c>
      <c r="AY49" s="26">
        <f t="shared" si="530"/>
        <v>113</v>
      </c>
      <c r="AZ49" s="25">
        <v>0</v>
      </c>
      <c r="BA49" s="25">
        <v>14</v>
      </c>
      <c r="BB49" s="26">
        <f t="shared" si="531"/>
        <v>14</v>
      </c>
      <c r="BC49" s="26">
        <f t="shared" ref="BC49:BD49" si="589">SUM(AW49+AZ49)</f>
        <v>0</v>
      </c>
      <c r="BD49" s="26">
        <f t="shared" si="589"/>
        <v>127</v>
      </c>
      <c r="BE49" s="27">
        <f t="shared" si="533"/>
        <v>127</v>
      </c>
      <c r="BF49" s="30">
        <f>Agustus!BL49</f>
        <v>0</v>
      </c>
      <c r="BG49" s="26">
        <f>Agustus!BM49</f>
        <v>20</v>
      </c>
      <c r="BH49" s="26">
        <f t="shared" si="534"/>
        <v>20</v>
      </c>
      <c r="BI49" s="25">
        <v>0</v>
      </c>
      <c r="BJ49" s="25">
        <v>2</v>
      </c>
      <c r="BK49" s="26">
        <f t="shared" si="535"/>
        <v>2</v>
      </c>
      <c r="BL49" s="26">
        <f t="shared" ref="BL49:BM49" si="590">SUM(BF49+BI49)</f>
        <v>0</v>
      </c>
      <c r="BM49" s="26">
        <f t="shared" si="590"/>
        <v>22</v>
      </c>
      <c r="BN49" s="27">
        <f t="shared" si="537"/>
        <v>22</v>
      </c>
      <c r="BO49" s="28">
        <f>Agustus!BU49</f>
        <v>0</v>
      </c>
      <c r="BP49" s="28">
        <f>Agustus!BV49</f>
        <v>39</v>
      </c>
      <c r="BQ49" s="26">
        <f t="shared" si="538"/>
        <v>39</v>
      </c>
      <c r="BR49" s="26"/>
      <c r="BS49" s="26"/>
      <c r="BT49" s="26">
        <f t="shared" si="539"/>
        <v>0</v>
      </c>
      <c r="BU49" s="26">
        <f t="shared" ref="BU49:BV49" si="591">SUM(BO49+BR49)</f>
        <v>0</v>
      </c>
      <c r="BV49" s="26">
        <f t="shared" si="591"/>
        <v>39</v>
      </c>
      <c r="BW49" s="27">
        <f t="shared" si="541"/>
        <v>39</v>
      </c>
      <c r="BX49" s="30">
        <f>Agustus!CD49</f>
        <v>0</v>
      </c>
      <c r="BY49" s="26">
        <f>Agustus!CE49</f>
        <v>12</v>
      </c>
      <c r="BZ49" s="26">
        <f t="shared" si="542"/>
        <v>12</v>
      </c>
      <c r="CA49" s="26"/>
      <c r="CB49" s="25">
        <v>1</v>
      </c>
      <c r="CC49" s="26">
        <f t="shared" si="543"/>
        <v>1</v>
      </c>
      <c r="CD49" s="26">
        <f t="shared" ref="CD49:CE49" si="592">SUM(BX49+CA49)</f>
        <v>0</v>
      </c>
      <c r="CE49" s="26">
        <f t="shared" si="592"/>
        <v>13</v>
      </c>
      <c r="CF49" s="27">
        <f t="shared" si="545"/>
        <v>13</v>
      </c>
      <c r="CG49" s="28">
        <f>Agustus!CM49</f>
        <v>0</v>
      </c>
      <c r="CH49" s="28">
        <f>Agustus!CN49</f>
        <v>72</v>
      </c>
      <c r="CI49" s="26">
        <f t="shared" si="546"/>
        <v>72</v>
      </c>
      <c r="CJ49" s="26"/>
      <c r="CK49" s="25">
        <v>12</v>
      </c>
      <c r="CL49" s="26">
        <f t="shared" si="547"/>
        <v>12</v>
      </c>
      <c r="CM49" s="26">
        <f t="shared" ref="CM49:CN49" si="593">SUM(CG49+CJ49)</f>
        <v>0</v>
      </c>
      <c r="CN49" s="26">
        <f t="shared" si="593"/>
        <v>84</v>
      </c>
      <c r="CO49" s="27">
        <f t="shared" si="549"/>
        <v>84</v>
      </c>
      <c r="CP49" s="31"/>
      <c r="CQ49" s="32">
        <f ca="1">IFERROR(__xludf.DUMMYFUNCTION("""COMPUTED_VALUE"""),98)</f>
        <v>98</v>
      </c>
      <c r="CR49" s="32">
        <f ca="1">IFERROR(__xludf.DUMMYFUNCTION("""COMPUTED_VALUE"""),98)</f>
        <v>98</v>
      </c>
      <c r="CS49" s="33"/>
      <c r="CT49" s="33">
        <f ca="1">IFERROR(__xludf.DUMMYFUNCTION("""COMPUTED_VALUE"""),14)</f>
        <v>14</v>
      </c>
      <c r="CU49" s="33">
        <f ca="1">IFERROR(__xludf.DUMMYFUNCTION("""COMPUTED_VALUE"""),14)</f>
        <v>14</v>
      </c>
      <c r="CV49" s="32"/>
      <c r="CW49" s="32">
        <f ca="1">IFERROR(__xludf.DUMMYFUNCTION("""COMPUTED_VALUE"""),112)</f>
        <v>112</v>
      </c>
      <c r="CX49" s="34">
        <f ca="1">IFERROR(__xludf.DUMMYFUNCTION("""COMPUTED_VALUE"""),112)</f>
        <v>112</v>
      </c>
      <c r="CY49" s="28">
        <f>Agustus!DE49</f>
        <v>0</v>
      </c>
      <c r="CZ49" s="28">
        <f>Agustus!DF49</f>
        <v>46</v>
      </c>
      <c r="DA49" s="26">
        <f t="shared" si="550"/>
        <v>46</v>
      </c>
      <c r="DB49" s="25">
        <v>0</v>
      </c>
      <c r="DC49" s="25">
        <v>22</v>
      </c>
      <c r="DD49" s="26">
        <f t="shared" si="551"/>
        <v>22</v>
      </c>
      <c r="DE49" s="26">
        <f t="shared" ref="DE49:DF49" si="594">SUM(CY49+DB49)</f>
        <v>0</v>
      </c>
      <c r="DF49" s="26">
        <f t="shared" si="594"/>
        <v>68</v>
      </c>
      <c r="DG49" s="27">
        <f t="shared" si="553"/>
        <v>68</v>
      </c>
      <c r="DH49" s="30">
        <f>Agustus!DN49</f>
        <v>0</v>
      </c>
      <c r="DI49" s="26">
        <f>Agustus!DO49</f>
        <v>66</v>
      </c>
      <c r="DJ49" s="26">
        <f t="shared" si="554"/>
        <v>66</v>
      </c>
      <c r="DK49" s="26"/>
      <c r="DL49" s="25">
        <v>12</v>
      </c>
      <c r="DM49" s="26">
        <f t="shared" si="555"/>
        <v>12</v>
      </c>
      <c r="DN49" s="26">
        <f t="shared" ref="DN49:DO49" si="595">SUM(DH49+DK49)</f>
        <v>0</v>
      </c>
      <c r="DO49" s="26">
        <f t="shared" si="595"/>
        <v>78</v>
      </c>
      <c r="DP49" s="27">
        <f t="shared" si="557"/>
        <v>78</v>
      </c>
      <c r="DQ49" s="28">
        <f>Agustus!DW49</f>
        <v>0</v>
      </c>
      <c r="DR49" s="28">
        <f>Agustus!DX49</f>
        <v>31</v>
      </c>
      <c r="DS49" s="26">
        <f t="shared" si="558"/>
        <v>31</v>
      </c>
      <c r="DU49" s="25">
        <v>0</v>
      </c>
      <c r="DV49" s="25">
        <v>1</v>
      </c>
      <c r="DW49" s="26">
        <f t="shared" ref="DW49:DX49" si="596">SUM(DQ49+DU49)</f>
        <v>0</v>
      </c>
      <c r="DX49" s="26">
        <f t="shared" si="596"/>
        <v>32</v>
      </c>
      <c r="DY49" s="27">
        <f t="shared" si="560"/>
        <v>32</v>
      </c>
      <c r="DZ49" s="30">
        <f>Agustus!EF49</f>
        <v>0</v>
      </c>
      <c r="EA49" s="26">
        <f>Agustus!EG49</f>
        <v>169</v>
      </c>
      <c r="EB49" s="26">
        <f t="shared" si="561"/>
        <v>169</v>
      </c>
      <c r="EC49" s="26"/>
      <c r="ED49" s="25">
        <v>8</v>
      </c>
      <c r="EE49" s="26">
        <f t="shared" si="562"/>
        <v>8</v>
      </c>
      <c r="EF49" s="26">
        <f t="shared" ref="EF49:EG49" si="597">SUM(DZ49+EC49)</f>
        <v>0</v>
      </c>
      <c r="EG49" s="26">
        <f t="shared" si="597"/>
        <v>177</v>
      </c>
      <c r="EH49" s="27">
        <f t="shared" si="564"/>
        <v>177</v>
      </c>
      <c r="EI49" s="30">
        <f>Agustus!EO49</f>
        <v>0</v>
      </c>
      <c r="EJ49" s="26">
        <f>Agustus!EP49</f>
        <v>54</v>
      </c>
      <c r="EK49" s="26">
        <f t="shared" si="565"/>
        <v>54</v>
      </c>
      <c r="EL49" s="26"/>
      <c r="EM49" s="25">
        <v>24</v>
      </c>
      <c r="EN49" s="26">
        <f t="shared" si="566"/>
        <v>24</v>
      </c>
      <c r="EO49" s="26">
        <f t="shared" ref="EO49:EP49" si="598">SUM(EI49+EL49)</f>
        <v>0</v>
      </c>
      <c r="EP49" s="26">
        <f t="shared" si="598"/>
        <v>78</v>
      </c>
      <c r="EQ49" s="27">
        <f t="shared" si="568"/>
        <v>78</v>
      </c>
      <c r="ER49" s="28"/>
      <c r="ES49" s="26"/>
      <c r="ET49" s="26"/>
      <c r="EU49" s="26"/>
      <c r="EV49" s="26"/>
      <c r="EW49" s="26"/>
      <c r="EX49" s="26"/>
      <c r="EY49" s="26"/>
      <c r="EZ49" s="29"/>
    </row>
    <row r="50" spans="1:156" ht="14">
      <c r="A50" s="58"/>
      <c r="B50" s="59">
        <v>4</v>
      </c>
      <c r="C50" s="57" t="s">
        <v>53</v>
      </c>
      <c r="D50" s="24">
        <f>Agustus!J50</f>
        <v>0</v>
      </c>
      <c r="E50" s="25">
        <f>Agustus!K50</f>
        <v>0</v>
      </c>
      <c r="F50" s="26"/>
      <c r="G50" s="26"/>
      <c r="H50" s="26"/>
      <c r="I50" s="26"/>
      <c r="J50" s="26"/>
      <c r="K50" s="26"/>
      <c r="L50" s="27"/>
      <c r="M50" s="28">
        <f>Agustus!S50</f>
        <v>0</v>
      </c>
      <c r="N50" s="28">
        <f>Agustus!T50</f>
        <v>0</v>
      </c>
      <c r="O50" s="26"/>
      <c r="P50" s="26"/>
      <c r="Q50" s="26"/>
      <c r="R50" s="26"/>
      <c r="S50" s="26"/>
      <c r="T50" s="26"/>
      <c r="U50" s="27"/>
      <c r="V50" s="28">
        <f>Agustus!AB50</f>
        <v>0</v>
      </c>
      <c r="W50" s="28">
        <f>Agustus!AC50</f>
        <v>0</v>
      </c>
      <c r="X50" s="26"/>
      <c r="Y50" s="26"/>
      <c r="Z50" s="26"/>
      <c r="AA50" s="26"/>
      <c r="AB50" s="26"/>
      <c r="AC50" s="26"/>
      <c r="AD50" s="27"/>
      <c r="AE50" s="28">
        <f>Agustus!AK50</f>
        <v>0</v>
      </c>
      <c r="AF50" s="28">
        <f>Agustus!AL50</f>
        <v>0</v>
      </c>
      <c r="AG50" s="26"/>
      <c r="AH50" s="26"/>
      <c r="AI50" s="26"/>
      <c r="AJ50" s="26"/>
      <c r="AK50" s="26"/>
      <c r="AL50" s="26"/>
      <c r="AM50" s="29"/>
      <c r="AN50" s="30">
        <f>Agustus!AT50</f>
        <v>0</v>
      </c>
      <c r="AO50" s="26">
        <f>Agustus!AU50</f>
        <v>0</v>
      </c>
      <c r="AP50" s="26"/>
      <c r="AQ50" s="26"/>
      <c r="AR50" s="26"/>
      <c r="AS50" s="26"/>
      <c r="AT50" s="26"/>
      <c r="AU50" s="26"/>
      <c r="AV50" s="27"/>
      <c r="AW50" s="28">
        <f>Agustus!BC50</f>
        <v>0</v>
      </c>
      <c r="AX50" s="28">
        <f>Agustus!BD50</f>
        <v>0</v>
      </c>
      <c r="AY50" s="26"/>
      <c r="AZ50" s="26"/>
      <c r="BA50" s="26"/>
      <c r="BB50" s="26"/>
      <c r="BC50" s="26"/>
      <c r="BD50" s="26"/>
      <c r="BE50" s="29"/>
      <c r="BF50" s="30">
        <f>Agustus!BL50</f>
        <v>0</v>
      </c>
      <c r="BG50" s="26">
        <f>Agustus!BM50</f>
        <v>0</v>
      </c>
      <c r="BH50" s="26"/>
      <c r="BI50" s="26"/>
      <c r="BJ50" s="26"/>
      <c r="BK50" s="26"/>
      <c r="BL50" s="26"/>
      <c r="BM50" s="26"/>
      <c r="BN50" s="27"/>
      <c r="BO50" s="28">
        <f>Agustus!BU50</f>
        <v>0</v>
      </c>
      <c r="BP50" s="28">
        <f>Agustus!BV50</f>
        <v>0</v>
      </c>
      <c r="BQ50" s="26"/>
      <c r="BR50" s="26"/>
      <c r="BS50" s="26"/>
      <c r="BT50" s="26"/>
      <c r="BU50" s="26"/>
      <c r="BV50" s="26"/>
      <c r="BW50" s="29"/>
      <c r="BX50" s="30">
        <f>Agustus!CD50</f>
        <v>0</v>
      </c>
      <c r="BY50" s="26">
        <f>Agustus!CE50</f>
        <v>0</v>
      </c>
      <c r="BZ50" s="26"/>
      <c r="CA50" s="26"/>
      <c r="CB50" s="26"/>
      <c r="CC50" s="26"/>
      <c r="CD50" s="26"/>
      <c r="CE50" s="26"/>
      <c r="CF50" s="27"/>
      <c r="CG50" s="28">
        <f>Agustus!CM50</f>
        <v>0</v>
      </c>
      <c r="CH50" s="28">
        <f>Agustus!CN50</f>
        <v>0</v>
      </c>
      <c r="CI50" s="26"/>
      <c r="CJ50" s="26"/>
      <c r="CK50" s="26"/>
      <c r="CL50" s="26"/>
      <c r="CM50" s="26"/>
      <c r="CN50" s="26"/>
      <c r="CO50" s="29"/>
      <c r="CP50" s="31"/>
      <c r="CQ50" s="32"/>
      <c r="CR50" s="32"/>
      <c r="CS50" s="33"/>
      <c r="CT50" s="33"/>
      <c r="CU50" s="33"/>
      <c r="CV50" s="32"/>
      <c r="CW50" s="32"/>
      <c r="CX50" s="34"/>
      <c r="CY50" s="28">
        <f>Agustus!DE50</f>
        <v>0</v>
      </c>
      <c r="CZ50" s="28">
        <f>Agustus!DF50</f>
        <v>0</v>
      </c>
      <c r="DA50" s="26"/>
      <c r="DB50" s="26"/>
      <c r="DC50" s="26"/>
      <c r="DD50" s="26"/>
      <c r="DE50" s="26"/>
      <c r="DF50" s="26"/>
      <c r="DG50" s="29"/>
      <c r="DH50" s="30">
        <f>Agustus!DN50</f>
        <v>0</v>
      </c>
      <c r="DI50" s="26">
        <f>Agustus!DO50</f>
        <v>0</v>
      </c>
      <c r="DJ50" s="26"/>
      <c r="DK50" s="26"/>
      <c r="DL50" s="26"/>
      <c r="DM50" s="26"/>
      <c r="DN50" s="26"/>
      <c r="DO50" s="26"/>
      <c r="DP50" s="27"/>
      <c r="DQ50" s="28">
        <f>Agustus!DW50</f>
        <v>0</v>
      </c>
      <c r="DR50" s="28">
        <f>Agustus!DX50</f>
        <v>0</v>
      </c>
      <c r="DS50" s="26"/>
      <c r="DU50" s="26"/>
      <c r="DV50" s="26"/>
      <c r="DW50" s="26"/>
      <c r="DX50" s="26"/>
      <c r="DY50" s="29"/>
      <c r="DZ50" s="30">
        <f>Agustus!EF50</f>
        <v>0</v>
      </c>
      <c r="EA50" s="26">
        <f>Agustus!EG50</f>
        <v>0</v>
      </c>
      <c r="EB50" s="26"/>
      <c r="EC50" s="26"/>
      <c r="ED50" s="26"/>
      <c r="EE50" s="26"/>
      <c r="EF50" s="26"/>
      <c r="EG50" s="26"/>
      <c r="EH50" s="29"/>
      <c r="EI50" s="30">
        <f>Agustus!EO50</f>
        <v>0</v>
      </c>
      <c r="EJ50" s="26">
        <f>Agustus!EP50</f>
        <v>0</v>
      </c>
      <c r="EK50" s="26"/>
      <c r="EL50" s="26"/>
      <c r="EM50" s="26"/>
      <c r="EN50" s="26"/>
      <c r="EO50" s="26"/>
      <c r="EP50" s="26"/>
      <c r="EQ50" s="27"/>
      <c r="ER50" s="28"/>
      <c r="ES50" s="26"/>
      <c r="ET50" s="26"/>
      <c r="EU50" s="26"/>
      <c r="EV50" s="26"/>
      <c r="EW50" s="26"/>
      <c r="EX50" s="26"/>
      <c r="EY50" s="26"/>
      <c r="EZ50" s="29"/>
    </row>
    <row r="51" spans="1:156" ht="12.5">
      <c r="A51" s="277"/>
      <c r="B51" s="278"/>
      <c r="C51" s="247"/>
      <c r="D51" s="329">
        <f>Agustus!J51</f>
        <v>0</v>
      </c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6"/>
    </row>
    <row r="52" spans="1:156" ht="14">
      <c r="A52" s="276" t="s">
        <v>70</v>
      </c>
      <c r="B52" s="256"/>
      <c r="C52" s="52" t="s">
        <v>71</v>
      </c>
      <c r="D52" s="24">
        <f>Agustus!J52</f>
        <v>0</v>
      </c>
      <c r="E52" s="25">
        <f>Agustus!K52</f>
        <v>0</v>
      </c>
      <c r="F52" s="26"/>
      <c r="G52" s="26"/>
      <c r="H52" s="26"/>
      <c r="I52" s="26"/>
      <c r="J52" s="26"/>
      <c r="K52" s="26"/>
      <c r="L52" s="27"/>
      <c r="M52" s="28">
        <f>Agustus!S52</f>
        <v>0</v>
      </c>
      <c r="N52" s="28">
        <f>Agustus!T52</f>
        <v>0</v>
      </c>
      <c r="O52" s="26"/>
      <c r="P52" s="26"/>
      <c r="Q52" s="26"/>
      <c r="R52" s="26"/>
      <c r="S52" s="26"/>
      <c r="T52" s="26"/>
      <c r="U52" s="27"/>
      <c r="V52" s="28">
        <f>Agustus!AB52</f>
        <v>0</v>
      </c>
      <c r="W52" s="28">
        <f>Agustus!AC52</f>
        <v>0</v>
      </c>
      <c r="X52" s="26"/>
      <c r="Y52" s="26"/>
      <c r="Z52" s="26"/>
      <c r="AA52" s="26"/>
      <c r="AB52" s="26"/>
      <c r="AC52" s="26"/>
      <c r="AD52" s="27"/>
      <c r="AE52" s="28">
        <f>Agustus!AK52</f>
        <v>0</v>
      </c>
      <c r="AF52" s="28">
        <f>Agustus!AL52</f>
        <v>0</v>
      </c>
      <c r="AG52" s="26"/>
      <c r="AH52" s="26"/>
      <c r="AI52" s="26"/>
      <c r="AJ52" s="26"/>
      <c r="AK52" s="26"/>
      <c r="AL52" s="26"/>
      <c r="AM52" s="29"/>
      <c r="AN52" s="30">
        <f>Agustus!AT52</f>
        <v>0</v>
      </c>
      <c r="AO52" s="26">
        <f>Agustus!AU52</f>
        <v>0</v>
      </c>
      <c r="AP52" s="26"/>
      <c r="AQ52" s="26"/>
      <c r="AR52" s="26"/>
      <c r="AS52" s="26"/>
      <c r="AT52" s="26"/>
      <c r="AU52" s="26"/>
      <c r="AV52" s="27"/>
      <c r="AW52" s="28">
        <f>Agustus!BC52</f>
        <v>0</v>
      </c>
      <c r="AX52" s="28">
        <f>Agustus!BD52</f>
        <v>0</v>
      </c>
      <c r="AY52" s="26"/>
      <c r="AZ52" s="26"/>
      <c r="BA52" s="26"/>
      <c r="BB52" s="26"/>
      <c r="BC52" s="26"/>
      <c r="BD52" s="26"/>
      <c r="BE52" s="29"/>
      <c r="BF52" s="30">
        <f>Agustus!BL52</f>
        <v>0</v>
      </c>
      <c r="BG52" s="26">
        <f>Agustus!BM52</f>
        <v>0</v>
      </c>
      <c r="BH52" s="26"/>
      <c r="BI52" s="26"/>
      <c r="BJ52" s="26"/>
      <c r="BK52" s="26"/>
      <c r="BL52" s="26"/>
      <c r="BM52" s="26"/>
      <c r="BN52" s="27"/>
      <c r="BO52" s="28">
        <f>Agustus!BU52</f>
        <v>0</v>
      </c>
      <c r="BP52" s="28">
        <f>Agustus!BV52</f>
        <v>0</v>
      </c>
      <c r="BQ52" s="26"/>
      <c r="BR52" s="26"/>
      <c r="BS52" s="26"/>
      <c r="BT52" s="26"/>
      <c r="BU52" s="26"/>
      <c r="BV52" s="26"/>
      <c r="BW52" s="29"/>
      <c r="BX52" s="30">
        <f>Agustus!CD52</f>
        <v>0</v>
      </c>
      <c r="BY52" s="26">
        <f>Agustus!CE52</f>
        <v>0</v>
      </c>
      <c r="BZ52" s="26"/>
      <c r="CA52" s="26"/>
      <c r="CB52" s="26"/>
      <c r="CC52" s="26"/>
      <c r="CD52" s="26"/>
      <c r="CE52" s="26"/>
      <c r="CF52" s="27"/>
      <c r="CG52" s="28">
        <f>Agustus!CM52</f>
        <v>0</v>
      </c>
      <c r="CH52" s="28">
        <f>Agustus!CN52</f>
        <v>0</v>
      </c>
      <c r="CI52" s="26"/>
      <c r="CJ52" s="26"/>
      <c r="CK52" s="26"/>
      <c r="CL52" s="26"/>
      <c r="CM52" s="26"/>
      <c r="CN52" s="26"/>
      <c r="CO52" s="29"/>
      <c r="CP52" s="31"/>
      <c r="CQ52" s="32"/>
      <c r="CR52" s="32"/>
      <c r="CS52" s="33"/>
      <c r="CT52" s="33"/>
      <c r="CU52" s="33"/>
      <c r="CV52" s="32"/>
      <c r="CW52" s="32"/>
      <c r="CX52" s="34"/>
      <c r="CY52" s="28">
        <f>Agustus!DE52</f>
        <v>0</v>
      </c>
      <c r="CZ52" s="28">
        <f>Agustus!DF52</f>
        <v>0</v>
      </c>
      <c r="DA52" s="26"/>
      <c r="DB52" s="26"/>
      <c r="DC52" s="26"/>
      <c r="DD52" s="26"/>
      <c r="DE52" s="26"/>
      <c r="DF52" s="26"/>
      <c r="DG52" s="29"/>
      <c r="DH52" s="30">
        <f>Agustus!DN52</f>
        <v>0</v>
      </c>
      <c r="DI52" s="26">
        <f>Agustus!DO52</f>
        <v>0</v>
      </c>
      <c r="DJ52" s="26"/>
      <c r="DK52" s="26"/>
      <c r="DL52" s="26"/>
      <c r="DM52" s="26"/>
      <c r="DN52" s="26"/>
      <c r="DO52" s="26"/>
      <c r="DP52" s="27"/>
      <c r="DQ52" s="28">
        <f>Agustus!DW52</f>
        <v>0</v>
      </c>
      <c r="DR52" s="28">
        <f>Agustus!DX52</f>
        <v>0</v>
      </c>
      <c r="DS52" s="26"/>
      <c r="DT52" s="26"/>
      <c r="DU52" s="26"/>
      <c r="DV52" s="26"/>
      <c r="DW52" s="26"/>
      <c r="DX52" s="26"/>
      <c r="DY52" s="29"/>
      <c r="DZ52" s="30">
        <f>Agustus!EF52</f>
        <v>0</v>
      </c>
      <c r="EA52" s="26">
        <f>Agustus!EG52</f>
        <v>0</v>
      </c>
      <c r="EB52" s="26"/>
      <c r="EC52" s="26"/>
      <c r="ED52" s="26"/>
      <c r="EE52" s="26"/>
      <c r="EF52" s="26"/>
      <c r="EG52" s="26"/>
      <c r="EH52" s="29"/>
      <c r="EI52" s="30">
        <f>Agustus!EO52</f>
        <v>0</v>
      </c>
      <c r="EJ52" s="26">
        <f>Agustus!EP52</f>
        <v>0</v>
      </c>
      <c r="EK52" s="26"/>
      <c r="EL52" s="26"/>
      <c r="EM52" s="26"/>
      <c r="EN52" s="26"/>
      <c r="EO52" s="26"/>
      <c r="EP52" s="26"/>
      <c r="EQ52" s="27"/>
      <c r="ER52" s="28"/>
      <c r="ES52" s="26"/>
      <c r="ET52" s="26"/>
      <c r="EU52" s="26"/>
      <c r="EV52" s="26"/>
      <c r="EW52" s="26"/>
      <c r="EX52" s="26"/>
      <c r="EY52" s="26"/>
      <c r="EZ52" s="29"/>
    </row>
    <row r="53" spans="1:156" ht="14">
      <c r="A53" s="45" t="s">
        <v>70</v>
      </c>
      <c r="B53" s="46">
        <v>1</v>
      </c>
      <c r="C53" s="57" t="s">
        <v>72</v>
      </c>
      <c r="D53" s="24">
        <f>Agustus!J53</f>
        <v>0</v>
      </c>
      <c r="E53" s="25">
        <f>Agustus!K53</f>
        <v>0</v>
      </c>
      <c r="F53" s="26">
        <f>SUM(D53:E53)</f>
        <v>0</v>
      </c>
      <c r="G53" s="26"/>
      <c r="H53" s="26"/>
      <c r="I53" s="26">
        <f>SUM(G53:H53)</f>
        <v>0</v>
      </c>
      <c r="J53" s="26">
        <f t="shared" ref="J53:K53" si="599">SUM(D53+G53)</f>
        <v>0</v>
      </c>
      <c r="K53" s="26">
        <f t="shared" si="599"/>
        <v>0</v>
      </c>
      <c r="L53" s="27">
        <f>SUM(J53:K53)</f>
        <v>0</v>
      </c>
      <c r="M53" s="28">
        <f>Agustus!S53</f>
        <v>0</v>
      </c>
      <c r="N53" s="28">
        <f>Agustus!T53</f>
        <v>0</v>
      </c>
      <c r="O53" s="26">
        <f>SUM(M53:N53)</f>
        <v>0</v>
      </c>
      <c r="P53" s="25">
        <v>0</v>
      </c>
      <c r="Q53" s="25">
        <v>0</v>
      </c>
      <c r="R53" s="26">
        <f>SUM(P53:Q53)</f>
        <v>0</v>
      </c>
      <c r="S53" s="26">
        <f t="shared" ref="S53:T53" si="600">SUM(M53+P53)</f>
        <v>0</v>
      </c>
      <c r="T53" s="26">
        <f t="shared" si="600"/>
        <v>0</v>
      </c>
      <c r="U53" s="27">
        <f>SUM(S53:T53)</f>
        <v>0</v>
      </c>
      <c r="V53" s="28">
        <f>Agustus!AB53</f>
        <v>0</v>
      </c>
      <c r="W53" s="28">
        <f>Agustus!AC53</f>
        <v>0</v>
      </c>
      <c r="X53" s="26">
        <f>SUM(V53:W53)</f>
        <v>0</v>
      </c>
      <c r="Y53" s="26"/>
      <c r="Z53" s="26"/>
      <c r="AA53" s="26">
        <f>SUM(Y53:Z53)</f>
        <v>0</v>
      </c>
      <c r="AB53" s="26">
        <f t="shared" ref="AB53:AC53" si="601">SUM(V53+Y53)</f>
        <v>0</v>
      </c>
      <c r="AC53" s="26">
        <f t="shared" si="601"/>
        <v>0</v>
      </c>
      <c r="AD53" s="27">
        <f>SUM(AB53:AC53)</f>
        <v>0</v>
      </c>
      <c r="AE53" s="28">
        <f>Agustus!AK53</f>
        <v>0</v>
      </c>
      <c r="AF53" s="28">
        <f>Agustus!AL53</f>
        <v>1</v>
      </c>
      <c r="AG53" s="26">
        <f>SUM(AE53:AF53)</f>
        <v>1</v>
      </c>
      <c r="AH53" s="25">
        <v>0</v>
      </c>
      <c r="AI53" s="25">
        <v>0</v>
      </c>
      <c r="AJ53" s="26">
        <f>SUM(AH53:AI53)</f>
        <v>0</v>
      </c>
      <c r="AK53" s="26">
        <f t="shared" ref="AK53:AL53" si="602">SUM(AE53+AH53)</f>
        <v>0</v>
      </c>
      <c r="AL53" s="26">
        <f t="shared" si="602"/>
        <v>1</v>
      </c>
      <c r="AM53" s="27">
        <f>SUM(AK53:AL53)</f>
        <v>1</v>
      </c>
      <c r="AN53" s="30">
        <f>Agustus!AT53</f>
        <v>0</v>
      </c>
      <c r="AO53" s="26">
        <f>Agustus!AU53</f>
        <v>0</v>
      </c>
      <c r="AP53" s="26">
        <f>SUM(AN53:AO53)</f>
        <v>0</v>
      </c>
      <c r="AQ53" s="25">
        <v>0</v>
      </c>
      <c r="AR53" s="25">
        <v>0</v>
      </c>
      <c r="AS53" s="26">
        <f>SUM(AQ53:AR53)</f>
        <v>0</v>
      </c>
      <c r="AT53" s="26">
        <f t="shared" ref="AT53:AU53" si="603">SUM(AN53+AQ53)</f>
        <v>0</v>
      </c>
      <c r="AU53" s="26">
        <f t="shared" si="603"/>
        <v>0</v>
      </c>
      <c r="AV53" s="27">
        <f>SUM(AT53:AU53)</f>
        <v>0</v>
      </c>
      <c r="AW53" s="28">
        <f>Agustus!BC53</f>
        <v>0</v>
      </c>
      <c r="AX53" s="28">
        <f>Agustus!BD53</f>
        <v>0</v>
      </c>
      <c r="AY53" s="26">
        <f>SUM(AW53:AX53)</f>
        <v>0</v>
      </c>
      <c r="AZ53" s="25">
        <v>0</v>
      </c>
      <c r="BA53" s="25">
        <v>0</v>
      </c>
      <c r="BB53" s="26">
        <f>SUM(AZ53:BA53)</f>
        <v>0</v>
      </c>
      <c r="BC53" s="26">
        <f t="shared" ref="BC53:BD53" si="604">SUM(AW53+AZ53)</f>
        <v>0</v>
      </c>
      <c r="BD53" s="26">
        <f t="shared" si="604"/>
        <v>0</v>
      </c>
      <c r="BE53" s="27">
        <f>SUM(BC53:BD53)</f>
        <v>0</v>
      </c>
      <c r="BF53" s="30">
        <f>Agustus!BL53</f>
        <v>0</v>
      </c>
      <c r="BG53" s="26">
        <f>Agustus!BM53</f>
        <v>0</v>
      </c>
      <c r="BH53" s="26">
        <f>SUM(BF53:BG53)</f>
        <v>0</v>
      </c>
      <c r="BI53" s="25">
        <v>0</v>
      </c>
      <c r="BJ53" s="25">
        <v>0</v>
      </c>
      <c r="BK53" s="26">
        <f>SUM(BI53:BJ53)</f>
        <v>0</v>
      </c>
      <c r="BL53" s="26">
        <f t="shared" ref="BL53:BM53" si="605">SUM(BF53+BI53)</f>
        <v>0</v>
      </c>
      <c r="BM53" s="26">
        <f t="shared" si="605"/>
        <v>0</v>
      </c>
      <c r="BN53" s="27">
        <f>SUM(BL53:BM53)</f>
        <v>0</v>
      </c>
      <c r="BO53" s="28">
        <f>Agustus!BU53</f>
        <v>0</v>
      </c>
      <c r="BP53" s="28">
        <f>Agustus!BV53</f>
        <v>0</v>
      </c>
      <c r="BQ53" s="26">
        <f>SUM(BO53:BP53)</f>
        <v>0</v>
      </c>
      <c r="BR53" s="26"/>
      <c r="BS53" s="26"/>
      <c r="BT53" s="26">
        <f>SUM(BR53:BS53)</f>
        <v>0</v>
      </c>
      <c r="BU53" s="26">
        <f t="shared" ref="BU53:BV53" si="606">SUM(BO53+BR53)</f>
        <v>0</v>
      </c>
      <c r="BV53" s="26">
        <f t="shared" si="606"/>
        <v>0</v>
      </c>
      <c r="BW53" s="27">
        <f>SUM(BU53:BV53)</f>
        <v>0</v>
      </c>
      <c r="BX53" s="30">
        <f>Agustus!CD53</f>
        <v>0</v>
      </c>
      <c r="BY53" s="26">
        <f>Agustus!CE53</f>
        <v>0</v>
      </c>
      <c r="BZ53" s="26">
        <f>SUM(BX53:BY53)</f>
        <v>0</v>
      </c>
      <c r="CA53" s="26"/>
      <c r="CB53" s="26"/>
      <c r="CC53" s="26">
        <f>SUM(CA53:CB53)</f>
        <v>0</v>
      </c>
      <c r="CD53" s="26">
        <f t="shared" ref="CD53:CE53" si="607">SUM(BX53+CA53)</f>
        <v>0</v>
      </c>
      <c r="CE53" s="26">
        <f t="shared" si="607"/>
        <v>0</v>
      </c>
      <c r="CF53" s="27">
        <f>SUM(CD53:CE53)</f>
        <v>0</v>
      </c>
      <c r="CG53" s="28">
        <f>Agustus!CM53</f>
        <v>0</v>
      </c>
      <c r="CH53" s="28">
        <f>Agustus!CN53</f>
        <v>0</v>
      </c>
      <c r="CI53" s="26">
        <f>SUM(CG53:CH53)</f>
        <v>0</v>
      </c>
      <c r="CJ53" s="26"/>
      <c r="CK53" s="26"/>
      <c r="CL53" s="26">
        <f>SUM(CJ53:CK53)</f>
        <v>0</v>
      </c>
      <c r="CM53" s="26">
        <f t="shared" ref="CM53:CN53" si="608">SUM(CG53+CJ53)</f>
        <v>0</v>
      </c>
      <c r="CN53" s="26">
        <f t="shared" si="608"/>
        <v>0</v>
      </c>
      <c r="CO53" s="27">
        <f>SUM(CM53:CN53)</f>
        <v>0</v>
      </c>
      <c r="CP53" s="31">
        <f ca="1">IFERROR(__xludf.DUMMYFUNCTION("""COMPUTED_VALUE"""),0)</f>
        <v>0</v>
      </c>
      <c r="CQ53" s="32">
        <f ca="1">IFERROR(__xludf.DUMMYFUNCTION("""COMPUTED_VALUE"""),0)</f>
        <v>0</v>
      </c>
      <c r="CR53" s="32">
        <f ca="1">IFERROR(__xludf.DUMMYFUNCTION("""COMPUTED_VALUE"""),0)</f>
        <v>0</v>
      </c>
      <c r="CS53" s="33">
        <f ca="1">IFERROR(__xludf.DUMMYFUNCTION("""COMPUTED_VALUE"""),0)</f>
        <v>0</v>
      </c>
      <c r="CT53" s="33">
        <f ca="1">IFERROR(__xludf.DUMMYFUNCTION("""COMPUTED_VALUE"""),0)</f>
        <v>0</v>
      </c>
      <c r="CU53" s="33">
        <f ca="1">IFERROR(__xludf.DUMMYFUNCTION("""COMPUTED_VALUE"""),0)</f>
        <v>0</v>
      </c>
      <c r="CV53" s="32">
        <f ca="1">IFERROR(__xludf.DUMMYFUNCTION("""COMPUTED_VALUE"""),0)</f>
        <v>0</v>
      </c>
      <c r="CW53" s="32">
        <f ca="1">IFERROR(__xludf.DUMMYFUNCTION("""COMPUTED_VALUE"""),0)</f>
        <v>0</v>
      </c>
      <c r="CX53" s="34">
        <f ca="1">IFERROR(__xludf.DUMMYFUNCTION("""COMPUTED_VALUE"""),0)</f>
        <v>0</v>
      </c>
      <c r="CY53" s="28">
        <f>Agustus!DE53</f>
        <v>0</v>
      </c>
      <c r="CZ53" s="28">
        <f>Agustus!DF53</f>
        <v>0</v>
      </c>
      <c r="DA53" s="26">
        <f>SUM(CY53:CZ53)</f>
        <v>0</v>
      </c>
      <c r="DB53" s="25">
        <v>0</v>
      </c>
      <c r="DC53" s="25">
        <v>0</v>
      </c>
      <c r="DD53" s="26">
        <f>SUM(DB53:DC53)</f>
        <v>0</v>
      </c>
      <c r="DE53" s="26">
        <f t="shared" ref="DE53:DF53" si="609">SUM(CY53+DB53)</f>
        <v>0</v>
      </c>
      <c r="DF53" s="26">
        <f t="shared" si="609"/>
        <v>0</v>
      </c>
      <c r="DG53" s="27">
        <f>SUM(DE53:DF53)</f>
        <v>0</v>
      </c>
      <c r="DH53" s="30">
        <f>Agustus!DN53</f>
        <v>0</v>
      </c>
      <c r="DI53" s="26">
        <f>Agustus!DO53</f>
        <v>0</v>
      </c>
      <c r="DJ53" s="26">
        <f>SUM(DH53:DI53)</f>
        <v>0</v>
      </c>
      <c r="DK53" s="26"/>
      <c r="DL53" s="26"/>
      <c r="DM53" s="26">
        <f>SUM(DK53:DL53)</f>
        <v>0</v>
      </c>
      <c r="DN53" s="26">
        <f t="shared" ref="DN53:DO53" si="610">SUM(DH53+DK53)</f>
        <v>0</v>
      </c>
      <c r="DO53" s="26">
        <f t="shared" si="610"/>
        <v>0</v>
      </c>
      <c r="DP53" s="27">
        <f>SUM(DN53:DO53)</f>
        <v>0</v>
      </c>
      <c r="DQ53" s="28">
        <f>Agustus!DW53</f>
        <v>5</v>
      </c>
      <c r="DR53" s="28">
        <f>Agustus!DX53</f>
        <v>5</v>
      </c>
      <c r="DS53" s="26">
        <f>SUM(DQ53:DR53)</f>
        <v>10</v>
      </c>
      <c r="DT53" s="25">
        <v>2</v>
      </c>
      <c r="DU53" s="25">
        <v>2</v>
      </c>
      <c r="DV53" s="26">
        <f>SUM(DT53:DU53)</f>
        <v>4</v>
      </c>
      <c r="DW53" s="26">
        <f t="shared" ref="DW53:DX53" si="611">SUM(DQ53+DT53)</f>
        <v>7</v>
      </c>
      <c r="DX53" s="26">
        <f t="shared" si="611"/>
        <v>7</v>
      </c>
      <c r="DY53" s="27">
        <f>SUM(DW53:DX53)</f>
        <v>14</v>
      </c>
      <c r="DZ53" s="30">
        <f>Agustus!EF53</f>
        <v>0</v>
      </c>
      <c r="EA53" s="26">
        <f>Agustus!EG53</f>
        <v>0</v>
      </c>
      <c r="EB53" s="26">
        <f>SUM(DZ53:EA53)</f>
        <v>0</v>
      </c>
      <c r="EC53" s="26"/>
      <c r="ED53" s="26"/>
      <c r="EE53" s="26">
        <f>SUM(EC53:ED53)</f>
        <v>0</v>
      </c>
      <c r="EF53" s="26">
        <f t="shared" ref="EF53:EG53" si="612">SUM(DZ53+EC53)</f>
        <v>0</v>
      </c>
      <c r="EG53" s="26">
        <f t="shared" si="612"/>
        <v>0</v>
      </c>
      <c r="EH53" s="27">
        <f>SUM(EF53:EG53)</f>
        <v>0</v>
      </c>
      <c r="EI53" s="30">
        <f>Agustus!EO53</f>
        <v>0</v>
      </c>
      <c r="EJ53" s="26">
        <f>Agustus!EP53</f>
        <v>0</v>
      </c>
      <c r="EK53" s="26">
        <f>SUM(EI53:EJ53)</f>
        <v>0</v>
      </c>
      <c r="EL53" s="26"/>
      <c r="EM53" s="26"/>
      <c r="EN53" s="26">
        <f>SUM(EL53:EM53)</f>
        <v>0</v>
      </c>
      <c r="EO53" s="26">
        <f t="shared" ref="EO53:EP53" si="613">SUM(EI53+EL53)</f>
        <v>0</v>
      </c>
      <c r="EP53" s="26">
        <f t="shared" si="613"/>
        <v>0</v>
      </c>
      <c r="EQ53" s="27">
        <f>SUM(EO53:EP53)</f>
        <v>0</v>
      </c>
      <c r="ER53" s="28"/>
      <c r="ES53" s="26"/>
      <c r="ET53" s="26"/>
      <c r="EU53" s="26"/>
      <c r="EV53" s="26"/>
      <c r="EW53" s="26"/>
      <c r="EX53" s="26"/>
      <c r="EY53" s="26"/>
      <c r="EZ53" s="29"/>
    </row>
    <row r="54" spans="1:156" ht="14">
      <c r="A54" s="280"/>
      <c r="B54" s="278"/>
      <c r="C54" s="278"/>
      <c r="D54" s="24">
        <f>Agustus!J54</f>
        <v>0</v>
      </c>
      <c r="E54" s="25">
        <f>Agustus!K54</f>
        <v>0</v>
      </c>
      <c r="F54" s="26"/>
      <c r="G54" s="26"/>
      <c r="H54" s="26"/>
      <c r="I54" s="26"/>
      <c r="J54" s="26"/>
      <c r="K54" s="26"/>
      <c r="L54" s="27"/>
      <c r="M54" s="28">
        <f>Agustus!S54</f>
        <v>0</v>
      </c>
      <c r="N54" s="28">
        <f>Agustus!T54</f>
        <v>0</v>
      </c>
      <c r="O54" s="26"/>
      <c r="P54" s="26"/>
      <c r="Q54" s="26"/>
      <c r="R54" s="26"/>
      <c r="S54" s="26"/>
      <c r="T54" s="26"/>
      <c r="U54" s="27"/>
      <c r="V54" s="28">
        <f>Agustus!AB54</f>
        <v>0</v>
      </c>
      <c r="W54" s="28">
        <f>Agustus!AC54</f>
        <v>0</v>
      </c>
      <c r="X54" s="26"/>
      <c r="Y54" s="26"/>
      <c r="Z54" s="26"/>
      <c r="AA54" s="26"/>
      <c r="AB54" s="26"/>
      <c r="AC54" s="26"/>
      <c r="AD54" s="27"/>
      <c r="AE54" s="28">
        <f>Agustus!AK54</f>
        <v>0</v>
      </c>
      <c r="AF54" s="28">
        <f>Agustus!AL54</f>
        <v>0</v>
      </c>
      <c r="AG54" s="26"/>
      <c r="AH54" s="26"/>
      <c r="AI54" s="26"/>
      <c r="AJ54" s="26"/>
      <c r="AK54" s="26"/>
      <c r="AL54" s="26"/>
      <c r="AM54" s="29"/>
      <c r="AN54" s="30">
        <f>Agustus!AT54</f>
        <v>0</v>
      </c>
      <c r="AO54" s="26">
        <f>Agustus!AU54</f>
        <v>0</v>
      </c>
      <c r="AP54" s="26"/>
      <c r="AQ54" s="26"/>
      <c r="AR54" s="26"/>
      <c r="AS54" s="26"/>
      <c r="AT54" s="26"/>
      <c r="AU54" s="26"/>
      <c r="AV54" s="27"/>
      <c r="AW54" s="28">
        <f>Agustus!BC54</f>
        <v>0</v>
      </c>
      <c r="AX54" s="28">
        <f>Agustus!BD54</f>
        <v>0</v>
      </c>
      <c r="AY54" s="26"/>
      <c r="AZ54" s="26"/>
      <c r="BA54" s="26"/>
      <c r="BB54" s="26"/>
      <c r="BC54" s="26"/>
      <c r="BD54" s="26"/>
      <c r="BE54" s="29"/>
      <c r="BF54" s="30">
        <f>Agustus!BL54</f>
        <v>0</v>
      </c>
      <c r="BG54" s="26">
        <f>Agustus!BM54</f>
        <v>0</v>
      </c>
      <c r="BH54" s="26"/>
      <c r="BI54" s="26"/>
      <c r="BJ54" s="26"/>
      <c r="BK54" s="26"/>
      <c r="BL54" s="26"/>
      <c r="BM54" s="26"/>
      <c r="BN54" s="27"/>
      <c r="BO54" s="28">
        <f>Agustus!BU54</f>
        <v>0</v>
      </c>
      <c r="BP54" s="28">
        <f>Agustus!BV54</f>
        <v>0</v>
      </c>
      <c r="BQ54" s="26"/>
      <c r="BR54" s="26"/>
      <c r="BS54" s="26"/>
      <c r="BT54" s="26"/>
      <c r="BU54" s="26"/>
      <c r="BV54" s="26"/>
      <c r="BW54" s="29"/>
      <c r="BX54" s="30">
        <f>Agustus!CD54</f>
        <v>0</v>
      </c>
      <c r="BY54" s="26">
        <f>Agustus!CE54</f>
        <v>0</v>
      </c>
      <c r="BZ54" s="26"/>
      <c r="CA54" s="26"/>
      <c r="CB54" s="26"/>
      <c r="CC54" s="26"/>
      <c r="CD54" s="26"/>
      <c r="CE54" s="26"/>
      <c r="CF54" s="27"/>
      <c r="CG54" s="28">
        <f>Agustus!CM54</f>
        <v>0</v>
      </c>
      <c r="CH54" s="28">
        <f>Agustus!CN54</f>
        <v>0</v>
      </c>
      <c r="CI54" s="26"/>
      <c r="CJ54" s="26"/>
      <c r="CK54" s="26"/>
      <c r="CL54" s="26"/>
      <c r="CM54" s="26"/>
      <c r="CN54" s="26"/>
      <c r="CO54" s="29"/>
      <c r="CP54" s="31"/>
      <c r="CQ54" s="32"/>
      <c r="CR54" s="32"/>
      <c r="CS54" s="33"/>
      <c r="CT54" s="33"/>
      <c r="CU54" s="33"/>
      <c r="CV54" s="32"/>
      <c r="CW54" s="32"/>
      <c r="CX54" s="34"/>
      <c r="CY54" s="28">
        <f>Agustus!DE54</f>
        <v>0</v>
      </c>
      <c r="CZ54" s="28">
        <f>Agustus!DF54</f>
        <v>0</v>
      </c>
      <c r="DA54" s="26"/>
      <c r="DB54" s="26"/>
      <c r="DC54" s="26"/>
      <c r="DD54" s="26"/>
      <c r="DE54" s="26"/>
      <c r="DF54" s="26"/>
      <c r="DG54" s="29"/>
      <c r="DH54" s="30">
        <f>Agustus!DN54</f>
        <v>0</v>
      </c>
      <c r="DI54" s="26">
        <f>Agustus!DO54</f>
        <v>0</v>
      </c>
      <c r="DJ54" s="26"/>
      <c r="DK54" s="26"/>
      <c r="DL54" s="26"/>
      <c r="DM54" s="26"/>
      <c r="DN54" s="26"/>
      <c r="DO54" s="26"/>
      <c r="DP54" s="27"/>
      <c r="DQ54" s="28">
        <f>Agustus!DW54</f>
        <v>0</v>
      </c>
      <c r="DR54" s="28">
        <f>Agustus!DX54</f>
        <v>0</v>
      </c>
      <c r="DS54" s="26"/>
      <c r="DT54" s="26"/>
      <c r="DU54" s="26"/>
      <c r="DV54" s="26"/>
      <c r="DW54" s="26"/>
      <c r="DX54" s="26"/>
      <c r="DY54" s="29"/>
      <c r="DZ54" s="30">
        <f>Agustus!EF54</f>
        <v>0</v>
      </c>
      <c r="EA54" s="26">
        <f>Agustus!EG54</f>
        <v>0</v>
      </c>
      <c r="EB54" s="26"/>
      <c r="EC54" s="26"/>
      <c r="ED54" s="26"/>
      <c r="EE54" s="26"/>
      <c r="EF54" s="26"/>
      <c r="EG54" s="26"/>
      <c r="EH54" s="29"/>
      <c r="EI54" s="30">
        <f>Agustus!EO54</f>
        <v>0</v>
      </c>
      <c r="EJ54" s="26">
        <f>Agustus!EP54</f>
        <v>0</v>
      </c>
      <c r="EK54" s="26"/>
      <c r="EL54" s="26"/>
      <c r="EM54" s="26"/>
      <c r="EN54" s="26"/>
      <c r="EO54" s="26"/>
      <c r="EP54" s="26"/>
      <c r="EQ54" s="27"/>
      <c r="ER54" s="28"/>
      <c r="ES54" s="26"/>
      <c r="ET54" s="26"/>
      <c r="EU54" s="26"/>
      <c r="EV54" s="26"/>
      <c r="EW54" s="26"/>
      <c r="EX54" s="26"/>
      <c r="EY54" s="26"/>
      <c r="EZ54" s="29"/>
    </row>
    <row r="55" spans="1:156" ht="14">
      <c r="A55" s="58"/>
      <c r="B55" s="59">
        <v>1</v>
      </c>
      <c r="C55" s="57" t="s">
        <v>73</v>
      </c>
      <c r="D55" s="24">
        <f>Agustus!J55</f>
        <v>0</v>
      </c>
      <c r="E55" s="25">
        <f>Agustus!K55</f>
        <v>0</v>
      </c>
      <c r="F55" s="26">
        <f>SUM(D55:E55)</f>
        <v>0</v>
      </c>
      <c r="G55" s="26"/>
      <c r="H55" s="26"/>
      <c r="I55" s="26">
        <f>SUM(G55:H55)</f>
        <v>0</v>
      </c>
      <c r="J55" s="26">
        <f t="shared" ref="J55:K55" si="614">SUM(D55+G55)</f>
        <v>0</v>
      </c>
      <c r="K55" s="26">
        <f t="shared" si="614"/>
        <v>0</v>
      </c>
      <c r="L55" s="27">
        <f>SUM(J55:K55)</f>
        <v>0</v>
      </c>
      <c r="M55" s="28">
        <f>Agustus!S55</f>
        <v>0</v>
      </c>
      <c r="N55" s="28">
        <f>Agustus!T55</f>
        <v>0</v>
      </c>
      <c r="O55" s="26">
        <f>SUM(M55:N55)</f>
        <v>0</v>
      </c>
      <c r="P55" s="25">
        <v>0</v>
      </c>
      <c r="Q55" s="25">
        <v>0</v>
      </c>
      <c r="R55" s="26">
        <f>SUM(P55:Q55)</f>
        <v>0</v>
      </c>
      <c r="S55" s="26">
        <f t="shared" ref="S55:T55" si="615">SUM(M55+P55)</f>
        <v>0</v>
      </c>
      <c r="T55" s="26">
        <f t="shared" si="615"/>
        <v>0</v>
      </c>
      <c r="U55" s="27">
        <f>SUM(S55:T55)</f>
        <v>0</v>
      </c>
      <c r="V55" s="28">
        <f>Agustus!AB55</f>
        <v>0</v>
      </c>
      <c r="W55" s="28">
        <f>Agustus!AC55</f>
        <v>0</v>
      </c>
      <c r="X55" s="26">
        <f>SUM(V55:W55)</f>
        <v>0</v>
      </c>
      <c r="Y55" s="26"/>
      <c r="Z55" s="26"/>
      <c r="AA55" s="26">
        <f>SUM(Y55:Z55)</f>
        <v>0</v>
      </c>
      <c r="AB55" s="26">
        <f t="shared" ref="AB55:AC55" si="616">SUM(V55+Y55)</f>
        <v>0</v>
      </c>
      <c r="AC55" s="26">
        <f t="shared" si="616"/>
        <v>0</v>
      </c>
      <c r="AD55" s="27">
        <f>SUM(AB55:AC55)</f>
        <v>0</v>
      </c>
      <c r="AE55" s="28">
        <f>Agustus!AK55</f>
        <v>0</v>
      </c>
      <c r="AF55" s="28">
        <f>Agustus!AL55</f>
        <v>1</v>
      </c>
      <c r="AG55" s="26">
        <f>SUM(AE55:AF55)</f>
        <v>1</v>
      </c>
      <c r="AH55" s="25">
        <v>0</v>
      </c>
      <c r="AI55" s="25">
        <v>0</v>
      </c>
      <c r="AJ55" s="26">
        <f>SUM(AH55:AI55)</f>
        <v>0</v>
      </c>
      <c r="AK55" s="26">
        <f t="shared" ref="AK55:AL55" si="617">SUM(AE55+AH55)</f>
        <v>0</v>
      </c>
      <c r="AL55" s="26">
        <f t="shared" si="617"/>
        <v>1</v>
      </c>
      <c r="AM55" s="27">
        <f>SUM(AK55:AL55)</f>
        <v>1</v>
      </c>
      <c r="AN55" s="30">
        <f>Agustus!AT55</f>
        <v>0</v>
      </c>
      <c r="AO55" s="26">
        <f>Agustus!AU55</f>
        <v>0</v>
      </c>
      <c r="AP55" s="26">
        <f>SUM(AN55:AO55)</f>
        <v>0</v>
      </c>
      <c r="AQ55" s="25">
        <v>0</v>
      </c>
      <c r="AR55" s="25">
        <v>0</v>
      </c>
      <c r="AS55" s="26">
        <f>SUM(AQ55:AR55)</f>
        <v>0</v>
      </c>
      <c r="AT55" s="26">
        <f t="shared" ref="AT55:AU55" si="618">SUM(AN55+AQ55)</f>
        <v>0</v>
      </c>
      <c r="AU55" s="26">
        <f t="shared" si="618"/>
        <v>0</v>
      </c>
      <c r="AV55" s="27">
        <f>SUM(AT55:AU55)</f>
        <v>0</v>
      </c>
      <c r="AW55" s="28">
        <f>Agustus!BC55</f>
        <v>0</v>
      </c>
      <c r="AX55" s="28">
        <f>Agustus!BD55</f>
        <v>0</v>
      </c>
      <c r="AY55" s="26">
        <f>SUM(AW55:AX55)</f>
        <v>0</v>
      </c>
      <c r="AZ55" s="25">
        <v>0</v>
      </c>
      <c r="BA55" s="25">
        <v>0</v>
      </c>
      <c r="BB55" s="26">
        <f>SUM(AZ55:BA55)</f>
        <v>0</v>
      </c>
      <c r="BC55" s="26">
        <f t="shared" ref="BC55:BD55" si="619">SUM(AW55+AZ55)</f>
        <v>0</v>
      </c>
      <c r="BD55" s="26">
        <f t="shared" si="619"/>
        <v>0</v>
      </c>
      <c r="BE55" s="27">
        <f>SUM(BC55:BD55)</f>
        <v>0</v>
      </c>
      <c r="BF55" s="30">
        <f>Agustus!BL55</f>
        <v>0</v>
      </c>
      <c r="BG55" s="26">
        <f>Agustus!BM55</f>
        <v>0</v>
      </c>
      <c r="BH55" s="26">
        <f>SUM(BF55:BG55)</f>
        <v>0</v>
      </c>
      <c r="BI55" s="25">
        <v>0</v>
      </c>
      <c r="BJ55" s="25">
        <v>0</v>
      </c>
      <c r="BK55" s="26">
        <f>SUM(BI55:BJ55)</f>
        <v>0</v>
      </c>
      <c r="BL55" s="26">
        <f t="shared" ref="BL55:BM55" si="620">SUM(BF55+BI55)</f>
        <v>0</v>
      </c>
      <c r="BM55" s="26">
        <f t="shared" si="620"/>
        <v>0</v>
      </c>
      <c r="BN55" s="27">
        <f>SUM(BL55:BM55)</f>
        <v>0</v>
      </c>
      <c r="BO55" s="28">
        <f>Agustus!BU55</f>
        <v>0</v>
      </c>
      <c r="BP55" s="28">
        <f>Agustus!BV55</f>
        <v>0</v>
      </c>
      <c r="BQ55" s="26">
        <f>SUM(BO55:BP55)</f>
        <v>0</v>
      </c>
      <c r="BR55" s="26"/>
      <c r="BS55" s="26"/>
      <c r="BT55" s="26">
        <f>SUM(BR55:BS55)</f>
        <v>0</v>
      </c>
      <c r="BU55" s="26">
        <f t="shared" ref="BU55:BV55" si="621">SUM(BO55+BR55)</f>
        <v>0</v>
      </c>
      <c r="BV55" s="26">
        <f t="shared" si="621"/>
        <v>0</v>
      </c>
      <c r="BW55" s="27">
        <f>SUM(BU55:BV55)</f>
        <v>0</v>
      </c>
      <c r="BX55" s="30">
        <f>Agustus!CD55</f>
        <v>0</v>
      </c>
      <c r="BY55" s="26">
        <f>Agustus!CE55</f>
        <v>0</v>
      </c>
      <c r="BZ55" s="26">
        <f>SUM(BX55:BY55)</f>
        <v>0</v>
      </c>
      <c r="CA55" s="26"/>
      <c r="CB55" s="26"/>
      <c r="CC55" s="26">
        <f>SUM(CA55:CB55)</f>
        <v>0</v>
      </c>
      <c r="CD55" s="26">
        <f t="shared" ref="CD55:CE55" si="622">SUM(BX55+CA55)</f>
        <v>0</v>
      </c>
      <c r="CE55" s="26">
        <f t="shared" si="622"/>
        <v>0</v>
      </c>
      <c r="CF55" s="27">
        <f>SUM(CD55:CE55)</f>
        <v>0</v>
      </c>
      <c r="CG55" s="28">
        <f>Agustus!CM55</f>
        <v>0</v>
      </c>
      <c r="CH55" s="28">
        <f>Agustus!CN55</f>
        <v>0</v>
      </c>
      <c r="CI55" s="26">
        <f>SUM(CG55:CH55)</f>
        <v>0</v>
      </c>
      <c r="CJ55" s="26"/>
      <c r="CK55" s="26"/>
      <c r="CL55" s="26">
        <f>SUM(CJ55:CK55)</f>
        <v>0</v>
      </c>
      <c r="CM55" s="26">
        <f t="shared" ref="CM55:CN55" si="623">SUM(CG55+CJ55)</f>
        <v>0</v>
      </c>
      <c r="CN55" s="26">
        <f t="shared" si="623"/>
        <v>0</v>
      </c>
      <c r="CO55" s="27">
        <f>SUM(CM55:CN55)</f>
        <v>0</v>
      </c>
      <c r="CP55" s="31">
        <f ca="1">IFERROR(__xludf.DUMMYFUNCTION("""COMPUTED_VALUE"""),0)</f>
        <v>0</v>
      </c>
      <c r="CQ55" s="32">
        <f ca="1">IFERROR(__xludf.DUMMYFUNCTION("""COMPUTED_VALUE"""),0)</f>
        <v>0</v>
      </c>
      <c r="CR55" s="32">
        <f ca="1">IFERROR(__xludf.DUMMYFUNCTION("""COMPUTED_VALUE"""),0)</f>
        <v>0</v>
      </c>
      <c r="CS55" s="33">
        <f ca="1">IFERROR(__xludf.DUMMYFUNCTION("""COMPUTED_VALUE"""),0)</f>
        <v>0</v>
      </c>
      <c r="CT55" s="33">
        <f ca="1">IFERROR(__xludf.DUMMYFUNCTION("""COMPUTED_VALUE"""),0)</f>
        <v>0</v>
      </c>
      <c r="CU55" s="33">
        <f ca="1">IFERROR(__xludf.DUMMYFUNCTION("""COMPUTED_VALUE"""),0)</f>
        <v>0</v>
      </c>
      <c r="CV55" s="32">
        <f ca="1">IFERROR(__xludf.DUMMYFUNCTION("""COMPUTED_VALUE"""),0)</f>
        <v>0</v>
      </c>
      <c r="CW55" s="32">
        <f ca="1">IFERROR(__xludf.DUMMYFUNCTION("""COMPUTED_VALUE"""),0)</f>
        <v>0</v>
      </c>
      <c r="CX55" s="34">
        <f ca="1">IFERROR(__xludf.DUMMYFUNCTION("""COMPUTED_VALUE"""),0)</f>
        <v>0</v>
      </c>
      <c r="CY55" s="28">
        <f>Agustus!DE55</f>
        <v>0</v>
      </c>
      <c r="CZ55" s="28">
        <f>Agustus!DF55</f>
        <v>0</v>
      </c>
      <c r="DA55" s="26">
        <f>SUM(CY55:CZ55)</f>
        <v>0</v>
      </c>
      <c r="DB55" s="25">
        <v>0</v>
      </c>
      <c r="DC55" s="25">
        <v>0</v>
      </c>
      <c r="DD55" s="26">
        <f>SUM(DB55:DC55)</f>
        <v>0</v>
      </c>
      <c r="DE55" s="26">
        <f t="shared" ref="DE55:DF55" si="624">SUM(CY55+DB55)</f>
        <v>0</v>
      </c>
      <c r="DF55" s="26">
        <f t="shared" si="624"/>
        <v>0</v>
      </c>
      <c r="DG55" s="27">
        <f>SUM(DE55:DF55)</f>
        <v>0</v>
      </c>
      <c r="DH55" s="30">
        <f>Agustus!DN55</f>
        <v>0</v>
      </c>
      <c r="DI55" s="26">
        <f>Agustus!DO55</f>
        <v>0</v>
      </c>
      <c r="DJ55" s="26">
        <f>SUM(DH55:DI55)</f>
        <v>0</v>
      </c>
      <c r="DK55" s="26"/>
      <c r="DL55" s="26"/>
      <c r="DM55" s="26">
        <f>SUM(DK55:DL55)</f>
        <v>0</v>
      </c>
      <c r="DN55" s="26">
        <f t="shared" ref="DN55:DO55" si="625">SUM(DH55+DK55)</f>
        <v>0</v>
      </c>
      <c r="DO55" s="26">
        <f t="shared" si="625"/>
        <v>0</v>
      </c>
      <c r="DP55" s="27">
        <f>SUM(DN55:DO55)</f>
        <v>0</v>
      </c>
      <c r="DQ55" s="28">
        <f>Agustus!DW55</f>
        <v>5</v>
      </c>
      <c r="DR55" s="28">
        <f>Agustus!DX55</f>
        <v>5</v>
      </c>
      <c r="DS55" s="26">
        <f>SUM(DQ55:DR55)</f>
        <v>10</v>
      </c>
      <c r="DT55" s="25">
        <v>2</v>
      </c>
      <c r="DU55" s="25">
        <v>2</v>
      </c>
      <c r="DV55" s="26">
        <f>SUM(DT55:DU55)</f>
        <v>4</v>
      </c>
      <c r="DW55" s="26">
        <f t="shared" ref="DW55:DX55" si="626">SUM(DQ55+DT55)</f>
        <v>7</v>
      </c>
      <c r="DX55" s="26">
        <f t="shared" si="626"/>
        <v>7</v>
      </c>
      <c r="DY55" s="27">
        <f>SUM(DW55:DX55)</f>
        <v>14</v>
      </c>
      <c r="DZ55" s="30">
        <f>Agustus!EF55</f>
        <v>0</v>
      </c>
      <c r="EA55" s="26">
        <f>Agustus!EG55</f>
        <v>0</v>
      </c>
      <c r="EB55" s="26">
        <f>SUM(DZ55:EA55)</f>
        <v>0</v>
      </c>
      <c r="EC55" s="26"/>
      <c r="ED55" s="26"/>
      <c r="EE55" s="26">
        <f>SUM(EC55:ED55)</f>
        <v>0</v>
      </c>
      <c r="EF55" s="26">
        <f t="shared" ref="EF55:EG55" si="627">SUM(DZ55+EC55)</f>
        <v>0</v>
      </c>
      <c r="EG55" s="26">
        <f t="shared" si="627"/>
        <v>0</v>
      </c>
      <c r="EH55" s="27">
        <f>SUM(EF55:EG55)</f>
        <v>0</v>
      </c>
      <c r="EI55" s="30">
        <f>Agustus!EO55</f>
        <v>0</v>
      </c>
      <c r="EJ55" s="26">
        <f>Agustus!EP55</f>
        <v>0</v>
      </c>
      <c r="EK55" s="26">
        <f>SUM(EI55:EJ55)</f>
        <v>0</v>
      </c>
      <c r="EL55" s="26"/>
      <c r="EM55" s="26"/>
      <c r="EN55" s="26">
        <f>SUM(EL55:EM55)</f>
        <v>0</v>
      </c>
      <c r="EO55" s="26">
        <f t="shared" ref="EO55:EP55" si="628">SUM(EI55+EL55)</f>
        <v>0</v>
      </c>
      <c r="EP55" s="26">
        <f t="shared" si="628"/>
        <v>0</v>
      </c>
      <c r="EQ55" s="27">
        <f>SUM(EO55:EP55)</f>
        <v>0</v>
      </c>
      <c r="ER55" s="28"/>
      <c r="ES55" s="26"/>
      <c r="ET55" s="26"/>
      <c r="EU55" s="26"/>
      <c r="EV55" s="26"/>
      <c r="EW55" s="26"/>
      <c r="EX55" s="26"/>
      <c r="EY55" s="26"/>
      <c r="EZ55" s="29"/>
    </row>
    <row r="56" spans="1:156" ht="14">
      <c r="A56" s="58"/>
      <c r="B56" s="59">
        <v>2</v>
      </c>
      <c r="C56" s="57" t="s">
        <v>53</v>
      </c>
      <c r="D56" s="24">
        <f>Agustus!J56</f>
        <v>0</v>
      </c>
      <c r="E56" s="25">
        <f>Agustus!K56</f>
        <v>0</v>
      </c>
      <c r="F56" s="26"/>
      <c r="G56" s="26"/>
      <c r="H56" s="26"/>
      <c r="I56" s="26"/>
      <c r="J56" s="26"/>
      <c r="K56" s="26"/>
      <c r="L56" s="27"/>
      <c r="M56" s="28">
        <f>Agustus!S56</f>
        <v>0</v>
      </c>
      <c r="N56" s="28">
        <f>Agustus!T56</f>
        <v>0</v>
      </c>
      <c r="O56" s="26"/>
      <c r="P56" s="26"/>
      <c r="Q56" s="26"/>
      <c r="R56" s="26"/>
      <c r="S56" s="26"/>
      <c r="T56" s="26"/>
      <c r="U56" s="27"/>
      <c r="V56" s="28">
        <f>Agustus!AB56</f>
        <v>0</v>
      </c>
      <c r="W56" s="28">
        <f>Agustus!AC56</f>
        <v>0</v>
      </c>
      <c r="X56" s="26"/>
      <c r="Y56" s="26"/>
      <c r="Z56" s="26"/>
      <c r="AA56" s="26"/>
      <c r="AB56" s="26"/>
      <c r="AC56" s="26"/>
      <c r="AD56" s="27"/>
      <c r="AE56" s="28">
        <f>Agustus!AK56</f>
        <v>0</v>
      </c>
      <c r="AF56" s="28">
        <f>Agustus!AL56</f>
        <v>0</v>
      </c>
      <c r="AG56" s="26"/>
      <c r="AH56" s="26"/>
      <c r="AI56" s="26"/>
      <c r="AJ56" s="26"/>
      <c r="AK56" s="26"/>
      <c r="AL56" s="26"/>
      <c r="AM56" s="29"/>
      <c r="AN56" s="30">
        <f>Agustus!AT56</f>
        <v>0</v>
      </c>
      <c r="AO56" s="26">
        <f>Agustus!AU56</f>
        <v>0</v>
      </c>
      <c r="AP56" s="26"/>
      <c r="AQ56" s="26"/>
      <c r="AR56" s="26"/>
      <c r="AS56" s="26"/>
      <c r="AT56" s="26"/>
      <c r="AU56" s="26"/>
      <c r="AV56" s="27"/>
      <c r="AW56" s="28">
        <f>Agustus!BC56</f>
        <v>0</v>
      </c>
      <c r="AX56" s="28">
        <f>Agustus!BD56</f>
        <v>0</v>
      </c>
      <c r="AY56" s="26"/>
      <c r="AZ56" s="26"/>
      <c r="BA56" s="26"/>
      <c r="BB56" s="26"/>
      <c r="BC56" s="26"/>
      <c r="BD56" s="26"/>
      <c r="BE56" s="29"/>
      <c r="BF56" s="30">
        <f>Agustus!BL56</f>
        <v>0</v>
      </c>
      <c r="BG56" s="26">
        <f>Agustus!BM56</f>
        <v>0</v>
      </c>
      <c r="BH56" s="26"/>
      <c r="BI56" s="26"/>
      <c r="BJ56" s="26"/>
      <c r="BK56" s="26"/>
      <c r="BL56" s="26"/>
      <c r="BM56" s="26"/>
      <c r="BN56" s="27"/>
      <c r="BO56" s="28">
        <f>Agustus!BU56</f>
        <v>0</v>
      </c>
      <c r="BP56" s="28">
        <f>Agustus!BV56</f>
        <v>0</v>
      </c>
      <c r="BQ56" s="26"/>
      <c r="BR56" s="26"/>
      <c r="BS56" s="26"/>
      <c r="BT56" s="26"/>
      <c r="BU56" s="26"/>
      <c r="BV56" s="26"/>
      <c r="BW56" s="29"/>
      <c r="BX56" s="30">
        <f>Agustus!CD56</f>
        <v>0</v>
      </c>
      <c r="BY56" s="26">
        <f>Agustus!CE56</f>
        <v>0</v>
      </c>
      <c r="BZ56" s="26"/>
      <c r="CA56" s="26"/>
      <c r="CB56" s="26"/>
      <c r="CC56" s="26"/>
      <c r="CD56" s="26"/>
      <c r="CE56" s="26"/>
      <c r="CF56" s="27"/>
      <c r="CG56" s="28">
        <f>Agustus!CM56</f>
        <v>0</v>
      </c>
      <c r="CH56" s="28">
        <f>Agustus!CN56</f>
        <v>0</v>
      </c>
      <c r="CI56" s="26"/>
      <c r="CJ56" s="26"/>
      <c r="CK56" s="26"/>
      <c r="CL56" s="26"/>
      <c r="CM56" s="26"/>
      <c r="CN56" s="26"/>
      <c r="CO56" s="29"/>
      <c r="CP56" s="31"/>
      <c r="CQ56" s="32"/>
      <c r="CR56" s="32"/>
      <c r="CS56" s="33"/>
      <c r="CT56" s="33"/>
      <c r="CU56" s="33"/>
      <c r="CV56" s="32"/>
      <c r="CW56" s="32"/>
      <c r="CX56" s="34"/>
      <c r="CY56" s="28">
        <f>Agustus!DE56</f>
        <v>0</v>
      </c>
      <c r="CZ56" s="28">
        <f>Agustus!DF56</f>
        <v>0</v>
      </c>
      <c r="DA56" s="26"/>
      <c r="DB56" s="26"/>
      <c r="DC56" s="26"/>
      <c r="DD56" s="26"/>
      <c r="DE56" s="26"/>
      <c r="DF56" s="26"/>
      <c r="DG56" s="29"/>
      <c r="DH56" s="30">
        <f>Agustus!DN56</f>
        <v>0</v>
      </c>
      <c r="DI56" s="26">
        <f>Agustus!DO56</f>
        <v>0</v>
      </c>
      <c r="DJ56" s="26"/>
      <c r="DK56" s="26"/>
      <c r="DL56" s="26"/>
      <c r="DM56" s="26"/>
      <c r="DN56" s="26"/>
      <c r="DO56" s="26"/>
      <c r="DP56" s="27"/>
      <c r="DQ56" s="28">
        <f>Agustus!DW56</f>
        <v>0</v>
      </c>
      <c r="DR56" s="28">
        <f>Agustus!DX56</f>
        <v>0</v>
      </c>
      <c r="DS56" s="26"/>
      <c r="DT56" s="26"/>
      <c r="DU56" s="26"/>
      <c r="DV56" s="26"/>
      <c r="DW56" s="26"/>
      <c r="DX56" s="26"/>
      <c r="DY56" s="29"/>
      <c r="DZ56" s="30">
        <f>Agustus!EF56</f>
        <v>0</v>
      </c>
      <c r="EA56" s="26">
        <f>Agustus!EG56</f>
        <v>0</v>
      </c>
      <c r="EB56" s="26"/>
      <c r="EC56" s="26"/>
      <c r="ED56" s="26"/>
      <c r="EE56" s="26"/>
      <c r="EF56" s="26"/>
      <c r="EG56" s="26"/>
      <c r="EH56" s="29"/>
      <c r="EI56" s="30">
        <f>Agustus!EO56</f>
        <v>0</v>
      </c>
      <c r="EJ56" s="26">
        <f>Agustus!EP56</f>
        <v>0</v>
      </c>
      <c r="EK56" s="26"/>
      <c r="EL56" s="26"/>
      <c r="EM56" s="26"/>
      <c r="EN56" s="26"/>
      <c r="EO56" s="26"/>
      <c r="EP56" s="26"/>
      <c r="EQ56" s="27"/>
      <c r="ER56" s="49"/>
      <c r="ES56" s="62"/>
      <c r="ET56" s="62"/>
      <c r="EU56" s="62"/>
      <c r="EV56" s="62"/>
      <c r="EW56" s="62"/>
      <c r="EX56" s="62"/>
      <c r="EY56" s="62"/>
      <c r="EZ56" s="63"/>
    </row>
    <row r="57" spans="1:156" ht="12.5">
      <c r="A57" s="281"/>
      <c r="B57" s="278"/>
      <c r="C57" s="247"/>
      <c r="D57" s="342">
        <f>Agustus!J57</f>
        <v>0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6"/>
    </row>
    <row r="58" spans="1:156" ht="14">
      <c r="A58" s="276" t="s">
        <v>74</v>
      </c>
      <c r="B58" s="256"/>
      <c r="C58" s="52" t="s">
        <v>75</v>
      </c>
      <c r="D58" s="24">
        <f>Agustus!J58</f>
        <v>0</v>
      </c>
      <c r="E58" s="25">
        <f>Agustus!K58</f>
        <v>0</v>
      </c>
      <c r="F58" s="41"/>
      <c r="G58" s="41"/>
      <c r="H58" s="41"/>
      <c r="I58" s="41"/>
      <c r="J58" s="41"/>
      <c r="K58" s="41"/>
      <c r="L58" s="41"/>
      <c r="M58" s="28">
        <f>Agustus!S58</f>
        <v>0</v>
      </c>
      <c r="N58" s="28">
        <f>Agustus!T58</f>
        <v>0</v>
      </c>
      <c r="O58" s="41"/>
      <c r="P58" s="41"/>
      <c r="Q58" s="41"/>
      <c r="R58" s="41"/>
      <c r="S58" s="41"/>
      <c r="T58" s="41"/>
      <c r="U58" s="41"/>
      <c r="V58" s="28">
        <f>Agustus!AB58</f>
        <v>0</v>
      </c>
      <c r="W58" s="28">
        <f>Agustus!AC58</f>
        <v>0</v>
      </c>
      <c r="X58" s="41"/>
      <c r="Y58" s="41"/>
      <c r="Z58" s="41"/>
      <c r="AA58" s="41"/>
      <c r="AB58" s="41"/>
      <c r="AC58" s="41"/>
      <c r="AD58" s="41"/>
      <c r="AE58" s="28">
        <f>Agustus!AK58</f>
        <v>0</v>
      </c>
      <c r="AF58" s="28">
        <f>Agustus!AL58</f>
        <v>0</v>
      </c>
      <c r="AG58" s="41"/>
      <c r="AH58" s="41"/>
      <c r="AI58" s="41"/>
      <c r="AJ58" s="41"/>
      <c r="AK58" s="41"/>
      <c r="AL58" s="41"/>
      <c r="AM58" s="41"/>
      <c r="AN58" s="30">
        <f>Agustus!AT58</f>
        <v>0</v>
      </c>
      <c r="AO58" s="26">
        <f>Agustus!AU58</f>
        <v>0</v>
      </c>
      <c r="AP58" s="41"/>
      <c r="AQ58" s="41"/>
      <c r="AR58" s="41"/>
      <c r="AS58" s="41"/>
      <c r="AT58" s="41"/>
      <c r="AU58" s="41"/>
      <c r="AV58" s="41"/>
      <c r="AW58" s="28">
        <f>Agustus!BC58</f>
        <v>0</v>
      </c>
      <c r="AX58" s="28">
        <f>Agustus!BD58</f>
        <v>0</v>
      </c>
      <c r="AY58" s="41"/>
      <c r="AZ58" s="41"/>
      <c r="BA58" s="41"/>
      <c r="BB58" s="41"/>
      <c r="BC58" s="41"/>
      <c r="BD58" s="41"/>
      <c r="BE58" s="41"/>
      <c r="BF58" s="30">
        <f>Agustus!BL58</f>
        <v>0</v>
      </c>
      <c r="BG58" s="26">
        <f>Agustus!BM58</f>
        <v>0</v>
      </c>
      <c r="BH58" s="41"/>
      <c r="BI58" s="41"/>
      <c r="BJ58" s="41"/>
      <c r="BK58" s="41"/>
      <c r="BL58" s="41"/>
      <c r="BM58" s="41"/>
      <c r="BN58" s="41"/>
      <c r="BO58" s="28">
        <f>Agustus!BU58</f>
        <v>0</v>
      </c>
      <c r="BP58" s="28">
        <f>Agustus!BV58</f>
        <v>0</v>
      </c>
      <c r="BQ58" s="41"/>
      <c r="BR58" s="41"/>
      <c r="BS58" s="41"/>
      <c r="BT58" s="41"/>
      <c r="BU58" s="41"/>
      <c r="BV58" s="41"/>
      <c r="BW58" s="41"/>
      <c r="BX58" s="30">
        <f>Agustus!CD58</f>
        <v>0</v>
      </c>
      <c r="BY58" s="26">
        <f>Agustus!CE58</f>
        <v>0</v>
      </c>
      <c r="BZ58" s="41"/>
      <c r="CA58" s="41"/>
      <c r="CB58" s="41"/>
      <c r="CC58" s="41"/>
      <c r="CD58" s="41"/>
      <c r="CE58" s="41"/>
      <c r="CF58" s="41"/>
      <c r="CG58" s="28">
        <f>Agustus!CM58</f>
        <v>0</v>
      </c>
      <c r="CH58" s="28">
        <f>Agustus!CN58</f>
        <v>0</v>
      </c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28">
        <f>Agustus!DE58</f>
        <v>0</v>
      </c>
      <c r="CZ58" s="28">
        <f>Agustus!DF58</f>
        <v>0</v>
      </c>
      <c r="DA58" s="41"/>
      <c r="DB58" s="41"/>
      <c r="DC58" s="41"/>
      <c r="DD58" s="41"/>
      <c r="DE58" s="41"/>
      <c r="DF58" s="41"/>
      <c r="DG58" s="41"/>
      <c r="DH58" s="30">
        <f>Agustus!DN58</f>
        <v>0</v>
      </c>
      <c r="DI58" s="26">
        <f>Agustus!DO58</f>
        <v>0</v>
      </c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30">
        <f>Agustus!EF58</f>
        <v>0</v>
      </c>
      <c r="EA58" s="26">
        <f>Agustus!EG58</f>
        <v>0</v>
      </c>
      <c r="EB58" s="41"/>
      <c r="EC58" s="41"/>
      <c r="ED58" s="41"/>
      <c r="EE58" s="41"/>
      <c r="EF58" s="41"/>
      <c r="EG58" s="41"/>
      <c r="EH58" s="41"/>
      <c r="EI58" s="30">
        <f>Agustus!EO58</f>
        <v>0</v>
      </c>
      <c r="EJ58" s="26">
        <f>Agustus!EP58</f>
        <v>0</v>
      </c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28"/>
    </row>
    <row r="59" spans="1:156" ht="14">
      <c r="A59" s="45" t="s">
        <v>74</v>
      </c>
      <c r="B59" s="46">
        <v>1</v>
      </c>
      <c r="C59" s="57" t="s">
        <v>76</v>
      </c>
      <c r="D59" s="24">
        <f>Agustus!J59</f>
        <v>0</v>
      </c>
      <c r="E59" s="25">
        <f>Agustus!K59</f>
        <v>0</v>
      </c>
      <c r="F59" s="26">
        <f>SUM(D59:E59)</f>
        <v>0</v>
      </c>
      <c r="G59" s="26"/>
      <c r="H59" s="26"/>
      <c r="I59" s="26">
        <f>SUM(G59:H59)</f>
        <v>0</v>
      </c>
      <c r="J59" s="26">
        <f t="shared" ref="J59:K59" si="629">SUM(D59+G59)</f>
        <v>0</v>
      </c>
      <c r="K59" s="26">
        <f t="shared" si="629"/>
        <v>0</v>
      </c>
      <c r="L59" s="27">
        <f>SUM(J59:K59)</f>
        <v>0</v>
      </c>
      <c r="M59" s="28">
        <f>Agustus!S59</f>
        <v>225</v>
      </c>
      <c r="N59" s="28">
        <f>Agustus!T59</f>
        <v>427</v>
      </c>
      <c r="O59" s="26">
        <f>SUM(M59:N59)</f>
        <v>652</v>
      </c>
      <c r="P59" s="25">
        <v>38</v>
      </c>
      <c r="Q59" s="25">
        <v>49</v>
      </c>
      <c r="R59" s="26">
        <f>SUM(P59:Q59)</f>
        <v>87</v>
      </c>
      <c r="S59" s="26">
        <f t="shared" ref="S59:T59" si="630">SUM(M59+P59)</f>
        <v>263</v>
      </c>
      <c r="T59" s="26">
        <f t="shared" si="630"/>
        <v>476</v>
      </c>
      <c r="U59" s="27">
        <f>SUM(S59:T59)</f>
        <v>739</v>
      </c>
      <c r="V59" s="28">
        <f>Agustus!AB59</f>
        <v>355</v>
      </c>
      <c r="W59" s="28">
        <f>Agustus!AC59</f>
        <v>434</v>
      </c>
      <c r="X59" s="26">
        <f>SUM(V59:W59)</f>
        <v>789</v>
      </c>
      <c r="Y59" s="48">
        <v>26</v>
      </c>
      <c r="Z59" s="46">
        <v>30</v>
      </c>
      <c r="AA59" s="26">
        <f>SUM(Y59:Z59)</f>
        <v>56</v>
      </c>
      <c r="AB59" s="26">
        <f t="shared" ref="AB59:AC59" si="631">SUM(V59+Y59)</f>
        <v>381</v>
      </c>
      <c r="AC59" s="26">
        <f t="shared" si="631"/>
        <v>464</v>
      </c>
      <c r="AD59" s="27">
        <f>SUM(AB59:AC59)</f>
        <v>845</v>
      </c>
      <c r="AE59" s="28">
        <f>Agustus!AK59</f>
        <v>47</v>
      </c>
      <c r="AF59" s="28">
        <f>Agustus!AL59</f>
        <v>48</v>
      </c>
      <c r="AG59" s="26">
        <f>SUM(AE59:AF59)</f>
        <v>95</v>
      </c>
      <c r="AH59" s="25">
        <v>10</v>
      </c>
      <c r="AI59" s="25">
        <v>6</v>
      </c>
      <c r="AJ59" s="26">
        <f>SUM(AH59:AI59)</f>
        <v>16</v>
      </c>
      <c r="AK59" s="26">
        <f t="shared" ref="AK59:AL59" si="632">SUM(AE59+AH59)</f>
        <v>57</v>
      </c>
      <c r="AL59" s="26">
        <f t="shared" si="632"/>
        <v>54</v>
      </c>
      <c r="AM59" s="27">
        <f>SUM(AK59:AL59)</f>
        <v>111</v>
      </c>
      <c r="AN59" s="30">
        <f>Agustus!AT59</f>
        <v>58</v>
      </c>
      <c r="AO59" s="26">
        <f>Agustus!AU59</f>
        <v>84</v>
      </c>
      <c r="AP59" s="26">
        <f>SUM(AN59:AO59)</f>
        <v>142</v>
      </c>
      <c r="AQ59" s="25">
        <v>11</v>
      </c>
      <c r="AR59" s="25">
        <v>4</v>
      </c>
      <c r="AS59" s="26">
        <f>SUM(AQ59:AR59)</f>
        <v>15</v>
      </c>
      <c r="AT59" s="26">
        <f t="shared" ref="AT59:AU59" si="633">SUM(AN59+AQ59)</f>
        <v>69</v>
      </c>
      <c r="AU59" s="26">
        <f t="shared" si="633"/>
        <v>88</v>
      </c>
      <c r="AV59" s="27">
        <f>SUM(AT59:AU59)</f>
        <v>157</v>
      </c>
      <c r="AW59" s="28">
        <f>Agustus!BC59</f>
        <v>38</v>
      </c>
      <c r="AX59" s="28">
        <f>Agustus!BD59</f>
        <v>40</v>
      </c>
      <c r="AY59" s="26">
        <f>SUM(AW59:AX59)</f>
        <v>78</v>
      </c>
      <c r="AZ59" s="25">
        <v>7</v>
      </c>
      <c r="BA59" s="25">
        <v>4</v>
      </c>
      <c r="BB59" s="26">
        <f>SUM(AZ59:BA59)</f>
        <v>11</v>
      </c>
      <c r="BC59" s="26">
        <f t="shared" ref="BC59:BD59" si="634">SUM(AW59+AZ59)</f>
        <v>45</v>
      </c>
      <c r="BD59" s="26">
        <f t="shared" si="634"/>
        <v>44</v>
      </c>
      <c r="BE59" s="27">
        <f>SUM(BC59:BD59)</f>
        <v>89</v>
      </c>
      <c r="BF59" s="30">
        <f>Agustus!BL59</f>
        <v>55</v>
      </c>
      <c r="BG59" s="26">
        <f>Agustus!BM59</f>
        <v>92</v>
      </c>
      <c r="BH59" s="26">
        <f>SUM(BF59:BG59)</f>
        <v>147</v>
      </c>
      <c r="BI59" s="26">
        <f t="shared" ref="BI59:BJ59" si="635">SUM(BI61:BI67)</f>
        <v>4</v>
      </c>
      <c r="BJ59" s="26">
        <f t="shared" si="635"/>
        <v>3</v>
      </c>
      <c r="BK59" s="26">
        <f>SUM(BI59:BJ59)</f>
        <v>7</v>
      </c>
      <c r="BL59" s="26">
        <f t="shared" ref="BL59:BM59" si="636">SUM(BF59+BI59)</f>
        <v>59</v>
      </c>
      <c r="BM59" s="26">
        <f t="shared" si="636"/>
        <v>95</v>
      </c>
      <c r="BN59" s="27">
        <f>SUM(BL59:BM59)</f>
        <v>154</v>
      </c>
      <c r="BO59" s="28">
        <f>Agustus!BU59</f>
        <v>57</v>
      </c>
      <c r="BP59" s="28">
        <f>Agustus!BV59</f>
        <v>51</v>
      </c>
      <c r="BQ59" s="26">
        <f>SUM(BO59:BP59)</f>
        <v>108</v>
      </c>
      <c r="BR59" s="26"/>
      <c r="BS59" s="26"/>
      <c r="BT59" s="26">
        <f>SUM(BR59:BS59)</f>
        <v>0</v>
      </c>
      <c r="BU59" s="26">
        <f t="shared" ref="BU59:BV59" si="637">SUM(BO59+BR59)</f>
        <v>57</v>
      </c>
      <c r="BV59" s="26">
        <f t="shared" si="637"/>
        <v>51</v>
      </c>
      <c r="BW59" s="27">
        <f>SUM(BU59:BV59)</f>
        <v>108</v>
      </c>
      <c r="BX59" s="30">
        <f>Agustus!CD59</f>
        <v>662</v>
      </c>
      <c r="BY59" s="26">
        <f>Agustus!CE59</f>
        <v>947</v>
      </c>
      <c r="BZ59" s="26">
        <f>SUM(BX59:BY59)</f>
        <v>1609</v>
      </c>
      <c r="CA59" s="25">
        <v>80</v>
      </c>
      <c r="CB59" s="25">
        <v>95</v>
      </c>
      <c r="CC59" s="26">
        <f>SUM(CA59:CB59)</f>
        <v>175</v>
      </c>
      <c r="CD59" s="26">
        <f t="shared" ref="CD59:CE59" si="638">SUM(BX59+CA59)</f>
        <v>742</v>
      </c>
      <c r="CE59" s="26">
        <f t="shared" si="638"/>
        <v>1042</v>
      </c>
      <c r="CF59" s="27">
        <f>SUM(CD59:CE59)</f>
        <v>1784</v>
      </c>
      <c r="CG59" s="28">
        <f>Agustus!CM59</f>
        <v>24</v>
      </c>
      <c r="CH59" s="28">
        <f>Agustus!CN59</f>
        <v>59</v>
      </c>
      <c r="CI59" s="26">
        <f>SUM(CG59:CH59)</f>
        <v>83</v>
      </c>
      <c r="CJ59" s="25">
        <v>74</v>
      </c>
      <c r="CK59" s="25">
        <v>95</v>
      </c>
      <c r="CL59" s="26">
        <f>SUM(CJ59:CK59)</f>
        <v>169</v>
      </c>
      <c r="CM59" s="26">
        <f t="shared" ref="CM59:CN59" si="639">SUM(CG59+CJ59)</f>
        <v>98</v>
      </c>
      <c r="CN59" s="26">
        <f t="shared" si="639"/>
        <v>154</v>
      </c>
      <c r="CO59" s="27">
        <f>SUM(CM59:CN59)</f>
        <v>252</v>
      </c>
      <c r="CP59" s="31">
        <f ca="1">IFERROR(__xludf.DUMMYFUNCTION("importrange(""1DjzFX_5hpKQ32gDJ9cZkaQq64j_m636uVPTHxkMKqWg"",""LAP YANKES!DD59:DL78"")"),678)</f>
        <v>678</v>
      </c>
      <c r="CQ59" s="32">
        <f ca="1">IFERROR(__xludf.DUMMYFUNCTION("""COMPUTED_VALUE"""),1298)</f>
        <v>1298</v>
      </c>
      <c r="CR59" s="32">
        <f ca="1">IFERROR(__xludf.DUMMYFUNCTION("""COMPUTED_VALUE"""),1976)</f>
        <v>1976</v>
      </c>
      <c r="CS59" s="33">
        <f ca="1">IFERROR(__xludf.DUMMYFUNCTION("""COMPUTED_VALUE"""),85)</f>
        <v>85</v>
      </c>
      <c r="CT59" s="33">
        <f ca="1">IFERROR(__xludf.DUMMYFUNCTION("""COMPUTED_VALUE"""),79)</f>
        <v>79</v>
      </c>
      <c r="CU59" s="33">
        <f ca="1">IFERROR(__xludf.DUMMYFUNCTION("""COMPUTED_VALUE"""),164)</f>
        <v>164</v>
      </c>
      <c r="CV59" s="32">
        <f ca="1">IFERROR(__xludf.DUMMYFUNCTION("""COMPUTED_VALUE"""),763)</f>
        <v>763</v>
      </c>
      <c r="CW59" s="32">
        <f ca="1">IFERROR(__xludf.DUMMYFUNCTION("""COMPUTED_VALUE"""),1377)</f>
        <v>1377</v>
      </c>
      <c r="CX59" s="34">
        <f ca="1">IFERROR(__xludf.DUMMYFUNCTION("""COMPUTED_VALUE"""),2140)</f>
        <v>2140</v>
      </c>
      <c r="CY59" s="28">
        <f>Agustus!DE59</f>
        <v>379</v>
      </c>
      <c r="CZ59" s="28">
        <f>Agustus!DF59</f>
        <v>649</v>
      </c>
      <c r="DA59" s="26">
        <f>SUM(CY59:CZ59)</f>
        <v>1028</v>
      </c>
      <c r="DB59" s="25">
        <v>156</v>
      </c>
      <c r="DC59" s="25">
        <v>159</v>
      </c>
      <c r="DD59" s="26">
        <f>SUM(DB59:DC59)</f>
        <v>315</v>
      </c>
      <c r="DE59" s="26">
        <f t="shared" ref="DE59:DF59" si="640">SUM(CY59+DB59)</f>
        <v>535</v>
      </c>
      <c r="DF59" s="26">
        <f t="shared" si="640"/>
        <v>808</v>
      </c>
      <c r="DG59" s="27">
        <f>SUM(DE59:DF59)</f>
        <v>1343</v>
      </c>
      <c r="DH59" s="30">
        <f>Agustus!DN59</f>
        <v>92</v>
      </c>
      <c r="DI59" s="26">
        <f>Agustus!DO59</f>
        <v>70</v>
      </c>
      <c r="DJ59" s="26">
        <f>SUM(DH59:DI59)</f>
        <v>162</v>
      </c>
      <c r="DK59" s="25">
        <v>15</v>
      </c>
      <c r="DL59" s="25">
        <v>15</v>
      </c>
      <c r="DM59" s="26">
        <f>SUM(DK59:DL59)</f>
        <v>30</v>
      </c>
      <c r="DN59" s="26">
        <f t="shared" ref="DN59:DO59" si="641">SUM(DH59+DK59)</f>
        <v>107</v>
      </c>
      <c r="DO59" s="26">
        <f t="shared" si="641"/>
        <v>85</v>
      </c>
      <c r="DP59" s="27">
        <f>SUM(DN59:DO59)</f>
        <v>192</v>
      </c>
      <c r="DQ59" s="28">
        <f>Agustus!DW59</f>
        <v>775</v>
      </c>
      <c r="DR59" s="26">
        <f>Agustus!DX59</f>
        <v>1102</v>
      </c>
      <c r="DS59" s="25">
        <v>0</v>
      </c>
      <c r="DT59" s="25">
        <v>83</v>
      </c>
      <c r="DU59" s="25">
        <v>123</v>
      </c>
      <c r="DV59" s="26">
        <f>SUM(DT59:DU59)</f>
        <v>206</v>
      </c>
      <c r="DW59" s="26">
        <f t="shared" ref="DW59:DX59" si="642">SUM(DQ59+DT59)</f>
        <v>858</v>
      </c>
      <c r="DX59" s="26">
        <f t="shared" si="642"/>
        <v>1225</v>
      </c>
      <c r="DY59" s="27">
        <f>SUM(DW59:DX59)</f>
        <v>2083</v>
      </c>
      <c r="DZ59" s="30">
        <f>Agustus!EF59</f>
        <v>166</v>
      </c>
      <c r="EA59" s="26">
        <f>Agustus!EG59</f>
        <v>241</v>
      </c>
      <c r="EB59" s="26">
        <f>SUM(DZ59:EA59)</f>
        <v>407</v>
      </c>
      <c r="EC59" s="25">
        <v>68</v>
      </c>
      <c r="ED59" s="25">
        <v>63</v>
      </c>
      <c r="EE59" s="26">
        <f>SUM(EC59:ED59)</f>
        <v>131</v>
      </c>
      <c r="EF59" s="26">
        <f t="shared" ref="EF59:EG59" si="643">SUM(DZ59+EC59)</f>
        <v>234</v>
      </c>
      <c r="EG59" s="26">
        <f t="shared" si="643"/>
        <v>304</v>
      </c>
      <c r="EH59" s="27">
        <f>SUM(EF59:EG59)</f>
        <v>538</v>
      </c>
      <c r="EI59" s="30">
        <f>Agustus!EO59</f>
        <v>672</v>
      </c>
      <c r="EJ59" s="26">
        <f>Agustus!EP59</f>
        <v>878</v>
      </c>
      <c r="EK59" s="26">
        <f>SUM(EI59:EJ59)</f>
        <v>1550</v>
      </c>
      <c r="EL59" s="25">
        <v>69</v>
      </c>
      <c r="EM59" s="25">
        <v>63</v>
      </c>
      <c r="EN59" s="26">
        <f>SUM(EL59:EM59)</f>
        <v>132</v>
      </c>
      <c r="EO59" s="26">
        <f t="shared" ref="EO59:EP59" si="644">SUM(EI59+EL59)</f>
        <v>741</v>
      </c>
      <c r="EP59" s="26">
        <f t="shared" si="644"/>
        <v>941</v>
      </c>
      <c r="EQ59" s="27">
        <f>SUM(EO59:EP59)</f>
        <v>1682</v>
      </c>
      <c r="ER59" s="28"/>
      <c r="ES59" s="26"/>
      <c r="ET59" s="26"/>
      <c r="EU59" s="26"/>
      <c r="EV59" s="26"/>
      <c r="EW59" s="26"/>
      <c r="EX59" s="26"/>
      <c r="EY59" s="26"/>
      <c r="EZ59" s="29"/>
    </row>
    <row r="60" spans="1:156" ht="14">
      <c r="A60" s="280"/>
      <c r="B60" s="278"/>
      <c r="C60" s="278"/>
      <c r="D60" s="24">
        <f>Agustus!J60</f>
        <v>0</v>
      </c>
      <c r="E60" s="25">
        <f>Agustus!K60</f>
        <v>0</v>
      </c>
      <c r="F60" s="41"/>
      <c r="G60" s="41"/>
      <c r="H60" s="41"/>
      <c r="I60" s="41"/>
      <c r="J60" s="41"/>
      <c r="K60" s="41"/>
      <c r="L60" s="41"/>
      <c r="M60" s="28">
        <f>Agustus!S60</f>
        <v>0</v>
      </c>
      <c r="N60" s="28">
        <f>Agustus!T60</f>
        <v>0</v>
      </c>
      <c r="O60" s="41"/>
      <c r="P60" s="41"/>
      <c r="Q60" s="41"/>
      <c r="R60" s="41"/>
      <c r="S60" s="41"/>
      <c r="T60" s="41"/>
      <c r="U60" s="41"/>
      <c r="V60" s="28">
        <f>Agustus!AB60</f>
        <v>0</v>
      </c>
      <c r="W60" s="28">
        <f>Agustus!AC60</f>
        <v>0</v>
      </c>
      <c r="X60" s="41"/>
      <c r="Y60" s="41"/>
      <c r="Z60" s="41"/>
      <c r="AA60" s="41"/>
      <c r="AB60" s="41"/>
      <c r="AC60" s="41"/>
      <c r="AD60" s="41"/>
      <c r="AE60" s="28">
        <f>Agustus!AK60</f>
        <v>0</v>
      </c>
      <c r="AF60" s="28">
        <f>Agustus!AL60</f>
        <v>0</v>
      </c>
      <c r="AG60" s="41"/>
      <c r="AH60" s="41"/>
      <c r="AI60" s="41"/>
      <c r="AJ60" s="41"/>
      <c r="AK60" s="41"/>
      <c r="AL60" s="41"/>
      <c r="AM60" s="41"/>
      <c r="AN60" s="30">
        <f>Agustus!AT60</f>
        <v>0</v>
      </c>
      <c r="AO60" s="26">
        <f>Agustus!AU60</f>
        <v>0</v>
      </c>
      <c r="AP60" s="41"/>
      <c r="AQ60" s="41"/>
      <c r="AR60" s="41"/>
      <c r="AS60" s="41"/>
      <c r="AT60" s="41"/>
      <c r="AU60" s="41"/>
      <c r="AV60" s="41"/>
      <c r="AW60" s="28">
        <f>Agustus!BC60</f>
        <v>0</v>
      </c>
      <c r="AX60" s="28">
        <f>Agustus!BD60</f>
        <v>0</v>
      </c>
      <c r="AY60" s="41"/>
      <c r="AZ60" s="41"/>
      <c r="BA60" s="41"/>
      <c r="BB60" s="41"/>
      <c r="BC60" s="41"/>
      <c r="BD60" s="41"/>
      <c r="BE60" s="41"/>
      <c r="BF60" s="30">
        <f>Agustus!BL60</f>
        <v>0</v>
      </c>
      <c r="BG60" s="26">
        <f>Agustus!BM60</f>
        <v>0</v>
      </c>
      <c r="BH60" s="41"/>
      <c r="BI60" s="41"/>
      <c r="BJ60" s="41"/>
      <c r="BK60" s="41"/>
      <c r="BL60" s="41"/>
      <c r="BM60" s="41"/>
      <c r="BN60" s="41"/>
      <c r="BO60" s="28">
        <f>Agustus!BU60</f>
        <v>0</v>
      </c>
      <c r="BP60" s="28">
        <f>Agustus!BV60</f>
        <v>0</v>
      </c>
      <c r="BQ60" s="41"/>
      <c r="BR60" s="41"/>
      <c r="BS60" s="41"/>
      <c r="BT60" s="41"/>
      <c r="BU60" s="41"/>
      <c r="BV60" s="41"/>
      <c r="BW60" s="41"/>
      <c r="BX60" s="30">
        <f>Agustus!CD60</f>
        <v>0</v>
      </c>
      <c r="BY60" s="26">
        <f>Agustus!CE60</f>
        <v>0</v>
      </c>
      <c r="BZ60" s="41"/>
      <c r="CA60" s="41"/>
      <c r="CB60" s="41"/>
      <c r="CC60" s="41"/>
      <c r="CD60" s="41"/>
      <c r="CE60" s="41"/>
      <c r="CF60" s="41"/>
      <c r="CG60" s="28">
        <f>Agustus!CM60</f>
        <v>0</v>
      </c>
      <c r="CH60" s="28">
        <f>Agustus!CN60</f>
        <v>0</v>
      </c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28">
        <f>Agustus!DE60</f>
        <v>0</v>
      </c>
      <c r="CZ60" s="28">
        <f>Agustus!DF60</f>
        <v>0</v>
      </c>
      <c r="DA60" s="41"/>
      <c r="DB60" s="41"/>
      <c r="DC60" s="41"/>
      <c r="DD60" s="41"/>
      <c r="DE60" s="41"/>
      <c r="DF60" s="41"/>
      <c r="DG60" s="41"/>
      <c r="DH60" s="30">
        <f>Agustus!DN60</f>
        <v>0</v>
      </c>
      <c r="DI60" s="26">
        <f>Agustus!DO60</f>
        <v>0</v>
      </c>
      <c r="DJ60" s="41"/>
      <c r="DK60" s="41"/>
      <c r="DL60" s="41"/>
      <c r="DM60" s="41"/>
      <c r="DN60" s="41"/>
      <c r="DO60" s="41"/>
      <c r="DP60" s="41"/>
      <c r="DQ60" s="28">
        <f>Agustus!DW60</f>
        <v>0</v>
      </c>
      <c r="DR60" s="26">
        <f>Agustus!DX60</f>
        <v>0</v>
      </c>
      <c r="DS60" s="41"/>
      <c r="DT60" s="41"/>
      <c r="DU60" s="41"/>
      <c r="DV60" s="41"/>
      <c r="DW60" s="41"/>
      <c r="DX60" s="41"/>
      <c r="DY60" s="41"/>
      <c r="DZ60" s="30">
        <f>Agustus!EF60</f>
        <v>0</v>
      </c>
      <c r="EA60" s="26">
        <f>Agustus!EG60</f>
        <v>0</v>
      </c>
      <c r="EB60" s="41"/>
      <c r="EC60" s="41"/>
      <c r="ED60" s="41"/>
      <c r="EE60" s="41"/>
      <c r="EF60" s="41"/>
      <c r="EG60" s="41"/>
      <c r="EH60" s="41"/>
      <c r="EI60" s="30">
        <f>Agustus!EO60</f>
        <v>0</v>
      </c>
      <c r="EJ60" s="26">
        <f>Agustus!EP60</f>
        <v>0</v>
      </c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28"/>
    </row>
    <row r="61" spans="1:156" ht="14">
      <c r="A61" s="58"/>
      <c r="B61" s="59">
        <v>1</v>
      </c>
      <c r="C61" s="57" t="s">
        <v>77</v>
      </c>
      <c r="D61" s="24">
        <f>Agustus!J61</f>
        <v>27</v>
      </c>
      <c r="E61" s="25">
        <f>Agustus!K61</f>
        <v>33</v>
      </c>
      <c r="F61" s="26">
        <f t="shared" ref="F61:F69" si="645">SUM(D61:E61)</f>
        <v>60</v>
      </c>
      <c r="G61" s="25">
        <v>0</v>
      </c>
      <c r="H61" s="25">
        <v>2</v>
      </c>
      <c r="I61" s="26">
        <f t="shared" ref="I61:I69" si="646">SUM(G61:H61)</f>
        <v>2</v>
      </c>
      <c r="J61" s="26">
        <f t="shared" ref="J61:K61" si="647">SUM(D61+G61)</f>
        <v>27</v>
      </c>
      <c r="K61" s="26">
        <f t="shared" si="647"/>
        <v>35</v>
      </c>
      <c r="L61" s="27">
        <f t="shared" ref="L61:L69" si="648">SUM(J61:K61)</f>
        <v>62</v>
      </c>
      <c r="M61" s="28">
        <f>Agustus!S61</f>
        <v>16</v>
      </c>
      <c r="N61" s="28">
        <f>Agustus!T61</f>
        <v>12</v>
      </c>
      <c r="O61" s="26">
        <f t="shared" ref="O61:O69" si="649">SUM(M61:N61)</f>
        <v>28</v>
      </c>
      <c r="P61" s="25">
        <v>0</v>
      </c>
      <c r="Q61" s="25">
        <v>0</v>
      </c>
      <c r="R61" s="26">
        <f t="shared" ref="R61:R69" si="650">SUM(P61:Q61)</f>
        <v>0</v>
      </c>
      <c r="S61" s="26">
        <f t="shared" ref="S61:T61" si="651">SUM(M61+P61)</f>
        <v>16</v>
      </c>
      <c r="T61" s="26">
        <f t="shared" si="651"/>
        <v>12</v>
      </c>
      <c r="U61" s="27">
        <f t="shared" ref="U61:U69" si="652">SUM(S61:T61)</f>
        <v>28</v>
      </c>
      <c r="V61" s="28">
        <f>Agustus!AB61</f>
        <v>18</v>
      </c>
      <c r="W61" s="28">
        <f>Agustus!AC61</f>
        <v>8</v>
      </c>
      <c r="X61" s="26">
        <f t="shared" ref="X61:X69" si="653">SUM(V61:W61)</f>
        <v>26</v>
      </c>
      <c r="Y61" s="25">
        <v>8</v>
      </c>
      <c r="Z61" s="26"/>
      <c r="AA61" s="26">
        <f t="shared" ref="AA61:AA62" si="654">SUM(Y61:Z61)</f>
        <v>8</v>
      </c>
      <c r="AB61" s="26">
        <f t="shared" ref="AB61:AC61" si="655">SUM(V61+Y61)</f>
        <v>26</v>
      </c>
      <c r="AC61" s="26">
        <f t="shared" si="655"/>
        <v>8</v>
      </c>
      <c r="AD61" s="27">
        <f t="shared" ref="AD61:AD69" si="656">SUM(AB61:AC61)</f>
        <v>34</v>
      </c>
      <c r="AE61" s="28">
        <f>Agustus!AK61</f>
        <v>42</v>
      </c>
      <c r="AF61" s="28">
        <f>Agustus!AL61</f>
        <v>41</v>
      </c>
      <c r="AG61" s="26">
        <f t="shared" ref="AG61:AG69" si="657">SUM(AE61:AF61)</f>
        <v>83</v>
      </c>
      <c r="AH61" s="25">
        <v>8</v>
      </c>
      <c r="AI61" s="25">
        <v>6</v>
      </c>
      <c r="AJ61" s="26">
        <f t="shared" ref="AJ61:AJ69" si="658">SUM(AH61:AI61)</f>
        <v>14</v>
      </c>
      <c r="AK61" s="26">
        <f t="shared" ref="AK61:AL61" si="659">SUM(AE61+AH61)</f>
        <v>50</v>
      </c>
      <c r="AL61" s="26">
        <f t="shared" si="659"/>
        <v>47</v>
      </c>
      <c r="AM61" s="27">
        <f t="shared" ref="AM61:AM69" si="660">SUM(AK61:AL61)</f>
        <v>97</v>
      </c>
      <c r="AN61" s="30">
        <f>Agustus!AT61</f>
        <v>52</v>
      </c>
      <c r="AO61" s="26">
        <f>Agustus!AU61</f>
        <v>42</v>
      </c>
      <c r="AP61" s="26">
        <f t="shared" ref="AP61:AP69" si="661">SUM(AN61:AO61)</f>
        <v>94</v>
      </c>
      <c r="AQ61" s="25">
        <v>11</v>
      </c>
      <c r="AR61" s="25">
        <v>4</v>
      </c>
      <c r="AS61" s="26">
        <f t="shared" ref="AS61:AS69" si="662">SUM(AQ61:AR61)</f>
        <v>15</v>
      </c>
      <c r="AT61" s="26">
        <f t="shared" ref="AT61:AU61" si="663">SUM(AN61+AQ61)</f>
        <v>63</v>
      </c>
      <c r="AU61" s="26">
        <f t="shared" si="663"/>
        <v>46</v>
      </c>
      <c r="AV61" s="27">
        <f t="shared" ref="AV61:AV69" si="664">SUM(AT61:AU61)</f>
        <v>109</v>
      </c>
      <c r="AW61" s="28">
        <f>Agustus!BC61</f>
        <v>38</v>
      </c>
      <c r="AX61" s="28">
        <f>Agustus!BD61</f>
        <v>40</v>
      </c>
      <c r="AY61" s="26">
        <f t="shared" ref="AY61:AY69" si="665">SUM(AW61:AX61)</f>
        <v>78</v>
      </c>
      <c r="AZ61" s="25">
        <v>7</v>
      </c>
      <c r="BA61" s="25">
        <v>4</v>
      </c>
      <c r="BB61" s="26">
        <f t="shared" ref="BB61:BB69" si="666">SUM(AZ61:BA61)</f>
        <v>11</v>
      </c>
      <c r="BC61" s="26">
        <f t="shared" ref="BC61:BD61" si="667">SUM(AW61+AZ61)</f>
        <v>45</v>
      </c>
      <c r="BD61" s="26">
        <f t="shared" si="667"/>
        <v>44</v>
      </c>
      <c r="BE61" s="27">
        <f t="shared" ref="BE61:BE69" si="668">SUM(BC61:BD61)</f>
        <v>89</v>
      </c>
      <c r="BF61" s="30">
        <f>Agustus!BL61</f>
        <v>46</v>
      </c>
      <c r="BG61" s="26">
        <f>Agustus!BM61</f>
        <v>28</v>
      </c>
      <c r="BH61" s="26">
        <f t="shared" ref="BH61:BH69" si="669">SUM(BF61:BG61)</f>
        <v>74</v>
      </c>
      <c r="BI61" s="25">
        <v>4</v>
      </c>
      <c r="BJ61" s="25">
        <v>3</v>
      </c>
      <c r="BK61" s="26">
        <f t="shared" ref="BK61:BK69" si="670">SUM(BI61:BJ61)</f>
        <v>7</v>
      </c>
      <c r="BL61" s="26">
        <f t="shared" ref="BL61:BM61" si="671">SUM(BF61+BI61)</f>
        <v>50</v>
      </c>
      <c r="BM61" s="26">
        <f t="shared" si="671"/>
        <v>31</v>
      </c>
      <c r="BN61" s="27">
        <f t="shared" ref="BN61:BN69" si="672">SUM(BL61:BM61)</f>
        <v>81</v>
      </c>
      <c r="BO61" s="28">
        <f>Agustus!BU61</f>
        <v>14</v>
      </c>
      <c r="BP61" s="28">
        <f>Agustus!BV61</f>
        <v>11</v>
      </c>
      <c r="BQ61" s="26">
        <f t="shared" ref="BQ61:BQ69" si="673">SUM(BO61:BP61)</f>
        <v>25</v>
      </c>
      <c r="BR61" s="26"/>
      <c r="BS61" s="26"/>
      <c r="BT61" s="26">
        <f t="shared" ref="BT61:BT69" si="674">SUM(BR61:BS61)</f>
        <v>0</v>
      </c>
      <c r="BU61" s="26">
        <f t="shared" ref="BU61:BV61" si="675">SUM(BO61+BR61)</f>
        <v>14</v>
      </c>
      <c r="BV61" s="26">
        <f t="shared" si="675"/>
        <v>11</v>
      </c>
      <c r="BW61" s="27">
        <f t="shared" ref="BW61:BW69" si="676">SUM(BU61:BV61)</f>
        <v>25</v>
      </c>
      <c r="BX61" s="30">
        <f>Agustus!CD61</f>
        <v>5</v>
      </c>
      <c r="BY61" s="26">
        <f>Agustus!CE61</f>
        <v>8</v>
      </c>
      <c r="BZ61" s="26">
        <f t="shared" ref="BZ61:BZ69" si="677">SUM(BX61:BY61)</f>
        <v>13</v>
      </c>
      <c r="CA61" s="25">
        <v>2</v>
      </c>
      <c r="CB61" s="25">
        <v>2</v>
      </c>
      <c r="CC61" s="26">
        <f t="shared" ref="CC61:CC69" si="678">SUM(CA61:CB61)</f>
        <v>4</v>
      </c>
      <c r="CD61" s="26">
        <f t="shared" ref="CD61:CE61" si="679">SUM(BX61+CA61)</f>
        <v>7</v>
      </c>
      <c r="CE61" s="26">
        <f t="shared" si="679"/>
        <v>10</v>
      </c>
      <c r="CF61" s="27">
        <f t="shared" ref="CF61:CF69" si="680">SUM(CD61:CE61)</f>
        <v>17</v>
      </c>
      <c r="CG61" s="28">
        <f>Agustus!CM61</f>
        <v>19</v>
      </c>
      <c r="CH61" s="28">
        <f>Agustus!CN61</f>
        <v>31</v>
      </c>
      <c r="CI61" s="26">
        <f t="shared" ref="CI61:CI69" si="681">SUM(CG61:CH61)</f>
        <v>50</v>
      </c>
      <c r="CJ61" s="25">
        <v>2</v>
      </c>
      <c r="CK61" s="25">
        <v>1</v>
      </c>
      <c r="CL61" s="26">
        <f t="shared" ref="CL61:CL69" si="682">SUM(CJ61:CK61)</f>
        <v>3</v>
      </c>
      <c r="CM61" s="26">
        <f t="shared" ref="CM61:CN61" si="683">SUM(CG61+CJ61)</f>
        <v>21</v>
      </c>
      <c r="CN61" s="26">
        <f t="shared" si="683"/>
        <v>32</v>
      </c>
      <c r="CO61" s="27">
        <f t="shared" ref="CO61:CO69" si="684">SUM(CM61:CN61)</f>
        <v>53</v>
      </c>
      <c r="CP61" s="31">
        <f ca="1">IFERROR(__xludf.DUMMYFUNCTION("""COMPUTED_VALUE"""),76)</f>
        <v>76</v>
      </c>
      <c r="CQ61" s="32">
        <f ca="1">IFERROR(__xludf.DUMMYFUNCTION("""COMPUTED_VALUE"""),83)</f>
        <v>83</v>
      </c>
      <c r="CR61" s="32">
        <f ca="1">IFERROR(__xludf.DUMMYFUNCTION("""COMPUTED_VALUE"""),159)</f>
        <v>159</v>
      </c>
      <c r="CS61" s="33">
        <f ca="1">IFERROR(__xludf.DUMMYFUNCTION("""COMPUTED_VALUE"""),22)</f>
        <v>22</v>
      </c>
      <c r="CT61" s="33">
        <f ca="1">IFERROR(__xludf.DUMMYFUNCTION("""COMPUTED_VALUE"""),12)</f>
        <v>12</v>
      </c>
      <c r="CU61" s="33">
        <f ca="1">IFERROR(__xludf.DUMMYFUNCTION("""COMPUTED_VALUE"""),34)</f>
        <v>34</v>
      </c>
      <c r="CV61" s="32">
        <f ca="1">IFERROR(__xludf.DUMMYFUNCTION("""COMPUTED_VALUE"""),98)</f>
        <v>98</v>
      </c>
      <c r="CW61" s="32">
        <f ca="1">IFERROR(__xludf.DUMMYFUNCTION("""COMPUTED_VALUE"""),95)</f>
        <v>95</v>
      </c>
      <c r="CX61" s="34">
        <f ca="1">IFERROR(__xludf.DUMMYFUNCTION("""COMPUTED_VALUE"""),193)</f>
        <v>193</v>
      </c>
      <c r="CY61" s="28">
        <f>Agustus!DE61</f>
        <v>14</v>
      </c>
      <c r="CZ61" s="28">
        <f>Agustus!DF61</f>
        <v>13</v>
      </c>
      <c r="DA61" s="26">
        <f t="shared" ref="DA61:DA69" si="685">SUM(CY61:CZ61)</f>
        <v>27</v>
      </c>
      <c r="DB61" s="25">
        <v>3</v>
      </c>
      <c r="DC61" s="25">
        <v>5</v>
      </c>
      <c r="DD61" s="26">
        <f t="shared" ref="DD61:DD69" si="686">SUM(DB61:DC61)</f>
        <v>8</v>
      </c>
      <c r="DE61" s="26">
        <f t="shared" ref="DE61:DF61" si="687">SUM(CY61+DB61)</f>
        <v>17</v>
      </c>
      <c r="DF61" s="26">
        <f t="shared" si="687"/>
        <v>18</v>
      </c>
      <c r="DG61" s="27">
        <f t="shared" ref="DG61:DG69" si="688">SUM(DE61:DF61)</f>
        <v>35</v>
      </c>
      <c r="DH61" s="30">
        <f>Agustus!DN61</f>
        <v>14</v>
      </c>
      <c r="DI61" s="26">
        <f>Agustus!DO61</f>
        <v>34</v>
      </c>
      <c r="DJ61" s="26">
        <f t="shared" ref="DJ61:DJ69" si="689">SUM(DH61:DI61)</f>
        <v>48</v>
      </c>
      <c r="DK61" s="26"/>
      <c r="DL61" s="25">
        <v>5</v>
      </c>
      <c r="DM61" s="26">
        <f t="shared" ref="DM61:DM69" si="690">SUM(DK61:DL61)</f>
        <v>5</v>
      </c>
      <c r="DN61" s="26">
        <f t="shared" ref="DN61:DO61" si="691">SUM(DH61+DK61)</f>
        <v>14</v>
      </c>
      <c r="DO61" s="26">
        <f t="shared" si="691"/>
        <v>39</v>
      </c>
      <c r="DP61" s="27">
        <f t="shared" ref="DP61:DP69" si="692">SUM(DN61:DO61)</f>
        <v>53</v>
      </c>
      <c r="DQ61" s="28">
        <f>Agustus!DW61</f>
        <v>5</v>
      </c>
      <c r="DR61" s="26">
        <f>Agustus!DX61</f>
        <v>12</v>
      </c>
      <c r="DS61" s="26">
        <f t="shared" ref="DS61:DS69" si="693">SUM(DQ61:DR61)</f>
        <v>17</v>
      </c>
      <c r="DT61" s="25">
        <v>0</v>
      </c>
      <c r="DU61" s="25">
        <v>1</v>
      </c>
      <c r="DV61" s="26">
        <f t="shared" ref="DV61:DV69" si="694">SUM(DT61:DU61)</f>
        <v>1</v>
      </c>
      <c r="DW61" s="26">
        <f t="shared" ref="DW61:DX61" si="695">SUM(DQ61+DT61)</f>
        <v>5</v>
      </c>
      <c r="DX61" s="26">
        <f t="shared" si="695"/>
        <v>13</v>
      </c>
      <c r="DY61" s="27">
        <f t="shared" ref="DY61:DY69" si="696">SUM(DW61:DX61)</f>
        <v>18</v>
      </c>
      <c r="DZ61" s="30">
        <f>Agustus!EF61</f>
        <v>13</v>
      </c>
      <c r="EA61" s="26">
        <f>Agustus!EG61</f>
        <v>14</v>
      </c>
      <c r="EB61" s="26">
        <f t="shared" ref="EB61:EB69" si="697">SUM(DZ61:EA61)</f>
        <v>27</v>
      </c>
      <c r="EC61" s="25">
        <v>2</v>
      </c>
      <c r="ED61" s="25">
        <v>2</v>
      </c>
      <c r="EE61" s="26">
        <f t="shared" ref="EE61:EE69" si="698">SUM(EC61:ED61)</f>
        <v>4</v>
      </c>
      <c r="EF61" s="26">
        <f t="shared" ref="EF61:EG61" si="699">SUM(DZ61+EC61)</f>
        <v>15</v>
      </c>
      <c r="EG61" s="26">
        <f t="shared" si="699"/>
        <v>16</v>
      </c>
      <c r="EH61" s="27">
        <f t="shared" ref="EH61:EH69" si="700">SUM(EF61:EG61)</f>
        <v>31</v>
      </c>
      <c r="EI61" s="30">
        <f>Agustus!EO61</f>
        <v>20</v>
      </c>
      <c r="EJ61" s="26">
        <f>Agustus!EP61</f>
        <v>34</v>
      </c>
      <c r="EK61" s="26">
        <f t="shared" ref="EK61:EK69" si="701">SUM(EI61:EJ61)</f>
        <v>54</v>
      </c>
      <c r="EL61" s="25">
        <v>8</v>
      </c>
      <c r="EM61" s="25">
        <v>12</v>
      </c>
      <c r="EN61" s="26">
        <f t="shared" ref="EN61:EN69" si="702">SUM(EL61:EM61)</f>
        <v>20</v>
      </c>
      <c r="EO61" s="26">
        <f t="shared" ref="EO61:EP61" si="703">SUM(EI61+EL61)</f>
        <v>28</v>
      </c>
      <c r="EP61" s="26">
        <f t="shared" si="703"/>
        <v>46</v>
      </c>
      <c r="EQ61" s="27">
        <f t="shared" ref="EQ61:EQ69" si="704">SUM(EO61:EP61)</f>
        <v>74</v>
      </c>
      <c r="ER61" s="28"/>
      <c r="ES61" s="26"/>
      <c r="ET61" s="26"/>
      <c r="EU61" s="26"/>
      <c r="EV61" s="26"/>
      <c r="EW61" s="26"/>
      <c r="EX61" s="26"/>
      <c r="EY61" s="26"/>
      <c r="EZ61" s="29"/>
    </row>
    <row r="62" spans="1:156" ht="14">
      <c r="A62" s="58"/>
      <c r="B62" s="59">
        <v>2</v>
      </c>
      <c r="C62" s="57" t="s">
        <v>78</v>
      </c>
      <c r="D62" s="24">
        <f>Agustus!J62</f>
        <v>1</v>
      </c>
      <c r="E62" s="25">
        <f>Agustus!K62</f>
        <v>1</v>
      </c>
      <c r="F62" s="26">
        <f t="shared" si="645"/>
        <v>2</v>
      </c>
      <c r="G62" s="25">
        <v>0</v>
      </c>
      <c r="H62" s="25">
        <v>0</v>
      </c>
      <c r="I62" s="26">
        <f t="shared" si="646"/>
        <v>0</v>
      </c>
      <c r="J62" s="26">
        <f t="shared" ref="J62:K62" si="705">SUM(D62+G62)</f>
        <v>1</v>
      </c>
      <c r="K62" s="26">
        <f t="shared" si="705"/>
        <v>1</v>
      </c>
      <c r="L62" s="27">
        <f t="shared" si="648"/>
        <v>2</v>
      </c>
      <c r="M62" s="28">
        <f>Agustus!S62</f>
        <v>0</v>
      </c>
      <c r="N62" s="28">
        <f>Agustus!T62</f>
        <v>0</v>
      </c>
      <c r="O62" s="26">
        <f t="shared" si="649"/>
        <v>0</v>
      </c>
      <c r="P62" s="25">
        <v>0</v>
      </c>
      <c r="Q62" s="25">
        <v>0</v>
      </c>
      <c r="R62" s="26">
        <f t="shared" si="650"/>
        <v>0</v>
      </c>
      <c r="S62" s="26">
        <f t="shared" ref="S62:T62" si="706">SUM(M62+P62)</f>
        <v>0</v>
      </c>
      <c r="T62" s="26">
        <f t="shared" si="706"/>
        <v>0</v>
      </c>
      <c r="U62" s="27">
        <f t="shared" si="652"/>
        <v>0</v>
      </c>
      <c r="V62" s="28">
        <f>Agustus!AB62</f>
        <v>0</v>
      </c>
      <c r="W62" s="28">
        <f>Agustus!AC62</f>
        <v>0</v>
      </c>
      <c r="X62" s="26">
        <f t="shared" si="653"/>
        <v>0</v>
      </c>
      <c r="Y62" s="26"/>
      <c r="Z62" s="26"/>
      <c r="AA62" s="26">
        <f t="shared" si="654"/>
        <v>0</v>
      </c>
      <c r="AB62" s="26">
        <f t="shared" ref="AB62:AC62" si="707">SUM(V62+Y62)</f>
        <v>0</v>
      </c>
      <c r="AC62" s="26">
        <f t="shared" si="707"/>
        <v>0</v>
      </c>
      <c r="AD62" s="27">
        <f t="shared" si="656"/>
        <v>0</v>
      </c>
      <c r="AE62" s="28">
        <f>Agustus!AK62</f>
        <v>0</v>
      </c>
      <c r="AF62" s="28">
        <f>Agustus!AL62</f>
        <v>0</v>
      </c>
      <c r="AG62" s="26">
        <f t="shared" si="657"/>
        <v>0</v>
      </c>
      <c r="AH62" s="25">
        <v>0</v>
      </c>
      <c r="AI62" s="25">
        <v>0</v>
      </c>
      <c r="AJ62" s="26">
        <f t="shared" si="658"/>
        <v>0</v>
      </c>
      <c r="AK62" s="26">
        <f t="shared" ref="AK62:AL62" si="708">SUM(AE62+AH62)</f>
        <v>0</v>
      </c>
      <c r="AL62" s="26">
        <f t="shared" si="708"/>
        <v>0</v>
      </c>
      <c r="AM62" s="27">
        <f t="shared" si="660"/>
        <v>0</v>
      </c>
      <c r="AN62" s="30">
        <f>Agustus!AT62</f>
        <v>0</v>
      </c>
      <c r="AO62" s="26">
        <f>Agustus!AU62</f>
        <v>0</v>
      </c>
      <c r="AP62" s="26">
        <f t="shared" si="661"/>
        <v>0</v>
      </c>
      <c r="AQ62" s="25">
        <v>0</v>
      </c>
      <c r="AR62" s="25">
        <v>0</v>
      </c>
      <c r="AS62" s="26">
        <f t="shared" si="662"/>
        <v>0</v>
      </c>
      <c r="AT62" s="26">
        <f t="shared" ref="AT62:AU62" si="709">SUM(AN62+AQ62)</f>
        <v>0</v>
      </c>
      <c r="AU62" s="26">
        <f t="shared" si="709"/>
        <v>0</v>
      </c>
      <c r="AV62" s="27">
        <f t="shared" si="664"/>
        <v>0</v>
      </c>
      <c r="AW62" s="28">
        <f>Agustus!BC62</f>
        <v>0</v>
      </c>
      <c r="AX62" s="28">
        <f>Agustus!BD62</f>
        <v>0</v>
      </c>
      <c r="AY62" s="26">
        <f t="shared" si="665"/>
        <v>0</v>
      </c>
      <c r="AZ62" s="28">
        <f>Agustus!BF62</f>
        <v>0</v>
      </c>
      <c r="BA62" s="28">
        <f>Agustus!BG62</f>
        <v>0</v>
      </c>
      <c r="BB62" s="26">
        <f t="shared" si="666"/>
        <v>0</v>
      </c>
      <c r="BC62" s="26">
        <f t="shared" ref="BC62:BD62" si="710">SUM(AW62+AZ62)</f>
        <v>0</v>
      </c>
      <c r="BD62" s="26">
        <f t="shared" si="710"/>
        <v>0</v>
      </c>
      <c r="BE62" s="27">
        <f t="shared" si="668"/>
        <v>0</v>
      </c>
      <c r="BF62" s="30">
        <f>Agustus!BL62</f>
        <v>0</v>
      </c>
      <c r="BG62" s="26">
        <f>Agustus!BM62</f>
        <v>0</v>
      </c>
      <c r="BH62" s="26">
        <f t="shared" si="669"/>
        <v>0</v>
      </c>
      <c r="BI62" s="25">
        <v>0</v>
      </c>
      <c r="BJ62" s="25">
        <v>0</v>
      </c>
      <c r="BK62" s="26">
        <f t="shared" si="670"/>
        <v>0</v>
      </c>
      <c r="BL62" s="26">
        <f t="shared" ref="BL62:BM62" si="711">SUM(BF62+BI62)</f>
        <v>0</v>
      </c>
      <c r="BM62" s="26">
        <f t="shared" si="711"/>
        <v>0</v>
      </c>
      <c r="BN62" s="27">
        <f t="shared" si="672"/>
        <v>0</v>
      </c>
      <c r="BO62" s="28">
        <f>Agustus!BU62</f>
        <v>0</v>
      </c>
      <c r="BP62" s="28">
        <f>Agustus!BV62</f>
        <v>0</v>
      </c>
      <c r="BQ62" s="26">
        <f t="shared" si="673"/>
        <v>0</v>
      </c>
      <c r="BR62" s="26"/>
      <c r="BS62" s="26"/>
      <c r="BT62" s="26">
        <f t="shared" si="674"/>
        <v>0</v>
      </c>
      <c r="BU62" s="26">
        <f t="shared" ref="BU62:BV62" si="712">SUM(BO62+BR62)</f>
        <v>0</v>
      </c>
      <c r="BV62" s="26">
        <f t="shared" si="712"/>
        <v>0</v>
      </c>
      <c r="BW62" s="27">
        <f t="shared" si="676"/>
        <v>0</v>
      </c>
      <c r="BX62" s="30">
        <f>Agustus!CD62</f>
        <v>0</v>
      </c>
      <c r="BY62" s="26">
        <f>Agustus!CE62</f>
        <v>0</v>
      </c>
      <c r="BZ62" s="26">
        <f t="shared" si="677"/>
        <v>0</v>
      </c>
      <c r="CA62" s="26"/>
      <c r="CB62" s="26"/>
      <c r="CC62" s="26">
        <f t="shared" si="678"/>
        <v>0</v>
      </c>
      <c r="CD62" s="26">
        <f t="shared" ref="CD62:CE62" si="713">SUM(BX62+CA62)</f>
        <v>0</v>
      </c>
      <c r="CE62" s="26">
        <f t="shared" si="713"/>
        <v>0</v>
      </c>
      <c r="CF62" s="27">
        <f t="shared" si="680"/>
        <v>0</v>
      </c>
      <c r="CG62" s="28">
        <f>Agustus!CM62</f>
        <v>0</v>
      </c>
      <c r="CH62" s="28">
        <f>Agustus!CN62</f>
        <v>0</v>
      </c>
      <c r="CI62" s="26">
        <f t="shared" si="681"/>
        <v>0</v>
      </c>
      <c r="CJ62" s="25">
        <v>0</v>
      </c>
      <c r="CK62" s="25">
        <v>0</v>
      </c>
      <c r="CL62" s="26">
        <f t="shared" si="682"/>
        <v>0</v>
      </c>
      <c r="CM62" s="26">
        <f t="shared" ref="CM62:CN62" si="714">SUM(CG62+CJ62)</f>
        <v>0</v>
      </c>
      <c r="CN62" s="26">
        <f t="shared" si="714"/>
        <v>0</v>
      </c>
      <c r="CO62" s="27">
        <f t="shared" si="684"/>
        <v>0</v>
      </c>
      <c r="CP62" s="31">
        <f ca="1">IFERROR(__xludf.DUMMYFUNCTION("""COMPUTED_VALUE"""),0)</f>
        <v>0</v>
      </c>
      <c r="CQ62" s="32">
        <f ca="1">IFERROR(__xludf.DUMMYFUNCTION("""COMPUTED_VALUE"""),0)</f>
        <v>0</v>
      </c>
      <c r="CR62" s="32">
        <f ca="1">IFERROR(__xludf.DUMMYFUNCTION("""COMPUTED_VALUE"""),0)</f>
        <v>0</v>
      </c>
      <c r="CS62" s="33">
        <f ca="1">IFERROR(__xludf.DUMMYFUNCTION("""COMPUTED_VALUE"""),0)</f>
        <v>0</v>
      </c>
      <c r="CT62" s="33">
        <f ca="1">IFERROR(__xludf.DUMMYFUNCTION("""COMPUTED_VALUE"""),0)</f>
        <v>0</v>
      </c>
      <c r="CU62" s="33">
        <f ca="1">IFERROR(__xludf.DUMMYFUNCTION("""COMPUTED_VALUE"""),0)</f>
        <v>0</v>
      </c>
      <c r="CV62" s="32">
        <f ca="1">IFERROR(__xludf.DUMMYFUNCTION("""COMPUTED_VALUE"""),0)</f>
        <v>0</v>
      </c>
      <c r="CW62" s="32">
        <f ca="1">IFERROR(__xludf.DUMMYFUNCTION("""COMPUTED_VALUE"""),0)</f>
        <v>0</v>
      </c>
      <c r="CX62" s="34">
        <f ca="1">IFERROR(__xludf.DUMMYFUNCTION("""COMPUTED_VALUE"""),0)</f>
        <v>0</v>
      </c>
      <c r="CY62" s="28">
        <f>Agustus!DE62</f>
        <v>0</v>
      </c>
      <c r="CZ62" s="28">
        <f>Agustus!DF62</f>
        <v>0</v>
      </c>
      <c r="DA62" s="26">
        <f t="shared" si="685"/>
        <v>0</v>
      </c>
      <c r="DB62" s="25">
        <v>0</v>
      </c>
      <c r="DC62" s="25">
        <v>0</v>
      </c>
      <c r="DD62" s="26">
        <f t="shared" si="686"/>
        <v>0</v>
      </c>
      <c r="DE62" s="26">
        <f t="shared" ref="DE62:DF62" si="715">SUM(CY62+DB62)</f>
        <v>0</v>
      </c>
      <c r="DF62" s="26">
        <f t="shared" si="715"/>
        <v>0</v>
      </c>
      <c r="DG62" s="27">
        <f t="shared" si="688"/>
        <v>0</v>
      </c>
      <c r="DH62" s="30">
        <f>Agustus!DN62</f>
        <v>2</v>
      </c>
      <c r="DI62" s="26">
        <f>Agustus!DO62</f>
        <v>0</v>
      </c>
      <c r="DJ62" s="26">
        <f t="shared" si="689"/>
        <v>2</v>
      </c>
      <c r="DK62" s="26"/>
      <c r="DL62" s="26"/>
      <c r="DM62" s="26">
        <f t="shared" si="690"/>
        <v>0</v>
      </c>
      <c r="DN62" s="26">
        <f t="shared" ref="DN62:DO62" si="716">SUM(DH62+DK62)</f>
        <v>2</v>
      </c>
      <c r="DO62" s="26">
        <f t="shared" si="716"/>
        <v>0</v>
      </c>
      <c r="DP62" s="27">
        <f t="shared" si="692"/>
        <v>2</v>
      </c>
      <c r="DQ62" s="28">
        <f>Agustus!DW62</f>
        <v>0</v>
      </c>
      <c r="DR62" s="26">
        <f>Agustus!DX62</f>
        <v>0</v>
      </c>
      <c r="DS62" s="26">
        <f t="shared" si="693"/>
        <v>0</v>
      </c>
      <c r="DT62" s="25">
        <v>0</v>
      </c>
      <c r="DU62" s="25">
        <v>0</v>
      </c>
      <c r="DV62" s="26">
        <f t="shared" si="694"/>
        <v>0</v>
      </c>
      <c r="DW62" s="26">
        <f t="shared" ref="DW62:DX62" si="717">SUM(DQ62+DT62)</f>
        <v>0</v>
      </c>
      <c r="DX62" s="26">
        <f t="shared" si="717"/>
        <v>0</v>
      </c>
      <c r="DY62" s="27">
        <f t="shared" si="696"/>
        <v>0</v>
      </c>
      <c r="DZ62" s="30">
        <f>Agustus!EF62</f>
        <v>0</v>
      </c>
      <c r="EA62" s="26">
        <f>Agustus!EG62</f>
        <v>0</v>
      </c>
      <c r="EB62" s="26">
        <f t="shared" si="697"/>
        <v>0</v>
      </c>
      <c r="EC62" s="26"/>
      <c r="ED62" s="26"/>
      <c r="EE62" s="26">
        <f t="shared" si="698"/>
        <v>0</v>
      </c>
      <c r="EF62" s="26">
        <f t="shared" ref="EF62:EG62" si="718">SUM(DZ62+EC62)</f>
        <v>0</v>
      </c>
      <c r="EG62" s="26">
        <f t="shared" si="718"/>
        <v>0</v>
      </c>
      <c r="EH62" s="27">
        <f t="shared" si="700"/>
        <v>0</v>
      </c>
      <c r="EI62" s="30">
        <f>Agustus!EO62</f>
        <v>0</v>
      </c>
      <c r="EJ62" s="26">
        <f>Agustus!EP62</f>
        <v>0</v>
      </c>
      <c r="EK62" s="26">
        <f t="shared" si="701"/>
        <v>0</v>
      </c>
      <c r="EL62" s="26"/>
      <c r="EM62" s="26"/>
      <c r="EN62" s="26">
        <f t="shared" si="702"/>
        <v>0</v>
      </c>
      <c r="EO62" s="26">
        <f t="shared" ref="EO62:EP62" si="719">SUM(EI62+EL62)</f>
        <v>0</v>
      </c>
      <c r="EP62" s="26">
        <f t="shared" si="719"/>
        <v>0</v>
      </c>
      <c r="EQ62" s="27">
        <f t="shared" si="704"/>
        <v>0</v>
      </c>
      <c r="ER62" s="28"/>
      <c r="ES62" s="26"/>
      <c r="ET62" s="26"/>
      <c r="EU62" s="26"/>
      <c r="EV62" s="26"/>
      <c r="EW62" s="26"/>
      <c r="EX62" s="26"/>
      <c r="EY62" s="26"/>
      <c r="EZ62" s="29"/>
    </row>
    <row r="63" spans="1:156" ht="14">
      <c r="A63" s="58"/>
      <c r="B63" s="59">
        <v>3</v>
      </c>
      <c r="C63" s="57" t="s">
        <v>79</v>
      </c>
      <c r="D63" s="24">
        <f>Agustus!J63</f>
        <v>0</v>
      </c>
      <c r="E63" s="25">
        <f>Agustus!K63</f>
        <v>0</v>
      </c>
      <c r="F63" s="26">
        <f t="shared" si="645"/>
        <v>0</v>
      </c>
      <c r="G63" s="25">
        <v>0</v>
      </c>
      <c r="H63" s="25">
        <v>0</v>
      </c>
      <c r="I63" s="26">
        <f t="shared" si="646"/>
        <v>0</v>
      </c>
      <c r="J63" s="26">
        <f t="shared" ref="J63:K63" si="720">SUM(D63+G63)</f>
        <v>0</v>
      </c>
      <c r="K63" s="26">
        <f t="shared" si="720"/>
        <v>0</v>
      </c>
      <c r="L63" s="27">
        <f t="shared" si="648"/>
        <v>0</v>
      </c>
      <c r="M63" s="28">
        <f>Agustus!S63</f>
        <v>0</v>
      </c>
      <c r="N63" s="28">
        <f>Agustus!T63</f>
        <v>0</v>
      </c>
      <c r="O63" s="26">
        <f t="shared" si="649"/>
        <v>0</v>
      </c>
      <c r="P63" s="25">
        <v>0</v>
      </c>
      <c r="Q63" s="25">
        <v>0</v>
      </c>
      <c r="R63" s="26">
        <f t="shared" si="650"/>
        <v>0</v>
      </c>
      <c r="S63" s="26">
        <f t="shared" ref="S63:T63" si="721">SUM(M63+P63)</f>
        <v>0</v>
      </c>
      <c r="T63" s="26">
        <f t="shared" si="721"/>
        <v>0</v>
      </c>
      <c r="U63" s="27">
        <f t="shared" si="652"/>
        <v>0</v>
      </c>
      <c r="V63" s="28">
        <f>Agustus!AB63</f>
        <v>0</v>
      </c>
      <c r="W63" s="28">
        <f>Agustus!AC63</f>
        <v>0</v>
      </c>
      <c r="X63" s="26">
        <f t="shared" si="653"/>
        <v>0</v>
      </c>
      <c r="AA63" s="26">
        <f>SUM(Y74:Z74)</f>
        <v>33</v>
      </c>
      <c r="AB63" s="26">
        <f t="shared" ref="AB63:AC63" si="722">SUM(V63+Y74)</f>
        <v>15</v>
      </c>
      <c r="AC63" s="26">
        <f t="shared" si="722"/>
        <v>18</v>
      </c>
      <c r="AD63" s="27">
        <f t="shared" si="656"/>
        <v>33</v>
      </c>
      <c r="AE63" s="28">
        <f>Agustus!AK63</f>
        <v>0</v>
      </c>
      <c r="AF63" s="28">
        <f>Agustus!AL63</f>
        <v>0</v>
      </c>
      <c r="AG63" s="26">
        <f t="shared" si="657"/>
        <v>0</v>
      </c>
      <c r="AH63" s="25">
        <v>0</v>
      </c>
      <c r="AI63" s="25">
        <v>0</v>
      </c>
      <c r="AJ63" s="26">
        <f t="shared" si="658"/>
        <v>0</v>
      </c>
      <c r="AK63" s="26">
        <f t="shared" ref="AK63:AL63" si="723">SUM(AE63+AH63)</f>
        <v>0</v>
      </c>
      <c r="AL63" s="26">
        <f t="shared" si="723"/>
        <v>0</v>
      </c>
      <c r="AM63" s="27">
        <f t="shared" si="660"/>
        <v>0</v>
      </c>
      <c r="AN63" s="30">
        <f>Agustus!AT63</f>
        <v>0</v>
      </c>
      <c r="AO63" s="26">
        <f>Agustus!AU63</f>
        <v>0</v>
      </c>
      <c r="AP63" s="26">
        <f t="shared" si="661"/>
        <v>0</v>
      </c>
      <c r="AQ63" s="25">
        <v>0</v>
      </c>
      <c r="AR63" s="25">
        <v>0</v>
      </c>
      <c r="AS63" s="26">
        <f t="shared" si="662"/>
        <v>0</v>
      </c>
      <c r="AT63" s="26">
        <f t="shared" ref="AT63:AU63" si="724">SUM(AN63+AQ63)</f>
        <v>0</v>
      </c>
      <c r="AU63" s="26">
        <f t="shared" si="724"/>
        <v>0</v>
      </c>
      <c r="AV63" s="27">
        <f t="shared" si="664"/>
        <v>0</v>
      </c>
      <c r="AW63" s="28">
        <f>Agustus!BC63</f>
        <v>0</v>
      </c>
      <c r="AX63" s="28">
        <f>Agustus!BD63</f>
        <v>0</v>
      </c>
      <c r="AY63" s="26">
        <f t="shared" si="665"/>
        <v>0</v>
      </c>
      <c r="AZ63" s="28">
        <f>Agustus!BF63</f>
        <v>0</v>
      </c>
      <c r="BA63" s="28">
        <f>Agustus!BG63</f>
        <v>0</v>
      </c>
      <c r="BB63" s="26">
        <f t="shared" si="666"/>
        <v>0</v>
      </c>
      <c r="BC63" s="26">
        <f t="shared" ref="BC63:BD63" si="725">SUM(AW63+AZ63)</f>
        <v>0</v>
      </c>
      <c r="BD63" s="26">
        <f t="shared" si="725"/>
        <v>0</v>
      </c>
      <c r="BE63" s="27">
        <f t="shared" si="668"/>
        <v>0</v>
      </c>
      <c r="BF63" s="30">
        <f>Agustus!BL63</f>
        <v>0</v>
      </c>
      <c r="BG63" s="26">
        <f>Agustus!BM63</f>
        <v>0</v>
      </c>
      <c r="BH63" s="26">
        <f t="shared" si="669"/>
        <v>0</v>
      </c>
      <c r="BI63" s="25">
        <v>0</v>
      </c>
      <c r="BJ63" s="25">
        <v>0</v>
      </c>
      <c r="BK63" s="26">
        <f t="shared" si="670"/>
        <v>0</v>
      </c>
      <c r="BL63" s="26">
        <f t="shared" ref="BL63:BM63" si="726">SUM(BF63+BI63)</f>
        <v>0</v>
      </c>
      <c r="BM63" s="26">
        <f t="shared" si="726"/>
        <v>0</v>
      </c>
      <c r="BN63" s="27">
        <f t="shared" si="672"/>
        <v>0</v>
      </c>
      <c r="BO63" s="28">
        <f>Agustus!BU63</f>
        <v>18</v>
      </c>
      <c r="BP63" s="28">
        <f>Agustus!BV63</f>
        <v>39</v>
      </c>
      <c r="BQ63" s="26">
        <f t="shared" si="673"/>
        <v>57</v>
      </c>
      <c r="BR63" s="25">
        <v>62</v>
      </c>
      <c r="BS63" s="25">
        <v>156</v>
      </c>
      <c r="BT63" s="26">
        <f t="shared" si="674"/>
        <v>218</v>
      </c>
      <c r="BU63" s="26">
        <f t="shared" ref="BU63:BV63" si="727">SUM(BO63+BR63)</f>
        <v>80</v>
      </c>
      <c r="BV63" s="26">
        <f t="shared" si="727"/>
        <v>195</v>
      </c>
      <c r="BW63" s="27">
        <f t="shared" si="676"/>
        <v>275</v>
      </c>
      <c r="BX63" s="30">
        <f>Agustus!CD63</f>
        <v>361</v>
      </c>
      <c r="BY63" s="26">
        <f>Agustus!CE63</f>
        <v>485</v>
      </c>
      <c r="BZ63" s="26">
        <f t="shared" si="677"/>
        <v>846</v>
      </c>
      <c r="CA63" s="25">
        <v>62</v>
      </c>
      <c r="CB63" s="25">
        <v>79</v>
      </c>
      <c r="CC63" s="26">
        <f t="shared" si="678"/>
        <v>141</v>
      </c>
      <c r="CD63" s="26">
        <f t="shared" ref="CD63:CE63" si="728">SUM(BX63+CA63)</f>
        <v>423</v>
      </c>
      <c r="CE63" s="26">
        <f t="shared" si="728"/>
        <v>564</v>
      </c>
      <c r="CF63" s="27">
        <f t="shared" si="680"/>
        <v>987</v>
      </c>
      <c r="CG63" s="28">
        <f>Agustus!CM63</f>
        <v>0</v>
      </c>
      <c r="CH63" s="28">
        <f>Agustus!CN63</f>
        <v>0</v>
      </c>
      <c r="CI63" s="26">
        <f t="shared" si="681"/>
        <v>0</v>
      </c>
      <c r="CJ63" s="25">
        <v>10</v>
      </c>
      <c r="CK63" s="25">
        <v>4</v>
      </c>
      <c r="CL63" s="26">
        <f t="shared" si="682"/>
        <v>14</v>
      </c>
      <c r="CM63" s="26">
        <f t="shared" ref="CM63:CN63" si="729">SUM(CG63+CJ63)</f>
        <v>10</v>
      </c>
      <c r="CN63" s="26">
        <f t="shared" si="729"/>
        <v>4</v>
      </c>
      <c r="CO63" s="27">
        <f t="shared" si="684"/>
        <v>14</v>
      </c>
      <c r="CP63" s="31">
        <f ca="1">IFERROR(__xludf.DUMMYFUNCTION("""COMPUTED_VALUE"""),0)</f>
        <v>0</v>
      </c>
      <c r="CQ63" s="32">
        <f ca="1">IFERROR(__xludf.DUMMYFUNCTION("""COMPUTED_VALUE"""),0)</f>
        <v>0</v>
      </c>
      <c r="CR63" s="32">
        <f ca="1">IFERROR(__xludf.DUMMYFUNCTION("""COMPUTED_VALUE"""),0)</f>
        <v>0</v>
      </c>
      <c r="CS63" s="33">
        <f ca="1">IFERROR(__xludf.DUMMYFUNCTION("""COMPUTED_VALUE"""),0)</f>
        <v>0</v>
      </c>
      <c r="CT63" s="33">
        <f ca="1">IFERROR(__xludf.DUMMYFUNCTION("""COMPUTED_VALUE"""),0)</f>
        <v>0</v>
      </c>
      <c r="CU63" s="33">
        <f ca="1">IFERROR(__xludf.DUMMYFUNCTION("""COMPUTED_VALUE"""),0)</f>
        <v>0</v>
      </c>
      <c r="CV63" s="32">
        <f ca="1">IFERROR(__xludf.DUMMYFUNCTION("""COMPUTED_VALUE"""),0)</f>
        <v>0</v>
      </c>
      <c r="CW63" s="32">
        <f ca="1">IFERROR(__xludf.DUMMYFUNCTION("""COMPUTED_VALUE"""),0)</f>
        <v>0</v>
      </c>
      <c r="CX63" s="34">
        <f ca="1">IFERROR(__xludf.DUMMYFUNCTION("""COMPUTED_VALUE"""),0)</f>
        <v>0</v>
      </c>
      <c r="CY63" s="28">
        <f>Agustus!DE63</f>
        <v>4</v>
      </c>
      <c r="CZ63" s="28">
        <f>Agustus!DF63</f>
        <v>9</v>
      </c>
      <c r="DA63" s="26">
        <f t="shared" si="685"/>
        <v>13</v>
      </c>
      <c r="DB63" s="25">
        <v>13</v>
      </c>
      <c r="DC63" s="25">
        <v>17</v>
      </c>
      <c r="DD63" s="26">
        <f t="shared" si="686"/>
        <v>30</v>
      </c>
      <c r="DE63" s="26">
        <f t="shared" ref="DE63:DF63" si="730">SUM(CY63+DB63)</f>
        <v>17</v>
      </c>
      <c r="DF63" s="26">
        <f t="shared" si="730"/>
        <v>26</v>
      </c>
      <c r="DG63" s="27">
        <f t="shared" si="688"/>
        <v>43</v>
      </c>
      <c r="DH63" s="30">
        <f>Agustus!DN63</f>
        <v>0</v>
      </c>
      <c r="DI63" s="26">
        <f>Agustus!DO63</f>
        <v>0</v>
      </c>
      <c r="DJ63" s="26">
        <f t="shared" si="689"/>
        <v>0</v>
      </c>
      <c r="DK63" s="26"/>
      <c r="DL63" s="26"/>
      <c r="DM63" s="26">
        <f t="shared" si="690"/>
        <v>0</v>
      </c>
      <c r="DN63" s="26">
        <f t="shared" ref="DN63:DO63" si="731">SUM(DH63+DK63)</f>
        <v>0</v>
      </c>
      <c r="DO63" s="26">
        <f t="shared" si="731"/>
        <v>0</v>
      </c>
      <c r="DP63" s="27">
        <f t="shared" si="692"/>
        <v>0</v>
      </c>
      <c r="DQ63" s="28">
        <f>Agustus!DW63</f>
        <v>0</v>
      </c>
      <c r="DR63" s="26">
        <f>Agustus!DX63</f>
        <v>0</v>
      </c>
      <c r="DS63" s="26">
        <f t="shared" si="693"/>
        <v>0</v>
      </c>
      <c r="DT63" s="25">
        <v>0</v>
      </c>
      <c r="DU63" s="25">
        <v>0</v>
      </c>
      <c r="DV63" s="26">
        <f t="shared" si="694"/>
        <v>0</v>
      </c>
      <c r="DW63" s="26">
        <f t="shared" ref="DW63:DX63" si="732">SUM(DQ63+DT63)</f>
        <v>0</v>
      </c>
      <c r="DX63" s="26">
        <f t="shared" si="732"/>
        <v>0</v>
      </c>
      <c r="DY63" s="27">
        <f t="shared" si="696"/>
        <v>0</v>
      </c>
      <c r="DZ63" s="30">
        <f>Agustus!EF63</f>
        <v>0</v>
      </c>
      <c r="EA63" s="26">
        <f>Agustus!EG63</f>
        <v>0</v>
      </c>
      <c r="EB63" s="26">
        <f t="shared" si="697"/>
        <v>0</v>
      </c>
      <c r="EC63" s="26"/>
      <c r="ED63" s="26"/>
      <c r="EE63" s="26">
        <f t="shared" si="698"/>
        <v>0</v>
      </c>
      <c r="EF63" s="26">
        <f t="shared" ref="EF63:EG63" si="733">SUM(DZ63+EC63)</f>
        <v>0</v>
      </c>
      <c r="EG63" s="26">
        <f t="shared" si="733"/>
        <v>0</v>
      </c>
      <c r="EH63" s="27">
        <f t="shared" si="700"/>
        <v>0</v>
      </c>
      <c r="EI63" s="30">
        <f>Agustus!EO63</f>
        <v>0</v>
      </c>
      <c r="EJ63" s="26">
        <f>Agustus!EP63</f>
        <v>0</v>
      </c>
      <c r="EK63" s="26">
        <f t="shared" si="701"/>
        <v>0</v>
      </c>
      <c r="EL63" s="26"/>
      <c r="EM63" s="26"/>
      <c r="EN63" s="26">
        <f t="shared" si="702"/>
        <v>0</v>
      </c>
      <c r="EO63" s="26">
        <f t="shared" ref="EO63:EP63" si="734">SUM(EI63+EL63)</f>
        <v>0</v>
      </c>
      <c r="EP63" s="26">
        <f t="shared" si="734"/>
        <v>0</v>
      </c>
      <c r="EQ63" s="27">
        <f t="shared" si="704"/>
        <v>0</v>
      </c>
      <c r="ER63" s="28"/>
      <c r="ES63" s="26"/>
      <c r="ET63" s="26"/>
      <c r="EU63" s="26"/>
      <c r="EV63" s="26"/>
      <c r="EW63" s="26"/>
      <c r="EX63" s="26"/>
      <c r="EY63" s="26"/>
      <c r="EZ63" s="29"/>
    </row>
    <row r="64" spans="1:156" ht="14">
      <c r="A64" s="58"/>
      <c r="B64" s="59">
        <v>4</v>
      </c>
      <c r="C64" s="57" t="s">
        <v>80</v>
      </c>
      <c r="D64" s="24">
        <f>Agustus!J64</f>
        <v>2</v>
      </c>
      <c r="E64" s="25">
        <f>Agustus!K64</f>
        <v>4</v>
      </c>
      <c r="F64" s="26">
        <f t="shared" si="645"/>
        <v>6</v>
      </c>
      <c r="G64" s="25">
        <v>0</v>
      </c>
      <c r="H64" s="25">
        <v>3</v>
      </c>
      <c r="I64" s="26">
        <f t="shared" si="646"/>
        <v>3</v>
      </c>
      <c r="J64" s="26">
        <f t="shared" ref="J64:K64" si="735">SUM(D64+G64)</f>
        <v>2</v>
      </c>
      <c r="K64" s="26">
        <f t="shared" si="735"/>
        <v>7</v>
      </c>
      <c r="L64" s="27">
        <f t="shared" si="648"/>
        <v>9</v>
      </c>
      <c r="M64" s="28">
        <f>Agustus!S64</f>
        <v>0</v>
      </c>
      <c r="N64" s="28">
        <f>Agustus!T64</f>
        <v>0</v>
      </c>
      <c r="O64" s="26">
        <f t="shared" si="649"/>
        <v>0</v>
      </c>
      <c r="P64" s="25">
        <v>0</v>
      </c>
      <c r="Q64" s="25">
        <v>0</v>
      </c>
      <c r="R64" s="26">
        <f t="shared" si="650"/>
        <v>0</v>
      </c>
      <c r="S64" s="26">
        <f t="shared" ref="S64:T64" si="736">SUM(M64+P64)</f>
        <v>0</v>
      </c>
      <c r="T64" s="26">
        <f t="shared" si="736"/>
        <v>0</v>
      </c>
      <c r="U64" s="27">
        <f t="shared" si="652"/>
        <v>0</v>
      </c>
      <c r="V64" s="28">
        <f>Agustus!AB64</f>
        <v>0</v>
      </c>
      <c r="W64" s="28">
        <f>Agustus!AC64</f>
        <v>0</v>
      </c>
      <c r="X64" s="26">
        <f t="shared" si="653"/>
        <v>0</v>
      </c>
      <c r="Y64" s="26"/>
      <c r="Z64" s="26"/>
      <c r="AA64" s="26">
        <f t="shared" ref="AA64:AA69" si="737">SUM(Y64:Z64)</f>
        <v>0</v>
      </c>
      <c r="AB64" s="26">
        <f t="shared" ref="AB64:AC64" si="738">SUM(V64+Y64)</f>
        <v>0</v>
      </c>
      <c r="AC64" s="26">
        <f t="shared" si="738"/>
        <v>0</v>
      </c>
      <c r="AD64" s="27">
        <f t="shared" si="656"/>
        <v>0</v>
      </c>
      <c r="AE64" s="28">
        <f>Agustus!AK64</f>
        <v>5</v>
      </c>
      <c r="AF64" s="28">
        <f>Agustus!AL64</f>
        <v>7</v>
      </c>
      <c r="AG64" s="26">
        <f t="shared" si="657"/>
        <v>12</v>
      </c>
      <c r="AH64" s="25">
        <v>2</v>
      </c>
      <c r="AI64" s="25">
        <v>0</v>
      </c>
      <c r="AJ64" s="26">
        <f t="shared" si="658"/>
        <v>2</v>
      </c>
      <c r="AK64" s="26">
        <f t="shared" ref="AK64:AL64" si="739">SUM(AE64+AH64)</f>
        <v>7</v>
      </c>
      <c r="AL64" s="26">
        <f t="shared" si="739"/>
        <v>7</v>
      </c>
      <c r="AM64" s="27">
        <f t="shared" si="660"/>
        <v>14</v>
      </c>
      <c r="AN64" s="30">
        <f>Agustus!AT64</f>
        <v>5</v>
      </c>
      <c r="AO64" s="26">
        <f>Agustus!AU64</f>
        <v>35</v>
      </c>
      <c r="AP64" s="26">
        <f t="shared" si="661"/>
        <v>40</v>
      </c>
      <c r="AQ64" s="25">
        <v>0</v>
      </c>
      <c r="AR64" s="25">
        <v>3</v>
      </c>
      <c r="AS64" s="26">
        <f t="shared" si="662"/>
        <v>3</v>
      </c>
      <c r="AT64" s="26">
        <f t="shared" ref="AT64:AU64" si="740">SUM(AN64+AQ64)</f>
        <v>5</v>
      </c>
      <c r="AU64" s="26">
        <f t="shared" si="740"/>
        <v>38</v>
      </c>
      <c r="AV64" s="27">
        <f t="shared" si="664"/>
        <v>43</v>
      </c>
      <c r="AW64" s="28">
        <f>Agustus!BC64</f>
        <v>0</v>
      </c>
      <c r="AX64" s="28">
        <f>Agustus!BD64</f>
        <v>0</v>
      </c>
      <c r="AY64" s="26">
        <f t="shared" si="665"/>
        <v>0</v>
      </c>
      <c r="AZ64" s="39">
        <v>0</v>
      </c>
      <c r="BA64" s="39">
        <v>0</v>
      </c>
      <c r="BB64" s="26">
        <f t="shared" si="666"/>
        <v>0</v>
      </c>
      <c r="BC64" s="26">
        <f t="shared" ref="BC64:BD64" si="741">SUM(AW64+AZ64)</f>
        <v>0</v>
      </c>
      <c r="BD64" s="26">
        <f t="shared" si="741"/>
        <v>0</v>
      </c>
      <c r="BE64" s="27">
        <f t="shared" si="668"/>
        <v>0</v>
      </c>
      <c r="BF64" s="30">
        <f>Agustus!BL64</f>
        <v>9</v>
      </c>
      <c r="BG64" s="26">
        <f>Agustus!BM64</f>
        <v>16</v>
      </c>
      <c r="BH64" s="26">
        <f t="shared" si="669"/>
        <v>25</v>
      </c>
      <c r="BI64" s="25">
        <v>0</v>
      </c>
      <c r="BJ64" s="25">
        <v>0</v>
      </c>
      <c r="BK64" s="26">
        <f t="shared" si="670"/>
        <v>0</v>
      </c>
      <c r="BL64" s="26">
        <f t="shared" ref="BL64:BM64" si="742">SUM(BF64+BI64)</f>
        <v>9</v>
      </c>
      <c r="BM64" s="26">
        <f t="shared" si="742"/>
        <v>16</v>
      </c>
      <c r="BN64" s="27">
        <f t="shared" si="672"/>
        <v>25</v>
      </c>
      <c r="BO64" s="28">
        <f>Agustus!BU64</f>
        <v>4</v>
      </c>
      <c r="BP64" s="28">
        <f>Agustus!BV64</f>
        <v>0</v>
      </c>
      <c r="BQ64" s="26">
        <f t="shared" si="673"/>
        <v>4</v>
      </c>
      <c r="BR64" s="26"/>
      <c r="BS64" s="26"/>
      <c r="BT64" s="26">
        <f t="shared" si="674"/>
        <v>0</v>
      </c>
      <c r="BU64" s="26">
        <f t="shared" ref="BU64:BV64" si="743">SUM(BO64+BR64)</f>
        <v>4</v>
      </c>
      <c r="BV64" s="26">
        <f t="shared" si="743"/>
        <v>0</v>
      </c>
      <c r="BW64" s="27">
        <f t="shared" si="676"/>
        <v>4</v>
      </c>
      <c r="BX64" s="30">
        <f>Agustus!CD64</f>
        <v>5</v>
      </c>
      <c r="BY64" s="26">
        <f>Agustus!CE64</f>
        <v>3</v>
      </c>
      <c r="BZ64" s="26">
        <f t="shared" si="677"/>
        <v>8</v>
      </c>
      <c r="CA64" s="25">
        <v>2</v>
      </c>
      <c r="CB64" s="26"/>
      <c r="CC64" s="26">
        <f t="shared" si="678"/>
        <v>2</v>
      </c>
      <c r="CD64" s="26">
        <f t="shared" ref="CD64:CE64" si="744">SUM(BX64+CA64)</f>
        <v>7</v>
      </c>
      <c r="CE64" s="26">
        <f t="shared" si="744"/>
        <v>3</v>
      </c>
      <c r="CF64" s="27">
        <f t="shared" si="680"/>
        <v>10</v>
      </c>
      <c r="CG64" s="28">
        <f>Agustus!CM64</f>
        <v>0</v>
      </c>
      <c r="CH64" s="28">
        <f>Agustus!CN64</f>
        <v>1</v>
      </c>
      <c r="CI64" s="26">
        <f t="shared" si="681"/>
        <v>1</v>
      </c>
      <c r="CJ64" s="25">
        <v>0</v>
      </c>
      <c r="CK64" s="25">
        <v>1</v>
      </c>
      <c r="CL64" s="26">
        <f t="shared" si="682"/>
        <v>1</v>
      </c>
      <c r="CM64" s="26">
        <f t="shared" ref="CM64:CN64" si="745">SUM(CG64+CJ64)</f>
        <v>0</v>
      </c>
      <c r="CN64" s="26">
        <f t="shared" si="745"/>
        <v>2</v>
      </c>
      <c r="CO64" s="27">
        <f t="shared" si="684"/>
        <v>2</v>
      </c>
      <c r="CP64" s="31">
        <f ca="1">IFERROR(__xludf.DUMMYFUNCTION("""COMPUTED_VALUE"""),7)</f>
        <v>7</v>
      </c>
      <c r="CQ64" s="32">
        <f ca="1">IFERROR(__xludf.DUMMYFUNCTION("""COMPUTED_VALUE"""),86)</f>
        <v>86</v>
      </c>
      <c r="CR64" s="32">
        <f ca="1">IFERROR(__xludf.DUMMYFUNCTION("""COMPUTED_VALUE"""),93)</f>
        <v>93</v>
      </c>
      <c r="CS64" s="33">
        <f ca="1">IFERROR(__xludf.DUMMYFUNCTION("""COMPUTED_VALUE"""),0)</f>
        <v>0</v>
      </c>
      <c r="CT64" s="33">
        <f ca="1">IFERROR(__xludf.DUMMYFUNCTION("""COMPUTED_VALUE"""),1)</f>
        <v>1</v>
      </c>
      <c r="CU64" s="33">
        <f ca="1">IFERROR(__xludf.DUMMYFUNCTION("""COMPUTED_VALUE"""),3)</f>
        <v>3</v>
      </c>
      <c r="CV64" s="32">
        <f ca="1">IFERROR(__xludf.DUMMYFUNCTION("""COMPUTED_VALUE"""),7)</f>
        <v>7</v>
      </c>
      <c r="CW64" s="32">
        <f ca="1">IFERROR(__xludf.DUMMYFUNCTION("""COMPUTED_VALUE"""),87)</f>
        <v>87</v>
      </c>
      <c r="CX64" s="34">
        <f ca="1">IFERROR(__xludf.DUMMYFUNCTION("""COMPUTED_VALUE"""),96)</f>
        <v>96</v>
      </c>
      <c r="CY64" s="28">
        <f>Agustus!DE64</f>
        <v>1</v>
      </c>
      <c r="CZ64" s="28">
        <f>Agustus!DF64</f>
        <v>6</v>
      </c>
      <c r="DA64" s="26">
        <f t="shared" si="685"/>
        <v>7</v>
      </c>
      <c r="DB64" s="25">
        <v>2</v>
      </c>
      <c r="DC64" s="25">
        <v>3</v>
      </c>
      <c r="DD64" s="26">
        <f t="shared" si="686"/>
        <v>5</v>
      </c>
      <c r="DE64" s="26">
        <f t="shared" ref="DE64:DF64" si="746">SUM(CY64+DB64)</f>
        <v>3</v>
      </c>
      <c r="DF64" s="26">
        <f t="shared" si="746"/>
        <v>9</v>
      </c>
      <c r="DG64" s="27">
        <f t="shared" si="688"/>
        <v>12</v>
      </c>
      <c r="DH64" s="30">
        <f>Agustus!DN64</f>
        <v>77</v>
      </c>
      <c r="DI64" s="26">
        <f>Agustus!DO64</f>
        <v>36</v>
      </c>
      <c r="DJ64" s="26">
        <f t="shared" si="689"/>
        <v>113</v>
      </c>
      <c r="DK64" s="25">
        <v>15</v>
      </c>
      <c r="DL64" s="25">
        <v>10</v>
      </c>
      <c r="DM64" s="26">
        <f t="shared" si="690"/>
        <v>25</v>
      </c>
      <c r="DN64" s="26">
        <f t="shared" ref="DN64:DO64" si="747">SUM(DH64+DK64)</f>
        <v>92</v>
      </c>
      <c r="DO64" s="26">
        <f t="shared" si="747"/>
        <v>46</v>
      </c>
      <c r="DP64" s="27">
        <f t="shared" si="692"/>
        <v>138</v>
      </c>
      <c r="DQ64" s="28">
        <f>Agustus!DW64</f>
        <v>4</v>
      </c>
      <c r="DR64" s="26">
        <f>Agustus!DX64</f>
        <v>1</v>
      </c>
      <c r="DS64" s="26">
        <f t="shared" si="693"/>
        <v>5</v>
      </c>
      <c r="DT64" s="25">
        <v>0</v>
      </c>
      <c r="DU64" s="25">
        <v>0</v>
      </c>
      <c r="DV64" s="26">
        <f t="shared" si="694"/>
        <v>0</v>
      </c>
      <c r="DW64" s="26">
        <f t="shared" ref="DW64:DX64" si="748">SUM(DQ64+DT64)</f>
        <v>4</v>
      </c>
      <c r="DX64" s="26">
        <f t="shared" si="748"/>
        <v>1</v>
      </c>
      <c r="DY64" s="27">
        <f t="shared" si="696"/>
        <v>5</v>
      </c>
      <c r="DZ64" s="30">
        <f>Agustus!EF64</f>
        <v>11</v>
      </c>
      <c r="EA64" s="26">
        <f>Agustus!EG64</f>
        <v>1</v>
      </c>
      <c r="EB64" s="26">
        <f t="shared" si="697"/>
        <v>12</v>
      </c>
      <c r="EC64" s="25">
        <v>1</v>
      </c>
      <c r="ED64" s="26"/>
      <c r="EE64" s="26">
        <f t="shared" si="698"/>
        <v>1</v>
      </c>
      <c r="EF64" s="26">
        <f t="shared" ref="EF64:EG64" si="749">SUM(DZ64+EC64)</f>
        <v>12</v>
      </c>
      <c r="EG64" s="26">
        <f t="shared" si="749"/>
        <v>1</v>
      </c>
      <c r="EH64" s="27">
        <f t="shared" si="700"/>
        <v>13</v>
      </c>
      <c r="EI64" s="30">
        <f>Agustus!EO64</f>
        <v>0</v>
      </c>
      <c r="EJ64" s="26">
        <f>Agustus!EP64</f>
        <v>1</v>
      </c>
      <c r="EK64" s="26">
        <f t="shared" si="701"/>
        <v>1</v>
      </c>
      <c r="EL64" s="26"/>
      <c r="EM64" s="25">
        <v>1</v>
      </c>
      <c r="EN64" s="26">
        <f t="shared" si="702"/>
        <v>1</v>
      </c>
      <c r="EO64" s="26">
        <f t="shared" ref="EO64:EP64" si="750">SUM(EI64+EL64)</f>
        <v>0</v>
      </c>
      <c r="EP64" s="26">
        <f t="shared" si="750"/>
        <v>2</v>
      </c>
      <c r="EQ64" s="27">
        <f t="shared" si="704"/>
        <v>2</v>
      </c>
      <c r="ER64" s="28"/>
      <c r="ES64" s="26"/>
      <c r="ET64" s="26"/>
      <c r="EU64" s="26"/>
      <c r="EV64" s="26"/>
      <c r="EW64" s="26"/>
      <c r="EX64" s="26"/>
      <c r="EY64" s="26"/>
      <c r="EZ64" s="29"/>
    </row>
    <row r="65" spans="1:156" ht="14">
      <c r="A65" s="58"/>
      <c r="B65" s="59">
        <v>5</v>
      </c>
      <c r="C65" s="57" t="s">
        <v>81</v>
      </c>
      <c r="D65" s="24">
        <f>Agustus!J65</f>
        <v>0</v>
      </c>
      <c r="E65" s="25">
        <f>Agustus!K65</f>
        <v>4</v>
      </c>
      <c r="F65" s="26">
        <f t="shared" si="645"/>
        <v>4</v>
      </c>
      <c r="G65" s="26"/>
      <c r="H65" s="25">
        <v>3</v>
      </c>
      <c r="I65" s="26">
        <f t="shared" si="646"/>
        <v>3</v>
      </c>
      <c r="J65" s="26">
        <f t="shared" ref="J65:K65" si="751">SUM(D65+G65)</f>
        <v>0</v>
      </c>
      <c r="K65" s="26">
        <f t="shared" si="751"/>
        <v>7</v>
      </c>
      <c r="L65" s="27">
        <f t="shared" si="648"/>
        <v>7</v>
      </c>
      <c r="M65" s="28">
        <f>Agustus!S65</f>
        <v>0</v>
      </c>
      <c r="N65" s="28">
        <f>Agustus!T65</f>
        <v>0</v>
      </c>
      <c r="O65" s="26">
        <f t="shared" si="649"/>
        <v>0</v>
      </c>
      <c r="P65" s="25">
        <v>0</v>
      </c>
      <c r="Q65" s="25">
        <v>0</v>
      </c>
      <c r="R65" s="26">
        <f t="shared" si="650"/>
        <v>0</v>
      </c>
      <c r="S65" s="26">
        <f t="shared" ref="S65:T65" si="752">SUM(M65+P65)</f>
        <v>0</v>
      </c>
      <c r="T65" s="26">
        <f t="shared" si="752"/>
        <v>0</v>
      </c>
      <c r="U65" s="27">
        <f t="shared" si="652"/>
        <v>0</v>
      </c>
      <c r="V65" s="28">
        <f>Agustus!AB65</f>
        <v>0</v>
      </c>
      <c r="W65" s="28">
        <f>Agustus!AC65</f>
        <v>0</v>
      </c>
      <c r="X65" s="26">
        <f t="shared" si="653"/>
        <v>0</v>
      </c>
      <c r="Y65" s="26"/>
      <c r="Z65" s="26"/>
      <c r="AA65" s="26">
        <f t="shared" si="737"/>
        <v>0</v>
      </c>
      <c r="AB65" s="26">
        <f t="shared" ref="AB65:AC65" si="753">SUM(V65+Y65)</f>
        <v>0</v>
      </c>
      <c r="AC65" s="26">
        <f t="shared" si="753"/>
        <v>0</v>
      </c>
      <c r="AD65" s="27">
        <f t="shared" si="656"/>
        <v>0</v>
      </c>
      <c r="AE65" s="28">
        <f>Agustus!AK65</f>
        <v>3</v>
      </c>
      <c r="AF65" s="28">
        <f>Agustus!AL65</f>
        <v>6</v>
      </c>
      <c r="AG65" s="26">
        <f t="shared" si="657"/>
        <v>9</v>
      </c>
      <c r="AH65" s="25">
        <v>0</v>
      </c>
      <c r="AI65" s="25">
        <v>0</v>
      </c>
      <c r="AJ65" s="26">
        <f t="shared" si="658"/>
        <v>0</v>
      </c>
      <c r="AK65" s="26">
        <f t="shared" ref="AK65:AL65" si="754">SUM(AE65+AH65)</f>
        <v>3</v>
      </c>
      <c r="AL65" s="26">
        <f t="shared" si="754"/>
        <v>6</v>
      </c>
      <c r="AM65" s="27">
        <f t="shared" si="660"/>
        <v>9</v>
      </c>
      <c r="AN65" s="30">
        <f>Agustus!AT65</f>
        <v>5</v>
      </c>
      <c r="AO65" s="26">
        <f>Agustus!AU65</f>
        <v>37</v>
      </c>
      <c r="AP65" s="26">
        <f t="shared" si="661"/>
        <v>42</v>
      </c>
      <c r="AQ65" s="25">
        <v>0</v>
      </c>
      <c r="AR65" s="25">
        <v>3</v>
      </c>
      <c r="AS65" s="26">
        <f t="shared" si="662"/>
        <v>3</v>
      </c>
      <c r="AT65" s="26">
        <f t="shared" ref="AT65:AU65" si="755">SUM(AN65+AQ65)</f>
        <v>5</v>
      </c>
      <c r="AU65" s="26">
        <f t="shared" si="755"/>
        <v>40</v>
      </c>
      <c r="AV65" s="27">
        <f t="shared" si="664"/>
        <v>45</v>
      </c>
      <c r="AW65" s="28">
        <f>Agustus!BC65</f>
        <v>0</v>
      </c>
      <c r="AX65" s="28">
        <f>Agustus!BD65</f>
        <v>0</v>
      </c>
      <c r="AY65" s="26">
        <f t="shared" si="665"/>
        <v>0</v>
      </c>
      <c r="AZ65" s="28">
        <f>Agustus!BF65</f>
        <v>0</v>
      </c>
      <c r="BA65" s="39">
        <v>0</v>
      </c>
      <c r="BB65" s="26">
        <f t="shared" si="666"/>
        <v>0</v>
      </c>
      <c r="BC65" s="26">
        <f t="shared" ref="BC65:BD65" si="756">SUM(AW65+AZ65)</f>
        <v>0</v>
      </c>
      <c r="BD65" s="26">
        <f t="shared" si="756"/>
        <v>0</v>
      </c>
      <c r="BE65" s="27">
        <f t="shared" si="668"/>
        <v>0</v>
      </c>
      <c r="BF65" s="30">
        <f>Agustus!BL65</f>
        <v>0</v>
      </c>
      <c r="BG65" s="26">
        <f>Agustus!BM65</f>
        <v>16</v>
      </c>
      <c r="BH65" s="26">
        <f t="shared" si="669"/>
        <v>16</v>
      </c>
      <c r="BI65" s="25">
        <v>0</v>
      </c>
      <c r="BJ65" s="25">
        <v>0</v>
      </c>
      <c r="BK65" s="26">
        <f t="shared" si="670"/>
        <v>0</v>
      </c>
      <c r="BL65" s="26">
        <f t="shared" ref="BL65:BM65" si="757">SUM(BF65+BI65)</f>
        <v>0</v>
      </c>
      <c r="BM65" s="26">
        <f t="shared" si="757"/>
        <v>16</v>
      </c>
      <c r="BN65" s="27">
        <f t="shared" si="672"/>
        <v>16</v>
      </c>
      <c r="BO65" s="28">
        <f>Agustus!BU65</f>
        <v>2</v>
      </c>
      <c r="BP65" s="28">
        <f>Agustus!BV65</f>
        <v>0</v>
      </c>
      <c r="BQ65" s="26">
        <f t="shared" si="673"/>
        <v>2</v>
      </c>
      <c r="BR65" s="26"/>
      <c r="BS65" s="26"/>
      <c r="BT65" s="26">
        <f t="shared" si="674"/>
        <v>0</v>
      </c>
      <c r="BU65" s="26">
        <f t="shared" ref="BU65:BV65" si="758">SUM(BO65+BR65)</f>
        <v>2</v>
      </c>
      <c r="BV65" s="26">
        <f t="shared" si="758"/>
        <v>0</v>
      </c>
      <c r="BW65" s="27">
        <f t="shared" si="676"/>
        <v>2</v>
      </c>
      <c r="BX65" s="30">
        <f>Agustus!CD65</f>
        <v>0</v>
      </c>
      <c r="BY65" s="26">
        <f>Agustus!CE65</f>
        <v>3</v>
      </c>
      <c r="BZ65" s="26">
        <f t="shared" si="677"/>
        <v>3</v>
      </c>
      <c r="CA65" s="26"/>
      <c r="CB65" s="26"/>
      <c r="CC65" s="26">
        <f t="shared" si="678"/>
        <v>0</v>
      </c>
      <c r="CD65" s="26">
        <f t="shared" ref="CD65:CE65" si="759">SUM(BX65+CA65)</f>
        <v>0</v>
      </c>
      <c r="CE65" s="26">
        <f t="shared" si="759"/>
        <v>3</v>
      </c>
      <c r="CF65" s="27">
        <f t="shared" si="680"/>
        <v>3</v>
      </c>
      <c r="CG65" s="28">
        <f>Agustus!CM65</f>
        <v>0</v>
      </c>
      <c r="CH65" s="28">
        <f>Agustus!CN65</f>
        <v>1</v>
      </c>
      <c r="CI65" s="26">
        <f t="shared" si="681"/>
        <v>1</v>
      </c>
      <c r="CJ65" s="25">
        <v>0</v>
      </c>
      <c r="CK65" s="25">
        <v>1</v>
      </c>
      <c r="CL65" s="26">
        <f t="shared" si="682"/>
        <v>1</v>
      </c>
      <c r="CM65" s="26">
        <f t="shared" ref="CM65:CN65" si="760">SUM(CG65+CJ65)</f>
        <v>0</v>
      </c>
      <c r="CN65" s="26">
        <f t="shared" si="760"/>
        <v>2</v>
      </c>
      <c r="CO65" s="27">
        <f t="shared" si="684"/>
        <v>2</v>
      </c>
      <c r="CP65" s="31"/>
      <c r="CQ65" s="32">
        <f ca="1">IFERROR(__xludf.DUMMYFUNCTION("""COMPUTED_VALUE"""),86)</f>
        <v>86</v>
      </c>
      <c r="CR65" s="32">
        <f ca="1">IFERROR(__xludf.DUMMYFUNCTION("""COMPUTED_VALUE"""),86)</f>
        <v>86</v>
      </c>
      <c r="CS65" s="33"/>
      <c r="CT65" s="33">
        <f ca="1">IFERROR(__xludf.DUMMYFUNCTION("""COMPUTED_VALUE"""),1)</f>
        <v>1</v>
      </c>
      <c r="CU65" s="33">
        <f ca="1">IFERROR(__xludf.DUMMYFUNCTION("""COMPUTED_VALUE"""),1)</f>
        <v>1</v>
      </c>
      <c r="CV65" s="32"/>
      <c r="CW65" s="32">
        <f ca="1">IFERROR(__xludf.DUMMYFUNCTION("""COMPUTED_VALUE"""),87)</f>
        <v>87</v>
      </c>
      <c r="CX65" s="34">
        <f ca="1">IFERROR(__xludf.DUMMYFUNCTION("""COMPUTED_VALUE"""),87)</f>
        <v>87</v>
      </c>
      <c r="CY65" s="28">
        <f>Agustus!DE65</f>
        <v>0</v>
      </c>
      <c r="CZ65" s="28">
        <f>Agustus!DF65</f>
        <v>16</v>
      </c>
      <c r="DA65" s="26">
        <f t="shared" si="685"/>
        <v>16</v>
      </c>
      <c r="DB65" s="25">
        <v>0</v>
      </c>
      <c r="DC65" s="25">
        <v>3</v>
      </c>
      <c r="DD65" s="26">
        <f t="shared" si="686"/>
        <v>3</v>
      </c>
      <c r="DE65" s="26">
        <f t="shared" ref="DE65:DF65" si="761">SUM(CY65+DB65)</f>
        <v>0</v>
      </c>
      <c r="DF65" s="26">
        <f t="shared" si="761"/>
        <v>19</v>
      </c>
      <c r="DG65" s="27">
        <f t="shared" si="688"/>
        <v>19</v>
      </c>
      <c r="DH65" s="30">
        <f>Agustus!DN65</f>
        <v>0</v>
      </c>
      <c r="DI65" s="26">
        <f>Agustus!DO65</f>
        <v>36</v>
      </c>
      <c r="DJ65" s="26">
        <f t="shared" si="689"/>
        <v>36</v>
      </c>
      <c r="DK65" s="26"/>
      <c r="DL65" s="25">
        <v>10</v>
      </c>
      <c r="DM65" s="26">
        <f t="shared" si="690"/>
        <v>10</v>
      </c>
      <c r="DN65" s="26">
        <f t="shared" ref="DN65:DO65" si="762">SUM(DH65+DK65)</f>
        <v>0</v>
      </c>
      <c r="DO65" s="26">
        <f t="shared" si="762"/>
        <v>46</v>
      </c>
      <c r="DP65" s="27">
        <f t="shared" si="692"/>
        <v>46</v>
      </c>
      <c r="DQ65" s="28">
        <f>Agustus!DW65</f>
        <v>0</v>
      </c>
      <c r="DR65" s="26">
        <f>Agustus!DX65</f>
        <v>0</v>
      </c>
      <c r="DS65" s="26">
        <f t="shared" si="693"/>
        <v>0</v>
      </c>
      <c r="DT65" s="25">
        <v>0</v>
      </c>
      <c r="DU65" s="25">
        <v>0</v>
      </c>
      <c r="DV65" s="26">
        <f t="shared" si="694"/>
        <v>0</v>
      </c>
      <c r="DW65" s="26">
        <f t="shared" ref="DW65:DX65" si="763">SUM(DQ65+DT65)</f>
        <v>0</v>
      </c>
      <c r="DX65" s="26">
        <f t="shared" si="763"/>
        <v>0</v>
      </c>
      <c r="DY65" s="27">
        <f t="shared" si="696"/>
        <v>0</v>
      </c>
      <c r="DZ65" s="30">
        <f>Agustus!EF65</f>
        <v>0</v>
      </c>
      <c r="EA65" s="26">
        <f>Agustus!EG65</f>
        <v>2</v>
      </c>
      <c r="EB65" s="26">
        <f t="shared" si="697"/>
        <v>2</v>
      </c>
      <c r="EC65" s="26"/>
      <c r="ED65" s="26"/>
      <c r="EE65" s="26">
        <f t="shared" si="698"/>
        <v>0</v>
      </c>
      <c r="EF65" s="26">
        <f t="shared" ref="EF65:EG65" si="764">SUM(DZ65+EC65)</f>
        <v>0</v>
      </c>
      <c r="EG65" s="26">
        <f t="shared" si="764"/>
        <v>2</v>
      </c>
      <c r="EH65" s="27">
        <f t="shared" si="700"/>
        <v>2</v>
      </c>
      <c r="EI65" s="30">
        <f>Agustus!EO65</f>
        <v>0</v>
      </c>
      <c r="EJ65" s="26">
        <f>Agustus!EP65</f>
        <v>1</v>
      </c>
      <c r="EK65" s="26">
        <f t="shared" si="701"/>
        <v>1</v>
      </c>
      <c r="EL65" s="26"/>
      <c r="EM65" s="25">
        <v>1</v>
      </c>
      <c r="EN65" s="26">
        <f t="shared" si="702"/>
        <v>1</v>
      </c>
      <c r="EO65" s="26">
        <f t="shared" ref="EO65:EP65" si="765">SUM(EI65+EL65)</f>
        <v>0</v>
      </c>
      <c r="EP65" s="26">
        <f t="shared" si="765"/>
        <v>2</v>
      </c>
      <c r="EQ65" s="27">
        <f t="shared" si="704"/>
        <v>2</v>
      </c>
      <c r="ER65" s="28"/>
      <c r="ES65" s="26"/>
      <c r="ET65" s="26"/>
      <c r="EU65" s="26"/>
      <c r="EV65" s="26"/>
      <c r="EW65" s="26"/>
      <c r="EX65" s="26"/>
      <c r="EY65" s="26"/>
      <c r="EZ65" s="29"/>
    </row>
    <row r="66" spans="1:156" ht="14">
      <c r="A66" s="58"/>
      <c r="B66" s="59">
        <v>6</v>
      </c>
      <c r="C66" s="57" t="s">
        <v>82</v>
      </c>
      <c r="D66" s="24">
        <f>Agustus!J66</f>
        <v>0</v>
      </c>
      <c r="E66" s="25">
        <f>Agustus!K66</f>
        <v>3</v>
      </c>
      <c r="F66" s="26">
        <f t="shared" si="645"/>
        <v>3</v>
      </c>
      <c r="G66" s="26"/>
      <c r="H66" s="25">
        <v>3</v>
      </c>
      <c r="I66" s="26">
        <f t="shared" si="646"/>
        <v>3</v>
      </c>
      <c r="J66" s="26">
        <f t="shared" ref="J66:K66" si="766">SUM(D66+G66)</f>
        <v>0</v>
      </c>
      <c r="K66" s="26">
        <f t="shared" si="766"/>
        <v>6</v>
      </c>
      <c r="L66" s="27">
        <f t="shared" si="648"/>
        <v>6</v>
      </c>
      <c r="M66" s="28">
        <f>Agustus!S66</f>
        <v>0</v>
      </c>
      <c r="N66" s="28">
        <f>Agustus!T66</f>
        <v>0</v>
      </c>
      <c r="O66" s="26">
        <f t="shared" si="649"/>
        <v>0</v>
      </c>
      <c r="P66" s="25">
        <v>0</v>
      </c>
      <c r="Q66" s="25">
        <v>0</v>
      </c>
      <c r="R66" s="26">
        <f t="shared" si="650"/>
        <v>0</v>
      </c>
      <c r="S66" s="26">
        <f t="shared" ref="S66:T66" si="767">SUM(M66+P66)</f>
        <v>0</v>
      </c>
      <c r="T66" s="26">
        <f t="shared" si="767"/>
        <v>0</v>
      </c>
      <c r="U66" s="27">
        <f t="shared" si="652"/>
        <v>0</v>
      </c>
      <c r="V66" s="28">
        <f>Agustus!AB66</f>
        <v>0</v>
      </c>
      <c r="W66" s="28">
        <f>Agustus!AC66</f>
        <v>0</v>
      </c>
      <c r="X66" s="26">
        <f t="shared" si="653"/>
        <v>0</v>
      </c>
      <c r="Y66" s="26"/>
      <c r="Z66" s="26"/>
      <c r="AA66" s="26">
        <f t="shared" si="737"/>
        <v>0</v>
      </c>
      <c r="AB66" s="26">
        <f t="shared" ref="AB66:AC66" si="768">SUM(V66+Y66)</f>
        <v>0</v>
      </c>
      <c r="AC66" s="26">
        <f t="shared" si="768"/>
        <v>0</v>
      </c>
      <c r="AD66" s="27">
        <f t="shared" si="656"/>
        <v>0</v>
      </c>
      <c r="AE66" s="28">
        <f>Agustus!AK66</f>
        <v>1</v>
      </c>
      <c r="AF66" s="28">
        <f>Agustus!AL66</f>
        <v>6</v>
      </c>
      <c r="AG66" s="26">
        <f t="shared" si="657"/>
        <v>7</v>
      </c>
      <c r="AH66" s="25">
        <v>0</v>
      </c>
      <c r="AI66" s="25">
        <v>0</v>
      </c>
      <c r="AJ66" s="26">
        <f t="shared" si="658"/>
        <v>0</v>
      </c>
      <c r="AK66" s="26">
        <f t="shared" ref="AK66:AL66" si="769">SUM(AE66+AH66)</f>
        <v>1</v>
      </c>
      <c r="AL66" s="26">
        <f t="shared" si="769"/>
        <v>6</v>
      </c>
      <c r="AM66" s="27">
        <f t="shared" si="660"/>
        <v>7</v>
      </c>
      <c r="AN66" s="30">
        <f>Agustus!AT66</f>
        <v>5</v>
      </c>
      <c r="AO66" s="26">
        <f>Agustus!AU66</f>
        <v>37</v>
      </c>
      <c r="AP66" s="26">
        <f t="shared" si="661"/>
        <v>42</v>
      </c>
      <c r="AQ66" s="25">
        <v>0</v>
      </c>
      <c r="AR66" s="25">
        <v>3</v>
      </c>
      <c r="AS66" s="26">
        <f t="shared" si="662"/>
        <v>3</v>
      </c>
      <c r="AT66" s="26">
        <f t="shared" ref="AT66:AU66" si="770">SUM(AN66+AQ66)</f>
        <v>5</v>
      </c>
      <c r="AU66" s="26">
        <f t="shared" si="770"/>
        <v>40</v>
      </c>
      <c r="AV66" s="27">
        <f t="shared" si="664"/>
        <v>45</v>
      </c>
      <c r="AW66" s="28">
        <f>Agustus!BC66</f>
        <v>0</v>
      </c>
      <c r="AX66" s="28">
        <f>Agustus!BD66</f>
        <v>0</v>
      </c>
      <c r="AY66" s="26">
        <f t="shared" si="665"/>
        <v>0</v>
      </c>
      <c r="AZ66" s="28">
        <f>Agustus!BF66</f>
        <v>0</v>
      </c>
      <c r="BA66" s="39">
        <v>0</v>
      </c>
      <c r="BB66" s="26">
        <f t="shared" si="666"/>
        <v>0</v>
      </c>
      <c r="BC66" s="26">
        <f t="shared" ref="BC66:BD66" si="771">SUM(AW66+AZ66)</f>
        <v>0</v>
      </c>
      <c r="BD66" s="26">
        <f t="shared" si="771"/>
        <v>0</v>
      </c>
      <c r="BE66" s="27">
        <f t="shared" si="668"/>
        <v>0</v>
      </c>
      <c r="BF66" s="30">
        <f>Agustus!BL66</f>
        <v>0</v>
      </c>
      <c r="BG66" s="26">
        <f>Agustus!BM66</f>
        <v>16</v>
      </c>
      <c r="BH66" s="26">
        <f t="shared" si="669"/>
        <v>16</v>
      </c>
      <c r="BI66" s="25">
        <v>0</v>
      </c>
      <c r="BJ66" s="25">
        <v>0</v>
      </c>
      <c r="BK66" s="26">
        <f t="shared" si="670"/>
        <v>0</v>
      </c>
      <c r="BL66" s="26">
        <f t="shared" ref="BL66:BM66" si="772">SUM(BF66+BI66)</f>
        <v>0</v>
      </c>
      <c r="BM66" s="26">
        <f t="shared" si="772"/>
        <v>16</v>
      </c>
      <c r="BN66" s="27">
        <f t="shared" si="672"/>
        <v>16</v>
      </c>
      <c r="BO66" s="28">
        <f>Agustus!BU66</f>
        <v>0</v>
      </c>
      <c r="BP66" s="28">
        <f>Agustus!BV66</f>
        <v>0</v>
      </c>
      <c r="BQ66" s="26">
        <f t="shared" si="673"/>
        <v>0</v>
      </c>
      <c r="BR66" s="26"/>
      <c r="BS66" s="26"/>
      <c r="BT66" s="26">
        <f t="shared" si="674"/>
        <v>0</v>
      </c>
      <c r="BU66" s="26">
        <f t="shared" ref="BU66:BV66" si="773">SUM(BO66+BR66)</f>
        <v>0</v>
      </c>
      <c r="BV66" s="26">
        <f t="shared" si="773"/>
        <v>0</v>
      </c>
      <c r="BW66" s="27">
        <f t="shared" si="676"/>
        <v>0</v>
      </c>
      <c r="BX66" s="30">
        <f>Agustus!CD66</f>
        <v>0</v>
      </c>
      <c r="BY66" s="26">
        <f>Agustus!CE66</f>
        <v>3</v>
      </c>
      <c r="BZ66" s="26">
        <f t="shared" si="677"/>
        <v>3</v>
      </c>
      <c r="CA66" s="26"/>
      <c r="CB66" s="26"/>
      <c r="CC66" s="26">
        <f t="shared" si="678"/>
        <v>0</v>
      </c>
      <c r="CD66" s="26">
        <f t="shared" ref="CD66:CE66" si="774">SUM(BX66+CA66)</f>
        <v>0</v>
      </c>
      <c r="CE66" s="26">
        <f t="shared" si="774"/>
        <v>3</v>
      </c>
      <c r="CF66" s="27">
        <f t="shared" si="680"/>
        <v>3</v>
      </c>
      <c r="CG66" s="28">
        <f>Agustus!CM66</f>
        <v>0</v>
      </c>
      <c r="CH66" s="28">
        <f>Agustus!CN66</f>
        <v>1</v>
      </c>
      <c r="CI66" s="26">
        <f t="shared" si="681"/>
        <v>1</v>
      </c>
      <c r="CJ66" s="25">
        <v>0</v>
      </c>
      <c r="CK66" s="25">
        <v>1</v>
      </c>
      <c r="CL66" s="26">
        <f t="shared" si="682"/>
        <v>1</v>
      </c>
      <c r="CM66" s="26">
        <f t="shared" ref="CM66:CN66" si="775">SUM(CG66+CJ66)</f>
        <v>0</v>
      </c>
      <c r="CN66" s="26">
        <f t="shared" si="775"/>
        <v>2</v>
      </c>
      <c r="CO66" s="27">
        <f t="shared" si="684"/>
        <v>2</v>
      </c>
      <c r="CP66" s="31"/>
      <c r="CQ66" s="32">
        <f ca="1">IFERROR(__xludf.DUMMYFUNCTION("""COMPUTED_VALUE"""),86)</f>
        <v>86</v>
      </c>
      <c r="CR66" s="32">
        <f ca="1">IFERROR(__xludf.DUMMYFUNCTION("""COMPUTED_VALUE"""),86)</f>
        <v>86</v>
      </c>
      <c r="CS66" s="33"/>
      <c r="CT66" s="33">
        <f ca="1">IFERROR(__xludf.DUMMYFUNCTION("""COMPUTED_VALUE"""),1)</f>
        <v>1</v>
      </c>
      <c r="CU66" s="33">
        <f ca="1">IFERROR(__xludf.DUMMYFUNCTION("""COMPUTED_VALUE"""),1)</f>
        <v>1</v>
      </c>
      <c r="CV66" s="32"/>
      <c r="CW66" s="32">
        <f ca="1">IFERROR(__xludf.DUMMYFUNCTION("""COMPUTED_VALUE"""),87)</f>
        <v>87</v>
      </c>
      <c r="CX66" s="34">
        <f ca="1">IFERROR(__xludf.DUMMYFUNCTION("""COMPUTED_VALUE"""),87)</f>
        <v>87</v>
      </c>
      <c r="CY66" s="28">
        <f>Agustus!DE66</f>
        <v>0</v>
      </c>
      <c r="CZ66" s="28">
        <f>Agustus!DF66</f>
        <v>18</v>
      </c>
      <c r="DA66" s="26">
        <f t="shared" si="685"/>
        <v>18</v>
      </c>
      <c r="DB66" s="25">
        <v>0</v>
      </c>
      <c r="DC66" s="25">
        <v>3</v>
      </c>
      <c r="DD66" s="26">
        <f t="shared" si="686"/>
        <v>3</v>
      </c>
      <c r="DE66" s="26">
        <f t="shared" ref="DE66:DF66" si="776">SUM(CY66+DB66)</f>
        <v>0</v>
      </c>
      <c r="DF66" s="26">
        <f t="shared" si="776"/>
        <v>21</v>
      </c>
      <c r="DG66" s="27">
        <f t="shared" si="688"/>
        <v>21</v>
      </c>
      <c r="DH66" s="30">
        <f>Agustus!DN66</f>
        <v>0</v>
      </c>
      <c r="DI66" s="26">
        <f>Agustus!DO66</f>
        <v>36</v>
      </c>
      <c r="DJ66" s="26">
        <f t="shared" si="689"/>
        <v>36</v>
      </c>
      <c r="DK66" s="26"/>
      <c r="DL66" s="25">
        <v>10</v>
      </c>
      <c r="DM66" s="26">
        <f t="shared" si="690"/>
        <v>10</v>
      </c>
      <c r="DN66" s="26">
        <f t="shared" ref="DN66:DO66" si="777">SUM(DH66+DK66)</f>
        <v>0</v>
      </c>
      <c r="DO66" s="26">
        <f t="shared" si="777"/>
        <v>46</v>
      </c>
      <c r="DP66" s="27">
        <f t="shared" si="692"/>
        <v>46</v>
      </c>
      <c r="DQ66" s="28">
        <f>Agustus!DW66</f>
        <v>0</v>
      </c>
      <c r="DR66" s="26">
        <f>Agustus!DX66</f>
        <v>0</v>
      </c>
      <c r="DS66" s="26">
        <f t="shared" si="693"/>
        <v>0</v>
      </c>
      <c r="DT66" s="25">
        <v>0</v>
      </c>
      <c r="DU66" s="25">
        <v>0</v>
      </c>
      <c r="DV66" s="26">
        <f t="shared" si="694"/>
        <v>0</v>
      </c>
      <c r="DW66" s="26">
        <f t="shared" ref="DW66:DX66" si="778">SUM(DQ66+DT66)</f>
        <v>0</v>
      </c>
      <c r="DX66" s="26">
        <f t="shared" si="778"/>
        <v>0</v>
      </c>
      <c r="DY66" s="27">
        <f t="shared" si="696"/>
        <v>0</v>
      </c>
      <c r="DZ66" s="30">
        <f>Agustus!EF66</f>
        <v>0</v>
      </c>
      <c r="EA66" s="26">
        <f>Agustus!EG66</f>
        <v>2</v>
      </c>
      <c r="EB66" s="26">
        <f t="shared" si="697"/>
        <v>2</v>
      </c>
      <c r="EC66" s="26"/>
      <c r="ED66" s="26"/>
      <c r="EE66" s="26">
        <f t="shared" si="698"/>
        <v>0</v>
      </c>
      <c r="EF66" s="26">
        <f t="shared" ref="EF66:EG66" si="779">SUM(DZ66+EC66)</f>
        <v>0</v>
      </c>
      <c r="EG66" s="26">
        <f t="shared" si="779"/>
        <v>2</v>
      </c>
      <c r="EH66" s="27">
        <f t="shared" si="700"/>
        <v>2</v>
      </c>
      <c r="EI66" s="30">
        <f>Agustus!EO66</f>
        <v>0</v>
      </c>
      <c r="EJ66" s="26">
        <f>Agustus!EP66</f>
        <v>1</v>
      </c>
      <c r="EK66" s="26">
        <f t="shared" si="701"/>
        <v>1</v>
      </c>
      <c r="EL66" s="26"/>
      <c r="EM66" s="25">
        <v>1</v>
      </c>
      <c r="EN66" s="26">
        <f t="shared" si="702"/>
        <v>1</v>
      </c>
      <c r="EO66" s="26">
        <f t="shared" ref="EO66:EP66" si="780">SUM(EI66+EL66)</f>
        <v>0</v>
      </c>
      <c r="EP66" s="26">
        <f t="shared" si="780"/>
        <v>2</v>
      </c>
      <c r="EQ66" s="27">
        <f t="shared" si="704"/>
        <v>2</v>
      </c>
      <c r="ER66" s="28"/>
      <c r="ES66" s="26"/>
      <c r="ET66" s="26"/>
      <c r="EU66" s="26"/>
      <c r="EV66" s="26"/>
      <c r="EW66" s="26"/>
      <c r="EX66" s="26"/>
      <c r="EY66" s="26"/>
      <c r="EZ66" s="29"/>
    </row>
    <row r="67" spans="1:156" ht="14">
      <c r="A67" s="58"/>
      <c r="B67" s="59">
        <v>7</v>
      </c>
      <c r="C67" s="57" t="s">
        <v>83</v>
      </c>
      <c r="D67" s="24">
        <f>Agustus!J67</f>
        <v>0</v>
      </c>
      <c r="E67" s="25">
        <f>Agustus!K67</f>
        <v>4</v>
      </c>
      <c r="F67" s="26">
        <f t="shared" si="645"/>
        <v>4</v>
      </c>
      <c r="G67" s="26"/>
      <c r="H67" s="25">
        <v>3</v>
      </c>
      <c r="I67" s="26">
        <f t="shared" si="646"/>
        <v>3</v>
      </c>
      <c r="J67" s="26">
        <f t="shared" ref="J67:K67" si="781">SUM(D67+G67)</f>
        <v>0</v>
      </c>
      <c r="K67" s="26">
        <f t="shared" si="781"/>
        <v>7</v>
      </c>
      <c r="L67" s="27">
        <f t="shared" si="648"/>
        <v>7</v>
      </c>
      <c r="M67" s="28">
        <f>Agustus!S67</f>
        <v>0</v>
      </c>
      <c r="N67" s="28">
        <f>Agustus!T67</f>
        <v>0</v>
      </c>
      <c r="O67" s="26">
        <f t="shared" si="649"/>
        <v>0</v>
      </c>
      <c r="P67" s="25">
        <v>0</v>
      </c>
      <c r="Q67" s="25">
        <v>0</v>
      </c>
      <c r="R67" s="26">
        <f t="shared" si="650"/>
        <v>0</v>
      </c>
      <c r="S67" s="26">
        <f t="shared" ref="S67:T67" si="782">SUM(M67+P67)</f>
        <v>0</v>
      </c>
      <c r="T67" s="26">
        <f t="shared" si="782"/>
        <v>0</v>
      </c>
      <c r="U67" s="27">
        <f t="shared" si="652"/>
        <v>0</v>
      </c>
      <c r="V67" s="28">
        <f>Agustus!AB67</f>
        <v>0</v>
      </c>
      <c r="W67" s="28">
        <f>Agustus!AC67</f>
        <v>0</v>
      </c>
      <c r="X67" s="26">
        <f t="shared" si="653"/>
        <v>0</v>
      </c>
      <c r="Y67" s="26"/>
      <c r="Z67" s="26"/>
      <c r="AA67" s="26">
        <f t="shared" si="737"/>
        <v>0</v>
      </c>
      <c r="AB67" s="26">
        <f t="shared" ref="AB67:AC67" si="783">SUM(V67+Y67)</f>
        <v>0</v>
      </c>
      <c r="AC67" s="26">
        <f t="shared" si="783"/>
        <v>0</v>
      </c>
      <c r="AD67" s="27">
        <f t="shared" si="656"/>
        <v>0</v>
      </c>
      <c r="AE67" s="28">
        <f>Agustus!AK67</f>
        <v>1</v>
      </c>
      <c r="AF67" s="28">
        <f>Agustus!AL67</f>
        <v>6</v>
      </c>
      <c r="AG67" s="26">
        <f t="shared" si="657"/>
        <v>7</v>
      </c>
      <c r="AH67" s="25">
        <v>0</v>
      </c>
      <c r="AI67" s="25">
        <v>0</v>
      </c>
      <c r="AJ67" s="26">
        <f t="shared" si="658"/>
        <v>0</v>
      </c>
      <c r="AK67" s="26">
        <f t="shared" ref="AK67:AL67" si="784">SUM(AE67+AH67)</f>
        <v>1</v>
      </c>
      <c r="AL67" s="26">
        <f t="shared" si="784"/>
        <v>6</v>
      </c>
      <c r="AM67" s="27">
        <f t="shared" si="660"/>
        <v>7</v>
      </c>
      <c r="AN67" s="30">
        <f>Agustus!AT67</f>
        <v>5</v>
      </c>
      <c r="AO67" s="26">
        <f>Agustus!AU67</f>
        <v>37</v>
      </c>
      <c r="AP67" s="26">
        <f t="shared" si="661"/>
        <v>42</v>
      </c>
      <c r="AQ67" s="25">
        <v>0</v>
      </c>
      <c r="AR67" s="25">
        <v>3</v>
      </c>
      <c r="AS67" s="26">
        <f t="shared" si="662"/>
        <v>3</v>
      </c>
      <c r="AT67" s="26">
        <f t="shared" ref="AT67:AU67" si="785">SUM(AN67+AQ67)</f>
        <v>5</v>
      </c>
      <c r="AU67" s="26">
        <f t="shared" si="785"/>
        <v>40</v>
      </c>
      <c r="AV67" s="27">
        <f t="shared" si="664"/>
        <v>45</v>
      </c>
      <c r="AW67" s="28">
        <f>Agustus!BC67</f>
        <v>0</v>
      </c>
      <c r="AX67" s="28">
        <f>Agustus!BD67</f>
        <v>0</v>
      </c>
      <c r="AY67" s="26">
        <f t="shared" si="665"/>
        <v>0</v>
      </c>
      <c r="AZ67" s="28">
        <f>Agustus!BF67</f>
        <v>0</v>
      </c>
      <c r="BA67" s="39">
        <v>0</v>
      </c>
      <c r="BB67" s="26">
        <f t="shared" si="666"/>
        <v>0</v>
      </c>
      <c r="BC67" s="26">
        <f t="shared" ref="BC67:BD67" si="786">SUM(AW67+AZ67)</f>
        <v>0</v>
      </c>
      <c r="BD67" s="26">
        <f t="shared" si="786"/>
        <v>0</v>
      </c>
      <c r="BE67" s="27">
        <f t="shared" si="668"/>
        <v>0</v>
      </c>
      <c r="BF67" s="30">
        <f>Agustus!BL67</f>
        <v>0</v>
      </c>
      <c r="BG67" s="26">
        <f>Agustus!BM67</f>
        <v>16</v>
      </c>
      <c r="BH67" s="26">
        <f t="shared" si="669"/>
        <v>16</v>
      </c>
      <c r="BI67" s="25">
        <v>0</v>
      </c>
      <c r="BJ67" s="25">
        <v>0</v>
      </c>
      <c r="BK67" s="26">
        <f t="shared" si="670"/>
        <v>0</v>
      </c>
      <c r="BL67" s="26">
        <f t="shared" ref="BL67:BM67" si="787">SUM(BF67+BI67)</f>
        <v>0</v>
      </c>
      <c r="BM67" s="26">
        <f t="shared" si="787"/>
        <v>16</v>
      </c>
      <c r="BN67" s="27">
        <f t="shared" si="672"/>
        <v>16</v>
      </c>
      <c r="BO67" s="28">
        <f>Agustus!BU67</f>
        <v>0</v>
      </c>
      <c r="BP67" s="28">
        <f>Agustus!BV67</f>
        <v>0</v>
      </c>
      <c r="BQ67" s="26">
        <f t="shared" si="673"/>
        <v>0</v>
      </c>
      <c r="BR67" s="26"/>
      <c r="BS67" s="26"/>
      <c r="BT67" s="26">
        <f t="shared" si="674"/>
        <v>0</v>
      </c>
      <c r="BU67" s="26">
        <f t="shared" ref="BU67:BV67" si="788">SUM(BO67+BR67)</f>
        <v>0</v>
      </c>
      <c r="BV67" s="26">
        <f t="shared" si="788"/>
        <v>0</v>
      </c>
      <c r="BW67" s="27">
        <f t="shared" si="676"/>
        <v>0</v>
      </c>
      <c r="BX67" s="30">
        <f>Agustus!CD67</f>
        <v>0</v>
      </c>
      <c r="BY67" s="26">
        <f>Agustus!CE67</f>
        <v>3</v>
      </c>
      <c r="BZ67" s="26">
        <f t="shared" si="677"/>
        <v>3</v>
      </c>
      <c r="CA67" s="26"/>
      <c r="CB67" s="26"/>
      <c r="CC67" s="26">
        <f t="shared" si="678"/>
        <v>0</v>
      </c>
      <c r="CD67" s="26">
        <f t="shared" ref="CD67:CE67" si="789">SUM(BX67+CA67)</f>
        <v>0</v>
      </c>
      <c r="CE67" s="26">
        <f t="shared" si="789"/>
        <v>3</v>
      </c>
      <c r="CF67" s="27">
        <f t="shared" si="680"/>
        <v>3</v>
      </c>
      <c r="CG67" s="28">
        <f>Agustus!CM67</f>
        <v>0</v>
      </c>
      <c r="CH67" s="28">
        <f>Agustus!CN67</f>
        <v>1</v>
      </c>
      <c r="CI67" s="26">
        <f t="shared" si="681"/>
        <v>1</v>
      </c>
      <c r="CJ67" s="25">
        <v>0</v>
      </c>
      <c r="CK67" s="25">
        <v>1</v>
      </c>
      <c r="CL67" s="26">
        <f t="shared" si="682"/>
        <v>1</v>
      </c>
      <c r="CM67" s="26">
        <f t="shared" ref="CM67:CN67" si="790">SUM(CG67+CJ67)</f>
        <v>0</v>
      </c>
      <c r="CN67" s="26">
        <f t="shared" si="790"/>
        <v>2</v>
      </c>
      <c r="CO67" s="27">
        <f t="shared" si="684"/>
        <v>2</v>
      </c>
      <c r="CP67" s="31"/>
      <c r="CQ67" s="32">
        <f ca="1">IFERROR(__xludf.DUMMYFUNCTION("""COMPUTED_VALUE"""),86)</f>
        <v>86</v>
      </c>
      <c r="CR67" s="32">
        <f ca="1">IFERROR(__xludf.DUMMYFUNCTION("""COMPUTED_VALUE"""),86)</f>
        <v>86</v>
      </c>
      <c r="CS67" s="33"/>
      <c r="CT67" s="33">
        <f ca="1">IFERROR(__xludf.DUMMYFUNCTION("""COMPUTED_VALUE"""),1)</f>
        <v>1</v>
      </c>
      <c r="CU67" s="33">
        <f ca="1">IFERROR(__xludf.DUMMYFUNCTION("""COMPUTED_VALUE"""),1)</f>
        <v>1</v>
      </c>
      <c r="CV67" s="32"/>
      <c r="CW67" s="32">
        <f ca="1">IFERROR(__xludf.DUMMYFUNCTION("""COMPUTED_VALUE"""),87)</f>
        <v>87</v>
      </c>
      <c r="CX67" s="34">
        <f ca="1">IFERROR(__xludf.DUMMYFUNCTION("""COMPUTED_VALUE"""),87)</f>
        <v>87</v>
      </c>
      <c r="CY67" s="28">
        <f>Agustus!DE67</f>
        <v>0</v>
      </c>
      <c r="CZ67" s="28">
        <f>Agustus!DF67</f>
        <v>16</v>
      </c>
      <c r="DA67" s="26">
        <f t="shared" si="685"/>
        <v>16</v>
      </c>
      <c r="DB67" s="25">
        <v>0</v>
      </c>
      <c r="DC67" s="25">
        <v>3</v>
      </c>
      <c r="DD67" s="26">
        <f t="shared" si="686"/>
        <v>3</v>
      </c>
      <c r="DE67" s="26">
        <f t="shared" ref="DE67:DF67" si="791">SUM(CY67+DB67)</f>
        <v>0</v>
      </c>
      <c r="DF67" s="26">
        <f t="shared" si="791"/>
        <v>19</v>
      </c>
      <c r="DG67" s="27">
        <f t="shared" si="688"/>
        <v>19</v>
      </c>
      <c r="DH67" s="30">
        <f>Agustus!DN67</f>
        <v>0</v>
      </c>
      <c r="DI67" s="26">
        <f>Agustus!DO67</f>
        <v>36</v>
      </c>
      <c r="DJ67" s="26">
        <f t="shared" si="689"/>
        <v>36</v>
      </c>
      <c r="DK67" s="26"/>
      <c r="DL67" s="25">
        <v>10</v>
      </c>
      <c r="DM67" s="26">
        <f t="shared" si="690"/>
        <v>10</v>
      </c>
      <c r="DN67" s="26">
        <f t="shared" ref="DN67:DO67" si="792">SUM(DH67+DK67)</f>
        <v>0</v>
      </c>
      <c r="DO67" s="26">
        <f t="shared" si="792"/>
        <v>46</v>
      </c>
      <c r="DP67" s="27">
        <f t="shared" si="692"/>
        <v>46</v>
      </c>
      <c r="DQ67" s="28">
        <f>Agustus!DW67</f>
        <v>0</v>
      </c>
      <c r="DR67" s="26">
        <f>Agustus!DX67</f>
        <v>0</v>
      </c>
      <c r="DS67" s="26">
        <f t="shared" si="693"/>
        <v>0</v>
      </c>
      <c r="DT67" s="25">
        <v>0</v>
      </c>
      <c r="DU67" s="25">
        <v>0</v>
      </c>
      <c r="DV67" s="26">
        <f t="shared" si="694"/>
        <v>0</v>
      </c>
      <c r="DW67" s="26">
        <f t="shared" ref="DW67:DX67" si="793">SUM(DQ67+DT67)</f>
        <v>0</v>
      </c>
      <c r="DX67" s="26">
        <f t="shared" si="793"/>
        <v>0</v>
      </c>
      <c r="DY67" s="27">
        <f t="shared" si="696"/>
        <v>0</v>
      </c>
      <c r="DZ67" s="30">
        <f>Agustus!EF67</f>
        <v>0</v>
      </c>
      <c r="EA67" s="26">
        <f>Agustus!EG67</f>
        <v>2</v>
      </c>
      <c r="EB67" s="26">
        <f t="shared" si="697"/>
        <v>2</v>
      </c>
      <c r="EC67" s="26"/>
      <c r="ED67" s="26"/>
      <c r="EE67" s="26">
        <f t="shared" si="698"/>
        <v>0</v>
      </c>
      <c r="EF67" s="26">
        <f t="shared" ref="EF67:EG67" si="794">SUM(DZ67+EC67)</f>
        <v>0</v>
      </c>
      <c r="EG67" s="26">
        <f t="shared" si="794"/>
        <v>2</v>
      </c>
      <c r="EH67" s="27">
        <f t="shared" si="700"/>
        <v>2</v>
      </c>
      <c r="EI67" s="30">
        <f>Agustus!EO67</f>
        <v>0</v>
      </c>
      <c r="EJ67" s="26">
        <f>Agustus!EP67</f>
        <v>1</v>
      </c>
      <c r="EK67" s="26">
        <f t="shared" si="701"/>
        <v>1</v>
      </c>
      <c r="EL67" s="26"/>
      <c r="EM67" s="25">
        <v>1</v>
      </c>
      <c r="EN67" s="26">
        <f t="shared" si="702"/>
        <v>1</v>
      </c>
      <c r="EO67" s="26">
        <f t="shared" ref="EO67:EP67" si="795">SUM(EI67+EL67)</f>
        <v>0</v>
      </c>
      <c r="EP67" s="26">
        <f t="shared" si="795"/>
        <v>2</v>
      </c>
      <c r="EQ67" s="27">
        <f t="shared" si="704"/>
        <v>2</v>
      </c>
      <c r="ER67" s="28"/>
      <c r="ES67" s="26"/>
      <c r="ET67" s="26"/>
      <c r="EU67" s="26"/>
      <c r="EV67" s="26"/>
      <c r="EW67" s="26"/>
      <c r="EX67" s="26"/>
      <c r="EY67" s="26"/>
      <c r="EZ67" s="29"/>
    </row>
    <row r="68" spans="1:156" ht="14">
      <c r="A68" s="58"/>
      <c r="B68" s="59">
        <v>8</v>
      </c>
      <c r="C68" s="57" t="s">
        <v>84</v>
      </c>
      <c r="D68" s="24">
        <f>Agustus!J68</f>
        <v>0</v>
      </c>
      <c r="E68" s="25">
        <f>Agustus!K68</f>
        <v>0</v>
      </c>
      <c r="F68" s="26">
        <f t="shared" si="645"/>
        <v>0</v>
      </c>
      <c r="G68" s="25">
        <v>0</v>
      </c>
      <c r="H68" s="25">
        <v>0</v>
      </c>
      <c r="I68" s="26">
        <f t="shared" si="646"/>
        <v>0</v>
      </c>
      <c r="J68" s="26">
        <f t="shared" ref="J68:K68" si="796">SUM(D68+G68)</f>
        <v>0</v>
      </c>
      <c r="K68" s="26">
        <f t="shared" si="796"/>
        <v>0</v>
      </c>
      <c r="L68" s="27">
        <f t="shared" si="648"/>
        <v>0</v>
      </c>
      <c r="M68" s="28">
        <f>Agustus!S68</f>
        <v>0</v>
      </c>
      <c r="N68" s="28">
        <f>Agustus!T68</f>
        <v>0</v>
      </c>
      <c r="O68" s="26">
        <f t="shared" si="649"/>
        <v>0</v>
      </c>
      <c r="P68" s="25">
        <v>0</v>
      </c>
      <c r="Q68" s="25">
        <v>0</v>
      </c>
      <c r="R68" s="26">
        <f t="shared" si="650"/>
        <v>0</v>
      </c>
      <c r="S68" s="26">
        <f t="shared" ref="S68:T68" si="797">SUM(M68+P68)</f>
        <v>0</v>
      </c>
      <c r="T68" s="26">
        <f t="shared" si="797"/>
        <v>0</v>
      </c>
      <c r="U68" s="27">
        <f t="shared" si="652"/>
        <v>0</v>
      </c>
      <c r="V68" s="28">
        <f>Agustus!AB68</f>
        <v>0</v>
      </c>
      <c r="W68" s="28">
        <f>Agustus!AC68</f>
        <v>0</v>
      </c>
      <c r="X68" s="26">
        <f t="shared" si="653"/>
        <v>0</v>
      </c>
      <c r="Y68" s="26"/>
      <c r="Z68" s="26"/>
      <c r="AA68" s="26">
        <f t="shared" si="737"/>
        <v>0</v>
      </c>
      <c r="AB68" s="26">
        <f t="shared" ref="AB68:AC68" si="798">SUM(V68+Y68)</f>
        <v>0</v>
      </c>
      <c r="AC68" s="26">
        <f t="shared" si="798"/>
        <v>0</v>
      </c>
      <c r="AD68" s="27">
        <f t="shared" si="656"/>
        <v>0</v>
      </c>
      <c r="AE68" s="28">
        <f>Agustus!AK68</f>
        <v>0</v>
      </c>
      <c r="AF68" s="28">
        <f>Agustus!AL68</f>
        <v>0</v>
      </c>
      <c r="AG68" s="26">
        <f t="shared" si="657"/>
        <v>0</v>
      </c>
      <c r="AH68" s="25">
        <v>0</v>
      </c>
      <c r="AI68" s="25">
        <v>0</v>
      </c>
      <c r="AJ68" s="26">
        <f t="shared" si="658"/>
        <v>0</v>
      </c>
      <c r="AK68" s="26">
        <f t="shared" ref="AK68:AL68" si="799">SUM(AE68+AH68)</f>
        <v>0</v>
      </c>
      <c r="AL68" s="26">
        <f t="shared" si="799"/>
        <v>0</v>
      </c>
      <c r="AM68" s="27">
        <f t="shared" si="660"/>
        <v>0</v>
      </c>
      <c r="AN68" s="30">
        <f>Agustus!AT68</f>
        <v>0</v>
      </c>
      <c r="AO68" s="26">
        <f>Agustus!AU68</f>
        <v>0</v>
      </c>
      <c r="AP68" s="26">
        <f t="shared" si="661"/>
        <v>0</v>
      </c>
      <c r="AQ68" s="25">
        <v>0</v>
      </c>
      <c r="AR68" s="25">
        <v>0</v>
      </c>
      <c r="AS68" s="26">
        <f t="shared" si="662"/>
        <v>0</v>
      </c>
      <c r="AT68" s="26">
        <f t="shared" ref="AT68:AU68" si="800">SUM(AN68+AQ68)</f>
        <v>0</v>
      </c>
      <c r="AU68" s="26">
        <f t="shared" si="800"/>
        <v>0</v>
      </c>
      <c r="AV68" s="27">
        <f t="shared" si="664"/>
        <v>0</v>
      </c>
      <c r="AW68" s="28">
        <f>Agustus!BC68</f>
        <v>0</v>
      </c>
      <c r="AX68" s="28">
        <f>Agustus!BD68</f>
        <v>0</v>
      </c>
      <c r="AY68" s="26">
        <f t="shared" si="665"/>
        <v>0</v>
      </c>
      <c r="AZ68" s="28">
        <f>Agustus!BF68</f>
        <v>0</v>
      </c>
      <c r="BA68" s="28">
        <f>Agustus!BG68</f>
        <v>0</v>
      </c>
      <c r="BB68" s="26">
        <f t="shared" si="666"/>
        <v>0</v>
      </c>
      <c r="BC68" s="26">
        <f t="shared" ref="BC68:BD68" si="801">SUM(AW68+AZ68)</f>
        <v>0</v>
      </c>
      <c r="BD68" s="26">
        <f t="shared" si="801"/>
        <v>0</v>
      </c>
      <c r="BE68" s="27">
        <f t="shared" si="668"/>
        <v>0</v>
      </c>
      <c r="BF68" s="30">
        <f>Agustus!BL68</f>
        <v>0</v>
      </c>
      <c r="BG68" s="26">
        <f>Agustus!BM68</f>
        <v>0</v>
      </c>
      <c r="BH68" s="26">
        <f t="shared" si="669"/>
        <v>0</v>
      </c>
      <c r="BI68" s="25">
        <v>0</v>
      </c>
      <c r="BJ68" s="25">
        <v>0</v>
      </c>
      <c r="BK68" s="26">
        <f t="shared" si="670"/>
        <v>0</v>
      </c>
      <c r="BL68" s="26">
        <f t="shared" ref="BL68:BM68" si="802">SUM(BF68+BI68)</f>
        <v>0</v>
      </c>
      <c r="BM68" s="26">
        <f t="shared" si="802"/>
        <v>0</v>
      </c>
      <c r="BN68" s="27">
        <f t="shared" si="672"/>
        <v>0</v>
      </c>
      <c r="BO68" s="28">
        <f>Agustus!BU68</f>
        <v>0</v>
      </c>
      <c r="BP68" s="28">
        <f>Agustus!BV68</f>
        <v>0</v>
      </c>
      <c r="BQ68" s="26">
        <f t="shared" si="673"/>
        <v>0</v>
      </c>
      <c r="BR68" s="26"/>
      <c r="BS68" s="26"/>
      <c r="BT68" s="26">
        <f t="shared" si="674"/>
        <v>0</v>
      </c>
      <c r="BU68" s="26">
        <f t="shared" ref="BU68:BV68" si="803">SUM(BO68+BR68)</f>
        <v>0</v>
      </c>
      <c r="BV68" s="26">
        <f t="shared" si="803"/>
        <v>0</v>
      </c>
      <c r="BW68" s="27">
        <f t="shared" si="676"/>
        <v>0</v>
      </c>
      <c r="BX68" s="30">
        <f>Agustus!CD68</f>
        <v>0</v>
      </c>
      <c r="BY68" s="26">
        <f>Agustus!CE68</f>
        <v>0</v>
      </c>
      <c r="BZ68" s="26">
        <f t="shared" si="677"/>
        <v>0</v>
      </c>
      <c r="CA68" s="26"/>
      <c r="CB68" s="26"/>
      <c r="CC68" s="26">
        <f t="shared" si="678"/>
        <v>0</v>
      </c>
      <c r="CD68" s="26">
        <f t="shared" ref="CD68:CE68" si="804">SUM(BX68+CA68)</f>
        <v>0</v>
      </c>
      <c r="CE68" s="26">
        <f t="shared" si="804"/>
        <v>0</v>
      </c>
      <c r="CF68" s="27">
        <f t="shared" si="680"/>
        <v>0</v>
      </c>
      <c r="CG68" s="28">
        <f>Agustus!CM68</f>
        <v>0</v>
      </c>
      <c r="CH68" s="28">
        <f>Agustus!CN68</f>
        <v>0</v>
      </c>
      <c r="CI68" s="26">
        <f t="shared" si="681"/>
        <v>0</v>
      </c>
      <c r="CJ68" s="25">
        <v>0</v>
      </c>
      <c r="CK68" s="25">
        <v>0</v>
      </c>
      <c r="CL68" s="26">
        <f t="shared" si="682"/>
        <v>0</v>
      </c>
      <c r="CM68" s="26">
        <f t="shared" ref="CM68:CN68" si="805">SUM(CG68+CJ68)</f>
        <v>0</v>
      </c>
      <c r="CN68" s="26">
        <f t="shared" si="805"/>
        <v>0</v>
      </c>
      <c r="CO68" s="27">
        <f t="shared" si="684"/>
        <v>0</v>
      </c>
      <c r="CP68" s="31">
        <f ca="1">IFERROR(__xludf.DUMMYFUNCTION("""COMPUTED_VALUE"""),0)</f>
        <v>0</v>
      </c>
      <c r="CQ68" s="32">
        <f ca="1">IFERROR(__xludf.DUMMYFUNCTION("""COMPUTED_VALUE"""),0)</f>
        <v>0</v>
      </c>
      <c r="CR68" s="32">
        <f ca="1">IFERROR(__xludf.DUMMYFUNCTION("""COMPUTED_VALUE"""),0)</f>
        <v>0</v>
      </c>
      <c r="CS68" s="33">
        <f ca="1">IFERROR(__xludf.DUMMYFUNCTION("""COMPUTED_VALUE"""),0)</f>
        <v>0</v>
      </c>
      <c r="CT68" s="33">
        <f ca="1">IFERROR(__xludf.DUMMYFUNCTION("""COMPUTED_VALUE"""),0)</f>
        <v>0</v>
      </c>
      <c r="CU68" s="33">
        <f ca="1">IFERROR(__xludf.DUMMYFUNCTION("""COMPUTED_VALUE"""),0)</f>
        <v>0</v>
      </c>
      <c r="CV68" s="32">
        <f ca="1">IFERROR(__xludf.DUMMYFUNCTION("""COMPUTED_VALUE"""),0)</f>
        <v>0</v>
      </c>
      <c r="CW68" s="32">
        <f ca="1">IFERROR(__xludf.DUMMYFUNCTION("""COMPUTED_VALUE"""),0)</f>
        <v>0</v>
      </c>
      <c r="CX68" s="34">
        <f ca="1">IFERROR(__xludf.DUMMYFUNCTION("""COMPUTED_VALUE"""),0)</f>
        <v>0</v>
      </c>
      <c r="CY68" s="28">
        <f>Agustus!DE68</f>
        <v>0</v>
      </c>
      <c r="CZ68" s="28">
        <f>Agustus!DF68</f>
        <v>0</v>
      </c>
      <c r="DA68" s="26">
        <f t="shared" si="685"/>
        <v>0</v>
      </c>
      <c r="DB68" s="25">
        <v>0</v>
      </c>
      <c r="DC68" s="25">
        <v>0</v>
      </c>
      <c r="DD68" s="26">
        <f t="shared" si="686"/>
        <v>0</v>
      </c>
      <c r="DE68" s="26">
        <f t="shared" ref="DE68:DF68" si="806">SUM(CY68+DB68)</f>
        <v>0</v>
      </c>
      <c r="DF68" s="26">
        <f t="shared" si="806"/>
        <v>0</v>
      </c>
      <c r="DG68" s="27">
        <f t="shared" si="688"/>
        <v>0</v>
      </c>
      <c r="DH68" s="30">
        <f>Agustus!DN68</f>
        <v>0</v>
      </c>
      <c r="DI68" s="26">
        <f>Agustus!DO68</f>
        <v>0</v>
      </c>
      <c r="DJ68" s="26">
        <f t="shared" si="689"/>
        <v>0</v>
      </c>
      <c r="DK68" s="26"/>
      <c r="DL68" s="26"/>
      <c r="DM68" s="26">
        <f t="shared" si="690"/>
        <v>0</v>
      </c>
      <c r="DN68" s="26">
        <f t="shared" ref="DN68:DO68" si="807">SUM(DH68+DK68)</f>
        <v>0</v>
      </c>
      <c r="DO68" s="26">
        <f t="shared" si="807"/>
        <v>0</v>
      </c>
      <c r="DP68" s="27">
        <f t="shared" si="692"/>
        <v>0</v>
      </c>
      <c r="DQ68" s="28">
        <f>Agustus!DW68</f>
        <v>0</v>
      </c>
      <c r="DR68" s="26">
        <f>Agustus!DX68</f>
        <v>0</v>
      </c>
      <c r="DS68" s="26">
        <f t="shared" si="693"/>
        <v>0</v>
      </c>
      <c r="DT68" s="25">
        <v>0</v>
      </c>
      <c r="DU68" s="25">
        <v>0</v>
      </c>
      <c r="DV68" s="26">
        <f t="shared" si="694"/>
        <v>0</v>
      </c>
      <c r="DW68" s="26">
        <f t="shared" ref="DW68:DX68" si="808">SUM(DQ68+DT68)</f>
        <v>0</v>
      </c>
      <c r="DX68" s="26">
        <f t="shared" si="808"/>
        <v>0</v>
      </c>
      <c r="DY68" s="27">
        <f t="shared" si="696"/>
        <v>0</v>
      </c>
      <c r="DZ68" s="30">
        <f>Agustus!EF68</f>
        <v>0</v>
      </c>
      <c r="EA68" s="26">
        <f>Agustus!EG68</f>
        <v>0</v>
      </c>
      <c r="EB68" s="26">
        <f t="shared" si="697"/>
        <v>0</v>
      </c>
      <c r="EC68" s="26"/>
      <c r="ED68" s="26"/>
      <c r="EE68" s="26">
        <f t="shared" si="698"/>
        <v>0</v>
      </c>
      <c r="EF68" s="26">
        <f t="shared" ref="EF68:EG68" si="809">SUM(DZ68+EC68)</f>
        <v>0</v>
      </c>
      <c r="EG68" s="26">
        <f t="shared" si="809"/>
        <v>0</v>
      </c>
      <c r="EH68" s="27">
        <f t="shared" si="700"/>
        <v>0</v>
      </c>
      <c r="EI68" s="30">
        <f>Agustus!EO68</f>
        <v>0</v>
      </c>
      <c r="EJ68" s="26">
        <f>Agustus!EP68</f>
        <v>0</v>
      </c>
      <c r="EK68" s="26">
        <f t="shared" si="701"/>
        <v>0</v>
      </c>
      <c r="EL68" s="26"/>
      <c r="EM68" s="26"/>
      <c r="EN68" s="26">
        <f t="shared" si="702"/>
        <v>0</v>
      </c>
      <c r="EO68" s="26">
        <f t="shared" ref="EO68:EP68" si="810">SUM(EI68+EL68)</f>
        <v>0</v>
      </c>
      <c r="EP68" s="26">
        <f t="shared" si="810"/>
        <v>0</v>
      </c>
      <c r="EQ68" s="27">
        <f t="shared" si="704"/>
        <v>0</v>
      </c>
      <c r="ER68" s="28"/>
      <c r="ES68" s="26"/>
      <c r="ET68" s="26"/>
      <c r="EU68" s="26"/>
      <c r="EV68" s="26"/>
      <c r="EW68" s="26"/>
      <c r="EX68" s="26"/>
      <c r="EY68" s="26"/>
      <c r="EZ68" s="29"/>
    </row>
    <row r="69" spans="1:156" ht="14">
      <c r="A69" s="58"/>
      <c r="B69" s="59">
        <v>9</v>
      </c>
      <c r="C69" s="57" t="s">
        <v>85</v>
      </c>
      <c r="D69" s="24">
        <f>Agustus!J69</f>
        <v>354</v>
      </c>
      <c r="E69" s="25">
        <f>Agustus!K69</f>
        <v>472</v>
      </c>
      <c r="F69" s="26">
        <f t="shared" si="645"/>
        <v>826</v>
      </c>
      <c r="G69" s="26"/>
      <c r="H69" s="26"/>
      <c r="I69" s="26">
        <f t="shared" si="646"/>
        <v>0</v>
      </c>
      <c r="J69" s="26">
        <f t="shared" ref="J69:K69" si="811">SUM(D69+G69)</f>
        <v>354</v>
      </c>
      <c r="K69" s="26">
        <f t="shared" si="811"/>
        <v>472</v>
      </c>
      <c r="L69" s="27">
        <f t="shared" si="648"/>
        <v>826</v>
      </c>
      <c r="M69" s="28">
        <f>Agustus!S69</f>
        <v>409</v>
      </c>
      <c r="N69" s="28">
        <f>Agustus!T69</f>
        <v>799</v>
      </c>
      <c r="O69" s="26">
        <f t="shared" si="649"/>
        <v>1208</v>
      </c>
      <c r="P69" s="25">
        <v>45</v>
      </c>
      <c r="Q69" s="25">
        <v>66</v>
      </c>
      <c r="R69" s="26">
        <f t="shared" si="650"/>
        <v>111</v>
      </c>
      <c r="S69" s="26">
        <f t="shared" ref="S69:T69" si="812">SUM(M69+P69)</f>
        <v>454</v>
      </c>
      <c r="T69" s="26">
        <f t="shared" si="812"/>
        <v>865</v>
      </c>
      <c r="U69" s="27">
        <f t="shared" si="652"/>
        <v>1319</v>
      </c>
      <c r="V69" s="28">
        <f>Agustus!AB69</f>
        <v>337</v>
      </c>
      <c r="W69" s="28">
        <f>Agustus!AC69</f>
        <v>444</v>
      </c>
      <c r="X69" s="26">
        <f t="shared" si="653"/>
        <v>781</v>
      </c>
      <c r="Y69" s="48">
        <v>18</v>
      </c>
      <c r="Z69" s="46">
        <v>30</v>
      </c>
      <c r="AA69" s="26">
        <f t="shared" si="737"/>
        <v>48</v>
      </c>
      <c r="AB69" s="26">
        <f t="shared" ref="AB69:AC69" si="813">SUM(V69+Y69)</f>
        <v>355</v>
      </c>
      <c r="AC69" s="26">
        <f t="shared" si="813"/>
        <v>474</v>
      </c>
      <c r="AD69" s="27">
        <f t="shared" si="656"/>
        <v>829</v>
      </c>
      <c r="AE69" s="28">
        <f>Agustus!AK69</f>
        <v>275</v>
      </c>
      <c r="AF69" s="28">
        <f>Agustus!AL69</f>
        <v>440</v>
      </c>
      <c r="AG69" s="26">
        <f t="shared" si="657"/>
        <v>715</v>
      </c>
      <c r="AH69" s="25">
        <v>22</v>
      </c>
      <c r="AI69" s="25">
        <v>37</v>
      </c>
      <c r="AJ69" s="26">
        <f t="shared" si="658"/>
        <v>59</v>
      </c>
      <c r="AK69" s="26">
        <f t="shared" ref="AK69:AL69" si="814">SUM(AE69+AH69)</f>
        <v>297</v>
      </c>
      <c r="AL69" s="26">
        <f t="shared" si="814"/>
        <v>477</v>
      </c>
      <c r="AM69" s="27">
        <f t="shared" si="660"/>
        <v>774</v>
      </c>
      <c r="AN69" s="30">
        <f>Agustus!AT69</f>
        <v>230</v>
      </c>
      <c r="AO69" s="26">
        <f>Agustus!AU69</f>
        <v>303</v>
      </c>
      <c r="AP69" s="26">
        <f t="shared" si="661"/>
        <v>533</v>
      </c>
      <c r="AQ69" s="25">
        <v>160</v>
      </c>
      <c r="AR69" s="25">
        <v>117</v>
      </c>
      <c r="AS69" s="26">
        <f t="shared" si="662"/>
        <v>277</v>
      </c>
      <c r="AT69" s="26">
        <f t="shared" ref="AT69:AU69" si="815">SUM(AN69+AQ69)</f>
        <v>390</v>
      </c>
      <c r="AU69" s="26">
        <f t="shared" si="815"/>
        <v>420</v>
      </c>
      <c r="AV69" s="27">
        <f t="shared" si="664"/>
        <v>810</v>
      </c>
      <c r="AW69" s="28">
        <f>Agustus!BC69</f>
        <v>246</v>
      </c>
      <c r="AX69" s="28">
        <f>Agustus!BD69</f>
        <v>339</v>
      </c>
      <c r="AY69" s="26">
        <f t="shared" si="665"/>
        <v>585</v>
      </c>
      <c r="AZ69" s="25">
        <v>128</v>
      </c>
      <c r="BA69" s="25">
        <v>116</v>
      </c>
      <c r="BB69" s="26">
        <f t="shared" si="666"/>
        <v>244</v>
      </c>
      <c r="BC69" s="26">
        <f t="shared" ref="BC69:BD69" si="816">SUM(AW69+AZ69)</f>
        <v>374</v>
      </c>
      <c r="BD69" s="26">
        <f t="shared" si="816"/>
        <v>455</v>
      </c>
      <c r="BE69" s="27">
        <f t="shared" si="668"/>
        <v>829</v>
      </c>
      <c r="BF69" s="30">
        <f>Agustus!BL69</f>
        <v>911</v>
      </c>
      <c r="BG69" s="26">
        <f>Agustus!BM69</f>
        <v>1036</v>
      </c>
      <c r="BH69" s="26">
        <f t="shared" si="669"/>
        <v>1947</v>
      </c>
      <c r="BI69" s="26"/>
      <c r="BJ69" s="26"/>
      <c r="BK69" s="26">
        <f t="shared" si="670"/>
        <v>0</v>
      </c>
      <c r="BL69" s="26">
        <f t="shared" ref="BL69:BM69" si="817">SUM(BF69+BI69)</f>
        <v>911</v>
      </c>
      <c r="BM69" s="26">
        <f t="shared" si="817"/>
        <v>1036</v>
      </c>
      <c r="BN69" s="27">
        <f t="shared" si="672"/>
        <v>1947</v>
      </c>
      <c r="BO69" s="28">
        <f>Agustus!BU69</f>
        <v>0</v>
      </c>
      <c r="BP69" s="28">
        <f>Agustus!BV69</f>
        <v>0</v>
      </c>
      <c r="BQ69" s="26">
        <f t="shared" si="673"/>
        <v>0</v>
      </c>
      <c r="BR69" s="26"/>
      <c r="BS69" s="26"/>
      <c r="BT69" s="26">
        <f t="shared" si="674"/>
        <v>0</v>
      </c>
      <c r="BU69" s="26">
        <f t="shared" ref="BU69:BV69" si="818">SUM(BO69+BR69)</f>
        <v>0</v>
      </c>
      <c r="BV69" s="26">
        <f t="shared" si="818"/>
        <v>0</v>
      </c>
      <c r="BW69" s="27">
        <f t="shared" si="676"/>
        <v>0</v>
      </c>
      <c r="BX69" s="30">
        <f>Agustus!CD69</f>
        <v>555</v>
      </c>
      <c r="BY69" s="26">
        <f>Agustus!CE69</f>
        <v>776</v>
      </c>
      <c r="BZ69" s="26">
        <f t="shared" si="677"/>
        <v>1331</v>
      </c>
      <c r="CA69" s="25">
        <v>12</v>
      </c>
      <c r="CB69" s="25">
        <v>18</v>
      </c>
      <c r="CC69" s="26">
        <f t="shared" si="678"/>
        <v>30</v>
      </c>
      <c r="CD69" s="26">
        <f t="shared" ref="CD69:CE69" si="819">SUM(BX69+CA69)</f>
        <v>567</v>
      </c>
      <c r="CE69" s="26">
        <f t="shared" si="819"/>
        <v>794</v>
      </c>
      <c r="CF69" s="27">
        <f t="shared" si="680"/>
        <v>1361</v>
      </c>
      <c r="CG69" s="28">
        <f>Agustus!CM69</f>
        <v>34</v>
      </c>
      <c r="CH69" s="28">
        <f>Agustus!CN69</f>
        <v>84</v>
      </c>
      <c r="CI69" s="26">
        <f t="shared" si="681"/>
        <v>118</v>
      </c>
      <c r="CJ69" s="25">
        <v>62</v>
      </c>
      <c r="CK69" s="25">
        <v>86</v>
      </c>
      <c r="CL69" s="26">
        <f t="shared" si="682"/>
        <v>148</v>
      </c>
      <c r="CM69" s="26">
        <f t="shared" ref="CM69:CN69" si="820">SUM(CG69+CJ69)</f>
        <v>96</v>
      </c>
      <c r="CN69" s="26">
        <f t="shared" si="820"/>
        <v>170</v>
      </c>
      <c r="CO69" s="27">
        <f t="shared" si="684"/>
        <v>266</v>
      </c>
      <c r="CP69" s="31">
        <f ca="1">IFERROR(__xludf.DUMMYFUNCTION("""COMPUTED_VALUE"""),595)</f>
        <v>595</v>
      </c>
      <c r="CQ69" s="32">
        <f ca="1">IFERROR(__xludf.DUMMYFUNCTION("""COMPUTED_VALUE"""),871)</f>
        <v>871</v>
      </c>
      <c r="CR69" s="32">
        <f ca="1">IFERROR(__xludf.DUMMYFUNCTION("""COMPUTED_VALUE"""),1466)</f>
        <v>1466</v>
      </c>
      <c r="CS69" s="33">
        <f ca="1">IFERROR(__xludf.DUMMYFUNCTION("""COMPUTED_VALUE"""),63)</f>
        <v>63</v>
      </c>
      <c r="CT69" s="33">
        <f ca="1">IFERROR(__xludf.DUMMYFUNCTION("""COMPUTED_VALUE"""),63)</f>
        <v>63</v>
      </c>
      <c r="CU69" s="33">
        <f ca="1">IFERROR(__xludf.DUMMYFUNCTION("""COMPUTED_VALUE"""),126)</f>
        <v>126</v>
      </c>
      <c r="CV69" s="32">
        <f ca="1">IFERROR(__xludf.DUMMYFUNCTION("""COMPUTED_VALUE"""),658)</f>
        <v>658</v>
      </c>
      <c r="CW69" s="32">
        <f ca="1">IFERROR(__xludf.DUMMYFUNCTION("""COMPUTED_VALUE"""),934)</f>
        <v>934</v>
      </c>
      <c r="CX69" s="34">
        <f ca="1">IFERROR(__xludf.DUMMYFUNCTION("""COMPUTED_VALUE"""),1592)</f>
        <v>1592</v>
      </c>
      <c r="CY69" s="28">
        <f>Agustus!DE69</f>
        <v>324</v>
      </c>
      <c r="CZ69" s="28">
        <f>Agustus!DF69</f>
        <v>562</v>
      </c>
      <c r="DA69" s="26">
        <f t="shared" si="685"/>
        <v>886</v>
      </c>
      <c r="DB69" s="25">
        <v>102</v>
      </c>
      <c r="DC69" s="25">
        <v>122</v>
      </c>
      <c r="DD69" s="26">
        <f t="shared" si="686"/>
        <v>224</v>
      </c>
      <c r="DE69" s="26">
        <f t="shared" ref="DE69:DF69" si="821">SUM(CY69+DB69)</f>
        <v>426</v>
      </c>
      <c r="DF69" s="26">
        <f t="shared" si="821"/>
        <v>684</v>
      </c>
      <c r="DG69" s="27">
        <f t="shared" si="688"/>
        <v>1110</v>
      </c>
      <c r="DH69" s="30">
        <f>Agustus!DN69</f>
        <v>315</v>
      </c>
      <c r="DI69" s="26">
        <f>Agustus!DO69</f>
        <v>172</v>
      </c>
      <c r="DJ69" s="26">
        <f t="shared" si="689"/>
        <v>487</v>
      </c>
      <c r="DK69" s="25">
        <v>111</v>
      </c>
      <c r="DL69" s="25">
        <v>334</v>
      </c>
      <c r="DM69" s="26">
        <f t="shared" si="690"/>
        <v>445</v>
      </c>
      <c r="DN69" s="26">
        <f t="shared" ref="DN69:DO69" si="822">SUM(DH69+DK69)</f>
        <v>426</v>
      </c>
      <c r="DO69" s="26">
        <f t="shared" si="822"/>
        <v>506</v>
      </c>
      <c r="DP69" s="27">
        <f t="shared" si="692"/>
        <v>932</v>
      </c>
      <c r="DQ69" s="28">
        <f>Agustus!DW69</f>
        <v>633</v>
      </c>
      <c r="DR69" s="26">
        <f>Agustus!DX69</f>
        <v>883</v>
      </c>
      <c r="DS69" s="26">
        <f t="shared" si="693"/>
        <v>1516</v>
      </c>
      <c r="DT69" s="25">
        <v>78</v>
      </c>
      <c r="DU69" s="25">
        <v>109</v>
      </c>
      <c r="DV69" s="26">
        <f t="shared" si="694"/>
        <v>187</v>
      </c>
      <c r="DW69" s="26">
        <f t="shared" ref="DW69:DX69" si="823">SUM(DQ69+DT69)</f>
        <v>711</v>
      </c>
      <c r="DX69" s="26">
        <f t="shared" si="823"/>
        <v>992</v>
      </c>
      <c r="DY69" s="27">
        <f t="shared" si="696"/>
        <v>1703</v>
      </c>
      <c r="DZ69" s="30">
        <f>Agustus!EF69</f>
        <v>0</v>
      </c>
      <c r="EA69" s="26">
        <f>Agustus!EG69</f>
        <v>0</v>
      </c>
      <c r="EB69" s="26">
        <f t="shared" si="697"/>
        <v>0</v>
      </c>
      <c r="EC69" s="26"/>
      <c r="ED69" s="26"/>
      <c r="EE69" s="26">
        <f t="shared" si="698"/>
        <v>0</v>
      </c>
      <c r="EF69" s="26">
        <f t="shared" ref="EF69:EG69" si="824">SUM(DZ69+EC69)</f>
        <v>0</v>
      </c>
      <c r="EG69" s="26">
        <f t="shared" si="824"/>
        <v>0</v>
      </c>
      <c r="EH69" s="27">
        <f t="shared" si="700"/>
        <v>0</v>
      </c>
      <c r="EI69" s="30">
        <f>Agustus!EO69</f>
        <v>652</v>
      </c>
      <c r="EJ69" s="26">
        <f>Agustus!EP69</f>
        <v>840</v>
      </c>
      <c r="EK69" s="26">
        <f t="shared" si="701"/>
        <v>1492</v>
      </c>
      <c r="EL69" s="25">
        <v>61</v>
      </c>
      <c r="EM69" s="25">
        <v>47</v>
      </c>
      <c r="EN69" s="26">
        <f t="shared" si="702"/>
        <v>108</v>
      </c>
      <c r="EO69" s="26">
        <f t="shared" ref="EO69:EP69" si="825">SUM(EI69+EL69)</f>
        <v>713</v>
      </c>
      <c r="EP69" s="26">
        <f t="shared" si="825"/>
        <v>887</v>
      </c>
      <c r="EQ69" s="27">
        <f t="shared" si="704"/>
        <v>1600</v>
      </c>
      <c r="ER69" s="49"/>
      <c r="ES69" s="62"/>
      <c r="ET69" s="62"/>
      <c r="EU69" s="62"/>
      <c r="EV69" s="62"/>
      <c r="EW69" s="62"/>
      <c r="EX69" s="62"/>
      <c r="EY69" s="62"/>
      <c r="EZ69" s="63"/>
    </row>
    <row r="70" spans="1:156" ht="14">
      <c r="A70" s="284"/>
      <c r="B70" s="278"/>
      <c r="C70" s="278"/>
      <c r="D70" s="135">
        <f>Agustus!J70</f>
        <v>0</v>
      </c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136"/>
    </row>
    <row r="71" spans="1:156" ht="14">
      <c r="A71" s="276" t="s">
        <v>86</v>
      </c>
      <c r="B71" s="256"/>
      <c r="C71" s="52" t="s">
        <v>87</v>
      </c>
      <c r="D71" s="24">
        <f>Agustus!J71</f>
        <v>0</v>
      </c>
      <c r="E71" s="25">
        <f>Agustus!K71</f>
        <v>0</v>
      </c>
      <c r="F71" s="41"/>
      <c r="G71" s="41"/>
      <c r="H71" s="41"/>
      <c r="I71" s="41"/>
      <c r="J71" s="41"/>
      <c r="K71" s="41"/>
      <c r="L71" s="41"/>
      <c r="M71" s="28">
        <f>Agustus!S71</f>
        <v>0</v>
      </c>
      <c r="N71" s="28">
        <f>Agustus!T71</f>
        <v>0</v>
      </c>
      <c r="O71" s="41"/>
      <c r="P71" s="41"/>
      <c r="Q71" s="41"/>
      <c r="R71" s="41"/>
      <c r="S71" s="41"/>
      <c r="T71" s="41"/>
      <c r="U71" s="41"/>
      <c r="V71" s="28">
        <f>Agustus!AB71</f>
        <v>0</v>
      </c>
      <c r="W71" s="28">
        <f>Agustus!AC71</f>
        <v>0</v>
      </c>
      <c r="X71" s="41"/>
      <c r="Y71" s="41"/>
      <c r="Z71" s="41"/>
      <c r="AA71" s="41"/>
      <c r="AB71" s="41"/>
      <c r="AC71" s="41"/>
      <c r="AD71" s="41"/>
      <c r="AE71" s="28">
        <f>Agustus!AK71</f>
        <v>0</v>
      </c>
      <c r="AF71" s="28">
        <f>Agustus!AL71</f>
        <v>0</v>
      </c>
      <c r="AG71" s="41"/>
      <c r="AH71" s="41"/>
      <c r="AI71" s="41"/>
      <c r="AJ71" s="41"/>
      <c r="AK71" s="41"/>
      <c r="AL71" s="41"/>
      <c r="AM71" s="41"/>
      <c r="AN71" s="30">
        <f>Agustus!AT71</f>
        <v>0</v>
      </c>
      <c r="AO71" s="26">
        <f>Agustus!AU71</f>
        <v>0</v>
      </c>
      <c r="AP71" s="41"/>
      <c r="AQ71" s="41"/>
      <c r="AR71" s="41"/>
      <c r="AS71" s="41"/>
      <c r="AT71" s="41"/>
      <c r="AU71" s="41"/>
      <c r="AV71" s="41"/>
      <c r="AW71" s="28">
        <f>Agustus!BC71</f>
        <v>0</v>
      </c>
      <c r="AX71" s="28">
        <f>Agustus!BD71</f>
        <v>0</v>
      </c>
      <c r="AY71" s="41"/>
      <c r="AZ71" s="41"/>
      <c r="BA71" s="41"/>
      <c r="BB71" s="41"/>
      <c r="BC71" s="41"/>
      <c r="BD71" s="41"/>
      <c r="BE71" s="41"/>
      <c r="BF71" s="30">
        <f>Agustus!BL71</f>
        <v>0</v>
      </c>
      <c r="BG71" s="26">
        <f>Agustus!BM71</f>
        <v>0</v>
      </c>
      <c r="BH71" s="41"/>
      <c r="BI71" s="41"/>
      <c r="BJ71" s="41"/>
      <c r="BK71" s="41"/>
      <c r="BL71" s="41"/>
      <c r="BM71" s="41"/>
      <c r="BN71" s="41"/>
      <c r="BO71" s="28">
        <f>Agustus!BU71</f>
        <v>0</v>
      </c>
      <c r="BP71" s="28">
        <f>Agustus!BV71</f>
        <v>0</v>
      </c>
      <c r="BQ71" s="41"/>
      <c r="BR71" s="41"/>
      <c r="BS71" s="41"/>
      <c r="BT71" s="41"/>
      <c r="BU71" s="41"/>
      <c r="BV71" s="41"/>
      <c r="BW71" s="41"/>
      <c r="BX71" s="30">
        <f>Agustus!CD71</f>
        <v>0</v>
      </c>
      <c r="BY71" s="26">
        <f>Agustus!CE71</f>
        <v>0</v>
      </c>
      <c r="BZ71" s="41"/>
      <c r="CA71" s="41"/>
      <c r="CB71" s="41"/>
      <c r="CC71" s="41"/>
      <c r="CD71" s="41"/>
      <c r="CE71" s="41"/>
      <c r="CF71" s="41"/>
      <c r="CG71" s="28">
        <f>Agustus!CM71</f>
        <v>0</v>
      </c>
      <c r="CH71" s="28">
        <f>Agustus!CN71</f>
        <v>0</v>
      </c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28">
        <f>Agustus!DE71</f>
        <v>0</v>
      </c>
      <c r="CZ71" s="28">
        <f>Agustus!DF71</f>
        <v>0</v>
      </c>
      <c r="DA71" s="41"/>
      <c r="DB71" s="41"/>
      <c r="DC71" s="41"/>
      <c r="DD71" s="41"/>
      <c r="DE71" s="41"/>
      <c r="DF71" s="41"/>
      <c r="DG71" s="41"/>
      <c r="DH71" s="30">
        <f>Agustus!DN71</f>
        <v>0</v>
      </c>
      <c r="DI71" s="26">
        <f>Agustus!DO71</f>
        <v>0</v>
      </c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30">
        <f>Agustus!EF71</f>
        <v>0</v>
      </c>
      <c r="EA71" s="26">
        <f>Agustus!EG71</f>
        <v>0</v>
      </c>
      <c r="EB71" s="41"/>
      <c r="EC71" s="41"/>
      <c r="ED71" s="41"/>
      <c r="EE71" s="41"/>
      <c r="EF71" s="41"/>
      <c r="EG71" s="41"/>
      <c r="EH71" s="41"/>
      <c r="EI71" s="30">
        <f>Agustus!EO71</f>
        <v>0</v>
      </c>
      <c r="EJ71" s="26">
        <f>Agustus!EP71</f>
        <v>0</v>
      </c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28"/>
    </row>
    <row r="72" spans="1:156" ht="14">
      <c r="A72" s="45" t="s">
        <v>86</v>
      </c>
      <c r="B72" s="46">
        <v>1</v>
      </c>
      <c r="C72" s="57" t="s">
        <v>88</v>
      </c>
      <c r="D72" s="24">
        <f>Agustus!J72</f>
        <v>0</v>
      </c>
      <c r="E72" s="25">
        <f>Agustus!K72</f>
        <v>0</v>
      </c>
      <c r="F72" s="26">
        <f>SUM(D72:E72)</f>
        <v>0</v>
      </c>
      <c r="G72" s="26"/>
      <c r="H72" s="26"/>
      <c r="I72" s="26">
        <f>SUM(G72:H72)</f>
        <v>0</v>
      </c>
      <c r="J72" s="26">
        <f t="shared" ref="J72:K72" si="826">SUM(D72+G72)</f>
        <v>0</v>
      </c>
      <c r="K72" s="26">
        <f t="shared" si="826"/>
        <v>0</v>
      </c>
      <c r="L72" s="27">
        <f>SUM(J72:K72)</f>
        <v>0</v>
      </c>
      <c r="M72" s="28">
        <f>Agustus!S72</f>
        <v>45</v>
      </c>
      <c r="N72" s="28">
        <f>Agustus!T72</f>
        <v>166</v>
      </c>
      <c r="O72" s="26">
        <f>SUM(M72:N72)</f>
        <v>211</v>
      </c>
      <c r="P72" s="25">
        <v>18</v>
      </c>
      <c r="Q72" s="25">
        <v>30</v>
      </c>
      <c r="R72" s="26">
        <f>SUM(P72:Q72)</f>
        <v>48</v>
      </c>
      <c r="S72" s="26">
        <f t="shared" ref="S72:T72" si="827">SUM(M72+P72)</f>
        <v>63</v>
      </c>
      <c r="T72" s="26">
        <f t="shared" si="827"/>
        <v>196</v>
      </c>
      <c r="U72" s="27">
        <f>SUM(S72:T72)</f>
        <v>259</v>
      </c>
      <c r="V72" s="28">
        <f>Agustus!AB72</f>
        <v>45</v>
      </c>
      <c r="W72" s="28">
        <f>Agustus!AC72</f>
        <v>30</v>
      </c>
      <c r="X72" s="26">
        <f>SUM(V72:W72)</f>
        <v>75</v>
      </c>
      <c r="Y72" s="48">
        <v>13</v>
      </c>
      <c r="Z72" s="46">
        <v>20</v>
      </c>
      <c r="AA72" s="26">
        <f>SUM(Y72:Z72)</f>
        <v>33</v>
      </c>
      <c r="AB72" s="26">
        <f t="shared" ref="AB72:AC72" si="828">SUM(V72+Y72)</f>
        <v>58</v>
      </c>
      <c r="AC72" s="26">
        <f t="shared" si="828"/>
        <v>50</v>
      </c>
      <c r="AD72" s="27">
        <f>SUM(AB72:AC72)</f>
        <v>108</v>
      </c>
      <c r="AE72" s="28">
        <f>Agustus!AK72</f>
        <v>183</v>
      </c>
      <c r="AF72" s="28">
        <f>Agustus!AL72</f>
        <v>197</v>
      </c>
      <c r="AG72" s="26">
        <f>SUM(AE72:AF72)</f>
        <v>380</v>
      </c>
      <c r="AH72" s="25">
        <v>25</v>
      </c>
      <c r="AI72" s="25">
        <v>25</v>
      </c>
      <c r="AJ72" s="26">
        <f>SUM(AH72:AI72)</f>
        <v>50</v>
      </c>
      <c r="AK72" s="26">
        <f t="shared" ref="AK72:AL72" si="829">SUM(AE72+AH72)</f>
        <v>208</v>
      </c>
      <c r="AL72" s="26">
        <f t="shared" si="829"/>
        <v>222</v>
      </c>
      <c r="AM72" s="27">
        <f>SUM(AK72:AL72)</f>
        <v>430</v>
      </c>
      <c r="AN72" s="30">
        <f>Agustus!AT72</f>
        <v>242</v>
      </c>
      <c r="AO72" s="26">
        <f>Agustus!AU72</f>
        <v>291</v>
      </c>
      <c r="AP72" s="26">
        <f>SUM(AN72:AO72)</f>
        <v>533</v>
      </c>
      <c r="AQ72" s="26"/>
      <c r="AR72" s="26"/>
      <c r="AS72" s="26">
        <f>SUM(AQ72:AR72)</f>
        <v>0</v>
      </c>
      <c r="AT72" s="26">
        <f t="shared" ref="AT72:AU72" si="830">SUM(AN72+AQ72)</f>
        <v>242</v>
      </c>
      <c r="AU72" s="26">
        <f t="shared" si="830"/>
        <v>291</v>
      </c>
      <c r="AV72" s="27">
        <f>SUM(AT72:AU72)</f>
        <v>533</v>
      </c>
      <c r="AW72" s="28">
        <f>Agustus!BC72</f>
        <v>131</v>
      </c>
      <c r="AX72" s="28">
        <f>Agustus!BD72</f>
        <v>193</v>
      </c>
      <c r="AY72" s="26">
        <f>SUM(AW72:AX72)</f>
        <v>324</v>
      </c>
      <c r="AZ72" s="25">
        <v>17</v>
      </c>
      <c r="BA72" s="25">
        <v>27</v>
      </c>
      <c r="BB72" s="26">
        <f>SUM(AZ72:BA72)</f>
        <v>44</v>
      </c>
      <c r="BC72" s="26">
        <f t="shared" ref="BC72:BD72" si="831">SUM(AW72+AZ72)</f>
        <v>148</v>
      </c>
      <c r="BD72" s="26">
        <f t="shared" si="831"/>
        <v>220</v>
      </c>
      <c r="BE72" s="27">
        <f>SUM(BC72:BD72)</f>
        <v>368</v>
      </c>
      <c r="BF72" s="30">
        <f>Agustus!BL72</f>
        <v>179</v>
      </c>
      <c r="BG72" s="26">
        <f>Agustus!BM72</f>
        <v>144</v>
      </c>
      <c r="BH72" s="26">
        <f>SUM(BF72:BG72)</f>
        <v>323</v>
      </c>
      <c r="BI72" s="26">
        <f t="shared" ref="BI72:BJ72" si="832">BI74</f>
        <v>69</v>
      </c>
      <c r="BJ72" s="26">
        <f t="shared" si="832"/>
        <v>76</v>
      </c>
      <c r="BK72" s="26">
        <f>SUM(BI72:BJ72)</f>
        <v>145</v>
      </c>
      <c r="BL72" s="26">
        <f t="shared" ref="BL72:BM72" si="833">SUM(BF72+BI72)</f>
        <v>248</v>
      </c>
      <c r="BM72" s="26">
        <f t="shared" si="833"/>
        <v>220</v>
      </c>
      <c r="BN72" s="27">
        <f>SUM(BL72:BM72)</f>
        <v>468</v>
      </c>
      <c r="BO72" s="28">
        <f>Agustus!BU72</f>
        <v>92</v>
      </c>
      <c r="BP72" s="28">
        <f>Agustus!BV72</f>
        <v>129</v>
      </c>
      <c r="BQ72" s="26">
        <f>SUM(BO72:BP72)</f>
        <v>221</v>
      </c>
      <c r="BR72" s="26"/>
      <c r="BS72" s="26"/>
      <c r="BT72" s="26">
        <f>SUM(BR72:BS72)</f>
        <v>0</v>
      </c>
      <c r="BU72" s="26">
        <f t="shared" ref="BU72:BV72" si="834">SUM(BO72+BR72)</f>
        <v>92</v>
      </c>
      <c r="BV72" s="26">
        <f t="shared" si="834"/>
        <v>129</v>
      </c>
      <c r="BW72" s="27">
        <f>SUM(BU72:BV72)</f>
        <v>221</v>
      </c>
      <c r="BX72" s="30">
        <f>Agustus!CD72</f>
        <v>0</v>
      </c>
      <c r="BY72" s="26">
        <f>Agustus!CE72</f>
        <v>0</v>
      </c>
      <c r="BZ72" s="26">
        <f>SUM(BX72:BY72)</f>
        <v>0</v>
      </c>
      <c r="CA72" s="26"/>
      <c r="CB72" s="26"/>
      <c r="CC72" s="26">
        <f>SUM(CA72:CB72)</f>
        <v>0</v>
      </c>
      <c r="CD72" s="26">
        <f t="shared" ref="CD72:CE72" si="835">SUM(BX72+CA72)</f>
        <v>0</v>
      </c>
      <c r="CE72" s="26">
        <f t="shared" si="835"/>
        <v>0</v>
      </c>
      <c r="CF72" s="27">
        <f>SUM(CD72:CE72)</f>
        <v>0</v>
      </c>
      <c r="CG72" s="28">
        <f>Agustus!CM72</f>
        <v>56</v>
      </c>
      <c r="CH72" s="28">
        <f>Agustus!CN72</f>
        <v>125</v>
      </c>
      <c r="CI72" s="26">
        <f>SUM(CG72:CH72)</f>
        <v>181</v>
      </c>
      <c r="CJ72" s="25">
        <v>10</v>
      </c>
      <c r="CK72" s="25">
        <v>4</v>
      </c>
      <c r="CL72" s="26">
        <f>SUM(CJ72:CK72)</f>
        <v>14</v>
      </c>
      <c r="CM72" s="26">
        <f t="shared" ref="CM72:CN72" si="836">SUM(CG72+CJ72)</f>
        <v>66</v>
      </c>
      <c r="CN72" s="26">
        <f t="shared" si="836"/>
        <v>129</v>
      </c>
      <c r="CO72" s="27"/>
      <c r="CP72" s="31">
        <f ca="1">IFERROR(__xludf.DUMMYFUNCTION("""COMPUTED_VALUE"""),254)</f>
        <v>254</v>
      </c>
      <c r="CQ72" s="32">
        <f ca="1">IFERROR(__xludf.DUMMYFUNCTION("""COMPUTED_VALUE"""),327)</f>
        <v>327</v>
      </c>
      <c r="CR72" s="32">
        <f ca="1">IFERROR(__xludf.DUMMYFUNCTION("""COMPUTED_VALUE"""),581)</f>
        <v>581</v>
      </c>
      <c r="CS72" s="33">
        <f ca="1">IFERROR(__xludf.DUMMYFUNCTION("""COMPUTED_VALUE"""),94)</f>
        <v>94</v>
      </c>
      <c r="CT72" s="33">
        <f ca="1">IFERROR(__xludf.DUMMYFUNCTION("""COMPUTED_VALUE"""),121)</f>
        <v>121</v>
      </c>
      <c r="CU72" s="33">
        <f ca="1">IFERROR(__xludf.DUMMYFUNCTION("""COMPUTED_VALUE"""),215)</f>
        <v>215</v>
      </c>
      <c r="CV72" s="32">
        <f ca="1">IFERROR(__xludf.DUMMYFUNCTION("""COMPUTED_VALUE"""),348)</f>
        <v>348</v>
      </c>
      <c r="CW72" s="32">
        <f ca="1">IFERROR(__xludf.DUMMYFUNCTION("""COMPUTED_VALUE"""),448)</f>
        <v>448</v>
      </c>
      <c r="CX72" s="34">
        <f ca="1">IFERROR(__xludf.DUMMYFUNCTION("""COMPUTED_VALUE"""),796)</f>
        <v>796</v>
      </c>
      <c r="CY72" s="28">
        <f>Agustus!DE72</f>
        <v>115</v>
      </c>
      <c r="CZ72" s="28">
        <f>Agustus!DF72</f>
        <v>151</v>
      </c>
      <c r="DA72" s="26">
        <f>SUM(CY72:CZ72)</f>
        <v>266</v>
      </c>
      <c r="DB72" s="25">
        <v>137</v>
      </c>
      <c r="DC72" s="25">
        <v>126</v>
      </c>
      <c r="DD72" s="26">
        <f>SUM(DB72:DC72)</f>
        <v>263</v>
      </c>
      <c r="DE72" s="26">
        <f t="shared" ref="DE72:DF72" si="837">SUM(CY72+DB72)</f>
        <v>252</v>
      </c>
      <c r="DF72" s="26">
        <f t="shared" si="837"/>
        <v>277</v>
      </c>
      <c r="DG72" s="27">
        <f>SUM(DE72:DF72)</f>
        <v>529</v>
      </c>
      <c r="DH72" s="30">
        <f>Agustus!DN72</f>
        <v>272</v>
      </c>
      <c r="DI72" s="26">
        <f>Agustus!DO72</f>
        <v>304</v>
      </c>
      <c r="DJ72" s="26">
        <f>SUM(DH72:DI72)</f>
        <v>576</v>
      </c>
      <c r="DK72" s="25">
        <v>14</v>
      </c>
      <c r="DL72" s="25">
        <v>11</v>
      </c>
      <c r="DM72" s="26">
        <f>SUM(DK72:DL72)</f>
        <v>25</v>
      </c>
      <c r="DN72" s="26">
        <f t="shared" ref="DN72:DO72" si="838">SUM(DH72+DK72)</f>
        <v>286</v>
      </c>
      <c r="DO72" s="26">
        <f t="shared" si="838"/>
        <v>315</v>
      </c>
      <c r="DP72" s="27">
        <f>SUM(DN72:DO72)</f>
        <v>601</v>
      </c>
      <c r="DQ72" s="28">
        <f>Agustus!DW72</f>
        <v>136</v>
      </c>
      <c r="DR72" s="26">
        <f>Agustus!DX72</f>
        <v>207</v>
      </c>
      <c r="DS72" s="26">
        <f>SUM(DQ72:DR72)</f>
        <v>343</v>
      </c>
      <c r="DT72" s="25">
        <v>3</v>
      </c>
      <c r="DU72" s="25">
        <v>11</v>
      </c>
      <c r="DV72" s="26">
        <f>SUM(DT72:DU72)</f>
        <v>14</v>
      </c>
      <c r="DW72" s="26">
        <f t="shared" ref="DW72:DX72" si="839">SUM(DQ72+DT72)</f>
        <v>139</v>
      </c>
      <c r="DX72" s="26">
        <f t="shared" si="839"/>
        <v>218</v>
      </c>
      <c r="DY72" s="27">
        <f>SUM(DW72:DX72)</f>
        <v>357</v>
      </c>
      <c r="DZ72" s="30">
        <f>Agustus!EF72</f>
        <v>27</v>
      </c>
      <c r="EA72" s="26">
        <f>Agustus!EG72</f>
        <v>37</v>
      </c>
      <c r="EB72" s="26">
        <f>SUM(DZ72:EA72)</f>
        <v>64</v>
      </c>
      <c r="EC72" s="25">
        <v>14</v>
      </c>
      <c r="ED72" s="25">
        <v>23</v>
      </c>
      <c r="EE72" s="26">
        <f>SUM(EC72:ED72)</f>
        <v>37</v>
      </c>
      <c r="EF72" s="26">
        <f t="shared" ref="EF72:EG72" si="840">SUM(DZ72+EC72)</f>
        <v>41</v>
      </c>
      <c r="EG72" s="26">
        <f t="shared" si="840"/>
        <v>60</v>
      </c>
      <c r="EH72" s="27">
        <f>SUM(EF72:EG72)</f>
        <v>101</v>
      </c>
      <c r="EI72" s="30">
        <f>Agustus!EO72</f>
        <v>128</v>
      </c>
      <c r="EJ72" s="26">
        <f>Agustus!EP72</f>
        <v>170</v>
      </c>
      <c r="EK72" s="26">
        <f>SUM(EI72:EJ72)</f>
        <v>298</v>
      </c>
      <c r="EL72" s="25">
        <v>13</v>
      </c>
      <c r="EM72" s="25">
        <v>6</v>
      </c>
      <c r="EN72" s="26">
        <f>SUM(EL72:EM72)</f>
        <v>19</v>
      </c>
      <c r="EO72" s="26">
        <f t="shared" ref="EO72:EP72" si="841">SUM(EI72+EL72)</f>
        <v>141</v>
      </c>
      <c r="EP72" s="26">
        <f t="shared" si="841"/>
        <v>176</v>
      </c>
      <c r="EQ72" s="27">
        <f>SUM(EO72:EP72)</f>
        <v>317</v>
      </c>
      <c r="ER72" s="28"/>
      <c r="ES72" s="26"/>
      <c r="ET72" s="26"/>
      <c r="EU72" s="26"/>
      <c r="EV72" s="26"/>
      <c r="EW72" s="26"/>
      <c r="EX72" s="26"/>
      <c r="EY72" s="26"/>
      <c r="EZ72" s="29"/>
    </row>
    <row r="73" spans="1:156" ht="14">
      <c r="A73" s="280"/>
      <c r="B73" s="278"/>
      <c r="C73" s="278"/>
      <c r="D73" s="24">
        <f>Agustus!J73</f>
        <v>0</v>
      </c>
      <c r="E73" s="25">
        <f>Agustus!K73</f>
        <v>0</v>
      </c>
      <c r="F73" s="41"/>
      <c r="G73" s="41"/>
      <c r="H73" s="41"/>
      <c r="I73" s="41"/>
      <c r="J73" s="41"/>
      <c r="K73" s="41"/>
      <c r="L73" s="41"/>
      <c r="M73" s="28">
        <f>Agustus!S73</f>
        <v>0</v>
      </c>
      <c r="N73" s="28">
        <f>Agustus!T73</f>
        <v>0</v>
      </c>
      <c r="O73" s="41"/>
      <c r="P73" s="41"/>
      <c r="Q73" s="41"/>
      <c r="R73" s="41"/>
      <c r="S73" s="41"/>
      <c r="T73" s="41"/>
      <c r="U73" s="41"/>
      <c r="V73" s="28">
        <f>Agustus!AB73</f>
        <v>0</v>
      </c>
      <c r="W73" s="28">
        <f>Agustus!AC73</f>
        <v>0</v>
      </c>
      <c r="X73" s="41"/>
      <c r="Y73" s="41"/>
      <c r="Z73" s="41"/>
      <c r="AA73" s="41"/>
      <c r="AB73" s="41"/>
      <c r="AC73" s="41"/>
      <c r="AD73" s="41"/>
      <c r="AE73" s="28">
        <f>Agustus!AK73</f>
        <v>0</v>
      </c>
      <c r="AF73" s="28">
        <f>Agustus!AL73</f>
        <v>0</v>
      </c>
      <c r="AG73" s="41"/>
      <c r="AH73" s="41"/>
      <c r="AI73" s="41"/>
      <c r="AJ73" s="41"/>
      <c r="AK73" s="41"/>
      <c r="AL73" s="41"/>
      <c r="AM73" s="41"/>
      <c r="AN73" s="30">
        <f>Agustus!AT73</f>
        <v>0</v>
      </c>
      <c r="AO73" s="26">
        <f>Agustus!AU73</f>
        <v>0</v>
      </c>
      <c r="AP73" s="41"/>
      <c r="AQ73" s="41"/>
      <c r="AR73" s="41"/>
      <c r="AS73" s="41"/>
      <c r="AT73" s="41"/>
      <c r="AU73" s="41"/>
      <c r="AV73" s="41"/>
      <c r="AW73" s="28">
        <f>Agustus!BC73</f>
        <v>0</v>
      </c>
      <c r="AX73" s="28">
        <f>Agustus!BD73</f>
        <v>0</v>
      </c>
      <c r="AY73" s="41"/>
      <c r="AZ73" s="41"/>
      <c r="BA73" s="41"/>
      <c r="BB73" s="41"/>
      <c r="BC73" s="41"/>
      <c r="BD73" s="41"/>
      <c r="BE73" s="41"/>
      <c r="BF73" s="30">
        <f>Agustus!BL73</f>
        <v>0</v>
      </c>
      <c r="BG73" s="26">
        <f>Agustus!BM73</f>
        <v>0</v>
      </c>
      <c r="BH73" s="41"/>
      <c r="BI73" s="41"/>
      <c r="BJ73" s="41"/>
      <c r="BK73" s="41"/>
      <c r="BL73" s="41"/>
      <c r="BM73" s="41"/>
      <c r="BN73" s="41"/>
      <c r="BO73" s="28">
        <f>Agustus!BU73</f>
        <v>0</v>
      </c>
      <c r="BP73" s="28">
        <f>Agustus!BV73</f>
        <v>0</v>
      </c>
      <c r="BQ73" s="41"/>
      <c r="BR73" s="41"/>
      <c r="BS73" s="41"/>
      <c r="BT73" s="41"/>
      <c r="BU73" s="41"/>
      <c r="BV73" s="41"/>
      <c r="BW73" s="41"/>
      <c r="BX73" s="30">
        <f>Agustus!CD73</f>
        <v>0</v>
      </c>
      <c r="BY73" s="26">
        <f>Agustus!CE73</f>
        <v>0</v>
      </c>
      <c r="BZ73" s="41"/>
      <c r="CA73" s="41"/>
      <c r="CB73" s="41"/>
      <c r="CC73" s="41"/>
      <c r="CD73" s="41"/>
      <c r="CE73" s="41"/>
      <c r="CF73" s="41"/>
      <c r="CG73" s="28">
        <f>Agustus!CM73</f>
        <v>0</v>
      </c>
      <c r="CH73" s="28">
        <f>Agustus!CN73</f>
        <v>0</v>
      </c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28">
        <f>Agustus!DE73</f>
        <v>0</v>
      </c>
      <c r="CZ73" s="28">
        <f>Agustus!DF73</f>
        <v>0</v>
      </c>
      <c r="DA73" s="41"/>
      <c r="DB73" s="41"/>
      <c r="DC73" s="41"/>
      <c r="DD73" s="41"/>
      <c r="DE73" s="41"/>
      <c r="DF73" s="41"/>
      <c r="DG73" s="41"/>
      <c r="DH73" s="30">
        <f>Agustus!DN73</f>
        <v>0</v>
      </c>
      <c r="DI73" s="26">
        <f>Agustus!DO73</f>
        <v>0</v>
      </c>
      <c r="DJ73" s="41"/>
      <c r="DK73" s="41"/>
      <c r="DL73" s="41"/>
      <c r="DM73" s="41"/>
      <c r="DN73" s="41"/>
      <c r="DO73" s="41"/>
      <c r="DP73" s="41"/>
      <c r="DQ73" s="28">
        <f>Agustus!DW73</f>
        <v>0</v>
      </c>
      <c r="DR73" s="26">
        <f>Agustus!DX73</f>
        <v>0</v>
      </c>
      <c r="DS73" s="41"/>
      <c r="DT73" s="41"/>
      <c r="DU73" s="41"/>
      <c r="DV73" s="41"/>
      <c r="DW73" s="41"/>
      <c r="DX73" s="41"/>
      <c r="DY73" s="41"/>
      <c r="DZ73" s="30">
        <f>Agustus!EF73</f>
        <v>0</v>
      </c>
      <c r="EA73" s="26">
        <f>Agustus!EG73</f>
        <v>0</v>
      </c>
      <c r="EB73" s="41"/>
      <c r="EC73" s="41"/>
      <c r="ED73" s="41"/>
      <c r="EE73" s="41"/>
      <c r="EF73" s="41"/>
      <c r="EG73" s="41"/>
      <c r="EH73" s="41"/>
      <c r="EI73" s="30">
        <f>Agustus!EO73</f>
        <v>0</v>
      </c>
      <c r="EJ73" s="26">
        <f>Agustus!EP73</f>
        <v>0</v>
      </c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28"/>
    </row>
    <row r="74" spans="1:156" ht="14">
      <c r="A74" s="58"/>
      <c r="B74" s="59">
        <v>1</v>
      </c>
      <c r="C74" s="57" t="s">
        <v>89</v>
      </c>
      <c r="D74" s="24">
        <f>Agustus!J74</f>
        <v>69</v>
      </c>
      <c r="E74" s="25">
        <f>Agustus!K74</f>
        <v>98</v>
      </c>
      <c r="F74" s="26">
        <f t="shared" ref="F74:F78" si="842">SUM(D74:E74)</f>
        <v>167</v>
      </c>
      <c r="G74" s="25">
        <v>26</v>
      </c>
      <c r="H74" s="25">
        <v>27</v>
      </c>
      <c r="I74" s="26">
        <f t="shared" ref="I74:I78" si="843">SUM(G74:H74)</f>
        <v>53</v>
      </c>
      <c r="J74" s="26">
        <f t="shared" ref="J74:K74" si="844">SUM(D74+G74)</f>
        <v>95</v>
      </c>
      <c r="K74" s="26">
        <f t="shared" si="844"/>
        <v>125</v>
      </c>
      <c r="L74" s="27">
        <f t="shared" ref="L74:L78" si="845">SUM(J74:K74)</f>
        <v>220</v>
      </c>
      <c r="M74" s="28">
        <f>Agustus!S74</f>
        <v>38</v>
      </c>
      <c r="N74" s="28">
        <f>Agustus!T74</f>
        <v>67</v>
      </c>
      <c r="O74" s="26">
        <f t="shared" ref="O74:O78" si="846">SUM(M74:N74)</f>
        <v>105</v>
      </c>
      <c r="P74" s="25">
        <v>18</v>
      </c>
      <c r="Q74" s="25">
        <v>18</v>
      </c>
      <c r="R74" s="26">
        <f t="shared" ref="R74:R78" si="847">SUM(P74:Q74)</f>
        <v>36</v>
      </c>
      <c r="S74" s="26">
        <f t="shared" ref="S74:T74" si="848">SUM(M74+P74)</f>
        <v>56</v>
      </c>
      <c r="T74" s="26">
        <f t="shared" si="848"/>
        <v>85</v>
      </c>
      <c r="U74" s="27">
        <f t="shared" ref="U74:U78" si="849">SUM(S74:T74)</f>
        <v>141</v>
      </c>
      <c r="V74" s="28">
        <f>Agustus!AB74</f>
        <v>42</v>
      </c>
      <c r="W74" s="28">
        <f>Agustus!AC74</f>
        <v>34</v>
      </c>
      <c r="X74" s="26">
        <f t="shared" ref="X74:X78" si="850">SUM(V74:W74)</f>
        <v>76</v>
      </c>
      <c r="Y74" s="48">
        <v>15</v>
      </c>
      <c r="Z74" s="46">
        <v>18</v>
      </c>
      <c r="AA74" s="26">
        <f t="shared" ref="AA74:AA78" si="851">SUM(Y74:Z74)</f>
        <v>33</v>
      </c>
      <c r="AB74" s="26">
        <f t="shared" ref="AB74:AC74" si="852">SUM(V74+Y74)</f>
        <v>57</v>
      </c>
      <c r="AC74" s="26">
        <f t="shared" si="852"/>
        <v>52</v>
      </c>
      <c r="AD74" s="27">
        <f t="shared" ref="AD74:AD78" si="853">SUM(AB74:AC74)</f>
        <v>109</v>
      </c>
      <c r="AE74" s="28">
        <f>Agustus!AK74</f>
        <v>154</v>
      </c>
      <c r="AF74" s="28">
        <f>Agustus!AL74</f>
        <v>158</v>
      </c>
      <c r="AG74" s="26">
        <f t="shared" ref="AG74:AG78" si="854">SUM(AE74:AF74)</f>
        <v>312</v>
      </c>
      <c r="AH74" s="25">
        <v>25</v>
      </c>
      <c r="AI74" s="25">
        <v>25</v>
      </c>
      <c r="AJ74" s="26">
        <f t="shared" ref="AJ74:AJ78" si="855">SUM(AH74:AI74)</f>
        <v>50</v>
      </c>
      <c r="AK74" s="26">
        <f t="shared" ref="AK74:AL74" si="856">SUM(AE74+AH74)</f>
        <v>179</v>
      </c>
      <c r="AL74" s="26">
        <f t="shared" si="856"/>
        <v>183</v>
      </c>
      <c r="AM74" s="27">
        <f t="shared" ref="AM74:AM78" si="857">SUM(AK74:AL74)</f>
        <v>362</v>
      </c>
      <c r="AN74" s="30">
        <f>Agustus!AT74</f>
        <v>163</v>
      </c>
      <c r="AO74" s="26">
        <f>Agustus!AU74</f>
        <v>156</v>
      </c>
      <c r="AP74" s="26">
        <f t="shared" ref="AP74:AP78" si="858">SUM(AN74:AO74)</f>
        <v>319</v>
      </c>
      <c r="AQ74" s="25">
        <v>18</v>
      </c>
      <c r="AR74" s="25">
        <v>19</v>
      </c>
      <c r="AS74" s="26">
        <f t="shared" ref="AS74:AS78" si="859">SUM(AQ74:AR74)</f>
        <v>37</v>
      </c>
      <c r="AT74" s="26">
        <f t="shared" ref="AT74:AU74" si="860">SUM(AN74+AQ74)</f>
        <v>181</v>
      </c>
      <c r="AU74" s="26">
        <f t="shared" si="860"/>
        <v>175</v>
      </c>
      <c r="AV74" s="27">
        <f t="shared" ref="AV74:AV78" si="861">SUM(AT74:AU74)</f>
        <v>356</v>
      </c>
      <c r="AW74" s="28">
        <f>Agustus!BC74</f>
        <v>74</v>
      </c>
      <c r="AX74" s="28">
        <f>Agustus!BD74</f>
        <v>100</v>
      </c>
      <c r="AY74" s="26">
        <f t="shared" ref="AY74:AY78" si="862">SUM(AW74:AX74)</f>
        <v>174</v>
      </c>
      <c r="AZ74" s="25">
        <v>17</v>
      </c>
      <c r="BA74" s="25">
        <v>27</v>
      </c>
      <c r="BB74" s="26">
        <f t="shared" ref="BB74:BB78" si="863">SUM(AZ74:BA74)</f>
        <v>44</v>
      </c>
      <c r="BC74" s="26">
        <f t="shared" ref="BC74:BD74" si="864">SUM(AW74+AZ74)</f>
        <v>91</v>
      </c>
      <c r="BD74" s="26">
        <f t="shared" si="864"/>
        <v>127</v>
      </c>
      <c r="BE74" s="27">
        <f t="shared" ref="BE74:BE78" si="865">SUM(BC74:BD74)</f>
        <v>218</v>
      </c>
      <c r="BF74" s="30">
        <f>Agustus!BL74</f>
        <v>177</v>
      </c>
      <c r="BG74" s="26">
        <f>Agustus!BM74</f>
        <v>142</v>
      </c>
      <c r="BH74" s="26">
        <f t="shared" ref="BH74:BH78" si="866">SUM(BF74:BG74)</f>
        <v>319</v>
      </c>
      <c r="BI74" s="25">
        <v>69</v>
      </c>
      <c r="BJ74" s="25">
        <v>76</v>
      </c>
      <c r="BK74" s="26">
        <f t="shared" ref="BK74:BK78" si="867">SUM(BI74:BJ74)</f>
        <v>145</v>
      </c>
      <c r="BL74" s="26">
        <f t="shared" ref="BL74:BM74" si="868">SUM(BF74+BI74)</f>
        <v>246</v>
      </c>
      <c r="BM74" s="26">
        <f t="shared" si="868"/>
        <v>218</v>
      </c>
      <c r="BN74" s="27">
        <f t="shared" ref="BN74:BN78" si="869">SUM(BL74:BM74)</f>
        <v>464</v>
      </c>
      <c r="BO74" s="28">
        <f>Agustus!BU74</f>
        <v>92</v>
      </c>
      <c r="BP74" s="28">
        <f>Agustus!BV74</f>
        <v>129</v>
      </c>
      <c r="BQ74" s="26">
        <f t="shared" ref="BQ74:BQ78" si="870">SUM(BO74:BP74)</f>
        <v>221</v>
      </c>
      <c r="BR74" s="26"/>
      <c r="BS74" s="26"/>
      <c r="BT74" s="26">
        <f t="shared" ref="BT74:BT78" si="871">SUM(BR74:BS74)</f>
        <v>0</v>
      </c>
      <c r="BU74" s="26">
        <f t="shared" ref="BU74:BV74" si="872">SUM(BO74+BR74)</f>
        <v>92</v>
      </c>
      <c r="BV74" s="26">
        <f t="shared" si="872"/>
        <v>129</v>
      </c>
      <c r="BW74" s="27">
        <f t="shared" ref="BW74:BW78" si="873">SUM(BU74:BV74)</f>
        <v>221</v>
      </c>
      <c r="BX74" s="30">
        <f>Agustus!CD74</f>
        <v>0</v>
      </c>
      <c r="BY74" s="26">
        <f>Agustus!CE74</f>
        <v>0</v>
      </c>
      <c r="BZ74" s="26">
        <f t="shared" ref="BZ74:BZ78" si="874">SUM(BX74:BY74)</f>
        <v>0</v>
      </c>
      <c r="CA74" s="26"/>
      <c r="CB74" s="26"/>
      <c r="CC74" s="26">
        <f t="shared" ref="CC74:CC78" si="875">SUM(CA74:CB74)</f>
        <v>0</v>
      </c>
      <c r="CD74" s="26">
        <f t="shared" ref="CD74:CE74" si="876">SUM(BX74+CA74)</f>
        <v>0</v>
      </c>
      <c r="CE74" s="26">
        <f t="shared" si="876"/>
        <v>0</v>
      </c>
      <c r="CF74" s="27">
        <f t="shared" ref="CF74:CF78" si="877">SUM(CD74:CE74)</f>
        <v>0</v>
      </c>
      <c r="CG74" s="28">
        <f>Agustus!CM74</f>
        <v>34</v>
      </c>
      <c r="CH74" s="28">
        <f>Agustus!CN74</f>
        <v>74</v>
      </c>
      <c r="CI74" s="26">
        <f t="shared" ref="CI74:CI78" si="878">SUM(CG74:CH74)</f>
        <v>108</v>
      </c>
      <c r="CJ74" s="25">
        <v>10</v>
      </c>
      <c r="CK74" s="25">
        <v>4</v>
      </c>
      <c r="CL74" s="26">
        <f t="shared" ref="CL74:CL78" si="879">SUM(CJ74:CK74)</f>
        <v>14</v>
      </c>
      <c r="CM74" s="26">
        <f t="shared" ref="CM74:CN74" si="880">SUM(CG74+CJ74)</f>
        <v>44</v>
      </c>
      <c r="CN74" s="26">
        <f t="shared" si="880"/>
        <v>78</v>
      </c>
      <c r="CO74" s="27">
        <f t="shared" ref="CO74:CO78" si="881">SUM(CM74:CN74)</f>
        <v>122</v>
      </c>
      <c r="CP74" s="31">
        <f ca="1">IFERROR(__xludf.DUMMYFUNCTION("""COMPUTED_VALUE"""),143)</f>
        <v>143</v>
      </c>
      <c r="CQ74" s="32">
        <f ca="1">IFERROR(__xludf.DUMMYFUNCTION("""COMPUTED_VALUE"""),207)</f>
        <v>207</v>
      </c>
      <c r="CR74" s="32">
        <f ca="1">IFERROR(__xludf.DUMMYFUNCTION("""COMPUTED_VALUE"""),350)</f>
        <v>350</v>
      </c>
      <c r="CS74" s="33">
        <f ca="1">IFERROR(__xludf.DUMMYFUNCTION("""COMPUTED_VALUE"""),94)</f>
        <v>94</v>
      </c>
      <c r="CT74" s="33">
        <f ca="1">IFERROR(__xludf.DUMMYFUNCTION("""COMPUTED_VALUE"""),120)</f>
        <v>120</v>
      </c>
      <c r="CU74" s="33">
        <f ca="1">IFERROR(__xludf.DUMMYFUNCTION("""COMPUTED_VALUE"""),214)</f>
        <v>214</v>
      </c>
      <c r="CV74" s="32">
        <f ca="1">IFERROR(__xludf.DUMMYFUNCTION("""COMPUTED_VALUE"""),237)</f>
        <v>237</v>
      </c>
      <c r="CW74" s="32">
        <f ca="1">IFERROR(__xludf.DUMMYFUNCTION("""COMPUTED_VALUE"""),327)</f>
        <v>327</v>
      </c>
      <c r="CX74" s="34">
        <f ca="1">IFERROR(__xludf.DUMMYFUNCTION("""COMPUTED_VALUE"""),564)</f>
        <v>564</v>
      </c>
      <c r="CY74" s="28">
        <f>Agustus!DE74</f>
        <v>31</v>
      </c>
      <c r="CZ74" s="28">
        <f>Agustus!DF74</f>
        <v>23</v>
      </c>
      <c r="DA74" s="26">
        <f t="shared" ref="DA74:DA78" si="882">SUM(CY74:CZ74)</f>
        <v>54</v>
      </c>
      <c r="DB74" s="25">
        <v>13</v>
      </c>
      <c r="DC74" s="25">
        <v>17</v>
      </c>
      <c r="DD74" s="26">
        <f t="shared" ref="DD74:DD78" si="883">SUM(DB74:DC74)</f>
        <v>30</v>
      </c>
      <c r="DE74" s="26">
        <f t="shared" ref="DE74:DF74" si="884">SUM(CY74+DB74)</f>
        <v>44</v>
      </c>
      <c r="DF74" s="26">
        <f t="shared" si="884"/>
        <v>40</v>
      </c>
      <c r="DG74" s="27">
        <f t="shared" ref="DG74:DG78" si="885">SUM(DE74:DF74)</f>
        <v>84</v>
      </c>
      <c r="DH74" s="30">
        <f>Agustus!DN74</f>
        <v>74</v>
      </c>
      <c r="DI74" s="26">
        <f>Agustus!DO74</f>
        <v>60</v>
      </c>
      <c r="DJ74" s="26">
        <f t="shared" ref="DJ74:DJ78" si="886">SUM(DH74:DI74)</f>
        <v>134</v>
      </c>
      <c r="DK74" s="25">
        <v>14</v>
      </c>
      <c r="DL74" s="25">
        <v>11</v>
      </c>
      <c r="DM74" s="26">
        <f t="shared" ref="DM74:DM78" si="887">SUM(DK74:DL74)</f>
        <v>25</v>
      </c>
      <c r="DN74" s="26">
        <f t="shared" ref="DN74:DO74" si="888">SUM(DH74+DK74)</f>
        <v>88</v>
      </c>
      <c r="DO74" s="26">
        <f t="shared" si="888"/>
        <v>71</v>
      </c>
      <c r="DP74" s="27">
        <f t="shared" ref="DP74:DP78" si="889">SUM(DN74:DO74)</f>
        <v>159</v>
      </c>
      <c r="DQ74" s="28">
        <f>Agustus!DW74</f>
        <v>40</v>
      </c>
      <c r="DR74" s="26">
        <f>Agustus!DX74</f>
        <v>67</v>
      </c>
      <c r="DS74" s="26">
        <f t="shared" ref="DS74:DS78" si="890">SUM(DQ74:DR74)</f>
        <v>107</v>
      </c>
      <c r="DT74" s="25">
        <v>0</v>
      </c>
      <c r="DU74" s="25">
        <v>10</v>
      </c>
      <c r="DV74" s="26">
        <f t="shared" ref="DV74:DV78" si="891">SUM(DT74:DU74)</f>
        <v>10</v>
      </c>
      <c r="DW74" s="26">
        <f t="shared" ref="DW74:DX74" si="892">SUM(DQ74+DT74)</f>
        <v>40</v>
      </c>
      <c r="DX74" s="26">
        <f t="shared" si="892"/>
        <v>77</v>
      </c>
      <c r="DY74" s="27">
        <f t="shared" ref="DY74:DY78" si="893">SUM(DW74:DX74)</f>
        <v>117</v>
      </c>
      <c r="DZ74" s="30">
        <f>Agustus!EF74</f>
        <v>19</v>
      </c>
      <c r="EA74" s="26">
        <f>Agustus!EG74</f>
        <v>32</v>
      </c>
      <c r="EB74" s="26">
        <f t="shared" ref="EB74:EB78" si="894">SUM(DZ74:EA74)</f>
        <v>51</v>
      </c>
      <c r="EC74" s="25">
        <v>14</v>
      </c>
      <c r="ED74" s="25">
        <v>23</v>
      </c>
      <c r="EE74" s="26">
        <f t="shared" ref="EE74:EE78" si="895">SUM(EC74:ED74)</f>
        <v>37</v>
      </c>
      <c r="EF74" s="26">
        <f t="shared" ref="EF74:EG74" si="896">SUM(DZ74+EC74)</f>
        <v>33</v>
      </c>
      <c r="EG74" s="26">
        <f t="shared" si="896"/>
        <v>55</v>
      </c>
      <c r="EH74" s="27">
        <f t="shared" ref="EH74:EH78" si="897">SUM(EF74:EG74)</f>
        <v>88</v>
      </c>
      <c r="EI74" s="30">
        <f>Agustus!EO74</f>
        <v>60</v>
      </c>
      <c r="EJ74" s="26">
        <f>Agustus!EP74</f>
        <v>90</v>
      </c>
      <c r="EK74" s="26">
        <f t="shared" ref="EK74:EK78" si="898">SUM(EI74:EJ74)</f>
        <v>150</v>
      </c>
      <c r="EL74" s="25">
        <v>10</v>
      </c>
      <c r="EM74" s="25">
        <v>2</v>
      </c>
      <c r="EN74" s="26">
        <f t="shared" ref="EN74:EN78" si="899">SUM(EL74:EM74)</f>
        <v>12</v>
      </c>
      <c r="EO74" s="26">
        <f t="shared" ref="EO74:EP74" si="900">SUM(EI74+EL74)</f>
        <v>70</v>
      </c>
      <c r="EP74" s="26">
        <f t="shared" si="900"/>
        <v>92</v>
      </c>
      <c r="EQ74" s="27">
        <f t="shared" ref="EQ74:EQ78" si="901">SUM(EO74:EP74)</f>
        <v>162</v>
      </c>
      <c r="ER74" s="28"/>
      <c r="ES74" s="26"/>
      <c r="ET74" s="26"/>
      <c r="EU74" s="26"/>
      <c r="EV74" s="26"/>
      <c r="EW74" s="26"/>
      <c r="EX74" s="26"/>
      <c r="EY74" s="26"/>
      <c r="EZ74" s="29"/>
    </row>
    <row r="75" spans="1:156" ht="14">
      <c r="A75" s="58"/>
      <c r="B75" s="59">
        <v>2</v>
      </c>
      <c r="C75" s="57" t="s">
        <v>90</v>
      </c>
      <c r="D75" s="24">
        <f>Agustus!J75</f>
        <v>0</v>
      </c>
      <c r="E75" s="25">
        <f>Agustus!K75</f>
        <v>0</v>
      </c>
      <c r="F75" s="26">
        <f t="shared" si="842"/>
        <v>0</v>
      </c>
      <c r="G75" s="25">
        <v>0</v>
      </c>
      <c r="H75" s="25">
        <v>0</v>
      </c>
      <c r="I75" s="26">
        <f t="shared" si="843"/>
        <v>0</v>
      </c>
      <c r="J75" s="26">
        <f t="shared" ref="J75:K75" si="902">SUM(D75+G75)</f>
        <v>0</v>
      </c>
      <c r="K75" s="26">
        <f t="shared" si="902"/>
        <v>0</v>
      </c>
      <c r="L75" s="27">
        <f t="shared" si="845"/>
        <v>0</v>
      </c>
      <c r="M75" s="28">
        <f>Agustus!S75</f>
        <v>0</v>
      </c>
      <c r="N75" s="28">
        <f>Agustus!T75</f>
        <v>0</v>
      </c>
      <c r="O75" s="26">
        <f t="shared" si="846"/>
        <v>0</v>
      </c>
      <c r="P75" s="25">
        <v>0</v>
      </c>
      <c r="Q75" s="25">
        <v>0</v>
      </c>
      <c r="R75" s="26">
        <f t="shared" si="847"/>
        <v>0</v>
      </c>
      <c r="S75" s="26">
        <f t="shared" ref="S75:T75" si="903">SUM(M75+P75)</f>
        <v>0</v>
      </c>
      <c r="T75" s="26">
        <f t="shared" si="903"/>
        <v>0</v>
      </c>
      <c r="U75" s="27">
        <f t="shared" si="849"/>
        <v>0</v>
      </c>
      <c r="V75" s="28">
        <f>Agustus!AB75</f>
        <v>0</v>
      </c>
      <c r="W75" s="28">
        <f>Agustus!AC75</f>
        <v>0</v>
      </c>
      <c r="X75" s="26">
        <f t="shared" si="850"/>
        <v>0</v>
      </c>
      <c r="Y75" s="26"/>
      <c r="Z75" s="26"/>
      <c r="AA75" s="26">
        <f t="shared" si="851"/>
        <v>0</v>
      </c>
      <c r="AB75" s="26">
        <f t="shared" ref="AB75:AC75" si="904">SUM(V75+Y75)</f>
        <v>0</v>
      </c>
      <c r="AC75" s="26">
        <f t="shared" si="904"/>
        <v>0</v>
      </c>
      <c r="AD75" s="27">
        <f t="shared" si="853"/>
        <v>0</v>
      </c>
      <c r="AE75" s="28">
        <f>Agustus!AK75</f>
        <v>0</v>
      </c>
      <c r="AF75" s="28">
        <f>Agustus!AL75</f>
        <v>0</v>
      </c>
      <c r="AG75" s="26">
        <f t="shared" si="854"/>
        <v>0</v>
      </c>
      <c r="AH75" s="25">
        <v>0</v>
      </c>
      <c r="AI75" s="25">
        <v>0</v>
      </c>
      <c r="AJ75" s="26">
        <f t="shared" si="855"/>
        <v>0</v>
      </c>
      <c r="AK75" s="26">
        <f t="shared" ref="AK75:AL75" si="905">SUM(AE75+AH75)</f>
        <v>0</v>
      </c>
      <c r="AL75" s="26">
        <f t="shared" si="905"/>
        <v>0</v>
      </c>
      <c r="AM75" s="27">
        <f t="shared" si="857"/>
        <v>0</v>
      </c>
      <c r="AN75" s="30">
        <f>Agustus!AT75</f>
        <v>0</v>
      </c>
      <c r="AO75" s="26">
        <f>Agustus!AU75</f>
        <v>0</v>
      </c>
      <c r="AP75" s="26">
        <f t="shared" si="858"/>
        <v>0</v>
      </c>
      <c r="AQ75" s="25">
        <v>0</v>
      </c>
      <c r="AR75" s="25">
        <v>0</v>
      </c>
      <c r="AS75" s="26">
        <f t="shared" si="859"/>
        <v>0</v>
      </c>
      <c r="AT75" s="26">
        <f t="shared" ref="AT75:AU75" si="906">SUM(AN75+AQ75)</f>
        <v>0</v>
      </c>
      <c r="AU75" s="26">
        <f t="shared" si="906"/>
        <v>0</v>
      </c>
      <c r="AV75" s="27">
        <f t="shared" si="861"/>
        <v>0</v>
      </c>
      <c r="AW75" s="28">
        <f>Agustus!BC75</f>
        <v>0</v>
      </c>
      <c r="AX75" s="28">
        <f>Agustus!BD75</f>
        <v>0</v>
      </c>
      <c r="AY75" s="26">
        <f t="shared" si="862"/>
        <v>0</v>
      </c>
      <c r="AZ75" s="25">
        <v>0</v>
      </c>
      <c r="BA75" s="25">
        <v>0</v>
      </c>
      <c r="BB75" s="26">
        <f t="shared" si="863"/>
        <v>0</v>
      </c>
      <c r="BC75" s="26">
        <f t="shared" ref="BC75:BD75" si="907">SUM(AW75+AZ75)</f>
        <v>0</v>
      </c>
      <c r="BD75" s="26">
        <f t="shared" si="907"/>
        <v>0</v>
      </c>
      <c r="BE75" s="27">
        <f t="shared" si="865"/>
        <v>0</v>
      </c>
      <c r="BF75" s="30">
        <f>Agustus!BL75</f>
        <v>0</v>
      </c>
      <c r="BG75" s="26">
        <f>Agustus!BM75</f>
        <v>0</v>
      </c>
      <c r="BH75" s="26">
        <f t="shared" si="866"/>
        <v>0</v>
      </c>
      <c r="BI75" s="25">
        <v>0</v>
      </c>
      <c r="BJ75" s="25">
        <v>0</v>
      </c>
      <c r="BK75" s="26">
        <f t="shared" si="867"/>
        <v>0</v>
      </c>
      <c r="BL75" s="26">
        <f t="shared" ref="BL75:BM75" si="908">SUM(BF75+BI75)</f>
        <v>0</v>
      </c>
      <c r="BM75" s="26">
        <f t="shared" si="908"/>
        <v>0</v>
      </c>
      <c r="BN75" s="27">
        <f t="shared" si="869"/>
        <v>0</v>
      </c>
      <c r="BO75" s="28">
        <f>Agustus!BU75</f>
        <v>0</v>
      </c>
      <c r="BP75" s="28">
        <f>Agustus!BV75</f>
        <v>0</v>
      </c>
      <c r="BQ75" s="26">
        <f t="shared" si="870"/>
        <v>0</v>
      </c>
      <c r="BR75" s="26"/>
      <c r="BS75" s="26"/>
      <c r="BT75" s="26">
        <f t="shared" si="871"/>
        <v>0</v>
      </c>
      <c r="BU75" s="26">
        <f t="shared" ref="BU75:BV75" si="909">SUM(BO75+BR75)</f>
        <v>0</v>
      </c>
      <c r="BV75" s="26">
        <f t="shared" si="909"/>
        <v>0</v>
      </c>
      <c r="BW75" s="27">
        <f t="shared" si="873"/>
        <v>0</v>
      </c>
      <c r="BX75" s="30">
        <f>Agustus!CD75</f>
        <v>0</v>
      </c>
      <c r="BY75" s="26">
        <f>Agustus!CE75</f>
        <v>0</v>
      </c>
      <c r="BZ75" s="26">
        <f t="shared" si="874"/>
        <v>0</v>
      </c>
      <c r="CA75" s="26"/>
      <c r="CB75" s="26"/>
      <c r="CC75" s="26">
        <f t="shared" si="875"/>
        <v>0</v>
      </c>
      <c r="CD75" s="26">
        <f t="shared" ref="CD75:CE75" si="910">SUM(BX75+CA75)</f>
        <v>0</v>
      </c>
      <c r="CE75" s="26">
        <f t="shared" si="910"/>
        <v>0</v>
      </c>
      <c r="CF75" s="27">
        <f t="shared" si="877"/>
        <v>0</v>
      </c>
      <c r="CG75" s="28">
        <f>Agustus!CM75</f>
        <v>0</v>
      </c>
      <c r="CH75" s="28">
        <f>Agustus!CN75</f>
        <v>0</v>
      </c>
      <c r="CI75" s="26">
        <f t="shared" si="878"/>
        <v>0</v>
      </c>
      <c r="CJ75" s="25">
        <v>0</v>
      </c>
      <c r="CK75" s="25">
        <v>0</v>
      </c>
      <c r="CL75" s="26">
        <f t="shared" si="879"/>
        <v>0</v>
      </c>
      <c r="CM75" s="26">
        <f t="shared" ref="CM75:CN75" si="911">SUM(CG75+CJ75)</f>
        <v>0</v>
      </c>
      <c r="CN75" s="26">
        <f t="shared" si="911"/>
        <v>0</v>
      </c>
      <c r="CO75" s="27">
        <f t="shared" si="881"/>
        <v>0</v>
      </c>
      <c r="CP75" s="31">
        <f ca="1">IFERROR(__xludf.DUMMYFUNCTION("""COMPUTED_VALUE"""),2)</f>
        <v>2</v>
      </c>
      <c r="CQ75" s="32">
        <f ca="1">IFERROR(__xludf.DUMMYFUNCTION("""COMPUTED_VALUE"""),15)</f>
        <v>15</v>
      </c>
      <c r="CR75" s="32">
        <f ca="1">IFERROR(__xludf.DUMMYFUNCTION("""COMPUTED_VALUE"""),17)</f>
        <v>17</v>
      </c>
      <c r="CS75" s="33">
        <f ca="1">IFERROR(__xludf.DUMMYFUNCTION("""COMPUTED_VALUE"""),0)</f>
        <v>0</v>
      </c>
      <c r="CT75" s="33">
        <f ca="1">IFERROR(__xludf.DUMMYFUNCTION("""COMPUTED_VALUE"""),0)</f>
        <v>0</v>
      </c>
      <c r="CU75" s="33">
        <f ca="1">IFERROR(__xludf.DUMMYFUNCTION("""COMPUTED_VALUE"""),0)</f>
        <v>0</v>
      </c>
      <c r="CV75" s="32">
        <f ca="1">IFERROR(__xludf.DUMMYFUNCTION("""COMPUTED_VALUE"""),2)</f>
        <v>2</v>
      </c>
      <c r="CW75" s="32">
        <f ca="1">IFERROR(__xludf.DUMMYFUNCTION("""COMPUTED_VALUE"""),15)</f>
        <v>15</v>
      </c>
      <c r="CX75" s="34">
        <f ca="1">IFERROR(__xludf.DUMMYFUNCTION("""COMPUTED_VALUE"""),17)</f>
        <v>17</v>
      </c>
      <c r="CY75" s="28">
        <f>Agustus!DE75</f>
        <v>0</v>
      </c>
      <c r="CZ75" s="28">
        <f>Agustus!DF75</f>
        <v>0</v>
      </c>
      <c r="DA75" s="26">
        <f t="shared" si="882"/>
        <v>0</v>
      </c>
      <c r="DB75" s="25">
        <v>0</v>
      </c>
      <c r="DC75" s="25">
        <v>0</v>
      </c>
      <c r="DD75" s="26">
        <f t="shared" si="883"/>
        <v>0</v>
      </c>
      <c r="DE75" s="26">
        <f t="shared" ref="DE75:DF75" si="912">SUM(CY75+DB75)</f>
        <v>0</v>
      </c>
      <c r="DF75" s="26">
        <f t="shared" si="912"/>
        <v>0</v>
      </c>
      <c r="DG75" s="27">
        <f t="shared" si="885"/>
        <v>0</v>
      </c>
      <c r="DH75" s="30">
        <f>Agustus!DN75</f>
        <v>93</v>
      </c>
      <c r="DI75" s="26">
        <f>Agustus!DO75</f>
        <v>7</v>
      </c>
      <c r="DJ75" s="26">
        <f t="shared" si="886"/>
        <v>100</v>
      </c>
      <c r="DK75" s="26"/>
      <c r="DL75" s="26"/>
      <c r="DM75" s="26">
        <f t="shared" si="887"/>
        <v>0</v>
      </c>
      <c r="DN75" s="26">
        <f t="shared" ref="DN75:DO75" si="913">SUM(DH75+DK75)</f>
        <v>93</v>
      </c>
      <c r="DO75" s="26">
        <f t="shared" si="913"/>
        <v>7</v>
      </c>
      <c r="DP75" s="27">
        <f t="shared" si="889"/>
        <v>100</v>
      </c>
      <c r="DQ75" s="28">
        <f>Agustus!DW75</f>
        <v>0</v>
      </c>
      <c r="DR75" s="26">
        <f>Agustus!DX75</f>
        <v>0</v>
      </c>
      <c r="DS75" s="26">
        <f t="shared" si="890"/>
        <v>0</v>
      </c>
      <c r="DT75" s="25">
        <v>0</v>
      </c>
      <c r="DU75" s="25">
        <v>0</v>
      </c>
      <c r="DV75" s="26">
        <f t="shared" si="891"/>
        <v>0</v>
      </c>
      <c r="DW75" s="26">
        <f t="shared" ref="DW75:DX75" si="914">SUM(DQ75+DT75)</f>
        <v>0</v>
      </c>
      <c r="DX75" s="26">
        <f t="shared" si="914"/>
        <v>0</v>
      </c>
      <c r="DY75" s="27">
        <f t="shared" si="893"/>
        <v>0</v>
      </c>
      <c r="DZ75" s="30">
        <f>Agustus!EF75</f>
        <v>0</v>
      </c>
      <c r="EA75" s="26">
        <f>Agustus!EG75</f>
        <v>0</v>
      </c>
      <c r="EB75" s="26">
        <f t="shared" si="894"/>
        <v>0</v>
      </c>
      <c r="EC75" s="26"/>
      <c r="ED75" s="26"/>
      <c r="EE75" s="26">
        <f t="shared" si="895"/>
        <v>0</v>
      </c>
      <c r="EF75" s="26">
        <f t="shared" ref="EF75:EG75" si="915">SUM(DZ75+EC75)</f>
        <v>0</v>
      </c>
      <c r="EG75" s="26">
        <f t="shared" si="915"/>
        <v>0</v>
      </c>
      <c r="EH75" s="27">
        <f t="shared" si="897"/>
        <v>0</v>
      </c>
      <c r="EI75" s="30">
        <f>Agustus!EO75</f>
        <v>0</v>
      </c>
      <c r="EJ75" s="26">
        <f>Agustus!EP75</f>
        <v>0</v>
      </c>
      <c r="EK75" s="26">
        <f t="shared" si="898"/>
        <v>0</v>
      </c>
      <c r="EL75" s="26"/>
      <c r="EM75" s="26"/>
      <c r="EN75" s="26">
        <f t="shared" si="899"/>
        <v>0</v>
      </c>
      <c r="EO75" s="26">
        <f t="shared" ref="EO75:EP75" si="916">SUM(EI75+EL75)</f>
        <v>0</v>
      </c>
      <c r="EP75" s="26">
        <f t="shared" si="916"/>
        <v>0</v>
      </c>
      <c r="EQ75" s="27">
        <f t="shared" si="901"/>
        <v>0</v>
      </c>
      <c r="ER75" s="28"/>
      <c r="ES75" s="26"/>
      <c r="ET75" s="26"/>
      <c r="EU75" s="26"/>
      <c r="EV75" s="26"/>
      <c r="EW75" s="26"/>
      <c r="EX75" s="26"/>
      <c r="EY75" s="26"/>
      <c r="EZ75" s="29"/>
    </row>
    <row r="76" spans="1:156" ht="14">
      <c r="A76" s="78"/>
      <c r="B76" s="79">
        <v>3</v>
      </c>
      <c r="C76" s="80" t="s">
        <v>91</v>
      </c>
      <c r="D76" s="24">
        <f>Agustus!J76</f>
        <v>29</v>
      </c>
      <c r="E76" s="25">
        <f>Agustus!K76</f>
        <v>33</v>
      </c>
      <c r="F76" s="26">
        <f t="shared" si="842"/>
        <v>62</v>
      </c>
      <c r="G76" s="25">
        <v>0</v>
      </c>
      <c r="H76" s="25">
        <v>0</v>
      </c>
      <c r="I76" s="26">
        <f t="shared" si="843"/>
        <v>0</v>
      </c>
      <c r="J76" s="26">
        <f t="shared" ref="J76:K76" si="917">SUM(D76+G76)</f>
        <v>29</v>
      </c>
      <c r="K76" s="26">
        <f t="shared" si="917"/>
        <v>33</v>
      </c>
      <c r="L76" s="27">
        <f t="shared" si="845"/>
        <v>62</v>
      </c>
      <c r="M76" s="28">
        <f>Agustus!S76</f>
        <v>5</v>
      </c>
      <c r="N76" s="28">
        <f>Agustus!T76</f>
        <v>24</v>
      </c>
      <c r="O76" s="26">
        <f t="shared" si="846"/>
        <v>29</v>
      </c>
      <c r="P76" s="25">
        <v>0</v>
      </c>
      <c r="Q76" s="25">
        <v>0</v>
      </c>
      <c r="R76" s="26">
        <f t="shared" si="847"/>
        <v>0</v>
      </c>
      <c r="S76" s="26">
        <f t="shared" ref="S76:T76" si="918">SUM(M76+P76)</f>
        <v>5</v>
      </c>
      <c r="T76" s="26">
        <f t="shared" si="918"/>
        <v>24</v>
      </c>
      <c r="U76" s="27">
        <f t="shared" si="849"/>
        <v>29</v>
      </c>
      <c r="V76" s="28">
        <f>Agustus!AB76</f>
        <v>3</v>
      </c>
      <c r="W76" s="28">
        <f>Agustus!AC76</f>
        <v>2</v>
      </c>
      <c r="X76" s="26">
        <f t="shared" si="850"/>
        <v>5</v>
      </c>
      <c r="Y76" s="26"/>
      <c r="Z76" s="26"/>
      <c r="AA76" s="26">
        <f t="shared" si="851"/>
        <v>0</v>
      </c>
      <c r="AB76" s="26">
        <f t="shared" ref="AB76:AC76" si="919">SUM(V76+Y76)</f>
        <v>3</v>
      </c>
      <c r="AC76" s="26">
        <f t="shared" si="919"/>
        <v>2</v>
      </c>
      <c r="AD76" s="27">
        <f t="shared" si="853"/>
        <v>5</v>
      </c>
      <c r="AE76" s="28">
        <f>Agustus!AK76</f>
        <v>29</v>
      </c>
      <c r="AF76" s="28">
        <f>Agustus!AL76</f>
        <v>39</v>
      </c>
      <c r="AG76" s="26">
        <f t="shared" si="854"/>
        <v>68</v>
      </c>
      <c r="AH76" s="25">
        <v>0</v>
      </c>
      <c r="AI76" s="25">
        <v>0</v>
      </c>
      <c r="AJ76" s="26">
        <f t="shared" si="855"/>
        <v>0</v>
      </c>
      <c r="AK76" s="26">
        <f t="shared" ref="AK76:AL76" si="920">SUM(AE76+AH76)</f>
        <v>29</v>
      </c>
      <c r="AL76" s="26">
        <f t="shared" si="920"/>
        <v>39</v>
      </c>
      <c r="AM76" s="27">
        <f t="shared" si="857"/>
        <v>68</v>
      </c>
      <c r="AN76" s="30">
        <f>Agustus!AT76</f>
        <v>79</v>
      </c>
      <c r="AO76" s="26">
        <f>Agustus!AU76</f>
        <v>135</v>
      </c>
      <c r="AP76" s="26">
        <f t="shared" si="858"/>
        <v>214</v>
      </c>
      <c r="AQ76" s="26"/>
      <c r="AR76" s="26"/>
      <c r="AS76" s="26">
        <f t="shared" si="859"/>
        <v>0</v>
      </c>
      <c r="AT76" s="26">
        <f t="shared" ref="AT76:AU76" si="921">SUM(AN76+AQ76)</f>
        <v>79</v>
      </c>
      <c r="AU76" s="26">
        <f t="shared" si="921"/>
        <v>135</v>
      </c>
      <c r="AV76" s="27">
        <f t="shared" si="861"/>
        <v>214</v>
      </c>
      <c r="AW76" s="28">
        <f>Agustus!BC76</f>
        <v>57</v>
      </c>
      <c r="AX76" s="28">
        <f>Agustus!BD76</f>
        <v>93</v>
      </c>
      <c r="AY76" s="26">
        <f t="shared" si="862"/>
        <v>150</v>
      </c>
      <c r="AZ76" s="25">
        <v>0</v>
      </c>
      <c r="BA76" s="25">
        <v>0</v>
      </c>
      <c r="BB76" s="26">
        <f t="shared" si="863"/>
        <v>0</v>
      </c>
      <c r="BC76" s="26">
        <f t="shared" ref="BC76:BD76" si="922">SUM(AW76+AZ76)</f>
        <v>57</v>
      </c>
      <c r="BD76" s="26">
        <f t="shared" si="922"/>
        <v>93</v>
      </c>
      <c r="BE76" s="27">
        <f t="shared" si="865"/>
        <v>150</v>
      </c>
      <c r="BF76" s="30">
        <f>Agustus!BL76</f>
        <v>2</v>
      </c>
      <c r="BG76" s="26">
        <f>Agustus!BM76</f>
        <v>2</v>
      </c>
      <c r="BH76" s="26">
        <f t="shared" si="866"/>
        <v>4</v>
      </c>
      <c r="BI76" s="25">
        <v>0</v>
      </c>
      <c r="BJ76" s="25">
        <v>0</v>
      </c>
      <c r="BK76" s="26">
        <f t="shared" si="867"/>
        <v>0</v>
      </c>
      <c r="BL76" s="26">
        <f t="shared" ref="BL76:BM76" si="923">SUM(BF76+BI76)</f>
        <v>2</v>
      </c>
      <c r="BM76" s="26">
        <f t="shared" si="923"/>
        <v>2</v>
      </c>
      <c r="BN76" s="27">
        <f t="shared" si="869"/>
        <v>4</v>
      </c>
      <c r="BO76" s="28">
        <f>Agustus!BU76</f>
        <v>0</v>
      </c>
      <c r="BP76" s="28">
        <f>Agustus!BV76</f>
        <v>0</v>
      </c>
      <c r="BQ76" s="26">
        <f t="shared" si="870"/>
        <v>0</v>
      </c>
      <c r="BR76" s="26"/>
      <c r="BS76" s="26"/>
      <c r="BT76" s="26">
        <f t="shared" si="871"/>
        <v>0</v>
      </c>
      <c r="BU76" s="26">
        <f t="shared" ref="BU76:BV76" si="924">SUM(BO76+BR76)</f>
        <v>0</v>
      </c>
      <c r="BV76" s="26">
        <f t="shared" si="924"/>
        <v>0</v>
      </c>
      <c r="BW76" s="27">
        <f t="shared" si="873"/>
        <v>0</v>
      </c>
      <c r="BX76" s="30">
        <f>Agustus!CD76</f>
        <v>10</v>
      </c>
      <c r="BY76" s="26">
        <f>Agustus!CE76</f>
        <v>27</v>
      </c>
      <c r="BZ76" s="26">
        <f t="shared" si="874"/>
        <v>37</v>
      </c>
      <c r="CA76" s="26"/>
      <c r="CB76" s="26"/>
      <c r="CC76" s="26">
        <f t="shared" si="875"/>
        <v>0</v>
      </c>
      <c r="CD76" s="26">
        <f t="shared" ref="CD76:CE76" si="925">SUM(BX76+CA76)</f>
        <v>10</v>
      </c>
      <c r="CE76" s="26">
        <f t="shared" si="925"/>
        <v>27</v>
      </c>
      <c r="CF76" s="27">
        <f t="shared" si="877"/>
        <v>37</v>
      </c>
      <c r="CG76" s="28">
        <f>Agustus!CM76</f>
        <v>8</v>
      </c>
      <c r="CH76" s="28">
        <f>Agustus!CN76</f>
        <v>12</v>
      </c>
      <c r="CI76" s="26">
        <f t="shared" si="878"/>
        <v>20</v>
      </c>
      <c r="CJ76" s="25">
        <v>0</v>
      </c>
      <c r="CK76" s="25">
        <v>0</v>
      </c>
      <c r="CL76" s="26">
        <f t="shared" si="879"/>
        <v>0</v>
      </c>
      <c r="CM76" s="26">
        <f t="shared" ref="CM76:CN76" si="926">SUM(CG76+CJ76)</f>
        <v>8</v>
      </c>
      <c r="CN76" s="26">
        <f t="shared" si="926"/>
        <v>12</v>
      </c>
      <c r="CO76" s="27">
        <f t="shared" si="881"/>
        <v>20</v>
      </c>
      <c r="CP76" s="31">
        <f ca="1">IFERROR(__xludf.DUMMYFUNCTION("""COMPUTED_VALUE"""),106)</f>
        <v>106</v>
      </c>
      <c r="CQ76" s="32">
        <f ca="1">IFERROR(__xludf.DUMMYFUNCTION("""COMPUTED_VALUE"""),112)</f>
        <v>112</v>
      </c>
      <c r="CR76" s="32">
        <f ca="1">IFERROR(__xludf.DUMMYFUNCTION("""COMPUTED_VALUE"""),218)</f>
        <v>218</v>
      </c>
      <c r="CS76" s="33">
        <f ca="1">IFERROR(__xludf.DUMMYFUNCTION("""COMPUTED_VALUE"""),0)</f>
        <v>0</v>
      </c>
      <c r="CT76" s="33">
        <f ca="1">IFERROR(__xludf.DUMMYFUNCTION("""COMPUTED_VALUE"""),1)</f>
        <v>1</v>
      </c>
      <c r="CU76" s="33">
        <f ca="1">IFERROR(__xludf.DUMMYFUNCTION("""COMPUTED_VALUE"""),1)</f>
        <v>1</v>
      </c>
      <c r="CV76" s="32">
        <f ca="1">IFERROR(__xludf.DUMMYFUNCTION("""COMPUTED_VALUE"""),106)</f>
        <v>106</v>
      </c>
      <c r="CW76" s="32">
        <f ca="1">IFERROR(__xludf.DUMMYFUNCTION("""COMPUTED_VALUE"""),113)</f>
        <v>113</v>
      </c>
      <c r="CX76" s="34">
        <f ca="1">IFERROR(__xludf.DUMMYFUNCTION("""COMPUTED_VALUE"""),219)</f>
        <v>219</v>
      </c>
      <c r="CY76" s="28">
        <f>Agustus!DE76</f>
        <v>220</v>
      </c>
      <c r="CZ76" s="28">
        <f>Agustus!DF76</f>
        <v>411</v>
      </c>
      <c r="DA76" s="26">
        <f t="shared" si="882"/>
        <v>631</v>
      </c>
      <c r="DB76" s="25">
        <v>0</v>
      </c>
      <c r="DC76" s="25">
        <v>0</v>
      </c>
      <c r="DD76" s="26">
        <f t="shared" si="883"/>
        <v>0</v>
      </c>
      <c r="DE76" s="26">
        <f t="shared" ref="DE76:DF76" si="927">SUM(CY76+DB76)</f>
        <v>220</v>
      </c>
      <c r="DF76" s="26">
        <f t="shared" si="927"/>
        <v>411</v>
      </c>
      <c r="DG76" s="27">
        <f t="shared" si="885"/>
        <v>631</v>
      </c>
      <c r="DH76" s="30">
        <f>Agustus!DN76</f>
        <v>122</v>
      </c>
      <c r="DI76" s="26">
        <f>Agustus!DO76</f>
        <v>249</v>
      </c>
      <c r="DJ76" s="26">
        <f t="shared" si="886"/>
        <v>371</v>
      </c>
      <c r="DK76" s="26"/>
      <c r="DL76" s="26"/>
      <c r="DM76" s="26">
        <f t="shared" si="887"/>
        <v>0</v>
      </c>
      <c r="DN76" s="26">
        <f t="shared" ref="DN76:DO76" si="928">SUM(DH76+DK76)</f>
        <v>122</v>
      </c>
      <c r="DO76" s="26">
        <f t="shared" si="928"/>
        <v>249</v>
      </c>
      <c r="DP76" s="27">
        <f t="shared" si="889"/>
        <v>371</v>
      </c>
      <c r="DQ76" s="28">
        <f>Agustus!DW76</f>
        <v>93</v>
      </c>
      <c r="DR76" s="26">
        <f>Agustus!DX76</f>
        <v>135</v>
      </c>
      <c r="DS76" s="26">
        <f t="shared" si="890"/>
        <v>228</v>
      </c>
      <c r="DT76" s="25">
        <v>5</v>
      </c>
      <c r="DU76" s="25">
        <v>2</v>
      </c>
      <c r="DV76" s="26">
        <f t="shared" si="891"/>
        <v>7</v>
      </c>
      <c r="DW76" s="26">
        <f t="shared" ref="DW76:DX76" si="929">SUM(DQ76+DT76)</f>
        <v>98</v>
      </c>
      <c r="DX76" s="26">
        <f t="shared" si="929"/>
        <v>137</v>
      </c>
      <c r="DY76" s="27">
        <f t="shared" si="893"/>
        <v>235</v>
      </c>
      <c r="DZ76" s="30">
        <f>Agustus!EF76</f>
        <v>164</v>
      </c>
      <c r="EA76" s="26">
        <f>Agustus!EG76</f>
        <v>246</v>
      </c>
      <c r="EB76" s="26">
        <f t="shared" si="894"/>
        <v>410</v>
      </c>
      <c r="EC76" s="25">
        <v>66</v>
      </c>
      <c r="ED76" s="25">
        <v>62</v>
      </c>
      <c r="EE76" s="26">
        <f t="shared" si="895"/>
        <v>128</v>
      </c>
      <c r="EF76" s="26">
        <f t="shared" ref="EF76:EG76" si="930">SUM(DZ76+EC76)</f>
        <v>230</v>
      </c>
      <c r="EG76" s="26">
        <f t="shared" si="930"/>
        <v>308</v>
      </c>
      <c r="EH76" s="27">
        <f t="shared" si="897"/>
        <v>538</v>
      </c>
      <c r="EI76" s="30">
        <f>Agustus!EO76</f>
        <v>79</v>
      </c>
      <c r="EJ76" s="26">
        <f>Agustus!EP76</f>
        <v>98</v>
      </c>
      <c r="EK76" s="26">
        <f t="shared" si="898"/>
        <v>177</v>
      </c>
      <c r="EL76" s="26"/>
      <c r="EM76" s="26"/>
      <c r="EN76" s="26">
        <f t="shared" si="899"/>
        <v>0</v>
      </c>
      <c r="EO76" s="26">
        <f t="shared" ref="EO76:EP76" si="931">SUM(EI76+EL76)</f>
        <v>79</v>
      </c>
      <c r="EP76" s="26">
        <f t="shared" si="931"/>
        <v>98</v>
      </c>
      <c r="EQ76" s="27">
        <f t="shared" si="901"/>
        <v>177</v>
      </c>
      <c r="ER76" s="28"/>
      <c r="ES76" s="26"/>
      <c r="ET76" s="26"/>
      <c r="EU76" s="26"/>
      <c r="EV76" s="26"/>
      <c r="EW76" s="26"/>
      <c r="EX76" s="26"/>
      <c r="EY76" s="26"/>
      <c r="EZ76" s="29"/>
    </row>
    <row r="77" spans="1:156" ht="14">
      <c r="A77" s="56"/>
      <c r="B77" s="46">
        <v>4</v>
      </c>
      <c r="C77" s="47" t="s">
        <v>92</v>
      </c>
      <c r="D77" s="24">
        <f>Agustus!J77</f>
        <v>0</v>
      </c>
      <c r="E77" s="25">
        <f>Agustus!K77</f>
        <v>0</v>
      </c>
      <c r="F77" s="26">
        <f t="shared" si="842"/>
        <v>0</v>
      </c>
      <c r="G77" s="26"/>
      <c r="H77" s="26"/>
      <c r="I77" s="26">
        <f t="shared" si="843"/>
        <v>0</v>
      </c>
      <c r="J77" s="26">
        <f t="shared" ref="J77:K77" si="932">SUM(D77+G77)</f>
        <v>0</v>
      </c>
      <c r="K77" s="26">
        <f t="shared" si="932"/>
        <v>0</v>
      </c>
      <c r="L77" s="27">
        <f t="shared" si="845"/>
        <v>0</v>
      </c>
      <c r="M77" s="28">
        <f>Agustus!S77</f>
        <v>0</v>
      </c>
      <c r="N77" s="28">
        <f>Agustus!T77</f>
        <v>0</v>
      </c>
      <c r="O77" s="26">
        <f t="shared" si="846"/>
        <v>0</v>
      </c>
      <c r="P77" s="25">
        <v>0</v>
      </c>
      <c r="Q77" s="25">
        <v>0</v>
      </c>
      <c r="R77" s="26">
        <f t="shared" si="847"/>
        <v>0</v>
      </c>
      <c r="S77" s="26">
        <f t="shared" ref="S77:T77" si="933">SUM(M77+P77)</f>
        <v>0</v>
      </c>
      <c r="T77" s="26">
        <f t="shared" si="933"/>
        <v>0</v>
      </c>
      <c r="U77" s="27">
        <f t="shared" si="849"/>
        <v>0</v>
      </c>
      <c r="V77" s="28">
        <f>Agustus!AB77</f>
        <v>0</v>
      </c>
      <c r="W77" s="28">
        <f>Agustus!AC77</f>
        <v>0</v>
      </c>
      <c r="X77" s="26">
        <f t="shared" si="850"/>
        <v>0</v>
      </c>
      <c r="Y77" s="26"/>
      <c r="Z77" s="26"/>
      <c r="AA77" s="26">
        <f t="shared" si="851"/>
        <v>0</v>
      </c>
      <c r="AB77" s="26">
        <f t="shared" ref="AB77:AC77" si="934">SUM(V77+Y77)</f>
        <v>0</v>
      </c>
      <c r="AC77" s="26">
        <f t="shared" si="934"/>
        <v>0</v>
      </c>
      <c r="AD77" s="27">
        <f t="shared" si="853"/>
        <v>0</v>
      </c>
      <c r="AE77" s="28">
        <f>Agustus!AK77</f>
        <v>0</v>
      </c>
      <c r="AF77" s="28">
        <f>Agustus!AL77</f>
        <v>0</v>
      </c>
      <c r="AG77" s="26">
        <f t="shared" si="854"/>
        <v>0</v>
      </c>
      <c r="AH77" s="25">
        <v>0</v>
      </c>
      <c r="AI77" s="25">
        <v>0</v>
      </c>
      <c r="AJ77" s="26">
        <f t="shared" si="855"/>
        <v>0</v>
      </c>
      <c r="AK77" s="26">
        <f t="shared" ref="AK77:AL77" si="935">SUM(AE77+AH77)</f>
        <v>0</v>
      </c>
      <c r="AL77" s="26">
        <f t="shared" si="935"/>
        <v>0</v>
      </c>
      <c r="AM77" s="27">
        <f t="shared" si="857"/>
        <v>0</v>
      </c>
      <c r="AN77" s="30">
        <f>Agustus!AT77</f>
        <v>0</v>
      </c>
      <c r="AO77" s="26">
        <f>Agustus!AU77</f>
        <v>0</v>
      </c>
      <c r="AP77" s="26">
        <f t="shared" si="858"/>
        <v>0</v>
      </c>
      <c r="AQ77" s="25">
        <v>0</v>
      </c>
      <c r="AR77" s="25">
        <v>0</v>
      </c>
      <c r="AS77" s="26">
        <f t="shared" si="859"/>
        <v>0</v>
      </c>
      <c r="AT77" s="26">
        <f t="shared" ref="AT77:AU77" si="936">SUM(AN77+AQ77)</f>
        <v>0</v>
      </c>
      <c r="AU77" s="26">
        <f t="shared" si="936"/>
        <v>0</v>
      </c>
      <c r="AV77" s="27">
        <f t="shared" si="861"/>
        <v>0</v>
      </c>
      <c r="AW77" s="28">
        <f>Agustus!BC77</f>
        <v>0</v>
      </c>
      <c r="AX77" s="28">
        <f>Agustus!BD77</f>
        <v>0</v>
      </c>
      <c r="AY77" s="26">
        <f t="shared" si="862"/>
        <v>0</v>
      </c>
      <c r="AZ77" s="25">
        <v>0</v>
      </c>
      <c r="BA77" s="25">
        <v>0</v>
      </c>
      <c r="BB77" s="26">
        <f t="shared" si="863"/>
        <v>0</v>
      </c>
      <c r="BC77" s="26">
        <f t="shared" ref="BC77:BD77" si="937">SUM(AW77+AZ77)</f>
        <v>0</v>
      </c>
      <c r="BD77" s="26">
        <f t="shared" si="937"/>
        <v>0</v>
      </c>
      <c r="BE77" s="27">
        <f t="shared" si="865"/>
        <v>0</v>
      </c>
      <c r="BF77" s="30">
        <f>Agustus!BL77</f>
        <v>0</v>
      </c>
      <c r="BG77" s="26">
        <f>Agustus!BM77</f>
        <v>0</v>
      </c>
      <c r="BH77" s="26">
        <f t="shared" si="866"/>
        <v>0</v>
      </c>
      <c r="BI77" s="25">
        <v>0</v>
      </c>
      <c r="BJ77" s="25">
        <v>0</v>
      </c>
      <c r="BK77" s="26">
        <f t="shared" si="867"/>
        <v>0</v>
      </c>
      <c r="BL77" s="26">
        <f t="shared" ref="BL77:BM77" si="938">SUM(BF77+BI77)</f>
        <v>0</v>
      </c>
      <c r="BM77" s="26">
        <f t="shared" si="938"/>
        <v>0</v>
      </c>
      <c r="BN77" s="27">
        <f t="shared" si="869"/>
        <v>0</v>
      </c>
      <c r="BO77" s="28">
        <f>Agustus!BU77</f>
        <v>0</v>
      </c>
      <c r="BP77" s="28">
        <f>Agustus!BV77</f>
        <v>0</v>
      </c>
      <c r="BQ77" s="26">
        <f t="shared" si="870"/>
        <v>0</v>
      </c>
      <c r="BR77" s="26"/>
      <c r="BS77" s="26"/>
      <c r="BT77" s="26">
        <f t="shared" si="871"/>
        <v>0</v>
      </c>
      <c r="BU77" s="26">
        <f t="shared" ref="BU77:BV77" si="939">SUM(BO77+BR77)</f>
        <v>0</v>
      </c>
      <c r="BV77" s="26">
        <f t="shared" si="939"/>
        <v>0</v>
      </c>
      <c r="BW77" s="27">
        <f t="shared" si="873"/>
        <v>0</v>
      </c>
      <c r="BX77" s="30">
        <f>Agustus!CD77</f>
        <v>0</v>
      </c>
      <c r="BY77" s="26">
        <f>Agustus!CE77</f>
        <v>0</v>
      </c>
      <c r="BZ77" s="26">
        <f t="shared" si="874"/>
        <v>0</v>
      </c>
      <c r="CA77" s="26"/>
      <c r="CB77" s="26"/>
      <c r="CC77" s="26">
        <f t="shared" si="875"/>
        <v>0</v>
      </c>
      <c r="CD77" s="26">
        <f t="shared" ref="CD77:CE77" si="940">SUM(BX77+CA77)</f>
        <v>0</v>
      </c>
      <c r="CE77" s="26">
        <f t="shared" si="940"/>
        <v>0</v>
      </c>
      <c r="CF77" s="27">
        <f t="shared" si="877"/>
        <v>0</v>
      </c>
      <c r="CG77" s="28">
        <f>Agustus!CM77</f>
        <v>0</v>
      </c>
      <c r="CH77" s="28">
        <f>Agustus!CN77</f>
        <v>0</v>
      </c>
      <c r="CI77" s="26">
        <f t="shared" si="878"/>
        <v>0</v>
      </c>
      <c r="CJ77" s="25">
        <v>0</v>
      </c>
      <c r="CK77" s="25">
        <v>0</v>
      </c>
      <c r="CL77" s="26">
        <f t="shared" si="879"/>
        <v>0</v>
      </c>
      <c r="CM77" s="26">
        <f t="shared" ref="CM77:CN77" si="941">SUM(CG77+CJ77)</f>
        <v>0</v>
      </c>
      <c r="CN77" s="26">
        <f t="shared" si="941"/>
        <v>0</v>
      </c>
      <c r="CO77" s="27">
        <f t="shared" si="881"/>
        <v>0</v>
      </c>
      <c r="CP77" s="31">
        <f ca="1">IFERROR(__xludf.DUMMYFUNCTION("""COMPUTED_VALUE"""),0)</f>
        <v>0</v>
      </c>
      <c r="CQ77" s="32">
        <f ca="1">IFERROR(__xludf.DUMMYFUNCTION("""COMPUTED_VALUE"""),0)</f>
        <v>0</v>
      </c>
      <c r="CR77" s="32">
        <f ca="1">IFERROR(__xludf.DUMMYFUNCTION("""COMPUTED_VALUE"""),0)</f>
        <v>0</v>
      </c>
      <c r="CS77" s="33"/>
      <c r="CT77" s="33"/>
      <c r="CU77" s="33"/>
      <c r="CV77" s="32">
        <f ca="1">IFERROR(__xludf.DUMMYFUNCTION("""COMPUTED_VALUE"""),0)</f>
        <v>0</v>
      </c>
      <c r="CW77" s="32">
        <f ca="1">IFERROR(__xludf.DUMMYFUNCTION("""COMPUTED_VALUE"""),0)</f>
        <v>0</v>
      </c>
      <c r="CX77" s="34">
        <f ca="1">IFERROR(__xludf.DUMMYFUNCTION("""COMPUTED_VALUE"""),0)</f>
        <v>0</v>
      </c>
      <c r="CY77" s="28">
        <f>Agustus!DE77</f>
        <v>0</v>
      </c>
      <c r="CZ77" s="28">
        <f>Agustus!DF77</f>
        <v>0</v>
      </c>
      <c r="DA77" s="26">
        <f t="shared" si="882"/>
        <v>0</v>
      </c>
      <c r="DB77" s="25">
        <v>0</v>
      </c>
      <c r="DC77" s="25">
        <v>0</v>
      </c>
      <c r="DD77" s="26">
        <f t="shared" si="883"/>
        <v>0</v>
      </c>
      <c r="DE77" s="26">
        <f t="shared" ref="DE77:DF77" si="942">SUM(CY77+DB77)</f>
        <v>0</v>
      </c>
      <c r="DF77" s="26">
        <f t="shared" si="942"/>
        <v>0</v>
      </c>
      <c r="DG77" s="27">
        <f t="shared" si="885"/>
        <v>0</v>
      </c>
      <c r="DH77" s="30">
        <f>Agustus!DN77</f>
        <v>0</v>
      </c>
      <c r="DI77" s="26">
        <f>Agustus!DO77</f>
        <v>0</v>
      </c>
      <c r="DJ77" s="26">
        <f t="shared" si="886"/>
        <v>0</v>
      </c>
      <c r="DK77" s="26"/>
      <c r="DL77" s="26"/>
      <c r="DM77" s="26">
        <f t="shared" si="887"/>
        <v>0</v>
      </c>
      <c r="DN77" s="26">
        <f t="shared" ref="DN77:DO77" si="943">SUM(DH77+DK77)</f>
        <v>0</v>
      </c>
      <c r="DO77" s="26">
        <f t="shared" si="943"/>
        <v>0</v>
      </c>
      <c r="DP77" s="27">
        <f t="shared" si="889"/>
        <v>0</v>
      </c>
      <c r="DQ77" s="28">
        <f>Agustus!DW77</f>
        <v>0</v>
      </c>
      <c r="DR77" s="26">
        <f>Agustus!DX77</f>
        <v>5</v>
      </c>
      <c r="DS77" s="26">
        <f t="shared" si="890"/>
        <v>5</v>
      </c>
      <c r="DT77" s="25">
        <v>0</v>
      </c>
      <c r="DU77" s="25">
        <v>0</v>
      </c>
      <c r="DV77" s="26">
        <f t="shared" si="891"/>
        <v>0</v>
      </c>
      <c r="DW77" s="26">
        <f t="shared" ref="DW77:DX77" si="944">SUM(DQ77+DT77)</f>
        <v>0</v>
      </c>
      <c r="DX77" s="26">
        <f t="shared" si="944"/>
        <v>5</v>
      </c>
      <c r="DY77" s="27">
        <f t="shared" si="893"/>
        <v>5</v>
      </c>
      <c r="DZ77" s="30">
        <f>Agustus!EF77</f>
        <v>0</v>
      </c>
      <c r="EA77" s="26">
        <f>Agustus!EG77</f>
        <v>0</v>
      </c>
      <c r="EB77" s="26">
        <f t="shared" si="894"/>
        <v>0</v>
      </c>
      <c r="EC77" s="26"/>
      <c r="ED77" s="26"/>
      <c r="EE77" s="26">
        <f t="shared" si="895"/>
        <v>0</v>
      </c>
      <c r="EF77" s="26">
        <f t="shared" ref="EF77:EG77" si="945">SUM(DZ77+EC77)</f>
        <v>0</v>
      </c>
      <c r="EG77" s="26">
        <f t="shared" si="945"/>
        <v>0</v>
      </c>
      <c r="EH77" s="27">
        <f t="shared" si="897"/>
        <v>0</v>
      </c>
      <c r="EI77" s="30">
        <f>Agustus!EO77</f>
        <v>0</v>
      </c>
      <c r="EJ77" s="26">
        <f>Agustus!EP77</f>
        <v>0</v>
      </c>
      <c r="EK77" s="26">
        <f t="shared" si="898"/>
        <v>0</v>
      </c>
      <c r="EL77" s="26"/>
      <c r="EM77" s="26"/>
      <c r="EN77" s="26">
        <f t="shared" si="899"/>
        <v>0</v>
      </c>
      <c r="EO77" s="26">
        <f t="shared" ref="EO77:EP77" si="946">SUM(EI77+EL77)</f>
        <v>0</v>
      </c>
      <c r="EP77" s="26">
        <f t="shared" si="946"/>
        <v>0</v>
      </c>
      <c r="EQ77" s="27">
        <f t="shared" si="901"/>
        <v>0</v>
      </c>
      <c r="ER77" s="28"/>
      <c r="ES77" s="26"/>
      <c r="ET77" s="26"/>
      <c r="EU77" s="26"/>
      <c r="EV77" s="26"/>
      <c r="EW77" s="26"/>
      <c r="EX77" s="26"/>
      <c r="EY77" s="26"/>
      <c r="EZ77" s="29"/>
    </row>
    <row r="78" spans="1:156" ht="14">
      <c r="A78" s="58"/>
      <c r="B78" s="59">
        <v>5</v>
      </c>
      <c r="C78" s="57" t="s">
        <v>93</v>
      </c>
      <c r="D78" s="24">
        <f>Agustus!J78</f>
        <v>0</v>
      </c>
      <c r="E78" s="25">
        <f>Agustus!K78</f>
        <v>0</v>
      </c>
      <c r="F78" s="26">
        <f t="shared" si="842"/>
        <v>0</v>
      </c>
      <c r="G78" s="26"/>
      <c r="H78" s="26"/>
      <c r="I78" s="26">
        <f t="shared" si="843"/>
        <v>0</v>
      </c>
      <c r="J78" s="26">
        <f t="shared" ref="J78:K78" si="947">SUM(D78+G78)</f>
        <v>0</v>
      </c>
      <c r="K78" s="26">
        <f t="shared" si="947"/>
        <v>0</v>
      </c>
      <c r="L78" s="27">
        <f t="shared" si="845"/>
        <v>0</v>
      </c>
      <c r="M78" s="28">
        <f>Agustus!S78</f>
        <v>0</v>
      </c>
      <c r="N78" s="28">
        <f>Agustus!T78</f>
        <v>0</v>
      </c>
      <c r="O78" s="26">
        <f t="shared" si="846"/>
        <v>0</v>
      </c>
      <c r="P78" s="25">
        <v>0</v>
      </c>
      <c r="Q78" s="25">
        <v>0</v>
      </c>
      <c r="R78" s="26">
        <f t="shared" si="847"/>
        <v>0</v>
      </c>
      <c r="S78" s="26">
        <f t="shared" ref="S78:T78" si="948">SUM(M78+P78)</f>
        <v>0</v>
      </c>
      <c r="T78" s="26">
        <f t="shared" si="948"/>
        <v>0</v>
      </c>
      <c r="U78" s="27">
        <f t="shared" si="849"/>
        <v>0</v>
      </c>
      <c r="V78" s="28">
        <f>Agustus!AB78</f>
        <v>0</v>
      </c>
      <c r="W78" s="28">
        <f>Agustus!AC78</f>
        <v>0</v>
      </c>
      <c r="X78" s="26">
        <f t="shared" si="850"/>
        <v>0</v>
      </c>
      <c r="Y78" s="26"/>
      <c r="Z78" s="26"/>
      <c r="AA78" s="26">
        <f t="shared" si="851"/>
        <v>0</v>
      </c>
      <c r="AB78" s="26">
        <f t="shared" ref="AB78:AC78" si="949">SUM(V78+Y78)</f>
        <v>0</v>
      </c>
      <c r="AC78" s="26">
        <f t="shared" si="949"/>
        <v>0</v>
      </c>
      <c r="AD78" s="27">
        <f t="shared" si="853"/>
        <v>0</v>
      </c>
      <c r="AE78" s="28">
        <f>Agustus!AK78</f>
        <v>0</v>
      </c>
      <c r="AF78" s="28">
        <f>Agustus!AL78</f>
        <v>0</v>
      </c>
      <c r="AG78" s="26">
        <f t="shared" si="854"/>
        <v>0</v>
      </c>
      <c r="AH78" s="25">
        <v>0</v>
      </c>
      <c r="AI78" s="25">
        <v>0</v>
      </c>
      <c r="AJ78" s="26">
        <f t="shared" si="855"/>
        <v>0</v>
      </c>
      <c r="AK78" s="26">
        <f t="shared" ref="AK78:AL78" si="950">SUM(AE78+AH78)</f>
        <v>0</v>
      </c>
      <c r="AL78" s="26">
        <f t="shared" si="950"/>
        <v>0</v>
      </c>
      <c r="AM78" s="27">
        <f t="shared" si="857"/>
        <v>0</v>
      </c>
      <c r="AN78" s="30">
        <f>Agustus!AT78</f>
        <v>0</v>
      </c>
      <c r="AO78" s="26">
        <f>Agustus!AU78</f>
        <v>0</v>
      </c>
      <c r="AP78" s="26">
        <f t="shared" si="858"/>
        <v>0</v>
      </c>
      <c r="AQ78" s="25">
        <v>0</v>
      </c>
      <c r="AR78" s="25">
        <v>0</v>
      </c>
      <c r="AS78" s="26">
        <f t="shared" si="859"/>
        <v>0</v>
      </c>
      <c r="AT78" s="26">
        <f t="shared" ref="AT78:AU78" si="951">SUM(AN78+AQ78)</f>
        <v>0</v>
      </c>
      <c r="AU78" s="26">
        <f t="shared" si="951"/>
        <v>0</v>
      </c>
      <c r="AV78" s="27">
        <f t="shared" si="861"/>
        <v>0</v>
      </c>
      <c r="AW78" s="28">
        <f>Agustus!BC78</f>
        <v>0</v>
      </c>
      <c r="AX78" s="28">
        <f>Agustus!BD78</f>
        <v>0</v>
      </c>
      <c r="AY78" s="26">
        <f t="shared" si="862"/>
        <v>0</v>
      </c>
      <c r="AZ78" s="25">
        <v>0</v>
      </c>
      <c r="BA78" s="25">
        <v>0</v>
      </c>
      <c r="BB78" s="26">
        <f t="shared" si="863"/>
        <v>0</v>
      </c>
      <c r="BC78" s="26">
        <f t="shared" ref="BC78:BD78" si="952">SUM(AW78+AZ78)</f>
        <v>0</v>
      </c>
      <c r="BD78" s="26">
        <f t="shared" si="952"/>
        <v>0</v>
      </c>
      <c r="BE78" s="27">
        <f t="shared" si="865"/>
        <v>0</v>
      </c>
      <c r="BF78" s="30">
        <f>Agustus!BL78</f>
        <v>0</v>
      </c>
      <c r="BG78" s="26">
        <f>Agustus!BM78</f>
        <v>0</v>
      </c>
      <c r="BH78" s="26">
        <f t="shared" si="866"/>
        <v>0</v>
      </c>
      <c r="BI78" s="25">
        <v>0</v>
      </c>
      <c r="BJ78" s="25">
        <v>0</v>
      </c>
      <c r="BK78" s="26">
        <f t="shared" si="867"/>
        <v>0</v>
      </c>
      <c r="BL78" s="26">
        <f t="shared" ref="BL78:BM78" si="953">SUM(BF78+BI78)</f>
        <v>0</v>
      </c>
      <c r="BM78" s="26">
        <f t="shared" si="953"/>
        <v>0</v>
      </c>
      <c r="BN78" s="27">
        <f t="shared" si="869"/>
        <v>0</v>
      </c>
      <c r="BO78" s="28">
        <f>Agustus!BU78</f>
        <v>0</v>
      </c>
      <c r="BP78" s="28">
        <f>Agustus!BV78</f>
        <v>0</v>
      </c>
      <c r="BQ78" s="26">
        <f t="shared" si="870"/>
        <v>0</v>
      </c>
      <c r="BR78" s="26"/>
      <c r="BS78" s="26"/>
      <c r="BT78" s="26">
        <f t="shared" si="871"/>
        <v>0</v>
      </c>
      <c r="BU78" s="26">
        <f t="shared" ref="BU78:BV78" si="954">SUM(BO78+BR78)</f>
        <v>0</v>
      </c>
      <c r="BV78" s="26">
        <f t="shared" si="954"/>
        <v>0</v>
      </c>
      <c r="BW78" s="27">
        <f t="shared" si="873"/>
        <v>0</v>
      </c>
      <c r="BX78" s="30">
        <f>Agustus!CD78</f>
        <v>0</v>
      </c>
      <c r="BY78" s="26">
        <f>Agustus!CE78</f>
        <v>0</v>
      </c>
      <c r="BZ78" s="26">
        <f t="shared" si="874"/>
        <v>0</v>
      </c>
      <c r="CA78" s="26"/>
      <c r="CB78" s="26"/>
      <c r="CC78" s="26">
        <f t="shared" si="875"/>
        <v>0</v>
      </c>
      <c r="CD78" s="26">
        <f t="shared" ref="CD78:CE78" si="955">SUM(BX78+CA78)</f>
        <v>0</v>
      </c>
      <c r="CE78" s="26">
        <f t="shared" si="955"/>
        <v>0</v>
      </c>
      <c r="CF78" s="27">
        <f t="shared" si="877"/>
        <v>0</v>
      </c>
      <c r="CG78" s="28">
        <f>Agustus!CM78</f>
        <v>25</v>
      </c>
      <c r="CH78" s="28">
        <f>Agustus!CN78</f>
        <v>62</v>
      </c>
      <c r="CI78" s="26">
        <f t="shared" si="878"/>
        <v>87</v>
      </c>
      <c r="CJ78" s="25">
        <v>0</v>
      </c>
      <c r="CK78" s="25">
        <v>0</v>
      </c>
      <c r="CL78" s="26">
        <f t="shared" si="879"/>
        <v>0</v>
      </c>
      <c r="CM78" s="26">
        <f t="shared" ref="CM78:CN78" si="956">SUM(CG78+CJ78)</f>
        <v>25</v>
      </c>
      <c r="CN78" s="26">
        <f t="shared" si="956"/>
        <v>62</v>
      </c>
      <c r="CO78" s="27">
        <f t="shared" si="881"/>
        <v>87</v>
      </c>
      <c r="CP78" s="31">
        <f ca="1">IFERROR(__xludf.DUMMYFUNCTION("""COMPUTED_VALUE"""),5)</f>
        <v>5</v>
      </c>
      <c r="CQ78" s="32">
        <f ca="1">IFERROR(__xludf.DUMMYFUNCTION("""COMPUTED_VALUE"""),1)</f>
        <v>1</v>
      </c>
      <c r="CR78" s="32">
        <f ca="1">IFERROR(__xludf.DUMMYFUNCTION("""COMPUTED_VALUE"""),9)</f>
        <v>9</v>
      </c>
      <c r="CS78" s="33">
        <f ca="1">IFERROR(__xludf.DUMMYFUNCTION("""COMPUTED_VALUE"""),0)</f>
        <v>0</v>
      </c>
      <c r="CT78" s="33">
        <f ca="1">IFERROR(__xludf.DUMMYFUNCTION("""COMPUTED_VALUE"""),0)</f>
        <v>0</v>
      </c>
      <c r="CU78" s="33">
        <f ca="1">IFERROR(__xludf.DUMMYFUNCTION("""COMPUTED_VALUE"""),0)</f>
        <v>0</v>
      </c>
      <c r="CV78" s="32">
        <f ca="1">IFERROR(__xludf.DUMMYFUNCTION("""COMPUTED_VALUE"""),5)</f>
        <v>5</v>
      </c>
      <c r="CW78" s="32">
        <f ca="1">IFERROR(__xludf.DUMMYFUNCTION("""COMPUTED_VALUE"""),1)</f>
        <v>1</v>
      </c>
      <c r="CX78" s="34">
        <f ca="1">IFERROR(__xludf.DUMMYFUNCTION("""COMPUTED_VALUE"""),9)</f>
        <v>9</v>
      </c>
      <c r="CY78" s="28">
        <f>Agustus!DE78</f>
        <v>0</v>
      </c>
      <c r="CZ78" s="28">
        <f>Agustus!DF78</f>
        <v>0</v>
      </c>
      <c r="DA78" s="26">
        <f t="shared" si="882"/>
        <v>0</v>
      </c>
      <c r="DB78" s="25">
        <v>0</v>
      </c>
      <c r="DC78" s="25">
        <v>0</v>
      </c>
      <c r="DD78" s="26">
        <f t="shared" si="883"/>
        <v>0</v>
      </c>
      <c r="DE78" s="26">
        <f t="shared" ref="DE78:DF78" si="957">SUM(CY78+DB78)</f>
        <v>0</v>
      </c>
      <c r="DF78" s="26">
        <f t="shared" si="957"/>
        <v>0</v>
      </c>
      <c r="DG78" s="27">
        <f t="shared" si="885"/>
        <v>0</v>
      </c>
      <c r="DH78" s="30">
        <f>Agustus!DN78</f>
        <v>0</v>
      </c>
      <c r="DI78" s="26">
        <f>Agustus!DO78</f>
        <v>0</v>
      </c>
      <c r="DJ78" s="26">
        <f t="shared" si="886"/>
        <v>0</v>
      </c>
      <c r="DK78" s="26"/>
      <c r="DL78" s="26"/>
      <c r="DM78" s="26">
        <f t="shared" si="887"/>
        <v>0</v>
      </c>
      <c r="DN78" s="26">
        <f t="shared" ref="DN78:DO78" si="958">SUM(DH78+DK78)</f>
        <v>0</v>
      </c>
      <c r="DO78" s="26">
        <f t="shared" si="958"/>
        <v>0</v>
      </c>
      <c r="DP78" s="27">
        <f t="shared" si="889"/>
        <v>0</v>
      </c>
      <c r="DQ78" s="28">
        <f>Agustus!DW78</f>
        <v>0</v>
      </c>
      <c r="DR78" s="26">
        <f>Agustus!DX78</f>
        <v>0</v>
      </c>
      <c r="DS78" s="26">
        <f t="shared" si="890"/>
        <v>0</v>
      </c>
      <c r="DT78" s="25">
        <v>6</v>
      </c>
      <c r="DU78" s="25">
        <v>6</v>
      </c>
      <c r="DV78" s="26">
        <f t="shared" si="891"/>
        <v>12</v>
      </c>
      <c r="DW78" s="26">
        <f t="shared" ref="DW78:DX78" si="959">SUM(DQ78+DT78)</f>
        <v>6</v>
      </c>
      <c r="DX78" s="26">
        <f t="shared" si="959"/>
        <v>6</v>
      </c>
      <c r="DY78" s="27">
        <f t="shared" si="893"/>
        <v>12</v>
      </c>
      <c r="DZ78" s="30">
        <f>Agustus!EF78</f>
        <v>0</v>
      </c>
      <c r="EA78" s="26">
        <f>Agustus!EG78</f>
        <v>0</v>
      </c>
      <c r="EB78" s="26">
        <f t="shared" si="894"/>
        <v>0</v>
      </c>
      <c r="EC78" s="26"/>
      <c r="ED78" s="26"/>
      <c r="EE78" s="26">
        <f t="shared" si="895"/>
        <v>0</v>
      </c>
      <c r="EF78" s="26">
        <f t="shared" ref="EF78:EG78" si="960">SUM(DZ78+EC78)</f>
        <v>0</v>
      </c>
      <c r="EG78" s="26">
        <f t="shared" si="960"/>
        <v>0</v>
      </c>
      <c r="EH78" s="27">
        <f t="shared" si="897"/>
        <v>0</v>
      </c>
      <c r="EI78" s="30">
        <f>Agustus!EO78</f>
        <v>3</v>
      </c>
      <c r="EJ78" s="26">
        <f>Agustus!EP78</f>
        <v>5</v>
      </c>
      <c r="EK78" s="26">
        <f t="shared" si="898"/>
        <v>8</v>
      </c>
      <c r="EL78" s="25">
        <v>3</v>
      </c>
      <c r="EM78" s="25">
        <v>4</v>
      </c>
      <c r="EN78" s="26">
        <f t="shared" si="899"/>
        <v>7</v>
      </c>
      <c r="EO78" s="26">
        <f t="shared" ref="EO78:EP78" si="961">SUM(EI78+EL78)</f>
        <v>6</v>
      </c>
      <c r="EP78" s="26">
        <f t="shared" si="961"/>
        <v>9</v>
      </c>
      <c r="EQ78" s="27">
        <f t="shared" si="901"/>
        <v>15</v>
      </c>
      <c r="ER78" s="49"/>
      <c r="ES78" s="62"/>
      <c r="ET78" s="62"/>
      <c r="EU78" s="62"/>
      <c r="EV78" s="62"/>
      <c r="EW78" s="62"/>
      <c r="EX78" s="62"/>
      <c r="EY78" s="62"/>
      <c r="EZ78" s="63"/>
    </row>
    <row r="79" spans="1:156" ht="14">
      <c r="A79" s="77"/>
      <c r="B79" s="81"/>
      <c r="C79" s="82"/>
      <c r="D79" s="135">
        <v>4</v>
      </c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136"/>
    </row>
    <row r="80" spans="1:156" ht="12.5">
      <c r="C80" s="83"/>
      <c r="EI80" s="30">
        <f>Agustus!EO80</f>
        <v>0</v>
      </c>
      <c r="EJ80" s="26">
        <f>Agustus!EP80</f>
        <v>0</v>
      </c>
    </row>
    <row r="81" spans="1:156" ht="14">
      <c r="A81" s="285" t="s">
        <v>94</v>
      </c>
      <c r="B81" s="286"/>
      <c r="C81" s="84" t="s">
        <v>95</v>
      </c>
      <c r="D81" s="85" t="s">
        <v>96</v>
      </c>
      <c r="E81" s="85" t="s">
        <v>97</v>
      </c>
      <c r="F81" s="84" t="s">
        <v>98</v>
      </c>
      <c r="G81" s="85" t="s">
        <v>96</v>
      </c>
      <c r="H81" s="85" t="s">
        <v>97</v>
      </c>
      <c r="I81" s="84" t="s">
        <v>98</v>
      </c>
      <c r="J81" s="85" t="s">
        <v>96</v>
      </c>
      <c r="K81" s="85" t="s">
        <v>97</v>
      </c>
      <c r="L81" s="86" t="s">
        <v>98</v>
      </c>
      <c r="M81" s="85" t="s">
        <v>96</v>
      </c>
      <c r="N81" s="85" t="s">
        <v>97</v>
      </c>
      <c r="O81" s="84" t="s">
        <v>98</v>
      </c>
      <c r="P81" s="85" t="s">
        <v>96</v>
      </c>
      <c r="Q81" s="85" t="s">
        <v>97</v>
      </c>
      <c r="R81" s="84" t="s">
        <v>98</v>
      </c>
      <c r="S81" s="85" t="s">
        <v>96</v>
      </c>
      <c r="T81" s="85" t="s">
        <v>97</v>
      </c>
      <c r="U81" s="86" t="s">
        <v>98</v>
      </c>
      <c r="V81" s="85" t="s">
        <v>96</v>
      </c>
      <c r="W81" s="85" t="s">
        <v>97</v>
      </c>
      <c r="X81" s="84" t="s">
        <v>98</v>
      </c>
      <c r="Y81" s="85" t="s">
        <v>96</v>
      </c>
      <c r="Z81" s="85" t="s">
        <v>97</v>
      </c>
      <c r="AA81" s="84" t="s">
        <v>98</v>
      </c>
      <c r="AB81" s="85" t="s">
        <v>96</v>
      </c>
      <c r="AC81" s="85" t="s">
        <v>97</v>
      </c>
      <c r="AD81" s="86" t="s">
        <v>98</v>
      </c>
      <c r="AE81" s="85" t="s">
        <v>96</v>
      </c>
      <c r="AF81" s="85" t="s">
        <v>97</v>
      </c>
      <c r="AG81" s="84" t="s">
        <v>98</v>
      </c>
      <c r="AH81" s="85" t="s">
        <v>96</v>
      </c>
      <c r="AI81" s="85" t="s">
        <v>97</v>
      </c>
      <c r="AJ81" s="84" t="s">
        <v>98</v>
      </c>
      <c r="AK81" s="85" t="s">
        <v>96</v>
      </c>
      <c r="AL81" s="85" t="s">
        <v>97</v>
      </c>
      <c r="AM81" s="86" t="s">
        <v>98</v>
      </c>
      <c r="AN81" s="85" t="s">
        <v>96</v>
      </c>
      <c r="AO81" s="85" t="s">
        <v>97</v>
      </c>
      <c r="AP81" s="84" t="s">
        <v>98</v>
      </c>
      <c r="AQ81" s="85" t="s">
        <v>96</v>
      </c>
      <c r="AR81" s="85" t="s">
        <v>97</v>
      </c>
      <c r="AS81" s="84" t="s">
        <v>98</v>
      </c>
      <c r="AT81" s="85" t="s">
        <v>96</v>
      </c>
      <c r="AU81" s="85" t="s">
        <v>97</v>
      </c>
      <c r="AV81" s="86" t="s">
        <v>98</v>
      </c>
      <c r="AW81" s="85" t="s">
        <v>96</v>
      </c>
      <c r="AX81" s="85" t="s">
        <v>97</v>
      </c>
      <c r="AY81" s="84" t="s">
        <v>98</v>
      </c>
      <c r="AZ81" s="85" t="s">
        <v>96</v>
      </c>
      <c r="BA81" s="85" t="s">
        <v>97</v>
      </c>
      <c r="BB81" s="84" t="s">
        <v>98</v>
      </c>
      <c r="BC81" s="85" t="s">
        <v>96</v>
      </c>
      <c r="BD81" s="85" t="s">
        <v>97</v>
      </c>
      <c r="BE81" s="86" t="s">
        <v>98</v>
      </c>
      <c r="BF81" s="85" t="s">
        <v>96</v>
      </c>
      <c r="BG81" s="85" t="s">
        <v>97</v>
      </c>
      <c r="BH81" s="84" t="s">
        <v>98</v>
      </c>
      <c r="BI81" s="85" t="s">
        <v>96</v>
      </c>
      <c r="BJ81" s="85" t="s">
        <v>97</v>
      </c>
      <c r="BK81" s="84" t="s">
        <v>98</v>
      </c>
      <c r="BL81" s="85" t="s">
        <v>96</v>
      </c>
      <c r="BM81" s="85" t="s">
        <v>97</v>
      </c>
      <c r="BN81" s="86" t="s">
        <v>98</v>
      </c>
      <c r="BO81" s="85" t="s">
        <v>96</v>
      </c>
      <c r="BP81" s="85" t="s">
        <v>97</v>
      </c>
      <c r="BQ81" s="84" t="s">
        <v>98</v>
      </c>
      <c r="BR81" s="85" t="s">
        <v>96</v>
      </c>
      <c r="BS81" s="85" t="s">
        <v>97</v>
      </c>
      <c r="BT81" s="84" t="s">
        <v>98</v>
      </c>
      <c r="BU81" s="85" t="s">
        <v>96</v>
      </c>
      <c r="BV81" s="85" t="s">
        <v>97</v>
      </c>
      <c r="BW81" s="86" t="s">
        <v>98</v>
      </c>
      <c r="BX81" s="85" t="s">
        <v>96</v>
      </c>
      <c r="BY81" s="85" t="s">
        <v>97</v>
      </c>
      <c r="BZ81" s="84" t="s">
        <v>98</v>
      </c>
      <c r="CA81" s="85" t="s">
        <v>96</v>
      </c>
      <c r="CB81" s="85" t="s">
        <v>97</v>
      </c>
      <c r="CC81" s="84" t="s">
        <v>98</v>
      </c>
      <c r="CD81" s="85" t="s">
        <v>96</v>
      </c>
      <c r="CE81" s="85" t="s">
        <v>97</v>
      </c>
      <c r="CF81" s="86" t="s">
        <v>98</v>
      </c>
      <c r="CG81" s="85" t="s">
        <v>96</v>
      </c>
      <c r="CH81" s="85" t="s">
        <v>97</v>
      </c>
      <c r="CI81" s="84" t="s">
        <v>98</v>
      </c>
      <c r="CJ81" s="85" t="s">
        <v>96</v>
      </c>
      <c r="CK81" s="85" t="s">
        <v>97</v>
      </c>
      <c r="CL81" s="84" t="s">
        <v>98</v>
      </c>
      <c r="CM81" s="85" t="s">
        <v>96</v>
      </c>
      <c r="CN81" s="85" t="s">
        <v>97</v>
      </c>
      <c r="CO81" s="86" t="s">
        <v>98</v>
      </c>
      <c r="CP81" s="85" t="s">
        <v>96</v>
      </c>
      <c r="CQ81" s="85" t="s">
        <v>97</v>
      </c>
      <c r="CR81" s="84" t="s">
        <v>98</v>
      </c>
      <c r="CS81" s="85" t="s">
        <v>96</v>
      </c>
      <c r="CT81" s="85" t="s">
        <v>97</v>
      </c>
      <c r="CU81" s="84" t="s">
        <v>98</v>
      </c>
      <c r="CV81" s="85" t="s">
        <v>96</v>
      </c>
      <c r="CW81" s="85" t="s">
        <v>97</v>
      </c>
      <c r="CX81" s="84" t="s">
        <v>98</v>
      </c>
      <c r="CY81" s="85" t="s">
        <v>96</v>
      </c>
      <c r="CZ81" s="85" t="s">
        <v>97</v>
      </c>
      <c r="DA81" s="84" t="s">
        <v>98</v>
      </c>
      <c r="DB81" s="85" t="s">
        <v>96</v>
      </c>
      <c r="DC81" s="85" t="s">
        <v>97</v>
      </c>
      <c r="DD81" s="84" t="s">
        <v>98</v>
      </c>
      <c r="DE81" s="85" t="s">
        <v>96</v>
      </c>
      <c r="DF81" s="85" t="s">
        <v>97</v>
      </c>
      <c r="DG81" s="86" t="s">
        <v>98</v>
      </c>
      <c r="DH81" s="85" t="s">
        <v>96</v>
      </c>
      <c r="DI81" s="85" t="s">
        <v>97</v>
      </c>
      <c r="DJ81" s="84" t="s">
        <v>98</v>
      </c>
      <c r="DK81" s="85" t="s">
        <v>96</v>
      </c>
      <c r="DL81" s="85" t="s">
        <v>97</v>
      </c>
      <c r="DM81" s="84" t="s">
        <v>98</v>
      </c>
      <c r="DN81" s="85" t="s">
        <v>96</v>
      </c>
      <c r="DO81" s="85" t="s">
        <v>97</v>
      </c>
      <c r="DP81" s="86" t="s">
        <v>98</v>
      </c>
      <c r="DQ81" s="85" t="s">
        <v>96</v>
      </c>
      <c r="DR81" s="85" t="s">
        <v>97</v>
      </c>
      <c r="DS81" s="84" t="s">
        <v>98</v>
      </c>
      <c r="DT81" s="85" t="s">
        <v>96</v>
      </c>
      <c r="DU81" s="85" t="s">
        <v>97</v>
      </c>
      <c r="DV81" s="84" t="s">
        <v>98</v>
      </c>
      <c r="DW81" s="85" t="s">
        <v>96</v>
      </c>
      <c r="DX81" s="85" t="s">
        <v>97</v>
      </c>
      <c r="DY81" s="86" t="s">
        <v>98</v>
      </c>
      <c r="DZ81" s="85" t="s">
        <v>96</v>
      </c>
      <c r="EA81" s="85" t="s">
        <v>97</v>
      </c>
      <c r="EB81" s="84" t="s">
        <v>98</v>
      </c>
      <c r="EC81" s="85" t="s">
        <v>96</v>
      </c>
      <c r="ED81" s="85" t="s">
        <v>97</v>
      </c>
      <c r="EE81" s="84" t="s">
        <v>98</v>
      </c>
      <c r="EF81" s="85" t="s">
        <v>96</v>
      </c>
      <c r="EG81" s="85" t="s">
        <v>97</v>
      </c>
      <c r="EH81" s="86" t="s">
        <v>98</v>
      </c>
      <c r="EI81" s="192" t="str">
        <f>Agustus!EO81</f>
        <v>CAPAIAN</v>
      </c>
      <c r="EJ81" s="193" t="str">
        <f>Agustus!EP81</f>
        <v>TARGET</v>
      </c>
      <c r="EK81" s="84" t="s">
        <v>98</v>
      </c>
      <c r="EL81" s="85" t="s">
        <v>96</v>
      </c>
      <c r="EM81" s="85" t="s">
        <v>97</v>
      </c>
      <c r="EN81" s="84" t="s">
        <v>98</v>
      </c>
      <c r="EO81" s="85" t="s">
        <v>96</v>
      </c>
      <c r="EP81" s="85" t="s">
        <v>97</v>
      </c>
      <c r="EQ81" s="86" t="s">
        <v>98</v>
      </c>
      <c r="ER81" s="87" t="s">
        <v>96</v>
      </c>
      <c r="ES81" s="87" t="s">
        <v>97</v>
      </c>
      <c r="ET81" s="88" t="s">
        <v>98</v>
      </c>
      <c r="EU81" s="87" t="s">
        <v>96</v>
      </c>
      <c r="EV81" s="87" t="s">
        <v>97</v>
      </c>
      <c r="EW81" s="88" t="s">
        <v>98</v>
      </c>
      <c r="EX81" s="87" t="s">
        <v>96</v>
      </c>
      <c r="EY81" s="87" t="s">
        <v>97</v>
      </c>
      <c r="EZ81" s="89" t="s">
        <v>98</v>
      </c>
    </row>
    <row r="82" spans="1:156" ht="14">
      <c r="A82" s="287">
        <v>1</v>
      </c>
      <c r="B82" s="264"/>
      <c r="C82" s="90" t="s">
        <v>99</v>
      </c>
      <c r="D82" s="245"/>
      <c r="E82" s="245"/>
      <c r="F82" s="243" t="e">
        <f>(D82/E82)*100%</f>
        <v>#DIV/0!</v>
      </c>
      <c r="G82" s="245"/>
      <c r="H82" s="245"/>
      <c r="I82" s="243" t="e">
        <f>(G82/H82)*100%</f>
        <v>#DIV/0!</v>
      </c>
      <c r="J82" s="245"/>
      <c r="K82" s="245"/>
      <c r="L82" s="243" t="e">
        <f>(J82/K82)*100%</f>
        <v>#DIV/0!</v>
      </c>
      <c r="M82" s="246"/>
      <c r="N82" s="245"/>
      <c r="O82" s="243" t="e">
        <f>(M82/N82)*100%</f>
        <v>#DIV/0!</v>
      </c>
      <c r="P82" s="245">
        <v>38</v>
      </c>
      <c r="Q82" s="245">
        <v>50</v>
      </c>
      <c r="R82" s="243">
        <f>(P82/Q82)*100%</f>
        <v>0.76</v>
      </c>
      <c r="S82" s="245"/>
      <c r="T82" s="245"/>
      <c r="U82" s="282" t="e">
        <f>(S82/T82)*100%</f>
        <v>#DIV/0!</v>
      </c>
      <c r="V82" s="245"/>
      <c r="W82" s="245"/>
      <c r="X82" s="243" t="e">
        <f>(V82/W82)*100%</f>
        <v>#DIV/0!</v>
      </c>
      <c r="Y82" s="245"/>
      <c r="Z82" s="245"/>
      <c r="AA82" s="243" t="e">
        <f>(Y82/Z82)*100%</f>
        <v>#DIV/0!</v>
      </c>
      <c r="AB82" s="245"/>
      <c r="AC82" s="245"/>
      <c r="AD82" s="243" t="e">
        <f>(AB82/AC82)*100%</f>
        <v>#DIV/0!</v>
      </c>
      <c r="AE82" s="246">
        <v>40</v>
      </c>
      <c r="AF82" s="245">
        <v>50</v>
      </c>
      <c r="AG82" s="243">
        <f>(AE82/AF82)*100%</f>
        <v>0.8</v>
      </c>
      <c r="AH82" s="245">
        <v>40</v>
      </c>
      <c r="AI82" s="245">
        <v>50</v>
      </c>
      <c r="AJ82" s="243">
        <f>(AH82/AI82)*100%</f>
        <v>0.8</v>
      </c>
      <c r="AK82" s="245">
        <v>40</v>
      </c>
      <c r="AL82" s="245">
        <v>50</v>
      </c>
      <c r="AM82" s="243">
        <f>(AK82/AL82)*100%</f>
        <v>0.8</v>
      </c>
      <c r="AN82" s="246"/>
      <c r="AO82" s="245"/>
      <c r="AP82" s="243" t="e">
        <f>(AN82/AO82)*100%</f>
        <v>#DIV/0!</v>
      </c>
      <c r="AQ82" s="245"/>
      <c r="AR82" s="245"/>
      <c r="AS82" s="243" t="e">
        <f>(AQ82/AR82)*100%</f>
        <v>#DIV/0!</v>
      </c>
      <c r="AT82" s="245"/>
      <c r="AU82" s="245"/>
      <c r="AV82" s="243" t="e">
        <f>(AT82/AU82)*100%</f>
        <v>#DIV/0!</v>
      </c>
      <c r="AW82" s="246">
        <f>Agustus!BC82</f>
        <v>35</v>
      </c>
      <c r="AX82" s="246">
        <f>Agustus!BD82</f>
        <v>50</v>
      </c>
      <c r="AY82" s="343">
        <f>Agustus!BE82</f>
        <v>1</v>
      </c>
      <c r="AZ82" s="245">
        <f t="shared" ref="AZ82:BE82" si="962">AW82</f>
        <v>35</v>
      </c>
      <c r="BA82" s="245">
        <f t="shared" si="962"/>
        <v>50</v>
      </c>
      <c r="BB82" s="243">
        <f t="shared" si="962"/>
        <v>1</v>
      </c>
      <c r="BC82" s="245">
        <f t="shared" si="962"/>
        <v>35</v>
      </c>
      <c r="BD82" s="245">
        <f t="shared" si="962"/>
        <v>50</v>
      </c>
      <c r="BE82" s="243">
        <f t="shared" si="962"/>
        <v>1</v>
      </c>
      <c r="BF82" s="246"/>
      <c r="BG82" s="245"/>
      <c r="BH82" s="243" t="e">
        <f>(BF82/BG82)*100%</f>
        <v>#DIV/0!</v>
      </c>
      <c r="BI82" s="245">
        <v>32</v>
      </c>
      <c r="BJ82" s="245">
        <v>50</v>
      </c>
      <c r="BK82" s="243">
        <f>(BI82/BJ82)*100%</f>
        <v>0.64</v>
      </c>
      <c r="BL82" s="245"/>
      <c r="BM82" s="245"/>
      <c r="BN82" s="243" t="e">
        <f>(BL82/BM82)*100%</f>
        <v>#DIV/0!</v>
      </c>
      <c r="BO82" s="246"/>
      <c r="BP82" s="245"/>
      <c r="BQ82" s="243" t="e">
        <f>(BO82/BP82)*100%</f>
        <v>#DIV/0!</v>
      </c>
      <c r="BR82" s="245"/>
      <c r="BS82" s="245"/>
      <c r="BT82" s="243" t="e">
        <f>(BR82/BS82)*100%</f>
        <v>#DIV/0!</v>
      </c>
      <c r="BU82" s="245"/>
      <c r="BV82" s="245"/>
      <c r="BW82" s="243" t="e">
        <f>(BU82/BV82)*100%</f>
        <v>#DIV/0!</v>
      </c>
      <c r="BX82" s="246">
        <v>27</v>
      </c>
      <c r="BY82" s="245">
        <v>38</v>
      </c>
      <c r="BZ82" s="243">
        <f>(BX82/BY82)*100%</f>
        <v>0.71052631578947367</v>
      </c>
      <c r="CA82" s="245">
        <v>27</v>
      </c>
      <c r="CB82" s="245">
        <v>38</v>
      </c>
      <c r="CC82" s="243">
        <f>(CA82/CB82)*100%</f>
        <v>0.71052631578947367</v>
      </c>
      <c r="CD82" s="245">
        <v>27</v>
      </c>
      <c r="CE82" s="245">
        <v>38</v>
      </c>
      <c r="CF82" s="243">
        <f>(CD82/CE82)*100%</f>
        <v>0.71052631578947367</v>
      </c>
      <c r="CG82" s="246">
        <v>40</v>
      </c>
      <c r="CH82" s="245">
        <v>30</v>
      </c>
      <c r="CI82" s="243">
        <f>(CG82/CH82)*100%</f>
        <v>1.3333333333333333</v>
      </c>
      <c r="CJ82" s="245">
        <v>40</v>
      </c>
      <c r="CK82" s="245">
        <v>30</v>
      </c>
      <c r="CL82" s="243">
        <f>(CJ82/CK82)*100%</f>
        <v>1.3333333333333333</v>
      </c>
      <c r="CM82" s="245">
        <v>40</v>
      </c>
      <c r="CN82" s="245">
        <v>30</v>
      </c>
      <c r="CO82" s="243">
        <v>1</v>
      </c>
      <c r="CP82" s="248">
        <f ca="1">IFERROR(__xludf.DUMMYFUNCTION("importrange(""1DjzFX_5hpKQ32gDJ9cZkaQq64j_m636uVPTHxkMKqWg"",""LAP YANKES!DD81:DL87"")"),46)</f>
        <v>46</v>
      </c>
      <c r="CQ82" s="249">
        <f ca="1">IFERROR(__xludf.DUMMYFUNCTION("""COMPUTED_VALUE"""),50)</f>
        <v>50</v>
      </c>
      <c r="CR82" s="250">
        <f ca="1">IFERROR(__xludf.DUMMYFUNCTION("""COMPUTED_VALUE"""),0.92)</f>
        <v>0.92</v>
      </c>
      <c r="CS82" s="251">
        <f ca="1">IFERROR(__xludf.DUMMYFUNCTION("""COMPUTED_VALUE"""),46)</f>
        <v>46</v>
      </c>
      <c r="CT82" s="251">
        <f ca="1">IFERROR(__xludf.DUMMYFUNCTION("""COMPUTED_VALUE"""),50)</f>
        <v>50</v>
      </c>
      <c r="CU82" s="252">
        <f ca="1">IFERROR(__xludf.DUMMYFUNCTION("""COMPUTED_VALUE"""),0.92)</f>
        <v>0.92</v>
      </c>
      <c r="CV82" s="249">
        <f ca="1">IFERROR(__xludf.DUMMYFUNCTION("""COMPUTED_VALUE"""),46)</f>
        <v>46</v>
      </c>
      <c r="CW82" s="249">
        <f ca="1">IFERROR(__xludf.DUMMYFUNCTION("""COMPUTED_VALUE"""),50)</f>
        <v>50</v>
      </c>
      <c r="CX82" s="250">
        <f ca="1">IFERROR(__xludf.DUMMYFUNCTION("""COMPUTED_VALUE"""),0.92)</f>
        <v>0.92</v>
      </c>
      <c r="CY82" s="246"/>
      <c r="CZ82" s="245"/>
      <c r="DA82" s="243" t="e">
        <f>(CY82/CZ82)*100%</f>
        <v>#DIV/0!</v>
      </c>
      <c r="DB82" s="245"/>
      <c r="DC82" s="245"/>
      <c r="DD82" s="243" t="e">
        <f>(DB82/DC82)*100%</f>
        <v>#DIV/0!</v>
      </c>
      <c r="DE82" s="245"/>
      <c r="DF82" s="245"/>
      <c r="DG82" s="243" t="e">
        <f>(DE82/DF82)*100%</f>
        <v>#DIV/0!</v>
      </c>
      <c r="DH82" s="246"/>
      <c r="DI82" s="245"/>
      <c r="DJ82" s="243" t="e">
        <f>(DH82/DI82)*100%</f>
        <v>#DIV/0!</v>
      </c>
      <c r="DK82" s="245">
        <v>42</v>
      </c>
      <c r="DL82" s="245">
        <v>50</v>
      </c>
      <c r="DM82" s="243">
        <f>(DK82/DL82)*100%</f>
        <v>0.84</v>
      </c>
      <c r="DN82" s="245"/>
      <c r="DO82" s="245"/>
      <c r="DP82" s="243" t="e">
        <f>(DN82/DO82)*100%</f>
        <v>#DIV/0!</v>
      </c>
      <c r="DQ82" s="246">
        <v>40</v>
      </c>
      <c r="DR82" s="245">
        <v>30</v>
      </c>
      <c r="DS82" s="243">
        <f>(DQ82/DR82)*100%</f>
        <v>1.3333333333333333</v>
      </c>
      <c r="DT82" s="245">
        <v>40</v>
      </c>
      <c r="DU82" s="245">
        <v>30</v>
      </c>
      <c r="DV82" s="243">
        <f>(DT82/DU82)*100%</f>
        <v>1.3333333333333333</v>
      </c>
      <c r="DW82" s="245">
        <v>40</v>
      </c>
      <c r="DX82" s="245">
        <v>30</v>
      </c>
      <c r="DY82" s="243">
        <f>(DW82/DX82)*100%</f>
        <v>1.3333333333333333</v>
      </c>
      <c r="DZ82" s="246">
        <v>44</v>
      </c>
      <c r="EA82" s="245">
        <v>30</v>
      </c>
      <c r="EB82" s="243">
        <f>(DZ82/EA82)*100%</f>
        <v>1.4666666666666666</v>
      </c>
      <c r="EC82" s="245">
        <v>44</v>
      </c>
      <c r="ED82" s="245">
        <v>30</v>
      </c>
      <c r="EE82" s="243">
        <f>(EC82/ED82)*100%</f>
        <v>1.4666666666666666</v>
      </c>
      <c r="EF82" s="245">
        <v>44</v>
      </c>
      <c r="EG82" s="245">
        <v>30</v>
      </c>
      <c r="EH82" s="243">
        <f>(EF82/EG82)*100%</f>
        <v>1.4666666666666666</v>
      </c>
      <c r="EI82" s="330">
        <v>40</v>
      </c>
      <c r="EJ82" s="330">
        <v>50</v>
      </c>
      <c r="EK82" s="243">
        <f>(EI82/EJ82)*100%</f>
        <v>0.8</v>
      </c>
      <c r="EL82" s="245">
        <v>40</v>
      </c>
      <c r="EM82" s="245">
        <v>50</v>
      </c>
      <c r="EN82" s="243">
        <f>(EL82/EM82)*100%</f>
        <v>0.8</v>
      </c>
      <c r="EO82" s="245">
        <v>40</v>
      </c>
      <c r="EP82" s="245">
        <v>50</v>
      </c>
      <c r="EQ82" s="243">
        <f>(EO82/EP82)*100%</f>
        <v>0.8</v>
      </c>
      <c r="ER82" s="291"/>
      <c r="ES82" s="290"/>
      <c r="ET82" s="290"/>
      <c r="EU82" s="290"/>
      <c r="EV82" s="290"/>
      <c r="EW82" s="290"/>
      <c r="EX82" s="290"/>
      <c r="EY82" s="290"/>
      <c r="EZ82" s="290"/>
    </row>
    <row r="83" spans="1:156" ht="12.5">
      <c r="A83" s="288"/>
      <c r="B83" s="247"/>
      <c r="C83" s="91" t="s">
        <v>100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7"/>
      <c r="N83" s="244"/>
      <c r="O83" s="244"/>
      <c r="P83" s="244"/>
      <c r="Q83" s="244"/>
      <c r="R83" s="244"/>
      <c r="S83" s="244"/>
      <c r="T83" s="244"/>
      <c r="U83" s="283"/>
      <c r="V83" s="244"/>
      <c r="W83" s="244"/>
      <c r="X83" s="244"/>
      <c r="Y83" s="244"/>
      <c r="Z83" s="244"/>
      <c r="AA83" s="244"/>
      <c r="AB83" s="244"/>
      <c r="AC83" s="244"/>
      <c r="AD83" s="244"/>
      <c r="AE83" s="247"/>
      <c r="AF83" s="244"/>
      <c r="AG83" s="244"/>
      <c r="AH83" s="244"/>
      <c r="AI83" s="244"/>
      <c r="AJ83" s="244"/>
      <c r="AK83" s="244"/>
      <c r="AL83" s="244"/>
      <c r="AM83" s="244"/>
      <c r="AN83" s="247"/>
      <c r="AO83" s="244"/>
      <c r="AP83" s="244"/>
      <c r="AQ83" s="244"/>
      <c r="AR83" s="244"/>
      <c r="AS83" s="244"/>
      <c r="AT83" s="244"/>
      <c r="AU83" s="244"/>
      <c r="AV83" s="244"/>
      <c r="AW83" s="247"/>
      <c r="AX83" s="247"/>
      <c r="AY83" s="247"/>
      <c r="AZ83" s="244"/>
      <c r="BA83" s="244"/>
      <c r="BB83" s="244"/>
      <c r="BC83" s="244"/>
      <c r="BD83" s="244"/>
      <c r="BE83" s="244"/>
      <c r="BF83" s="247"/>
      <c r="BG83" s="244"/>
      <c r="BH83" s="244"/>
      <c r="BI83" s="244"/>
      <c r="BJ83" s="244"/>
      <c r="BK83" s="244"/>
      <c r="BL83" s="244"/>
      <c r="BM83" s="244"/>
      <c r="BN83" s="244"/>
      <c r="BO83" s="247"/>
      <c r="BP83" s="244"/>
      <c r="BQ83" s="244"/>
      <c r="BR83" s="244"/>
      <c r="BS83" s="244"/>
      <c r="BT83" s="244"/>
      <c r="BU83" s="244"/>
      <c r="BV83" s="244"/>
      <c r="BW83" s="244"/>
      <c r="BX83" s="247"/>
      <c r="BY83" s="244"/>
      <c r="BZ83" s="244"/>
      <c r="CA83" s="244"/>
      <c r="CB83" s="244"/>
      <c r="CC83" s="244"/>
      <c r="CD83" s="244"/>
      <c r="CE83" s="244"/>
      <c r="CF83" s="244"/>
      <c r="CG83" s="247"/>
      <c r="CH83" s="244"/>
      <c r="CI83" s="244"/>
      <c r="CJ83" s="244"/>
      <c r="CK83" s="244"/>
      <c r="CL83" s="244"/>
      <c r="CM83" s="244"/>
      <c r="CN83" s="244"/>
      <c r="CO83" s="244"/>
      <c r="CP83" s="247"/>
      <c r="CQ83" s="244"/>
      <c r="CR83" s="244"/>
      <c r="CS83" s="244"/>
      <c r="CT83" s="244"/>
      <c r="CU83" s="244"/>
      <c r="CV83" s="244"/>
      <c r="CW83" s="244"/>
      <c r="CX83" s="244"/>
      <c r="CY83" s="247"/>
      <c r="CZ83" s="244"/>
      <c r="DA83" s="244"/>
      <c r="DB83" s="244"/>
      <c r="DC83" s="244"/>
      <c r="DD83" s="244"/>
      <c r="DE83" s="244"/>
      <c r="DF83" s="244"/>
      <c r="DG83" s="244"/>
      <c r="DH83" s="247"/>
      <c r="DI83" s="244"/>
      <c r="DJ83" s="244"/>
      <c r="DK83" s="244"/>
      <c r="DL83" s="244"/>
      <c r="DM83" s="244"/>
      <c r="DN83" s="244"/>
      <c r="DO83" s="244"/>
      <c r="DP83" s="244"/>
      <c r="DQ83" s="247"/>
      <c r="DR83" s="244"/>
      <c r="DS83" s="244"/>
      <c r="DT83" s="244"/>
      <c r="DU83" s="244"/>
      <c r="DV83" s="244"/>
      <c r="DW83" s="244"/>
      <c r="DX83" s="244"/>
      <c r="DY83" s="244"/>
      <c r="DZ83" s="247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7"/>
      <c r="ES83" s="244"/>
      <c r="ET83" s="244"/>
      <c r="EU83" s="244"/>
      <c r="EV83" s="244"/>
      <c r="EW83" s="244"/>
      <c r="EX83" s="244"/>
      <c r="EY83" s="244"/>
      <c r="EZ83" s="244"/>
    </row>
    <row r="84" spans="1:156" ht="14">
      <c r="A84" s="287">
        <v>2</v>
      </c>
      <c r="B84" s="264"/>
      <c r="C84" s="90" t="s">
        <v>101</v>
      </c>
      <c r="D84" s="245"/>
      <c r="E84" s="245"/>
      <c r="F84" s="243" t="e">
        <f>(D84/E84)*100%</f>
        <v>#DIV/0!</v>
      </c>
      <c r="G84" s="245"/>
      <c r="H84" s="245"/>
      <c r="I84" s="243" t="e">
        <f>(G84/H84)*100%</f>
        <v>#DIV/0!</v>
      </c>
      <c r="J84" s="245"/>
      <c r="K84" s="245"/>
      <c r="L84" s="243" t="e">
        <f>(J84/K84)*100%</f>
        <v>#DIV/0!</v>
      </c>
      <c r="M84" s="246"/>
      <c r="N84" s="245"/>
      <c r="O84" s="243" t="e">
        <f>(M84/N84)*100%</f>
        <v>#DIV/0!</v>
      </c>
      <c r="P84" s="245">
        <v>385</v>
      </c>
      <c r="Q84" s="245">
        <v>385</v>
      </c>
      <c r="R84" s="243">
        <f>(P84/Q84)*100%</f>
        <v>1</v>
      </c>
      <c r="S84" s="245"/>
      <c r="T84" s="245"/>
      <c r="U84" s="282" t="e">
        <f>(S84/T84)*100%</f>
        <v>#DIV/0!</v>
      </c>
      <c r="V84" s="246"/>
      <c r="W84" s="245"/>
      <c r="X84" s="243" t="e">
        <f>(V84/W84)*100%</f>
        <v>#DIV/0!</v>
      </c>
      <c r="Y84" s="245"/>
      <c r="Z84" s="245"/>
      <c r="AA84" s="243" t="e">
        <f>(Y84/Z84)*100%</f>
        <v>#DIV/0!</v>
      </c>
      <c r="AB84" s="245"/>
      <c r="AC84" s="245"/>
      <c r="AD84" s="243" t="e">
        <f>(AB84/AC84)*100%</f>
        <v>#DIV/0!</v>
      </c>
      <c r="AE84" s="246">
        <v>2810</v>
      </c>
      <c r="AF84" s="245">
        <v>2810</v>
      </c>
      <c r="AG84" s="243">
        <f>(AE84/AF84)*100%</f>
        <v>1</v>
      </c>
      <c r="AH84" s="245">
        <v>539</v>
      </c>
      <c r="AI84" s="245">
        <v>539</v>
      </c>
      <c r="AJ84" s="243">
        <f>(AH84/AI84)*100%</f>
        <v>1</v>
      </c>
      <c r="AK84" s="245">
        <f>AM10</f>
        <v>3430</v>
      </c>
      <c r="AL84" s="245">
        <v>3430</v>
      </c>
      <c r="AM84" s="243">
        <f>(AK84/AL84)*100%</f>
        <v>1</v>
      </c>
      <c r="AN84" s="246"/>
      <c r="AO84" s="245"/>
      <c r="AP84" s="243" t="e">
        <f>(AN84/AO84)*100%</f>
        <v>#DIV/0!</v>
      </c>
      <c r="AQ84" s="245"/>
      <c r="AR84" s="245"/>
      <c r="AS84" s="243" t="e">
        <f>(AQ84/AR84)*100%</f>
        <v>#DIV/0!</v>
      </c>
      <c r="AT84" s="245"/>
      <c r="AU84" s="245"/>
      <c r="AV84" s="243" t="e">
        <f>(AT84/AU84)*100%</f>
        <v>#DIV/0!</v>
      </c>
      <c r="AW84" s="345">
        <f>Agustus!BC84</f>
        <v>41.016640625000001</v>
      </c>
      <c r="AX84" s="246" t="str">
        <f>Agustus!BD84</f>
        <v>&lt;120</v>
      </c>
      <c r="AY84" s="331">
        <v>1</v>
      </c>
      <c r="AZ84" s="245">
        <v>53.19</v>
      </c>
      <c r="BA84" s="245" t="str">
        <f>Agustus!BA84</f>
        <v>&lt;120</v>
      </c>
      <c r="BB84" s="243">
        <f>AY84</f>
        <v>1</v>
      </c>
      <c r="BC84" s="341">
        <f>SUM(AW84+AZ84)/2</f>
        <v>47.103320312500003</v>
      </c>
      <c r="BD84" s="245" t="str">
        <f>Agustus!BD84</f>
        <v>&lt;120</v>
      </c>
      <c r="BE84" s="243">
        <f>BB84</f>
        <v>1</v>
      </c>
      <c r="BF84" s="246"/>
      <c r="BG84" s="245"/>
      <c r="BH84" s="243" t="e">
        <f>(BF84/BG84)*100%</f>
        <v>#DIV/0!</v>
      </c>
      <c r="BI84" s="245">
        <v>240</v>
      </c>
      <c r="BJ84" s="245">
        <v>240</v>
      </c>
      <c r="BK84" s="243">
        <f>(BI84/BJ84)*100%</f>
        <v>1</v>
      </c>
      <c r="BL84" s="245"/>
      <c r="BM84" s="245"/>
      <c r="BN84" s="243" t="e">
        <f>(BL84/BM84)*100%</f>
        <v>#DIV/0!</v>
      </c>
      <c r="BO84" s="246"/>
      <c r="BP84" s="245"/>
      <c r="BQ84" s="243" t="e">
        <f>(BO84/BP84)*100%</f>
        <v>#DIV/0!</v>
      </c>
      <c r="BR84" s="245"/>
      <c r="BS84" s="245"/>
      <c r="BT84" s="243" t="e">
        <f>(BR84/BS84)*100%</f>
        <v>#DIV/0!</v>
      </c>
      <c r="BU84" s="245"/>
      <c r="BV84" s="245"/>
      <c r="BW84" s="243" t="e">
        <f>(BU84/BV84)*100%</f>
        <v>#DIV/0!</v>
      </c>
      <c r="BX84" s="246">
        <v>1368</v>
      </c>
      <c r="BY84" s="245">
        <v>1368</v>
      </c>
      <c r="BZ84" s="243">
        <f>(BX84/BY84)*100%</f>
        <v>1</v>
      </c>
      <c r="CA84" s="245">
        <v>235</v>
      </c>
      <c r="CB84" s="245">
        <v>235</v>
      </c>
      <c r="CC84" s="243">
        <f>(CA84/CB84)*100%</f>
        <v>1</v>
      </c>
      <c r="CD84" s="245">
        <v>1603</v>
      </c>
      <c r="CE84" s="245">
        <v>1603</v>
      </c>
      <c r="CF84" s="243">
        <f>(CD84/CE84)*100%</f>
        <v>1</v>
      </c>
      <c r="CG84" s="246">
        <v>2011</v>
      </c>
      <c r="CH84" s="245">
        <v>2011</v>
      </c>
      <c r="CI84" s="243">
        <f>(CG84/CH84)*100%</f>
        <v>1</v>
      </c>
      <c r="CJ84" s="245">
        <v>433</v>
      </c>
      <c r="CK84" s="245">
        <v>433</v>
      </c>
      <c r="CL84" s="243">
        <f>(CJ84/CK84)*100%</f>
        <v>1</v>
      </c>
      <c r="CM84" s="245">
        <f t="shared" ref="CM84:CN84" si="963">CG84+CJ84</f>
        <v>2444</v>
      </c>
      <c r="CN84" s="245">
        <f t="shared" si="963"/>
        <v>2444</v>
      </c>
      <c r="CO84" s="243">
        <f>(CM84/CN84)*100%</f>
        <v>1</v>
      </c>
      <c r="CP84" s="248">
        <f ca="1">IFERROR(__xludf.DUMMYFUNCTION("""COMPUTED_VALUE"""),5369)</f>
        <v>5369</v>
      </c>
      <c r="CQ84" s="249">
        <f ca="1">IFERROR(__xludf.DUMMYFUNCTION("""COMPUTED_VALUE"""),5369)</f>
        <v>5369</v>
      </c>
      <c r="CR84" s="250">
        <f ca="1">IFERROR(__xludf.DUMMYFUNCTION("""COMPUTED_VALUE"""),1)</f>
        <v>1</v>
      </c>
      <c r="CS84" s="251">
        <f ca="1">IFERROR(__xludf.DUMMYFUNCTION("""COMPUTED_VALUE"""),707)</f>
        <v>707</v>
      </c>
      <c r="CT84" s="251">
        <f ca="1">IFERROR(__xludf.DUMMYFUNCTION("""COMPUTED_VALUE"""),707)</f>
        <v>707</v>
      </c>
      <c r="CU84" s="252">
        <f ca="1">IFERROR(__xludf.DUMMYFUNCTION("""COMPUTED_VALUE"""),1)</f>
        <v>1</v>
      </c>
      <c r="CV84" s="249">
        <f ca="1">IFERROR(__xludf.DUMMYFUNCTION("""COMPUTED_VALUE"""),6076)</f>
        <v>6076</v>
      </c>
      <c r="CW84" s="249">
        <f ca="1">IFERROR(__xludf.DUMMYFUNCTION("""COMPUTED_VALUE"""),6076)</f>
        <v>6076</v>
      </c>
      <c r="CX84" s="250">
        <f ca="1">IFERROR(__xludf.DUMMYFUNCTION("""COMPUTED_VALUE"""),1)</f>
        <v>1</v>
      </c>
      <c r="CY84" s="246"/>
      <c r="CZ84" s="245"/>
      <c r="DA84" s="243" t="e">
        <f>(CY84/CZ84)*100%</f>
        <v>#DIV/0!</v>
      </c>
      <c r="DB84" s="245"/>
      <c r="DC84" s="245"/>
      <c r="DD84" s="243" t="e">
        <f>(DB84/DC84)*100%</f>
        <v>#DIV/0!</v>
      </c>
      <c r="DE84" s="245"/>
      <c r="DF84" s="245"/>
      <c r="DG84" s="243" t="e">
        <f>(DE84/DF84)*100%</f>
        <v>#DIV/0!</v>
      </c>
      <c r="DH84" s="246"/>
      <c r="DI84" s="245"/>
      <c r="DJ84" s="243" t="e">
        <f>(DH84/DI84)*100%</f>
        <v>#DIV/0!</v>
      </c>
      <c r="DK84" s="245">
        <v>771</v>
      </c>
      <c r="DL84" s="245">
        <v>771</v>
      </c>
      <c r="DM84" s="243">
        <f>(DK84/DL84)*100%</f>
        <v>1</v>
      </c>
      <c r="DN84" s="245"/>
      <c r="DO84" s="245"/>
      <c r="DP84" s="243" t="e">
        <f>(DN84/DO84)*100%</f>
        <v>#DIV/0!</v>
      </c>
      <c r="DQ84" s="246">
        <v>267</v>
      </c>
      <c r="DR84" s="245">
        <v>267</v>
      </c>
      <c r="DS84" s="243">
        <f>(DQ84/DR84)*100%</f>
        <v>1</v>
      </c>
      <c r="DT84" s="245">
        <v>32</v>
      </c>
      <c r="DU84" s="245">
        <v>32</v>
      </c>
      <c r="DV84" s="243">
        <f>(DT84/DU84)*100%</f>
        <v>1</v>
      </c>
      <c r="DW84" s="245">
        <f>DT84+DQ84</f>
        <v>299</v>
      </c>
      <c r="DX84" s="245">
        <f>DW84</f>
        <v>299</v>
      </c>
      <c r="DY84" s="243">
        <f>(DW84/DX84)*100%</f>
        <v>1</v>
      </c>
      <c r="DZ84" s="246">
        <v>3276</v>
      </c>
      <c r="EA84" s="245">
        <v>3276</v>
      </c>
      <c r="EB84" s="243">
        <f>(DZ84/EA84)*100%</f>
        <v>1</v>
      </c>
      <c r="EC84" s="245">
        <v>544</v>
      </c>
      <c r="ED84" s="245">
        <v>544</v>
      </c>
      <c r="EE84" s="243">
        <f>(EC84/ED84)*100%</f>
        <v>1</v>
      </c>
      <c r="EF84" s="245">
        <v>3820</v>
      </c>
      <c r="EG84" s="245">
        <v>3820</v>
      </c>
      <c r="EH84" s="243">
        <f>(EF84/EG84)*100%</f>
        <v>1</v>
      </c>
      <c r="EI84" s="330">
        <f t="shared" ref="EI84:EJ84" si="964">EC84+EF84</f>
        <v>4364</v>
      </c>
      <c r="EJ84" s="330">
        <f t="shared" si="964"/>
        <v>4364</v>
      </c>
      <c r="EK84" s="243">
        <f>(EI84/EJ84)*100%</f>
        <v>1</v>
      </c>
      <c r="EL84" s="245">
        <v>339</v>
      </c>
      <c r="EM84" s="245">
        <v>339</v>
      </c>
      <c r="EN84" s="243">
        <f>(EL84/EM84)*100%</f>
        <v>1</v>
      </c>
      <c r="EO84" s="245">
        <v>2748</v>
      </c>
      <c r="EP84" s="245">
        <v>2775</v>
      </c>
      <c r="EQ84" s="243">
        <f>(EO84/EP84)*100%</f>
        <v>0.99027027027027026</v>
      </c>
      <c r="ER84" s="291"/>
      <c r="ES84" s="290"/>
      <c r="ET84" s="290"/>
      <c r="EU84" s="290"/>
      <c r="EV84" s="290"/>
      <c r="EW84" s="290"/>
      <c r="EX84" s="290"/>
      <c r="EY84" s="290"/>
      <c r="EZ84" s="290"/>
    </row>
    <row r="85" spans="1:156" ht="12.5">
      <c r="A85" s="288"/>
      <c r="B85" s="247"/>
      <c r="C85" s="91" t="s">
        <v>103</v>
      </c>
      <c r="D85" s="244"/>
      <c r="E85" s="244"/>
      <c r="F85" s="244"/>
      <c r="G85" s="244"/>
      <c r="H85" s="244"/>
      <c r="I85" s="244"/>
      <c r="J85" s="244"/>
      <c r="K85" s="244"/>
      <c r="L85" s="244"/>
      <c r="M85" s="247"/>
      <c r="N85" s="244"/>
      <c r="O85" s="244"/>
      <c r="P85" s="244"/>
      <c r="Q85" s="244"/>
      <c r="R85" s="244"/>
      <c r="S85" s="244"/>
      <c r="T85" s="244"/>
      <c r="U85" s="283"/>
      <c r="V85" s="247"/>
      <c r="W85" s="244"/>
      <c r="X85" s="244"/>
      <c r="Y85" s="244"/>
      <c r="Z85" s="244"/>
      <c r="AA85" s="244"/>
      <c r="AB85" s="244"/>
      <c r="AC85" s="244"/>
      <c r="AD85" s="244"/>
      <c r="AE85" s="247"/>
      <c r="AF85" s="244"/>
      <c r="AG85" s="244"/>
      <c r="AH85" s="244"/>
      <c r="AI85" s="244"/>
      <c r="AJ85" s="244"/>
      <c r="AK85" s="244"/>
      <c r="AL85" s="244"/>
      <c r="AM85" s="244"/>
      <c r="AN85" s="247"/>
      <c r="AO85" s="244"/>
      <c r="AP85" s="244"/>
      <c r="AQ85" s="244"/>
      <c r="AR85" s="244"/>
      <c r="AS85" s="244"/>
      <c r="AT85" s="244"/>
      <c r="AU85" s="244"/>
      <c r="AV85" s="244"/>
      <c r="AW85" s="247"/>
      <c r="AX85" s="247"/>
      <c r="AY85" s="244"/>
      <c r="AZ85" s="244"/>
      <c r="BA85" s="244"/>
      <c r="BB85" s="244"/>
      <c r="BC85" s="244"/>
      <c r="BD85" s="244"/>
      <c r="BE85" s="244"/>
      <c r="BF85" s="247"/>
      <c r="BG85" s="244"/>
      <c r="BH85" s="244"/>
      <c r="BI85" s="244"/>
      <c r="BJ85" s="244"/>
      <c r="BK85" s="244"/>
      <c r="BL85" s="244"/>
      <c r="BM85" s="244"/>
      <c r="BN85" s="244"/>
      <c r="BO85" s="247"/>
      <c r="BP85" s="244"/>
      <c r="BQ85" s="244"/>
      <c r="BR85" s="244"/>
      <c r="BS85" s="244"/>
      <c r="BT85" s="244"/>
      <c r="BU85" s="244"/>
      <c r="BV85" s="244"/>
      <c r="BW85" s="244"/>
      <c r="BX85" s="247"/>
      <c r="BY85" s="244"/>
      <c r="BZ85" s="244"/>
      <c r="CA85" s="244"/>
      <c r="CB85" s="244"/>
      <c r="CC85" s="244"/>
      <c r="CD85" s="244"/>
      <c r="CE85" s="244"/>
      <c r="CF85" s="244"/>
      <c r="CG85" s="247"/>
      <c r="CH85" s="244"/>
      <c r="CI85" s="244"/>
      <c r="CJ85" s="244"/>
      <c r="CK85" s="244"/>
      <c r="CL85" s="244"/>
      <c r="CM85" s="244"/>
      <c r="CN85" s="244"/>
      <c r="CO85" s="244"/>
      <c r="CP85" s="247"/>
      <c r="CQ85" s="244"/>
      <c r="CR85" s="244"/>
      <c r="CS85" s="244"/>
      <c r="CT85" s="244"/>
      <c r="CU85" s="244"/>
      <c r="CV85" s="244"/>
      <c r="CW85" s="244"/>
      <c r="CX85" s="244"/>
      <c r="CY85" s="247"/>
      <c r="CZ85" s="244"/>
      <c r="DA85" s="244"/>
      <c r="DB85" s="244"/>
      <c r="DC85" s="244"/>
      <c r="DD85" s="244"/>
      <c r="DE85" s="244"/>
      <c r="DF85" s="244"/>
      <c r="DG85" s="244"/>
      <c r="DH85" s="247"/>
      <c r="DI85" s="244"/>
      <c r="DJ85" s="244"/>
      <c r="DK85" s="244"/>
      <c r="DL85" s="244"/>
      <c r="DM85" s="244"/>
      <c r="DN85" s="244"/>
      <c r="DO85" s="244"/>
      <c r="DP85" s="244"/>
      <c r="DQ85" s="247"/>
      <c r="DR85" s="244"/>
      <c r="DS85" s="244"/>
      <c r="DT85" s="244"/>
      <c r="DU85" s="244"/>
      <c r="DV85" s="244"/>
      <c r="DW85" s="244"/>
      <c r="DX85" s="244"/>
      <c r="DY85" s="244"/>
      <c r="DZ85" s="247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7"/>
      <c r="ES85" s="244"/>
      <c r="ET85" s="244"/>
      <c r="EU85" s="244"/>
      <c r="EV85" s="244"/>
      <c r="EW85" s="244"/>
      <c r="EX85" s="244"/>
      <c r="EY85" s="244"/>
      <c r="EZ85" s="244"/>
    </row>
    <row r="86" spans="1:156" ht="12.5">
      <c r="A86" s="287">
        <v>3</v>
      </c>
      <c r="B86" s="264"/>
      <c r="C86" s="307" t="s">
        <v>104</v>
      </c>
      <c r="D86" s="245"/>
      <c r="E86" s="245"/>
      <c r="F86" s="243" t="e">
        <f>(D86/E86)*100%</f>
        <v>#DIV/0!</v>
      </c>
      <c r="G86" s="245"/>
      <c r="H86" s="245"/>
      <c r="I86" s="243" t="e">
        <f>(G86/H86)*100%</f>
        <v>#DIV/0!</v>
      </c>
      <c r="J86" s="245"/>
      <c r="K86" s="245"/>
      <c r="L86" s="243" t="e">
        <f>(J86/K86)*100%</f>
        <v>#DIV/0!</v>
      </c>
      <c r="M86" s="246"/>
      <c r="N86" s="245"/>
      <c r="O86" s="243" t="e">
        <f>(M86/N86)*100%</f>
        <v>#DIV/0!</v>
      </c>
      <c r="P86" s="245">
        <v>7</v>
      </c>
      <c r="Q86" s="245">
        <v>7</v>
      </c>
      <c r="R86" s="243">
        <f>(P86/Q86)*100%</f>
        <v>1</v>
      </c>
      <c r="S86" s="245"/>
      <c r="T86" s="245"/>
      <c r="U86" s="282" t="e">
        <f>(S86/T86)*100%</f>
        <v>#DIV/0!</v>
      </c>
      <c r="V86" s="246"/>
      <c r="W86" s="245"/>
      <c r="X86" s="243" t="e">
        <f>(V86/W86)*100%</f>
        <v>#DIV/0!</v>
      </c>
      <c r="Y86" s="245"/>
      <c r="Z86" s="245"/>
      <c r="AA86" s="243" t="e">
        <f>(Y86/Z86)*100%</f>
        <v>#DIV/0!</v>
      </c>
      <c r="AB86" s="245"/>
      <c r="AC86" s="245"/>
      <c r="AD86" s="243" t="e">
        <f>(AB86/AC86)*100%</f>
        <v>#DIV/0!</v>
      </c>
      <c r="AE86" s="246">
        <v>12</v>
      </c>
      <c r="AF86" s="245">
        <v>12</v>
      </c>
      <c r="AG86" s="243">
        <f>(AE86/AF86)*100%</f>
        <v>1</v>
      </c>
      <c r="AH86" s="245">
        <v>12</v>
      </c>
      <c r="AI86" s="245">
        <v>12</v>
      </c>
      <c r="AJ86" s="243">
        <f>(AH86/AI86)*100%</f>
        <v>1</v>
      </c>
      <c r="AK86" s="245">
        <v>12</v>
      </c>
      <c r="AL86" s="245">
        <v>12</v>
      </c>
      <c r="AM86" s="243">
        <f>(AK86/AL86)*100%</f>
        <v>1</v>
      </c>
      <c r="AN86" s="246"/>
      <c r="AO86" s="245"/>
      <c r="AP86" s="243" t="e">
        <f>(AN86/AO86)*100%</f>
        <v>#DIV/0!</v>
      </c>
      <c r="AQ86" s="245"/>
      <c r="AR86" s="245"/>
      <c r="AS86" s="243" t="e">
        <f>(AQ86/AR86)*100%</f>
        <v>#DIV/0!</v>
      </c>
      <c r="AT86" s="245"/>
      <c r="AU86" s="245"/>
      <c r="AV86" s="243" t="e">
        <f>(AT86/AU86)*100%</f>
        <v>#DIV/0!</v>
      </c>
      <c r="AW86" s="246">
        <f>Agustus!BC86</f>
        <v>8</v>
      </c>
      <c r="AX86" s="246">
        <f>Agustus!BD86</f>
        <v>8</v>
      </c>
      <c r="AY86" s="243">
        <f>(AW86/AX86)*100%</f>
        <v>1</v>
      </c>
      <c r="AZ86" s="245">
        <v>8</v>
      </c>
      <c r="BA86" s="245">
        <f>Agustus!BA86</f>
        <v>8</v>
      </c>
      <c r="BB86" s="243">
        <f>(AZ86/BA86)*100%</f>
        <v>1</v>
      </c>
      <c r="BC86" s="245">
        <v>8</v>
      </c>
      <c r="BD86" s="245">
        <f>Agustus!BD86</f>
        <v>8</v>
      </c>
      <c r="BE86" s="243">
        <f>BB86</f>
        <v>1</v>
      </c>
      <c r="BF86" s="246"/>
      <c r="BG86" s="245"/>
      <c r="BH86" s="243" t="e">
        <f>(BF86/BG86)*100%</f>
        <v>#DIV/0!</v>
      </c>
      <c r="BI86" s="245">
        <v>5</v>
      </c>
      <c r="BJ86" s="245">
        <v>5</v>
      </c>
      <c r="BK86" s="243">
        <f>(BI86/BJ86)*100%</f>
        <v>1</v>
      </c>
      <c r="BL86" s="245"/>
      <c r="BM86" s="245"/>
      <c r="BN86" s="243" t="e">
        <f>(BL86/BM86)*100%</f>
        <v>#DIV/0!</v>
      </c>
      <c r="BO86" s="246"/>
      <c r="BP86" s="245"/>
      <c r="BQ86" s="243" t="e">
        <f>(BO86/BP86)*100%</f>
        <v>#DIV/0!</v>
      </c>
      <c r="BR86" s="245"/>
      <c r="BS86" s="245"/>
      <c r="BT86" s="243" t="e">
        <f>(BR86/BS86)*100%</f>
        <v>#DIV/0!</v>
      </c>
      <c r="BU86" s="245"/>
      <c r="BV86" s="245"/>
      <c r="BW86" s="243" t="e">
        <f>(BU86/BV86)*100%</f>
        <v>#DIV/0!</v>
      </c>
      <c r="BX86" s="246">
        <v>20.399999999999999</v>
      </c>
      <c r="BY86" s="245">
        <v>32</v>
      </c>
      <c r="BZ86" s="243">
        <f>(BX86/BY86)*100%</f>
        <v>0.63749999999999996</v>
      </c>
      <c r="CA86" s="245">
        <v>4</v>
      </c>
      <c r="CB86" s="245">
        <v>4</v>
      </c>
      <c r="CC86" s="243">
        <f>(CA86/CB86)*100%</f>
        <v>1</v>
      </c>
      <c r="CD86" s="245">
        <v>24.4</v>
      </c>
      <c r="CE86" s="245">
        <v>36</v>
      </c>
      <c r="CF86" s="243">
        <f>(CD86/CE86)*100%</f>
        <v>0.6777777777777777</v>
      </c>
      <c r="CG86" s="246">
        <v>11</v>
      </c>
      <c r="CH86" s="245">
        <v>11</v>
      </c>
      <c r="CI86" s="243">
        <f>(CG86/CH86)*100%</f>
        <v>1</v>
      </c>
      <c r="CJ86" s="245">
        <v>11</v>
      </c>
      <c r="CK86" s="245">
        <v>11</v>
      </c>
      <c r="CL86" s="243">
        <f>(CJ86/CK86)*100%</f>
        <v>1</v>
      </c>
      <c r="CM86" s="245">
        <v>11</v>
      </c>
      <c r="CN86" s="245">
        <v>11</v>
      </c>
      <c r="CO86" s="243">
        <f>(CM86/CN86)*100%</f>
        <v>1</v>
      </c>
      <c r="CP86" s="248">
        <f ca="1">IFERROR(__xludf.DUMMYFUNCTION("""COMPUTED_VALUE"""),5369)</f>
        <v>5369</v>
      </c>
      <c r="CQ86" s="249">
        <f ca="1">IFERROR(__xludf.DUMMYFUNCTION("""COMPUTED_VALUE"""),5369)</f>
        <v>5369</v>
      </c>
      <c r="CR86" s="250">
        <f ca="1">IFERROR(__xludf.DUMMYFUNCTION("""COMPUTED_VALUE"""),1)</f>
        <v>1</v>
      </c>
      <c r="CS86" s="251">
        <f ca="1">IFERROR(__xludf.DUMMYFUNCTION("""COMPUTED_VALUE"""),707)</f>
        <v>707</v>
      </c>
      <c r="CT86" s="251">
        <f ca="1">IFERROR(__xludf.DUMMYFUNCTION("""COMPUTED_VALUE"""),707)</f>
        <v>707</v>
      </c>
      <c r="CU86" s="252">
        <f ca="1">IFERROR(__xludf.DUMMYFUNCTION("""COMPUTED_VALUE"""),1)</f>
        <v>1</v>
      </c>
      <c r="CV86" s="249">
        <f ca="1">IFERROR(__xludf.DUMMYFUNCTION("""COMPUTED_VALUE"""),6076)</f>
        <v>6076</v>
      </c>
      <c r="CW86" s="249">
        <f ca="1">IFERROR(__xludf.DUMMYFUNCTION("""COMPUTED_VALUE"""),6076)</f>
        <v>6076</v>
      </c>
      <c r="CX86" s="250">
        <f ca="1">IFERROR(__xludf.DUMMYFUNCTION("""COMPUTED_VALUE"""),1)</f>
        <v>1</v>
      </c>
      <c r="CY86" s="246"/>
      <c r="CZ86" s="245"/>
      <c r="DA86" s="243" t="e">
        <f>(CY86/CZ86)*100%</f>
        <v>#DIV/0!</v>
      </c>
      <c r="DB86" s="245"/>
      <c r="DC86" s="245"/>
      <c r="DD86" s="243" t="e">
        <f>(DB86/DC86)*100%</f>
        <v>#DIV/0!</v>
      </c>
      <c r="DE86" s="245"/>
      <c r="DF86" s="245"/>
      <c r="DG86" s="243" t="e">
        <f>(DE86/DF86)*100%</f>
        <v>#DIV/0!</v>
      </c>
      <c r="DH86" s="246"/>
      <c r="DI86" s="245"/>
      <c r="DJ86" s="243" t="e">
        <f>(DH86/DI86)*100%</f>
        <v>#DIV/0!</v>
      </c>
      <c r="DK86" s="245">
        <v>11</v>
      </c>
      <c r="DL86" s="245">
        <v>11</v>
      </c>
      <c r="DM86" s="243">
        <f>(DK86/DL86)*100%</f>
        <v>1</v>
      </c>
      <c r="DN86" s="245"/>
      <c r="DO86" s="245"/>
      <c r="DP86" s="243" t="e">
        <f>(DN86/DO86)*100%</f>
        <v>#DIV/0!</v>
      </c>
      <c r="DQ86" s="246">
        <v>4</v>
      </c>
      <c r="DR86" s="245">
        <v>4</v>
      </c>
      <c r="DS86" s="243">
        <f>(DQ86/DR86)*100%</f>
        <v>1</v>
      </c>
      <c r="DT86" s="245">
        <v>4</v>
      </c>
      <c r="DU86" s="245">
        <v>4</v>
      </c>
      <c r="DV86" s="243">
        <f>(DT86/DU86)*100%</f>
        <v>1</v>
      </c>
      <c r="DW86" s="245">
        <v>4</v>
      </c>
      <c r="DX86" s="245">
        <v>4</v>
      </c>
      <c r="DY86" s="243">
        <f>(DW86/DX86)*100%</f>
        <v>1</v>
      </c>
      <c r="DZ86" s="246">
        <v>11</v>
      </c>
      <c r="EA86" s="245">
        <v>11</v>
      </c>
      <c r="EB86" s="243">
        <f>(DZ86/EA86)*100%</f>
        <v>1</v>
      </c>
      <c r="EC86" s="245">
        <v>11</v>
      </c>
      <c r="ED86" s="245">
        <v>11</v>
      </c>
      <c r="EE86" s="243">
        <f>(EC86/ED86)*100%</f>
        <v>1</v>
      </c>
      <c r="EF86" s="245">
        <v>11</v>
      </c>
      <c r="EG86" s="245">
        <v>11</v>
      </c>
      <c r="EH86" s="243">
        <f>(EF86/EG86)*100%</f>
        <v>1</v>
      </c>
      <c r="EI86" s="330">
        <f t="shared" ref="EI86:EJ86" si="965">EC86+EF86</f>
        <v>22</v>
      </c>
      <c r="EJ86" s="330">
        <f t="shared" si="965"/>
        <v>22</v>
      </c>
      <c r="EK86" s="243">
        <f>(EI86/EJ86)*100%</f>
        <v>1</v>
      </c>
      <c r="EL86" s="245">
        <v>6</v>
      </c>
      <c r="EM86" s="245">
        <v>6</v>
      </c>
      <c r="EN86" s="243">
        <f>(EL86/EM86)*100%</f>
        <v>1</v>
      </c>
      <c r="EO86" s="245">
        <v>51</v>
      </c>
      <c r="EP86" s="245">
        <v>57</v>
      </c>
      <c r="EQ86" s="243">
        <f>(EO86/EP86)*100%</f>
        <v>0.89473684210526316</v>
      </c>
      <c r="ER86" s="291"/>
      <c r="ES86" s="290"/>
      <c r="ET86" s="290"/>
      <c r="EU86" s="290"/>
      <c r="EV86" s="290"/>
      <c r="EW86" s="290"/>
      <c r="EX86" s="290"/>
      <c r="EY86" s="290"/>
      <c r="EZ86" s="290"/>
    </row>
    <row r="87" spans="1:156" ht="12.5">
      <c r="A87" s="288"/>
      <c r="B87" s="247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7"/>
      <c r="N87" s="244"/>
      <c r="O87" s="244"/>
      <c r="P87" s="244"/>
      <c r="Q87" s="244"/>
      <c r="R87" s="244"/>
      <c r="S87" s="244"/>
      <c r="T87" s="244"/>
      <c r="U87" s="283"/>
      <c r="V87" s="247"/>
      <c r="W87" s="244"/>
      <c r="X87" s="244"/>
      <c r="Y87" s="244"/>
      <c r="Z87" s="244"/>
      <c r="AA87" s="244"/>
      <c r="AB87" s="244"/>
      <c r="AC87" s="244"/>
      <c r="AD87" s="244"/>
      <c r="AE87" s="247"/>
      <c r="AF87" s="244"/>
      <c r="AG87" s="244"/>
      <c r="AH87" s="244"/>
      <c r="AI87" s="244"/>
      <c r="AJ87" s="244"/>
      <c r="AK87" s="244"/>
      <c r="AL87" s="244"/>
      <c r="AM87" s="244"/>
      <c r="AN87" s="247"/>
      <c r="AO87" s="244"/>
      <c r="AP87" s="244"/>
      <c r="AQ87" s="244"/>
      <c r="AR87" s="244"/>
      <c r="AS87" s="244"/>
      <c r="AT87" s="244"/>
      <c r="AU87" s="244"/>
      <c r="AV87" s="244"/>
      <c r="AW87" s="247"/>
      <c r="AX87" s="247"/>
      <c r="AY87" s="244"/>
      <c r="AZ87" s="244"/>
      <c r="BA87" s="244"/>
      <c r="BB87" s="244"/>
      <c r="BC87" s="244"/>
      <c r="BD87" s="244"/>
      <c r="BE87" s="244"/>
      <c r="BF87" s="247"/>
      <c r="BG87" s="244"/>
      <c r="BH87" s="244"/>
      <c r="BI87" s="244"/>
      <c r="BJ87" s="244"/>
      <c r="BK87" s="244"/>
      <c r="BL87" s="244"/>
      <c r="BM87" s="244"/>
      <c r="BN87" s="244"/>
      <c r="BO87" s="247"/>
      <c r="BP87" s="244"/>
      <c r="BQ87" s="244"/>
      <c r="BR87" s="244"/>
      <c r="BS87" s="244"/>
      <c r="BT87" s="244"/>
      <c r="BU87" s="244"/>
      <c r="BV87" s="244"/>
      <c r="BW87" s="244"/>
      <c r="BX87" s="247"/>
      <c r="BY87" s="244"/>
      <c r="BZ87" s="244"/>
      <c r="CA87" s="244"/>
      <c r="CB87" s="244"/>
      <c r="CC87" s="244"/>
      <c r="CD87" s="244"/>
      <c r="CE87" s="244"/>
      <c r="CF87" s="244"/>
      <c r="CG87" s="247"/>
      <c r="CH87" s="244"/>
      <c r="CI87" s="244"/>
      <c r="CJ87" s="244"/>
      <c r="CK87" s="244"/>
      <c r="CL87" s="244"/>
      <c r="CM87" s="244"/>
      <c r="CN87" s="244"/>
      <c r="CO87" s="244"/>
      <c r="CP87" s="247"/>
      <c r="CQ87" s="244"/>
      <c r="CR87" s="244"/>
      <c r="CS87" s="244"/>
      <c r="CT87" s="244"/>
      <c r="CU87" s="244"/>
      <c r="CV87" s="244"/>
      <c r="CW87" s="244"/>
      <c r="CX87" s="244"/>
      <c r="CY87" s="247"/>
      <c r="CZ87" s="244"/>
      <c r="DA87" s="244"/>
      <c r="DB87" s="244"/>
      <c r="DC87" s="244"/>
      <c r="DD87" s="244"/>
      <c r="DE87" s="244"/>
      <c r="DF87" s="244"/>
      <c r="DG87" s="244"/>
      <c r="DH87" s="247"/>
      <c r="DI87" s="244"/>
      <c r="DJ87" s="244"/>
      <c r="DK87" s="244"/>
      <c r="DL87" s="244"/>
      <c r="DM87" s="244"/>
      <c r="DN87" s="244"/>
      <c r="DO87" s="244"/>
      <c r="DP87" s="244"/>
      <c r="DQ87" s="247"/>
      <c r="DR87" s="244"/>
      <c r="DS87" s="244"/>
      <c r="DT87" s="244"/>
      <c r="DU87" s="244"/>
      <c r="DV87" s="244"/>
      <c r="DW87" s="244"/>
      <c r="DX87" s="244"/>
      <c r="DY87" s="244"/>
      <c r="DZ87" s="247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7"/>
      <c r="ES87" s="244"/>
      <c r="ET87" s="244"/>
      <c r="EU87" s="244"/>
      <c r="EV87" s="244"/>
      <c r="EW87" s="244"/>
      <c r="EX87" s="244"/>
      <c r="EY87" s="244"/>
      <c r="EZ87" s="244"/>
    </row>
    <row r="88" spans="1:156" ht="12.5">
      <c r="A88" s="287">
        <v>4</v>
      </c>
      <c r="B88" s="264"/>
      <c r="C88" s="292" t="s">
        <v>105</v>
      </c>
      <c r="D88" s="246"/>
      <c r="E88" s="246"/>
      <c r="F88" s="243" t="e">
        <f>(D88/E88)*100%</f>
        <v>#DIV/0!</v>
      </c>
      <c r="G88" s="246"/>
      <c r="H88" s="246"/>
      <c r="I88" s="243" t="e">
        <f>(G88/H88)*100%</f>
        <v>#DIV/0!</v>
      </c>
      <c r="J88" s="246"/>
      <c r="K88" s="246"/>
      <c r="L88" s="243" t="e">
        <f>(J88/K88)*100%</f>
        <v>#DIV/0!</v>
      </c>
      <c r="M88" s="246"/>
      <c r="N88" s="246"/>
      <c r="O88" s="243" t="e">
        <f>(M88/N88)*100%</f>
        <v>#DIV/0!</v>
      </c>
      <c r="P88" s="246">
        <v>87</v>
      </c>
      <c r="Q88" s="246">
        <v>87</v>
      </c>
      <c r="R88" s="243">
        <f>(P88/Q88)*100%</f>
        <v>1</v>
      </c>
      <c r="S88" s="246"/>
      <c r="T88" s="246"/>
      <c r="U88" s="282" t="e">
        <f>(S88/T88)*100%</f>
        <v>#DIV/0!</v>
      </c>
      <c r="V88" s="246"/>
      <c r="W88" s="246"/>
      <c r="X88" s="243" t="e">
        <f>(V88/W88)*100%</f>
        <v>#DIV/0!</v>
      </c>
      <c r="Y88" s="246"/>
      <c r="Z88" s="246"/>
      <c r="AA88" s="243" t="e">
        <f>(Y88/Z88)*100%</f>
        <v>#DIV/0!</v>
      </c>
      <c r="AB88" s="246"/>
      <c r="AC88" s="246"/>
      <c r="AD88" s="243" t="e">
        <f>(AB88/AC88)*100%</f>
        <v>#DIV/0!</v>
      </c>
      <c r="AE88" s="246">
        <v>507</v>
      </c>
      <c r="AF88" s="246">
        <v>1182</v>
      </c>
      <c r="AG88" s="243">
        <f>(AE88/AF88)*100%</f>
        <v>0.42893401015228427</v>
      </c>
      <c r="AH88" s="246">
        <v>72</v>
      </c>
      <c r="AI88" s="246">
        <v>1182</v>
      </c>
      <c r="AJ88" s="243">
        <f>(AH88/AI88)*100%</f>
        <v>6.0913705583756347E-2</v>
      </c>
      <c r="AK88" s="246">
        <v>579</v>
      </c>
      <c r="AL88" s="246">
        <v>1182</v>
      </c>
      <c r="AM88" s="243">
        <f>(AK88/AL88)*100%</f>
        <v>0.48984771573604063</v>
      </c>
      <c r="AN88" s="246"/>
      <c r="AO88" s="246"/>
      <c r="AP88" s="243" t="e">
        <f>(AN88/AO88)*100%</f>
        <v>#DIV/0!</v>
      </c>
      <c r="AQ88" s="246"/>
      <c r="AR88" s="246"/>
      <c r="AS88" s="243" t="e">
        <f>(AQ88/AR88)*100%</f>
        <v>#DIV/0!</v>
      </c>
      <c r="AT88" s="246"/>
      <c r="AU88" s="246"/>
      <c r="AV88" s="243" t="e">
        <f>(AT88/AU88)*100%</f>
        <v>#DIV/0!</v>
      </c>
      <c r="AW88" s="344">
        <f>Agustus!BC88</f>
        <v>508</v>
      </c>
      <c r="AX88" s="246">
        <f>Agustus!BD88</f>
        <v>560</v>
      </c>
      <c r="AY88" s="243">
        <f>(AW88/AX88)*100%</f>
        <v>0.90714285714285714</v>
      </c>
      <c r="AZ88" s="246">
        <f>BA17</f>
        <v>94</v>
      </c>
      <c r="BA88" s="245">
        <f>Agustus!BA88</f>
        <v>70</v>
      </c>
      <c r="BB88" s="243">
        <f>(AZ88/BA88)*100%</f>
        <v>1.3428571428571427</v>
      </c>
      <c r="BC88" s="339">
        <f t="shared" ref="BC88:BD88" si="966">SUM(AW88+AZ88)</f>
        <v>602</v>
      </c>
      <c r="BD88" s="326">
        <f t="shared" si="966"/>
        <v>630</v>
      </c>
      <c r="BE88" s="243">
        <f>(BC88/BD88)*100%</f>
        <v>0.9555555555555556</v>
      </c>
      <c r="BF88" s="246"/>
      <c r="BG88" s="246"/>
      <c r="BH88" s="243" t="e">
        <f>(BF88/BG88)*100%</f>
        <v>#DIV/0!</v>
      </c>
      <c r="BI88" s="246">
        <v>29</v>
      </c>
      <c r="BJ88" s="246">
        <v>29</v>
      </c>
      <c r="BK88" s="243">
        <f>(BI88/BJ88)*100%</f>
        <v>1</v>
      </c>
      <c r="BL88" s="246"/>
      <c r="BM88" s="246"/>
      <c r="BN88" s="243" t="e">
        <f>(BL88/BM88)*100%</f>
        <v>#DIV/0!</v>
      </c>
      <c r="BO88" s="246"/>
      <c r="BP88" s="246"/>
      <c r="BQ88" s="243" t="e">
        <f>(BO88/BP88)*100%</f>
        <v>#DIV/0!</v>
      </c>
      <c r="BR88" s="246"/>
      <c r="BS88" s="246"/>
      <c r="BT88" s="243" t="e">
        <f>(BR88/BS88)*100%</f>
        <v>#DIV/0!</v>
      </c>
      <c r="BU88" s="246"/>
      <c r="BV88" s="246"/>
      <c r="BW88" s="243" t="e">
        <f>(BU88/BV88)*100%</f>
        <v>#DIV/0!</v>
      </c>
      <c r="BX88" s="246">
        <v>223.8</v>
      </c>
      <c r="BY88" s="246">
        <v>235</v>
      </c>
      <c r="BZ88" s="243">
        <f>(BX88/BY88)*100%</f>
        <v>0.95234042553191489</v>
      </c>
      <c r="CA88" s="246">
        <v>37</v>
      </c>
      <c r="CB88" s="246">
        <v>38</v>
      </c>
      <c r="CC88" s="243">
        <f>(CA88/CB88)*100%</f>
        <v>0.97368421052631582</v>
      </c>
      <c r="CD88" s="246">
        <v>260.8</v>
      </c>
      <c r="CE88" s="246">
        <v>273</v>
      </c>
      <c r="CF88" s="243">
        <f>(CD88/CE88)*100%</f>
        <v>0.95531135531135536</v>
      </c>
      <c r="CG88" s="246">
        <v>335</v>
      </c>
      <c r="CH88" s="246">
        <v>313</v>
      </c>
      <c r="CI88" s="243">
        <f>(CG88/CH88)*100%</f>
        <v>1.0702875399361023</v>
      </c>
      <c r="CJ88" s="246">
        <v>42</v>
      </c>
      <c r="CK88" s="246">
        <v>40</v>
      </c>
      <c r="CL88" s="243">
        <f>(CJ88/CK88)*100%</f>
        <v>1.05</v>
      </c>
      <c r="CM88" s="246">
        <f t="shared" ref="CM88:CN88" si="967">CG88+CJ88</f>
        <v>377</v>
      </c>
      <c r="CN88" s="246">
        <f t="shared" si="967"/>
        <v>353</v>
      </c>
      <c r="CO88" s="243">
        <f>(CM88/CN88)*100%</f>
        <v>1.0679886685552409</v>
      </c>
      <c r="CP88" s="248">
        <f ca="1">IFERROR(__xludf.DUMMYFUNCTION("""COMPUTED_VALUE"""),793)</f>
        <v>793</v>
      </c>
      <c r="CQ88" s="248">
        <f ca="1">IFERROR(__xludf.DUMMYFUNCTION("""COMPUTED_VALUE"""),631)</f>
        <v>631</v>
      </c>
      <c r="CR88" s="250">
        <f ca="1">IFERROR(__xludf.DUMMYFUNCTION("""COMPUTED_VALUE"""),1.256735340729)</f>
        <v>1.2567353407290001</v>
      </c>
      <c r="CS88" s="295">
        <f ca="1">IFERROR(__xludf.DUMMYFUNCTION("""COMPUTED_VALUE"""),104)</f>
        <v>104</v>
      </c>
      <c r="CT88" s="295">
        <f ca="1">IFERROR(__xludf.DUMMYFUNCTION("""COMPUTED_VALUE"""),78)</f>
        <v>78</v>
      </c>
      <c r="CU88" s="252">
        <f ca="1">IFERROR(__xludf.DUMMYFUNCTION("""COMPUTED_VALUE"""),1.33333333333333)</f>
        <v>1.3333333333333299</v>
      </c>
      <c r="CV88" s="248">
        <f ca="1">IFERROR(__xludf.DUMMYFUNCTION("""COMPUTED_VALUE"""),897)</f>
        <v>897</v>
      </c>
      <c r="CW88" s="248">
        <f ca="1">IFERROR(__xludf.DUMMYFUNCTION("""COMPUTED_VALUE"""),709)</f>
        <v>709</v>
      </c>
      <c r="CX88" s="250">
        <f ca="1">IFERROR(__xludf.DUMMYFUNCTION("""COMPUTED_VALUE"""),1.26516220028208)</f>
        <v>1.2651622002820799</v>
      </c>
      <c r="CY88" s="246"/>
      <c r="CZ88" s="246"/>
      <c r="DA88" s="243" t="e">
        <f>(CY88/CZ88)*100%</f>
        <v>#DIV/0!</v>
      </c>
      <c r="DB88" s="246"/>
      <c r="DC88" s="246"/>
      <c r="DD88" s="243" t="e">
        <f>(DB88/DC88)*100%</f>
        <v>#DIV/0!</v>
      </c>
      <c r="DE88" s="246"/>
      <c r="DF88" s="246"/>
      <c r="DG88" s="243" t="e">
        <f>(DE88/DF88)*100%</f>
        <v>#DIV/0!</v>
      </c>
      <c r="DH88" s="246"/>
      <c r="DI88" s="246"/>
      <c r="DJ88" s="243" t="e">
        <f>(DH88/DI88)*100%</f>
        <v>#DIV/0!</v>
      </c>
      <c r="DK88" s="246">
        <v>89</v>
      </c>
      <c r="DL88" s="246">
        <v>854</v>
      </c>
      <c r="DM88" s="243">
        <f>(DK88/DL88)*100%</f>
        <v>0.10421545667447307</v>
      </c>
      <c r="DN88" s="246"/>
      <c r="DO88" s="246"/>
      <c r="DP88" s="243" t="e">
        <f>(DN88/DO88)*100%</f>
        <v>#DIV/0!</v>
      </c>
      <c r="DQ88" s="246">
        <v>492</v>
      </c>
      <c r="DR88" s="246">
        <v>492</v>
      </c>
      <c r="DS88" s="243">
        <f>(DQ88/DR88)*100%</f>
        <v>1</v>
      </c>
      <c r="DT88" s="246">
        <v>58</v>
      </c>
      <c r="DU88" s="246">
        <v>58</v>
      </c>
      <c r="DV88" s="243">
        <f>(DT88/DU88)*100%</f>
        <v>1</v>
      </c>
      <c r="DW88" s="246">
        <f>DT88+DQ88</f>
        <v>550</v>
      </c>
      <c r="DX88" s="246">
        <f>DW88</f>
        <v>550</v>
      </c>
      <c r="DY88" s="243">
        <f>(DW88/DX88)*100%</f>
        <v>1</v>
      </c>
      <c r="DZ88" s="246">
        <v>507</v>
      </c>
      <c r="EA88" s="246">
        <v>507</v>
      </c>
      <c r="EB88" s="243">
        <f>(DZ88/EA88)*100%</f>
        <v>1</v>
      </c>
      <c r="EC88" s="246">
        <v>73</v>
      </c>
      <c r="ED88" s="246">
        <v>73</v>
      </c>
      <c r="EE88" s="243">
        <f>(EC88/ED88)*100%</f>
        <v>1</v>
      </c>
      <c r="EF88" s="246">
        <v>580</v>
      </c>
      <c r="EG88" s="246">
        <v>580</v>
      </c>
      <c r="EH88" s="243">
        <f>(EF88/EG88)*100%</f>
        <v>1</v>
      </c>
      <c r="EI88" s="330">
        <v>318</v>
      </c>
      <c r="EJ88" s="330">
        <v>367</v>
      </c>
      <c r="EK88" s="243">
        <f>(EI88/EJ88)*100%</f>
        <v>0.86648501362397823</v>
      </c>
      <c r="EL88" s="246">
        <v>29</v>
      </c>
      <c r="EM88" s="246">
        <v>29</v>
      </c>
      <c r="EN88" s="243">
        <f>(EL88/EM88)*100%</f>
        <v>1</v>
      </c>
      <c r="EO88" s="246">
        <v>347</v>
      </c>
      <c r="EP88" s="246">
        <v>396</v>
      </c>
      <c r="EQ88" s="243">
        <f>(EO88/EP88)*100%</f>
        <v>0.8762626262626263</v>
      </c>
      <c r="ER88" s="291"/>
      <c r="ES88" s="290"/>
      <c r="ET88" s="290"/>
      <c r="EU88" s="290"/>
      <c r="EV88" s="290"/>
      <c r="EW88" s="290"/>
      <c r="EX88" s="290"/>
      <c r="EY88" s="290"/>
      <c r="EZ88" s="290"/>
    </row>
    <row r="89" spans="1:156" ht="12.5">
      <c r="A89" s="288"/>
      <c r="B89" s="247"/>
      <c r="C89" s="247"/>
      <c r="D89" s="247"/>
      <c r="E89" s="247"/>
      <c r="F89" s="244"/>
      <c r="G89" s="247"/>
      <c r="H89" s="247"/>
      <c r="I89" s="244"/>
      <c r="J89" s="247"/>
      <c r="K89" s="247"/>
      <c r="L89" s="244"/>
      <c r="M89" s="247"/>
      <c r="N89" s="247"/>
      <c r="O89" s="244"/>
      <c r="P89" s="247"/>
      <c r="Q89" s="247"/>
      <c r="R89" s="244"/>
      <c r="S89" s="247"/>
      <c r="T89" s="247"/>
      <c r="U89" s="283"/>
      <c r="V89" s="247"/>
      <c r="W89" s="247"/>
      <c r="X89" s="244"/>
      <c r="Y89" s="247"/>
      <c r="Z89" s="247"/>
      <c r="AA89" s="244"/>
      <c r="AB89" s="247"/>
      <c r="AC89" s="247"/>
      <c r="AD89" s="244"/>
      <c r="AE89" s="247"/>
      <c r="AF89" s="247"/>
      <c r="AG89" s="244"/>
      <c r="AH89" s="247"/>
      <c r="AI89" s="247"/>
      <c r="AJ89" s="244"/>
      <c r="AK89" s="247"/>
      <c r="AL89" s="247"/>
      <c r="AM89" s="244"/>
      <c r="AN89" s="247"/>
      <c r="AO89" s="247"/>
      <c r="AP89" s="244"/>
      <c r="AQ89" s="247"/>
      <c r="AR89" s="247"/>
      <c r="AS89" s="244"/>
      <c r="AT89" s="247"/>
      <c r="AU89" s="247"/>
      <c r="AV89" s="244"/>
      <c r="AW89" s="247"/>
      <c r="AX89" s="247"/>
      <c r="AY89" s="244"/>
      <c r="AZ89" s="247"/>
      <c r="BA89" s="244"/>
      <c r="BB89" s="244"/>
      <c r="BC89" s="244"/>
      <c r="BD89" s="244"/>
      <c r="BE89" s="244"/>
      <c r="BF89" s="247"/>
      <c r="BG89" s="247"/>
      <c r="BH89" s="244"/>
      <c r="BI89" s="247"/>
      <c r="BJ89" s="247"/>
      <c r="BK89" s="244"/>
      <c r="BL89" s="247"/>
      <c r="BM89" s="247"/>
      <c r="BN89" s="244"/>
      <c r="BO89" s="247"/>
      <c r="BP89" s="247"/>
      <c r="BQ89" s="244"/>
      <c r="BR89" s="247"/>
      <c r="BS89" s="247"/>
      <c r="BT89" s="244"/>
      <c r="BU89" s="247"/>
      <c r="BV89" s="247"/>
      <c r="BW89" s="244"/>
      <c r="BX89" s="247"/>
      <c r="BY89" s="247"/>
      <c r="BZ89" s="244"/>
      <c r="CA89" s="247"/>
      <c r="CB89" s="247"/>
      <c r="CC89" s="244"/>
      <c r="CD89" s="247"/>
      <c r="CE89" s="247"/>
      <c r="CF89" s="244"/>
      <c r="CG89" s="247"/>
      <c r="CH89" s="247"/>
      <c r="CI89" s="244"/>
      <c r="CJ89" s="247"/>
      <c r="CK89" s="247"/>
      <c r="CL89" s="244"/>
      <c r="CM89" s="247"/>
      <c r="CN89" s="247"/>
      <c r="CO89" s="244"/>
      <c r="CP89" s="247"/>
      <c r="CQ89" s="247"/>
      <c r="CR89" s="244"/>
      <c r="CS89" s="247"/>
      <c r="CT89" s="247"/>
      <c r="CU89" s="244"/>
      <c r="CV89" s="247"/>
      <c r="CW89" s="247"/>
      <c r="CX89" s="244"/>
      <c r="CY89" s="247"/>
      <c r="CZ89" s="247"/>
      <c r="DA89" s="244"/>
      <c r="DB89" s="247"/>
      <c r="DC89" s="247"/>
      <c r="DD89" s="244"/>
      <c r="DE89" s="247"/>
      <c r="DF89" s="247"/>
      <c r="DG89" s="244"/>
      <c r="DH89" s="247"/>
      <c r="DI89" s="247"/>
      <c r="DJ89" s="244"/>
      <c r="DK89" s="247"/>
      <c r="DL89" s="247"/>
      <c r="DM89" s="244"/>
      <c r="DN89" s="247"/>
      <c r="DO89" s="247"/>
      <c r="DP89" s="244"/>
      <c r="DQ89" s="247"/>
      <c r="DR89" s="247"/>
      <c r="DS89" s="244"/>
      <c r="DT89" s="247"/>
      <c r="DU89" s="247"/>
      <c r="DV89" s="244"/>
      <c r="DW89" s="247"/>
      <c r="DX89" s="247"/>
      <c r="DY89" s="244"/>
      <c r="DZ89" s="247"/>
      <c r="EA89" s="247"/>
      <c r="EB89" s="244"/>
      <c r="EC89" s="247"/>
      <c r="ED89" s="247"/>
      <c r="EE89" s="244"/>
      <c r="EF89" s="247"/>
      <c r="EG89" s="247"/>
      <c r="EH89" s="244"/>
      <c r="EI89" s="244"/>
      <c r="EJ89" s="244"/>
      <c r="EK89" s="244"/>
      <c r="EL89" s="247"/>
      <c r="EM89" s="247"/>
      <c r="EN89" s="244"/>
      <c r="EO89" s="247"/>
      <c r="EP89" s="247"/>
      <c r="EQ89" s="244"/>
      <c r="ER89" s="247"/>
      <c r="ES89" s="244"/>
      <c r="ET89" s="244"/>
      <c r="EU89" s="244"/>
      <c r="EV89" s="244"/>
      <c r="EW89" s="244"/>
      <c r="EX89" s="244"/>
      <c r="EY89" s="244"/>
      <c r="EZ89" s="244"/>
    </row>
    <row r="90" spans="1:156" ht="12.5">
      <c r="C90" s="83"/>
    </row>
    <row r="91" spans="1:156" ht="12.5">
      <c r="C91" s="83"/>
    </row>
    <row r="92" spans="1:156" ht="12.5">
      <c r="C92" s="83"/>
    </row>
    <row r="93" spans="1:156" ht="12.5">
      <c r="C93" s="83"/>
    </row>
    <row r="94" spans="1:156" ht="12.5">
      <c r="C94" s="83"/>
    </row>
    <row r="95" spans="1:156" ht="12.5">
      <c r="C95" s="83"/>
    </row>
    <row r="96" spans="1:156" ht="12.5">
      <c r="C96" s="83"/>
    </row>
    <row r="97" spans="3:3" ht="12.5">
      <c r="C97" s="83"/>
    </row>
    <row r="98" spans="3:3" ht="12.5">
      <c r="C98" s="83"/>
    </row>
    <row r="99" spans="3:3" ht="12.5">
      <c r="C99" s="83"/>
    </row>
    <row r="100" spans="3:3" ht="12.5">
      <c r="C100" s="83"/>
    </row>
    <row r="101" spans="3:3" ht="12.5">
      <c r="C101" s="83"/>
    </row>
    <row r="102" spans="3:3" ht="12.5">
      <c r="C102" s="83"/>
    </row>
    <row r="103" spans="3:3" ht="12.5">
      <c r="C103" s="83"/>
    </row>
    <row r="104" spans="3:3" ht="12.5">
      <c r="C104" s="83"/>
    </row>
    <row r="105" spans="3:3" ht="12.5">
      <c r="C105" s="83"/>
    </row>
    <row r="106" spans="3:3" ht="12.5">
      <c r="C106" s="83"/>
    </row>
    <row r="107" spans="3:3" ht="12.5">
      <c r="C107" s="83"/>
    </row>
    <row r="108" spans="3:3" ht="12.5">
      <c r="C108" s="83"/>
    </row>
    <row r="109" spans="3:3" ht="12.5">
      <c r="C109" s="83"/>
    </row>
    <row r="110" spans="3:3" ht="12.5">
      <c r="C110" s="83"/>
    </row>
    <row r="111" spans="3:3" ht="12.5">
      <c r="C111" s="83"/>
    </row>
    <row r="112" spans="3:3" ht="12.5">
      <c r="C112" s="83"/>
    </row>
    <row r="113" spans="3:3" ht="12.5">
      <c r="C113" s="83"/>
    </row>
    <row r="114" spans="3:3" ht="12.5">
      <c r="C114" s="83"/>
    </row>
    <row r="115" spans="3:3" ht="12.5">
      <c r="C115" s="83"/>
    </row>
    <row r="116" spans="3:3" ht="12.5">
      <c r="C116" s="83"/>
    </row>
    <row r="117" spans="3:3" ht="12.5">
      <c r="C117" s="83"/>
    </row>
    <row r="118" spans="3:3" ht="12.5">
      <c r="C118" s="83"/>
    </row>
    <row r="119" spans="3:3" ht="12.5">
      <c r="C119" s="83"/>
    </row>
    <row r="120" spans="3:3" ht="12.5">
      <c r="C120" s="83"/>
    </row>
    <row r="121" spans="3:3" ht="12.5">
      <c r="C121" s="83"/>
    </row>
    <row r="122" spans="3:3" ht="12.5">
      <c r="C122" s="83"/>
    </row>
    <row r="123" spans="3:3" ht="12.5">
      <c r="C123" s="83"/>
    </row>
    <row r="124" spans="3:3" ht="12.5">
      <c r="C124" s="83"/>
    </row>
    <row r="125" spans="3:3" ht="12.5">
      <c r="C125" s="83"/>
    </row>
    <row r="126" spans="3:3" ht="12.5">
      <c r="C126" s="83"/>
    </row>
    <row r="127" spans="3:3" ht="12.5">
      <c r="C127" s="83"/>
    </row>
    <row r="128" spans="3:3" ht="12.5">
      <c r="C128" s="83"/>
    </row>
    <row r="129" spans="3:3" ht="12.5">
      <c r="C129" s="83"/>
    </row>
    <row r="130" spans="3:3" ht="12.5">
      <c r="C130" s="83"/>
    </row>
    <row r="131" spans="3:3" ht="12.5">
      <c r="C131" s="83"/>
    </row>
    <row r="132" spans="3:3" ht="12.5">
      <c r="C132" s="83"/>
    </row>
    <row r="133" spans="3:3" ht="12.5">
      <c r="C133" s="83"/>
    </row>
    <row r="134" spans="3:3" ht="12.5">
      <c r="C134" s="83"/>
    </row>
    <row r="135" spans="3:3" ht="12.5">
      <c r="C135" s="83"/>
    </row>
    <row r="136" spans="3:3" ht="12.5">
      <c r="C136" s="83"/>
    </row>
    <row r="137" spans="3:3" ht="12.5">
      <c r="C137" s="83"/>
    </row>
    <row r="138" spans="3:3" ht="12.5">
      <c r="C138" s="83"/>
    </row>
    <row r="139" spans="3:3" ht="12.5">
      <c r="C139" s="83"/>
    </row>
    <row r="140" spans="3:3" ht="12.5">
      <c r="C140" s="83"/>
    </row>
    <row r="141" spans="3:3" ht="12.5">
      <c r="C141" s="83"/>
    </row>
    <row r="142" spans="3:3" ht="12.5">
      <c r="C142" s="83"/>
    </row>
    <row r="143" spans="3:3" ht="12.5">
      <c r="C143" s="83"/>
    </row>
    <row r="144" spans="3:3" ht="12.5">
      <c r="C144" s="83"/>
    </row>
    <row r="145" spans="3:3" ht="12.5">
      <c r="C145" s="83"/>
    </row>
    <row r="146" spans="3:3" ht="12.5">
      <c r="C146" s="83"/>
    </row>
    <row r="147" spans="3:3" ht="12.5">
      <c r="C147" s="83"/>
    </row>
    <row r="148" spans="3:3" ht="12.5">
      <c r="C148" s="83"/>
    </row>
    <row r="149" spans="3:3" ht="12.5">
      <c r="C149" s="83"/>
    </row>
    <row r="150" spans="3:3" ht="12.5">
      <c r="C150" s="83"/>
    </row>
    <row r="151" spans="3:3" ht="12.5">
      <c r="C151" s="83"/>
    </row>
    <row r="152" spans="3:3" ht="12.5">
      <c r="C152" s="83"/>
    </row>
    <row r="153" spans="3:3" ht="12.5">
      <c r="C153" s="83"/>
    </row>
    <row r="154" spans="3:3" ht="12.5">
      <c r="C154" s="83"/>
    </row>
    <row r="155" spans="3:3" ht="12.5">
      <c r="C155" s="83"/>
    </row>
    <row r="156" spans="3:3" ht="12.5">
      <c r="C156" s="83"/>
    </row>
    <row r="157" spans="3:3" ht="12.5">
      <c r="C157" s="83"/>
    </row>
    <row r="158" spans="3:3" ht="12.5">
      <c r="C158" s="83"/>
    </row>
    <row r="159" spans="3:3" ht="12.5">
      <c r="C159" s="83"/>
    </row>
    <row r="160" spans="3:3" ht="12.5">
      <c r="C160" s="83"/>
    </row>
    <row r="161" spans="3:3" ht="12.5">
      <c r="C161" s="83"/>
    </row>
    <row r="162" spans="3:3" ht="12.5">
      <c r="C162" s="83"/>
    </row>
    <row r="163" spans="3:3" ht="12.5">
      <c r="C163" s="83"/>
    </row>
    <row r="164" spans="3:3" ht="12.5">
      <c r="C164" s="83"/>
    </row>
    <row r="165" spans="3:3" ht="12.5">
      <c r="C165" s="83"/>
    </row>
    <row r="166" spans="3:3" ht="12.5">
      <c r="C166" s="83"/>
    </row>
    <row r="167" spans="3:3" ht="12.5">
      <c r="C167" s="83"/>
    </row>
    <row r="168" spans="3:3" ht="12.5">
      <c r="C168" s="83"/>
    </row>
    <row r="169" spans="3:3" ht="12.5">
      <c r="C169" s="83"/>
    </row>
    <row r="170" spans="3:3" ht="12.5">
      <c r="C170" s="83"/>
    </row>
    <row r="171" spans="3:3" ht="12.5">
      <c r="C171" s="83"/>
    </row>
    <row r="172" spans="3:3" ht="12.5">
      <c r="C172" s="83"/>
    </row>
    <row r="173" spans="3:3" ht="12.5">
      <c r="C173" s="83"/>
    </row>
    <row r="174" spans="3:3" ht="12.5">
      <c r="C174" s="83"/>
    </row>
    <row r="175" spans="3:3" ht="12.5">
      <c r="C175" s="83"/>
    </row>
    <row r="176" spans="3:3" ht="12.5">
      <c r="C176" s="83"/>
    </row>
    <row r="177" spans="3:3" ht="12.5">
      <c r="C177" s="83"/>
    </row>
    <row r="178" spans="3:3" ht="12.5">
      <c r="C178" s="83"/>
    </row>
    <row r="179" spans="3:3" ht="12.5">
      <c r="C179" s="83"/>
    </row>
    <row r="180" spans="3:3" ht="12.5">
      <c r="C180" s="83"/>
    </row>
    <row r="181" spans="3:3" ht="12.5">
      <c r="C181" s="83"/>
    </row>
    <row r="182" spans="3:3" ht="12.5">
      <c r="C182" s="83"/>
    </row>
    <row r="183" spans="3:3" ht="12.5">
      <c r="C183" s="83"/>
    </row>
    <row r="184" spans="3:3" ht="12.5">
      <c r="C184" s="83"/>
    </row>
    <row r="185" spans="3:3" ht="12.5">
      <c r="C185" s="83"/>
    </row>
    <row r="186" spans="3:3" ht="12.5">
      <c r="C186" s="83"/>
    </row>
    <row r="187" spans="3:3" ht="12.5">
      <c r="C187" s="83"/>
    </row>
    <row r="188" spans="3:3" ht="12.5">
      <c r="C188" s="83"/>
    </row>
    <row r="189" spans="3:3" ht="12.5">
      <c r="C189" s="83"/>
    </row>
    <row r="190" spans="3:3" ht="12.5">
      <c r="C190" s="83"/>
    </row>
    <row r="191" spans="3:3" ht="12.5">
      <c r="C191" s="83"/>
    </row>
    <row r="192" spans="3:3" ht="12.5">
      <c r="C192" s="83"/>
    </row>
    <row r="193" spans="3:3" ht="12.5">
      <c r="C193" s="83"/>
    </row>
    <row r="194" spans="3:3" ht="12.5">
      <c r="C194" s="83"/>
    </row>
    <row r="195" spans="3:3" ht="12.5">
      <c r="C195" s="83"/>
    </row>
    <row r="196" spans="3:3" ht="12.5">
      <c r="C196" s="83"/>
    </row>
    <row r="197" spans="3:3" ht="12.5">
      <c r="C197" s="83"/>
    </row>
    <row r="198" spans="3:3" ht="12.5">
      <c r="C198" s="83"/>
    </row>
    <row r="199" spans="3:3" ht="12.5">
      <c r="C199" s="83"/>
    </row>
    <row r="200" spans="3:3" ht="12.5">
      <c r="C200" s="83"/>
    </row>
    <row r="201" spans="3:3" ht="12.5">
      <c r="C201" s="83"/>
    </row>
    <row r="202" spans="3:3" ht="12.5">
      <c r="C202" s="83"/>
    </row>
    <row r="203" spans="3:3" ht="12.5">
      <c r="C203" s="83"/>
    </row>
    <row r="204" spans="3:3" ht="12.5">
      <c r="C204" s="83"/>
    </row>
    <row r="205" spans="3:3" ht="12.5">
      <c r="C205" s="83"/>
    </row>
    <row r="206" spans="3:3" ht="12.5">
      <c r="C206" s="83"/>
    </row>
    <row r="207" spans="3:3" ht="12.5">
      <c r="C207" s="83"/>
    </row>
    <row r="208" spans="3:3" ht="12.5">
      <c r="C208" s="83"/>
    </row>
    <row r="209" spans="3:3" ht="12.5">
      <c r="C209" s="83"/>
    </row>
    <row r="210" spans="3:3" ht="12.5">
      <c r="C210" s="83"/>
    </row>
    <row r="211" spans="3:3" ht="12.5">
      <c r="C211" s="83"/>
    </row>
    <row r="212" spans="3:3" ht="12.5">
      <c r="C212" s="83"/>
    </row>
    <row r="213" spans="3:3" ht="12.5">
      <c r="C213" s="83"/>
    </row>
    <row r="214" spans="3:3" ht="12.5">
      <c r="C214" s="83"/>
    </row>
    <row r="215" spans="3:3" ht="12.5">
      <c r="C215" s="83"/>
    </row>
    <row r="216" spans="3:3" ht="12.5">
      <c r="C216" s="83"/>
    </row>
    <row r="217" spans="3:3" ht="12.5">
      <c r="C217" s="83"/>
    </row>
    <row r="218" spans="3:3" ht="12.5">
      <c r="C218" s="83"/>
    </row>
    <row r="219" spans="3:3" ht="12.5">
      <c r="C219" s="83"/>
    </row>
    <row r="220" spans="3:3" ht="12.5">
      <c r="C220" s="83"/>
    </row>
    <row r="221" spans="3:3" ht="12.5">
      <c r="C221" s="83"/>
    </row>
    <row r="222" spans="3:3" ht="12.5">
      <c r="C222" s="83"/>
    </row>
    <row r="223" spans="3:3" ht="12.5">
      <c r="C223" s="83"/>
    </row>
    <row r="224" spans="3:3" ht="12.5">
      <c r="C224" s="83"/>
    </row>
    <row r="225" spans="3:3" ht="12.5">
      <c r="C225" s="83"/>
    </row>
    <row r="226" spans="3:3" ht="12.5">
      <c r="C226" s="83"/>
    </row>
    <row r="227" spans="3:3" ht="12.5">
      <c r="C227" s="83"/>
    </row>
    <row r="228" spans="3:3" ht="12.5">
      <c r="C228" s="83"/>
    </row>
    <row r="229" spans="3:3" ht="12.5">
      <c r="C229" s="83"/>
    </row>
    <row r="230" spans="3:3" ht="12.5">
      <c r="C230" s="83"/>
    </row>
    <row r="231" spans="3:3" ht="12.5">
      <c r="C231" s="83"/>
    </row>
    <row r="232" spans="3:3" ht="12.5">
      <c r="C232" s="83"/>
    </row>
    <row r="233" spans="3:3" ht="12.5">
      <c r="C233" s="83"/>
    </row>
    <row r="234" spans="3:3" ht="12.5">
      <c r="C234" s="83"/>
    </row>
    <row r="235" spans="3:3" ht="12.5">
      <c r="C235" s="83"/>
    </row>
    <row r="236" spans="3:3" ht="12.5">
      <c r="C236" s="83"/>
    </row>
    <row r="237" spans="3:3" ht="12.5">
      <c r="C237" s="83"/>
    </row>
    <row r="238" spans="3:3" ht="12.5">
      <c r="C238" s="83"/>
    </row>
    <row r="239" spans="3:3" ht="12.5">
      <c r="C239" s="83"/>
    </row>
    <row r="240" spans="3:3" ht="12.5">
      <c r="C240" s="83"/>
    </row>
    <row r="241" spans="3:3" ht="12.5">
      <c r="C241" s="83"/>
    </row>
    <row r="242" spans="3:3" ht="12.5">
      <c r="C242" s="83"/>
    </row>
    <row r="243" spans="3:3" ht="12.5">
      <c r="C243" s="83"/>
    </row>
    <row r="244" spans="3:3" ht="12.5">
      <c r="C244" s="83"/>
    </row>
    <row r="245" spans="3:3" ht="12.5">
      <c r="C245" s="83"/>
    </row>
    <row r="246" spans="3:3" ht="12.5">
      <c r="C246" s="83"/>
    </row>
    <row r="247" spans="3:3" ht="12.5">
      <c r="C247" s="83"/>
    </row>
    <row r="248" spans="3:3" ht="12.5">
      <c r="C248" s="83"/>
    </row>
    <row r="249" spans="3:3" ht="12.5">
      <c r="C249" s="83"/>
    </row>
    <row r="250" spans="3:3" ht="12.5">
      <c r="C250" s="83"/>
    </row>
    <row r="251" spans="3:3" ht="12.5">
      <c r="C251" s="83"/>
    </row>
    <row r="252" spans="3:3" ht="12.5">
      <c r="C252" s="83"/>
    </row>
    <row r="253" spans="3:3" ht="12.5">
      <c r="C253" s="83"/>
    </row>
    <row r="254" spans="3:3" ht="12.5">
      <c r="C254" s="83"/>
    </row>
    <row r="255" spans="3:3" ht="12.5">
      <c r="C255" s="83"/>
    </row>
    <row r="256" spans="3:3" ht="12.5">
      <c r="C256" s="83"/>
    </row>
    <row r="257" spans="3:3" ht="12.5">
      <c r="C257" s="83"/>
    </row>
    <row r="258" spans="3:3" ht="12.5">
      <c r="C258" s="83"/>
    </row>
    <row r="259" spans="3:3" ht="12.5">
      <c r="C259" s="83"/>
    </row>
    <row r="260" spans="3:3" ht="12.5">
      <c r="C260" s="83"/>
    </row>
    <row r="261" spans="3:3" ht="12.5">
      <c r="C261" s="83"/>
    </row>
    <row r="262" spans="3:3" ht="12.5">
      <c r="C262" s="83"/>
    </row>
    <row r="263" spans="3:3" ht="12.5">
      <c r="C263" s="83"/>
    </row>
    <row r="264" spans="3:3" ht="12.5">
      <c r="C264" s="83"/>
    </row>
    <row r="265" spans="3:3" ht="12.5">
      <c r="C265" s="83"/>
    </row>
    <row r="266" spans="3:3" ht="12.5">
      <c r="C266" s="83"/>
    </row>
    <row r="267" spans="3:3" ht="12.5">
      <c r="C267" s="83"/>
    </row>
    <row r="268" spans="3:3" ht="12.5">
      <c r="C268" s="83"/>
    </row>
    <row r="269" spans="3:3" ht="12.5">
      <c r="C269" s="83"/>
    </row>
    <row r="270" spans="3:3" ht="12.5">
      <c r="C270" s="83"/>
    </row>
    <row r="271" spans="3:3" ht="12.5">
      <c r="C271" s="83"/>
    </row>
    <row r="272" spans="3:3" ht="12.5">
      <c r="C272" s="83"/>
    </row>
    <row r="273" spans="3:3" ht="12.5">
      <c r="C273" s="83"/>
    </row>
    <row r="274" spans="3:3" ht="12.5">
      <c r="C274" s="83"/>
    </row>
    <row r="275" spans="3:3" ht="12.5">
      <c r="C275" s="83"/>
    </row>
    <row r="276" spans="3:3" ht="12.5">
      <c r="C276" s="83"/>
    </row>
    <row r="277" spans="3:3" ht="12.5">
      <c r="C277" s="83"/>
    </row>
    <row r="278" spans="3:3" ht="12.5">
      <c r="C278" s="83"/>
    </row>
    <row r="279" spans="3:3" ht="12.5">
      <c r="C279" s="83"/>
    </row>
    <row r="280" spans="3:3" ht="12.5">
      <c r="C280" s="83"/>
    </row>
    <row r="281" spans="3:3" ht="12.5">
      <c r="C281" s="83"/>
    </row>
    <row r="282" spans="3:3" ht="12.5">
      <c r="C282" s="83"/>
    </row>
    <row r="283" spans="3:3" ht="12.5">
      <c r="C283" s="83"/>
    </row>
    <row r="284" spans="3:3" ht="12.5">
      <c r="C284" s="83"/>
    </row>
    <row r="285" spans="3:3" ht="12.5">
      <c r="C285" s="83"/>
    </row>
    <row r="286" spans="3:3" ht="12.5">
      <c r="C286" s="83"/>
    </row>
    <row r="287" spans="3:3" ht="12.5">
      <c r="C287" s="83"/>
    </row>
    <row r="288" spans="3:3" ht="12.5">
      <c r="C288" s="83"/>
    </row>
    <row r="289" spans="3:3" ht="12.5">
      <c r="C289" s="83"/>
    </row>
    <row r="290" spans="3:3" ht="12.5">
      <c r="C290" s="83"/>
    </row>
    <row r="291" spans="3:3" ht="12.5">
      <c r="C291" s="83"/>
    </row>
    <row r="292" spans="3:3" ht="12.5">
      <c r="C292" s="83"/>
    </row>
    <row r="293" spans="3:3" ht="12.5">
      <c r="C293" s="83"/>
    </row>
    <row r="294" spans="3:3" ht="12.5">
      <c r="C294" s="83"/>
    </row>
    <row r="295" spans="3:3" ht="12.5">
      <c r="C295" s="83"/>
    </row>
    <row r="296" spans="3:3" ht="12.5">
      <c r="C296" s="83"/>
    </row>
    <row r="297" spans="3:3" ht="12.5">
      <c r="C297" s="83"/>
    </row>
    <row r="298" spans="3:3" ht="12.5">
      <c r="C298" s="83"/>
    </row>
    <row r="299" spans="3:3" ht="12.5">
      <c r="C299" s="83"/>
    </row>
    <row r="300" spans="3:3" ht="12.5">
      <c r="C300" s="83"/>
    </row>
    <row r="301" spans="3:3" ht="12.5">
      <c r="C301" s="83"/>
    </row>
    <row r="302" spans="3:3" ht="12.5">
      <c r="C302" s="83"/>
    </row>
    <row r="303" spans="3:3" ht="12.5">
      <c r="C303" s="83"/>
    </row>
    <row r="304" spans="3:3" ht="12.5">
      <c r="C304" s="83"/>
    </row>
    <row r="305" spans="3:3" ht="12.5">
      <c r="C305" s="83"/>
    </row>
    <row r="306" spans="3:3" ht="12.5">
      <c r="C306" s="83"/>
    </row>
    <row r="307" spans="3:3" ht="12.5">
      <c r="C307" s="83"/>
    </row>
    <row r="308" spans="3:3" ht="12.5">
      <c r="C308" s="83"/>
    </row>
    <row r="309" spans="3:3" ht="12.5">
      <c r="C309" s="83"/>
    </row>
    <row r="310" spans="3:3" ht="12.5">
      <c r="C310" s="83"/>
    </row>
    <row r="311" spans="3:3" ht="12.5">
      <c r="C311" s="83"/>
    </row>
    <row r="312" spans="3:3" ht="12.5">
      <c r="C312" s="83"/>
    </row>
    <row r="313" spans="3:3" ht="12.5">
      <c r="C313" s="83"/>
    </row>
    <row r="314" spans="3:3" ht="12.5">
      <c r="C314" s="83"/>
    </row>
    <row r="315" spans="3:3" ht="12.5">
      <c r="C315" s="83"/>
    </row>
    <row r="316" spans="3:3" ht="12.5">
      <c r="C316" s="83"/>
    </row>
    <row r="317" spans="3:3" ht="12.5">
      <c r="C317" s="83"/>
    </row>
    <row r="318" spans="3:3" ht="12.5">
      <c r="C318" s="83"/>
    </row>
    <row r="319" spans="3:3" ht="12.5">
      <c r="C319" s="83"/>
    </row>
    <row r="320" spans="3:3" ht="12.5">
      <c r="C320" s="83"/>
    </row>
    <row r="321" spans="3:3" ht="12.5">
      <c r="C321" s="83"/>
    </row>
    <row r="322" spans="3:3" ht="12.5">
      <c r="C322" s="83"/>
    </row>
    <row r="323" spans="3:3" ht="12.5">
      <c r="C323" s="83"/>
    </row>
    <row r="324" spans="3:3" ht="12.5">
      <c r="C324" s="83"/>
    </row>
    <row r="325" spans="3:3" ht="12.5">
      <c r="C325" s="83"/>
    </row>
    <row r="326" spans="3:3" ht="12.5">
      <c r="C326" s="83"/>
    </row>
    <row r="327" spans="3:3" ht="12.5">
      <c r="C327" s="83"/>
    </row>
    <row r="328" spans="3:3" ht="12.5">
      <c r="C328" s="83"/>
    </row>
    <row r="329" spans="3:3" ht="12.5">
      <c r="C329" s="83"/>
    </row>
    <row r="330" spans="3:3" ht="12.5">
      <c r="C330" s="83"/>
    </row>
    <row r="331" spans="3:3" ht="12.5">
      <c r="C331" s="83"/>
    </row>
    <row r="332" spans="3:3" ht="12.5">
      <c r="C332" s="83"/>
    </row>
    <row r="333" spans="3:3" ht="12.5">
      <c r="C333" s="83"/>
    </row>
    <row r="334" spans="3:3" ht="12.5">
      <c r="C334" s="83"/>
    </row>
    <row r="335" spans="3:3" ht="12.5">
      <c r="C335" s="83"/>
    </row>
    <row r="336" spans="3:3" ht="12.5">
      <c r="C336" s="83"/>
    </row>
    <row r="337" spans="3:3" ht="12.5">
      <c r="C337" s="83"/>
    </row>
    <row r="338" spans="3:3" ht="12.5">
      <c r="C338" s="83"/>
    </row>
    <row r="339" spans="3:3" ht="12.5">
      <c r="C339" s="83"/>
    </row>
    <row r="340" spans="3:3" ht="12.5">
      <c r="C340" s="83"/>
    </row>
    <row r="341" spans="3:3" ht="12.5">
      <c r="C341" s="83"/>
    </row>
    <row r="342" spans="3:3" ht="12.5">
      <c r="C342" s="83"/>
    </row>
    <row r="343" spans="3:3" ht="12.5">
      <c r="C343" s="83"/>
    </row>
    <row r="344" spans="3:3" ht="12.5">
      <c r="C344" s="83"/>
    </row>
    <row r="345" spans="3:3" ht="12.5">
      <c r="C345" s="83"/>
    </row>
    <row r="346" spans="3:3" ht="12.5">
      <c r="C346" s="83"/>
    </row>
    <row r="347" spans="3:3" ht="12.5">
      <c r="C347" s="83"/>
    </row>
    <row r="348" spans="3:3" ht="12.5">
      <c r="C348" s="83"/>
    </row>
    <row r="349" spans="3:3" ht="12.5">
      <c r="C349" s="83"/>
    </row>
    <row r="350" spans="3:3" ht="12.5">
      <c r="C350" s="83"/>
    </row>
    <row r="351" spans="3:3" ht="12.5">
      <c r="C351" s="83"/>
    </row>
    <row r="352" spans="3:3" ht="12.5">
      <c r="C352" s="83"/>
    </row>
    <row r="353" spans="3:3" ht="12.5">
      <c r="C353" s="83"/>
    </row>
    <row r="354" spans="3:3" ht="12.5">
      <c r="C354" s="83"/>
    </row>
    <row r="355" spans="3:3" ht="12.5">
      <c r="C355" s="83"/>
    </row>
    <row r="356" spans="3:3" ht="12.5">
      <c r="C356" s="83"/>
    </row>
    <row r="357" spans="3:3" ht="12.5">
      <c r="C357" s="83"/>
    </row>
    <row r="358" spans="3:3" ht="12.5">
      <c r="C358" s="83"/>
    </row>
    <row r="359" spans="3:3" ht="12.5">
      <c r="C359" s="83"/>
    </row>
    <row r="360" spans="3:3" ht="12.5">
      <c r="C360" s="83"/>
    </row>
    <row r="361" spans="3:3" ht="12.5">
      <c r="C361" s="83"/>
    </row>
    <row r="362" spans="3:3" ht="12.5">
      <c r="C362" s="83"/>
    </row>
    <row r="363" spans="3:3" ht="12.5">
      <c r="C363" s="83"/>
    </row>
    <row r="364" spans="3:3" ht="12.5">
      <c r="C364" s="83"/>
    </row>
    <row r="365" spans="3:3" ht="12.5">
      <c r="C365" s="83"/>
    </row>
    <row r="366" spans="3:3" ht="12.5">
      <c r="C366" s="83"/>
    </row>
    <row r="367" spans="3:3" ht="12.5">
      <c r="C367" s="83"/>
    </row>
    <row r="368" spans="3:3" ht="12.5">
      <c r="C368" s="83"/>
    </row>
    <row r="369" spans="3:3" ht="12.5">
      <c r="C369" s="83"/>
    </row>
    <row r="370" spans="3:3" ht="12.5">
      <c r="C370" s="83"/>
    </row>
    <row r="371" spans="3:3" ht="12.5">
      <c r="C371" s="83"/>
    </row>
    <row r="372" spans="3:3" ht="12.5">
      <c r="C372" s="83"/>
    </row>
    <row r="373" spans="3:3" ht="12.5">
      <c r="C373" s="83"/>
    </row>
    <row r="374" spans="3:3" ht="12.5">
      <c r="C374" s="83"/>
    </row>
    <row r="375" spans="3:3" ht="12.5">
      <c r="C375" s="83"/>
    </row>
    <row r="376" spans="3:3" ht="12.5">
      <c r="C376" s="83"/>
    </row>
    <row r="377" spans="3:3" ht="12.5">
      <c r="C377" s="83"/>
    </row>
    <row r="378" spans="3:3" ht="12.5">
      <c r="C378" s="83"/>
    </row>
    <row r="379" spans="3:3" ht="12.5">
      <c r="C379" s="83"/>
    </row>
    <row r="380" spans="3:3" ht="12.5">
      <c r="C380" s="83"/>
    </row>
    <row r="381" spans="3:3" ht="12.5">
      <c r="C381" s="83"/>
    </row>
    <row r="382" spans="3:3" ht="12.5">
      <c r="C382" s="83"/>
    </row>
    <row r="383" spans="3:3" ht="12.5">
      <c r="C383" s="83"/>
    </row>
    <row r="384" spans="3:3" ht="12.5">
      <c r="C384" s="83"/>
    </row>
    <row r="385" spans="3:3" ht="12.5">
      <c r="C385" s="83"/>
    </row>
    <row r="386" spans="3:3" ht="12.5">
      <c r="C386" s="83"/>
    </row>
    <row r="387" spans="3:3" ht="12.5">
      <c r="C387" s="83"/>
    </row>
    <row r="388" spans="3:3" ht="12.5">
      <c r="C388" s="83"/>
    </row>
    <row r="389" spans="3:3" ht="12.5">
      <c r="C389" s="83"/>
    </row>
    <row r="390" spans="3:3" ht="12.5">
      <c r="C390" s="83"/>
    </row>
    <row r="391" spans="3:3" ht="12.5">
      <c r="C391" s="83"/>
    </row>
    <row r="392" spans="3:3" ht="12.5">
      <c r="C392" s="83"/>
    </row>
    <row r="393" spans="3:3" ht="12.5">
      <c r="C393" s="83"/>
    </row>
    <row r="394" spans="3:3" ht="12.5">
      <c r="C394" s="83"/>
    </row>
    <row r="395" spans="3:3" ht="12.5">
      <c r="C395" s="83"/>
    </row>
    <row r="396" spans="3:3" ht="12.5">
      <c r="C396" s="83"/>
    </row>
    <row r="397" spans="3:3" ht="12.5">
      <c r="C397" s="83"/>
    </row>
    <row r="398" spans="3:3" ht="12.5">
      <c r="C398" s="83"/>
    </row>
    <row r="399" spans="3:3" ht="12.5">
      <c r="C399" s="83"/>
    </row>
    <row r="400" spans="3:3" ht="12.5">
      <c r="C400" s="83"/>
    </row>
    <row r="401" spans="3:3" ht="12.5">
      <c r="C401" s="83"/>
    </row>
    <row r="402" spans="3:3" ht="12.5">
      <c r="C402" s="83"/>
    </row>
    <row r="403" spans="3:3" ht="12.5">
      <c r="C403" s="83"/>
    </row>
    <row r="404" spans="3:3" ht="12.5">
      <c r="C404" s="83"/>
    </row>
    <row r="405" spans="3:3" ht="12.5">
      <c r="C405" s="83"/>
    </row>
    <row r="406" spans="3:3" ht="12.5">
      <c r="C406" s="83"/>
    </row>
    <row r="407" spans="3:3" ht="12.5">
      <c r="C407" s="83"/>
    </row>
    <row r="408" spans="3:3" ht="12.5">
      <c r="C408" s="83"/>
    </row>
    <row r="409" spans="3:3" ht="12.5">
      <c r="C409" s="83"/>
    </row>
    <row r="410" spans="3:3" ht="12.5">
      <c r="C410" s="83"/>
    </row>
    <row r="411" spans="3:3" ht="12.5">
      <c r="C411" s="83"/>
    </row>
    <row r="412" spans="3:3" ht="12.5">
      <c r="C412" s="83"/>
    </row>
    <row r="413" spans="3:3" ht="12.5">
      <c r="C413" s="83"/>
    </row>
    <row r="414" spans="3:3" ht="12.5">
      <c r="C414" s="83"/>
    </row>
    <row r="415" spans="3:3" ht="12.5">
      <c r="C415" s="83"/>
    </row>
    <row r="416" spans="3:3" ht="12.5">
      <c r="C416" s="83"/>
    </row>
    <row r="417" spans="3:3" ht="12.5">
      <c r="C417" s="83"/>
    </row>
    <row r="418" spans="3:3" ht="12.5">
      <c r="C418" s="83"/>
    </row>
    <row r="419" spans="3:3" ht="12.5">
      <c r="C419" s="83"/>
    </row>
    <row r="420" spans="3:3" ht="12.5">
      <c r="C420" s="83"/>
    </row>
    <row r="421" spans="3:3" ht="12.5">
      <c r="C421" s="83"/>
    </row>
    <row r="422" spans="3:3" ht="12.5">
      <c r="C422" s="83"/>
    </row>
    <row r="423" spans="3:3" ht="12.5">
      <c r="C423" s="83"/>
    </row>
    <row r="424" spans="3:3" ht="12.5">
      <c r="C424" s="83"/>
    </row>
    <row r="425" spans="3:3" ht="12.5">
      <c r="C425" s="83"/>
    </row>
    <row r="426" spans="3:3" ht="12.5">
      <c r="C426" s="83"/>
    </row>
    <row r="427" spans="3:3" ht="12.5">
      <c r="C427" s="83"/>
    </row>
    <row r="428" spans="3:3" ht="12.5">
      <c r="C428" s="83"/>
    </row>
    <row r="429" spans="3:3" ht="12.5">
      <c r="C429" s="83"/>
    </row>
    <row r="430" spans="3:3" ht="12.5">
      <c r="C430" s="83"/>
    </row>
    <row r="431" spans="3:3" ht="12.5">
      <c r="C431" s="83"/>
    </row>
    <row r="432" spans="3:3" ht="12.5">
      <c r="C432" s="83"/>
    </row>
    <row r="433" spans="3:3" ht="12.5">
      <c r="C433" s="83"/>
    </row>
    <row r="434" spans="3:3" ht="12.5">
      <c r="C434" s="83"/>
    </row>
    <row r="435" spans="3:3" ht="12.5">
      <c r="C435" s="83"/>
    </row>
    <row r="436" spans="3:3" ht="12.5">
      <c r="C436" s="83"/>
    </row>
    <row r="437" spans="3:3" ht="12.5">
      <c r="C437" s="83"/>
    </row>
    <row r="438" spans="3:3" ht="12.5">
      <c r="C438" s="83"/>
    </row>
    <row r="439" spans="3:3" ht="12.5">
      <c r="C439" s="83"/>
    </row>
    <row r="440" spans="3:3" ht="12.5">
      <c r="C440" s="83"/>
    </row>
    <row r="441" spans="3:3" ht="12.5">
      <c r="C441" s="83"/>
    </row>
    <row r="442" spans="3:3" ht="12.5">
      <c r="C442" s="83"/>
    </row>
    <row r="443" spans="3:3" ht="12.5">
      <c r="C443" s="83"/>
    </row>
    <row r="444" spans="3:3" ht="12.5">
      <c r="C444" s="83"/>
    </row>
    <row r="445" spans="3:3" ht="12.5">
      <c r="C445" s="83"/>
    </row>
    <row r="446" spans="3:3" ht="12.5">
      <c r="C446" s="83"/>
    </row>
    <row r="447" spans="3:3" ht="12.5">
      <c r="C447" s="83"/>
    </row>
    <row r="448" spans="3:3" ht="12.5">
      <c r="C448" s="83"/>
    </row>
    <row r="449" spans="3:3" ht="12.5">
      <c r="C449" s="83"/>
    </row>
    <row r="450" spans="3:3" ht="12.5">
      <c r="C450" s="83"/>
    </row>
    <row r="451" spans="3:3" ht="12.5">
      <c r="C451" s="83"/>
    </row>
    <row r="452" spans="3:3" ht="12.5">
      <c r="C452" s="83"/>
    </row>
    <row r="453" spans="3:3" ht="12.5">
      <c r="C453" s="83"/>
    </row>
    <row r="454" spans="3:3" ht="12.5">
      <c r="C454" s="83"/>
    </row>
    <row r="455" spans="3:3" ht="12.5">
      <c r="C455" s="83"/>
    </row>
    <row r="456" spans="3:3" ht="12.5">
      <c r="C456" s="83"/>
    </row>
    <row r="457" spans="3:3" ht="12.5">
      <c r="C457" s="83"/>
    </row>
    <row r="458" spans="3:3" ht="12.5">
      <c r="C458" s="83"/>
    </row>
    <row r="459" spans="3:3" ht="12.5">
      <c r="C459" s="83"/>
    </row>
    <row r="460" spans="3:3" ht="12.5">
      <c r="C460" s="83"/>
    </row>
    <row r="461" spans="3:3" ht="12.5">
      <c r="C461" s="83"/>
    </row>
    <row r="462" spans="3:3" ht="12.5">
      <c r="C462" s="83"/>
    </row>
    <row r="463" spans="3:3" ht="12.5">
      <c r="C463" s="83"/>
    </row>
    <row r="464" spans="3:3" ht="12.5">
      <c r="C464" s="83"/>
    </row>
    <row r="465" spans="3:3" ht="12.5">
      <c r="C465" s="83"/>
    </row>
    <row r="466" spans="3:3" ht="12.5">
      <c r="C466" s="83"/>
    </row>
    <row r="467" spans="3:3" ht="12.5">
      <c r="C467" s="83"/>
    </row>
    <row r="468" spans="3:3" ht="12.5">
      <c r="C468" s="83"/>
    </row>
    <row r="469" spans="3:3" ht="12.5">
      <c r="C469" s="83"/>
    </row>
    <row r="470" spans="3:3" ht="12.5">
      <c r="C470" s="83"/>
    </row>
    <row r="471" spans="3:3" ht="12.5">
      <c r="C471" s="83"/>
    </row>
    <row r="472" spans="3:3" ht="12.5">
      <c r="C472" s="83"/>
    </row>
    <row r="473" spans="3:3" ht="12.5">
      <c r="C473" s="83"/>
    </row>
    <row r="474" spans="3:3" ht="12.5">
      <c r="C474" s="83"/>
    </row>
    <row r="475" spans="3:3" ht="12.5">
      <c r="C475" s="83"/>
    </row>
    <row r="476" spans="3:3" ht="12.5">
      <c r="C476" s="83"/>
    </row>
    <row r="477" spans="3:3" ht="12.5">
      <c r="C477" s="83"/>
    </row>
    <row r="478" spans="3:3" ht="12.5">
      <c r="C478" s="83"/>
    </row>
    <row r="479" spans="3:3" ht="12.5">
      <c r="C479" s="83"/>
    </row>
    <row r="480" spans="3:3" ht="12.5">
      <c r="C480" s="83"/>
    </row>
    <row r="481" spans="3:3" ht="12.5">
      <c r="C481" s="83"/>
    </row>
    <row r="482" spans="3:3" ht="12.5">
      <c r="C482" s="83"/>
    </row>
    <row r="483" spans="3:3" ht="12.5">
      <c r="C483" s="83"/>
    </row>
    <row r="484" spans="3:3" ht="12.5">
      <c r="C484" s="83"/>
    </row>
    <row r="485" spans="3:3" ht="12.5">
      <c r="C485" s="83"/>
    </row>
    <row r="486" spans="3:3" ht="12.5">
      <c r="C486" s="83"/>
    </row>
    <row r="487" spans="3:3" ht="12.5">
      <c r="C487" s="83"/>
    </row>
    <row r="488" spans="3:3" ht="12.5">
      <c r="C488" s="83"/>
    </row>
    <row r="489" spans="3:3" ht="12.5">
      <c r="C489" s="83"/>
    </row>
    <row r="490" spans="3:3" ht="12.5">
      <c r="C490" s="83"/>
    </row>
    <row r="491" spans="3:3" ht="12.5">
      <c r="C491" s="83"/>
    </row>
    <row r="492" spans="3:3" ht="12.5">
      <c r="C492" s="83"/>
    </row>
    <row r="493" spans="3:3" ht="12.5">
      <c r="C493" s="83"/>
    </row>
    <row r="494" spans="3:3" ht="12.5">
      <c r="C494" s="83"/>
    </row>
    <row r="495" spans="3:3" ht="12.5">
      <c r="C495" s="83"/>
    </row>
    <row r="496" spans="3:3" ht="12.5">
      <c r="C496" s="83"/>
    </row>
    <row r="497" spans="3:3" ht="12.5">
      <c r="C497" s="83"/>
    </row>
    <row r="498" spans="3:3" ht="12.5">
      <c r="C498" s="83"/>
    </row>
    <row r="499" spans="3:3" ht="12.5">
      <c r="C499" s="83"/>
    </row>
    <row r="500" spans="3:3" ht="12.5">
      <c r="C500" s="83"/>
    </row>
    <row r="501" spans="3:3" ht="12.5">
      <c r="C501" s="83"/>
    </row>
    <row r="502" spans="3:3" ht="12.5">
      <c r="C502" s="83"/>
    </row>
    <row r="503" spans="3:3" ht="12.5">
      <c r="C503" s="83"/>
    </row>
    <row r="504" spans="3:3" ht="12.5">
      <c r="C504" s="83"/>
    </row>
    <row r="505" spans="3:3" ht="12.5">
      <c r="C505" s="83"/>
    </row>
    <row r="506" spans="3:3" ht="12.5">
      <c r="C506" s="83"/>
    </row>
    <row r="507" spans="3:3" ht="12.5">
      <c r="C507" s="83"/>
    </row>
    <row r="508" spans="3:3" ht="12.5">
      <c r="C508" s="83"/>
    </row>
    <row r="509" spans="3:3" ht="12.5">
      <c r="C509" s="83"/>
    </row>
    <row r="510" spans="3:3" ht="12.5">
      <c r="C510" s="83"/>
    </row>
    <row r="511" spans="3:3" ht="12.5">
      <c r="C511" s="83"/>
    </row>
    <row r="512" spans="3:3" ht="12.5">
      <c r="C512" s="83"/>
    </row>
    <row r="513" spans="3:3" ht="12.5">
      <c r="C513" s="83"/>
    </row>
    <row r="514" spans="3:3" ht="12.5">
      <c r="C514" s="83"/>
    </row>
    <row r="515" spans="3:3" ht="12.5">
      <c r="C515" s="83"/>
    </row>
    <row r="516" spans="3:3" ht="12.5">
      <c r="C516" s="83"/>
    </row>
    <row r="517" spans="3:3" ht="12.5">
      <c r="C517" s="83"/>
    </row>
    <row r="518" spans="3:3" ht="12.5">
      <c r="C518" s="83"/>
    </row>
    <row r="519" spans="3:3" ht="12.5">
      <c r="C519" s="83"/>
    </row>
    <row r="520" spans="3:3" ht="12.5">
      <c r="C520" s="83"/>
    </row>
    <row r="521" spans="3:3" ht="12.5">
      <c r="C521" s="83"/>
    </row>
    <row r="522" spans="3:3" ht="12.5">
      <c r="C522" s="83"/>
    </row>
    <row r="523" spans="3:3" ht="12.5">
      <c r="C523" s="83"/>
    </row>
    <row r="524" spans="3:3" ht="12.5">
      <c r="C524" s="83"/>
    </row>
    <row r="525" spans="3:3" ht="12.5">
      <c r="C525" s="83"/>
    </row>
    <row r="526" spans="3:3" ht="12.5">
      <c r="C526" s="83"/>
    </row>
    <row r="527" spans="3:3" ht="12.5">
      <c r="C527" s="83"/>
    </row>
    <row r="528" spans="3:3" ht="12.5">
      <c r="C528" s="83"/>
    </row>
    <row r="529" spans="3:3" ht="12.5">
      <c r="C529" s="83"/>
    </row>
    <row r="530" spans="3:3" ht="12.5">
      <c r="C530" s="83"/>
    </row>
    <row r="531" spans="3:3" ht="12.5">
      <c r="C531" s="83"/>
    </row>
    <row r="532" spans="3:3" ht="12.5">
      <c r="C532" s="83"/>
    </row>
    <row r="533" spans="3:3" ht="12.5">
      <c r="C533" s="83"/>
    </row>
    <row r="534" spans="3:3" ht="12.5">
      <c r="C534" s="83"/>
    </row>
    <row r="535" spans="3:3" ht="12.5">
      <c r="C535" s="83"/>
    </row>
    <row r="536" spans="3:3" ht="12.5">
      <c r="C536" s="83"/>
    </row>
    <row r="537" spans="3:3" ht="12.5">
      <c r="C537" s="83"/>
    </row>
    <row r="538" spans="3:3" ht="12.5">
      <c r="C538" s="83"/>
    </row>
    <row r="539" spans="3:3" ht="12.5">
      <c r="C539" s="83"/>
    </row>
    <row r="540" spans="3:3" ht="12.5">
      <c r="C540" s="83"/>
    </row>
    <row r="541" spans="3:3" ht="12.5">
      <c r="C541" s="83"/>
    </row>
    <row r="542" spans="3:3" ht="12.5">
      <c r="C542" s="83"/>
    </row>
    <row r="543" spans="3:3" ht="12.5">
      <c r="C543" s="83"/>
    </row>
    <row r="544" spans="3:3" ht="12.5">
      <c r="C544" s="83"/>
    </row>
    <row r="545" spans="3:3" ht="12.5">
      <c r="C545" s="83"/>
    </row>
    <row r="546" spans="3:3" ht="12.5">
      <c r="C546" s="83"/>
    </row>
    <row r="547" spans="3:3" ht="12.5">
      <c r="C547" s="83"/>
    </row>
    <row r="548" spans="3:3" ht="12.5">
      <c r="C548" s="83"/>
    </row>
    <row r="549" spans="3:3" ht="12.5">
      <c r="C549" s="83"/>
    </row>
    <row r="550" spans="3:3" ht="12.5">
      <c r="C550" s="83"/>
    </row>
    <row r="551" spans="3:3" ht="12.5">
      <c r="C551" s="83"/>
    </row>
    <row r="552" spans="3:3" ht="12.5">
      <c r="C552" s="83"/>
    </row>
    <row r="553" spans="3:3" ht="12.5">
      <c r="C553" s="83"/>
    </row>
    <row r="554" spans="3:3" ht="12.5">
      <c r="C554" s="83"/>
    </row>
    <row r="555" spans="3:3" ht="12.5">
      <c r="C555" s="83"/>
    </row>
    <row r="556" spans="3:3" ht="12.5">
      <c r="C556" s="83"/>
    </row>
    <row r="557" spans="3:3" ht="12.5">
      <c r="C557" s="83"/>
    </row>
    <row r="558" spans="3:3" ht="12.5">
      <c r="C558" s="83"/>
    </row>
    <row r="559" spans="3:3" ht="12.5">
      <c r="C559" s="83"/>
    </row>
    <row r="560" spans="3:3" ht="12.5">
      <c r="C560" s="83"/>
    </row>
    <row r="561" spans="3:3" ht="12.5">
      <c r="C561" s="83"/>
    </row>
    <row r="562" spans="3:3" ht="12.5">
      <c r="C562" s="83"/>
    </row>
    <row r="563" spans="3:3" ht="12.5">
      <c r="C563" s="83"/>
    </row>
    <row r="564" spans="3:3" ht="12.5">
      <c r="C564" s="83"/>
    </row>
    <row r="565" spans="3:3" ht="12.5">
      <c r="C565" s="83"/>
    </row>
    <row r="566" spans="3:3" ht="12.5">
      <c r="C566" s="83"/>
    </row>
    <row r="567" spans="3:3" ht="12.5">
      <c r="C567" s="83"/>
    </row>
    <row r="568" spans="3:3" ht="12.5">
      <c r="C568" s="83"/>
    </row>
    <row r="569" spans="3:3" ht="12.5">
      <c r="C569" s="83"/>
    </row>
    <row r="570" spans="3:3" ht="12.5">
      <c r="C570" s="83"/>
    </row>
    <row r="571" spans="3:3" ht="12.5">
      <c r="C571" s="83"/>
    </row>
    <row r="572" spans="3:3" ht="12.5">
      <c r="C572" s="83"/>
    </row>
    <row r="573" spans="3:3" ht="12.5">
      <c r="C573" s="83"/>
    </row>
    <row r="574" spans="3:3" ht="12.5">
      <c r="C574" s="83"/>
    </row>
    <row r="575" spans="3:3" ht="12.5">
      <c r="C575" s="83"/>
    </row>
    <row r="576" spans="3:3" ht="12.5">
      <c r="C576" s="83"/>
    </row>
    <row r="577" spans="3:3" ht="12.5">
      <c r="C577" s="83"/>
    </row>
    <row r="578" spans="3:3" ht="12.5">
      <c r="C578" s="83"/>
    </row>
    <row r="579" spans="3:3" ht="12.5">
      <c r="C579" s="83"/>
    </row>
    <row r="580" spans="3:3" ht="12.5">
      <c r="C580" s="83"/>
    </row>
    <row r="581" spans="3:3" ht="12.5">
      <c r="C581" s="83"/>
    </row>
    <row r="582" spans="3:3" ht="12.5">
      <c r="C582" s="83"/>
    </row>
    <row r="583" spans="3:3" ht="12.5">
      <c r="C583" s="83"/>
    </row>
    <row r="584" spans="3:3" ht="12.5">
      <c r="C584" s="83"/>
    </row>
    <row r="585" spans="3:3" ht="12.5">
      <c r="C585" s="83"/>
    </row>
    <row r="586" spans="3:3" ht="12.5">
      <c r="C586" s="83"/>
    </row>
    <row r="587" spans="3:3" ht="12.5">
      <c r="C587" s="83"/>
    </row>
    <row r="588" spans="3:3" ht="12.5">
      <c r="C588" s="83"/>
    </row>
    <row r="589" spans="3:3" ht="12.5">
      <c r="C589" s="83"/>
    </row>
    <row r="590" spans="3:3" ht="12.5">
      <c r="C590" s="83"/>
    </row>
    <row r="591" spans="3:3" ht="12.5">
      <c r="C591" s="83"/>
    </row>
    <row r="592" spans="3:3" ht="12.5">
      <c r="C592" s="83"/>
    </row>
    <row r="593" spans="3:3" ht="12.5">
      <c r="C593" s="83"/>
    </row>
    <row r="594" spans="3:3" ht="12.5">
      <c r="C594" s="83"/>
    </row>
    <row r="595" spans="3:3" ht="12.5">
      <c r="C595" s="83"/>
    </row>
    <row r="596" spans="3:3" ht="12.5">
      <c r="C596" s="83"/>
    </row>
    <row r="597" spans="3:3" ht="12.5">
      <c r="C597" s="83"/>
    </row>
    <row r="598" spans="3:3" ht="12.5">
      <c r="C598" s="83"/>
    </row>
    <row r="599" spans="3:3" ht="12.5">
      <c r="C599" s="83"/>
    </row>
    <row r="600" spans="3:3" ht="12.5">
      <c r="C600" s="83"/>
    </row>
    <row r="601" spans="3:3" ht="12.5">
      <c r="C601" s="83"/>
    </row>
    <row r="602" spans="3:3" ht="12.5">
      <c r="C602" s="83"/>
    </row>
    <row r="603" spans="3:3" ht="12.5">
      <c r="C603" s="83"/>
    </row>
    <row r="604" spans="3:3" ht="12.5">
      <c r="C604" s="83"/>
    </row>
    <row r="605" spans="3:3" ht="12.5">
      <c r="C605" s="83"/>
    </row>
    <row r="606" spans="3:3" ht="12.5">
      <c r="C606" s="83"/>
    </row>
    <row r="607" spans="3:3" ht="12.5">
      <c r="C607" s="83"/>
    </row>
    <row r="608" spans="3:3" ht="12.5">
      <c r="C608" s="83"/>
    </row>
    <row r="609" spans="3:3" ht="12.5">
      <c r="C609" s="83"/>
    </row>
    <row r="610" spans="3:3" ht="12.5">
      <c r="C610" s="83"/>
    </row>
    <row r="611" spans="3:3" ht="12.5">
      <c r="C611" s="83"/>
    </row>
    <row r="612" spans="3:3" ht="12.5">
      <c r="C612" s="83"/>
    </row>
    <row r="613" spans="3:3" ht="12.5">
      <c r="C613" s="83"/>
    </row>
    <row r="614" spans="3:3" ht="12.5">
      <c r="C614" s="83"/>
    </row>
    <row r="615" spans="3:3" ht="12.5">
      <c r="C615" s="83"/>
    </row>
    <row r="616" spans="3:3" ht="12.5">
      <c r="C616" s="83"/>
    </row>
    <row r="617" spans="3:3" ht="12.5">
      <c r="C617" s="83"/>
    </row>
    <row r="618" spans="3:3" ht="12.5">
      <c r="C618" s="83"/>
    </row>
    <row r="619" spans="3:3" ht="12.5">
      <c r="C619" s="83"/>
    </row>
    <row r="620" spans="3:3" ht="12.5">
      <c r="C620" s="83"/>
    </row>
    <row r="621" spans="3:3" ht="12.5">
      <c r="C621" s="83"/>
    </row>
    <row r="622" spans="3:3" ht="12.5">
      <c r="C622" s="83"/>
    </row>
    <row r="623" spans="3:3" ht="12.5">
      <c r="C623" s="83"/>
    </row>
    <row r="624" spans="3:3" ht="12.5">
      <c r="C624" s="83"/>
    </row>
    <row r="625" spans="3:3" ht="12.5">
      <c r="C625" s="83"/>
    </row>
    <row r="626" spans="3:3" ht="12.5">
      <c r="C626" s="83"/>
    </row>
    <row r="627" spans="3:3" ht="12.5">
      <c r="C627" s="83"/>
    </row>
    <row r="628" spans="3:3" ht="12.5">
      <c r="C628" s="83"/>
    </row>
    <row r="629" spans="3:3" ht="12.5">
      <c r="C629" s="83"/>
    </row>
    <row r="630" spans="3:3" ht="12.5">
      <c r="C630" s="83"/>
    </row>
    <row r="631" spans="3:3" ht="12.5">
      <c r="C631" s="83"/>
    </row>
    <row r="632" spans="3:3" ht="12.5">
      <c r="C632" s="83"/>
    </row>
    <row r="633" spans="3:3" ht="12.5">
      <c r="C633" s="83"/>
    </row>
    <row r="634" spans="3:3" ht="12.5">
      <c r="C634" s="83"/>
    </row>
    <row r="635" spans="3:3" ht="12.5">
      <c r="C635" s="83"/>
    </row>
    <row r="636" spans="3:3" ht="12.5">
      <c r="C636" s="83"/>
    </row>
    <row r="637" spans="3:3" ht="12.5">
      <c r="C637" s="83"/>
    </row>
    <row r="638" spans="3:3" ht="12.5">
      <c r="C638" s="83"/>
    </row>
    <row r="639" spans="3:3" ht="12.5">
      <c r="C639" s="83"/>
    </row>
    <row r="640" spans="3:3" ht="12.5">
      <c r="C640" s="83"/>
    </row>
    <row r="641" spans="3:3" ht="12.5">
      <c r="C641" s="83"/>
    </row>
    <row r="642" spans="3:3" ht="12.5">
      <c r="C642" s="83"/>
    </row>
    <row r="643" spans="3:3" ht="12.5">
      <c r="C643" s="83"/>
    </row>
    <row r="644" spans="3:3" ht="12.5">
      <c r="C644" s="83"/>
    </row>
    <row r="645" spans="3:3" ht="12.5">
      <c r="C645" s="83"/>
    </row>
    <row r="646" spans="3:3" ht="12.5">
      <c r="C646" s="83"/>
    </row>
    <row r="647" spans="3:3" ht="12.5">
      <c r="C647" s="83"/>
    </row>
    <row r="648" spans="3:3" ht="12.5">
      <c r="C648" s="83"/>
    </row>
    <row r="649" spans="3:3" ht="12.5">
      <c r="C649" s="83"/>
    </row>
    <row r="650" spans="3:3" ht="12.5">
      <c r="C650" s="83"/>
    </row>
    <row r="651" spans="3:3" ht="12.5">
      <c r="C651" s="83"/>
    </row>
    <row r="652" spans="3:3" ht="12.5">
      <c r="C652" s="83"/>
    </row>
    <row r="653" spans="3:3" ht="12.5">
      <c r="C653" s="83"/>
    </row>
    <row r="654" spans="3:3" ht="12.5">
      <c r="C654" s="83"/>
    </row>
    <row r="655" spans="3:3" ht="12.5">
      <c r="C655" s="83"/>
    </row>
    <row r="656" spans="3:3" ht="12.5">
      <c r="C656" s="83"/>
    </row>
    <row r="657" spans="3:3" ht="12.5">
      <c r="C657" s="83"/>
    </row>
    <row r="658" spans="3:3" ht="12.5">
      <c r="C658" s="83"/>
    </row>
    <row r="659" spans="3:3" ht="12.5">
      <c r="C659" s="83"/>
    </row>
    <row r="660" spans="3:3" ht="12.5">
      <c r="C660" s="83"/>
    </row>
    <row r="661" spans="3:3" ht="12.5">
      <c r="C661" s="83"/>
    </row>
    <row r="662" spans="3:3" ht="12.5">
      <c r="C662" s="83"/>
    </row>
    <row r="663" spans="3:3" ht="12.5">
      <c r="C663" s="83"/>
    </row>
    <row r="664" spans="3:3" ht="12.5">
      <c r="C664" s="83"/>
    </row>
    <row r="665" spans="3:3" ht="12.5">
      <c r="C665" s="83"/>
    </row>
    <row r="666" spans="3:3" ht="12.5">
      <c r="C666" s="83"/>
    </row>
    <row r="667" spans="3:3" ht="12.5">
      <c r="C667" s="83"/>
    </row>
    <row r="668" spans="3:3" ht="12.5">
      <c r="C668" s="83"/>
    </row>
    <row r="669" spans="3:3" ht="12.5">
      <c r="C669" s="83"/>
    </row>
    <row r="670" spans="3:3" ht="12.5">
      <c r="C670" s="83"/>
    </row>
    <row r="671" spans="3:3" ht="12.5">
      <c r="C671" s="83"/>
    </row>
    <row r="672" spans="3:3" ht="12.5">
      <c r="C672" s="83"/>
    </row>
    <row r="673" spans="3:3" ht="12.5">
      <c r="C673" s="83"/>
    </row>
    <row r="674" spans="3:3" ht="12.5">
      <c r="C674" s="83"/>
    </row>
    <row r="675" spans="3:3" ht="12.5">
      <c r="C675" s="83"/>
    </row>
    <row r="676" spans="3:3" ht="12.5">
      <c r="C676" s="83"/>
    </row>
    <row r="677" spans="3:3" ht="12.5">
      <c r="C677" s="83"/>
    </row>
    <row r="678" spans="3:3" ht="12.5">
      <c r="C678" s="83"/>
    </row>
    <row r="679" spans="3:3" ht="12.5">
      <c r="C679" s="83"/>
    </row>
    <row r="680" spans="3:3" ht="12.5">
      <c r="C680" s="83"/>
    </row>
    <row r="681" spans="3:3" ht="12.5">
      <c r="C681" s="83"/>
    </row>
    <row r="682" spans="3:3" ht="12.5">
      <c r="C682" s="83"/>
    </row>
    <row r="683" spans="3:3" ht="12.5">
      <c r="C683" s="83"/>
    </row>
    <row r="684" spans="3:3" ht="12.5">
      <c r="C684" s="83"/>
    </row>
    <row r="685" spans="3:3" ht="12.5">
      <c r="C685" s="83"/>
    </row>
    <row r="686" spans="3:3" ht="12.5">
      <c r="C686" s="83"/>
    </row>
    <row r="687" spans="3:3" ht="12.5">
      <c r="C687" s="83"/>
    </row>
    <row r="688" spans="3:3" ht="12.5">
      <c r="C688" s="83"/>
    </row>
    <row r="689" spans="3:3" ht="12.5">
      <c r="C689" s="83"/>
    </row>
    <row r="690" spans="3:3" ht="12.5">
      <c r="C690" s="83"/>
    </row>
    <row r="691" spans="3:3" ht="12.5">
      <c r="C691" s="83"/>
    </row>
    <row r="692" spans="3:3" ht="12.5">
      <c r="C692" s="83"/>
    </row>
    <row r="693" spans="3:3" ht="12.5">
      <c r="C693" s="83"/>
    </row>
    <row r="694" spans="3:3" ht="12.5">
      <c r="C694" s="83"/>
    </row>
    <row r="695" spans="3:3" ht="12.5">
      <c r="C695" s="83"/>
    </row>
    <row r="696" spans="3:3" ht="12.5">
      <c r="C696" s="83"/>
    </row>
    <row r="697" spans="3:3" ht="12.5">
      <c r="C697" s="83"/>
    </row>
    <row r="698" spans="3:3" ht="12.5">
      <c r="C698" s="83"/>
    </row>
    <row r="699" spans="3:3" ht="12.5">
      <c r="C699" s="83"/>
    </row>
    <row r="700" spans="3:3" ht="12.5">
      <c r="C700" s="83"/>
    </row>
    <row r="701" spans="3:3" ht="12.5">
      <c r="C701" s="83"/>
    </row>
    <row r="702" spans="3:3" ht="12.5">
      <c r="C702" s="83"/>
    </row>
    <row r="703" spans="3:3" ht="12.5">
      <c r="C703" s="83"/>
    </row>
    <row r="704" spans="3:3" ht="12.5">
      <c r="C704" s="83"/>
    </row>
    <row r="705" spans="3:3" ht="12.5">
      <c r="C705" s="83"/>
    </row>
    <row r="706" spans="3:3" ht="12.5">
      <c r="C706" s="83"/>
    </row>
    <row r="707" spans="3:3" ht="12.5">
      <c r="C707" s="83"/>
    </row>
    <row r="708" spans="3:3" ht="12.5">
      <c r="C708" s="83"/>
    </row>
    <row r="709" spans="3:3" ht="12.5">
      <c r="C709" s="83"/>
    </row>
    <row r="710" spans="3:3" ht="12.5">
      <c r="C710" s="83"/>
    </row>
    <row r="711" spans="3:3" ht="12.5">
      <c r="C711" s="83"/>
    </row>
    <row r="712" spans="3:3" ht="12.5">
      <c r="C712" s="83"/>
    </row>
    <row r="713" spans="3:3" ht="12.5">
      <c r="C713" s="83"/>
    </row>
    <row r="714" spans="3:3" ht="12.5">
      <c r="C714" s="83"/>
    </row>
    <row r="715" spans="3:3" ht="12.5">
      <c r="C715" s="83"/>
    </row>
    <row r="716" spans="3:3" ht="12.5">
      <c r="C716" s="83"/>
    </row>
    <row r="717" spans="3:3" ht="12.5">
      <c r="C717" s="83"/>
    </row>
    <row r="718" spans="3:3" ht="12.5">
      <c r="C718" s="83"/>
    </row>
    <row r="719" spans="3:3" ht="12.5">
      <c r="C719" s="83"/>
    </row>
    <row r="720" spans="3:3" ht="12.5">
      <c r="C720" s="83"/>
    </row>
    <row r="721" spans="3:3" ht="12.5">
      <c r="C721" s="83"/>
    </row>
    <row r="722" spans="3:3" ht="12.5">
      <c r="C722" s="83"/>
    </row>
    <row r="723" spans="3:3" ht="12.5">
      <c r="C723" s="83"/>
    </row>
    <row r="724" spans="3:3" ht="12.5">
      <c r="C724" s="83"/>
    </row>
    <row r="725" spans="3:3" ht="12.5">
      <c r="C725" s="83"/>
    </row>
    <row r="726" spans="3:3" ht="12.5">
      <c r="C726" s="83"/>
    </row>
    <row r="727" spans="3:3" ht="12.5">
      <c r="C727" s="83"/>
    </row>
    <row r="728" spans="3:3" ht="12.5">
      <c r="C728" s="83"/>
    </row>
    <row r="729" spans="3:3" ht="12.5">
      <c r="C729" s="83"/>
    </row>
    <row r="730" spans="3:3" ht="12.5">
      <c r="C730" s="83"/>
    </row>
    <row r="731" spans="3:3" ht="12.5">
      <c r="C731" s="83"/>
    </row>
    <row r="732" spans="3:3" ht="12.5">
      <c r="C732" s="83"/>
    </row>
    <row r="733" spans="3:3" ht="12.5">
      <c r="C733" s="83"/>
    </row>
    <row r="734" spans="3:3" ht="12.5">
      <c r="C734" s="83"/>
    </row>
    <row r="735" spans="3:3" ht="12.5">
      <c r="C735" s="83"/>
    </row>
    <row r="736" spans="3:3" ht="12.5">
      <c r="C736" s="83"/>
    </row>
    <row r="737" spans="3:3" ht="12.5">
      <c r="C737" s="83"/>
    </row>
    <row r="738" spans="3:3" ht="12.5">
      <c r="C738" s="83"/>
    </row>
    <row r="739" spans="3:3" ht="12.5">
      <c r="C739" s="83"/>
    </row>
    <row r="740" spans="3:3" ht="12.5">
      <c r="C740" s="83"/>
    </row>
    <row r="741" spans="3:3" ht="12.5">
      <c r="C741" s="83"/>
    </row>
    <row r="742" spans="3:3" ht="12.5">
      <c r="C742" s="83"/>
    </row>
    <row r="743" spans="3:3" ht="12.5">
      <c r="C743" s="83"/>
    </row>
    <row r="744" spans="3:3" ht="12.5">
      <c r="C744" s="83"/>
    </row>
    <row r="745" spans="3:3" ht="12.5">
      <c r="C745" s="83"/>
    </row>
    <row r="746" spans="3:3" ht="12.5">
      <c r="C746" s="83"/>
    </row>
    <row r="747" spans="3:3" ht="12.5">
      <c r="C747" s="83"/>
    </row>
    <row r="748" spans="3:3" ht="12.5">
      <c r="C748" s="83"/>
    </row>
    <row r="749" spans="3:3" ht="12.5">
      <c r="C749" s="83"/>
    </row>
    <row r="750" spans="3:3" ht="12.5">
      <c r="C750" s="83"/>
    </row>
    <row r="751" spans="3:3" ht="12.5">
      <c r="C751" s="83"/>
    </row>
    <row r="752" spans="3:3" ht="12.5">
      <c r="C752" s="83"/>
    </row>
    <row r="753" spans="3:3" ht="12.5">
      <c r="C753" s="83"/>
    </row>
    <row r="754" spans="3:3" ht="12.5">
      <c r="C754" s="83"/>
    </row>
    <row r="755" spans="3:3" ht="12.5">
      <c r="C755" s="83"/>
    </row>
    <row r="756" spans="3:3" ht="12.5">
      <c r="C756" s="83"/>
    </row>
    <row r="757" spans="3:3" ht="12.5">
      <c r="C757" s="83"/>
    </row>
    <row r="758" spans="3:3" ht="12.5">
      <c r="C758" s="83"/>
    </row>
    <row r="759" spans="3:3" ht="12.5">
      <c r="C759" s="83"/>
    </row>
    <row r="760" spans="3:3" ht="12.5">
      <c r="C760" s="83"/>
    </row>
    <row r="761" spans="3:3" ht="12.5">
      <c r="C761" s="83"/>
    </row>
    <row r="762" spans="3:3" ht="12.5">
      <c r="C762" s="83"/>
    </row>
    <row r="763" spans="3:3" ht="12.5">
      <c r="C763" s="83"/>
    </row>
    <row r="764" spans="3:3" ht="12.5">
      <c r="C764" s="83"/>
    </row>
    <row r="765" spans="3:3" ht="12.5">
      <c r="C765" s="83"/>
    </row>
    <row r="766" spans="3:3" ht="12.5">
      <c r="C766" s="83"/>
    </row>
    <row r="767" spans="3:3" ht="12.5">
      <c r="C767" s="83"/>
    </row>
    <row r="768" spans="3:3" ht="12.5">
      <c r="C768" s="83"/>
    </row>
    <row r="769" spans="3:3" ht="12.5">
      <c r="C769" s="83"/>
    </row>
    <row r="770" spans="3:3" ht="12.5">
      <c r="C770" s="83"/>
    </row>
    <row r="771" spans="3:3" ht="12.5">
      <c r="C771" s="83"/>
    </row>
    <row r="772" spans="3:3" ht="12.5">
      <c r="C772" s="83"/>
    </row>
    <row r="773" spans="3:3" ht="12.5">
      <c r="C773" s="83"/>
    </row>
    <row r="774" spans="3:3" ht="12.5">
      <c r="C774" s="83"/>
    </row>
    <row r="775" spans="3:3" ht="12.5">
      <c r="C775" s="83"/>
    </row>
    <row r="776" spans="3:3" ht="12.5">
      <c r="C776" s="83"/>
    </row>
    <row r="777" spans="3:3" ht="12.5">
      <c r="C777" s="83"/>
    </row>
    <row r="778" spans="3:3" ht="12.5">
      <c r="C778" s="83"/>
    </row>
    <row r="779" spans="3:3" ht="12.5">
      <c r="C779" s="83"/>
    </row>
    <row r="780" spans="3:3" ht="12.5">
      <c r="C780" s="83"/>
    </row>
    <row r="781" spans="3:3" ht="12.5">
      <c r="C781" s="83"/>
    </row>
    <row r="782" spans="3:3" ht="12.5">
      <c r="C782" s="83"/>
    </row>
    <row r="783" spans="3:3" ht="12.5">
      <c r="C783" s="83"/>
    </row>
    <row r="784" spans="3:3" ht="12.5">
      <c r="C784" s="83"/>
    </row>
    <row r="785" spans="3:3" ht="12.5">
      <c r="C785" s="83"/>
    </row>
    <row r="786" spans="3:3" ht="12.5">
      <c r="C786" s="83"/>
    </row>
    <row r="787" spans="3:3" ht="12.5">
      <c r="C787" s="83"/>
    </row>
    <row r="788" spans="3:3" ht="12.5">
      <c r="C788" s="83"/>
    </row>
    <row r="789" spans="3:3" ht="12.5">
      <c r="C789" s="83"/>
    </row>
    <row r="790" spans="3:3" ht="12.5">
      <c r="C790" s="83"/>
    </row>
    <row r="791" spans="3:3" ht="12.5">
      <c r="C791" s="83"/>
    </row>
    <row r="792" spans="3:3" ht="12.5">
      <c r="C792" s="83"/>
    </row>
    <row r="793" spans="3:3" ht="12.5">
      <c r="C793" s="83"/>
    </row>
    <row r="794" spans="3:3" ht="12.5">
      <c r="C794" s="83"/>
    </row>
    <row r="795" spans="3:3" ht="12.5">
      <c r="C795" s="83"/>
    </row>
    <row r="796" spans="3:3" ht="12.5">
      <c r="C796" s="83"/>
    </row>
    <row r="797" spans="3:3" ht="12.5">
      <c r="C797" s="83"/>
    </row>
    <row r="798" spans="3:3" ht="12.5">
      <c r="C798" s="83"/>
    </row>
    <row r="799" spans="3:3" ht="12.5">
      <c r="C799" s="83"/>
    </row>
    <row r="800" spans="3:3" ht="12.5">
      <c r="C800" s="83"/>
    </row>
    <row r="801" spans="3:3" ht="12.5">
      <c r="C801" s="83"/>
    </row>
    <row r="802" spans="3:3" ht="12.5">
      <c r="C802" s="83"/>
    </row>
    <row r="803" spans="3:3" ht="12.5">
      <c r="C803" s="83"/>
    </row>
    <row r="804" spans="3:3" ht="12.5">
      <c r="C804" s="83"/>
    </row>
    <row r="805" spans="3:3" ht="12.5">
      <c r="C805" s="83"/>
    </row>
    <row r="806" spans="3:3" ht="12.5">
      <c r="C806" s="83"/>
    </row>
    <row r="807" spans="3:3" ht="12.5">
      <c r="C807" s="83"/>
    </row>
    <row r="808" spans="3:3" ht="12.5">
      <c r="C808" s="83"/>
    </row>
    <row r="809" spans="3:3" ht="12.5">
      <c r="C809" s="83"/>
    </row>
    <row r="810" spans="3:3" ht="12.5">
      <c r="C810" s="83"/>
    </row>
    <row r="811" spans="3:3" ht="12.5">
      <c r="C811" s="83"/>
    </row>
    <row r="812" spans="3:3" ht="12.5">
      <c r="C812" s="83"/>
    </row>
    <row r="813" spans="3:3" ht="12.5">
      <c r="C813" s="83"/>
    </row>
    <row r="814" spans="3:3" ht="12.5">
      <c r="C814" s="83"/>
    </row>
    <row r="815" spans="3:3" ht="12.5">
      <c r="C815" s="83"/>
    </row>
    <row r="816" spans="3:3" ht="12.5">
      <c r="C816" s="83"/>
    </row>
    <row r="817" spans="3:3" ht="12.5">
      <c r="C817" s="83"/>
    </row>
    <row r="818" spans="3:3" ht="12.5">
      <c r="C818" s="83"/>
    </row>
    <row r="819" spans="3:3" ht="12.5">
      <c r="C819" s="83"/>
    </row>
    <row r="820" spans="3:3" ht="12.5">
      <c r="C820" s="83"/>
    </row>
    <row r="821" spans="3:3" ht="12.5">
      <c r="C821" s="83"/>
    </row>
    <row r="822" spans="3:3" ht="12.5">
      <c r="C822" s="83"/>
    </row>
    <row r="823" spans="3:3" ht="12.5">
      <c r="C823" s="83"/>
    </row>
    <row r="824" spans="3:3" ht="12.5">
      <c r="C824" s="83"/>
    </row>
    <row r="825" spans="3:3" ht="12.5">
      <c r="C825" s="83"/>
    </row>
    <row r="826" spans="3:3" ht="12.5">
      <c r="C826" s="83"/>
    </row>
    <row r="827" spans="3:3" ht="12.5">
      <c r="C827" s="83"/>
    </row>
    <row r="828" spans="3:3" ht="12.5">
      <c r="C828" s="83"/>
    </row>
    <row r="829" spans="3:3" ht="12.5">
      <c r="C829" s="83"/>
    </row>
    <row r="830" spans="3:3" ht="12.5">
      <c r="C830" s="83"/>
    </row>
    <row r="831" spans="3:3" ht="12.5">
      <c r="C831" s="83"/>
    </row>
    <row r="832" spans="3:3" ht="12.5">
      <c r="C832" s="83"/>
    </row>
    <row r="833" spans="3:3" ht="12.5">
      <c r="C833" s="83"/>
    </row>
    <row r="834" spans="3:3" ht="12.5">
      <c r="C834" s="83"/>
    </row>
    <row r="835" spans="3:3" ht="12.5">
      <c r="C835" s="83"/>
    </row>
    <row r="836" spans="3:3" ht="12.5">
      <c r="C836" s="83"/>
    </row>
    <row r="837" spans="3:3" ht="12.5">
      <c r="C837" s="83"/>
    </row>
    <row r="838" spans="3:3" ht="12.5">
      <c r="C838" s="83"/>
    </row>
    <row r="839" spans="3:3" ht="12.5">
      <c r="C839" s="83"/>
    </row>
    <row r="840" spans="3:3" ht="12.5">
      <c r="C840" s="83"/>
    </row>
    <row r="841" spans="3:3" ht="12.5">
      <c r="C841" s="83"/>
    </row>
    <row r="842" spans="3:3" ht="12.5">
      <c r="C842" s="83"/>
    </row>
    <row r="843" spans="3:3" ht="12.5">
      <c r="C843" s="83"/>
    </row>
    <row r="844" spans="3:3" ht="12.5">
      <c r="C844" s="83"/>
    </row>
    <row r="845" spans="3:3" ht="12.5">
      <c r="C845" s="83"/>
    </row>
    <row r="846" spans="3:3" ht="12.5">
      <c r="C846" s="83"/>
    </row>
    <row r="847" spans="3:3" ht="12.5">
      <c r="C847" s="83"/>
    </row>
    <row r="848" spans="3:3" ht="12.5">
      <c r="C848" s="83"/>
    </row>
    <row r="849" spans="3:3" ht="12.5">
      <c r="C849" s="83"/>
    </row>
    <row r="850" spans="3:3" ht="12.5">
      <c r="C850" s="83"/>
    </row>
    <row r="851" spans="3:3" ht="12.5">
      <c r="C851" s="83"/>
    </row>
    <row r="852" spans="3:3" ht="12.5">
      <c r="C852" s="83"/>
    </row>
    <row r="853" spans="3:3" ht="12.5">
      <c r="C853" s="83"/>
    </row>
    <row r="854" spans="3:3" ht="12.5">
      <c r="C854" s="83"/>
    </row>
    <row r="855" spans="3:3" ht="12.5">
      <c r="C855" s="83"/>
    </row>
    <row r="856" spans="3:3" ht="12.5">
      <c r="C856" s="83"/>
    </row>
    <row r="857" spans="3:3" ht="12.5">
      <c r="C857" s="83"/>
    </row>
    <row r="858" spans="3:3" ht="12.5">
      <c r="C858" s="83"/>
    </row>
    <row r="859" spans="3:3" ht="12.5">
      <c r="C859" s="83"/>
    </row>
    <row r="860" spans="3:3" ht="12.5">
      <c r="C860" s="83"/>
    </row>
    <row r="861" spans="3:3" ht="12.5">
      <c r="C861" s="83"/>
    </row>
    <row r="862" spans="3:3" ht="12.5">
      <c r="C862" s="83"/>
    </row>
    <row r="863" spans="3:3" ht="12.5">
      <c r="C863" s="83"/>
    </row>
    <row r="864" spans="3:3" ht="12.5">
      <c r="C864" s="83"/>
    </row>
    <row r="865" spans="3:3" ht="12.5">
      <c r="C865" s="83"/>
    </row>
    <row r="866" spans="3:3" ht="12.5">
      <c r="C866" s="83"/>
    </row>
    <row r="867" spans="3:3" ht="12.5">
      <c r="C867" s="83"/>
    </row>
    <row r="868" spans="3:3" ht="12.5">
      <c r="C868" s="83"/>
    </row>
    <row r="869" spans="3:3" ht="12.5">
      <c r="C869" s="83"/>
    </row>
    <row r="870" spans="3:3" ht="12.5">
      <c r="C870" s="83"/>
    </row>
    <row r="871" spans="3:3" ht="12.5">
      <c r="C871" s="83"/>
    </row>
    <row r="872" spans="3:3" ht="12.5">
      <c r="C872" s="83"/>
    </row>
    <row r="873" spans="3:3" ht="12.5">
      <c r="C873" s="83"/>
    </row>
    <row r="874" spans="3:3" ht="12.5">
      <c r="C874" s="83"/>
    </row>
    <row r="875" spans="3:3" ht="12.5">
      <c r="C875" s="83"/>
    </row>
    <row r="876" spans="3:3" ht="12.5">
      <c r="C876" s="83"/>
    </row>
    <row r="877" spans="3:3" ht="12.5">
      <c r="C877" s="83"/>
    </row>
    <row r="878" spans="3:3" ht="12.5">
      <c r="C878" s="83"/>
    </row>
    <row r="879" spans="3:3" ht="12.5">
      <c r="C879" s="83"/>
    </row>
    <row r="880" spans="3:3" ht="12.5">
      <c r="C880" s="83"/>
    </row>
    <row r="881" spans="3:3" ht="12.5">
      <c r="C881" s="83"/>
    </row>
    <row r="882" spans="3:3" ht="12.5">
      <c r="C882" s="83"/>
    </row>
    <row r="883" spans="3:3" ht="12.5">
      <c r="C883" s="83"/>
    </row>
    <row r="884" spans="3:3" ht="12.5">
      <c r="C884" s="83"/>
    </row>
    <row r="885" spans="3:3" ht="12.5">
      <c r="C885" s="83"/>
    </row>
    <row r="886" spans="3:3" ht="12.5">
      <c r="C886" s="83"/>
    </row>
    <row r="887" spans="3:3" ht="12.5">
      <c r="C887" s="83"/>
    </row>
    <row r="888" spans="3:3" ht="12.5">
      <c r="C888" s="83"/>
    </row>
    <row r="889" spans="3:3" ht="12.5">
      <c r="C889" s="83"/>
    </row>
    <row r="890" spans="3:3" ht="12.5">
      <c r="C890" s="83"/>
    </row>
    <row r="891" spans="3:3" ht="12.5">
      <c r="C891" s="83"/>
    </row>
    <row r="892" spans="3:3" ht="12.5">
      <c r="C892" s="83"/>
    </row>
    <row r="893" spans="3:3" ht="12.5">
      <c r="C893" s="83"/>
    </row>
    <row r="894" spans="3:3" ht="12.5">
      <c r="C894" s="83"/>
    </row>
    <row r="895" spans="3:3" ht="12.5">
      <c r="C895" s="83"/>
    </row>
    <row r="896" spans="3:3" ht="12.5">
      <c r="C896" s="83"/>
    </row>
    <row r="897" spans="3:3" ht="12.5">
      <c r="C897" s="83"/>
    </row>
    <row r="898" spans="3:3" ht="12.5">
      <c r="C898" s="83"/>
    </row>
    <row r="899" spans="3:3" ht="12.5">
      <c r="C899" s="83"/>
    </row>
    <row r="900" spans="3:3" ht="12.5">
      <c r="C900" s="83"/>
    </row>
    <row r="901" spans="3:3" ht="12.5">
      <c r="C901" s="83"/>
    </row>
    <row r="902" spans="3:3" ht="12.5">
      <c r="C902" s="83"/>
    </row>
    <row r="903" spans="3:3" ht="12.5">
      <c r="C903" s="83"/>
    </row>
    <row r="904" spans="3:3" ht="12.5">
      <c r="C904" s="83"/>
    </row>
    <row r="905" spans="3:3" ht="12.5">
      <c r="C905" s="83"/>
    </row>
    <row r="906" spans="3:3" ht="12.5">
      <c r="C906" s="83"/>
    </row>
    <row r="907" spans="3:3" ht="12.5">
      <c r="C907" s="83"/>
    </row>
    <row r="908" spans="3:3" ht="12.5">
      <c r="C908" s="83"/>
    </row>
    <row r="909" spans="3:3" ht="12.5">
      <c r="C909" s="83"/>
    </row>
    <row r="910" spans="3:3" ht="12.5">
      <c r="C910" s="83"/>
    </row>
    <row r="911" spans="3:3" ht="12.5">
      <c r="C911" s="83"/>
    </row>
    <row r="912" spans="3:3" ht="12.5">
      <c r="C912" s="83"/>
    </row>
    <row r="913" spans="3:3" ht="12.5">
      <c r="C913" s="83"/>
    </row>
    <row r="914" spans="3:3" ht="12.5">
      <c r="C914" s="83"/>
    </row>
    <row r="915" spans="3:3" ht="12.5">
      <c r="C915" s="83"/>
    </row>
    <row r="916" spans="3:3" ht="12.5">
      <c r="C916" s="83"/>
    </row>
    <row r="917" spans="3:3" ht="12.5">
      <c r="C917" s="83"/>
    </row>
    <row r="918" spans="3:3" ht="12.5">
      <c r="C918" s="83"/>
    </row>
    <row r="919" spans="3:3" ht="12.5">
      <c r="C919" s="83"/>
    </row>
    <row r="920" spans="3:3" ht="12.5">
      <c r="C920" s="83"/>
    </row>
    <row r="921" spans="3:3" ht="12.5">
      <c r="C921" s="83"/>
    </row>
    <row r="922" spans="3:3" ht="12.5">
      <c r="C922" s="83"/>
    </row>
    <row r="923" spans="3:3" ht="12.5">
      <c r="C923" s="83"/>
    </row>
    <row r="924" spans="3:3" ht="12.5">
      <c r="C924" s="83"/>
    </row>
    <row r="925" spans="3:3" ht="12.5">
      <c r="C925" s="83"/>
    </row>
    <row r="926" spans="3:3" ht="12.5">
      <c r="C926" s="83"/>
    </row>
    <row r="927" spans="3:3" ht="12.5">
      <c r="C927" s="83"/>
    </row>
    <row r="928" spans="3:3" ht="12.5">
      <c r="C928" s="83"/>
    </row>
    <row r="929" spans="3:3" ht="12.5">
      <c r="C929" s="83"/>
    </row>
    <row r="930" spans="3:3" ht="12.5">
      <c r="C930" s="83"/>
    </row>
    <row r="931" spans="3:3" ht="12.5">
      <c r="C931" s="83"/>
    </row>
    <row r="932" spans="3:3" ht="12.5">
      <c r="C932" s="83"/>
    </row>
    <row r="933" spans="3:3" ht="12.5">
      <c r="C933" s="83"/>
    </row>
    <row r="934" spans="3:3" ht="12.5">
      <c r="C934" s="83"/>
    </row>
    <row r="935" spans="3:3" ht="12.5">
      <c r="C935" s="83"/>
    </row>
    <row r="936" spans="3:3" ht="12.5">
      <c r="C936" s="83"/>
    </row>
    <row r="937" spans="3:3" ht="12.5">
      <c r="C937" s="83"/>
    </row>
    <row r="938" spans="3:3" ht="12.5">
      <c r="C938" s="83"/>
    </row>
    <row r="939" spans="3:3" ht="12.5">
      <c r="C939" s="83"/>
    </row>
    <row r="940" spans="3:3" ht="12.5">
      <c r="C940" s="83"/>
    </row>
    <row r="941" spans="3:3" ht="12.5">
      <c r="C941" s="83"/>
    </row>
    <row r="942" spans="3:3" ht="12.5">
      <c r="C942" s="83"/>
    </row>
    <row r="943" spans="3:3" ht="12.5">
      <c r="C943" s="83"/>
    </row>
    <row r="944" spans="3:3" ht="12.5">
      <c r="C944" s="83"/>
    </row>
    <row r="945" spans="3:3" ht="12.5">
      <c r="C945" s="83"/>
    </row>
    <row r="946" spans="3:3" ht="12.5">
      <c r="C946" s="83"/>
    </row>
    <row r="947" spans="3:3" ht="12.5">
      <c r="C947" s="83"/>
    </row>
    <row r="948" spans="3:3" ht="12.5">
      <c r="C948" s="83"/>
    </row>
    <row r="949" spans="3:3" ht="12.5">
      <c r="C949" s="83"/>
    </row>
    <row r="950" spans="3:3" ht="12.5">
      <c r="C950" s="83"/>
    </row>
    <row r="951" spans="3:3" ht="12.5">
      <c r="C951" s="83"/>
    </row>
    <row r="952" spans="3:3" ht="12.5">
      <c r="C952" s="83"/>
    </row>
    <row r="953" spans="3:3" ht="12.5">
      <c r="C953" s="83"/>
    </row>
    <row r="954" spans="3:3" ht="12.5">
      <c r="C954" s="83"/>
    </row>
    <row r="955" spans="3:3" ht="12.5">
      <c r="C955" s="83"/>
    </row>
    <row r="956" spans="3:3" ht="12.5">
      <c r="C956" s="83"/>
    </row>
    <row r="957" spans="3:3" ht="12.5">
      <c r="C957" s="83"/>
    </row>
    <row r="958" spans="3:3" ht="12.5">
      <c r="C958" s="83"/>
    </row>
    <row r="959" spans="3:3" ht="12.5">
      <c r="C959" s="83"/>
    </row>
    <row r="960" spans="3:3" ht="12.5">
      <c r="C960" s="83"/>
    </row>
    <row r="961" spans="3:3" ht="12.5">
      <c r="C961" s="83"/>
    </row>
    <row r="962" spans="3:3" ht="12.5">
      <c r="C962" s="83"/>
    </row>
    <row r="963" spans="3:3" ht="12.5">
      <c r="C963" s="83"/>
    </row>
    <row r="964" spans="3:3" ht="12.5">
      <c r="C964" s="83"/>
    </row>
    <row r="965" spans="3:3" ht="12.5">
      <c r="C965" s="83"/>
    </row>
    <row r="966" spans="3:3" ht="12.5">
      <c r="C966" s="83"/>
    </row>
    <row r="967" spans="3:3" ht="12.5">
      <c r="C967" s="83"/>
    </row>
    <row r="968" spans="3:3" ht="12.5">
      <c r="C968" s="83"/>
    </row>
    <row r="969" spans="3:3" ht="12.5">
      <c r="C969" s="83"/>
    </row>
    <row r="970" spans="3:3" ht="12.5">
      <c r="C970" s="83"/>
    </row>
    <row r="971" spans="3:3" ht="12.5">
      <c r="C971" s="83"/>
    </row>
    <row r="972" spans="3:3" ht="12.5">
      <c r="C972" s="83"/>
    </row>
    <row r="973" spans="3:3" ht="12.5">
      <c r="C973" s="83"/>
    </row>
    <row r="974" spans="3:3" ht="12.5">
      <c r="C974" s="83"/>
    </row>
    <row r="975" spans="3:3" ht="12.5">
      <c r="C975" s="83"/>
    </row>
    <row r="976" spans="3:3" ht="12.5">
      <c r="C976" s="83"/>
    </row>
  </sheetData>
  <mergeCells count="734">
    <mergeCell ref="A86:B87"/>
    <mergeCell ref="C86:C87"/>
    <mergeCell ref="D86:D87"/>
    <mergeCell ref="E86:E87"/>
    <mergeCell ref="F86:F87"/>
    <mergeCell ref="G86:G87"/>
    <mergeCell ref="H86:H87"/>
    <mergeCell ref="AB86:AB87"/>
    <mergeCell ref="AC86:AC87"/>
    <mergeCell ref="AD86:AD87"/>
    <mergeCell ref="AE86:AE87"/>
    <mergeCell ref="AF86:AF87"/>
    <mergeCell ref="AG86:AG87"/>
    <mergeCell ref="AH86:AH87"/>
    <mergeCell ref="AI86:AI87"/>
    <mergeCell ref="AJ86:AJ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CC86:CC87"/>
    <mergeCell ref="CD86:CD87"/>
    <mergeCell ref="CE86:CE87"/>
    <mergeCell ref="CF86:CF87"/>
    <mergeCell ref="CG86:CG87"/>
    <mergeCell ref="K84:K85"/>
    <mergeCell ref="L84:L85"/>
    <mergeCell ref="D84:D85"/>
    <mergeCell ref="E84:E85"/>
    <mergeCell ref="F84:F85"/>
    <mergeCell ref="G84:G85"/>
    <mergeCell ref="H84:H85"/>
    <mergeCell ref="I84:I85"/>
    <mergeCell ref="J84:J85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BT86:BT87"/>
    <mergeCell ref="BU86:BU87"/>
    <mergeCell ref="BV86:BV87"/>
    <mergeCell ref="BW86:BW87"/>
    <mergeCell ref="BX86:BX87"/>
    <mergeCell ref="BY86:BY87"/>
    <mergeCell ref="BZ86:BZ87"/>
    <mergeCell ref="CA86:CA87"/>
    <mergeCell ref="CB86:CB87"/>
    <mergeCell ref="BK86:BK87"/>
    <mergeCell ref="BL86:BL87"/>
    <mergeCell ref="BM86:BM87"/>
    <mergeCell ref="BN86:BN87"/>
    <mergeCell ref="BO86:BO87"/>
    <mergeCell ref="BP86:BP87"/>
    <mergeCell ref="BQ86:BQ87"/>
    <mergeCell ref="BR86:BR87"/>
    <mergeCell ref="BS86:BS87"/>
    <mergeCell ref="BB86:BB87"/>
    <mergeCell ref="BC86:BC87"/>
    <mergeCell ref="BD86:BD87"/>
    <mergeCell ref="BE86:BE87"/>
    <mergeCell ref="BF86:BF87"/>
    <mergeCell ref="BG86:BG87"/>
    <mergeCell ref="BH86:BH87"/>
    <mergeCell ref="BI86:BI87"/>
    <mergeCell ref="BJ86:BJ87"/>
    <mergeCell ref="DI84:DI85"/>
    <mergeCell ref="DJ84:DJ85"/>
    <mergeCell ref="DK84:DK85"/>
    <mergeCell ref="DL84:DL85"/>
    <mergeCell ref="DM84:DM85"/>
    <mergeCell ref="DN84:DN85"/>
    <mergeCell ref="DO84:DO85"/>
    <mergeCell ref="AK86:AK87"/>
    <mergeCell ref="AL86:AL87"/>
    <mergeCell ref="AM86:AM87"/>
    <mergeCell ref="AN86:AN87"/>
    <mergeCell ref="AO86:AO87"/>
    <mergeCell ref="AP86:AP87"/>
    <mergeCell ref="AQ86:AQ87"/>
    <mergeCell ref="AR86:AR87"/>
    <mergeCell ref="AS86:AS87"/>
    <mergeCell ref="AT86:AT87"/>
    <mergeCell ref="AU86:AU87"/>
    <mergeCell ref="AV86:AV87"/>
    <mergeCell ref="AW86:AW87"/>
    <mergeCell ref="AX86:AX87"/>
    <mergeCell ref="AY86:AY87"/>
    <mergeCell ref="AZ86:AZ87"/>
    <mergeCell ref="BA86:BA87"/>
    <mergeCell ref="CZ84:CZ85"/>
    <mergeCell ref="DA84:DA85"/>
    <mergeCell ref="DB84:DB85"/>
    <mergeCell ref="DC84:DC85"/>
    <mergeCell ref="DD84:DD85"/>
    <mergeCell ref="DE84:DE85"/>
    <mergeCell ref="DF84:DF85"/>
    <mergeCell ref="DG84:DG85"/>
    <mergeCell ref="DH84:DH85"/>
    <mergeCell ref="CQ84:CQ85"/>
    <mergeCell ref="CR84:CR85"/>
    <mergeCell ref="CS84:CS85"/>
    <mergeCell ref="CT84:CT85"/>
    <mergeCell ref="CU84:CU85"/>
    <mergeCell ref="CV84:CV85"/>
    <mergeCell ref="CW84:CW85"/>
    <mergeCell ref="CX84:CX85"/>
    <mergeCell ref="CY84:CY85"/>
    <mergeCell ref="CH84:CH85"/>
    <mergeCell ref="CI84:CI85"/>
    <mergeCell ref="CJ84:CJ85"/>
    <mergeCell ref="CK84:CK85"/>
    <mergeCell ref="CL84:CL85"/>
    <mergeCell ref="CM84:CM85"/>
    <mergeCell ref="CN84:CN85"/>
    <mergeCell ref="CO84:CO85"/>
    <mergeCell ref="CP84:CP85"/>
    <mergeCell ref="EU86:EU87"/>
    <mergeCell ref="EV86:EV87"/>
    <mergeCell ref="EW86:EW87"/>
    <mergeCell ref="EX86:EX87"/>
    <mergeCell ref="EY86:EY87"/>
    <mergeCell ref="EZ86:EZ87"/>
    <mergeCell ref="EN86:EN87"/>
    <mergeCell ref="EO86:EO87"/>
    <mergeCell ref="EP86:EP87"/>
    <mergeCell ref="EQ86:EQ87"/>
    <mergeCell ref="ER86:ER87"/>
    <mergeCell ref="ES86:ES87"/>
    <mergeCell ref="ET86:ET87"/>
    <mergeCell ref="ED84:ED85"/>
    <mergeCell ref="EE84:EE85"/>
    <mergeCell ref="EF84:EF85"/>
    <mergeCell ref="EG84:EG85"/>
    <mergeCell ref="EH84:EH85"/>
    <mergeCell ref="EI84:EI85"/>
    <mergeCell ref="EJ84:EJ85"/>
    <mergeCell ref="EY84:EY85"/>
    <mergeCell ref="EZ84:EZ85"/>
    <mergeCell ref="ER84:ER85"/>
    <mergeCell ref="ES84:ES85"/>
    <mergeCell ref="ET84:ET85"/>
    <mergeCell ref="EU84:EU85"/>
    <mergeCell ref="EV84:EV85"/>
    <mergeCell ref="EW84:EW85"/>
    <mergeCell ref="EX84:EX85"/>
    <mergeCell ref="EK84:EK85"/>
    <mergeCell ref="EL84:EL85"/>
    <mergeCell ref="EM84:EM85"/>
    <mergeCell ref="EN84:EN85"/>
    <mergeCell ref="EO84:EO85"/>
    <mergeCell ref="EP84:EP85"/>
    <mergeCell ref="EQ84:EQ85"/>
    <mergeCell ref="DU84:DU85"/>
    <mergeCell ref="DV84:DV85"/>
    <mergeCell ref="DW84:DW85"/>
    <mergeCell ref="DX84:DX85"/>
    <mergeCell ref="DY84:DY85"/>
    <mergeCell ref="DZ84:DZ85"/>
    <mergeCell ref="EA84:EA85"/>
    <mergeCell ref="EB84:EB85"/>
    <mergeCell ref="EC84:EC85"/>
    <mergeCell ref="BO84:BO85"/>
    <mergeCell ref="BP84:BP85"/>
    <mergeCell ref="BQ84:BQ85"/>
    <mergeCell ref="BR84:BR85"/>
    <mergeCell ref="DP84:DP85"/>
    <mergeCell ref="DQ84:DQ85"/>
    <mergeCell ref="DR84:DR85"/>
    <mergeCell ref="DS84:DS85"/>
    <mergeCell ref="DT84:DT85"/>
    <mergeCell ref="BS84:BS85"/>
    <mergeCell ref="BT84:BT85"/>
    <mergeCell ref="BU84:BU85"/>
    <mergeCell ref="BV84:BV85"/>
    <mergeCell ref="BW84:BW85"/>
    <mergeCell ref="BX84:BX85"/>
    <mergeCell ref="BY84:BY85"/>
    <mergeCell ref="BZ84:BZ85"/>
    <mergeCell ref="CA84:CA85"/>
    <mergeCell ref="CB84:CB85"/>
    <mergeCell ref="CC84:CC85"/>
    <mergeCell ref="CD84:CD85"/>
    <mergeCell ref="CE84:CE85"/>
    <mergeCell ref="CF84:CF85"/>
    <mergeCell ref="CG84:CG85"/>
    <mergeCell ref="BF84:BF85"/>
    <mergeCell ref="BG84:BG85"/>
    <mergeCell ref="BH84:BH85"/>
    <mergeCell ref="BI84:BI85"/>
    <mergeCell ref="BJ84:BJ85"/>
    <mergeCell ref="BK84:BK85"/>
    <mergeCell ref="BL84:BL85"/>
    <mergeCell ref="BM84:BM85"/>
    <mergeCell ref="BN84:BN85"/>
    <mergeCell ref="AW84:AW85"/>
    <mergeCell ref="AX84:AX85"/>
    <mergeCell ref="AY84:AY85"/>
    <mergeCell ref="AZ84:AZ85"/>
    <mergeCell ref="BA84:BA85"/>
    <mergeCell ref="BB84:BB85"/>
    <mergeCell ref="BC84:BC85"/>
    <mergeCell ref="BD84:BD85"/>
    <mergeCell ref="BE84:BE85"/>
    <mergeCell ref="AN84:AN85"/>
    <mergeCell ref="AO84:AO85"/>
    <mergeCell ref="AP84:AP85"/>
    <mergeCell ref="AQ84:AQ85"/>
    <mergeCell ref="AR84:AR85"/>
    <mergeCell ref="AS84:AS85"/>
    <mergeCell ref="AT84:AT85"/>
    <mergeCell ref="AU84:AU85"/>
    <mergeCell ref="AV84:AV85"/>
    <mergeCell ref="W82:W83"/>
    <mergeCell ref="X82:X83"/>
    <mergeCell ref="V84:V85"/>
    <mergeCell ref="W84:W85"/>
    <mergeCell ref="X84:X85"/>
    <mergeCell ref="Y84:Y85"/>
    <mergeCell ref="Z84:Z85"/>
    <mergeCell ref="AA84:AA85"/>
    <mergeCell ref="AB84:AB85"/>
    <mergeCell ref="N82:N83"/>
    <mergeCell ref="O82:O83"/>
    <mergeCell ref="P82:P83"/>
    <mergeCell ref="Q82:Q83"/>
    <mergeCell ref="R82:R83"/>
    <mergeCell ref="S82:S83"/>
    <mergeCell ref="T82:T83"/>
    <mergeCell ref="U82:U83"/>
    <mergeCell ref="V82:V83"/>
    <mergeCell ref="E82:E83"/>
    <mergeCell ref="F82:F83"/>
    <mergeCell ref="G82:G83"/>
    <mergeCell ref="H82:H83"/>
    <mergeCell ref="I82:I83"/>
    <mergeCell ref="J82:J83"/>
    <mergeCell ref="K82:K83"/>
    <mergeCell ref="L82:L83"/>
    <mergeCell ref="M82:M83"/>
    <mergeCell ref="A58:B58"/>
    <mergeCell ref="A60:C60"/>
    <mergeCell ref="A70:C70"/>
    <mergeCell ref="A71:B71"/>
    <mergeCell ref="A73:C73"/>
    <mergeCell ref="A81:B81"/>
    <mergeCell ref="A82:B83"/>
    <mergeCell ref="A84:B85"/>
    <mergeCell ref="D82:D83"/>
    <mergeCell ref="CR88:CR89"/>
    <mergeCell ref="CS88:CS89"/>
    <mergeCell ref="CT88:CT89"/>
    <mergeCell ref="CU88:CU89"/>
    <mergeCell ref="T84:T85"/>
    <mergeCell ref="U84:U85"/>
    <mergeCell ref="M84:M85"/>
    <mergeCell ref="N84:N85"/>
    <mergeCell ref="O84:O85"/>
    <mergeCell ref="P84:P85"/>
    <mergeCell ref="Q84:Q85"/>
    <mergeCell ref="R84:R85"/>
    <mergeCell ref="S84:S85"/>
    <mergeCell ref="AC84:AC85"/>
    <mergeCell ref="AD84:AD85"/>
    <mergeCell ref="AE84:AE85"/>
    <mergeCell ref="AF84:AF85"/>
    <mergeCell ref="AG84:AG85"/>
    <mergeCell ref="AH84:AH85"/>
    <mergeCell ref="AI84:AI85"/>
    <mergeCell ref="AJ84:AJ85"/>
    <mergeCell ref="AK84:AK85"/>
    <mergeCell ref="AL84:AL85"/>
    <mergeCell ref="AM84:AM85"/>
    <mergeCell ref="CI88:CI89"/>
    <mergeCell ref="CJ88:CJ89"/>
    <mergeCell ref="CK88:CK89"/>
    <mergeCell ref="CL88:CL89"/>
    <mergeCell ref="CM88:CM89"/>
    <mergeCell ref="CN88:CN89"/>
    <mergeCell ref="CO88:CO89"/>
    <mergeCell ref="CP88:CP89"/>
    <mergeCell ref="CQ88:CQ89"/>
    <mergeCell ref="BZ88:BZ89"/>
    <mergeCell ref="CA88:CA89"/>
    <mergeCell ref="CB88:CB89"/>
    <mergeCell ref="CC88:CC89"/>
    <mergeCell ref="CD88:CD89"/>
    <mergeCell ref="CE88:CE89"/>
    <mergeCell ref="CF88:CF89"/>
    <mergeCell ref="CG88:CG89"/>
    <mergeCell ref="CH88:CH89"/>
    <mergeCell ref="BQ88:BQ89"/>
    <mergeCell ref="BR88:BR89"/>
    <mergeCell ref="BS88:BS89"/>
    <mergeCell ref="BT88:BT89"/>
    <mergeCell ref="BU88:BU89"/>
    <mergeCell ref="BV88:BV89"/>
    <mergeCell ref="BW88:BW89"/>
    <mergeCell ref="BX88:BX89"/>
    <mergeCell ref="BY88:BY89"/>
    <mergeCell ref="BH88:BH89"/>
    <mergeCell ref="BI88:BI89"/>
    <mergeCell ref="BJ88:BJ89"/>
    <mergeCell ref="BK88:BK89"/>
    <mergeCell ref="BL88:BL89"/>
    <mergeCell ref="BM88:BM89"/>
    <mergeCell ref="BN88:BN89"/>
    <mergeCell ref="BO88:BO89"/>
    <mergeCell ref="BP88:BP89"/>
    <mergeCell ref="AY88:AY89"/>
    <mergeCell ref="AZ88:AZ89"/>
    <mergeCell ref="BA88:BA89"/>
    <mergeCell ref="BB88:BB89"/>
    <mergeCell ref="BC88:BC89"/>
    <mergeCell ref="BD88:BD89"/>
    <mergeCell ref="BE88:BE89"/>
    <mergeCell ref="BF88:BF89"/>
    <mergeCell ref="BG88:BG89"/>
    <mergeCell ref="EV88:EV89"/>
    <mergeCell ref="EW88:EW89"/>
    <mergeCell ref="EX88:EX89"/>
    <mergeCell ref="EY88:EY89"/>
    <mergeCell ref="EZ88:EZ89"/>
    <mergeCell ref="EL88:EL89"/>
    <mergeCell ref="EM88:EM89"/>
    <mergeCell ref="EN88:EN89"/>
    <mergeCell ref="EO88:EO89"/>
    <mergeCell ref="EP88:EP89"/>
    <mergeCell ref="EQ88:EQ89"/>
    <mergeCell ref="ER88:ER89"/>
    <mergeCell ref="EF88:EF89"/>
    <mergeCell ref="EG88:EG89"/>
    <mergeCell ref="EH88:EH89"/>
    <mergeCell ref="EI88:EI89"/>
    <mergeCell ref="EJ88:EJ89"/>
    <mergeCell ref="EK88:EK89"/>
    <mergeCell ref="ES88:ES89"/>
    <mergeCell ref="ET88:ET89"/>
    <mergeCell ref="EU88:EU89"/>
    <mergeCell ref="DW88:DW89"/>
    <mergeCell ref="DX88:DX89"/>
    <mergeCell ref="DY88:DY89"/>
    <mergeCell ref="DZ88:DZ89"/>
    <mergeCell ref="EA88:EA89"/>
    <mergeCell ref="EB88:EB89"/>
    <mergeCell ref="EC88:EC89"/>
    <mergeCell ref="ED88:ED89"/>
    <mergeCell ref="EE88:EE89"/>
    <mergeCell ref="DN88:DN89"/>
    <mergeCell ref="DO88:DO89"/>
    <mergeCell ref="DP88:DP89"/>
    <mergeCell ref="DQ88:DQ89"/>
    <mergeCell ref="DR88:DR89"/>
    <mergeCell ref="DS88:DS89"/>
    <mergeCell ref="DT88:DT89"/>
    <mergeCell ref="DU88:DU89"/>
    <mergeCell ref="DV88:DV89"/>
    <mergeCell ref="DE88:DE89"/>
    <mergeCell ref="DF88:DF89"/>
    <mergeCell ref="DG88:DG89"/>
    <mergeCell ref="DH88:DH89"/>
    <mergeCell ref="DI88:DI89"/>
    <mergeCell ref="DJ88:DJ89"/>
    <mergeCell ref="DK88:DK89"/>
    <mergeCell ref="DL88:DL89"/>
    <mergeCell ref="DM88:DM89"/>
    <mergeCell ref="CV88:CV89"/>
    <mergeCell ref="CW88:CW89"/>
    <mergeCell ref="CX88:CX89"/>
    <mergeCell ref="CY88:CY89"/>
    <mergeCell ref="CZ88:CZ89"/>
    <mergeCell ref="DA88:DA89"/>
    <mergeCell ref="DB88:DB89"/>
    <mergeCell ref="DC88:DC89"/>
    <mergeCell ref="DD88:DD89"/>
    <mergeCell ref="AP88:AP89"/>
    <mergeCell ref="AQ88:AQ89"/>
    <mergeCell ref="AR88:AR89"/>
    <mergeCell ref="AS88:AS89"/>
    <mergeCell ref="AT88:AT89"/>
    <mergeCell ref="AU88:AU89"/>
    <mergeCell ref="AV88:AV89"/>
    <mergeCell ref="AW88:AW89"/>
    <mergeCell ref="AX88:AX89"/>
    <mergeCell ref="AG88:AG89"/>
    <mergeCell ref="AH88:AH89"/>
    <mergeCell ref="AI88:AI89"/>
    <mergeCell ref="AJ88:AJ89"/>
    <mergeCell ref="AK88:AK89"/>
    <mergeCell ref="AL88:AL89"/>
    <mergeCell ref="AM88:AM89"/>
    <mergeCell ref="AN88:AN89"/>
    <mergeCell ref="AO88:AO89"/>
    <mergeCell ref="X88:X89"/>
    <mergeCell ref="Y88:Y89"/>
    <mergeCell ref="Z88:Z89"/>
    <mergeCell ref="AA88:AA89"/>
    <mergeCell ref="AB88:AB89"/>
    <mergeCell ref="AC88:AC89"/>
    <mergeCell ref="AD88:AD89"/>
    <mergeCell ref="AE88:AE89"/>
    <mergeCell ref="AF88:AF89"/>
    <mergeCell ref="EC86:EC87"/>
    <mergeCell ref="ED86:ED87"/>
    <mergeCell ref="A88:B89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T88:T89"/>
    <mergeCell ref="U88:U89"/>
    <mergeCell ref="V88:V89"/>
    <mergeCell ref="W88:W89"/>
    <mergeCell ref="DT86:DT87"/>
    <mergeCell ref="DU86:DU87"/>
    <mergeCell ref="DV86:DV87"/>
    <mergeCell ref="DW86:DW87"/>
    <mergeCell ref="DX86:DX87"/>
    <mergeCell ref="DY86:DY87"/>
    <mergeCell ref="DZ86:DZ87"/>
    <mergeCell ref="EA86:EA87"/>
    <mergeCell ref="EB86:EB87"/>
    <mergeCell ref="DK86:DK87"/>
    <mergeCell ref="DL86:DL87"/>
    <mergeCell ref="DM86:DM87"/>
    <mergeCell ref="DN86:DN87"/>
    <mergeCell ref="DO86:DO87"/>
    <mergeCell ref="DP86:DP87"/>
    <mergeCell ref="DQ86:DQ87"/>
    <mergeCell ref="DR86:DR87"/>
    <mergeCell ref="DS86:DS87"/>
    <mergeCell ref="DB86:DB87"/>
    <mergeCell ref="DC86:DC87"/>
    <mergeCell ref="DD86:DD87"/>
    <mergeCell ref="DE86:DE87"/>
    <mergeCell ref="DF86:DF87"/>
    <mergeCell ref="DG86:DG87"/>
    <mergeCell ref="DH86:DH87"/>
    <mergeCell ref="DI86:DI87"/>
    <mergeCell ref="DJ86:DJ87"/>
    <mergeCell ref="CS86:CS87"/>
    <mergeCell ref="CT86:CT87"/>
    <mergeCell ref="CU86:CU87"/>
    <mergeCell ref="CV86:CV87"/>
    <mergeCell ref="CW86:CW87"/>
    <mergeCell ref="CX86:CX87"/>
    <mergeCell ref="CY86:CY87"/>
    <mergeCell ref="CZ86:CZ87"/>
    <mergeCell ref="DA86:DA87"/>
    <mergeCell ref="BR82:BR83"/>
    <mergeCell ref="BS82:BS83"/>
    <mergeCell ref="BT82:BT83"/>
    <mergeCell ref="BU82:BU83"/>
    <mergeCell ref="EL86:EL87"/>
    <mergeCell ref="EM86:EM87"/>
    <mergeCell ref="EE86:EE87"/>
    <mergeCell ref="EF86:EF87"/>
    <mergeCell ref="EG86:EG87"/>
    <mergeCell ref="EH86:EH87"/>
    <mergeCell ref="EI86:EI87"/>
    <mergeCell ref="EJ86:EJ87"/>
    <mergeCell ref="EK86:EK87"/>
    <mergeCell ref="CH86:CH87"/>
    <mergeCell ref="CI86:CI87"/>
    <mergeCell ref="CJ86:CJ87"/>
    <mergeCell ref="CK86:CK87"/>
    <mergeCell ref="CL86:CL87"/>
    <mergeCell ref="CM86:CM87"/>
    <mergeCell ref="CN86:CN87"/>
    <mergeCell ref="CO86:CO87"/>
    <mergeCell ref="CP86:CP87"/>
    <mergeCell ref="CQ86:CQ87"/>
    <mergeCell ref="CR86:CR87"/>
    <mergeCell ref="BI82:BI83"/>
    <mergeCell ref="BJ82:BJ83"/>
    <mergeCell ref="BK82:BK83"/>
    <mergeCell ref="BL82:BL83"/>
    <mergeCell ref="BM82:BM83"/>
    <mergeCell ref="BN82:BN83"/>
    <mergeCell ref="BO82:BO83"/>
    <mergeCell ref="BP82:BP83"/>
    <mergeCell ref="BQ82:BQ83"/>
    <mergeCell ref="AZ82:AZ83"/>
    <mergeCell ref="BA82:BA83"/>
    <mergeCell ref="BB82:BB83"/>
    <mergeCell ref="BC82:BC83"/>
    <mergeCell ref="BD82:BD83"/>
    <mergeCell ref="BE82:BE83"/>
    <mergeCell ref="BF82:BF83"/>
    <mergeCell ref="BG82:BG83"/>
    <mergeCell ref="BH82:BH83"/>
    <mergeCell ref="AQ82:AQ83"/>
    <mergeCell ref="AR82:AR83"/>
    <mergeCell ref="AS82:AS83"/>
    <mergeCell ref="AT82:AT83"/>
    <mergeCell ref="AU82:AU83"/>
    <mergeCell ref="AV82:AV83"/>
    <mergeCell ref="AW82:AW83"/>
    <mergeCell ref="AX82:AX83"/>
    <mergeCell ref="AY82:AY83"/>
    <mergeCell ref="AH82:AH83"/>
    <mergeCell ref="AI82:AI83"/>
    <mergeCell ref="AJ82:AJ83"/>
    <mergeCell ref="AK82:AK83"/>
    <mergeCell ref="AL82:AL83"/>
    <mergeCell ref="AM82:AM83"/>
    <mergeCell ref="AN82:AN83"/>
    <mergeCell ref="AO82:AO83"/>
    <mergeCell ref="AP82:AP83"/>
    <mergeCell ref="Y82:Y83"/>
    <mergeCell ref="Z82:Z83"/>
    <mergeCell ref="AA82:AA83"/>
    <mergeCell ref="AB82:AB83"/>
    <mergeCell ref="AC82:AC83"/>
    <mergeCell ref="AD82:AD83"/>
    <mergeCell ref="AE82:AE83"/>
    <mergeCell ref="AF82:AF83"/>
    <mergeCell ref="AG82:AG83"/>
    <mergeCell ref="EK82:EK83"/>
    <mergeCell ref="EL82:EL83"/>
    <mergeCell ref="EM82:EM83"/>
    <mergeCell ref="EN82:EN83"/>
    <mergeCell ref="EO82:EO83"/>
    <mergeCell ref="EW82:EW83"/>
    <mergeCell ref="EX82:EX83"/>
    <mergeCell ref="EY82:EY83"/>
    <mergeCell ref="EZ82:EZ83"/>
    <mergeCell ref="EP82:EP83"/>
    <mergeCell ref="EQ82:EQ83"/>
    <mergeCell ref="ER82:ER83"/>
    <mergeCell ref="ES82:ES83"/>
    <mergeCell ref="ET82:ET83"/>
    <mergeCell ref="EU82:EU83"/>
    <mergeCell ref="EV82:EV83"/>
    <mergeCell ref="EB82:EB83"/>
    <mergeCell ref="EC82:EC83"/>
    <mergeCell ref="ED82:ED83"/>
    <mergeCell ref="EE82:EE83"/>
    <mergeCell ref="EF82:EF83"/>
    <mergeCell ref="EG82:EG83"/>
    <mergeCell ref="EH82:EH83"/>
    <mergeCell ref="EI82:EI83"/>
    <mergeCell ref="EJ82:EJ83"/>
    <mergeCell ref="A15:B15"/>
    <mergeCell ref="A20:C20"/>
    <mergeCell ref="D20:EZ20"/>
    <mergeCell ref="A21:B21"/>
    <mergeCell ref="A33:C33"/>
    <mergeCell ref="A34:B34"/>
    <mergeCell ref="D43:EZ43"/>
    <mergeCell ref="D51:EZ51"/>
    <mergeCell ref="D57:EZ57"/>
    <mergeCell ref="A43:C43"/>
    <mergeCell ref="A44:B44"/>
    <mergeCell ref="A46:C46"/>
    <mergeCell ref="A51:C51"/>
    <mergeCell ref="A52:B52"/>
    <mergeCell ref="A54:C54"/>
    <mergeCell ref="A57:C57"/>
    <mergeCell ref="DH7:DP7"/>
    <mergeCell ref="DQ7:DY7"/>
    <mergeCell ref="DZ7:EH7"/>
    <mergeCell ref="EI7:EQ7"/>
    <mergeCell ref="ER7:EZ7"/>
    <mergeCell ref="AE7:AM7"/>
    <mergeCell ref="AN7:AV7"/>
    <mergeCell ref="AW7:BE7"/>
    <mergeCell ref="BF7:BN7"/>
    <mergeCell ref="BO7:BW7"/>
    <mergeCell ref="BX7:CF7"/>
    <mergeCell ref="CG7:CO7"/>
    <mergeCell ref="AH11:AI11"/>
    <mergeCell ref="AH14:AI14"/>
    <mergeCell ref="AN5:AP5"/>
    <mergeCell ref="AQ5:AS5"/>
    <mergeCell ref="A4:B7"/>
    <mergeCell ref="C4:C7"/>
    <mergeCell ref="M4:U4"/>
    <mergeCell ref="V4:AD4"/>
    <mergeCell ref="AE4:AM4"/>
    <mergeCell ref="AN4:AV4"/>
    <mergeCell ref="AT5:AV5"/>
    <mergeCell ref="M7:U7"/>
    <mergeCell ref="V7:AD7"/>
    <mergeCell ref="D4:L4"/>
    <mergeCell ref="D7:L7"/>
    <mergeCell ref="A8:C8"/>
    <mergeCell ref="A9:B9"/>
    <mergeCell ref="A11:C11"/>
    <mergeCell ref="A12:B12"/>
    <mergeCell ref="A14:C14"/>
    <mergeCell ref="AW4:BE4"/>
    <mergeCell ref="BF4:BN4"/>
    <mergeCell ref="BO4:BW4"/>
    <mergeCell ref="BX4:CF4"/>
    <mergeCell ref="CG4:CO4"/>
    <mergeCell ref="CP4:CX4"/>
    <mergeCell ref="CY4:DG4"/>
    <mergeCell ref="D5:F5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W5:AY5"/>
    <mergeCell ref="AZ5:BB5"/>
    <mergeCell ref="BC5:BE5"/>
    <mergeCell ref="BF5:BH5"/>
    <mergeCell ref="BI5:BK5"/>
    <mergeCell ref="AH5:AJ5"/>
    <mergeCell ref="AK5:AM5"/>
    <mergeCell ref="DZ5:EB5"/>
    <mergeCell ref="EC5:EE5"/>
    <mergeCell ref="EF5:EH5"/>
    <mergeCell ref="EI5:EK5"/>
    <mergeCell ref="EL5:EN5"/>
    <mergeCell ref="EO5:EQ5"/>
    <mergeCell ref="ER5:ET5"/>
    <mergeCell ref="EU5:EW5"/>
    <mergeCell ref="DH4:DP4"/>
    <mergeCell ref="DQ4:DY4"/>
    <mergeCell ref="DZ4:EH4"/>
    <mergeCell ref="EI4:EQ4"/>
    <mergeCell ref="ER4:EZ4"/>
    <mergeCell ref="DN5:DP5"/>
    <mergeCell ref="DQ5:DS5"/>
    <mergeCell ref="EX5:EZ5"/>
    <mergeCell ref="DT5:DV5"/>
    <mergeCell ref="DW5:DY5"/>
    <mergeCell ref="DO82:DO83"/>
    <mergeCell ref="DP82:DP83"/>
    <mergeCell ref="DQ82:DQ83"/>
    <mergeCell ref="DR82:DR83"/>
    <mergeCell ref="CG5:CI5"/>
    <mergeCell ref="CJ5:CL5"/>
    <mergeCell ref="BL5:BN5"/>
    <mergeCell ref="BO5:BQ5"/>
    <mergeCell ref="BR5:BT5"/>
    <mergeCell ref="BU5:BW5"/>
    <mergeCell ref="BX5:BZ5"/>
    <mergeCell ref="CA5:CC5"/>
    <mergeCell ref="CD5:CF5"/>
    <mergeCell ref="DH5:DJ5"/>
    <mergeCell ref="DK5:DM5"/>
    <mergeCell ref="CM5:CO5"/>
    <mergeCell ref="CP5:CR5"/>
    <mergeCell ref="CS5:CU5"/>
    <mergeCell ref="CV5:CX5"/>
    <mergeCell ref="CY5:DA5"/>
    <mergeCell ref="DB5:DD5"/>
    <mergeCell ref="DE5:DG5"/>
    <mergeCell ref="CP7:CX7"/>
    <mergeCell ref="CY7:DG7"/>
    <mergeCell ref="DF82:DF83"/>
    <mergeCell ref="DG82:DG83"/>
    <mergeCell ref="DH82:DH83"/>
    <mergeCell ref="DI82:DI83"/>
    <mergeCell ref="DJ82:DJ83"/>
    <mergeCell ref="DK82:DK83"/>
    <mergeCell ref="DL82:DL83"/>
    <mergeCell ref="DM82:DM83"/>
    <mergeCell ref="DN82:DN83"/>
    <mergeCell ref="CW82:CW83"/>
    <mergeCell ref="CX82:CX83"/>
    <mergeCell ref="CY82:CY83"/>
    <mergeCell ref="CZ82:CZ83"/>
    <mergeCell ref="DA82:DA83"/>
    <mergeCell ref="DB82:DB83"/>
    <mergeCell ref="DC82:DC83"/>
    <mergeCell ref="DD82:DD83"/>
    <mergeCell ref="DE82:DE83"/>
    <mergeCell ref="CN82:CN83"/>
    <mergeCell ref="CO82:CO83"/>
    <mergeCell ref="CP82:CP83"/>
    <mergeCell ref="CQ82:CQ83"/>
    <mergeCell ref="CR82:CR83"/>
    <mergeCell ref="CS82:CS83"/>
    <mergeCell ref="CT82:CT83"/>
    <mergeCell ref="CU82:CU83"/>
    <mergeCell ref="CV82:CV83"/>
    <mergeCell ref="CE82:CE83"/>
    <mergeCell ref="CF82:CF83"/>
    <mergeCell ref="CG82:CG83"/>
    <mergeCell ref="CH82:CH83"/>
    <mergeCell ref="CI82:CI83"/>
    <mergeCell ref="CJ82:CJ83"/>
    <mergeCell ref="CK82:CK83"/>
    <mergeCell ref="CL82:CL83"/>
    <mergeCell ref="CM82:CM83"/>
    <mergeCell ref="BV82:BV83"/>
    <mergeCell ref="BW82:BW83"/>
    <mergeCell ref="BX82:BX83"/>
    <mergeCell ref="BY82:BY83"/>
    <mergeCell ref="BZ82:BZ83"/>
    <mergeCell ref="CA82:CA83"/>
    <mergeCell ref="CB82:CB83"/>
    <mergeCell ref="CC82:CC83"/>
    <mergeCell ref="CD82:CD83"/>
    <mergeCell ref="DZ82:DZ83"/>
    <mergeCell ref="EA82:EA83"/>
    <mergeCell ref="DS82:DS83"/>
    <mergeCell ref="DT82:DT83"/>
    <mergeCell ref="DU82:DU83"/>
    <mergeCell ref="DV82:DV83"/>
    <mergeCell ref="DW82:DW83"/>
    <mergeCell ref="DX82:DX83"/>
    <mergeCell ref="DY82:DY8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Januari</vt:lpstr>
      <vt:lpstr>Februari</vt:lpstr>
      <vt:lpstr>Maret</vt:lpstr>
      <vt:lpstr>April</vt:lpstr>
      <vt:lpstr>Mei</vt:lpstr>
      <vt:lpstr>Juni</vt:lpstr>
      <vt:lpstr>Juli</vt:lpstr>
      <vt:lpstr>Agustus</vt:lpstr>
      <vt:lpstr>September</vt:lpstr>
      <vt:lpstr>Oktober</vt:lpstr>
      <vt:lpstr>November</vt:lpstr>
      <vt:lpstr>Desember</vt:lpstr>
      <vt:lpstr>Check List </vt:lpstr>
      <vt:lpstr>LAPORAN TAHUNAN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E L L</dc:creator>
  <cp:lastModifiedBy>D E L L</cp:lastModifiedBy>
  <cp:lastPrinted>2023-02-28T07:24:32Z</cp:lastPrinted>
  <dcterms:created xsi:type="dcterms:W3CDTF">2023-02-28T07:26:21Z</dcterms:created>
  <dcterms:modified xsi:type="dcterms:W3CDTF">2023-02-28T07:26:21Z</dcterms:modified>
</cp:coreProperties>
</file>